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terekhovas/Downloads/"/>
    </mc:Choice>
  </mc:AlternateContent>
  <xr:revisionPtr revIDLastSave="0" documentId="13_ncr:1_{02FE2312-76A6-C945-8E84-C5B2509364CB}" xr6:coauthVersionLast="47" xr6:coauthVersionMax="47" xr10:uidLastSave="{00000000-0000-0000-0000-000000000000}"/>
  <bookViews>
    <workbookView xWindow="0" yWindow="500" windowWidth="28280" windowHeight="16340" activeTab="3" xr2:uid="{00000000-000D-0000-FFFF-FFFF00000000}"/>
  </bookViews>
  <sheets>
    <sheet name="Averages" sheetId="1" r:id="rId1"/>
    <sheet name="locations" sheetId="2" r:id="rId2"/>
    <sheet name="Availability" sheetId="3" r:id="rId3"/>
    <sheet name="list" sheetId="4" r:id="rId4"/>
    <sheet name="raw data" sheetId="5" r:id="rId5"/>
  </sheets>
  <definedNames>
    <definedName name="_xlnm._FilterDatabase" localSheetId="0" hidden="1">Averages!$A$1:$AA$1572</definedName>
    <definedName name="_xlnm._FilterDatabase" localSheetId="3" hidden="1">list!$A$1:$AH$2206</definedName>
    <definedName name="_xlnm._FilterDatabase" localSheetId="1" hidden="1">locations!$A$1:$AE$1571</definedName>
    <definedName name="GeocodeAddressColumn_locations">locations!$E$1</definedName>
    <definedName name="GeocodeAddressColumn_Sheet7">locations!$E$1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4" l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I1563" i="4"/>
  <c r="H1563" i="4"/>
  <c r="B1563" i="4"/>
  <c r="O1563" i="4" s="1" a="1"/>
  <c r="O1563" i="4" s="1"/>
  <c r="I1562" i="4"/>
  <c r="H1562" i="4"/>
  <c r="B1562" i="4"/>
  <c r="D1562" i="4" s="1" a="1"/>
  <c r="D1562" i="4" s="1"/>
  <c r="I1561" i="4"/>
  <c r="H1561" i="4"/>
  <c r="B1561" i="4"/>
  <c r="D1561" i="4" s="1" a="1"/>
  <c r="D1561" i="4" s="1"/>
  <c r="I1560" i="4"/>
  <c r="H1560" i="4"/>
  <c r="B1560" i="4"/>
  <c r="L1560" i="4" s="1" a="1"/>
  <c r="L1560" i="4" s="1"/>
  <c r="I1559" i="4"/>
  <c r="H1559" i="4"/>
  <c r="B1559" i="4"/>
  <c r="L1559" i="4" s="1" a="1"/>
  <c r="L1559" i="4" s="1"/>
  <c r="I1558" i="4"/>
  <c r="H1558" i="4"/>
  <c r="B1558" i="4"/>
  <c r="K1558" i="4" s="1" a="1"/>
  <c r="K1558" i="4" s="1"/>
  <c r="I1557" i="4"/>
  <c r="H1557" i="4"/>
  <c r="B1557" i="4"/>
  <c r="K1557" i="4" s="1" a="1"/>
  <c r="K1557" i="4" s="1"/>
  <c r="I1556" i="4"/>
  <c r="H1556" i="4"/>
  <c r="B1556" i="4"/>
  <c r="O1556" i="4" s="1" a="1"/>
  <c r="O1556" i="4" s="1"/>
  <c r="I1555" i="4"/>
  <c r="H1555" i="4"/>
  <c r="B1555" i="4"/>
  <c r="D1555" i="4" s="1" a="1"/>
  <c r="D1555" i="4" s="1"/>
  <c r="I1554" i="4"/>
  <c r="H1554" i="4"/>
  <c r="B1554" i="4"/>
  <c r="D1554" i="4" s="1" a="1"/>
  <c r="D1554" i="4" s="1"/>
  <c r="I1553" i="4"/>
  <c r="H1553" i="4"/>
  <c r="B1553" i="4"/>
  <c r="D1553" i="4" s="1" a="1"/>
  <c r="D1553" i="4" s="1"/>
  <c r="I1552" i="4"/>
  <c r="H1552" i="4"/>
  <c r="B1552" i="4"/>
  <c r="O1552" i="4" s="1" a="1"/>
  <c r="O1552" i="4" s="1"/>
  <c r="I1551" i="4"/>
  <c r="H1551" i="4"/>
  <c r="B1551" i="4"/>
  <c r="O1551" i="4" s="1" a="1"/>
  <c r="O1551" i="4" s="1"/>
  <c r="I1550" i="4"/>
  <c r="H1550" i="4"/>
  <c r="B1550" i="4"/>
  <c r="K1550" i="4" s="1" a="1"/>
  <c r="K1550" i="4" s="1"/>
  <c r="I1549" i="4"/>
  <c r="H1549" i="4"/>
  <c r="B1549" i="4"/>
  <c r="K1549" i="4" s="1" a="1"/>
  <c r="K1549" i="4" s="1"/>
  <c r="I1548" i="4"/>
  <c r="H1548" i="4"/>
  <c r="B1548" i="4"/>
  <c r="K1548" i="4" s="1" a="1"/>
  <c r="K1548" i="4" s="1"/>
  <c r="I1547" i="4"/>
  <c r="H1547" i="4"/>
  <c r="B1547" i="4"/>
  <c r="L1547" i="4" s="1" a="1"/>
  <c r="L1547" i="4" s="1"/>
  <c r="I1546" i="4"/>
  <c r="H1546" i="4"/>
  <c r="B1546" i="4"/>
  <c r="L1546" i="4" s="1" a="1"/>
  <c r="L1546" i="4" s="1"/>
  <c r="I1545" i="4"/>
  <c r="H1545" i="4"/>
  <c r="B1545" i="4"/>
  <c r="D1545" i="4" s="1" a="1"/>
  <c r="D1545" i="4" s="1"/>
  <c r="I1544" i="4"/>
  <c r="H1544" i="4"/>
  <c r="B1544" i="4"/>
  <c r="D1544" i="4" s="1" a="1"/>
  <c r="D1544" i="4" s="1"/>
  <c r="I1543" i="4"/>
  <c r="H1543" i="4"/>
  <c r="B1543" i="4"/>
  <c r="F1543" i="4" s="1" a="1"/>
  <c r="F1543" i="4" s="1"/>
  <c r="I1542" i="4"/>
  <c r="H1542" i="4"/>
  <c r="B1542" i="4"/>
  <c r="E1542" i="4" s="1" a="1"/>
  <c r="E1542" i="4" s="1"/>
  <c r="I1541" i="4"/>
  <c r="H1541" i="4"/>
  <c r="B1541" i="4"/>
  <c r="K1541" i="4" s="1" a="1"/>
  <c r="K1541" i="4" s="1"/>
  <c r="O1540" i="4" a="1"/>
  <c r="O1540" i="4" s="1"/>
  <c r="I1540" i="4"/>
  <c r="H1540" i="4"/>
  <c r="G1540" i="4" a="1"/>
  <c r="G1540" i="4" s="1"/>
  <c r="B1540" i="4"/>
  <c r="K1540" i="4" s="1" a="1"/>
  <c r="K1540" i="4" s="1"/>
  <c r="I1539" i="4"/>
  <c r="H1539" i="4"/>
  <c r="B1539" i="4"/>
  <c r="L1539" i="4" s="1" a="1"/>
  <c r="L1539" i="4" s="1"/>
  <c r="I1538" i="4"/>
  <c r="H1538" i="4"/>
  <c r="B1538" i="4"/>
  <c r="K1538" i="4" s="1" a="1"/>
  <c r="K1538" i="4" s="1"/>
  <c r="I1537" i="4"/>
  <c r="H1537" i="4"/>
  <c r="B1537" i="4"/>
  <c r="D1537" i="4" s="1" a="1"/>
  <c r="D1537" i="4" s="1"/>
  <c r="I1536" i="4"/>
  <c r="H1536" i="4"/>
  <c r="B1536" i="4"/>
  <c r="D1536" i="4" s="1" a="1"/>
  <c r="D1536" i="4" s="1"/>
  <c r="I1535" i="4"/>
  <c r="H1535" i="4"/>
  <c r="B1535" i="4"/>
  <c r="I1534" i="4"/>
  <c r="H1534" i="4"/>
  <c r="B1534" i="4"/>
  <c r="F1534" i="4" s="1" a="1"/>
  <c r="F1534" i="4" s="1"/>
  <c r="I1533" i="4"/>
  <c r="H1533" i="4"/>
  <c r="B1533" i="4"/>
  <c r="K1533" i="4" s="1" a="1"/>
  <c r="K1533" i="4" s="1"/>
  <c r="I1532" i="4"/>
  <c r="H1532" i="4"/>
  <c r="B1532" i="4"/>
  <c r="K1532" i="4" s="1" a="1"/>
  <c r="K1532" i="4" s="1"/>
  <c r="I1531" i="4"/>
  <c r="H1531" i="4"/>
  <c r="B1531" i="4"/>
  <c r="G1531" i="4" s="1" a="1"/>
  <c r="G1531" i="4" s="1"/>
  <c r="I1530" i="4"/>
  <c r="H1530" i="4"/>
  <c r="B1530" i="4"/>
  <c r="F1530" i="4" s="1" a="1"/>
  <c r="F1530" i="4" s="1"/>
  <c r="I1529" i="4"/>
  <c r="H1529" i="4"/>
  <c r="B1529" i="4"/>
  <c r="J1529" i="4" s="1" a="1"/>
  <c r="J1529" i="4" s="1"/>
  <c r="I1528" i="4"/>
  <c r="H1528" i="4"/>
  <c r="B1528" i="4"/>
  <c r="I1527" i="4"/>
  <c r="H1527" i="4"/>
  <c r="B1527" i="4"/>
  <c r="L1527" i="4" s="1" a="1"/>
  <c r="L1527" i="4" s="1"/>
  <c r="I1526" i="4"/>
  <c r="H1526" i="4"/>
  <c r="B1526" i="4"/>
  <c r="D1526" i="4" s="1" a="1"/>
  <c r="D1526" i="4" s="1"/>
  <c r="I1525" i="4"/>
  <c r="H1525" i="4"/>
  <c r="B1525" i="4"/>
  <c r="K1525" i="4" s="1" a="1"/>
  <c r="K1525" i="4" s="1"/>
  <c r="I1524" i="4"/>
  <c r="H1524" i="4"/>
  <c r="B1524" i="4"/>
  <c r="I1523" i="4"/>
  <c r="H1523" i="4"/>
  <c r="B1523" i="4"/>
  <c r="G1523" i="4" s="1" a="1"/>
  <c r="G1523" i="4" s="1"/>
  <c r="I1522" i="4"/>
  <c r="H1522" i="4"/>
  <c r="B1522" i="4"/>
  <c r="K1522" i="4" s="1" a="1"/>
  <c r="K1522" i="4" s="1"/>
  <c r="O1521" i="4" a="1"/>
  <c r="O1521" i="4" s="1"/>
  <c r="I1521" i="4"/>
  <c r="H1521" i="4"/>
  <c r="B1521" i="4"/>
  <c r="F1521" i="4" s="1" a="1"/>
  <c r="F1521" i="4" s="1"/>
  <c r="I1520" i="4"/>
  <c r="H1520" i="4"/>
  <c r="B1520" i="4"/>
  <c r="I1519" i="4"/>
  <c r="H1519" i="4"/>
  <c r="B1519" i="4"/>
  <c r="I1518" i="4"/>
  <c r="H1518" i="4"/>
  <c r="B1518" i="4"/>
  <c r="D1518" i="4" s="1" a="1"/>
  <c r="D1518" i="4" s="1"/>
  <c r="I1517" i="4"/>
  <c r="H1517" i="4"/>
  <c r="B1517" i="4"/>
  <c r="K1517" i="4" s="1" a="1"/>
  <c r="K1517" i="4" s="1"/>
  <c r="I1516" i="4"/>
  <c r="H1516" i="4"/>
  <c r="B1516" i="4"/>
  <c r="O1516" i="4" s="1" a="1"/>
  <c r="O1516" i="4" s="1"/>
  <c r="I1515" i="4"/>
  <c r="H1515" i="4"/>
  <c r="C1515" i="4" a="1"/>
  <c r="C1515" i="4" s="1"/>
  <c r="B1515" i="4"/>
  <c r="I1514" i="4"/>
  <c r="H1514" i="4"/>
  <c r="B1514" i="4"/>
  <c r="J1514" i="4" s="1" a="1"/>
  <c r="J1514" i="4" s="1"/>
  <c r="I1513" i="4"/>
  <c r="H1513" i="4"/>
  <c r="B1513" i="4"/>
  <c r="I1512" i="4"/>
  <c r="H1512" i="4"/>
  <c r="B1512" i="4"/>
  <c r="I1511" i="4"/>
  <c r="H1511" i="4"/>
  <c r="B1511" i="4"/>
  <c r="I1510" i="4"/>
  <c r="H1510" i="4"/>
  <c r="B1510" i="4"/>
  <c r="I1509" i="4"/>
  <c r="H1509" i="4"/>
  <c r="B1509" i="4"/>
  <c r="K1509" i="4" s="1" a="1"/>
  <c r="K1509" i="4" s="1"/>
  <c r="I1508" i="4"/>
  <c r="H1508" i="4"/>
  <c r="B1508" i="4"/>
  <c r="J1508" i="4" s="1" a="1"/>
  <c r="J1508" i="4" s="1"/>
  <c r="I1507" i="4"/>
  <c r="H1507" i="4"/>
  <c r="B1507" i="4"/>
  <c r="O1506" i="4" a="1"/>
  <c r="O1506" i="4" s="1"/>
  <c r="I1506" i="4"/>
  <c r="H1506" i="4"/>
  <c r="G1506" i="4" a="1"/>
  <c r="G1506" i="4" s="1"/>
  <c r="D1506" i="4" a="1"/>
  <c r="D1506" i="4" s="1"/>
  <c r="B1506" i="4"/>
  <c r="K1506" i="4" s="1" a="1"/>
  <c r="K1506" i="4" s="1"/>
  <c r="I1505" i="4"/>
  <c r="H1505" i="4"/>
  <c r="B1505" i="4"/>
  <c r="O1505" i="4" s="1" a="1"/>
  <c r="O1505" i="4" s="1"/>
  <c r="I1504" i="4"/>
  <c r="H1504" i="4"/>
  <c r="B1504" i="4"/>
  <c r="C1504" i="4" s="1" a="1"/>
  <c r="C1504" i="4" s="1"/>
  <c r="C1518" i="3" s="1"/>
  <c r="I1503" i="4"/>
  <c r="H1503" i="4"/>
  <c r="E1503" i="4" a="1"/>
  <c r="E1503" i="4" s="1"/>
  <c r="D1503" i="4" a="1"/>
  <c r="D1503" i="4" s="1"/>
  <c r="B1503" i="4"/>
  <c r="K1503" i="4" s="1" a="1"/>
  <c r="K1503" i="4" s="1"/>
  <c r="I1502" i="4"/>
  <c r="H1502" i="4"/>
  <c r="F1502" i="4" a="1"/>
  <c r="F1502" i="4" s="1"/>
  <c r="C1502" i="4" a="1"/>
  <c r="C1502" i="4" s="1"/>
  <c r="B1502" i="4"/>
  <c r="G1502" i="4" s="1" a="1"/>
  <c r="G1502" i="4" s="1"/>
  <c r="I1501" i="4"/>
  <c r="H1501" i="4"/>
  <c r="B1501" i="4"/>
  <c r="F1501" i="4" s="1" a="1"/>
  <c r="F1501" i="4" s="1"/>
  <c r="I1500" i="4"/>
  <c r="H1500" i="4"/>
  <c r="B1500" i="4"/>
  <c r="J1500" i="4" s="1" a="1"/>
  <c r="J1500" i="4" s="1"/>
  <c r="I1499" i="4"/>
  <c r="H1499" i="4"/>
  <c r="B1499" i="4"/>
  <c r="D1499" i="4" s="1" a="1"/>
  <c r="D1499" i="4" s="1"/>
  <c r="I1498" i="4"/>
  <c r="H1498" i="4"/>
  <c r="B1498" i="4"/>
  <c r="I1497" i="4"/>
  <c r="H1497" i="4"/>
  <c r="B1497" i="4"/>
  <c r="O1497" i="4" s="1" a="1"/>
  <c r="O1497" i="4" s="1"/>
  <c r="I1496" i="4"/>
  <c r="H1496" i="4"/>
  <c r="B1496" i="4"/>
  <c r="I1495" i="4"/>
  <c r="H1495" i="4"/>
  <c r="C1495" i="4" a="1"/>
  <c r="C1495" i="4" s="1"/>
  <c r="B1495" i="4"/>
  <c r="K1495" i="4" s="1" a="1"/>
  <c r="K1495" i="4" s="1"/>
  <c r="J1494" i="4" a="1"/>
  <c r="J1494" i="4" s="1"/>
  <c r="I1494" i="4"/>
  <c r="H1494" i="4"/>
  <c r="E1494" i="4" a="1"/>
  <c r="E1494" i="4" s="1"/>
  <c r="D1494" i="4"/>
  <c r="B1494" i="4"/>
  <c r="D1494" i="4" s="1" a="1"/>
  <c r="I1493" i="4"/>
  <c r="H1493" i="4"/>
  <c r="B1493" i="4"/>
  <c r="I1492" i="4"/>
  <c r="H1492" i="4"/>
  <c r="B1492" i="4"/>
  <c r="J1492" i="4" s="1" a="1"/>
  <c r="J1492" i="4" s="1"/>
  <c r="I1491" i="4"/>
  <c r="H1491" i="4"/>
  <c r="B1491" i="4"/>
  <c r="J1491" i="4" s="1" a="1"/>
  <c r="J1491" i="4" s="1"/>
  <c r="I1490" i="4"/>
  <c r="H1490" i="4"/>
  <c r="B1490" i="4"/>
  <c r="I1489" i="4"/>
  <c r="H1489" i="4"/>
  <c r="D1489" i="4" a="1"/>
  <c r="D1489" i="4" s="1"/>
  <c r="B1489" i="4"/>
  <c r="L1489" i="4" s="1" a="1"/>
  <c r="L1489" i="4" s="1"/>
  <c r="I1488" i="4"/>
  <c r="H1488" i="4"/>
  <c r="B1488" i="4"/>
  <c r="I1487" i="4"/>
  <c r="H1487" i="4"/>
  <c r="B1487" i="4"/>
  <c r="K1487" i="4" s="1" a="1"/>
  <c r="K1487" i="4" s="1"/>
  <c r="I1486" i="4"/>
  <c r="H1486" i="4"/>
  <c r="B1486" i="4"/>
  <c r="O1486" i="4" s="1" a="1"/>
  <c r="O1486" i="4" s="1"/>
  <c r="I1485" i="4"/>
  <c r="H1485" i="4"/>
  <c r="B1485" i="4"/>
  <c r="I1484" i="4"/>
  <c r="H1484" i="4"/>
  <c r="F1484" i="4"/>
  <c r="B1484" i="4"/>
  <c r="F1484" i="4" s="1" a="1"/>
  <c r="I1483" i="4"/>
  <c r="H1483" i="4"/>
  <c r="B1483" i="4"/>
  <c r="I1482" i="4"/>
  <c r="H1482" i="4"/>
  <c r="E1482" i="4" a="1"/>
  <c r="E1482" i="4" s="1"/>
  <c r="C1482" i="4" a="1"/>
  <c r="C1482" i="4" s="1"/>
  <c r="B1482" i="4"/>
  <c r="K1482" i="4" s="1" a="1"/>
  <c r="K1482" i="4" s="1"/>
  <c r="I1481" i="4"/>
  <c r="H1481" i="4"/>
  <c r="B1481" i="4"/>
  <c r="I1480" i="4"/>
  <c r="H1480" i="4"/>
  <c r="B1480" i="4"/>
  <c r="K1480" i="4" s="1" a="1"/>
  <c r="K1480" i="4" s="1"/>
  <c r="I1479" i="4"/>
  <c r="H1479" i="4"/>
  <c r="B1479" i="4"/>
  <c r="D1479" i="4" s="1" a="1"/>
  <c r="D1479" i="4" s="1"/>
  <c r="I1478" i="4"/>
  <c r="H1478" i="4"/>
  <c r="E1478" i="4" a="1"/>
  <c r="E1478" i="4" s="1"/>
  <c r="C1478" i="4" a="1"/>
  <c r="C1478" i="4" s="1"/>
  <c r="D1031" i="2" s="1"/>
  <c r="B1478" i="4"/>
  <c r="K1478" i="4" s="1" a="1"/>
  <c r="K1478" i="4" s="1"/>
  <c r="I1477" i="4"/>
  <c r="H1477" i="4"/>
  <c r="B1477" i="4"/>
  <c r="I1476" i="4"/>
  <c r="H1476" i="4"/>
  <c r="B1476" i="4"/>
  <c r="I1475" i="4"/>
  <c r="H1475" i="4"/>
  <c r="B1475" i="4"/>
  <c r="O1475" i="4" s="1" a="1"/>
  <c r="O1475" i="4" s="1"/>
  <c r="I1474" i="4"/>
  <c r="H1474" i="4"/>
  <c r="B1474" i="4"/>
  <c r="I1473" i="4"/>
  <c r="H1473" i="4"/>
  <c r="B1473" i="4"/>
  <c r="I1472" i="4"/>
  <c r="H1472" i="4"/>
  <c r="B1472" i="4"/>
  <c r="I1471" i="4"/>
  <c r="H1471" i="4"/>
  <c r="B1471" i="4"/>
  <c r="L1470" i="4" a="1"/>
  <c r="L1470" i="4" s="1"/>
  <c r="I1470" i="4"/>
  <c r="H1470" i="4"/>
  <c r="D1470" i="4" a="1"/>
  <c r="D1470" i="4" s="1"/>
  <c r="B1470" i="4"/>
  <c r="K1470" i="4" s="1" a="1"/>
  <c r="K1470" i="4" s="1"/>
  <c r="I1469" i="4"/>
  <c r="H1469" i="4"/>
  <c r="B1469" i="4"/>
  <c r="G1469" i="4" s="1" a="1"/>
  <c r="G1469" i="4" s="1"/>
  <c r="I1468" i="4"/>
  <c r="H1468" i="4"/>
  <c r="C1468" i="4" a="1"/>
  <c r="C1468" i="4" s="1"/>
  <c r="B1468" i="4"/>
  <c r="K1468" i="4" s="1" a="1"/>
  <c r="K1468" i="4" s="1"/>
  <c r="I1467" i="4"/>
  <c r="H1467" i="4"/>
  <c r="B1467" i="4"/>
  <c r="J1467" i="4" s="1" a="1"/>
  <c r="J1467" i="4" s="1"/>
  <c r="I1466" i="4"/>
  <c r="H1466" i="4"/>
  <c r="B1466" i="4"/>
  <c r="K1466" i="4" s="1" a="1"/>
  <c r="K1466" i="4" s="1"/>
  <c r="I1465" i="4"/>
  <c r="H1465" i="4"/>
  <c r="B1465" i="4"/>
  <c r="J1465" i="4" s="1" a="1"/>
  <c r="J1465" i="4" s="1"/>
  <c r="I1464" i="4"/>
  <c r="H1464" i="4"/>
  <c r="B1464" i="4"/>
  <c r="K1464" i="4" s="1" a="1"/>
  <c r="K1464" i="4" s="1"/>
  <c r="I1463" i="4"/>
  <c r="H1463" i="4"/>
  <c r="F1463" i="4" a="1"/>
  <c r="F1463" i="4" s="1"/>
  <c r="B1463" i="4"/>
  <c r="J1463" i="4" s="1" a="1"/>
  <c r="J1463" i="4" s="1"/>
  <c r="I1462" i="4"/>
  <c r="H1462" i="4"/>
  <c r="B1462" i="4"/>
  <c r="I1461" i="4"/>
  <c r="H1461" i="4"/>
  <c r="B1461" i="4"/>
  <c r="L1460" i="4" a="1"/>
  <c r="L1460" i="4" s="1"/>
  <c r="I1460" i="4"/>
  <c r="H1460" i="4"/>
  <c r="B1460" i="4"/>
  <c r="D1460" i="4" s="1" a="1"/>
  <c r="D1460" i="4" s="1"/>
  <c r="I1459" i="4"/>
  <c r="H1459" i="4"/>
  <c r="B1459" i="4"/>
  <c r="E1459" i="4" s="1" a="1"/>
  <c r="E1459" i="4" s="1"/>
  <c r="I1458" i="4"/>
  <c r="H1458" i="4"/>
  <c r="B1458" i="4"/>
  <c r="I1457" i="4"/>
  <c r="H1457" i="4"/>
  <c r="B1457" i="4"/>
  <c r="K1457" i="4" s="1" a="1"/>
  <c r="K1457" i="4" s="1"/>
  <c r="I1456" i="4"/>
  <c r="H1456" i="4"/>
  <c r="B1456" i="4"/>
  <c r="F1456" i="4" s="1" a="1"/>
  <c r="F1456" i="4" s="1"/>
  <c r="C286" i="2" s="1"/>
  <c r="I1455" i="4"/>
  <c r="H1455" i="4"/>
  <c r="B1455" i="4"/>
  <c r="O1455" i="4" s="1" a="1"/>
  <c r="O1455" i="4" s="1"/>
  <c r="I1454" i="4"/>
  <c r="H1454" i="4"/>
  <c r="B1454" i="4"/>
  <c r="I1453" i="4"/>
  <c r="H1453" i="4"/>
  <c r="B1453" i="4"/>
  <c r="I1452" i="4"/>
  <c r="H1452" i="4"/>
  <c r="B1452" i="4"/>
  <c r="J1452" i="4" s="1" a="1"/>
  <c r="J1452" i="4" s="1"/>
  <c r="I1451" i="4"/>
  <c r="H1451" i="4"/>
  <c r="B1451" i="4"/>
  <c r="O1451" i="4" s="1" a="1"/>
  <c r="O1451" i="4" s="1"/>
  <c r="I1450" i="4"/>
  <c r="H1450" i="4"/>
  <c r="B1450" i="4"/>
  <c r="O1450" i="4" s="1" a="1"/>
  <c r="O1450" i="4" s="1"/>
  <c r="I1449" i="4"/>
  <c r="H1449" i="4"/>
  <c r="B1449" i="4"/>
  <c r="O1449" i="4" s="1" a="1"/>
  <c r="O1449" i="4" s="1"/>
  <c r="I1448" i="4"/>
  <c r="H1448" i="4"/>
  <c r="B1448" i="4"/>
  <c r="J1448" i="4" s="1" a="1"/>
  <c r="J1448" i="4" s="1"/>
  <c r="I1447" i="4"/>
  <c r="H1447" i="4"/>
  <c r="B1447" i="4"/>
  <c r="J1447" i="4" s="1" a="1"/>
  <c r="J1447" i="4" s="1"/>
  <c r="I1446" i="4"/>
  <c r="H1446" i="4"/>
  <c r="B1446" i="4"/>
  <c r="I1445" i="4"/>
  <c r="H1445" i="4"/>
  <c r="B1445" i="4"/>
  <c r="G1445" i="4" s="1" a="1"/>
  <c r="G1445" i="4" s="1"/>
  <c r="I1444" i="4"/>
  <c r="H1444" i="4"/>
  <c r="B1444" i="4"/>
  <c r="O1444" i="4" s="1" a="1"/>
  <c r="O1444" i="4" s="1"/>
  <c r="I1443" i="4"/>
  <c r="H1443" i="4"/>
  <c r="E1443" i="4" a="1"/>
  <c r="E1443" i="4" s="1"/>
  <c r="B1443" i="4"/>
  <c r="J1443" i="4" s="1" a="1"/>
  <c r="J1443" i="4" s="1"/>
  <c r="I1442" i="4"/>
  <c r="H1442" i="4"/>
  <c r="B1442" i="4"/>
  <c r="L1442" i="4" s="1" a="1"/>
  <c r="L1442" i="4" s="1"/>
  <c r="I1441" i="4"/>
  <c r="H1441" i="4"/>
  <c r="B1441" i="4"/>
  <c r="I1440" i="4"/>
  <c r="H1440" i="4"/>
  <c r="B1440" i="4"/>
  <c r="K1440" i="4" s="1" a="1"/>
  <c r="K1440" i="4" s="1"/>
  <c r="I1439" i="4"/>
  <c r="H1439" i="4"/>
  <c r="B1439" i="4"/>
  <c r="F1439" i="4" s="1" a="1"/>
  <c r="F1439" i="4" s="1"/>
  <c r="I1438" i="4"/>
  <c r="H1438" i="4"/>
  <c r="B1438" i="4"/>
  <c r="I1437" i="4"/>
  <c r="H1437" i="4"/>
  <c r="B1437" i="4"/>
  <c r="O1437" i="4" s="1" a="1"/>
  <c r="O1437" i="4" s="1"/>
  <c r="I1436" i="4"/>
  <c r="H1436" i="4"/>
  <c r="E1436" i="4" a="1"/>
  <c r="E1436" i="4" s="1"/>
  <c r="B1436" i="4"/>
  <c r="F1436" i="4" s="1" a="1"/>
  <c r="F1436" i="4" s="1"/>
  <c r="I1435" i="4"/>
  <c r="H1435" i="4"/>
  <c r="B1435" i="4"/>
  <c r="F1435" i="4" s="1" a="1"/>
  <c r="F1435" i="4" s="1"/>
  <c r="I1434" i="4"/>
  <c r="H1434" i="4"/>
  <c r="B1434" i="4"/>
  <c r="E1434" i="4" s="1" a="1"/>
  <c r="E1434" i="4" s="1"/>
  <c r="I1433" i="4"/>
  <c r="H1433" i="4"/>
  <c r="B1433" i="4"/>
  <c r="L1433" i="4" s="1" a="1"/>
  <c r="L1433" i="4" s="1"/>
  <c r="I1432" i="4"/>
  <c r="H1432" i="4"/>
  <c r="B1432" i="4"/>
  <c r="F1432" i="4" s="1" a="1"/>
  <c r="F1432" i="4" s="1"/>
  <c r="I1431" i="4"/>
  <c r="H1431" i="4"/>
  <c r="B1431" i="4"/>
  <c r="I1430" i="4"/>
  <c r="H1430" i="4"/>
  <c r="B1430" i="4"/>
  <c r="I1429" i="4"/>
  <c r="H1429" i="4"/>
  <c r="B1429" i="4"/>
  <c r="G1429" i="4" s="1" a="1"/>
  <c r="G1429" i="4" s="1"/>
  <c r="I1428" i="4"/>
  <c r="H1428" i="4"/>
  <c r="B1428" i="4"/>
  <c r="I1427" i="4"/>
  <c r="H1427" i="4"/>
  <c r="B1427" i="4"/>
  <c r="O1427" i="4" s="1" a="1"/>
  <c r="O1427" i="4" s="1"/>
  <c r="I1426" i="4"/>
  <c r="H1426" i="4"/>
  <c r="B1426" i="4"/>
  <c r="G1426" i="4" s="1" a="1"/>
  <c r="G1426" i="4" s="1"/>
  <c r="I1425" i="4"/>
  <c r="H1425" i="4"/>
  <c r="G1425" i="4" a="1"/>
  <c r="G1425" i="4" s="1"/>
  <c r="B1425" i="4"/>
  <c r="L1425" i="4" s="1" a="1"/>
  <c r="L1425" i="4" s="1"/>
  <c r="D1439" i="3" s="1"/>
  <c r="I1424" i="4"/>
  <c r="H1424" i="4"/>
  <c r="B1424" i="4"/>
  <c r="K1424" i="4" s="1" a="1"/>
  <c r="K1424" i="4" s="1"/>
  <c r="I1423" i="4"/>
  <c r="H1423" i="4"/>
  <c r="B1423" i="4"/>
  <c r="L1423" i="4" s="1" a="1"/>
  <c r="L1423" i="4" s="1"/>
  <c r="I1422" i="4"/>
  <c r="H1422" i="4"/>
  <c r="E1422" i="4" a="1"/>
  <c r="E1422" i="4" s="1"/>
  <c r="B1422" i="4"/>
  <c r="K1422" i="4" s="1" a="1"/>
  <c r="K1422" i="4" s="1"/>
  <c r="I1421" i="4"/>
  <c r="H1421" i="4"/>
  <c r="B1421" i="4"/>
  <c r="I1420" i="4"/>
  <c r="H1420" i="4"/>
  <c r="B1420" i="4"/>
  <c r="J1419" i="4" a="1"/>
  <c r="J1419" i="4" s="1"/>
  <c r="I1419" i="4"/>
  <c r="H1419" i="4"/>
  <c r="D1419" i="4" a="1"/>
  <c r="D1419" i="4" s="1"/>
  <c r="B1419" i="4"/>
  <c r="E1419" i="4" s="1" a="1"/>
  <c r="E1419" i="4" s="1"/>
  <c r="I1418" i="4"/>
  <c r="H1418" i="4"/>
  <c r="B1418" i="4"/>
  <c r="K1418" i="4" s="1" a="1"/>
  <c r="K1418" i="4" s="1"/>
  <c r="I1417" i="4"/>
  <c r="H1417" i="4"/>
  <c r="B1417" i="4"/>
  <c r="L1417" i="4" s="1" a="1"/>
  <c r="L1417" i="4" s="1"/>
  <c r="I1416" i="4"/>
  <c r="H1416" i="4"/>
  <c r="B1416" i="4"/>
  <c r="F1416" i="4" s="1" a="1"/>
  <c r="F1416" i="4" s="1"/>
  <c r="I1415" i="4"/>
  <c r="H1415" i="4"/>
  <c r="B1415" i="4"/>
  <c r="L1415" i="4" s="1" a="1"/>
  <c r="L1415" i="4" s="1"/>
  <c r="I1414" i="4"/>
  <c r="H1414" i="4"/>
  <c r="B1414" i="4"/>
  <c r="I1413" i="4"/>
  <c r="H1413" i="4"/>
  <c r="B1413" i="4"/>
  <c r="C1413" i="4" s="1" a="1"/>
  <c r="C1413" i="4" s="1"/>
  <c r="I1412" i="4"/>
  <c r="H1412" i="4"/>
  <c r="B1412" i="4"/>
  <c r="I1411" i="4"/>
  <c r="H1411" i="4"/>
  <c r="B1411" i="4"/>
  <c r="O1411" i="4" s="1" a="1"/>
  <c r="O1411" i="4" s="1"/>
  <c r="I1410" i="4"/>
  <c r="H1410" i="4"/>
  <c r="B1410" i="4"/>
  <c r="I1409" i="4"/>
  <c r="H1409" i="4"/>
  <c r="B1409" i="4"/>
  <c r="E1409" i="4" s="1" a="1"/>
  <c r="E1409" i="4" s="1"/>
  <c r="I1408" i="4"/>
  <c r="H1408" i="4"/>
  <c r="B1408" i="4"/>
  <c r="I1407" i="4"/>
  <c r="H1407" i="4"/>
  <c r="B1407" i="4"/>
  <c r="C1407" i="4" s="1" a="1"/>
  <c r="C1407" i="4" s="1"/>
  <c r="I1406" i="4"/>
  <c r="H1406" i="4"/>
  <c r="B1406" i="4"/>
  <c r="I1405" i="4"/>
  <c r="H1405" i="4"/>
  <c r="B1405" i="4"/>
  <c r="I1404" i="4"/>
  <c r="H1404" i="4"/>
  <c r="B1404" i="4"/>
  <c r="K1403" i="4"/>
  <c r="I1403" i="4"/>
  <c r="H1403" i="4"/>
  <c r="B1403" i="4"/>
  <c r="K1403" i="4" s="1" a="1"/>
  <c r="I1402" i="4"/>
  <c r="H1402" i="4"/>
  <c r="B1402" i="4"/>
  <c r="I1401" i="4"/>
  <c r="H1401" i="4"/>
  <c r="B1401" i="4"/>
  <c r="E1401" i="4" s="1" a="1"/>
  <c r="E1401" i="4" s="1"/>
  <c r="I1400" i="4"/>
  <c r="H1400" i="4"/>
  <c r="B1400" i="4"/>
  <c r="I1399" i="4"/>
  <c r="H1399" i="4"/>
  <c r="B1399" i="4"/>
  <c r="F1399" i="4" s="1" a="1"/>
  <c r="F1399" i="4" s="1"/>
  <c r="C1452" i="2" s="1"/>
  <c r="I1398" i="4"/>
  <c r="H1398" i="4"/>
  <c r="B1398" i="4"/>
  <c r="G1398" i="4" s="1" a="1"/>
  <c r="G1398" i="4" s="1"/>
  <c r="I1397" i="4"/>
  <c r="H1397" i="4"/>
  <c r="B1397" i="4"/>
  <c r="O1397" i="4" s="1" a="1"/>
  <c r="O1397" i="4" s="1"/>
  <c r="I1396" i="4"/>
  <c r="H1396" i="4"/>
  <c r="B1396" i="4"/>
  <c r="L1396" i="4" s="1" a="1"/>
  <c r="L1396" i="4" s="1"/>
  <c r="I1395" i="4"/>
  <c r="H1395" i="4"/>
  <c r="B1395" i="4"/>
  <c r="I1394" i="4"/>
  <c r="H1394" i="4"/>
  <c r="B1394" i="4"/>
  <c r="J1394" i="4" s="1" a="1"/>
  <c r="J1394" i="4" s="1"/>
  <c r="I1393" i="4"/>
  <c r="H1393" i="4"/>
  <c r="G1393" i="4" a="1"/>
  <c r="G1393" i="4" s="1"/>
  <c r="B1393" i="4"/>
  <c r="F1393" i="4" s="1" a="1"/>
  <c r="F1393" i="4" s="1"/>
  <c r="I1392" i="4"/>
  <c r="H1392" i="4"/>
  <c r="B1392" i="4"/>
  <c r="I1391" i="4"/>
  <c r="H1391" i="4"/>
  <c r="B1391" i="4"/>
  <c r="I1390" i="4"/>
  <c r="H1390" i="4"/>
  <c r="B1390" i="4"/>
  <c r="J1390" i="4" s="1" a="1"/>
  <c r="J1390" i="4" s="1"/>
  <c r="I1389" i="4"/>
  <c r="H1389" i="4"/>
  <c r="B1389" i="4"/>
  <c r="E1389" i="4" s="1" a="1"/>
  <c r="E1389" i="4" s="1"/>
  <c r="I1388" i="4"/>
  <c r="H1388" i="4"/>
  <c r="B1388" i="4"/>
  <c r="L1388" i="4" s="1" a="1"/>
  <c r="L1388" i="4" s="1"/>
  <c r="K1387" i="4" a="1"/>
  <c r="K1387" i="4" s="1"/>
  <c r="I1387" i="4"/>
  <c r="H1387" i="4"/>
  <c r="G1387" i="4" a="1"/>
  <c r="G1387" i="4" s="1"/>
  <c r="F1387" i="4"/>
  <c r="C1387" i="4" a="1"/>
  <c r="C1387" i="4" s="1"/>
  <c r="B1387" i="4"/>
  <c r="F1387" i="4" s="1" a="1"/>
  <c r="I1386" i="4"/>
  <c r="H1386" i="4"/>
  <c r="B1386" i="4"/>
  <c r="F1386" i="4" s="1" a="1"/>
  <c r="F1386" i="4" s="1"/>
  <c r="I1385" i="4"/>
  <c r="H1385" i="4"/>
  <c r="B1385" i="4"/>
  <c r="I1384" i="4"/>
  <c r="H1384" i="4"/>
  <c r="B1384" i="4"/>
  <c r="I1383" i="4"/>
  <c r="H1383" i="4"/>
  <c r="B1383" i="4"/>
  <c r="K1383" i="4" s="1" a="1"/>
  <c r="K1383" i="4" s="1"/>
  <c r="I1382" i="4"/>
  <c r="H1382" i="4"/>
  <c r="B1382" i="4"/>
  <c r="L1382" i="4" s="1" a="1"/>
  <c r="L1382" i="4" s="1"/>
  <c r="I1381" i="4"/>
  <c r="H1381" i="4"/>
  <c r="B1381" i="4"/>
  <c r="G1381" i="4" s="1" a="1"/>
  <c r="G1381" i="4" s="1"/>
  <c r="L1380" i="4" a="1"/>
  <c r="L1380" i="4" s="1"/>
  <c r="I1380" i="4"/>
  <c r="H1380" i="4"/>
  <c r="B1380" i="4"/>
  <c r="I1379" i="4"/>
  <c r="H1379" i="4"/>
  <c r="B1379" i="4"/>
  <c r="I1378" i="4"/>
  <c r="H1378" i="4"/>
  <c r="B1378" i="4"/>
  <c r="I1377" i="4"/>
  <c r="H1377" i="4"/>
  <c r="B1377" i="4"/>
  <c r="I1376" i="4"/>
  <c r="H1376" i="4"/>
  <c r="B1376" i="4"/>
  <c r="E1376" i="4" s="1" a="1"/>
  <c r="E1376" i="4" s="1"/>
  <c r="I1375" i="4"/>
  <c r="H1375" i="4"/>
  <c r="B1375" i="4"/>
  <c r="C1375" i="4" s="1" a="1"/>
  <c r="C1375" i="4" s="1"/>
  <c r="I1374" i="4"/>
  <c r="H1374" i="4"/>
  <c r="B1374" i="4"/>
  <c r="G1374" i="4" s="1" a="1"/>
  <c r="G1374" i="4" s="1"/>
  <c r="I1373" i="4"/>
  <c r="H1373" i="4"/>
  <c r="B1373" i="4"/>
  <c r="L1373" i="4" s="1" a="1"/>
  <c r="L1373" i="4" s="1"/>
  <c r="I1372" i="4"/>
  <c r="H1372" i="4"/>
  <c r="B1372" i="4"/>
  <c r="G1372" i="4" s="1" a="1"/>
  <c r="G1372" i="4" s="1"/>
  <c r="I1371" i="4"/>
  <c r="H1371" i="4"/>
  <c r="B1371" i="4"/>
  <c r="I1370" i="4"/>
  <c r="H1370" i="4"/>
  <c r="B1370" i="4"/>
  <c r="I1369" i="4"/>
  <c r="H1369" i="4"/>
  <c r="B1369" i="4"/>
  <c r="I1368" i="4"/>
  <c r="H1368" i="4"/>
  <c r="B1368" i="4"/>
  <c r="G1368" i="4" s="1" a="1"/>
  <c r="G1368" i="4" s="1"/>
  <c r="I1367" i="4"/>
  <c r="H1367" i="4"/>
  <c r="B1367" i="4"/>
  <c r="O1367" i="4" s="1" a="1"/>
  <c r="O1367" i="4" s="1"/>
  <c r="I1366" i="4"/>
  <c r="H1366" i="4"/>
  <c r="B1366" i="4"/>
  <c r="I1365" i="4"/>
  <c r="H1365" i="4"/>
  <c r="D1365" i="4" a="1"/>
  <c r="D1365" i="4" s="1"/>
  <c r="B1365" i="4"/>
  <c r="O1365" i="4" s="1" a="1"/>
  <c r="O1365" i="4" s="1"/>
  <c r="I1364" i="4"/>
  <c r="H1364" i="4"/>
  <c r="B1364" i="4"/>
  <c r="H1363" i="4"/>
  <c r="B1363" i="4"/>
  <c r="I1362" i="4"/>
  <c r="H1362" i="4"/>
  <c r="B1362" i="4"/>
  <c r="I1361" i="4"/>
  <c r="H1361" i="4"/>
  <c r="B1361" i="4"/>
  <c r="K1361" i="4" s="1" a="1"/>
  <c r="K1361" i="4" s="1"/>
  <c r="I1360" i="4"/>
  <c r="H1360" i="4"/>
  <c r="B1360" i="4"/>
  <c r="L1360" i="4" s="1" a="1"/>
  <c r="L1360" i="4" s="1"/>
  <c r="I1359" i="4"/>
  <c r="H1359" i="4"/>
  <c r="D1359" i="4" a="1"/>
  <c r="D1359" i="4" s="1"/>
  <c r="B1359" i="4"/>
  <c r="J1359" i="4" s="1" a="1"/>
  <c r="J1359" i="4" s="1"/>
  <c r="I1358" i="4"/>
  <c r="H1358" i="4"/>
  <c r="B1358" i="4"/>
  <c r="I1357" i="4"/>
  <c r="H1357" i="4"/>
  <c r="B1357" i="4"/>
  <c r="L1357" i="4" s="1" a="1"/>
  <c r="L1357" i="4" s="1"/>
  <c r="I1356" i="4"/>
  <c r="H1356" i="4"/>
  <c r="B1356" i="4"/>
  <c r="F1356" i="4" s="1" a="1"/>
  <c r="F1356" i="4" s="1"/>
  <c r="I1355" i="4"/>
  <c r="H1355" i="4"/>
  <c r="B1355" i="4"/>
  <c r="G1355" i="4" s="1" a="1"/>
  <c r="G1355" i="4" s="1"/>
  <c r="I1354" i="4"/>
  <c r="H1354" i="4"/>
  <c r="B1354" i="4"/>
  <c r="J1354" i="4" s="1" a="1"/>
  <c r="J1354" i="4" s="1"/>
  <c r="I1353" i="4"/>
  <c r="H1353" i="4"/>
  <c r="B1353" i="4"/>
  <c r="I1352" i="4"/>
  <c r="H1352" i="4"/>
  <c r="B1352" i="4"/>
  <c r="I1351" i="4"/>
  <c r="H1351" i="4"/>
  <c r="B1351" i="4"/>
  <c r="J1350" i="4" a="1"/>
  <c r="J1350" i="4" s="1"/>
  <c r="I1350" i="4"/>
  <c r="H1350" i="4"/>
  <c r="B1350" i="4"/>
  <c r="K1350" i="4" s="1" a="1"/>
  <c r="K1350" i="4" s="1"/>
  <c r="I1349" i="4"/>
  <c r="H1349" i="4"/>
  <c r="B1349" i="4"/>
  <c r="G1349" i="4" s="1" a="1"/>
  <c r="G1349" i="4" s="1"/>
  <c r="I1348" i="4"/>
  <c r="H1348" i="4"/>
  <c r="B1348" i="4"/>
  <c r="L1348" i="4" s="1" a="1"/>
  <c r="L1348" i="4" s="1"/>
  <c r="I1347" i="4"/>
  <c r="H1347" i="4"/>
  <c r="B1347" i="4"/>
  <c r="J1347" i="4" s="1" a="1"/>
  <c r="J1347" i="4" s="1"/>
  <c r="I1346" i="4"/>
  <c r="H1346" i="4"/>
  <c r="B1346" i="4"/>
  <c r="I1345" i="4"/>
  <c r="H1345" i="4"/>
  <c r="B1345" i="4"/>
  <c r="K1345" i="4" s="1" a="1"/>
  <c r="K1345" i="4" s="1"/>
  <c r="I1344" i="4"/>
  <c r="H1344" i="4"/>
  <c r="B1344" i="4"/>
  <c r="I1343" i="4"/>
  <c r="H1343" i="4"/>
  <c r="B1343" i="4"/>
  <c r="J1343" i="4" s="1" a="1"/>
  <c r="J1343" i="4" s="1"/>
  <c r="I1342" i="4"/>
  <c r="H1342" i="4"/>
  <c r="B1342" i="4"/>
  <c r="K1342" i="4" s="1" a="1"/>
  <c r="K1342" i="4" s="1"/>
  <c r="I1341" i="4"/>
  <c r="H1341" i="4"/>
  <c r="B1341" i="4"/>
  <c r="I1340" i="4"/>
  <c r="H1340" i="4"/>
  <c r="B1340" i="4"/>
  <c r="I1339" i="4"/>
  <c r="H1339" i="4"/>
  <c r="B1339" i="4"/>
  <c r="G1339" i="4" s="1" a="1"/>
  <c r="G1339" i="4" s="1"/>
  <c r="I1338" i="4"/>
  <c r="H1338" i="4"/>
  <c r="B1338" i="4"/>
  <c r="D1338" i="4" s="1" a="1"/>
  <c r="D1338" i="4" s="1"/>
  <c r="I1337" i="4"/>
  <c r="H1337" i="4"/>
  <c r="B1337" i="4"/>
  <c r="I1336" i="4"/>
  <c r="H1336" i="4"/>
  <c r="B1336" i="4"/>
  <c r="F1336" i="4" s="1" a="1"/>
  <c r="F1336" i="4" s="1"/>
  <c r="I1335" i="4"/>
  <c r="H1335" i="4"/>
  <c r="B1335" i="4"/>
  <c r="K1335" i="4" s="1" a="1"/>
  <c r="K1335" i="4" s="1"/>
  <c r="I1334" i="4"/>
  <c r="H1334" i="4"/>
  <c r="B1334" i="4"/>
  <c r="J1334" i="4" s="1" a="1"/>
  <c r="J1334" i="4" s="1"/>
  <c r="I1333" i="4"/>
  <c r="H1333" i="4"/>
  <c r="B1333" i="4"/>
  <c r="I1332" i="4"/>
  <c r="H1332" i="4"/>
  <c r="B1332" i="4"/>
  <c r="F1332" i="4" s="1" a="1"/>
  <c r="F1332" i="4" s="1"/>
  <c r="I1331" i="4"/>
  <c r="H1331" i="4"/>
  <c r="B1331" i="4"/>
  <c r="I1330" i="4"/>
  <c r="H1330" i="4"/>
  <c r="B1330" i="4"/>
  <c r="D1330" i="4" s="1" a="1"/>
  <c r="D1330" i="4" s="1"/>
  <c r="I1329" i="4"/>
  <c r="H1329" i="4"/>
  <c r="B1329" i="4"/>
  <c r="G1329" i="4" s="1" a="1"/>
  <c r="G1329" i="4" s="1"/>
  <c r="I1328" i="4"/>
  <c r="H1328" i="4"/>
  <c r="B1328" i="4"/>
  <c r="E1328" i="4" s="1" a="1"/>
  <c r="E1328" i="4" s="1"/>
  <c r="I1327" i="4"/>
  <c r="H1327" i="4"/>
  <c r="B1327" i="4"/>
  <c r="L1327" i="4" s="1" a="1"/>
  <c r="L1327" i="4" s="1"/>
  <c r="J1326" i="4" a="1"/>
  <c r="J1326" i="4" s="1"/>
  <c r="I1326" i="4"/>
  <c r="H1326" i="4"/>
  <c r="B1326" i="4"/>
  <c r="C1326" i="4" s="1" a="1"/>
  <c r="C1326" i="4" s="1"/>
  <c r="I1325" i="4"/>
  <c r="H1325" i="4"/>
  <c r="B1325" i="4"/>
  <c r="C1325" i="4" s="1" a="1"/>
  <c r="C1325" i="4" s="1"/>
  <c r="I1324" i="4"/>
  <c r="H1324" i="4"/>
  <c r="B1324" i="4"/>
  <c r="I1323" i="4"/>
  <c r="H1323" i="4"/>
  <c r="B1323" i="4"/>
  <c r="I1322" i="4"/>
  <c r="H1322" i="4"/>
  <c r="B1322" i="4"/>
  <c r="L1322" i="4" s="1" a="1"/>
  <c r="L1322" i="4" s="1"/>
  <c r="I1321" i="4"/>
  <c r="H1321" i="4"/>
  <c r="B1321" i="4"/>
  <c r="I1320" i="4"/>
  <c r="H1320" i="4"/>
  <c r="B1320" i="4"/>
  <c r="J1320" i="4" s="1" a="1"/>
  <c r="J1320" i="4" s="1"/>
  <c r="I1319" i="4"/>
  <c r="H1319" i="4"/>
  <c r="B1319" i="4"/>
  <c r="I1318" i="4"/>
  <c r="H1318" i="4"/>
  <c r="B1318" i="4"/>
  <c r="O1318" i="4" s="1" a="1"/>
  <c r="O1318" i="4" s="1"/>
  <c r="I1317" i="4"/>
  <c r="H1317" i="4"/>
  <c r="B1317" i="4"/>
  <c r="I1316" i="4"/>
  <c r="H1316" i="4"/>
  <c r="B1316" i="4"/>
  <c r="D1316" i="4" s="1" a="1"/>
  <c r="D1316" i="4" s="1"/>
  <c r="I1315" i="4"/>
  <c r="H1315" i="4"/>
  <c r="B1315" i="4"/>
  <c r="L1315" i="4" s="1" a="1"/>
  <c r="L1315" i="4" s="1"/>
  <c r="I1314" i="4"/>
  <c r="H1314" i="4"/>
  <c r="B1314" i="4"/>
  <c r="I1313" i="4"/>
  <c r="H1313" i="4"/>
  <c r="B1313" i="4"/>
  <c r="I1312" i="4"/>
  <c r="H1312" i="4"/>
  <c r="B1312" i="4"/>
  <c r="K1312" i="4" s="1" a="1"/>
  <c r="K1312" i="4" s="1"/>
  <c r="L1311" i="4" a="1"/>
  <c r="L1311" i="4" s="1"/>
  <c r="I1311" i="4"/>
  <c r="H1311" i="4"/>
  <c r="B1311" i="4"/>
  <c r="F1311" i="4" s="1" a="1"/>
  <c r="F1311" i="4" s="1"/>
  <c r="I1310" i="4"/>
  <c r="H1310" i="4"/>
  <c r="B1310" i="4"/>
  <c r="E1310" i="4" s="1" a="1"/>
  <c r="E1310" i="4" s="1"/>
  <c r="I1309" i="4"/>
  <c r="H1309" i="4"/>
  <c r="B1309" i="4"/>
  <c r="I1308" i="4"/>
  <c r="H1308" i="4"/>
  <c r="B1308" i="4"/>
  <c r="J1307" i="4" a="1"/>
  <c r="J1307" i="4" s="1"/>
  <c r="I1307" i="4"/>
  <c r="H1307" i="4"/>
  <c r="B1307" i="4"/>
  <c r="O1307" i="4" s="1" a="1"/>
  <c r="O1307" i="4" s="1"/>
  <c r="I1306" i="4"/>
  <c r="H1306" i="4"/>
  <c r="B1306" i="4"/>
  <c r="I1305" i="4"/>
  <c r="H1305" i="4"/>
  <c r="G1305" i="4" a="1"/>
  <c r="G1305" i="4" s="1"/>
  <c r="B1305" i="4"/>
  <c r="L1305" i="4" s="1" a="1"/>
  <c r="L1305" i="4" s="1"/>
  <c r="I1304" i="4"/>
  <c r="H1304" i="4"/>
  <c r="B1304" i="4"/>
  <c r="J1304" i="4" s="1" a="1"/>
  <c r="J1304" i="4" s="1"/>
  <c r="I1303" i="4"/>
  <c r="H1303" i="4"/>
  <c r="B1303" i="4"/>
  <c r="J1302" i="4" a="1"/>
  <c r="J1302" i="4" s="1"/>
  <c r="I1302" i="4"/>
  <c r="H1302" i="4"/>
  <c r="B1302" i="4"/>
  <c r="K1302" i="4" s="1" a="1"/>
  <c r="K1302" i="4" s="1"/>
  <c r="I1301" i="4"/>
  <c r="H1301" i="4"/>
  <c r="B1301" i="4"/>
  <c r="F1301" i="4" s="1" a="1"/>
  <c r="F1301" i="4" s="1"/>
  <c r="I1300" i="4"/>
  <c r="H1300" i="4"/>
  <c r="B1300" i="4"/>
  <c r="D1300" i="4" s="1" a="1"/>
  <c r="D1300" i="4" s="1"/>
  <c r="I1299" i="4"/>
  <c r="H1299" i="4"/>
  <c r="B1299" i="4"/>
  <c r="I1298" i="4"/>
  <c r="H1298" i="4"/>
  <c r="B1298" i="4"/>
  <c r="F1298" i="4" s="1" a="1"/>
  <c r="F1298" i="4" s="1"/>
  <c r="I1297" i="4"/>
  <c r="H1297" i="4"/>
  <c r="B1297" i="4"/>
  <c r="L1297" i="4" s="1" a="1"/>
  <c r="L1297" i="4" s="1"/>
  <c r="I1296" i="4"/>
  <c r="H1296" i="4"/>
  <c r="B1296" i="4"/>
  <c r="F1296" i="4" s="1" a="1"/>
  <c r="F1296" i="4" s="1"/>
  <c r="I1295" i="4"/>
  <c r="H1295" i="4"/>
  <c r="B1295" i="4"/>
  <c r="K1295" i="4" s="1" a="1"/>
  <c r="K1295" i="4" s="1"/>
  <c r="K1294" i="4"/>
  <c r="I1294" i="4"/>
  <c r="H1294" i="4"/>
  <c r="E1294" i="4" a="1"/>
  <c r="E1294" i="4" s="1"/>
  <c r="B1294" i="4"/>
  <c r="K1294" i="4" s="1" a="1"/>
  <c r="I1293" i="4"/>
  <c r="H1293" i="4"/>
  <c r="B1293" i="4"/>
  <c r="J1293" i="4" s="1" a="1"/>
  <c r="J1293" i="4" s="1"/>
  <c r="I1292" i="4"/>
  <c r="H1292" i="4"/>
  <c r="B1292" i="4"/>
  <c r="G1292" i="4" s="1" a="1"/>
  <c r="G1292" i="4" s="1"/>
  <c r="I1291" i="4"/>
  <c r="H1291" i="4"/>
  <c r="B1291" i="4"/>
  <c r="I1290" i="4"/>
  <c r="H1290" i="4"/>
  <c r="B1290" i="4"/>
  <c r="G1290" i="4" s="1" a="1"/>
  <c r="G1290" i="4" s="1"/>
  <c r="I1289" i="4"/>
  <c r="H1289" i="4"/>
  <c r="B1289" i="4"/>
  <c r="E1289" i="4" s="1" a="1"/>
  <c r="E1289" i="4" s="1"/>
  <c r="I1288" i="4"/>
  <c r="H1288" i="4"/>
  <c r="B1288" i="4"/>
  <c r="K1288" i="4" s="1" a="1"/>
  <c r="K1288" i="4" s="1"/>
  <c r="I1287" i="4"/>
  <c r="H1287" i="4"/>
  <c r="B1287" i="4"/>
  <c r="G1287" i="4" s="1" a="1"/>
  <c r="G1287" i="4" s="1"/>
  <c r="I1286" i="4"/>
  <c r="H1286" i="4"/>
  <c r="B1286" i="4"/>
  <c r="I1285" i="4"/>
  <c r="H1285" i="4"/>
  <c r="B1285" i="4"/>
  <c r="G1285" i="4" s="1" a="1"/>
  <c r="G1285" i="4" s="1"/>
  <c r="I1284" i="4"/>
  <c r="H1284" i="4"/>
  <c r="B1284" i="4"/>
  <c r="D1284" i="4" s="1" a="1"/>
  <c r="D1284" i="4" s="1"/>
  <c r="I1283" i="4"/>
  <c r="H1283" i="4"/>
  <c r="B1283" i="4"/>
  <c r="C1283" i="4" s="1" a="1"/>
  <c r="C1283" i="4" s="1"/>
  <c r="I1282" i="4"/>
  <c r="H1282" i="4"/>
  <c r="B1282" i="4"/>
  <c r="I1281" i="4"/>
  <c r="H1281" i="4"/>
  <c r="B1281" i="4"/>
  <c r="I1280" i="4"/>
  <c r="H1280" i="4"/>
  <c r="B1280" i="4"/>
  <c r="K1279" i="4" a="1"/>
  <c r="K1279" i="4" s="1"/>
  <c r="I1279" i="4"/>
  <c r="H1279" i="4"/>
  <c r="B1279" i="4"/>
  <c r="I1278" i="4"/>
  <c r="H1278" i="4"/>
  <c r="B1278" i="4"/>
  <c r="I1277" i="4"/>
  <c r="H1277" i="4"/>
  <c r="B1277" i="4"/>
  <c r="I1276" i="4"/>
  <c r="H1276" i="4"/>
  <c r="B1276" i="4"/>
  <c r="C1276" i="4" s="1" a="1"/>
  <c r="C1276" i="4" s="1"/>
  <c r="I1275" i="4"/>
  <c r="H1275" i="4"/>
  <c r="B1275" i="4"/>
  <c r="O1274" i="4" a="1"/>
  <c r="O1274" i="4" s="1"/>
  <c r="I1274" i="4"/>
  <c r="H1274" i="4"/>
  <c r="B1274" i="4"/>
  <c r="G1274" i="4" s="1" a="1"/>
  <c r="G1274" i="4" s="1"/>
  <c r="I1273" i="4"/>
  <c r="H1273" i="4"/>
  <c r="B1273" i="4"/>
  <c r="J1273" i="4" s="1" a="1"/>
  <c r="J1273" i="4" s="1"/>
  <c r="O1272" i="4" a="1"/>
  <c r="O1272" i="4" s="1"/>
  <c r="I1272" i="4"/>
  <c r="H1272" i="4"/>
  <c r="E1272" i="4" a="1"/>
  <c r="E1272" i="4"/>
  <c r="B1272" i="4"/>
  <c r="I1271" i="4"/>
  <c r="H1271" i="4"/>
  <c r="B1271" i="4"/>
  <c r="I1270" i="4"/>
  <c r="H1270" i="4"/>
  <c r="B1270" i="4"/>
  <c r="I1269" i="4"/>
  <c r="H1269" i="4"/>
  <c r="B1269" i="4"/>
  <c r="L1269" i="4" s="1" a="1"/>
  <c r="L1269" i="4" s="1"/>
  <c r="I1268" i="4"/>
  <c r="H1268" i="4"/>
  <c r="B1268" i="4"/>
  <c r="I1267" i="4"/>
  <c r="H1267" i="4"/>
  <c r="B1267" i="4"/>
  <c r="F1267" i="4" s="1" a="1"/>
  <c r="F1267" i="4" s="1"/>
  <c r="I1266" i="4"/>
  <c r="H1266" i="4"/>
  <c r="B1266" i="4"/>
  <c r="L1265" i="4" a="1"/>
  <c r="L1265" i="4" s="1"/>
  <c r="I1265" i="4"/>
  <c r="H1265" i="4"/>
  <c r="B1265" i="4"/>
  <c r="I1264" i="4"/>
  <c r="H1264" i="4"/>
  <c r="B1264" i="4"/>
  <c r="I1263" i="4"/>
  <c r="H1263" i="4"/>
  <c r="B1263" i="4"/>
  <c r="D1263" i="4" s="1" a="1"/>
  <c r="D1263" i="4" s="1"/>
  <c r="I1262" i="4"/>
  <c r="H1262" i="4"/>
  <c r="B1262" i="4"/>
  <c r="O1262" i="4" s="1" a="1"/>
  <c r="O1262" i="4" s="1"/>
  <c r="I1261" i="4"/>
  <c r="H1261" i="4"/>
  <c r="E1261" i="4" a="1"/>
  <c r="E1261" i="4" s="1"/>
  <c r="B1261" i="4"/>
  <c r="D1261" i="4" s="1" a="1"/>
  <c r="D1261" i="4" s="1"/>
  <c r="I1260" i="4"/>
  <c r="H1260" i="4"/>
  <c r="B1260" i="4"/>
  <c r="L1260" i="4" s="1" a="1"/>
  <c r="L1260" i="4" s="1"/>
  <c r="I1259" i="4"/>
  <c r="H1259" i="4"/>
  <c r="B1259" i="4"/>
  <c r="J1258" i="4" a="1"/>
  <c r="J1258" i="4" s="1"/>
  <c r="I1258" i="4"/>
  <c r="H1258" i="4"/>
  <c r="B1258" i="4"/>
  <c r="D1258" i="4" s="1" a="1"/>
  <c r="D1258" i="4" s="1"/>
  <c r="I1257" i="4"/>
  <c r="H1257" i="4"/>
  <c r="B1257" i="4"/>
  <c r="G1257" i="4" s="1" a="1"/>
  <c r="G1257" i="4" s="1"/>
  <c r="I1256" i="4"/>
  <c r="H1256" i="4"/>
  <c r="B1256" i="4"/>
  <c r="I1255" i="4"/>
  <c r="H1255" i="4"/>
  <c r="B1255" i="4"/>
  <c r="K1255" i="4" s="1" a="1"/>
  <c r="K1255" i="4" s="1"/>
  <c r="B1403" i="2" s="1"/>
  <c r="I1254" i="4"/>
  <c r="H1254" i="4"/>
  <c r="B1254" i="4"/>
  <c r="K1254" i="4" s="1" a="1"/>
  <c r="K1254" i="4" s="1"/>
  <c r="J1253" i="4" a="1"/>
  <c r="J1253" i="4" s="1"/>
  <c r="I1253" i="4"/>
  <c r="H1253" i="4"/>
  <c r="B1253" i="4"/>
  <c r="D1253" i="4" s="1" a="1"/>
  <c r="D1253" i="4" s="1"/>
  <c r="I1252" i="4"/>
  <c r="H1252" i="4"/>
  <c r="B1252" i="4"/>
  <c r="D1252" i="4" s="1" a="1"/>
  <c r="D1252" i="4" s="1"/>
  <c r="J1251" i="4" a="1"/>
  <c r="J1251" i="4" s="1"/>
  <c r="I1251" i="4"/>
  <c r="H1251" i="4"/>
  <c r="B1251" i="4"/>
  <c r="K1251" i="4" s="1" a="1"/>
  <c r="K1251" i="4" s="1"/>
  <c r="I1250" i="4"/>
  <c r="H1250" i="4"/>
  <c r="G1250" i="4" a="1"/>
  <c r="G1250" i="4" s="1"/>
  <c r="B1250" i="4"/>
  <c r="E1250" i="4" s="1" a="1"/>
  <c r="E1250" i="4" s="1"/>
  <c r="I1249" i="4"/>
  <c r="H1249" i="4"/>
  <c r="B1249" i="4"/>
  <c r="I1248" i="4"/>
  <c r="H1248" i="4"/>
  <c r="B1248" i="4"/>
  <c r="I1247" i="4"/>
  <c r="H1247" i="4"/>
  <c r="B1247" i="4"/>
  <c r="J1247" i="4" s="1" a="1"/>
  <c r="J1247" i="4" s="1"/>
  <c r="I1246" i="4"/>
  <c r="H1246" i="4"/>
  <c r="B1246" i="4"/>
  <c r="D1246" i="4" s="1" a="1"/>
  <c r="D1246" i="4" s="1"/>
  <c r="I1245" i="4"/>
  <c r="H1245" i="4"/>
  <c r="B1245" i="4"/>
  <c r="K1245" i="4" s="1" a="1"/>
  <c r="K1245" i="4" s="1"/>
  <c r="I1244" i="4"/>
  <c r="H1244" i="4"/>
  <c r="B1244" i="4"/>
  <c r="I1243" i="4"/>
  <c r="H1243" i="4"/>
  <c r="B1243" i="4"/>
  <c r="K1243" i="4" s="1" a="1"/>
  <c r="K1243" i="4" s="1"/>
  <c r="I1242" i="4"/>
  <c r="H1242" i="4"/>
  <c r="B1242" i="4"/>
  <c r="L1242" i="4" s="1" a="1"/>
  <c r="L1242" i="4" s="1"/>
  <c r="I1241" i="4"/>
  <c r="H1241" i="4"/>
  <c r="B1241" i="4"/>
  <c r="G1241" i="4" s="1" a="1"/>
  <c r="G1241" i="4" s="1"/>
  <c r="I1240" i="4"/>
  <c r="H1240" i="4"/>
  <c r="B1240" i="4"/>
  <c r="L1240" i="4" s="1" a="1"/>
  <c r="L1240" i="4" s="1"/>
  <c r="I1239" i="4"/>
  <c r="H1239" i="4"/>
  <c r="B1239" i="4"/>
  <c r="O1239" i="4" s="1" a="1"/>
  <c r="O1239" i="4" s="1"/>
  <c r="I1238" i="4"/>
  <c r="H1238" i="4"/>
  <c r="B1238" i="4"/>
  <c r="K1238" i="4" s="1" a="1"/>
  <c r="K1238" i="4" s="1"/>
  <c r="I1237" i="4"/>
  <c r="H1237" i="4"/>
  <c r="B1237" i="4"/>
  <c r="K1237" i="4" s="1" a="1"/>
  <c r="K1237" i="4" s="1"/>
  <c r="I1236" i="4"/>
  <c r="H1236" i="4"/>
  <c r="B1236" i="4"/>
  <c r="F1236" i="4" s="1" a="1"/>
  <c r="F1236" i="4" s="1"/>
  <c r="I1235" i="4"/>
  <c r="H1235" i="4"/>
  <c r="B1235" i="4"/>
  <c r="I1234" i="4"/>
  <c r="H1234" i="4"/>
  <c r="B1234" i="4"/>
  <c r="I1233" i="4"/>
  <c r="H1233" i="4"/>
  <c r="B1233" i="4"/>
  <c r="L1233" i="4" s="1" a="1"/>
  <c r="L1233" i="4" s="1"/>
  <c r="D1247" i="3" s="1"/>
  <c r="I1232" i="4"/>
  <c r="H1232" i="4"/>
  <c r="B1232" i="4"/>
  <c r="F1232" i="4" s="1" a="1"/>
  <c r="F1232" i="4" s="1"/>
  <c r="I1231" i="4"/>
  <c r="H1231" i="4"/>
  <c r="B1231" i="4"/>
  <c r="C1231" i="4" s="1" a="1"/>
  <c r="C1231" i="4" s="1"/>
  <c r="I1230" i="4"/>
  <c r="H1230" i="4"/>
  <c r="B1230" i="4"/>
  <c r="I1229" i="4"/>
  <c r="H1229" i="4"/>
  <c r="B1229" i="4"/>
  <c r="I1228" i="4"/>
  <c r="H1228" i="4"/>
  <c r="B1228" i="4"/>
  <c r="I1227" i="4"/>
  <c r="H1227" i="4"/>
  <c r="B1227" i="4"/>
  <c r="I1226" i="4"/>
  <c r="H1226" i="4"/>
  <c r="B1226" i="4"/>
  <c r="I1225" i="4"/>
  <c r="H1225" i="4"/>
  <c r="B1225" i="4"/>
  <c r="I1224" i="4"/>
  <c r="H1224" i="4"/>
  <c r="B1224" i="4"/>
  <c r="I1223" i="4"/>
  <c r="H1223" i="4"/>
  <c r="B1223" i="4"/>
  <c r="K1223" i="4" s="1" a="1"/>
  <c r="K1223" i="4" s="1"/>
  <c r="I1222" i="4"/>
  <c r="H1222" i="4"/>
  <c r="B1222" i="4"/>
  <c r="I1221" i="4"/>
  <c r="H1221" i="4"/>
  <c r="B1221" i="4"/>
  <c r="J1221" i="4" s="1" a="1"/>
  <c r="J1221" i="4" s="1"/>
  <c r="I1220" i="4"/>
  <c r="H1220" i="4"/>
  <c r="B1220" i="4"/>
  <c r="I1219" i="4"/>
  <c r="H1219" i="4"/>
  <c r="B1219" i="4"/>
  <c r="I1218" i="4"/>
  <c r="H1218" i="4"/>
  <c r="B1218" i="4"/>
  <c r="C1218" i="4" s="1" a="1"/>
  <c r="C1218" i="4" s="1"/>
  <c r="I1217" i="4"/>
  <c r="H1217" i="4"/>
  <c r="B1217" i="4"/>
  <c r="I1216" i="4"/>
  <c r="H1216" i="4"/>
  <c r="B1216" i="4"/>
  <c r="G1216" i="4" s="1" a="1"/>
  <c r="G1216" i="4" s="1"/>
  <c r="I1215" i="4"/>
  <c r="H1215" i="4"/>
  <c r="B1215" i="4"/>
  <c r="G1215" i="4" s="1" a="1"/>
  <c r="G1215" i="4" s="1"/>
  <c r="I1214" i="4"/>
  <c r="H1214" i="4"/>
  <c r="B1214" i="4"/>
  <c r="K1214" i="4" s="1" a="1"/>
  <c r="K1214" i="4" s="1"/>
  <c r="I1213" i="4"/>
  <c r="H1213" i="4"/>
  <c r="B1213" i="4"/>
  <c r="F1213" i="4" s="1" a="1"/>
  <c r="F1213" i="4" s="1"/>
  <c r="I1212" i="4"/>
  <c r="H1212" i="4"/>
  <c r="B1212" i="4"/>
  <c r="I1211" i="4"/>
  <c r="H1211" i="4"/>
  <c r="B1211" i="4"/>
  <c r="L1211" i="4" s="1" a="1"/>
  <c r="L1211" i="4" s="1"/>
  <c r="I1210" i="4"/>
  <c r="H1210" i="4"/>
  <c r="B1210" i="4"/>
  <c r="I1209" i="4"/>
  <c r="H1209" i="4"/>
  <c r="B1209" i="4"/>
  <c r="J1209" i="4" s="1" a="1"/>
  <c r="J1209" i="4" s="1"/>
  <c r="I1208" i="4"/>
  <c r="H1208" i="4"/>
  <c r="B1208" i="4"/>
  <c r="I1207" i="4"/>
  <c r="H1207" i="4"/>
  <c r="B1207" i="4"/>
  <c r="I1206" i="4"/>
  <c r="H1206" i="4"/>
  <c r="B1206" i="4"/>
  <c r="I1205" i="4"/>
  <c r="H1205" i="4"/>
  <c r="B1205" i="4"/>
  <c r="I1204" i="4"/>
  <c r="H1204" i="4"/>
  <c r="B1204" i="4"/>
  <c r="I1203" i="4"/>
  <c r="H1203" i="4"/>
  <c r="B1203" i="4"/>
  <c r="I1202" i="4"/>
  <c r="H1202" i="4"/>
  <c r="B1202" i="4"/>
  <c r="J1202" i="4" s="1" a="1"/>
  <c r="J1202" i="4" s="1"/>
  <c r="I1201" i="4"/>
  <c r="H1201" i="4"/>
  <c r="B1201" i="4"/>
  <c r="I1200" i="4"/>
  <c r="H1200" i="4"/>
  <c r="B1200" i="4"/>
  <c r="I1199" i="4"/>
  <c r="H1199" i="4"/>
  <c r="B1199" i="4"/>
  <c r="L1199" i="4" s="1" a="1"/>
  <c r="L1199" i="4" s="1"/>
  <c r="I1198" i="4"/>
  <c r="H1198" i="4"/>
  <c r="B1198" i="4"/>
  <c r="J1198" i="4" s="1" a="1"/>
  <c r="J1198" i="4" s="1"/>
  <c r="I1197" i="4"/>
  <c r="H1197" i="4"/>
  <c r="B1197" i="4"/>
  <c r="I1196" i="4"/>
  <c r="H1196" i="4"/>
  <c r="B1196" i="4"/>
  <c r="I1195" i="4"/>
  <c r="H1195" i="4"/>
  <c r="B1195" i="4"/>
  <c r="L1195" i="4" s="1" a="1"/>
  <c r="L1195" i="4" s="1"/>
  <c r="I1194" i="4"/>
  <c r="H1194" i="4"/>
  <c r="B1194" i="4"/>
  <c r="I1193" i="4"/>
  <c r="H1193" i="4"/>
  <c r="B1193" i="4"/>
  <c r="K1193" i="4" s="1" a="1"/>
  <c r="K1193" i="4" s="1"/>
  <c r="B1378" i="2" s="1"/>
  <c r="I1192" i="4"/>
  <c r="H1192" i="4"/>
  <c r="B1192" i="4"/>
  <c r="I1191" i="4"/>
  <c r="H1191" i="4"/>
  <c r="B1191" i="4"/>
  <c r="I1190" i="4"/>
  <c r="H1190" i="4"/>
  <c r="B1190" i="4"/>
  <c r="I1189" i="4"/>
  <c r="H1189" i="4"/>
  <c r="B1189" i="4"/>
  <c r="J1188" i="4" a="1"/>
  <c r="J1188" i="4" s="1"/>
  <c r="I1188" i="4"/>
  <c r="H1188" i="4"/>
  <c r="B1188" i="4"/>
  <c r="F1188" i="4" s="1" a="1"/>
  <c r="F1188" i="4" s="1"/>
  <c r="I1187" i="4"/>
  <c r="H1187" i="4"/>
  <c r="B1187" i="4"/>
  <c r="I1186" i="4"/>
  <c r="H1186" i="4"/>
  <c r="B1186" i="4"/>
  <c r="C1186" i="4" s="1" a="1"/>
  <c r="C1186" i="4" s="1"/>
  <c r="I1185" i="4"/>
  <c r="H1185" i="4"/>
  <c r="B1185" i="4"/>
  <c r="I1184" i="4"/>
  <c r="H1184" i="4"/>
  <c r="B1184" i="4"/>
  <c r="I1183" i="4"/>
  <c r="H1183" i="4"/>
  <c r="B1183" i="4"/>
  <c r="F1183" i="4" s="1" a="1"/>
  <c r="F1183" i="4" s="1"/>
  <c r="I1182" i="4"/>
  <c r="H1182" i="4"/>
  <c r="B1182" i="4"/>
  <c r="I1181" i="4"/>
  <c r="H1181" i="4"/>
  <c r="B1181" i="4"/>
  <c r="G1181" i="4" s="1" a="1"/>
  <c r="G1181" i="4" s="1"/>
  <c r="I1180" i="4"/>
  <c r="H1180" i="4"/>
  <c r="B1180" i="4"/>
  <c r="I1179" i="4"/>
  <c r="H1179" i="4"/>
  <c r="B1179" i="4"/>
  <c r="I1178" i="4"/>
  <c r="H1178" i="4"/>
  <c r="B1178" i="4"/>
  <c r="G1178" i="4" s="1" a="1"/>
  <c r="G1178" i="4" s="1"/>
  <c r="I1177" i="4"/>
  <c r="H1177" i="4"/>
  <c r="B1177" i="4"/>
  <c r="I1176" i="4"/>
  <c r="H1176" i="4"/>
  <c r="B1176" i="4"/>
  <c r="L1176" i="4" s="1" a="1"/>
  <c r="L1176" i="4" s="1"/>
  <c r="I1175" i="4"/>
  <c r="H1175" i="4"/>
  <c r="D1175" i="4" a="1"/>
  <c r="D1175" i="4" s="1"/>
  <c r="B1175" i="4"/>
  <c r="L1175" i="4" s="1" a="1"/>
  <c r="L1175" i="4" s="1"/>
  <c r="I1174" i="4"/>
  <c r="H1174" i="4"/>
  <c r="B1174" i="4"/>
  <c r="O1173" i="4" a="1"/>
  <c r="O1173" i="4" s="1"/>
  <c r="K1173" i="4" a="1"/>
  <c r="K1173" i="4" s="1"/>
  <c r="I1173" i="4"/>
  <c r="H1173" i="4"/>
  <c r="B1173" i="4"/>
  <c r="J1173" i="4" s="1" a="1"/>
  <c r="J1173" i="4" s="1"/>
  <c r="I1172" i="4"/>
  <c r="H1172" i="4"/>
  <c r="B1172" i="4"/>
  <c r="D1172" i="4" s="1" a="1"/>
  <c r="D1172" i="4" s="1"/>
  <c r="I1171" i="4"/>
  <c r="H1171" i="4"/>
  <c r="B1171" i="4"/>
  <c r="K1171" i="4" s="1" a="1"/>
  <c r="K1171" i="4" s="1"/>
  <c r="I1170" i="4"/>
  <c r="H1170" i="4"/>
  <c r="B1170" i="4"/>
  <c r="O1170" i="4" s="1" a="1"/>
  <c r="O1170" i="4" s="1"/>
  <c r="I1169" i="4"/>
  <c r="H1169" i="4"/>
  <c r="B1169" i="4"/>
  <c r="I1168" i="4"/>
  <c r="H1168" i="4"/>
  <c r="B1168" i="4"/>
  <c r="K1168" i="4" s="1" a="1"/>
  <c r="K1168" i="4" s="1"/>
  <c r="B1569" i="2" s="1"/>
  <c r="I1167" i="4"/>
  <c r="H1167" i="4"/>
  <c r="B1167" i="4"/>
  <c r="I1166" i="4"/>
  <c r="H1166" i="4"/>
  <c r="B1166" i="4"/>
  <c r="I1165" i="4"/>
  <c r="H1165" i="4"/>
  <c r="B1165" i="4"/>
  <c r="G1165" i="4" s="1" a="1"/>
  <c r="G1165" i="4" s="1"/>
  <c r="I1164" i="4"/>
  <c r="H1164" i="4"/>
  <c r="B1164" i="4"/>
  <c r="J1164" i="4" s="1" a="1"/>
  <c r="J1164" i="4" s="1"/>
  <c r="I1163" i="4"/>
  <c r="H1163" i="4"/>
  <c r="C1163" i="4" a="1"/>
  <c r="C1163" i="4" s="1"/>
  <c r="B1163" i="4"/>
  <c r="I1162" i="4"/>
  <c r="H1162" i="4"/>
  <c r="B1162" i="4"/>
  <c r="G1162" i="4" s="1" a="1"/>
  <c r="G1162" i="4" s="1"/>
  <c r="I1161" i="4"/>
  <c r="H1161" i="4"/>
  <c r="D1161" i="4" a="1"/>
  <c r="D1161" i="4" s="1"/>
  <c r="B1161" i="4"/>
  <c r="G1161" i="4" s="1" a="1"/>
  <c r="G1161" i="4" s="1"/>
  <c r="I1160" i="4"/>
  <c r="H1160" i="4"/>
  <c r="B1160" i="4"/>
  <c r="I1159" i="4"/>
  <c r="H1159" i="4"/>
  <c r="B1159" i="4"/>
  <c r="I1158" i="4"/>
  <c r="H1158" i="4"/>
  <c r="B1158" i="4"/>
  <c r="K1158" i="4" s="1" a="1"/>
  <c r="K1158" i="4" s="1"/>
  <c r="I1157" i="4"/>
  <c r="H1157" i="4"/>
  <c r="B1157" i="4"/>
  <c r="E1157" i="4" s="1" a="1"/>
  <c r="E1157" i="4" s="1"/>
  <c r="I1156" i="4"/>
  <c r="H1156" i="4"/>
  <c r="B1156" i="4"/>
  <c r="I1155" i="4"/>
  <c r="H1155" i="4"/>
  <c r="B1155" i="4"/>
  <c r="E1155" i="4" s="1" a="1"/>
  <c r="E1155" i="4" s="1"/>
  <c r="I1154" i="4"/>
  <c r="H1154" i="4"/>
  <c r="B1154" i="4"/>
  <c r="I1153" i="4"/>
  <c r="H1153" i="4"/>
  <c r="B1153" i="4"/>
  <c r="O1153" i="4" s="1" a="1"/>
  <c r="O1153" i="4" s="1"/>
  <c r="K1152" i="4" a="1"/>
  <c r="K1152" i="4" s="1"/>
  <c r="I1152" i="4"/>
  <c r="H1152" i="4"/>
  <c r="B1152" i="4"/>
  <c r="L1152" i="4" s="1" a="1"/>
  <c r="L1152" i="4" s="1"/>
  <c r="I1151" i="4"/>
  <c r="H1151" i="4"/>
  <c r="F1151" i="4" a="1"/>
  <c r="F1151" i="4" s="1"/>
  <c r="C1151" i="4" a="1"/>
  <c r="C1151" i="4" s="1"/>
  <c r="B1151" i="4"/>
  <c r="I1150" i="4"/>
  <c r="H1150" i="4"/>
  <c r="E1150" i="4" a="1"/>
  <c r="E1150" i="4" s="1"/>
  <c r="B1150" i="4"/>
  <c r="O1150" i="4" s="1" a="1"/>
  <c r="O1150" i="4" s="1"/>
  <c r="I1149" i="4"/>
  <c r="H1149" i="4"/>
  <c r="C1149" i="4" a="1"/>
  <c r="C1149" i="4" s="1"/>
  <c r="B1149" i="4"/>
  <c r="F1149" i="4" s="1" a="1"/>
  <c r="F1149" i="4" s="1"/>
  <c r="I1148" i="4"/>
  <c r="H1148" i="4"/>
  <c r="B1148" i="4"/>
  <c r="I1147" i="4"/>
  <c r="H1147" i="4"/>
  <c r="B1147" i="4"/>
  <c r="I1146" i="4"/>
  <c r="H1146" i="4"/>
  <c r="B1146" i="4"/>
  <c r="O1146" i="4" s="1" a="1"/>
  <c r="O1146" i="4" s="1"/>
  <c r="I1145" i="4"/>
  <c r="H1145" i="4"/>
  <c r="B1145" i="4"/>
  <c r="I1144" i="4"/>
  <c r="H1144" i="4"/>
  <c r="F1144" i="4" a="1"/>
  <c r="F1144" i="4" s="1"/>
  <c r="B1144" i="4"/>
  <c r="I1143" i="4"/>
  <c r="H1143" i="4"/>
  <c r="B1143" i="4"/>
  <c r="I1142" i="4"/>
  <c r="H1142" i="4"/>
  <c r="B1142" i="4"/>
  <c r="C1142" i="4" s="1" a="1"/>
  <c r="C1142" i="4" s="1"/>
  <c r="I1141" i="4"/>
  <c r="H1141" i="4"/>
  <c r="B1141" i="4"/>
  <c r="K1141" i="4" s="1" a="1"/>
  <c r="K1141" i="4" s="1"/>
  <c r="I1140" i="4"/>
  <c r="H1140" i="4"/>
  <c r="B1140" i="4"/>
  <c r="F1140" i="4" s="1" a="1"/>
  <c r="F1140" i="4" s="1"/>
  <c r="I1139" i="4"/>
  <c r="H1139" i="4"/>
  <c r="B1139" i="4"/>
  <c r="O1139" i="4" s="1" a="1"/>
  <c r="O1139" i="4" s="1"/>
  <c r="I1138" i="4"/>
  <c r="H1138" i="4"/>
  <c r="B1138" i="4"/>
  <c r="I1137" i="4"/>
  <c r="H1137" i="4"/>
  <c r="B1137" i="4"/>
  <c r="K1136" i="4" a="1"/>
  <c r="K1136" i="4" s="1"/>
  <c r="I1136" i="4"/>
  <c r="H1136" i="4"/>
  <c r="B1136" i="4"/>
  <c r="C1136" i="4" s="1" a="1"/>
  <c r="C1136" i="4" s="1"/>
  <c r="I1135" i="4"/>
  <c r="H1135" i="4"/>
  <c r="B1135" i="4"/>
  <c r="O1135" i="4" s="1" a="1"/>
  <c r="O1135" i="4" s="1"/>
  <c r="K1134" i="4" a="1"/>
  <c r="K1134" i="4" s="1"/>
  <c r="I1134" i="4"/>
  <c r="H1134" i="4"/>
  <c r="B1134" i="4"/>
  <c r="L1134" i="4" s="1" a="1"/>
  <c r="L1134" i="4" s="1"/>
  <c r="I1133" i="4"/>
  <c r="H1133" i="4"/>
  <c r="B1133" i="4"/>
  <c r="O1132" i="4" a="1"/>
  <c r="O1132" i="4" s="1"/>
  <c r="I1132" i="4"/>
  <c r="H1132" i="4"/>
  <c r="B1132" i="4"/>
  <c r="I1131" i="4"/>
  <c r="H1131" i="4"/>
  <c r="B1131" i="4"/>
  <c r="I1130" i="4"/>
  <c r="H1130" i="4"/>
  <c r="B1130" i="4"/>
  <c r="I1129" i="4"/>
  <c r="H1129" i="4"/>
  <c r="B1129" i="4"/>
  <c r="I1128" i="4"/>
  <c r="H1128" i="4"/>
  <c r="B1128" i="4"/>
  <c r="I1127" i="4"/>
  <c r="H1127" i="4"/>
  <c r="B1127" i="4"/>
  <c r="I1126" i="4"/>
  <c r="H1126" i="4"/>
  <c r="B1126" i="4"/>
  <c r="I1125" i="4"/>
  <c r="H1125" i="4"/>
  <c r="B1125" i="4"/>
  <c r="O1124" i="4" a="1"/>
  <c r="O1124" i="4" s="1"/>
  <c r="I1124" i="4"/>
  <c r="H1124" i="4"/>
  <c r="B1124" i="4"/>
  <c r="J1124" i="4" s="1" a="1"/>
  <c r="J1124" i="4" s="1"/>
  <c r="I1123" i="4"/>
  <c r="H1123" i="4"/>
  <c r="B1123" i="4"/>
  <c r="D1123" i="4" s="1" a="1"/>
  <c r="D1123" i="4" s="1"/>
  <c r="I1122" i="4"/>
  <c r="H1122" i="4"/>
  <c r="B1122" i="4"/>
  <c r="L1122" i="4" s="1" a="1"/>
  <c r="L1122" i="4" s="1"/>
  <c r="D1136" i="3" s="1"/>
  <c r="I1121" i="4"/>
  <c r="H1121" i="4"/>
  <c r="B1121" i="4"/>
  <c r="I1120" i="4"/>
  <c r="H1120" i="4"/>
  <c r="B1120" i="4"/>
  <c r="F1120" i="4" s="1" a="1"/>
  <c r="F1120" i="4" s="1"/>
  <c r="I1119" i="4"/>
  <c r="H1119" i="4"/>
  <c r="B1119" i="4"/>
  <c r="I1118" i="4"/>
  <c r="H1118" i="4"/>
  <c r="B1118" i="4"/>
  <c r="I1117" i="4"/>
  <c r="H1117" i="4"/>
  <c r="B1117" i="4"/>
  <c r="O1117" i="4" s="1" a="1"/>
  <c r="O1117" i="4" s="1"/>
  <c r="I1116" i="4"/>
  <c r="H1116" i="4"/>
  <c r="B1116" i="4"/>
  <c r="I1115" i="4"/>
  <c r="H1115" i="4"/>
  <c r="B1115" i="4"/>
  <c r="I1114" i="4"/>
  <c r="H1114" i="4"/>
  <c r="B1114" i="4"/>
  <c r="I1113" i="4"/>
  <c r="H1113" i="4"/>
  <c r="B1113" i="4"/>
  <c r="F1113" i="4" s="1" a="1"/>
  <c r="F1113" i="4" s="1"/>
  <c r="I1112" i="4"/>
  <c r="H1112" i="4"/>
  <c r="B1112" i="4"/>
  <c r="I1111" i="4"/>
  <c r="H1111" i="4"/>
  <c r="B1111" i="4"/>
  <c r="O1110" i="4" a="1"/>
  <c r="O1110" i="4" s="1"/>
  <c r="I1110" i="4"/>
  <c r="H1110" i="4"/>
  <c r="B1110" i="4"/>
  <c r="D1110" i="4" s="1" a="1"/>
  <c r="D1110" i="4" s="1"/>
  <c r="I1109" i="4"/>
  <c r="H1109" i="4"/>
  <c r="B1109" i="4"/>
  <c r="K1109" i="4" s="1" a="1"/>
  <c r="K1109" i="4" s="1"/>
  <c r="I1108" i="4"/>
  <c r="H1108" i="4"/>
  <c r="B1108" i="4"/>
  <c r="I1107" i="4"/>
  <c r="H1107" i="4"/>
  <c r="B1107" i="4"/>
  <c r="I1106" i="4"/>
  <c r="H1106" i="4"/>
  <c r="G1106" i="4" a="1"/>
  <c r="G1106" i="4" s="1"/>
  <c r="B1106" i="4"/>
  <c r="O1106" i="4" s="1" a="1"/>
  <c r="O1106" i="4" s="1"/>
  <c r="I1105" i="4"/>
  <c r="H1105" i="4"/>
  <c r="B1105" i="4"/>
  <c r="I1104" i="4"/>
  <c r="H1104" i="4"/>
  <c r="B1104" i="4"/>
  <c r="F1104" i="4" s="1" a="1"/>
  <c r="F1104" i="4" s="1"/>
  <c r="I1103" i="4"/>
  <c r="H1103" i="4"/>
  <c r="B1103" i="4"/>
  <c r="I1102" i="4"/>
  <c r="H1102" i="4"/>
  <c r="B1102" i="4"/>
  <c r="I1101" i="4"/>
  <c r="H1101" i="4"/>
  <c r="C1101" i="4" a="1"/>
  <c r="C1101" i="4" s="1"/>
  <c r="B1101" i="4"/>
  <c r="J1101" i="4" s="1" a="1"/>
  <c r="J1101" i="4" s="1"/>
  <c r="I1100" i="4"/>
  <c r="H1100" i="4"/>
  <c r="B1100" i="4"/>
  <c r="L1099" i="4" a="1"/>
  <c r="L1099" i="4" s="1"/>
  <c r="I1099" i="4"/>
  <c r="H1099" i="4"/>
  <c r="B1099" i="4"/>
  <c r="O1099" i="4" s="1" a="1"/>
  <c r="O1099" i="4" s="1"/>
  <c r="I1098" i="4"/>
  <c r="H1098" i="4"/>
  <c r="B1098" i="4"/>
  <c r="C1098" i="4" s="1" a="1"/>
  <c r="C1098" i="4" s="1"/>
  <c r="I1097" i="4"/>
  <c r="H1097" i="4"/>
  <c r="B1097" i="4"/>
  <c r="I1096" i="4"/>
  <c r="H1096" i="4"/>
  <c r="B1096" i="4"/>
  <c r="I1095" i="4"/>
  <c r="H1095" i="4"/>
  <c r="B1095" i="4"/>
  <c r="I1094" i="4"/>
  <c r="H1094" i="4"/>
  <c r="B1094" i="4"/>
  <c r="O1094" i="4" s="1" a="1"/>
  <c r="O1094" i="4" s="1"/>
  <c r="I1093" i="4"/>
  <c r="H1093" i="4"/>
  <c r="B1093" i="4"/>
  <c r="G1093" i="4" s="1" a="1"/>
  <c r="G1093" i="4" s="1"/>
  <c r="I1092" i="4"/>
  <c r="H1092" i="4"/>
  <c r="B1092" i="4"/>
  <c r="I1091" i="4"/>
  <c r="H1091" i="4"/>
  <c r="B1091" i="4"/>
  <c r="I1090" i="4"/>
  <c r="H1090" i="4"/>
  <c r="B1090" i="4"/>
  <c r="I1089" i="4"/>
  <c r="H1089" i="4"/>
  <c r="B1089" i="4"/>
  <c r="I1088" i="4"/>
  <c r="H1088" i="4"/>
  <c r="B1088" i="4"/>
  <c r="K1088" i="4" s="1" a="1"/>
  <c r="K1088" i="4" s="1"/>
  <c r="I1087" i="4"/>
  <c r="H1087" i="4"/>
  <c r="B1087" i="4"/>
  <c r="G1087" i="4" s="1" a="1"/>
  <c r="G1087" i="4" s="1"/>
  <c r="I1086" i="4"/>
  <c r="H1086" i="4"/>
  <c r="B1086" i="4"/>
  <c r="G1086" i="4" s="1" a="1"/>
  <c r="G1086" i="4" s="1"/>
  <c r="I1085" i="4"/>
  <c r="H1085" i="4"/>
  <c r="B1085" i="4"/>
  <c r="I1084" i="4"/>
  <c r="H1084" i="4"/>
  <c r="B1084" i="4"/>
  <c r="I1083" i="4"/>
  <c r="H1083" i="4"/>
  <c r="B1083" i="4"/>
  <c r="I1082" i="4"/>
  <c r="H1082" i="4"/>
  <c r="B1082" i="4"/>
  <c r="I1081" i="4"/>
  <c r="H1081" i="4"/>
  <c r="B1081" i="4"/>
  <c r="O1081" i="4" s="1" a="1"/>
  <c r="O1081" i="4" s="1"/>
  <c r="I1080" i="4"/>
  <c r="H1080" i="4"/>
  <c r="B1080" i="4"/>
  <c r="I1079" i="4"/>
  <c r="H1079" i="4"/>
  <c r="B1079" i="4"/>
  <c r="K1078" i="4" a="1"/>
  <c r="K1078" i="4" s="1"/>
  <c r="I1078" i="4"/>
  <c r="H1078" i="4"/>
  <c r="B1078" i="4"/>
  <c r="E1078" i="4" s="1" a="1"/>
  <c r="E1078" i="4" s="1"/>
  <c r="I1077" i="4"/>
  <c r="H1077" i="4"/>
  <c r="B1077" i="4"/>
  <c r="I1076" i="4"/>
  <c r="H1076" i="4"/>
  <c r="B1076" i="4"/>
  <c r="I1075" i="4"/>
  <c r="H1075" i="4"/>
  <c r="B1075" i="4"/>
  <c r="I1074" i="4"/>
  <c r="H1074" i="4"/>
  <c r="B1074" i="4"/>
  <c r="L1074" i="4" s="1" a="1"/>
  <c r="L1074" i="4" s="1"/>
  <c r="D1088" i="3" s="1"/>
  <c r="I1073" i="4"/>
  <c r="H1073" i="4"/>
  <c r="B1073" i="4"/>
  <c r="I1072" i="4"/>
  <c r="H1072" i="4"/>
  <c r="B1072" i="4"/>
  <c r="I1071" i="4"/>
  <c r="H1071" i="4"/>
  <c r="B1071" i="4"/>
  <c r="I1070" i="4"/>
  <c r="H1070" i="4"/>
  <c r="B1070" i="4"/>
  <c r="I1069" i="4"/>
  <c r="H1069" i="4"/>
  <c r="B1069" i="4"/>
  <c r="F1069" i="4" s="1" a="1"/>
  <c r="F1069" i="4" s="1"/>
  <c r="O1068" i="4" a="1"/>
  <c r="O1068" i="4" s="1"/>
  <c r="I1068" i="4"/>
  <c r="H1068" i="4"/>
  <c r="B1068" i="4"/>
  <c r="K1068" i="4" s="1" a="1"/>
  <c r="K1068" i="4" s="1"/>
  <c r="I1067" i="4"/>
  <c r="H1067" i="4"/>
  <c r="B1067" i="4"/>
  <c r="O1067" i="4" s="1" a="1"/>
  <c r="O1067" i="4" s="1"/>
  <c r="I1066" i="4"/>
  <c r="H1066" i="4"/>
  <c r="B1066" i="4"/>
  <c r="D1066" i="4" s="1" a="1"/>
  <c r="D1066" i="4" s="1"/>
  <c r="I1065" i="4"/>
  <c r="H1065" i="4"/>
  <c r="D1065" i="4" a="1"/>
  <c r="D1065" i="4" s="1"/>
  <c r="B1065" i="4"/>
  <c r="G1065" i="4" s="1" a="1"/>
  <c r="G1065" i="4" s="1"/>
  <c r="I1064" i="4"/>
  <c r="H1064" i="4"/>
  <c r="B1064" i="4"/>
  <c r="I1063" i="4"/>
  <c r="H1063" i="4"/>
  <c r="B1063" i="4"/>
  <c r="G1063" i="4" s="1" a="1"/>
  <c r="G1063" i="4" s="1"/>
  <c r="I1062" i="4"/>
  <c r="H1062" i="4"/>
  <c r="B1062" i="4"/>
  <c r="I1061" i="4"/>
  <c r="H1061" i="4"/>
  <c r="D1061" i="4"/>
  <c r="B1061" i="4"/>
  <c r="D1061" i="4" s="1" a="1"/>
  <c r="I1060" i="4"/>
  <c r="H1060" i="4"/>
  <c r="B1060" i="4"/>
  <c r="G1060" i="4" s="1" a="1"/>
  <c r="G1060" i="4" s="1"/>
  <c r="I1059" i="4"/>
  <c r="H1059" i="4"/>
  <c r="B1059" i="4"/>
  <c r="I1058" i="4"/>
  <c r="H1058" i="4"/>
  <c r="B1058" i="4"/>
  <c r="O1057" i="4" a="1"/>
  <c r="O1057" i="4" s="1"/>
  <c r="I1057" i="4"/>
  <c r="H1057" i="4"/>
  <c r="B1057" i="4"/>
  <c r="G1057" i="4" s="1" a="1"/>
  <c r="G1057" i="4" s="1"/>
  <c r="I1056" i="4"/>
  <c r="H1056" i="4"/>
  <c r="G1056" i="4" a="1"/>
  <c r="G1056" i="4" s="1"/>
  <c r="D1056" i="4" a="1"/>
  <c r="D1056" i="4" s="1"/>
  <c r="B1056" i="4"/>
  <c r="K1056" i="4" s="1" a="1"/>
  <c r="K1056" i="4" s="1"/>
  <c r="I1055" i="4"/>
  <c r="H1055" i="4"/>
  <c r="B1055" i="4"/>
  <c r="G1055" i="4" s="1" a="1"/>
  <c r="G1055" i="4" s="1"/>
  <c r="I1054" i="4"/>
  <c r="H1054" i="4"/>
  <c r="B1054" i="4"/>
  <c r="I1053" i="4"/>
  <c r="H1053" i="4"/>
  <c r="B1053" i="4"/>
  <c r="I1052" i="4"/>
  <c r="H1052" i="4"/>
  <c r="B1052" i="4"/>
  <c r="G1052" i="4" s="1" a="1"/>
  <c r="G1052" i="4" s="1"/>
  <c r="I1051" i="4"/>
  <c r="H1051" i="4"/>
  <c r="B1051" i="4"/>
  <c r="I1050" i="4"/>
  <c r="H1050" i="4"/>
  <c r="B1050" i="4"/>
  <c r="I1049" i="4"/>
  <c r="H1049" i="4"/>
  <c r="E1049" i="4" a="1"/>
  <c r="E1049" i="4" s="1"/>
  <c r="D1049" i="4" a="1"/>
  <c r="D1049" i="4" s="1"/>
  <c r="B1049" i="4"/>
  <c r="K1049" i="4" s="1" a="1"/>
  <c r="K1049" i="4" s="1"/>
  <c r="I1048" i="4"/>
  <c r="H1048" i="4"/>
  <c r="B1048" i="4"/>
  <c r="I1047" i="4"/>
  <c r="H1047" i="4"/>
  <c r="B1047" i="4"/>
  <c r="J1047" i="4" s="1" a="1"/>
  <c r="J1047" i="4" s="1"/>
  <c r="I1046" i="4"/>
  <c r="H1046" i="4"/>
  <c r="B1046" i="4"/>
  <c r="G1046" i="4" s="1" a="1"/>
  <c r="G1046" i="4" s="1"/>
  <c r="I1045" i="4"/>
  <c r="H1045" i="4"/>
  <c r="B1045" i="4"/>
  <c r="D1045" i="4" s="1" a="1"/>
  <c r="D1045" i="4" s="1"/>
  <c r="I1044" i="4"/>
  <c r="H1044" i="4"/>
  <c r="B1044" i="4"/>
  <c r="G1044" i="4" s="1" a="1"/>
  <c r="G1044" i="4" s="1"/>
  <c r="I1043" i="4"/>
  <c r="H1043" i="4"/>
  <c r="B1043" i="4"/>
  <c r="E1043" i="4" s="1" a="1"/>
  <c r="E1043" i="4" s="1"/>
  <c r="I1042" i="4"/>
  <c r="H1042" i="4"/>
  <c r="B1042" i="4"/>
  <c r="I1041" i="4"/>
  <c r="H1041" i="4"/>
  <c r="B1041" i="4"/>
  <c r="C1041" i="4" s="1" a="1"/>
  <c r="C1041" i="4" s="1"/>
  <c r="I1040" i="4"/>
  <c r="H1040" i="4"/>
  <c r="B1040" i="4"/>
  <c r="C1040" i="4" s="1" a="1"/>
  <c r="C1040" i="4" s="1"/>
  <c r="C1054" i="3" s="1"/>
  <c r="L1039" i="4" a="1"/>
  <c r="L1039" i="4" s="1"/>
  <c r="I1039" i="4"/>
  <c r="H1039" i="4"/>
  <c r="B1039" i="4"/>
  <c r="G1039" i="4" s="1" a="1"/>
  <c r="G1039" i="4" s="1"/>
  <c r="I1038" i="4"/>
  <c r="H1038" i="4"/>
  <c r="B1038" i="4"/>
  <c r="I1037" i="4"/>
  <c r="H1037" i="4"/>
  <c r="B1037" i="4"/>
  <c r="I1036" i="4"/>
  <c r="H1036" i="4"/>
  <c r="B1036" i="4"/>
  <c r="I1035" i="4"/>
  <c r="H1035" i="4"/>
  <c r="B1035" i="4"/>
  <c r="I1034" i="4"/>
  <c r="H1034" i="4"/>
  <c r="B1034" i="4"/>
  <c r="K1034" i="4" s="1" a="1"/>
  <c r="K1034" i="4" s="1"/>
  <c r="I1033" i="4"/>
  <c r="H1033" i="4"/>
  <c r="B1033" i="4"/>
  <c r="O1032" i="4" a="1"/>
  <c r="O1032" i="4" s="1"/>
  <c r="I1032" i="4"/>
  <c r="H1032" i="4"/>
  <c r="B1032" i="4"/>
  <c r="D1032" i="4" s="1" a="1"/>
  <c r="D1032" i="4" s="1"/>
  <c r="I1031" i="4"/>
  <c r="H1031" i="4"/>
  <c r="B1031" i="4"/>
  <c r="F1031" i="4" s="1" a="1"/>
  <c r="F1031" i="4" s="1"/>
  <c r="I1030" i="4"/>
  <c r="H1030" i="4"/>
  <c r="B1030" i="4"/>
  <c r="G1030" i="4" s="1" a="1"/>
  <c r="G1030" i="4" s="1"/>
  <c r="I1029" i="4"/>
  <c r="H1029" i="4"/>
  <c r="B1029" i="4"/>
  <c r="I1028" i="4"/>
  <c r="H1028" i="4"/>
  <c r="B1028" i="4"/>
  <c r="I1027" i="4"/>
  <c r="H1027" i="4"/>
  <c r="B1027" i="4"/>
  <c r="I1026" i="4"/>
  <c r="H1026" i="4"/>
  <c r="B1026" i="4"/>
  <c r="O1026" i="4" s="1" a="1"/>
  <c r="O1026" i="4" s="1"/>
  <c r="I1025" i="4"/>
  <c r="H1025" i="4"/>
  <c r="B1025" i="4"/>
  <c r="I1024" i="4"/>
  <c r="H1024" i="4"/>
  <c r="B1024" i="4"/>
  <c r="L1024" i="4" s="1" a="1"/>
  <c r="L1024" i="4" s="1"/>
  <c r="I1023" i="4"/>
  <c r="H1023" i="4"/>
  <c r="G1023" i="4" a="1"/>
  <c r="G1023" i="4" s="1"/>
  <c r="B1023" i="4"/>
  <c r="K1023" i="4" s="1" a="1"/>
  <c r="K1023" i="4" s="1"/>
  <c r="L1022" i="4" a="1"/>
  <c r="L1022" i="4" s="1"/>
  <c r="I1022" i="4"/>
  <c r="H1022" i="4"/>
  <c r="E1022" i="4" a="1"/>
  <c r="E1022" i="4" s="1"/>
  <c r="C1022" i="4" a="1"/>
  <c r="C1022" i="4"/>
  <c r="B1022" i="4"/>
  <c r="I1021" i="4"/>
  <c r="H1021" i="4"/>
  <c r="B1021" i="4"/>
  <c r="I1020" i="4"/>
  <c r="H1020" i="4"/>
  <c r="B1020" i="4"/>
  <c r="L1020" i="4" s="1" a="1"/>
  <c r="L1020" i="4" s="1"/>
  <c r="D1034" i="3" s="1"/>
  <c r="I1019" i="4"/>
  <c r="H1019" i="4"/>
  <c r="B1019" i="4"/>
  <c r="I1018" i="4"/>
  <c r="H1018" i="4"/>
  <c r="B1018" i="4"/>
  <c r="O1018" i="4" s="1" a="1"/>
  <c r="O1018" i="4" s="1"/>
  <c r="I1017" i="4"/>
  <c r="H1017" i="4"/>
  <c r="B1017" i="4"/>
  <c r="F1017" i="4" s="1" a="1"/>
  <c r="F1017" i="4" s="1"/>
  <c r="I1016" i="4"/>
  <c r="H1016" i="4"/>
  <c r="B1016" i="4"/>
  <c r="I1015" i="4"/>
  <c r="H1015" i="4"/>
  <c r="B1015" i="4"/>
  <c r="I1014" i="4"/>
  <c r="H1014" i="4"/>
  <c r="B1014" i="4"/>
  <c r="G1014" i="4" s="1" a="1"/>
  <c r="G1014" i="4" s="1"/>
  <c r="I1013" i="4"/>
  <c r="H1013" i="4"/>
  <c r="B1013" i="4"/>
  <c r="I1012" i="4"/>
  <c r="H1012" i="4"/>
  <c r="B1012" i="4"/>
  <c r="L1012" i="4" s="1" a="1"/>
  <c r="L1012" i="4" s="1"/>
  <c r="I1011" i="4"/>
  <c r="H1011" i="4"/>
  <c r="B1011" i="4"/>
  <c r="O1011" i="4" s="1" a="1"/>
  <c r="O1011" i="4" s="1"/>
  <c r="I1010" i="4"/>
  <c r="H1010" i="4"/>
  <c r="B1010" i="4"/>
  <c r="F1010" i="4" s="1" a="1"/>
  <c r="F1010" i="4" s="1"/>
  <c r="I1009" i="4"/>
  <c r="H1009" i="4"/>
  <c r="B1009" i="4"/>
  <c r="K1009" i="4" s="1" a="1"/>
  <c r="K1009" i="4" s="1"/>
  <c r="I1008" i="4"/>
  <c r="H1008" i="4"/>
  <c r="B1008" i="4"/>
  <c r="J1008" i="4" s="1" a="1"/>
  <c r="J1008" i="4" s="1"/>
  <c r="I1007" i="4"/>
  <c r="H1007" i="4"/>
  <c r="B1007" i="4"/>
  <c r="G1007" i="4" s="1" a="1"/>
  <c r="G1007" i="4" s="1"/>
  <c r="I1006" i="4"/>
  <c r="H1006" i="4"/>
  <c r="B1006" i="4"/>
  <c r="I1005" i="4"/>
  <c r="H1005" i="4"/>
  <c r="B1005" i="4"/>
  <c r="I1004" i="4"/>
  <c r="H1004" i="4"/>
  <c r="B1004" i="4"/>
  <c r="G1004" i="4" s="1" a="1"/>
  <c r="G1004" i="4" s="1"/>
  <c r="I1003" i="4"/>
  <c r="H1003" i="4"/>
  <c r="B1003" i="4"/>
  <c r="I1002" i="4"/>
  <c r="H1002" i="4"/>
  <c r="B1002" i="4"/>
  <c r="K1001" i="4" a="1"/>
  <c r="K1001" i="4" s="1"/>
  <c r="I1001" i="4"/>
  <c r="H1001" i="4"/>
  <c r="B1001" i="4"/>
  <c r="D1001" i="4" s="1" a="1"/>
  <c r="D1001" i="4" s="1"/>
  <c r="I1000" i="4"/>
  <c r="H1000" i="4"/>
  <c r="B1000" i="4"/>
  <c r="L1000" i="4" s="1" a="1"/>
  <c r="L1000" i="4" s="1"/>
  <c r="I999" i="4"/>
  <c r="H999" i="4"/>
  <c r="B999" i="4"/>
  <c r="L999" i="4" s="1" a="1"/>
  <c r="L999" i="4" s="1"/>
  <c r="I998" i="4"/>
  <c r="H998" i="4"/>
  <c r="B998" i="4"/>
  <c r="I997" i="4"/>
  <c r="H997" i="4"/>
  <c r="B997" i="4"/>
  <c r="I996" i="4"/>
  <c r="H996" i="4"/>
  <c r="B996" i="4"/>
  <c r="I995" i="4"/>
  <c r="H995" i="4"/>
  <c r="B995" i="4"/>
  <c r="K995" i="4" s="1" a="1"/>
  <c r="K995" i="4" s="1"/>
  <c r="B207" i="2" s="1"/>
  <c r="K994" i="4" a="1"/>
  <c r="K994" i="4" s="1"/>
  <c r="I994" i="4"/>
  <c r="H994" i="4"/>
  <c r="B994" i="4"/>
  <c r="O994" i="4" s="1" a="1"/>
  <c r="O994" i="4" s="1"/>
  <c r="I993" i="4"/>
  <c r="H993" i="4"/>
  <c r="B993" i="4"/>
  <c r="I992" i="4"/>
  <c r="H992" i="4"/>
  <c r="B992" i="4"/>
  <c r="O992" i="4" s="1" a="1"/>
  <c r="O992" i="4" s="1"/>
  <c r="I991" i="4"/>
  <c r="H991" i="4"/>
  <c r="B991" i="4"/>
  <c r="I990" i="4"/>
  <c r="H990" i="4"/>
  <c r="B990" i="4"/>
  <c r="J990" i="4" s="1" a="1"/>
  <c r="J990" i="4" s="1"/>
  <c r="I989" i="4"/>
  <c r="H989" i="4"/>
  <c r="D989" i="4" a="1"/>
  <c r="D989" i="4" s="1"/>
  <c r="B989" i="4"/>
  <c r="G989" i="4" s="1" a="1"/>
  <c r="G989" i="4" s="1"/>
  <c r="I988" i="4"/>
  <c r="H988" i="4"/>
  <c r="B988" i="4"/>
  <c r="K988" i="4" s="1" a="1"/>
  <c r="K988" i="4" s="1"/>
  <c r="I987" i="4"/>
  <c r="H987" i="4"/>
  <c r="B987" i="4"/>
  <c r="I986" i="4"/>
  <c r="H986" i="4"/>
  <c r="B986" i="4"/>
  <c r="E986" i="4" s="1" a="1"/>
  <c r="E986" i="4" s="1"/>
  <c r="I985" i="4"/>
  <c r="H985" i="4"/>
  <c r="B985" i="4"/>
  <c r="D985" i="4" s="1" a="1"/>
  <c r="D985" i="4" s="1"/>
  <c r="I984" i="4"/>
  <c r="H984" i="4"/>
  <c r="B984" i="4"/>
  <c r="L983" i="4" a="1"/>
  <c r="L983" i="4" s="1"/>
  <c r="I983" i="4"/>
  <c r="H983" i="4"/>
  <c r="B983" i="4"/>
  <c r="I982" i="4"/>
  <c r="H982" i="4"/>
  <c r="B982" i="4"/>
  <c r="D982" i="4" s="1" a="1"/>
  <c r="D982" i="4" s="1"/>
  <c r="I981" i="4"/>
  <c r="H981" i="4"/>
  <c r="B981" i="4"/>
  <c r="I980" i="4"/>
  <c r="H980" i="4"/>
  <c r="B980" i="4"/>
  <c r="K980" i="4" s="1" a="1"/>
  <c r="K980" i="4" s="1"/>
  <c r="I979" i="4"/>
  <c r="H979" i="4"/>
  <c r="B979" i="4"/>
  <c r="K979" i="4" s="1" a="1"/>
  <c r="K979" i="4" s="1"/>
  <c r="I978" i="4"/>
  <c r="H978" i="4"/>
  <c r="B978" i="4"/>
  <c r="E978" i="4" s="1" a="1"/>
  <c r="E978" i="4" s="1"/>
  <c r="I977" i="4"/>
  <c r="H977" i="4"/>
  <c r="B977" i="4"/>
  <c r="I976" i="4"/>
  <c r="H976" i="4"/>
  <c r="B976" i="4"/>
  <c r="I975" i="4"/>
  <c r="H975" i="4"/>
  <c r="B975" i="4"/>
  <c r="C975" i="4" s="1" a="1"/>
  <c r="C975" i="4" s="1"/>
  <c r="I974" i="4"/>
  <c r="H974" i="4"/>
  <c r="B974" i="4"/>
  <c r="I973" i="4"/>
  <c r="H973" i="4"/>
  <c r="B973" i="4"/>
  <c r="L973" i="4" s="1" a="1"/>
  <c r="L973" i="4" s="1"/>
  <c r="I972" i="4"/>
  <c r="H972" i="4"/>
  <c r="B972" i="4"/>
  <c r="K972" i="4" s="1" a="1"/>
  <c r="K972" i="4" s="1"/>
  <c r="I971" i="4"/>
  <c r="H971" i="4"/>
  <c r="B971" i="4"/>
  <c r="I970" i="4"/>
  <c r="H970" i="4"/>
  <c r="B970" i="4"/>
  <c r="I969" i="4"/>
  <c r="H969" i="4"/>
  <c r="B969" i="4"/>
  <c r="J969" i="4" s="1" a="1"/>
  <c r="J969" i="4" s="1"/>
  <c r="I968" i="4"/>
  <c r="H968" i="4"/>
  <c r="B968" i="4"/>
  <c r="I967" i="4"/>
  <c r="H967" i="4"/>
  <c r="B967" i="4"/>
  <c r="J966" i="4" a="1"/>
  <c r="J966" i="4" s="1"/>
  <c r="I966" i="4"/>
  <c r="H966" i="4"/>
  <c r="G966" i="4" a="1"/>
  <c r="G966" i="4" s="1"/>
  <c r="E966" i="4" a="1"/>
  <c r="E966" i="4" s="1"/>
  <c r="D966" i="4" a="1"/>
  <c r="D966" i="4" s="1"/>
  <c r="C966" i="4" a="1"/>
  <c r="C966" i="4" s="1"/>
  <c r="B966" i="4"/>
  <c r="K966" i="4" s="1" a="1"/>
  <c r="K966" i="4" s="1"/>
  <c r="I965" i="4"/>
  <c r="H965" i="4"/>
  <c r="B965" i="4"/>
  <c r="I964" i="4"/>
  <c r="H964" i="4"/>
  <c r="B964" i="4"/>
  <c r="I963" i="4"/>
  <c r="H963" i="4"/>
  <c r="B963" i="4"/>
  <c r="I962" i="4"/>
  <c r="H962" i="4"/>
  <c r="B962" i="4"/>
  <c r="J962" i="4" s="1" a="1"/>
  <c r="J962" i="4" s="1"/>
  <c r="I961" i="4"/>
  <c r="H961" i="4"/>
  <c r="B961" i="4"/>
  <c r="I960" i="4"/>
  <c r="H960" i="4"/>
  <c r="B960" i="4"/>
  <c r="I959" i="4"/>
  <c r="H959" i="4"/>
  <c r="B959" i="4"/>
  <c r="G959" i="4" s="1" a="1"/>
  <c r="G959" i="4" s="1"/>
  <c r="I958" i="4"/>
  <c r="H958" i="4"/>
  <c r="B958" i="4"/>
  <c r="I957" i="4"/>
  <c r="H957" i="4"/>
  <c r="B957" i="4"/>
  <c r="K957" i="4" s="1" a="1"/>
  <c r="K957" i="4" s="1"/>
  <c r="I956" i="4"/>
  <c r="H956" i="4"/>
  <c r="B956" i="4"/>
  <c r="I955" i="4"/>
  <c r="H955" i="4"/>
  <c r="B955" i="4"/>
  <c r="G955" i="4" s="1" a="1"/>
  <c r="G955" i="4" s="1"/>
  <c r="I954" i="4"/>
  <c r="H954" i="4"/>
  <c r="B954" i="4"/>
  <c r="F954" i="4" s="1" a="1"/>
  <c r="F954" i="4" s="1"/>
  <c r="I953" i="4"/>
  <c r="H953" i="4"/>
  <c r="B953" i="4"/>
  <c r="I952" i="4"/>
  <c r="H952" i="4"/>
  <c r="B952" i="4"/>
  <c r="I951" i="4"/>
  <c r="H951" i="4"/>
  <c r="B951" i="4"/>
  <c r="J951" i="4" s="1" a="1"/>
  <c r="J951" i="4" s="1"/>
  <c r="I950" i="4"/>
  <c r="H950" i="4"/>
  <c r="B950" i="4"/>
  <c r="O950" i="4" s="1" a="1"/>
  <c r="O950" i="4" s="1"/>
  <c r="I949" i="4"/>
  <c r="H949" i="4"/>
  <c r="B949" i="4"/>
  <c r="I948" i="4"/>
  <c r="H948" i="4"/>
  <c r="B948" i="4"/>
  <c r="G948" i="4" s="1" a="1"/>
  <c r="G948" i="4" s="1"/>
  <c r="I947" i="4"/>
  <c r="H947" i="4"/>
  <c r="B947" i="4"/>
  <c r="I946" i="4"/>
  <c r="H946" i="4"/>
  <c r="B946" i="4"/>
  <c r="K945" i="4" a="1"/>
  <c r="K945" i="4" s="1"/>
  <c r="I945" i="4"/>
  <c r="H945" i="4"/>
  <c r="B945" i="4"/>
  <c r="O945" i="4" s="1" a="1"/>
  <c r="O945" i="4" s="1"/>
  <c r="I944" i="4"/>
  <c r="H944" i="4"/>
  <c r="B944" i="4"/>
  <c r="I943" i="4"/>
  <c r="H943" i="4"/>
  <c r="B943" i="4"/>
  <c r="I942" i="4"/>
  <c r="H942" i="4"/>
  <c r="E942" i="4" a="1"/>
  <c r="E942" i="4" s="1"/>
  <c r="B942" i="4"/>
  <c r="I941" i="4"/>
  <c r="H941" i="4"/>
  <c r="B941" i="4"/>
  <c r="I940" i="4"/>
  <c r="H940" i="4"/>
  <c r="B940" i="4"/>
  <c r="G940" i="4" s="1" a="1"/>
  <c r="G940" i="4" s="1"/>
  <c r="L939" i="4" a="1"/>
  <c r="L939" i="4" s="1"/>
  <c r="K939" i="4" a="1"/>
  <c r="K939" i="4" s="1"/>
  <c r="I939" i="4"/>
  <c r="H939" i="4"/>
  <c r="B939" i="4"/>
  <c r="O939" i="4" s="1" a="1"/>
  <c r="O939" i="4" s="1"/>
  <c r="I938" i="4"/>
  <c r="H938" i="4"/>
  <c r="B938" i="4"/>
  <c r="J938" i="4" s="1" a="1"/>
  <c r="J938" i="4" s="1"/>
  <c r="I937" i="4"/>
  <c r="H937" i="4"/>
  <c r="B937" i="4"/>
  <c r="I936" i="4"/>
  <c r="H936" i="4"/>
  <c r="B936" i="4"/>
  <c r="I935" i="4"/>
  <c r="H935" i="4"/>
  <c r="B935" i="4"/>
  <c r="I934" i="4"/>
  <c r="H934" i="4"/>
  <c r="B934" i="4"/>
  <c r="I933" i="4"/>
  <c r="H933" i="4"/>
  <c r="B933" i="4"/>
  <c r="C933" i="4" s="1" a="1"/>
  <c r="C933" i="4" s="1"/>
  <c r="I932" i="4"/>
  <c r="H932" i="4"/>
  <c r="B932" i="4"/>
  <c r="K931" i="4" a="1"/>
  <c r="K931" i="4" s="1"/>
  <c r="I931" i="4"/>
  <c r="H931" i="4"/>
  <c r="B931" i="4"/>
  <c r="I930" i="4"/>
  <c r="H930" i="4"/>
  <c r="B930" i="4"/>
  <c r="O930" i="4" s="1" a="1"/>
  <c r="O930" i="4" s="1"/>
  <c r="I929" i="4"/>
  <c r="H929" i="4"/>
  <c r="B929" i="4"/>
  <c r="I928" i="4"/>
  <c r="H928" i="4"/>
  <c r="B928" i="4"/>
  <c r="I927" i="4"/>
  <c r="H927" i="4"/>
  <c r="B927" i="4"/>
  <c r="G927" i="4" s="1" a="1"/>
  <c r="G927" i="4" s="1"/>
  <c r="I926" i="4"/>
  <c r="H926" i="4"/>
  <c r="B926" i="4"/>
  <c r="K926" i="4" s="1" a="1"/>
  <c r="K926" i="4" s="1"/>
  <c r="I925" i="4"/>
  <c r="H925" i="4"/>
  <c r="B925" i="4"/>
  <c r="G925" i="4" s="1" a="1"/>
  <c r="G925" i="4" s="1"/>
  <c r="I924" i="4"/>
  <c r="H924" i="4"/>
  <c r="B924" i="4"/>
  <c r="L924" i="4" s="1" a="1"/>
  <c r="L924" i="4" s="1"/>
  <c r="I923" i="4"/>
  <c r="H923" i="4"/>
  <c r="B923" i="4"/>
  <c r="C923" i="4" s="1" a="1"/>
  <c r="C923" i="4" s="1"/>
  <c r="I922" i="4"/>
  <c r="H922" i="4"/>
  <c r="B922" i="4"/>
  <c r="O922" i="4" s="1" a="1"/>
  <c r="O922" i="4" s="1"/>
  <c r="I921" i="4"/>
  <c r="H921" i="4"/>
  <c r="B921" i="4"/>
  <c r="I920" i="4"/>
  <c r="H920" i="4"/>
  <c r="B920" i="4"/>
  <c r="L920" i="4" s="1" a="1"/>
  <c r="L920" i="4" s="1"/>
  <c r="I919" i="4"/>
  <c r="H919" i="4"/>
  <c r="B919" i="4"/>
  <c r="I918" i="4"/>
  <c r="H918" i="4"/>
  <c r="B918" i="4"/>
  <c r="G918" i="4" s="1" a="1"/>
  <c r="G918" i="4" s="1"/>
  <c r="I917" i="4"/>
  <c r="H917" i="4"/>
  <c r="B917" i="4"/>
  <c r="I916" i="4"/>
  <c r="H916" i="4"/>
  <c r="B916" i="4"/>
  <c r="C916" i="4" s="1" a="1"/>
  <c r="C916" i="4" s="1"/>
  <c r="I915" i="4"/>
  <c r="H915" i="4"/>
  <c r="B915" i="4"/>
  <c r="J915" i="4" s="1" a="1"/>
  <c r="J915" i="4" s="1"/>
  <c r="I914" i="4"/>
  <c r="H914" i="4"/>
  <c r="B914" i="4"/>
  <c r="J914" i="4" s="1" a="1"/>
  <c r="J914" i="4" s="1"/>
  <c r="I913" i="4"/>
  <c r="H913" i="4"/>
  <c r="B913" i="4"/>
  <c r="K913" i="4" s="1" a="1"/>
  <c r="K913" i="4" s="1"/>
  <c r="I912" i="4"/>
  <c r="H912" i="4"/>
  <c r="B912" i="4"/>
  <c r="I911" i="4"/>
  <c r="H911" i="4"/>
  <c r="B911" i="4"/>
  <c r="I910" i="4"/>
  <c r="H910" i="4"/>
  <c r="B910" i="4"/>
  <c r="I909" i="4"/>
  <c r="H909" i="4"/>
  <c r="B909" i="4"/>
  <c r="K909" i="4" s="1" a="1"/>
  <c r="K909" i="4" s="1"/>
  <c r="I908" i="4"/>
  <c r="H908" i="4"/>
  <c r="B908" i="4"/>
  <c r="G908" i="4" s="1" a="1"/>
  <c r="G908" i="4" s="1"/>
  <c r="I907" i="4"/>
  <c r="H907" i="4"/>
  <c r="B907" i="4"/>
  <c r="J907" i="4" s="1" a="1"/>
  <c r="J907" i="4" s="1"/>
  <c r="I906" i="4"/>
  <c r="H906" i="4"/>
  <c r="B906" i="4"/>
  <c r="O906" i="4" s="1" a="1"/>
  <c r="O906" i="4" s="1"/>
  <c r="I905" i="4"/>
  <c r="H905" i="4"/>
  <c r="B905" i="4"/>
  <c r="I904" i="4"/>
  <c r="H904" i="4"/>
  <c r="B904" i="4"/>
  <c r="I903" i="4"/>
  <c r="H903" i="4"/>
  <c r="B903" i="4"/>
  <c r="J903" i="4" s="1" a="1"/>
  <c r="J903" i="4" s="1"/>
  <c r="I902" i="4"/>
  <c r="H902" i="4"/>
  <c r="B902" i="4"/>
  <c r="I901" i="4"/>
  <c r="H901" i="4"/>
  <c r="B901" i="4"/>
  <c r="I900" i="4"/>
  <c r="H900" i="4"/>
  <c r="B900" i="4"/>
  <c r="G900" i="4" s="1" a="1"/>
  <c r="G900" i="4" s="1"/>
  <c r="I899" i="4"/>
  <c r="H899" i="4"/>
  <c r="B899" i="4"/>
  <c r="J899" i="4" s="1" a="1"/>
  <c r="J899" i="4" s="1"/>
  <c r="I898" i="4"/>
  <c r="H898" i="4"/>
  <c r="B898" i="4"/>
  <c r="O898" i="4" s="1" a="1"/>
  <c r="O898" i="4" s="1"/>
  <c r="I897" i="4"/>
  <c r="H897" i="4"/>
  <c r="B897" i="4"/>
  <c r="I896" i="4"/>
  <c r="H896" i="4"/>
  <c r="B896" i="4"/>
  <c r="O896" i="4" s="1" a="1"/>
  <c r="O896" i="4" s="1"/>
  <c r="I895" i="4"/>
  <c r="H895" i="4"/>
  <c r="B895" i="4"/>
  <c r="K895" i="4" s="1" a="1"/>
  <c r="K895" i="4" s="1"/>
  <c r="I894" i="4"/>
  <c r="H894" i="4"/>
  <c r="B894" i="4"/>
  <c r="L894" i="4" s="1" a="1"/>
  <c r="L894" i="4" s="1"/>
  <c r="I893" i="4"/>
  <c r="H893" i="4"/>
  <c r="B893" i="4"/>
  <c r="I892" i="4"/>
  <c r="H892" i="4"/>
  <c r="B892" i="4"/>
  <c r="G892" i="4" s="1" a="1"/>
  <c r="G892" i="4" s="1"/>
  <c r="I891" i="4"/>
  <c r="H891" i="4"/>
  <c r="B891" i="4"/>
  <c r="I890" i="4"/>
  <c r="H890" i="4"/>
  <c r="B890" i="4"/>
  <c r="I889" i="4"/>
  <c r="H889" i="4"/>
  <c r="B889" i="4"/>
  <c r="F889" i="4" s="1" a="1"/>
  <c r="F889" i="4" s="1"/>
  <c r="I888" i="4"/>
  <c r="H888" i="4"/>
  <c r="B888" i="4"/>
  <c r="O888" i="4" s="1" a="1"/>
  <c r="O888" i="4" s="1"/>
  <c r="I887" i="4"/>
  <c r="H887" i="4"/>
  <c r="B887" i="4"/>
  <c r="I886" i="4"/>
  <c r="H886" i="4"/>
  <c r="B886" i="4"/>
  <c r="I885" i="4"/>
  <c r="H885" i="4"/>
  <c r="B885" i="4"/>
  <c r="I884" i="4"/>
  <c r="H884" i="4"/>
  <c r="B884" i="4"/>
  <c r="I883" i="4"/>
  <c r="H883" i="4"/>
  <c r="B883" i="4"/>
  <c r="G883" i="4" s="1" a="1"/>
  <c r="G883" i="4" s="1"/>
  <c r="I882" i="4"/>
  <c r="H882" i="4"/>
  <c r="B882" i="4"/>
  <c r="I881" i="4"/>
  <c r="H881" i="4"/>
  <c r="B881" i="4"/>
  <c r="I880" i="4"/>
  <c r="H880" i="4"/>
  <c r="B880" i="4"/>
  <c r="F880" i="4" s="1" a="1"/>
  <c r="F880" i="4" s="1"/>
  <c r="I879" i="4"/>
  <c r="H879" i="4"/>
  <c r="B879" i="4"/>
  <c r="K879" i="4" s="1" a="1"/>
  <c r="K879" i="4" s="1"/>
  <c r="I878" i="4"/>
  <c r="H878" i="4"/>
  <c r="B878" i="4"/>
  <c r="K878" i="4" s="1" a="1"/>
  <c r="K878" i="4" s="1"/>
  <c r="I877" i="4"/>
  <c r="H877" i="4"/>
  <c r="B877" i="4"/>
  <c r="L877" i="4" s="1" a="1"/>
  <c r="L877" i="4" s="1"/>
  <c r="I876" i="4"/>
  <c r="H876" i="4"/>
  <c r="B876" i="4"/>
  <c r="I875" i="4"/>
  <c r="H875" i="4"/>
  <c r="B875" i="4"/>
  <c r="I874" i="4"/>
  <c r="H874" i="4"/>
  <c r="B874" i="4"/>
  <c r="I873" i="4"/>
  <c r="H873" i="4"/>
  <c r="B873" i="4"/>
  <c r="I872" i="4"/>
  <c r="H872" i="4"/>
  <c r="B872" i="4"/>
  <c r="K872" i="4" s="1" a="1"/>
  <c r="K872" i="4" s="1"/>
  <c r="I871" i="4"/>
  <c r="H871" i="4"/>
  <c r="B871" i="4"/>
  <c r="I870" i="4"/>
  <c r="H870" i="4"/>
  <c r="B870" i="4"/>
  <c r="I869" i="4"/>
  <c r="H869" i="4"/>
  <c r="B869" i="4"/>
  <c r="L869" i="4" s="1" a="1"/>
  <c r="L869" i="4" s="1"/>
  <c r="I868" i="4"/>
  <c r="H868" i="4"/>
  <c r="B868" i="4"/>
  <c r="I867" i="4"/>
  <c r="H867" i="4"/>
  <c r="B867" i="4"/>
  <c r="O867" i="4" s="1" a="1"/>
  <c r="O867" i="4" s="1"/>
  <c r="I866" i="4"/>
  <c r="H866" i="4"/>
  <c r="B866" i="4"/>
  <c r="I865" i="4"/>
  <c r="H865" i="4"/>
  <c r="B865" i="4"/>
  <c r="O865" i="4" s="1" a="1"/>
  <c r="O865" i="4" s="1"/>
  <c r="I864" i="4"/>
  <c r="H864" i="4"/>
  <c r="B864" i="4"/>
  <c r="D864" i="4" s="1" a="1"/>
  <c r="D864" i="4" s="1"/>
  <c r="I863" i="4"/>
  <c r="H863" i="4"/>
  <c r="B863" i="4"/>
  <c r="O863" i="4" s="1" a="1"/>
  <c r="O863" i="4" s="1"/>
  <c r="I862" i="4"/>
  <c r="H862" i="4"/>
  <c r="B862" i="4"/>
  <c r="L862" i="4" s="1" a="1"/>
  <c r="L862" i="4" s="1"/>
  <c r="I861" i="4"/>
  <c r="H861" i="4"/>
  <c r="B861" i="4"/>
  <c r="K861" i="4" s="1" a="1"/>
  <c r="K861" i="4" s="1"/>
  <c r="I860" i="4"/>
  <c r="H860" i="4"/>
  <c r="C860" i="4" a="1"/>
  <c r="C860" i="4" s="1"/>
  <c r="B860" i="4"/>
  <c r="I859" i="4"/>
  <c r="H859" i="4"/>
  <c r="B859" i="4"/>
  <c r="K859" i="4" s="1" a="1"/>
  <c r="K859" i="4" s="1"/>
  <c r="I858" i="4"/>
  <c r="H858" i="4"/>
  <c r="B858" i="4"/>
  <c r="G858" i="4" s="1" a="1"/>
  <c r="G858" i="4" s="1"/>
  <c r="I857" i="4"/>
  <c r="H857" i="4"/>
  <c r="B857" i="4"/>
  <c r="E857" i="4" s="1" a="1"/>
  <c r="E857" i="4" s="1"/>
  <c r="I856" i="4"/>
  <c r="H856" i="4"/>
  <c r="B856" i="4"/>
  <c r="I855" i="4"/>
  <c r="H855" i="4"/>
  <c r="B855" i="4"/>
  <c r="L855" i="4" s="1" a="1"/>
  <c r="L855" i="4" s="1"/>
  <c r="D869" i="3" s="1"/>
  <c r="I854" i="4"/>
  <c r="H854" i="4"/>
  <c r="B854" i="4"/>
  <c r="I853" i="4"/>
  <c r="H853" i="4"/>
  <c r="B853" i="4"/>
  <c r="L853" i="4" s="1" a="1"/>
  <c r="L853" i="4" s="1"/>
  <c r="I852" i="4"/>
  <c r="H852" i="4"/>
  <c r="B852" i="4"/>
  <c r="K852" i="4" s="1" a="1"/>
  <c r="K852" i="4" s="1"/>
  <c r="I851" i="4"/>
  <c r="H851" i="4"/>
  <c r="B851" i="4"/>
  <c r="G851" i="4" s="1" a="1"/>
  <c r="G851" i="4" s="1"/>
  <c r="I850" i="4"/>
  <c r="H850" i="4"/>
  <c r="B850" i="4"/>
  <c r="E850" i="4" s="1" a="1"/>
  <c r="E850" i="4" s="1"/>
  <c r="I849" i="4"/>
  <c r="H849" i="4"/>
  <c r="B849" i="4"/>
  <c r="I848" i="4"/>
  <c r="H848" i="4"/>
  <c r="B848" i="4"/>
  <c r="I847" i="4"/>
  <c r="H847" i="4"/>
  <c r="B847" i="4"/>
  <c r="K847" i="4" s="1" a="1"/>
  <c r="K847" i="4" s="1"/>
  <c r="I846" i="4"/>
  <c r="H846" i="4"/>
  <c r="B846" i="4"/>
  <c r="L846" i="4" s="1" a="1"/>
  <c r="L846" i="4" s="1"/>
  <c r="I845" i="4"/>
  <c r="H845" i="4"/>
  <c r="B845" i="4"/>
  <c r="L845" i="4" s="1" a="1"/>
  <c r="L845" i="4" s="1"/>
  <c r="D859" i="3" s="1"/>
  <c r="I844" i="4"/>
  <c r="H844" i="4"/>
  <c r="B844" i="4"/>
  <c r="L844" i="4" s="1" a="1"/>
  <c r="L844" i="4" s="1"/>
  <c r="I843" i="4"/>
  <c r="H843" i="4"/>
  <c r="B843" i="4"/>
  <c r="L843" i="4" s="1" a="1"/>
  <c r="L843" i="4" s="1"/>
  <c r="I842" i="4"/>
  <c r="H842" i="4"/>
  <c r="B842" i="4"/>
  <c r="I841" i="4"/>
  <c r="H841" i="4"/>
  <c r="B841" i="4"/>
  <c r="I840" i="4"/>
  <c r="H840" i="4"/>
  <c r="B840" i="4"/>
  <c r="I839" i="4"/>
  <c r="H839" i="4"/>
  <c r="B839" i="4"/>
  <c r="L839" i="4" s="1" a="1"/>
  <c r="L839" i="4" s="1"/>
  <c r="I838" i="4"/>
  <c r="H838" i="4"/>
  <c r="B838" i="4"/>
  <c r="I837" i="4"/>
  <c r="H837" i="4"/>
  <c r="B837" i="4"/>
  <c r="D837" i="4" s="1" a="1"/>
  <c r="D837" i="4" s="1"/>
  <c r="L836" i="4" a="1"/>
  <c r="L836" i="4" s="1"/>
  <c r="D850" i="3" s="1"/>
  <c r="I836" i="4"/>
  <c r="H836" i="4"/>
  <c r="B836" i="4"/>
  <c r="F836" i="4" s="1" a="1"/>
  <c r="F836" i="4" s="1"/>
  <c r="I835" i="4"/>
  <c r="H835" i="4"/>
  <c r="B835" i="4"/>
  <c r="I834" i="4"/>
  <c r="H834" i="4"/>
  <c r="B834" i="4"/>
  <c r="J834" i="4" s="1" a="1"/>
  <c r="J834" i="4" s="1"/>
  <c r="I833" i="4"/>
  <c r="H833" i="4"/>
  <c r="B833" i="4"/>
  <c r="I832" i="4"/>
  <c r="H832" i="4"/>
  <c r="E832" i="4" a="1"/>
  <c r="E832" i="4" s="1"/>
  <c r="B832" i="4"/>
  <c r="D832" i="4" s="1" a="1"/>
  <c r="D832" i="4" s="1"/>
  <c r="I831" i="4"/>
  <c r="H831" i="4"/>
  <c r="B831" i="4"/>
  <c r="I830" i="4"/>
  <c r="H830" i="4"/>
  <c r="B830" i="4"/>
  <c r="C830" i="4" s="1" a="1"/>
  <c r="C830" i="4" s="1"/>
  <c r="C844" i="3" s="1"/>
  <c r="I829" i="4"/>
  <c r="H829" i="4"/>
  <c r="B829" i="4"/>
  <c r="I828" i="4"/>
  <c r="H828" i="4"/>
  <c r="B828" i="4"/>
  <c r="I827" i="4"/>
  <c r="H827" i="4"/>
  <c r="B827" i="4"/>
  <c r="L827" i="4" s="1" a="1"/>
  <c r="L827" i="4" s="1"/>
  <c r="I826" i="4"/>
  <c r="H826" i="4"/>
  <c r="B826" i="4"/>
  <c r="I825" i="4"/>
  <c r="H825" i="4"/>
  <c r="B825" i="4"/>
  <c r="F825" i="4" s="1" a="1"/>
  <c r="F825" i="4" s="1"/>
  <c r="K824" i="4" a="1"/>
  <c r="K824" i="4" s="1"/>
  <c r="B179" i="2" s="1"/>
  <c r="I824" i="4"/>
  <c r="H824" i="4"/>
  <c r="B824" i="4"/>
  <c r="F824" i="4" s="1" a="1"/>
  <c r="F824" i="4" s="1"/>
  <c r="I823" i="4"/>
  <c r="H823" i="4"/>
  <c r="E823" i="4" a="1"/>
  <c r="E823" i="4" s="1"/>
  <c r="D823" i="4" a="1"/>
  <c r="D823" i="4" s="1"/>
  <c r="C823" i="4" a="1"/>
  <c r="C823" i="4" s="1"/>
  <c r="C837" i="3" s="1"/>
  <c r="B823" i="4"/>
  <c r="K823" i="4" s="1" a="1"/>
  <c r="K823" i="4" s="1"/>
  <c r="I822" i="4"/>
  <c r="H822" i="4"/>
  <c r="B822" i="4"/>
  <c r="K822" i="4" s="1" a="1"/>
  <c r="K822" i="4" s="1"/>
  <c r="I821" i="4"/>
  <c r="H821" i="4"/>
  <c r="B821" i="4"/>
  <c r="F821" i="4" s="1" a="1"/>
  <c r="F821" i="4" s="1"/>
  <c r="I820" i="4"/>
  <c r="H820" i="4"/>
  <c r="B820" i="4"/>
  <c r="F820" i="4" s="1" a="1"/>
  <c r="F820" i="4" s="1"/>
  <c r="I819" i="4"/>
  <c r="H819" i="4"/>
  <c r="B819" i="4"/>
  <c r="I818" i="4"/>
  <c r="H818" i="4"/>
  <c r="B818" i="4"/>
  <c r="O818" i="4" s="1" a="1"/>
  <c r="O818" i="4" s="1"/>
  <c r="I817" i="4"/>
  <c r="H817" i="4"/>
  <c r="B817" i="4"/>
  <c r="F817" i="4" s="1" a="1"/>
  <c r="F817" i="4" s="1"/>
  <c r="I816" i="4"/>
  <c r="H816" i="4"/>
  <c r="B816" i="4"/>
  <c r="F816" i="4" s="1" a="1"/>
  <c r="F816" i="4" s="1"/>
  <c r="I815" i="4"/>
  <c r="H815" i="4"/>
  <c r="B815" i="4"/>
  <c r="O815" i="4" s="1" a="1"/>
  <c r="O815" i="4" s="1"/>
  <c r="I814" i="4"/>
  <c r="H814" i="4"/>
  <c r="B814" i="4"/>
  <c r="K814" i="4" s="1" a="1"/>
  <c r="K814" i="4" s="1"/>
  <c r="I813" i="4"/>
  <c r="H813" i="4"/>
  <c r="B813" i="4"/>
  <c r="D813" i="4" s="1" a="1"/>
  <c r="D813" i="4" s="1"/>
  <c r="I812" i="4"/>
  <c r="H812" i="4"/>
  <c r="B812" i="4"/>
  <c r="F812" i="4" s="1" a="1"/>
  <c r="F812" i="4" s="1"/>
  <c r="I811" i="4"/>
  <c r="H811" i="4"/>
  <c r="B811" i="4"/>
  <c r="I810" i="4"/>
  <c r="H810" i="4"/>
  <c r="B810" i="4"/>
  <c r="G810" i="4" s="1" a="1"/>
  <c r="G810" i="4" s="1"/>
  <c r="I809" i="4"/>
  <c r="H809" i="4"/>
  <c r="B809" i="4"/>
  <c r="I808" i="4"/>
  <c r="H808" i="4"/>
  <c r="B808" i="4"/>
  <c r="J808" i="4" s="1" a="1"/>
  <c r="J808" i="4" s="1"/>
  <c r="I807" i="4"/>
  <c r="H807" i="4"/>
  <c r="B807" i="4"/>
  <c r="I806" i="4"/>
  <c r="H806" i="4"/>
  <c r="B806" i="4"/>
  <c r="K806" i="4" s="1" a="1"/>
  <c r="K806" i="4" s="1"/>
  <c r="K805" i="4" a="1"/>
  <c r="K805" i="4" s="1"/>
  <c r="I805" i="4"/>
  <c r="H805" i="4"/>
  <c r="B805" i="4"/>
  <c r="L805" i="4" s="1" a="1"/>
  <c r="L805" i="4" s="1"/>
  <c r="I804" i="4"/>
  <c r="H804" i="4"/>
  <c r="B804" i="4"/>
  <c r="I803" i="4"/>
  <c r="H803" i="4"/>
  <c r="B803" i="4"/>
  <c r="I802" i="4"/>
  <c r="H802" i="4"/>
  <c r="B802" i="4"/>
  <c r="L802" i="4" s="1" a="1"/>
  <c r="L802" i="4" s="1"/>
  <c r="I801" i="4"/>
  <c r="H801" i="4"/>
  <c r="B801" i="4"/>
  <c r="I800" i="4"/>
  <c r="H800" i="4"/>
  <c r="B800" i="4"/>
  <c r="F800" i="4" s="1" a="1"/>
  <c r="F800" i="4" s="1"/>
  <c r="I799" i="4"/>
  <c r="H799" i="4"/>
  <c r="B799" i="4"/>
  <c r="I798" i="4"/>
  <c r="H798" i="4"/>
  <c r="B798" i="4"/>
  <c r="C798" i="4" s="1" a="1"/>
  <c r="C798" i="4" s="1"/>
  <c r="C812" i="3" s="1"/>
  <c r="I797" i="4"/>
  <c r="H797" i="4"/>
  <c r="B797" i="4"/>
  <c r="I796" i="4"/>
  <c r="H796" i="4"/>
  <c r="B796" i="4"/>
  <c r="L796" i="4" s="1" a="1"/>
  <c r="L796" i="4" s="1"/>
  <c r="I795" i="4"/>
  <c r="H795" i="4"/>
  <c r="B795" i="4"/>
  <c r="I794" i="4"/>
  <c r="H794" i="4"/>
  <c r="B794" i="4"/>
  <c r="G794" i="4" s="1" a="1"/>
  <c r="G794" i="4" s="1"/>
  <c r="I793" i="4"/>
  <c r="H793" i="4"/>
  <c r="B793" i="4"/>
  <c r="I792" i="4"/>
  <c r="H792" i="4"/>
  <c r="B792" i="4"/>
  <c r="F792" i="4" s="1" a="1"/>
  <c r="F792" i="4" s="1"/>
  <c r="I791" i="4"/>
  <c r="H791" i="4"/>
  <c r="B791" i="4"/>
  <c r="K791" i="4" s="1" a="1"/>
  <c r="K791" i="4" s="1"/>
  <c r="O790" i="4" a="1"/>
  <c r="O790" i="4" s="1"/>
  <c r="J790" i="4" a="1"/>
  <c r="J790" i="4" s="1"/>
  <c r="I790" i="4"/>
  <c r="H790" i="4"/>
  <c r="B790" i="4"/>
  <c r="D790" i="4" s="1" a="1"/>
  <c r="D790" i="4" s="1"/>
  <c r="I789" i="4"/>
  <c r="H789" i="4"/>
  <c r="B789" i="4"/>
  <c r="G789" i="4" s="1" a="1"/>
  <c r="G789" i="4" s="1"/>
  <c r="I788" i="4"/>
  <c r="H788" i="4"/>
  <c r="B788" i="4"/>
  <c r="D788" i="4" s="1" a="1"/>
  <c r="D788" i="4" s="1"/>
  <c r="I787" i="4"/>
  <c r="H787" i="4"/>
  <c r="B787" i="4"/>
  <c r="C787" i="4" s="1" a="1"/>
  <c r="C787" i="4" s="1"/>
  <c r="I786" i="4"/>
  <c r="H786" i="4"/>
  <c r="B786" i="4"/>
  <c r="L786" i="4" s="1" a="1"/>
  <c r="L786" i="4" s="1"/>
  <c r="I785" i="4"/>
  <c r="H785" i="4"/>
  <c r="B785" i="4"/>
  <c r="I784" i="4"/>
  <c r="H784" i="4"/>
  <c r="B784" i="4"/>
  <c r="I783" i="4"/>
  <c r="H783" i="4"/>
  <c r="B783" i="4"/>
  <c r="E783" i="4" s="1" a="1"/>
  <c r="E783" i="4" s="1"/>
  <c r="I782" i="4"/>
  <c r="H782" i="4"/>
  <c r="B782" i="4"/>
  <c r="C782" i="4" s="1" a="1"/>
  <c r="C782" i="4" s="1"/>
  <c r="D681" i="2" s="1"/>
  <c r="I781" i="4"/>
  <c r="H781" i="4"/>
  <c r="B781" i="4"/>
  <c r="I780" i="4"/>
  <c r="H780" i="4"/>
  <c r="B780" i="4"/>
  <c r="C780" i="4" s="1" a="1"/>
  <c r="C780" i="4" s="1"/>
  <c r="I779" i="4"/>
  <c r="H779" i="4"/>
  <c r="B779" i="4"/>
  <c r="J779" i="4" s="1" a="1"/>
  <c r="J779" i="4" s="1"/>
  <c r="O778" i="4" a="1"/>
  <c r="O778" i="4" s="1"/>
  <c r="K778" i="4" a="1"/>
  <c r="K778" i="4" s="1"/>
  <c r="I778" i="4"/>
  <c r="H778" i="4"/>
  <c r="B778" i="4"/>
  <c r="J778" i="4" s="1" a="1"/>
  <c r="J778" i="4" s="1"/>
  <c r="I777" i="4"/>
  <c r="H777" i="4"/>
  <c r="B777" i="4"/>
  <c r="I776" i="4"/>
  <c r="H776" i="4"/>
  <c r="B776" i="4"/>
  <c r="I775" i="4"/>
  <c r="H775" i="4"/>
  <c r="B775" i="4"/>
  <c r="I774" i="4"/>
  <c r="H774" i="4"/>
  <c r="B774" i="4"/>
  <c r="O774" i="4" s="1" a="1"/>
  <c r="O774" i="4" s="1"/>
  <c r="I773" i="4"/>
  <c r="H773" i="4"/>
  <c r="B773" i="4"/>
  <c r="O773" i="4" s="1" a="1"/>
  <c r="O773" i="4" s="1"/>
  <c r="I772" i="4"/>
  <c r="H772" i="4"/>
  <c r="B772" i="4"/>
  <c r="J772" i="4" s="1" a="1"/>
  <c r="J772" i="4" s="1"/>
  <c r="I771" i="4"/>
  <c r="H771" i="4"/>
  <c r="B771" i="4"/>
  <c r="G771" i="4" s="1" a="1"/>
  <c r="G771" i="4" s="1"/>
  <c r="I770" i="4"/>
  <c r="H770" i="4"/>
  <c r="B770" i="4"/>
  <c r="C770" i="4" s="1" a="1"/>
  <c r="C770" i="4" s="1"/>
  <c r="I769" i="4"/>
  <c r="H769" i="4"/>
  <c r="B769" i="4"/>
  <c r="G769" i="4" s="1" a="1"/>
  <c r="G769" i="4" s="1"/>
  <c r="I768" i="4"/>
  <c r="H768" i="4"/>
  <c r="B768" i="4"/>
  <c r="K768" i="4" s="1" a="1"/>
  <c r="K768" i="4" s="1"/>
  <c r="I767" i="4"/>
  <c r="H767" i="4"/>
  <c r="B767" i="4"/>
  <c r="I766" i="4"/>
  <c r="H766" i="4"/>
  <c r="B766" i="4"/>
  <c r="I765" i="4"/>
  <c r="H765" i="4"/>
  <c r="B765" i="4"/>
  <c r="I764" i="4"/>
  <c r="H764" i="4"/>
  <c r="B764" i="4"/>
  <c r="O764" i="4" s="1" a="1"/>
  <c r="O764" i="4" s="1"/>
  <c r="I763" i="4"/>
  <c r="H763" i="4"/>
  <c r="B763" i="4"/>
  <c r="L763" i="4" s="1" a="1"/>
  <c r="L763" i="4" s="1"/>
  <c r="I762" i="4"/>
  <c r="H762" i="4"/>
  <c r="B762" i="4"/>
  <c r="K762" i="4" s="1" a="1"/>
  <c r="K762" i="4" s="1"/>
  <c r="I761" i="4"/>
  <c r="H761" i="4"/>
  <c r="B761" i="4"/>
  <c r="I760" i="4"/>
  <c r="H760" i="4"/>
  <c r="B760" i="4"/>
  <c r="L760" i="4" s="1" a="1"/>
  <c r="L760" i="4" s="1"/>
  <c r="I759" i="4"/>
  <c r="H759" i="4"/>
  <c r="B759" i="4"/>
  <c r="K759" i="4" s="1" a="1"/>
  <c r="K759" i="4" s="1"/>
  <c r="I758" i="4"/>
  <c r="H758" i="4"/>
  <c r="B758" i="4"/>
  <c r="K758" i="4" s="1" a="1"/>
  <c r="K758" i="4" s="1"/>
  <c r="I757" i="4"/>
  <c r="H757" i="4"/>
  <c r="B757" i="4"/>
  <c r="G757" i="4" s="1" a="1"/>
  <c r="G757" i="4" s="1"/>
  <c r="I756" i="4"/>
  <c r="H756" i="4"/>
  <c r="B756" i="4"/>
  <c r="C756" i="4" s="1" a="1"/>
  <c r="C756" i="4" s="1"/>
  <c r="I755" i="4"/>
  <c r="H755" i="4"/>
  <c r="B755" i="4"/>
  <c r="I754" i="4"/>
  <c r="H754" i="4"/>
  <c r="B754" i="4"/>
  <c r="L754" i="4" s="1" a="1"/>
  <c r="L754" i="4" s="1"/>
  <c r="I753" i="4"/>
  <c r="H753" i="4"/>
  <c r="B753" i="4"/>
  <c r="E753" i="4" s="1" a="1"/>
  <c r="E753" i="4" s="1"/>
  <c r="I752" i="4"/>
  <c r="H752" i="4"/>
  <c r="B752" i="4"/>
  <c r="I751" i="4"/>
  <c r="H751" i="4"/>
  <c r="B751" i="4"/>
  <c r="G751" i="4" s="1" a="1"/>
  <c r="G751" i="4" s="1"/>
  <c r="I750" i="4"/>
  <c r="H750" i="4"/>
  <c r="B750" i="4"/>
  <c r="J750" i="4" s="1" a="1"/>
  <c r="J750" i="4" s="1"/>
  <c r="I749" i="4"/>
  <c r="H749" i="4"/>
  <c r="B749" i="4"/>
  <c r="D749" i="4" s="1" a="1"/>
  <c r="D749" i="4" s="1"/>
  <c r="I748" i="4"/>
  <c r="H748" i="4"/>
  <c r="B748" i="4"/>
  <c r="J748" i="4" s="1" a="1"/>
  <c r="J748" i="4" s="1"/>
  <c r="O747" i="4" a="1"/>
  <c r="O747" i="4" s="1"/>
  <c r="I747" i="4"/>
  <c r="H747" i="4"/>
  <c r="B747" i="4"/>
  <c r="F747" i="4" s="1" a="1"/>
  <c r="F747" i="4" s="1"/>
  <c r="C1262" i="2" s="1"/>
  <c r="I746" i="4"/>
  <c r="H746" i="4"/>
  <c r="B746" i="4"/>
  <c r="K746" i="4" s="1" a="1"/>
  <c r="K746" i="4" s="1"/>
  <c r="I745" i="4"/>
  <c r="H745" i="4"/>
  <c r="B745" i="4"/>
  <c r="G745" i="4" s="1" a="1"/>
  <c r="G745" i="4" s="1"/>
  <c r="I744" i="4"/>
  <c r="H744" i="4"/>
  <c r="B744" i="4"/>
  <c r="L744" i="4" s="1" a="1"/>
  <c r="L744" i="4" s="1"/>
  <c r="I743" i="4"/>
  <c r="H743" i="4"/>
  <c r="B743" i="4"/>
  <c r="I742" i="4"/>
  <c r="H742" i="4"/>
  <c r="B742" i="4"/>
  <c r="K742" i="4" s="1" a="1"/>
  <c r="K742" i="4" s="1"/>
  <c r="I741" i="4"/>
  <c r="H741" i="4"/>
  <c r="B741" i="4"/>
  <c r="I740" i="4"/>
  <c r="H740" i="4"/>
  <c r="D740" i="4" a="1"/>
  <c r="D740" i="4" s="1"/>
  <c r="B740" i="4"/>
  <c r="I739" i="4"/>
  <c r="H739" i="4"/>
  <c r="B739" i="4"/>
  <c r="I738" i="4"/>
  <c r="H738" i="4"/>
  <c r="B738" i="4"/>
  <c r="I737" i="4"/>
  <c r="H737" i="4"/>
  <c r="B737" i="4"/>
  <c r="I736" i="4"/>
  <c r="H736" i="4"/>
  <c r="B736" i="4"/>
  <c r="F736" i="4" s="1" a="1"/>
  <c r="F736" i="4" s="1"/>
  <c r="I735" i="4"/>
  <c r="H735" i="4"/>
  <c r="B735" i="4"/>
  <c r="K735" i="4" s="1" a="1"/>
  <c r="K735" i="4" s="1"/>
  <c r="I734" i="4"/>
  <c r="H734" i="4"/>
  <c r="B734" i="4"/>
  <c r="O734" i="4" s="1" a="1"/>
  <c r="O734" i="4" s="1"/>
  <c r="I733" i="4"/>
  <c r="H733" i="4"/>
  <c r="B733" i="4"/>
  <c r="I732" i="4"/>
  <c r="H732" i="4"/>
  <c r="B732" i="4"/>
  <c r="I731" i="4"/>
  <c r="H731" i="4"/>
  <c r="B731" i="4"/>
  <c r="G731" i="4" s="1" a="1"/>
  <c r="G731" i="4" s="1"/>
  <c r="I730" i="4"/>
  <c r="H730" i="4"/>
  <c r="B730" i="4"/>
  <c r="C730" i="4" s="1" a="1"/>
  <c r="C730" i="4" s="1"/>
  <c r="I729" i="4"/>
  <c r="H729" i="4"/>
  <c r="B729" i="4"/>
  <c r="O728" i="4" a="1"/>
  <c r="O728" i="4"/>
  <c r="K728" i="4" a="1"/>
  <c r="K728" i="4" s="1"/>
  <c r="I728" i="4"/>
  <c r="H728" i="4"/>
  <c r="B728" i="4"/>
  <c r="F728" i="4" s="1" a="1"/>
  <c r="F728" i="4" s="1"/>
  <c r="I727" i="4"/>
  <c r="H727" i="4"/>
  <c r="B727" i="4"/>
  <c r="L727" i="4" s="1" a="1"/>
  <c r="L727" i="4" s="1"/>
  <c r="I726" i="4"/>
  <c r="H726" i="4"/>
  <c r="B726" i="4"/>
  <c r="E726" i="4" s="1" a="1"/>
  <c r="E726" i="4" s="1"/>
  <c r="I725" i="4"/>
  <c r="H725" i="4"/>
  <c r="B725" i="4"/>
  <c r="I724" i="4"/>
  <c r="H724" i="4"/>
  <c r="B724" i="4"/>
  <c r="K724" i="4" s="1" a="1"/>
  <c r="K724" i="4" s="1"/>
  <c r="I723" i="4"/>
  <c r="H723" i="4"/>
  <c r="B723" i="4"/>
  <c r="I722" i="4"/>
  <c r="H722" i="4"/>
  <c r="B722" i="4"/>
  <c r="G722" i="4" s="1" a="1"/>
  <c r="G722" i="4" s="1"/>
  <c r="I721" i="4"/>
  <c r="H721" i="4"/>
  <c r="B721" i="4"/>
  <c r="I720" i="4"/>
  <c r="H720" i="4"/>
  <c r="B720" i="4"/>
  <c r="I719" i="4"/>
  <c r="H719" i="4"/>
  <c r="B719" i="4"/>
  <c r="I718" i="4"/>
  <c r="H718" i="4"/>
  <c r="B718" i="4"/>
  <c r="O718" i="4" s="1" a="1"/>
  <c r="O718" i="4" s="1"/>
  <c r="I717" i="4"/>
  <c r="H717" i="4"/>
  <c r="B717" i="4"/>
  <c r="I716" i="4"/>
  <c r="H716" i="4"/>
  <c r="B716" i="4"/>
  <c r="I715" i="4"/>
  <c r="H715" i="4"/>
  <c r="B715" i="4"/>
  <c r="F715" i="4" s="1" a="1"/>
  <c r="F715" i="4" s="1"/>
  <c r="I714" i="4"/>
  <c r="H714" i="4"/>
  <c r="B714" i="4"/>
  <c r="F714" i="4" s="1" a="1"/>
  <c r="F714" i="4" s="1"/>
  <c r="I713" i="4"/>
  <c r="H713" i="4"/>
  <c r="B713" i="4"/>
  <c r="F713" i="4" s="1" a="1"/>
  <c r="F713" i="4" s="1"/>
  <c r="I712" i="4"/>
  <c r="H712" i="4"/>
  <c r="B712" i="4"/>
  <c r="I711" i="4"/>
  <c r="H711" i="4"/>
  <c r="B711" i="4"/>
  <c r="I710" i="4"/>
  <c r="H710" i="4"/>
  <c r="B710" i="4"/>
  <c r="I709" i="4"/>
  <c r="H709" i="4"/>
  <c r="B709" i="4"/>
  <c r="I708" i="4"/>
  <c r="H708" i="4"/>
  <c r="B708" i="4"/>
  <c r="I707" i="4"/>
  <c r="H707" i="4"/>
  <c r="B707" i="4"/>
  <c r="J707" i="4" s="1" a="1"/>
  <c r="J707" i="4" s="1"/>
  <c r="I706" i="4"/>
  <c r="H706" i="4"/>
  <c r="B706" i="4"/>
  <c r="K706" i="4" s="1" a="1"/>
  <c r="K706" i="4" s="1"/>
  <c r="I705" i="4"/>
  <c r="H705" i="4"/>
  <c r="B705" i="4"/>
  <c r="I704" i="4"/>
  <c r="H704" i="4"/>
  <c r="B704" i="4"/>
  <c r="I703" i="4"/>
  <c r="H703" i="4"/>
  <c r="B703" i="4"/>
  <c r="I702" i="4"/>
  <c r="H702" i="4"/>
  <c r="B702" i="4"/>
  <c r="I701" i="4"/>
  <c r="H701" i="4"/>
  <c r="B701" i="4"/>
  <c r="J701" i="4" s="1" a="1"/>
  <c r="J701" i="4" s="1"/>
  <c r="I700" i="4"/>
  <c r="H700" i="4"/>
  <c r="B700" i="4"/>
  <c r="I699" i="4"/>
  <c r="H699" i="4"/>
  <c r="B699" i="4"/>
  <c r="E699" i="4" s="1" a="1"/>
  <c r="E699" i="4" s="1"/>
  <c r="I698" i="4"/>
  <c r="H698" i="4"/>
  <c r="B698" i="4"/>
  <c r="F698" i="4" s="1" a="1"/>
  <c r="F698" i="4" s="1"/>
  <c r="I697" i="4"/>
  <c r="H697" i="4"/>
  <c r="B697" i="4"/>
  <c r="K697" i="4" s="1" a="1"/>
  <c r="K697" i="4" s="1"/>
  <c r="I696" i="4"/>
  <c r="H696" i="4"/>
  <c r="B696" i="4"/>
  <c r="L695" i="4" a="1"/>
  <c r="L695" i="4" s="1"/>
  <c r="I695" i="4"/>
  <c r="H695" i="4"/>
  <c r="B695" i="4"/>
  <c r="I694" i="4"/>
  <c r="H694" i="4"/>
  <c r="B694" i="4"/>
  <c r="I693" i="4"/>
  <c r="H693" i="4"/>
  <c r="B693" i="4"/>
  <c r="I692" i="4"/>
  <c r="H692" i="4"/>
  <c r="B692" i="4"/>
  <c r="I691" i="4"/>
  <c r="H691" i="4"/>
  <c r="B691" i="4"/>
  <c r="O691" i="4" s="1" a="1"/>
  <c r="O691" i="4" s="1"/>
  <c r="I690" i="4"/>
  <c r="H690" i="4"/>
  <c r="B690" i="4"/>
  <c r="L690" i="4" s="1" a="1"/>
  <c r="L690" i="4" s="1"/>
  <c r="D704" i="3" s="1"/>
  <c r="I689" i="4"/>
  <c r="H689" i="4"/>
  <c r="B689" i="4"/>
  <c r="I688" i="4"/>
  <c r="H688" i="4"/>
  <c r="B688" i="4"/>
  <c r="L688" i="4" s="1" a="1"/>
  <c r="L688" i="4" s="1"/>
  <c r="I687" i="4"/>
  <c r="H687" i="4"/>
  <c r="B687" i="4"/>
  <c r="I686" i="4"/>
  <c r="H686" i="4"/>
  <c r="B686" i="4"/>
  <c r="I685" i="4"/>
  <c r="H685" i="4"/>
  <c r="B685" i="4"/>
  <c r="I684" i="4"/>
  <c r="H684" i="4"/>
  <c r="B684" i="4"/>
  <c r="G684" i="4" s="1" a="1"/>
  <c r="G684" i="4" s="1"/>
  <c r="I683" i="4"/>
  <c r="H683" i="4"/>
  <c r="B683" i="4"/>
  <c r="I682" i="4"/>
  <c r="H682" i="4"/>
  <c r="B682" i="4"/>
  <c r="I681" i="4"/>
  <c r="H681" i="4"/>
  <c r="B681" i="4"/>
  <c r="I680" i="4"/>
  <c r="H680" i="4"/>
  <c r="B680" i="4"/>
  <c r="I679" i="4"/>
  <c r="H679" i="4"/>
  <c r="B679" i="4"/>
  <c r="L679" i="4" s="1" a="1"/>
  <c r="L679" i="4" s="1"/>
  <c r="I678" i="4"/>
  <c r="H678" i="4"/>
  <c r="B678" i="4"/>
  <c r="K678" i="4" s="1" a="1"/>
  <c r="K678" i="4" s="1"/>
  <c r="I677" i="4"/>
  <c r="H677" i="4"/>
  <c r="B677" i="4"/>
  <c r="E677" i="4" s="1" a="1"/>
  <c r="E677" i="4" s="1"/>
  <c r="I676" i="4"/>
  <c r="H676" i="4"/>
  <c r="B676" i="4"/>
  <c r="L676" i="4" s="1" a="1"/>
  <c r="L676" i="4" s="1"/>
  <c r="I675" i="4"/>
  <c r="H675" i="4"/>
  <c r="B675" i="4"/>
  <c r="I674" i="4"/>
  <c r="H674" i="4"/>
  <c r="B674" i="4"/>
  <c r="O674" i="4" s="1" a="1"/>
  <c r="O674" i="4" s="1"/>
  <c r="I673" i="4"/>
  <c r="H673" i="4"/>
  <c r="B673" i="4"/>
  <c r="I672" i="4"/>
  <c r="H672" i="4"/>
  <c r="B672" i="4"/>
  <c r="J672" i="4" s="1" a="1"/>
  <c r="J672" i="4" s="1"/>
  <c r="I671" i="4"/>
  <c r="H671" i="4"/>
  <c r="B671" i="4"/>
  <c r="G671" i="4" s="1" a="1"/>
  <c r="G671" i="4" s="1"/>
  <c r="I670" i="4"/>
  <c r="H670" i="4"/>
  <c r="B670" i="4"/>
  <c r="C670" i="4" s="1" a="1"/>
  <c r="C670" i="4" s="1"/>
  <c r="I669" i="4"/>
  <c r="H669" i="4"/>
  <c r="B669" i="4"/>
  <c r="I668" i="4"/>
  <c r="H668" i="4"/>
  <c r="B668" i="4"/>
  <c r="L668" i="4" s="1" a="1"/>
  <c r="L668" i="4" s="1"/>
  <c r="D682" i="3" s="1"/>
  <c r="I667" i="4"/>
  <c r="H667" i="4"/>
  <c r="B667" i="4"/>
  <c r="I666" i="4"/>
  <c r="H666" i="4"/>
  <c r="B666" i="4"/>
  <c r="F666" i="4" s="1" a="1"/>
  <c r="F666" i="4" s="1"/>
  <c r="I665" i="4"/>
  <c r="H665" i="4"/>
  <c r="B665" i="4"/>
  <c r="L664" i="4" a="1"/>
  <c r="L664" i="4" s="1"/>
  <c r="I664" i="4"/>
  <c r="H664" i="4"/>
  <c r="B664" i="4"/>
  <c r="J664" i="4" s="1" a="1"/>
  <c r="J664" i="4" s="1"/>
  <c r="I663" i="4"/>
  <c r="H663" i="4"/>
  <c r="B663" i="4"/>
  <c r="G663" i="4" s="1" a="1"/>
  <c r="G663" i="4" s="1"/>
  <c r="I662" i="4"/>
  <c r="H662" i="4"/>
  <c r="B662" i="4"/>
  <c r="I661" i="4"/>
  <c r="H661" i="4"/>
  <c r="B661" i="4"/>
  <c r="I660" i="4"/>
  <c r="H660" i="4"/>
  <c r="B660" i="4"/>
  <c r="I659" i="4"/>
  <c r="H659" i="4"/>
  <c r="B659" i="4"/>
  <c r="G659" i="4" s="1" a="1"/>
  <c r="G659" i="4" s="1"/>
  <c r="I658" i="4"/>
  <c r="H658" i="4"/>
  <c r="B658" i="4"/>
  <c r="J658" i="4" s="1" a="1"/>
  <c r="J658" i="4" s="1"/>
  <c r="O657" i="4" a="1"/>
  <c r="O657" i="4" s="1"/>
  <c r="L657" i="4" a="1"/>
  <c r="L657" i="4" s="1"/>
  <c r="I657" i="4"/>
  <c r="H657" i="4"/>
  <c r="B657" i="4"/>
  <c r="D657" i="4" s="1" a="1"/>
  <c r="D657" i="4" s="1"/>
  <c r="I656" i="4"/>
  <c r="H656" i="4"/>
  <c r="B656" i="4"/>
  <c r="K656" i="4" s="1" a="1"/>
  <c r="K656" i="4" s="1"/>
  <c r="I655" i="4"/>
  <c r="H655" i="4"/>
  <c r="B655" i="4"/>
  <c r="C655" i="4" s="1" a="1"/>
  <c r="C655" i="4" s="1"/>
  <c r="I654" i="4"/>
  <c r="H654" i="4"/>
  <c r="B654" i="4"/>
  <c r="I653" i="4"/>
  <c r="H653" i="4"/>
  <c r="B653" i="4"/>
  <c r="L653" i="4" s="1" a="1"/>
  <c r="L653" i="4" s="1"/>
  <c r="I652" i="4"/>
  <c r="H652" i="4"/>
  <c r="B652" i="4"/>
  <c r="I651" i="4"/>
  <c r="H651" i="4"/>
  <c r="B651" i="4"/>
  <c r="O651" i="4" s="1" a="1"/>
  <c r="O651" i="4" s="1"/>
  <c r="I650" i="4"/>
  <c r="H650" i="4"/>
  <c r="B650" i="4"/>
  <c r="F650" i="4" s="1" a="1"/>
  <c r="F650" i="4" s="1"/>
  <c r="I649" i="4"/>
  <c r="H649" i="4"/>
  <c r="B649" i="4"/>
  <c r="I648" i="4"/>
  <c r="H648" i="4"/>
  <c r="B648" i="4"/>
  <c r="I647" i="4"/>
  <c r="H647" i="4"/>
  <c r="B647" i="4"/>
  <c r="L647" i="4" s="1" a="1"/>
  <c r="L647" i="4" s="1"/>
  <c r="I646" i="4"/>
  <c r="H646" i="4"/>
  <c r="B646" i="4"/>
  <c r="F646" i="4" s="1" a="1"/>
  <c r="F646" i="4" s="1"/>
  <c r="I645" i="4"/>
  <c r="H645" i="4"/>
  <c r="B645" i="4"/>
  <c r="E645" i="4" s="1" a="1"/>
  <c r="E645" i="4" s="1"/>
  <c r="L644" i="4" a="1"/>
  <c r="L644" i="4" s="1"/>
  <c r="D658" i="3" s="1"/>
  <c r="I644" i="4"/>
  <c r="H644" i="4"/>
  <c r="B644" i="4"/>
  <c r="I643" i="4"/>
  <c r="H643" i="4"/>
  <c r="B643" i="4"/>
  <c r="I642" i="4"/>
  <c r="H642" i="4"/>
  <c r="B642" i="4"/>
  <c r="J642" i="4" s="1" a="1"/>
  <c r="J642" i="4" s="1"/>
  <c r="I641" i="4"/>
  <c r="H641" i="4"/>
  <c r="B641" i="4"/>
  <c r="L641" i="4" s="1" a="1"/>
  <c r="L641" i="4" s="1"/>
  <c r="I640" i="4"/>
  <c r="H640" i="4"/>
  <c r="B640" i="4"/>
  <c r="I639" i="4"/>
  <c r="H639" i="4"/>
  <c r="B639" i="4"/>
  <c r="I638" i="4"/>
  <c r="H638" i="4"/>
  <c r="B638" i="4"/>
  <c r="K638" i="4" s="1" a="1"/>
  <c r="K638" i="4" s="1"/>
  <c r="I637" i="4"/>
  <c r="H637" i="4"/>
  <c r="B637" i="4"/>
  <c r="O637" i="4" s="1" a="1"/>
  <c r="O637" i="4" s="1"/>
  <c r="I636" i="4"/>
  <c r="H636" i="4"/>
  <c r="B636" i="4"/>
  <c r="F636" i="4" s="1" a="1"/>
  <c r="F636" i="4" s="1"/>
  <c r="I635" i="4"/>
  <c r="H635" i="4"/>
  <c r="B635" i="4"/>
  <c r="F635" i="4" s="1" a="1"/>
  <c r="F635" i="4" s="1"/>
  <c r="I634" i="4"/>
  <c r="H634" i="4"/>
  <c r="B634" i="4"/>
  <c r="I633" i="4"/>
  <c r="H633" i="4"/>
  <c r="B633" i="4"/>
  <c r="O633" i="4" s="1" a="1"/>
  <c r="O633" i="4" s="1"/>
  <c r="I632" i="4"/>
  <c r="H632" i="4"/>
  <c r="B632" i="4"/>
  <c r="J632" i="4" s="1" a="1"/>
  <c r="J632" i="4" s="1"/>
  <c r="I631" i="4"/>
  <c r="H631" i="4"/>
  <c r="B631" i="4"/>
  <c r="I630" i="4"/>
  <c r="H630" i="4"/>
  <c r="E630" i="4" a="1"/>
  <c r="E630" i="4" s="1"/>
  <c r="D630" i="4" a="1"/>
  <c r="D630" i="4" s="1"/>
  <c r="C630" i="4" a="1"/>
  <c r="C630" i="4" s="1"/>
  <c r="B630" i="4"/>
  <c r="L630" i="4" s="1" a="1"/>
  <c r="L630" i="4" s="1"/>
  <c r="I629" i="4"/>
  <c r="H629" i="4"/>
  <c r="B629" i="4"/>
  <c r="I628" i="4"/>
  <c r="H628" i="4"/>
  <c r="B628" i="4"/>
  <c r="L628" i="4" s="1" a="1"/>
  <c r="L628" i="4" s="1"/>
  <c r="I627" i="4"/>
  <c r="H627" i="4"/>
  <c r="B627" i="4"/>
  <c r="I626" i="4"/>
  <c r="H626" i="4"/>
  <c r="B626" i="4"/>
  <c r="O625" i="4" a="1"/>
  <c r="O625" i="4" s="1"/>
  <c r="J625" i="4" a="1"/>
  <c r="J625" i="4" s="1"/>
  <c r="I625" i="4"/>
  <c r="H625" i="4"/>
  <c r="B625" i="4"/>
  <c r="F625" i="4" s="1" a="1"/>
  <c r="F625" i="4" s="1"/>
  <c r="I624" i="4"/>
  <c r="H624" i="4"/>
  <c r="B624" i="4"/>
  <c r="J623" i="4" a="1"/>
  <c r="J623" i="4" s="1"/>
  <c r="I623" i="4"/>
  <c r="H623" i="4"/>
  <c r="B623" i="4"/>
  <c r="E623" i="4" s="1" a="1"/>
  <c r="E623" i="4" s="1"/>
  <c r="I622" i="4"/>
  <c r="H622" i="4"/>
  <c r="B622" i="4"/>
  <c r="O621" i="4" a="1"/>
  <c r="O621" i="4" s="1"/>
  <c r="I621" i="4"/>
  <c r="H621" i="4"/>
  <c r="E621" i="4" a="1"/>
  <c r="E621" i="4" s="1"/>
  <c r="B621" i="4"/>
  <c r="K621" i="4" s="1" a="1"/>
  <c r="K621" i="4" s="1"/>
  <c r="I620" i="4"/>
  <c r="H620" i="4"/>
  <c r="B620" i="4"/>
  <c r="I619" i="4"/>
  <c r="H619" i="4"/>
  <c r="B619" i="4"/>
  <c r="G619" i="4" s="1" a="1"/>
  <c r="G619" i="4" s="1"/>
  <c r="I618" i="4"/>
  <c r="H618" i="4"/>
  <c r="B618" i="4"/>
  <c r="I617" i="4"/>
  <c r="H617" i="4"/>
  <c r="B617" i="4"/>
  <c r="I616" i="4"/>
  <c r="H616" i="4"/>
  <c r="B616" i="4"/>
  <c r="I615" i="4"/>
  <c r="H615" i="4"/>
  <c r="B615" i="4"/>
  <c r="O615" i="4" s="1" a="1"/>
  <c r="O615" i="4" s="1"/>
  <c r="I614" i="4"/>
  <c r="H614" i="4"/>
  <c r="B614" i="4"/>
  <c r="O614" i="4" s="1" a="1"/>
  <c r="O614" i="4" s="1"/>
  <c r="I613" i="4"/>
  <c r="H613" i="4"/>
  <c r="B613" i="4"/>
  <c r="I612" i="4"/>
  <c r="H612" i="4"/>
  <c r="B612" i="4"/>
  <c r="D612" i="4" s="1" a="1"/>
  <c r="D612" i="4" s="1"/>
  <c r="I611" i="4"/>
  <c r="H611" i="4"/>
  <c r="B611" i="4"/>
  <c r="I610" i="4"/>
  <c r="H610" i="4"/>
  <c r="B610" i="4"/>
  <c r="I609" i="4"/>
  <c r="H609" i="4"/>
  <c r="B609" i="4"/>
  <c r="I608" i="4"/>
  <c r="H608" i="4"/>
  <c r="B608" i="4"/>
  <c r="F608" i="4" s="1" a="1"/>
  <c r="F608" i="4" s="1"/>
  <c r="I607" i="4"/>
  <c r="H607" i="4"/>
  <c r="B607" i="4"/>
  <c r="D607" i="4" s="1" a="1"/>
  <c r="D607" i="4" s="1"/>
  <c r="I606" i="4"/>
  <c r="H606" i="4"/>
  <c r="B606" i="4"/>
  <c r="E606" i="4" s="1" a="1"/>
  <c r="E606" i="4" s="1"/>
  <c r="I605" i="4"/>
  <c r="H605" i="4"/>
  <c r="B605" i="4"/>
  <c r="K605" i="4" s="1" a="1"/>
  <c r="K605" i="4" s="1"/>
  <c r="I604" i="4"/>
  <c r="H604" i="4"/>
  <c r="B604" i="4"/>
  <c r="K604" i="4" s="1" a="1"/>
  <c r="K604" i="4" s="1"/>
  <c r="I603" i="4"/>
  <c r="H603" i="4"/>
  <c r="B603" i="4"/>
  <c r="I602" i="4"/>
  <c r="H602" i="4"/>
  <c r="B602" i="4"/>
  <c r="G602" i="4" s="1" a="1"/>
  <c r="G602" i="4" s="1"/>
  <c r="I601" i="4"/>
  <c r="H601" i="4"/>
  <c r="B601" i="4"/>
  <c r="I600" i="4"/>
  <c r="H600" i="4"/>
  <c r="B600" i="4"/>
  <c r="J600" i="4" s="1" a="1"/>
  <c r="J600" i="4" s="1"/>
  <c r="I599" i="4"/>
  <c r="H599" i="4"/>
  <c r="B599" i="4"/>
  <c r="I598" i="4"/>
  <c r="H598" i="4"/>
  <c r="B598" i="4"/>
  <c r="L598" i="4" s="1" a="1"/>
  <c r="L598" i="4" s="1"/>
  <c r="I597" i="4"/>
  <c r="H597" i="4"/>
  <c r="B597" i="4"/>
  <c r="I596" i="4"/>
  <c r="H596" i="4"/>
  <c r="B596" i="4"/>
  <c r="G596" i="4" s="1" a="1"/>
  <c r="G596" i="4" s="1"/>
  <c r="I595" i="4"/>
  <c r="H595" i="4"/>
  <c r="B595" i="4"/>
  <c r="I594" i="4"/>
  <c r="H594" i="4"/>
  <c r="B594" i="4"/>
  <c r="F594" i="4" s="1" a="1"/>
  <c r="F594" i="4" s="1"/>
  <c r="I593" i="4"/>
  <c r="H593" i="4"/>
  <c r="B593" i="4"/>
  <c r="O593" i="4" s="1" a="1"/>
  <c r="O593" i="4" s="1"/>
  <c r="I592" i="4"/>
  <c r="H592" i="4"/>
  <c r="B592" i="4"/>
  <c r="I591" i="4"/>
  <c r="H591" i="4"/>
  <c r="B591" i="4"/>
  <c r="I590" i="4"/>
  <c r="H590" i="4"/>
  <c r="B590" i="4"/>
  <c r="O590" i="4" s="1" a="1"/>
  <c r="O590" i="4" s="1"/>
  <c r="I589" i="4"/>
  <c r="H589" i="4"/>
  <c r="B589" i="4"/>
  <c r="I588" i="4"/>
  <c r="H588" i="4"/>
  <c r="B588" i="4"/>
  <c r="L588" i="4" s="1" a="1"/>
  <c r="L588" i="4" s="1"/>
  <c r="I587" i="4"/>
  <c r="H587" i="4"/>
  <c r="B587" i="4"/>
  <c r="F587" i="4" s="1" a="1"/>
  <c r="F587" i="4" s="1"/>
  <c r="I586" i="4"/>
  <c r="H586" i="4"/>
  <c r="B586" i="4"/>
  <c r="K586" i="4" s="1" a="1"/>
  <c r="K586" i="4" s="1"/>
  <c r="I585" i="4"/>
  <c r="H585" i="4"/>
  <c r="B585" i="4"/>
  <c r="I584" i="4"/>
  <c r="H584" i="4"/>
  <c r="B584" i="4"/>
  <c r="I583" i="4"/>
  <c r="H583" i="4"/>
  <c r="B583" i="4"/>
  <c r="J583" i="4" s="1" a="1"/>
  <c r="J583" i="4" s="1"/>
  <c r="I582" i="4"/>
  <c r="H582" i="4"/>
  <c r="B582" i="4"/>
  <c r="L582" i="4" s="1" a="1"/>
  <c r="L582" i="4" s="1"/>
  <c r="I581" i="4"/>
  <c r="H581" i="4"/>
  <c r="B581" i="4"/>
  <c r="I580" i="4"/>
  <c r="H580" i="4"/>
  <c r="B580" i="4"/>
  <c r="L580" i="4" s="1" a="1"/>
  <c r="L580" i="4" s="1"/>
  <c r="I579" i="4"/>
  <c r="H579" i="4"/>
  <c r="B579" i="4"/>
  <c r="K579" i="4" s="1" a="1"/>
  <c r="K579" i="4" s="1"/>
  <c r="B135" i="2" s="1"/>
  <c r="I578" i="4"/>
  <c r="H578" i="4"/>
  <c r="B578" i="4"/>
  <c r="I577" i="4"/>
  <c r="H577" i="4"/>
  <c r="B577" i="4"/>
  <c r="I576" i="4"/>
  <c r="H576" i="4"/>
  <c r="B576" i="4"/>
  <c r="G576" i="4" s="1" a="1"/>
  <c r="G576" i="4" s="1"/>
  <c r="I575" i="4"/>
  <c r="H575" i="4"/>
  <c r="B575" i="4"/>
  <c r="L575" i="4" s="1" a="1"/>
  <c r="L575" i="4" s="1"/>
  <c r="I574" i="4"/>
  <c r="H574" i="4"/>
  <c r="B574" i="4"/>
  <c r="O574" i="4" s="1" a="1"/>
  <c r="O574" i="4" s="1"/>
  <c r="I573" i="4"/>
  <c r="H573" i="4"/>
  <c r="B573" i="4"/>
  <c r="I572" i="4"/>
  <c r="H572" i="4"/>
  <c r="B572" i="4"/>
  <c r="C572" i="4" s="1" a="1"/>
  <c r="C572" i="4" s="1"/>
  <c r="C586" i="3" s="1"/>
  <c r="I571" i="4"/>
  <c r="H571" i="4"/>
  <c r="B571" i="4"/>
  <c r="I570" i="4"/>
  <c r="H570" i="4"/>
  <c r="B570" i="4"/>
  <c r="I569" i="4"/>
  <c r="H569" i="4"/>
  <c r="B569" i="4"/>
  <c r="O569" i="4" s="1" a="1"/>
  <c r="O569" i="4" s="1"/>
  <c r="I568" i="4"/>
  <c r="H568" i="4"/>
  <c r="B568" i="4"/>
  <c r="L568" i="4" s="1" a="1"/>
  <c r="L568" i="4" s="1"/>
  <c r="I567" i="4"/>
  <c r="H567" i="4"/>
  <c r="B567" i="4"/>
  <c r="I566" i="4"/>
  <c r="H566" i="4"/>
  <c r="B566" i="4"/>
  <c r="I565" i="4"/>
  <c r="H565" i="4"/>
  <c r="B565" i="4"/>
  <c r="G565" i="4" s="1" a="1"/>
  <c r="G565" i="4" s="1"/>
  <c r="O564" i="4" a="1"/>
  <c r="O564" i="4" s="1"/>
  <c r="I564" i="4"/>
  <c r="H564" i="4"/>
  <c r="B564" i="4"/>
  <c r="K564" i="4" s="1" a="1"/>
  <c r="K564" i="4" s="1"/>
  <c r="I563" i="4"/>
  <c r="H563" i="4"/>
  <c r="B563" i="4"/>
  <c r="L563" i="4" s="1" a="1"/>
  <c r="L563" i="4" s="1"/>
  <c r="I562" i="4"/>
  <c r="H562" i="4"/>
  <c r="B562" i="4"/>
  <c r="I561" i="4"/>
  <c r="H561" i="4"/>
  <c r="B561" i="4"/>
  <c r="K561" i="4" s="1" a="1"/>
  <c r="K561" i="4" s="1"/>
  <c r="I560" i="4"/>
  <c r="H560" i="4"/>
  <c r="B560" i="4"/>
  <c r="O559" i="4" a="1"/>
  <c r="O559" i="4" s="1"/>
  <c r="I559" i="4"/>
  <c r="H559" i="4"/>
  <c r="B559" i="4"/>
  <c r="L559" i="4" s="1" a="1"/>
  <c r="L559" i="4" s="1"/>
  <c r="I558" i="4"/>
  <c r="H558" i="4"/>
  <c r="B558" i="4"/>
  <c r="O558" i="4" s="1" a="1"/>
  <c r="O558" i="4" s="1"/>
  <c r="I557" i="4"/>
  <c r="H557" i="4"/>
  <c r="B557" i="4"/>
  <c r="I556" i="4"/>
  <c r="H556" i="4"/>
  <c r="B556" i="4"/>
  <c r="J556" i="4" s="1" a="1"/>
  <c r="J556" i="4" s="1"/>
  <c r="I555" i="4"/>
  <c r="H555" i="4"/>
  <c r="B555" i="4"/>
  <c r="I554" i="4"/>
  <c r="H554" i="4"/>
  <c r="B554" i="4"/>
  <c r="I553" i="4"/>
  <c r="H553" i="4"/>
  <c r="B553" i="4"/>
  <c r="I552" i="4"/>
  <c r="H552" i="4"/>
  <c r="B552" i="4"/>
  <c r="F552" i="4" s="1" a="1"/>
  <c r="F552" i="4" s="1"/>
  <c r="I551" i="4"/>
  <c r="H551" i="4"/>
  <c r="B551" i="4"/>
  <c r="J551" i="4" s="1" a="1"/>
  <c r="J551" i="4" s="1"/>
  <c r="I550" i="4"/>
  <c r="H550" i="4"/>
  <c r="B550" i="4"/>
  <c r="I549" i="4"/>
  <c r="H549" i="4"/>
  <c r="B549" i="4"/>
  <c r="O549" i="4" s="1" a="1"/>
  <c r="O549" i="4" s="1"/>
  <c r="I548" i="4"/>
  <c r="H548" i="4"/>
  <c r="B548" i="4"/>
  <c r="I547" i="4"/>
  <c r="H547" i="4"/>
  <c r="B547" i="4"/>
  <c r="K547" i="4" s="1" a="1"/>
  <c r="K547" i="4" s="1"/>
  <c r="I546" i="4"/>
  <c r="H546" i="4"/>
  <c r="B546" i="4"/>
  <c r="L546" i="4" s="1" a="1"/>
  <c r="L546" i="4" s="1"/>
  <c r="I545" i="4"/>
  <c r="H545" i="4"/>
  <c r="B545" i="4"/>
  <c r="J545" i="4" s="1" a="1"/>
  <c r="J545" i="4" s="1"/>
  <c r="I544" i="4"/>
  <c r="H544" i="4"/>
  <c r="E544" i="4" a="1"/>
  <c r="E544" i="4" s="1"/>
  <c r="B544" i="4"/>
  <c r="K544" i="4" s="1" a="1"/>
  <c r="K544" i="4" s="1"/>
  <c r="I543" i="4"/>
  <c r="H543" i="4"/>
  <c r="B543" i="4"/>
  <c r="I542" i="4"/>
  <c r="H542" i="4"/>
  <c r="B542" i="4"/>
  <c r="I541" i="4"/>
  <c r="H541" i="4"/>
  <c r="B541" i="4"/>
  <c r="I540" i="4"/>
  <c r="H540" i="4"/>
  <c r="B540" i="4"/>
  <c r="C540" i="4" s="1" a="1"/>
  <c r="C540" i="4" s="1"/>
  <c r="I539" i="4"/>
  <c r="H539" i="4"/>
  <c r="B539" i="4"/>
  <c r="L539" i="4" s="1" a="1"/>
  <c r="L539" i="4" s="1"/>
  <c r="I538" i="4"/>
  <c r="H538" i="4"/>
  <c r="B538" i="4"/>
  <c r="K538" i="4" s="1" a="1"/>
  <c r="K538" i="4" s="1"/>
  <c r="I537" i="4"/>
  <c r="H537" i="4"/>
  <c r="B537" i="4"/>
  <c r="J537" i="4" s="1" a="1"/>
  <c r="J537" i="4" s="1"/>
  <c r="I536" i="4"/>
  <c r="H536" i="4"/>
  <c r="B536" i="4"/>
  <c r="I535" i="4"/>
  <c r="H535" i="4"/>
  <c r="B535" i="4"/>
  <c r="I534" i="4"/>
  <c r="H534" i="4"/>
  <c r="B534" i="4"/>
  <c r="I533" i="4"/>
  <c r="H533" i="4"/>
  <c r="B533" i="4"/>
  <c r="L533" i="4" s="1" a="1"/>
  <c r="L533" i="4" s="1"/>
  <c r="I532" i="4"/>
  <c r="H532" i="4"/>
  <c r="B532" i="4"/>
  <c r="O532" i="4" s="1" a="1"/>
  <c r="O532" i="4" s="1"/>
  <c r="I531" i="4"/>
  <c r="H531" i="4"/>
  <c r="B531" i="4"/>
  <c r="L531" i="4" s="1" a="1"/>
  <c r="L531" i="4" s="1"/>
  <c r="I530" i="4"/>
  <c r="H530" i="4"/>
  <c r="B530" i="4"/>
  <c r="C530" i="4" s="1" a="1"/>
  <c r="C530" i="4" s="1"/>
  <c r="C544" i="3" s="1"/>
  <c r="I529" i="4"/>
  <c r="H529" i="4"/>
  <c r="B529" i="4"/>
  <c r="E529" i="4" s="1" a="1"/>
  <c r="E529" i="4" s="1"/>
  <c r="I528" i="4"/>
  <c r="H528" i="4"/>
  <c r="B528" i="4"/>
  <c r="C528" i="4" s="1" a="1"/>
  <c r="C528" i="4" s="1"/>
  <c r="J527" i="4" a="1"/>
  <c r="J527" i="4" s="1"/>
  <c r="I527" i="4"/>
  <c r="H527" i="4"/>
  <c r="D527" i="4" a="1"/>
  <c r="D527" i="4" s="1"/>
  <c r="B527" i="4"/>
  <c r="L527" i="4" s="1" a="1"/>
  <c r="L527" i="4" s="1"/>
  <c r="I526" i="4"/>
  <c r="H526" i="4"/>
  <c r="B526" i="4"/>
  <c r="I525" i="4"/>
  <c r="H525" i="4"/>
  <c r="B525" i="4"/>
  <c r="I524" i="4"/>
  <c r="H524" i="4"/>
  <c r="B524" i="4"/>
  <c r="I523" i="4"/>
  <c r="H523" i="4"/>
  <c r="B523" i="4"/>
  <c r="I522" i="4"/>
  <c r="H522" i="4"/>
  <c r="B522" i="4"/>
  <c r="I521" i="4"/>
  <c r="H521" i="4"/>
  <c r="B521" i="4"/>
  <c r="I520" i="4"/>
  <c r="H520" i="4"/>
  <c r="B520" i="4"/>
  <c r="I519" i="4"/>
  <c r="H519" i="4"/>
  <c r="B519" i="4"/>
  <c r="I518" i="4"/>
  <c r="H518" i="4"/>
  <c r="B518" i="4"/>
  <c r="J518" i="4" s="1" a="1"/>
  <c r="J518" i="4" s="1"/>
  <c r="I517" i="4"/>
  <c r="H517" i="4"/>
  <c r="B517" i="4"/>
  <c r="O517" i="4" s="1" a="1"/>
  <c r="O517" i="4" s="1"/>
  <c r="I516" i="4"/>
  <c r="H516" i="4"/>
  <c r="B516" i="4"/>
  <c r="J516" i="4" s="1" a="1"/>
  <c r="J516" i="4" s="1"/>
  <c r="I515" i="4"/>
  <c r="H515" i="4"/>
  <c r="B515" i="4"/>
  <c r="K515" i="4" s="1" a="1"/>
  <c r="K515" i="4" s="1"/>
  <c r="K514" i="4" a="1"/>
  <c r="K514" i="4" s="1"/>
  <c r="I514" i="4"/>
  <c r="H514" i="4"/>
  <c r="B514" i="4"/>
  <c r="D514" i="4" s="1" a="1"/>
  <c r="D514" i="4" s="1"/>
  <c r="I513" i="4"/>
  <c r="H513" i="4"/>
  <c r="B513" i="4"/>
  <c r="I512" i="4"/>
  <c r="H512" i="4"/>
  <c r="B512" i="4"/>
  <c r="O512" i="4" s="1" a="1"/>
  <c r="O512" i="4" s="1"/>
  <c r="I511" i="4"/>
  <c r="H511" i="4"/>
  <c r="B511" i="4"/>
  <c r="E511" i="4" s="1" a="1"/>
  <c r="E511" i="4" s="1"/>
  <c r="I510" i="4"/>
  <c r="H510" i="4"/>
  <c r="B510" i="4"/>
  <c r="K510" i="4" s="1" a="1"/>
  <c r="K510" i="4" s="1"/>
  <c r="I509" i="4"/>
  <c r="H509" i="4"/>
  <c r="B509" i="4"/>
  <c r="E509" i="4" s="1" a="1"/>
  <c r="E509" i="4" s="1"/>
  <c r="I508" i="4"/>
  <c r="H508" i="4"/>
  <c r="B508" i="4"/>
  <c r="D508" i="4" s="1" a="1"/>
  <c r="D508" i="4" s="1"/>
  <c r="I507" i="4"/>
  <c r="H507" i="4"/>
  <c r="B507" i="4"/>
  <c r="I506" i="4"/>
  <c r="H506" i="4"/>
  <c r="B506" i="4"/>
  <c r="L506" i="4" s="1" a="1"/>
  <c r="L506" i="4" s="1"/>
  <c r="I505" i="4"/>
  <c r="H505" i="4"/>
  <c r="B505" i="4"/>
  <c r="I504" i="4"/>
  <c r="H504" i="4"/>
  <c r="B504" i="4"/>
  <c r="I503" i="4"/>
  <c r="H503" i="4"/>
  <c r="B503" i="4"/>
  <c r="I502" i="4"/>
  <c r="H502" i="4"/>
  <c r="B502" i="4"/>
  <c r="I501" i="4"/>
  <c r="H501" i="4"/>
  <c r="B501" i="4"/>
  <c r="O501" i="4" s="1" a="1"/>
  <c r="O501" i="4" s="1"/>
  <c r="I500" i="4"/>
  <c r="H500" i="4"/>
  <c r="B500" i="4"/>
  <c r="I499" i="4"/>
  <c r="H499" i="4"/>
  <c r="B499" i="4"/>
  <c r="I498" i="4"/>
  <c r="H498" i="4"/>
  <c r="B498" i="4"/>
  <c r="D498" i="4" s="1" a="1"/>
  <c r="D498" i="4" s="1"/>
  <c r="I497" i="4"/>
  <c r="H497" i="4"/>
  <c r="B497" i="4"/>
  <c r="K497" i="4" s="1" a="1"/>
  <c r="K497" i="4" s="1"/>
  <c r="I496" i="4"/>
  <c r="H496" i="4"/>
  <c r="B496" i="4"/>
  <c r="I495" i="4"/>
  <c r="H495" i="4"/>
  <c r="B495" i="4"/>
  <c r="K495" i="4" s="1" a="1"/>
  <c r="K495" i="4" s="1"/>
  <c r="I494" i="4"/>
  <c r="H494" i="4"/>
  <c r="B494" i="4"/>
  <c r="K494" i="4" s="1" a="1"/>
  <c r="K494" i="4" s="1"/>
  <c r="I493" i="4"/>
  <c r="H493" i="4"/>
  <c r="B493" i="4"/>
  <c r="O493" i="4" s="1" a="1"/>
  <c r="O493" i="4" s="1"/>
  <c r="I492" i="4"/>
  <c r="H492" i="4"/>
  <c r="B492" i="4"/>
  <c r="I491" i="4"/>
  <c r="H491" i="4"/>
  <c r="B491" i="4"/>
  <c r="I490" i="4"/>
  <c r="H490" i="4"/>
  <c r="B490" i="4"/>
  <c r="F490" i="4" s="1" a="1"/>
  <c r="F490" i="4" s="1"/>
  <c r="C540" i="2" s="1"/>
  <c r="I489" i="4"/>
  <c r="H489" i="4"/>
  <c r="B489" i="4"/>
  <c r="I488" i="4"/>
  <c r="H488" i="4"/>
  <c r="B488" i="4"/>
  <c r="G488" i="4" s="1" a="1"/>
  <c r="G488" i="4" s="1"/>
  <c r="I487" i="4"/>
  <c r="H487" i="4"/>
  <c r="B487" i="4"/>
  <c r="I486" i="4"/>
  <c r="H486" i="4"/>
  <c r="B486" i="4"/>
  <c r="I485" i="4"/>
  <c r="H485" i="4"/>
  <c r="B485" i="4"/>
  <c r="I484" i="4"/>
  <c r="H484" i="4"/>
  <c r="B484" i="4"/>
  <c r="K484" i="4" s="1" a="1"/>
  <c r="K484" i="4" s="1"/>
  <c r="I483" i="4"/>
  <c r="H483" i="4"/>
  <c r="B483" i="4"/>
  <c r="F483" i="4" s="1" a="1"/>
  <c r="F483" i="4" s="1"/>
  <c r="I482" i="4"/>
  <c r="H482" i="4"/>
  <c r="B482" i="4"/>
  <c r="L482" i="4" s="1" a="1"/>
  <c r="L482" i="4" s="1"/>
  <c r="I481" i="4"/>
  <c r="H481" i="4"/>
  <c r="B481" i="4"/>
  <c r="I480" i="4"/>
  <c r="H480" i="4"/>
  <c r="B480" i="4"/>
  <c r="L480" i="4" s="1" a="1"/>
  <c r="L480" i="4" s="1"/>
  <c r="I479" i="4"/>
  <c r="H479" i="4"/>
  <c r="B479" i="4"/>
  <c r="I478" i="4"/>
  <c r="H478" i="4"/>
  <c r="B478" i="4"/>
  <c r="F478" i="4" s="1" a="1"/>
  <c r="F478" i="4" s="1"/>
  <c r="I477" i="4"/>
  <c r="H477" i="4"/>
  <c r="B477" i="4"/>
  <c r="L477" i="4" s="1" a="1"/>
  <c r="L477" i="4" s="1"/>
  <c r="I476" i="4"/>
  <c r="H476" i="4"/>
  <c r="B476" i="4"/>
  <c r="I475" i="4"/>
  <c r="H475" i="4"/>
  <c r="B475" i="4"/>
  <c r="I474" i="4"/>
  <c r="H474" i="4"/>
  <c r="B474" i="4"/>
  <c r="L474" i="4" s="1" a="1"/>
  <c r="L474" i="4" s="1"/>
  <c r="I473" i="4"/>
  <c r="H473" i="4"/>
  <c r="B473" i="4"/>
  <c r="E473" i="4" s="1" a="1"/>
  <c r="E473" i="4" s="1"/>
  <c r="I472" i="4"/>
  <c r="H472" i="4"/>
  <c r="B472" i="4"/>
  <c r="I471" i="4"/>
  <c r="H471" i="4"/>
  <c r="B471" i="4"/>
  <c r="I470" i="4"/>
  <c r="H470" i="4"/>
  <c r="B470" i="4"/>
  <c r="J470" i="4" s="1" a="1"/>
  <c r="J470" i="4" s="1"/>
  <c r="I469" i="4"/>
  <c r="H469" i="4"/>
  <c r="B469" i="4"/>
  <c r="I468" i="4"/>
  <c r="H468" i="4"/>
  <c r="B468" i="4"/>
  <c r="L467" i="4" a="1"/>
  <c r="L467" i="4" s="1"/>
  <c r="I467" i="4"/>
  <c r="H467" i="4"/>
  <c r="B467" i="4"/>
  <c r="K467" i="4" s="1" a="1"/>
  <c r="K467" i="4" s="1"/>
  <c r="I466" i="4"/>
  <c r="H466" i="4"/>
  <c r="B466" i="4"/>
  <c r="D466" i="4" s="1" a="1"/>
  <c r="D466" i="4" s="1"/>
  <c r="I465" i="4"/>
  <c r="H465" i="4"/>
  <c r="B465" i="4"/>
  <c r="O465" i="4" s="1" a="1"/>
  <c r="O465" i="4" s="1"/>
  <c r="I464" i="4"/>
  <c r="H464" i="4"/>
  <c r="B464" i="4"/>
  <c r="L464" i="4" s="1" a="1"/>
  <c r="L464" i="4" s="1"/>
  <c r="I463" i="4"/>
  <c r="H463" i="4"/>
  <c r="B463" i="4"/>
  <c r="I462" i="4"/>
  <c r="H462" i="4"/>
  <c r="B462" i="4"/>
  <c r="K462" i="4" s="1" a="1"/>
  <c r="K462" i="4" s="1"/>
  <c r="I461" i="4"/>
  <c r="H461" i="4"/>
  <c r="B461" i="4"/>
  <c r="I460" i="4"/>
  <c r="H460" i="4"/>
  <c r="B460" i="4"/>
  <c r="D460" i="4" s="1" a="1"/>
  <c r="D460" i="4" s="1"/>
  <c r="I459" i="4"/>
  <c r="H459" i="4"/>
  <c r="B459" i="4"/>
  <c r="K459" i="4" s="1" a="1"/>
  <c r="K459" i="4" s="1"/>
  <c r="I458" i="4"/>
  <c r="H458" i="4"/>
  <c r="B458" i="4"/>
  <c r="K458" i="4" s="1" a="1"/>
  <c r="K458" i="4" s="1"/>
  <c r="I457" i="4"/>
  <c r="H457" i="4"/>
  <c r="B457" i="4"/>
  <c r="O457" i="4" s="1" a="1"/>
  <c r="O457" i="4" s="1"/>
  <c r="I456" i="4"/>
  <c r="H456" i="4"/>
  <c r="B456" i="4"/>
  <c r="I455" i="4"/>
  <c r="H455" i="4"/>
  <c r="B455" i="4"/>
  <c r="I454" i="4"/>
  <c r="H454" i="4"/>
  <c r="B454" i="4"/>
  <c r="I453" i="4"/>
  <c r="H453" i="4"/>
  <c r="B453" i="4"/>
  <c r="J453" i="4" s="1" a="1"/>
  <c r="J453" i="4" s="1"/>
  <c r="I452" i="4"/>
  <c r="H452" i="4"/>
  <c r="B452" i="4"/>
  <c r="G452" i="4" s="1" a="1"/>
  <c r="G452" i="4" s="1"/>
  <c r="I451" i="4"/>
  <c r="H451" i="4"/>
  <c r="B451" i="4"/>
  <c r="K451" i="4" s="1" a="1"/>
  <c r="K451" i="4" s="1"/>
  <c r="I450" i="4"/>
  <c r="H450" i="4"/>
  <c r="B450" i="4"/>
  <c r="I449" i="4"/>
  <c r="H449" i="4"/>
  <c r="B449" i="4"/>
  <c r="L449" i="4" s="1" a="1"/>
  <c r="L449" i="4" s="1"/>
  <c r="I448" i="4"/>
  <c r="H448" i="4"/>
  <c r="B448" i="4"/>
  <c r="G448" i="4" s="1" a="1"/>
  <c r="G448" i="4" s="1"/>
  <c r="I447" i="4"/>
  <c r="H447" i="4"/>
  <c r="B447" i="4"/>
  <c r="I446" i="4"/>
  <c r="H446" i="4"/>
  <c r="B446" i="4"/>
  <c r="I445" i="4"/>
  <c r="H445" i="4"/>
  <c r="B445" i="4"/>
  <c r="L445" i="4" s="1" a="1"/>
  <c r="L445" i="4" s="1"/>
  <c r="O444" i="4" a="1"/>
  <c r="O444" i="4" s="1"/>
  <c r="I444" i="4"/>
  <c r="H444" i="4"/>
  <c r="B444" i="4"/>
  <c r="J444" i="4" s="1" a="1"/>
  <c r="J444" i="4" s="1"/>
  <c r="I443" i="4"/>
  <c r="H443" i="4"/>
  <c r="B443" i="4"/>
  <c r="L443" i="4" s="1" a="1"/>
  <c r="L443" i="4" s="1"/>
  <c r="I442" i="4"/>
  <c r="H442" i="4"/>
  <c r="B442" i="4"/>
  <c r="I441" i="4"/>
  <c r="H441" i="4"/>
  <c r="B441" i="4"/>
  <c r="O441" i="4" s="1" a="1"/>
  <c r="O441" i="4" s="1"/>
  <c r="I440" i="4"/>
  <c r="H440" i="4"/>
  <c r="B440" i="4"/>
  <c r="I439" i="4"/>
  <c r="H439" i="4"/>
  <c r="B439" i="4"/>
  <c r="J439" i="4" s="1" a="1"/>
  <c r="J439" i="4" s="1"/>
  <c r="I438" i="4"/>
  <c r="H438" i="4"/>
  <c r="B438" i="4"/>
  <c r="O438" i="4" s="1" a="1"/>
  <c r="O438" i="4" s="1"/>
  <c r="I437" i="4"/>
  <c r="H437" i="4"/>
  <c r="B437" i="4"/>
  <c r="I436" i="4"/>
  <c r="H436" i="4"/>
  <c r="B436" i="4"/>
  <c r="O436" i="4" s="1" a="1"/>
  <c r="O436" i="4" s="1"/>
  <c r="I435" i="4"/>
  <c r="H435" i="4"/>
  <c r="B435" i="4"/>
  <c r="I434" i="4"/>
  <c r="H434" i="4"/>
  <c r="B434" i="4"/>
  <c r="L434" i="4" s="1" a="1"/>
  <c r="L434" i="4" s="1"/>
  <c r="I433" i="4"/>
  <c r="H433" i="4"/>
  <c r="B433" i="4"/>
  <c r="F433" i="4" s="1" a="1"/>
  <c r="F433" i="4" s="1"/>
  <c r="O432" i="4" a="1"/>
  <c r="O432" i="4" s="1"/>
  <c r="I432" i="4"/>
  <c r="H432" i="4"/>
  <c r="B432" i="4"/>
  <c r="D432" i="4" s="1" a="1"/>
  <c r="D432" i="4" s="1"/>
  <c r="I431" i="4"/>
  <c r="H431" i="4"/>
  <c r="B431" i="4"/>
  <c r="I430" i="4"/>
  <c r="H430" i="4"/>
  <c r="B430" i="4"/>
  <c r="K430" i="4" s="1" a="1"/>
  <c r="K430" i="4" s="1"/>
  <c r="I429" i="4"/>
  <c r="H429" i="4"/>
  <c r="B429" i="4"/>
  <c r="I428" i="4"/>
  <c r="H428" i="4"/>
  <c r="B428" i="4"/>
  <c r="G428" i="4" s="1" a="1"/>
  <c r="G428" i="4" s="1"/>
  <c r="I427" i="4"/>
  <c r="H427" i="4"/>
  <c r="B427" i="4"/>
  <c r="I426" i="4"/>
  <c r="H426" i="4"/>
  <c r="B426" i="4"/>
  <c r="I425" i="4"/>
  <c r="H425" i="4"/>
  <c r="B425" i="4"/>
  <c r="I424" i="4"/>
  <c r="H424" i="4"/>
  <c r="B424" i="4"/>
  <c r="J424" i="4" s="1" a="1"/>
  <c r="J424" i="4" s="1"/>
  <c r="I423" i="4"/>
  <c r="H423" i="4"/>
  <c r="B423" i="4"/>
  <c r="I422" i="4"/>
  <c r="H422" i="4"/>
  <c r="B422" i="4"/>
  <c r="O422" i="4" s="1" a="1"/>
  <c r="O422" i="4" s="1"/>
  <c r="I421" i="4"/>
  <c r="H421" i="4"/>
  <c r="B421" i="4"/>
  <c r="E421" i="4" s="1" a="1"/>
  <c r="E421" i="4" s="1"/>
  <c r="I420" i="4"/>
  <c r="H420" i="4"/>
  <c r="B420" i="4"/>
  <c r="K420" i="4" s="1" a="1"/>
  <c r="K420" i="4" s="1"/>
  <c r="I419" i="4"/>
  <c r="H419" i="4"/>
  <c r="B419" i="4"/>
  <c r="L419" i="4" s="1" a="1"/>
  <c r="L419" i="4" s="1"/>
  <c r="I418" i="4"/>
  <c r="H418" i="4"/>
  <c r="B418" i="4"/>
  <c r="F418" i="4" s="1" a="1"/>
  <c r="F418" i="4" s="1"/>
  <c r="I417" i="4"/>
  <c r="H417" i="4"/>
  <c r="B417" i="4"/>
  <c r="G417" i="4" s="1" a="1"/>
  <c r="G417" i="4" s="1"/>
  <c r="I416" i="4"/>
  <c r="H416" i="4"/>
  <c r="B416" i="4"/>
  <c r="D416" i="4" s="1" a="1"/>
  <c r="D416" i="4" s="1"/>
  <c r="J415" i="4" a="1"/>
  <c r="J415" i="4" s="1"/>
  <c r="I415" i="4"/>
  <c r="H415" i="4"/>
  <c r="E415" i="4" a="1"/>
  <c r="E415" i="4" s="1"/>
  <c r="B415" i="4"/>
  <c r="F415" i="4" s="1" a="1"/>
  <c r="F415" i="4" s="1"/>
  <c r="I414" i="4"/>
  <c r="H414" i="4"/>
  <c r="B414" i="4"/>
  <c r="O414" i="4" s="1" a="1"/>
  <c r="O414" i="4" s="1"/>
  <c r="I413" i="4"/>
  <c r="H413" i="4"/>
  <c r="B413" i="4"/>
  <c r="O413" i="4" s="1" a="1"/>
  <c r="O413" i="4" s="1"/>
  <c r="I412" i="4"/>
  <c r="H412" i="4"/>
  <c r="B412" i="4"/>
  <c r="J412" i="4" s="1" a="1"/>
  <c r="J412" i="4" s="1"/>
  <c r="I411" i="4"/>
  <c r="H411" i="4"/>
  <c r="B411" i="4"/>
  <c r="I410" i="4"/>
  <c r="H410" i="4"/>
  <c r="B410" i="4"/>
  <c r="L410" i="4" s="1" a="1"/>
  <c r="L410" i="4" s="1"/>
  <c r="I409" i="4"/>
  <c r="H409" i="4"/>
  <c r="B409" i="4"/>
  <c r="I408" i="4"/>
  <c r="H408" i="4"/>
  <c r="B408" i="4"/>
  <c r="I407" i="4"/>
  <c r="H407" i="4"/>
  <c r="B407" i="4"/>
  <c r="J407" i="4" s="1" a="1"/>
  <c r="J407" i="4" s="1"/>
  <c r="I406" i="4"/>
  <c r="H406" i="4"/>
  <c r="B406" i="4"/>
  <c r="K406" i="4" s="1" a="1"/>
  <c r="K406" i="4" s="1"/>
  <c r="I405" i="4"/>
  <c r="H405" i="4"/>
  <c r="B405" i="4"/>
  <c r="J405" i="4" s="1" a="1"/>
  <c r="J405" i="4" s="1"/>
  <c r="I404" i="4"/>
  <c r="H404" i="4"/>
  <c r="B404" i="4"/>
  <c r="L404" i="4" s="1" a="1"/>
  <c r="L404" i="4" s="1"/>
  <c r="I403" i="4"/>
  <c r="H403" i="4"/>
  <c r="B403" i="4"/>
  <c r="L403" i="4" s="1" a="1"/>
  <c r="L403" i="4" s="1"/>
  <c r="I402" i="4"/>
  <c r="H402" i="4"/>
  <c r="B402" i="4"/>
  <c r="K402" i="4" s="1" a="1"/>
  <c r="K402" i="4" s="1"/>
  <c r="B1155" i="2" s="1"/>
  <c r="I401" i="4"/>
  <c r="H401" i="4"/>
  <c r="F401" i="4" a="1"/>
  <c r="F401" i="4" s="1"/>
  <c r="B401" i="4"/>
  <c r="G401" i="4" s="1" a="1"/>
  <c r="G401" i="4" s="1"/>
  <c r="I400" i="4"/>
  <c r="H400" i="4"/>
  <c r="B400" i="4"/>
  <c r="I399" i="4"/>
  <c r="H399" i="4"/>
  <c r="B399" i="4"/>
  <c r="F399" i="4" s="1" a="1"/>
  <c r="F399" i="4" s="1"/>
  <c r="I398" i="4"/>
  <c r="H398" i="4"/>
  <c r="B398" i="4"/>
  <c r="O398" i="4" s="1" a="1"/>
  <c r="O398" i="4" s="1"/>
  <c r="I397" i="4"/>
  <c r="H397" i="4"/>
  <c r="B397" i="4"/>
  <c r="J397" i="4" s="1" a="1"/>
  <c r="J397" i="4" s="1"/>
  <c r="I396" i="4"/>
  <c r="H396" i="4"/>
  <c r="B396" i="4"/>
  <c r="G396" i="4" s="1" a="1"/>
  <c r="G396" i="4" s="1"/>
  <c r="I395" i="4"/>
  <c r="H395" i="4"/>
  <c r="B395" i="4"/>
  <c r="I394" i="4"/>
  <c r="H394" i="4"/>
  <c r="B394" i="4"/>
  <c r="K394" i="4" s="1" a="1"/>
  <c r="K394" i="4" s="1"/>
  <c r="I393" i="4"/>
  <c r="H393" i="4"/>
  <c r="B393" i="4"/>
  <c r="I392" i="4"/>
  <c r="H392" i="4"/>
  <c r="B392" i="4"/>
  <c r="I391" i="4"/>
  <c r="H391" i="4"/>
  <c r="B391" i="4"/>
  <c r="I390" i="4"/>
  <c r="H390" i="4"/>
  <c r="B390" i="4"/>
  <c r="K390" i="4" s="1" a="1"/>
  <c r="K390" i="4" s="1"/>
  <c r="I389" i="4"/>
  <c r="H389" i="4"/>
  <c r="C389" i="4" a="1"/>
  <c r="C389" i="4" s="1"/>
  <c r="B389" i="4"/>
  <c r="K389" i="4" s="1" a="1"/>
  <c r="K389" i="4" s="1"/>
  <c r="I388" i="4"/>
  <c r="H388" i="4"/>
  <c r="B388" i="4"/>
  <c r="I387" i="4"/>
  <c r="H387" i="4"/>
  <c r="B387" i="4"/>
  <c r="I386" i="4"/>
  <c r="H386" i="4"/>
  <c r="B386" i="4"/>
  <c r="G386" i="4" s="1" a="1"/>
  <c r="G386" i="4" s="1"/>
  <c r="I385" i="4"/>
  <c r="H385" i="4"/>
  <c r="B385" i="4"/>
  <c r="F385" i="4" s="1" a="1"/>
  <c r="F385" i="4" s="1"/>
  <c r="I384" i="4"/>
  <c r="H384" i="4"/>
  <c r="B384" i="4"/>
  <c r="I383" i="4"/>
  <c r="H383" i="4"/>
  <c r="B383" i="4"/>
  <c r="K383" i="4" s="1" a="1"/>
  <c r="K383" i="4" s="1"/>
  <c r="I382" i="4"/>
  <c r="H382" i="4"/>
  <c r="B382" i="4"/>
  <c r="I381" i="4"/>
  <c r="H381" i="4"/>
  <c r="B381" i="4"/>
  <c r="I380" i="4"/>
  <c r="H380" i="4"/>
  <c r="B380" i="4"/>
  <c r="I379" i="4"/>
  <c r="H379" i="4"/>
  <c r="B379" i="4"/>
  <c r="I378" i="4"/>
  <c r="H378" i="4"/>
  <c r="B378" i="4"/>
  <c r="I377" i="4"/>
  <c r="H377" i="4"/>
  <c r="B377" i="4"/>
  <c r="G377" i="4" s="1" a="1"/>
  <c r="G377" i="4" s="1"/>
  <c r="I376" i="4"/>
  <c r="H376" i="4"/>
  <c r="B376" i="4"/>
  <c r="K376" i="4" s="1" a="1"/>
  <c r="K376" i="4" s="1"/>
  <c r="I375" i="4"/>
  <c r="H375" i="4"/>
  <c r="B375" i="4"/>
  <c r="L375" i="4" s="1" a="1"/>
  <c r="L375" i="4" s="1"/>
  <c r="I374" i="4"/>
  <c r="H374" i="4"/>
  <c r="G374" i="4" a="1"/>
  <c r="G374" i="4" s="1"/>
  <c r="B374" i="4"/>
  <c r="K374" i="4" s="1" a="1"/>
  <c r="K374" i="4" s="1"/>
  <c r="I373" i="4"/>
  <c r="H373" i="4"/>
  <c r="C373" i="4" a="1"/>
  <c r="C373" i="4" s="1"/>
  <c r="B373" i="4"/>
  <c r="E373" i="4" s="1" a="1"/>
  <c r="E373" i="4" s="1"/>
  <c r="I372" i="4"/>
  <c r="H372" i="4"/>
  <c r="B372" i="4"/>
  <c r="K372" i="4" s="1" a="1"/>
  <c r="K372" i="4" s="1"/>
  <c r="I371" i="4"/>
  <c r="H371" i="4"/>
  <c r="B371" i="4"/>
  <c r="I370" i="4"/>
  <c r="H370" i="4"/>
  <c r="B370" i="4"/>
  <c r="L370" i="4" s="1" a="1"/>
  <c r="L370" i="4" s="1"/>
  <c r="I369" i="4"/>
  <c r="H369" i="4"/>
  <c r="B369" i="4"/>
  <c r="J368" i="4" a="1"/>
  <c r="J368" i="4" s="1"/>
  <c r="I368" i="4"/>
  <c r="H368" i="4"/>
  <c r="B368" i="4"/>
  <c r="D368" i="4" s="1" a="1"/>
  <c r="D368" i="4" s="1"/>
  <c r="I367" i="4"/>
  <c r="H367" i="4"/>
  <c r="B367" i="4"/>
  <c r="K367" i="4" s="1" a="1"/>
  <c r="K367" i="4" s="1"/>
  <c r="I366" i="4"/>
  <c r="H366" i="4"/>
  <c r="B366" i="4"/>
  <c r="I365" i="4"/>
  <c r="H365" i="4"/>
  <c r="B365" i="4"/>
  <c r="G365" i="4" s="1" a="1"/>
  <c r="G365" i="4" s="1"/>
  <c r="I364" i="4"/>
  <c r="H364" i="4"/>
  <c r="B364" i="4"/>
  <c r="I363" i="4"/>
  <c r="H363" i="4"/>
  <c r="B363" i="4"/>
  <c r="I362" i="4"/>
  <c r="H362" i="4"/>
  <c r="B362" i="4"/>
  <c r="G362" i="4" s="1" a="1"/>
  <c r="G362" i="4" s="1"/>
  <c r="I361" i="4"/>
  <c r="H361" i="4"/>
  <c r="B361" i="4"/>
  <c r="O361" i="4" s="1" a="1"/>
  <c r="O361" i="4" s="1"/>
  <c r="I360" i="4"/>
  <c r="H360" i="4"/>
  <c r="B360" i="4"/>
  <c r="O360" i="4" s="1" a="1"/>
  <c r="O360" i="4" s="1"/>
  <c r="I359" i="4"/>
  <c r="H359" i="4"/>
  <c r="B359" i="4"/>
  <c r="K359" i="4" s="1" a="1"/>
  <c r="K359" i="4" s="1"/>
  <c r="I358" i="4"/>
  <c r="H358" i="4"/>
  <c r="E358" i="4" a="1"/>
  <c r="E358" i="4" s="1"/>
  <c r="B358" i="4"/>
  <c r="L358" i="4" s="1" a="1"/>
  <c r="L358" i="4" s="1"/>
  <c r="I357" i="4"/>
  <c r="H357" i="4"/>
  <c r="B357" i="4"/>
  <c r="I356" i="4"/>
  <c r="H356" i="4"/>
  <c r="B356" i="4"/>
  <c r="I355" i="4"/>
  <c r="H355" i="4"/>
  <c r="B355" i="4"/>
  <c r="D355" i="4" s="1" a="1"/>
  <c r="D355" i="4" s="1"/>
  <c r="I354" i="4"/>
  <c r="H354" i="4"/>
  <c r="B354" i="4"/>
  <c r="D354" i="4" s="1" a="1"/>
  <c r="D354" i="4" s="1"/>
  <c r="I353" i="4"/>
  <c r="H353" i="4"/>
  <c r="B353" i="4"/>
  <c r="I352" i="4"/>
  <c r="H352" i="4"/>
  <c r="B352" i="4"/>
  <c r="I351" i="4"/>
  <c r="H351" i="4"/>
  <c r="B351" i="4"/>
  <c r="K351" i="4" s="1" a="1"/>
  <c r="K351" i="4" s="1"/>
  <c r="B89" i="2" s="1"/>
  <c r="I350" i="4"/>
  <c r="H350" i="4"/>
  <c r="B350" i="4"/>
  <c r="O350" i="4" s="1" a="1"/>
  <c r="O350" i="4" s="1"/>
  <c r="I349" i="4"/>
  <c r="H349" i="4"/>
  <c r="B349" i="4"/>
  <c r="K349" i="4" s="1" a="1"/>
  <c r="K349" i="4" s="1"/>
  <c r="I348" i="4"/>
  <c r="H348" i="4"/>
  <c r="B348" i="4"/>
  <c r="I347" i="4"/>
  <c r="H347" i="4"/>
  <c r="B347" i="4"/>
  <c r="D347" i="4" s="1" a="1"/>
  <c r="D347" i="4" s="1"/>
  <c r="I346" i="4"/>
  <c r="H346" i="4"/>
  <c r="B346" i="4"/>
  <c r="I345" i="4"/>
  <c r="H345" i="4"/>
  <c r="B345" i="4"/>
  <c r="J345" i="4" s="1" a="1"/>
  <c r="J345" i="4" s="1"/>
  <c r="I344" i="4"/>
  <c r="H344" i="4"/>
  <c r="B344" i="4"/>
  <c r="J344" i="4" s="1" a="1"/>
  <c r="J344" i="4" s="1"/>
  <c r="I343" i="4"/>
  <c r="H343" i="4"/>
  <c r="B343" i="4"/>
  <c r="I342" i="4"/>
  <c r="H342" i="4"/>
  <c r="B342" i="4"/>
  <c r="L342" i="4" s="1" a="1"/>
  <c r="L342" i="4" s="1"/>
  <c r="I341" i="4"/>
  <c r="H341" i="4"/>
  <c r="B341" i="4"/>
  <c r="J341" i="4" s="1" a="1"/>
  <c r="J341" i="4" s="1"/>
  <c r="I340" i="4"/>
  <c r="H340" i="4"/>
  <c r="B340" i="4"/>
  <c r="G340" i="4" s="1" a="1"/>
  <c r="G340" i="4" s="1"/>
  <c r="I339" i="4"/>
  <c r="H339" i="4"/>
  <c r="B339" i="4"/>
  <c r="F339" i="4" s="1" a="1"/>
  <c r="F339" i="4" s="1"/>
  <c r="I338" i="4"/>
  <c r="H338" i="4"/>
  <c r="B338" i="4"/>
  <c r="I337" i="4"/>
  <c r="H337" i="4"/>
  <c r="B337" i="4"/>
  <c r="J337" i="4" s="1" a="1"/>
  <c r="J337" i="4" s="1"/>
  <c r="I336" i="4"/>
  <c r="H336" i="4"/>
  <c r="B336" i="4"/>
  <c r="O336" i="4" s="1" a="1"/>
  <c r="O336" i="4" s="1"/>
  <c r="I335" i="4"/>
  <c r="H335" i="4"/>
  <c r="B335" i="4"/>
  <c r="F335" i="4" s="1" a="1"/>
  <c r="F335" i="4" s="1"/>
  <c r="I334" i="4"/>
  <c r="H334" i="4"/>
  <c r="B334" i="4"/>
  <c r="L334" i="4" s="1" a="1"/>
  <c r="L334" i="4" s="1"/>
  <c r="O333" i="4" a="1"/>
  <c r="O333" i="4" s="1"/>
  <c r="J333" i="4" a="1"/>
  <c r="J333" i="4" s="1"/>
  <c r="I333" i="4"/>
  <c r="H333" i="4"/>
  <c r="B333" i="4"/>
  <c r="G333" i="4" s="1" a="1"/>
  <c r="G333" i="4" s="1"/>
  <c r="I332" i="4"/>
  <c r="H332" i="4"/>
  <c r="B332" i="4"/>
  <c r="L332" i="4" s="1" a="1"/>
  <c r="L332" i="4" s="1"/>
  <c r="I331" i="4"/>
  <c r="H331" i="4"/>
  <c r="B331" i="4"/>
  <c r="K331" i="4" s="1" a="1"/>
  <c r="K331" i="4" s="1"/>
  <c r="I330" i="4"/>
  <c r="H330" i="4"/>
  <c r="B330" i="4"/>
  <c r="I329" i="4"/>
  <c r="H329" i="4"/>
  <c r="B329" i="4"/>
  <c r="J329" i="4" s="1" a="1"/>
  <c r="J329" i="4" s="1"/>
  <c r="I328" i="4"/>
  <c r="H328" i="4"/>
  <c r="B328" i="4"/>
  <c r="I327" i="4"/>
  <c r="H327" i="4"/>
  <c r="B327" i="4"/>
  <c r="D327" i="4" s="1" a="1"/>
  <c r="D327" i="4" s="1"/>
  <c r="I326" i="4"/>
  <c r="H326" i="4"/>
  <c r="B326" i="4"/>
  <c r="D326" i="4" s="1" a="1"/>
  <c r="D326" i="4" s="1"/>
  <c r="I325" i="4"/>
  <c r="H325" i="4"/>
  <c r="B325" i="4"/>
  <c r="G325" i="4" s="1" a="1"/>
  <c r="G325" i="4" s="1"/>
  <c r="I324" i="4"/>
  <c r="H324" i="4"/>
  <c r="B324" i="4"/>
  <c r="L324" i="4" s="1" a="1"/>
  <c r="L324" i="4" s="1"/>
  <c r="D338" i="3" s="1"/>
  <c r="I323" i="4"/>
  <c r="H323" i="4"/>
  <c r="B323" i="4"/>
  <c r="K323" i="4" s="1" a="1"/>
  <c r="K323" i="4" s="1"/>
  <c r="I322" i="4"/>
  <c r="H322" i="4"/>
  <c r="B322" i="4"/>
  <c r="O322" i="4" s="1" a="1"/>
  <c r="O322" i="4" s="1"/>
  <c r="I321" i="4"/>
  <c r="H321" i="4"/>
  <c r="B321" i="4"/>
  <c r="J321" i="4" s="1" a="1"/>
  <c r="J321" i="4" s="1"/>
  <c r="I320" i="4"/>
  <c r="H320" i="4"/>
  <c r="B320" i="4"/>
  <c r="I319" i="4"/>
  <c r="H319" i="4"/>
  <c r="B319" i="4"/>
  <c r="I318" i="4"/>
  <c r="H318" i="4"/>
  <c r="B318" i="4"/>
  <c r="L318" i="4" s="1" a="1"/>
  <c r="L318" i="4" s="1"/>
  <c r="I317" i="4"/>
  <c r="H317" i="4"/>
  <c r="B317" i="4"/>
  <c r="I316" i="4"/>
  <c r="H316" i="4"/>
  <c r="B316" i="4"/>
  <c r="L316" i="4" s="1" a="1"/>
  <c r="L316" i="4" s="1"/>
  <c r="D330" i="3" s="1"/>
  <c r="I315" i="4"/>
  <c r="H315" i="4"/>
  <c r="B315" i="4"/>
  <c r="I314" i="4"/>
  <c r="H314" i="4"/>
  <c r="B314" i="4"/>
  <c r="D314" i="4" s="1" a="1"/>
  <c r="D314" i="4" s="1"/>
  <c r="I313" i="4"/>
  <c r="H313" i="4"/>
  <c r="B313" i="4"/>
  <c r="D313" i="4" s="1" a="1"/>
  <c r="D313" i="4" s="1"/>
  <c r="I312" i="4"/>
  <c r="H312" i="4"/>
  <c r="B312" i="4"/>
  <c r="O312" i="4" s="1" a="1"/>
  <c r="O312" i="4" s="1"/>
  <c r="I311" i="4"/>
  <c r="H311" i="4"/>
  <c r="B311" i="4"/>
  <c r="I310" i="4"/>
  <c r="H310" i="4"/>
  <c r="B310" i="4"/>
  <c r="I309" i="4"/>
  <c r="H309" i="4"/>
  <c r="B309" i="4"/>
  <c r="K309" i="4" s="1" a="1"/>
  <c r="K309" i="4" s="1"/>
  <c r="I308" i="4"/>
  <c r="H308" i="4"/>
  <c r="B308" i="4"/>
  <c r="I307" i="4"/>
  <c r="H307" i="4"/>
  <c r="B307" i="4"/>
  <c r="I306" i="4"/>
  <c r="H306" i="4"/>
  <c r="B306" i="4"/>
  <c r="D306" i="4" s="1" a="1"/>
  <c r="D306" i="4" s="1"/>
  <c r="I305" i="4"/>
  <c r="H305" i="4"/>
  <c r="B305" i="4"/>
  <c r="F305" i="4" s="1" a="1"/>
  <c r="F305" i="4" s="1"/>
  <c r="C1128" i="2" s="1"/>
  <c r="I304" i="4"/>
  <c r="H304" i="4"/>
  <c r="B304" i="4"/>
  <c r="F304" i="4" s="1" a="1"/>
  <c r="F304" i="4" s="1"/>
  <c r="I303" i="4"/>
  <c r="H303" i="4"/>
  <c r="B303" i="4"/>
  <c r="J303" i="4" s="1" a="1"/>
  <c r="J303" i="4" s="1"/>
  <c r="I302" i="4"/>
  <c r="H302" i="4"/>
  <c r="B302" i="4"/>
  <c r="E302" i="4" s="1" a="1"/>
  <c r="E302" i="4" s="1"/>
  <c r="I301" i="4"/>
  <c r="H301" i="4"/>
  <c r="B301" i="4"/>
  <c r="I300" i="4"/>
  <c r="H300" i="4"/>
  <c r="B300" i="4"/>
  <c r="I299" i="4"/>
  <c r="H299" i="4"/>
  <c r="B299" i="4"/>
  <c r="G299" i="4" s="1" a="1"/>
  <c r="G299" i="4" s="1"/>
  <c r="I298" i="4"/>
  <c r="H298" i="4"/>
  <c r="B298" i="4"/>
  <c r="I297" i="4"/>
  <c r="H297" i="4"/>
  <c r="B297" i="4"/>
  <c r="K297" i="4" s="1" a="1"/>
  <c r="K297" i="4" s="1"/>
  <c r="I296" i="4"/>
  <c r="H296" i="4"/>
  <c r="B296" i="4"/>
  <c r="O296" i="4" s="1" a="1"/>
  <c r="O296" i="4" s="1"/>
  <c r="I295" i="4"/>
  <c r="H295" i="4"/>
  <c r="B295" i="4"/>
  <c r="I294" i="4"/>
  <c r="H294" i="4"/>
  <c r="B294" i="4"/>
  <c r="I293" i="4"/>
  <c r="H293" i="4"/>
  <c r="B293" i="4"/>
  <c r="K292" i="4" a="1"/>
  <c r="K292" i="4" s="1"/>
  <c r="B439" i="2" s="1"/>
  <c r="I292" i="4"/>
  <c r="H292" i="4"/>
  <c r="B292" i="4"/>
  <c r="I291" i="4"/>
  <c r="H291" i="4"/>
  <c r="B291" i="4"/>
  <c r="E291" i="4" s="1" a="1"/>
  <c r="E291" i="4" s="1"/>
  <c r="I290" i="4"/>
  <c r="H290" i="4"/>
  <c r="B290" i="4"/>
  <c r="E290" i="4" s="1" a="1"/>
  <c r="E290" i="4" s="1"/>
  <c r="I289" i="4"/>
  <c r="H289" i="4"/>
  <c r="B289" i="4"/>
  <c r="G289" i="4" s="1" a="1"/>
  <c r="G289" i="4" s="1"/>
  <c r="I288" i="4"/>
  <c r="H288" i="4"/>
  <c r="B288" i="4"/>
  <c r="J288" i="4" s="1" a="1"/>
  <c r="J288" i="4" s="1"/>
  <c r="L287" i="4" a="1"/>
  <c r="L287" i="4" s="1"/>
  <c r="D301" i="3" s="1"/>
  <c r="I287" i="4"/>
  <c r="H287" i="4"/>
  <c r="B287" i="4"/>
  <c r="C287" i="4" s="1" a="1"/>
  <c r="C287" i="4" s="1"/>
  <c r="I286" i="4"/>
  <c r="H286" i="4"/>
  <c r="B286" i="4"/>
  <c r="L286" i="4" s="1" a="1"/>
  <c r="L286" i="4" s="1"/>
  <c r="I285" i="4"/>
  <c r="H285" i="4"/>
  <c r="B285" i="4"/>
  <c r="I284" i="4"/>
  <c r="H284" i="4"/>
  <c r="B284" i="4"/>
  <c r="I283" i="4"/>
  <c r="H283" i="4"/>
  <c r="B283" i="4"/>
  <c r="G283" i="4" s="1" a="1"/>
  <c r="G283" i="4" s="1"/>
  <c r="I282" i="4"/>
  <c r="H282" i="4"/>
  <c r="B282" i="4"/>
  <c r="G282" i="4" s="1" a="1"/>
  <c r="G282" i="4" s="1"/>
  <c r="I281" i="4"/>
  <c r="H281" i="4"/>
  <c r="B281" i="4"/>
  <c r="I280" i="4"/>
  <c r="H280" i="4"/>
  <c r="B280" i="4"/>
  <c r="F280" i="4" s="1" a="1"/>
  <c r="F280" i="4" s="1"/>
  <c r="I279" i="4"/>
  <c r="H279" i="4"/>
  <c r="B279" i="4"/>
  <c r="L279" i="4" s="1" a="1"/>
  <c r="L279" i="4" s="1"/>
  <c r="D293" i="3" s="1"/>
  <c r="I278" i="4"/>
  <c r="H278" i="4"/>
  <c r="B278" i="4"/>
  <c r="L278" i="4" s="1" a="1"/>
  <c r="L278" i="4" s="1"/>
  <c r="D292" i="3" s="1"/>
  <c r="I277" i="4"/>
  <c r="H277" i="4"/>
  <c r="B277" i="4"/>
  <c r="I276" i="4"/>
  <c r="H276" i="4"/>
  <c r="B276" i="4"/>
  <c r="D276" i="4" s="1" a="1"/>
  <c r="D276" i="4" s="1"/>
  <c r="I275" i="4"/>
  <c r="H275" i="4"/>
  <c r="B275" i="4"/>
  <c r="I274" i="4"/>
  <c r="H274" i="4"/>
  <c r="B274" i="4"/>
  <c r="I273" i="4"/>
  <c r="H273" i="4"/>
  <c r="B273" i="4"/>
  <c r="I272" i="4"/>
  <c r="H272" i="4"/>
  <c r="B272" i="4"/>
  <c r="E272" i="4" s="1" a="1"/>
  <c r="E272" i="4" s="1"/>
  <c r="I271" i="4"/>
  <c r="H271" i="4"/>
  <c r="B271" i="4"/>
  <c r="I270" i="4"/>
  <c r="H270" i="4"/>
  <c r="B270" i="4"/>
  <c r="I269" i="4"/>
  <c r="H269" i="4"/>
  <c r="B269" i="4"/>
  <c r="O269" i="4" s="1" a="1"/>
  <c r="O269" i="4" s="1"/>
  <c r="I268" i="4"/>
  <c r="H268" i="4"/>
  <c r="B268" i="4"/>
  <c r="K268" i="4" s="1" a="1"/>
  <c r="K268" i="4" s="1"/>
  <c r="I267" i="4"/>
  <c r="H267" i="4"/>
  <c r="B267" i="4"/>
  <c r="D267" i="4" s="1" a="1"/>
  <c r="D267" i="4" s="1"/>
  <c r="I266" i="4"/>
  <c r="H266" i="4"/>
  <c r="B266" i="4"/>
  <c r="C266" i="4" s="1" a="1"/>
  <c r="C266" i="4" s="1"/>
  <c r="I265" i="4"/>
  <c r="H265" i="4"/>
  <c r="B265" i="4"/>
  <c r="I264" i="4"/>
  <c r="H264" i="4"/>
  <c r="B264" i="4"/>
  <c r="O264" i="4" s="1" a="1"/>
  <c r="O264" i="4" s="1"/>
  <c r="I263" i="4"/>
  <c r="H263" i="4"/>
  <c r="B263" i="4"/>
  <c r="I262" i="4"/>
  <c r="H262" i="4"/>
  <c r="B262" i="4"/>
  <c r="I261" i="4"/>
  <c r="H261" i="4"/>
  <c r="B261" i="4"/>
  <c r="I260" i="4"/>
  <c r="H260" i="4"/>
  <c r="B260" i="4"/>
  <c r="K260" i="4" s="1" a="1"/>
  <c r="K260" i="4" s="1"/>
  <c r="O259" i="4" a="1"/>
  <c r="O259" i="4" s="1"/>
  <c r="J259" i="4" a="1"/>
  <c r="J259" i="4" s="1"/>
  <c r="I259" i="4"/>
  <c r="H259" i="4"/>
  <c r="B259" i="4"/>
  <c r="I258" i="4"/>
  <c r="H258" i="4"/>
  <c r="B258" i="4"/>
  <c r="I257" i="4"/>
  <c r="H257" i="4"/>
  <c r="B257" i="4"/>
  <c r="G257" i="4" s="1" a="1"/>
  <c r="G257" i="4" s="1"/>
  <c r="I256" i="4"/>
  <c r="H256" i="4"/>
  <c r="B256" i="4"/>
  <c r="I255" i="4"/>
  <c r="H255" i="4"/>
  <c r="B255" i="4"/>
  <c r="K255" i="4" s="1" a="1"/>
  <c r="K255" i="4" s="1"/>
  <c r="I254" i="4"/>
  <c r="H254" i="4"/>
  <c r="B254" i="4"/>
  <c r="G254" i="4" s="1" a="1"/>
  <c r="G254" i="4" s="1"/>
  <c r="I253" i="4"/>
  <c r="H253" i="4"/>
  <c r="B253" i="4"/>
  <c r="I252" i="4"/>
  <c r="H252" i="4"/>
  <c r="B252" i="4"/>
  <c r="K252" i="4" s="1" a="1"/>
  <c r="K252" i="4" s="1"/>
  <c r="B418" i="2" s="1"/>
  <c r="I251" i="4"/>
  <c r="H251" i="4"/>
  <c r="B251" i="4"/>
  <c r="L251" i="4" s="1" a="1"/>
  <c r="L251" i="4" s="1"/>
  <c r="I250" i="4"/>
  <c r="H250" i="4"/>
  <c r="B250" i="4"/>
  <c r="I249" i="4"/>
  <c r="H249" i="4"/>
  <c r="B249" i="4"/>
  <c r="G249" i="4" s="1" a="1"/>
  <c r="G249" i="4" s="1"/>
  <c r="I248" i="4"/>
  <c r="H248" i="4"/>
  <c r="B248" i="4"/>
  <c r="I247" i="4"/>
  <c r="H247" i="4"/>
  <c r="B247" i="4"/>
  <c r="J247" i="4" s="1" a="1"/>
  <c r="J247" i="4" s="1"/>
  <c r="I246" i="4"/>
  <c r="H246" i="4"/>
  <c r="B246" i="4"/>
  <c r="L246" i="4" s="1" a="1"/>
  <c r="L246" i="4" s="1"/>
  <c r="I245" i="4"/>
  <c r="H245" i="4"/>
  <c r="B245" i="4"/>
  <c r="O245" i="4" s="1" a="1"/>
  <c r="O245" i="4" s="1"/>
  <c r="I244" i="4"/>
  <c r="H244" i="4"/>
  <c r="B244" i="4"/>
  <c r="C244" i="4" s="1" a="1"/>
  <c r="C244" i="4" s="1"/>
  <c r="I243" i="4"/>
  <c r="H243" i="4"/>
  <c r="E243" i="4" a="1"/>
  <c r="E243" i="4" s="1"/>
  <c r="B243" i="4"/>
  <c r="O243" i="4" s="1" a="1"/>
  <c r="O243" i="4" s="1"/>
  <c r="I242" i="4"/>
  <c r="H242" i="4"/>
  <c r="B242" i="4"/>
  <c r="F242" i="4" s="1" a="1"/>
  <c r="F242" i="4" s="1"/>
  <c r="C1103" i="2" s="1"/>
  <c r="I241" i="4"/>
  <c r="H241" i="4"/>
  <c r="B241" i="4"/>
  <c r="C241" i="4" s="1" a="1"/>
  <c r="C241" i="4" s="1"/>
  <c r="C255" i="3" s="1"/>
  <c r="I240" i="4"/>
  <c r="H240" i="4"/>
  <c r="B240" i="4"/>
  <c r="I239" i="4"/>
  <c r="H239" i="4"/>
  <c r="B239" i="4"/>
  <c r="F239" i="4" s="1" a="1"/>
  <c r="F239" i="4" s="1"/>
  <c r="I238" i="4"/>
  <c r="H238" i="4"/>
  <c r="B238" i="4"/>
  <c r="O238" i="4" s="1" a="1"/>
  <c r="O238" i="4" s="1"/>
  <c r="I237" i="4"/>
  <c r="H237" i="4"/>
  <c r="B237" i="4"/>
  <c r="I236" i="4"/>
  <c r="H236" i="4"/>
  <c r="B236" i="4"/>
  <c r="L236" i="4" s="1" a="1"/>
  <c r="L236" i="4" s="1"/>
  <c r="I235" i="4"/>
  <c r="H235" i="4"/>
  <c r="B235" i="4"/>
  <c r="C235" i="4" s="1" a="1"/>
  <c r="C235" i="4" s="1"/>
  <c r="I234" i="4"/>
  <c r="H234" i="4"/>
  <c r="B234" i="4"/>
  <c r="L234" i="4" s="1" a="1"/>
  <c r="L234" i="4" s="1"/>
  <c r="I233" i="4"/>
  <c r="H233" i="4"/>
  <c r="B233" i="4"/>
  <c r="I232" i="4"/>
  <c r="H232" i="4"/>
  <c r="B232" i="4"/>
  <c r="J232" i="4" s="1" a="1"/>
  <c r="J232" i="4" s="1"/>
  <c r="I231" i="4"/>
  <c r="H231" i="4"/>
  <c r="B231" i="4"/>
  <c r="I230" i="4"/>
  <c r="H230" i="4"/>
  <c r="B230" i="4"/>
  <c r="I229" i="4"/>
  <c r="H229" i="4"/>
  <c r="B229" i="4"/>
  <c r="D229" i="4" s="1" a="1"/>
  <c r="D229" i="4" s="1"/>
  <c r="I228" i="4"/>
  <c r="H228" i="4"/>
  <c r="B228" i="4"/>
  <c r="L228" i="4" s="1" a="1"/>
  <c r="L228" i="4" s="1"/>
  <c r="I227" i="4"/>
  <c r="H227" i="4"/>
  <c r="C227" i="4" a="1"/>
  <c r="C227" i="4" s="1"/>
  <c r="D405" i="2" s="1"/>
  <c r="B227" i="4"/>
  <c r="I226" i="4"/>
  <c r="H226" i="4"/>
  <c r="B226" i="4"/>
  <c r="K226" i="4" s="1" a="1"/>
  <c r="K226" i="4" s="1"/>
  <c r="I225" i="4"/>
  <c r="H225" i="4"/>
  <c r="B225" i="4"/>
  <c r="F225" i="4" s="1" a="1"/>
  <c r="F225" i="4" s="1"/>
  <c r="I224" i="4"/>
  <c r="H224" i="4"/>
  <c r="B224" i="4"/>
  <c r="I223" i="4"/>
  <c r="H223" i="4"/>
  <c r="B223" i="4"/>
  <c r="O223" i="4" s="1" a="1"/>
  <c r="O223" i="4" s="1"/>
  <c r="I222" i="4"/>
  <c r="H222" i="4"/>
  <c r="B222" i="4"/>
  <c r="J222" i="4" s="1" a="1"/>
  <c r="J222" i="4" s="1"/>
  <c r="I221" i="4"/>
  <c r="H221" i="4"/>
  <c r="B221" i="4"/>
  <c r="O221" i="4" s="1" a="1"/>
  <c r="O221" i="4" s="1"/>
  <c r="I220" i="4"/>
  <c r="H220" i="4"/>
  <c r="B220" i="4"/>
  <c r="D220" i="4" s="1" a="1"/>
  <c r="D220" i="4" s="1"/>
  <c r="I219" i="4"/>
  <c r="H219" i="4"/>
  <c r="B219" i="4"/>
  <c r="I218" i="4"/>
  <c r="H218" i="4"/>
  <c r="B218" i="4"/>
  <c r="G218" i="4" s="1" a="1"/>
  <c r="G218" i="4" s="1"/>
  <c r="I217" i="4"/>
  <c r="H217" i="4"/>
  <c r="B217" i="4"/>
  <c r="I216" i="4"/>
  <c r="H216" i="4"/>
  <c r="B216" i="4"/>
  <c r="I215" i="4"/>
  <c r="H215" i="4"/>
  <c r="B215" i="4"/>
  <c r="O215" i="4" s="1" a="1"/>
  <c r="O215" i="4" s="1"/>
  <c r="I214" i="4"/>
  <c r="H214" i="4"/>
  <c r="B214" i="4"/>
  <c r="I213" i="4"/>
  <c r="H213" i="4"/>
  <c r="B213" i="4"/>
  <c r="J213" i="4" s="1" a="1"/>
  <c r="J213" i="4" s="1"/>
  <c r="I212" i="4"/>
  <c r="H212" i="4"/>
  <c r="B212" i="4"/>
  <c r="I211" i="4"/>
  <c r="H211" i="4"/>
  <c r="B211" i="4"/>
  <c r="D211" i="4" s="1" a="1"/>
  <c r="D211" i="4" s="1"/>
  <c r="I210" i="4"/>
  <c r="H210" i="4"/>
  <c r="B210" i="4"/>
  <c r="I209" i="4"/>
  <c r="H209" i="4"/>
  <c r="B209" i="4"/>
  <c r="G209" i="4" s="1" a="1"/>
  <c r="G209" i="4" s="1"/>
  <c r="I208" i="4"/>
  <c r="H208" i="4"/>
  <c r="B208" i="4"/>
  <c r="I207" i="4"/>
  <c r="H207" i="4"/>
  <c r="B207" i="4"/>
  <c r="I206" i="4"/>
  <c r="H206" i="4"/>
  <c r="B206" i="4"/>
  <c r="I205" i="4"/>
  <c r="H205" i="4"/>
  <c r="B205" i="4"/>
  <c r="I204" i="4"/>
  <c r="H204" i="4"/>
  <c r="B204" i="4"/>
  <c r="I203" i="4"/>
  <c r="H203" i="4"/>
  <c r="B203" i="4"/>
  <c r="I202" i="4"/>
  <c r="H202" i="4"/>
  <c r="B202" i="4"/>
  <c r="I201" i="4"/>
  <c r="H201" i="4"/>
  <c r="B201" i="4"/>
  <c r="H200" i="4"/>
  <c r="B200" i="4"/>
  <c r="O200" i="4" s="1" a="1"/>
  <c r="O200" i="4" s="1"/>
  <c r="H199" i="4"/>
  <c r="B199" i="4"/>
  <c r="D199" i="4" s="1" a="1"/>
  <c r="D199" i="4" s="1"/>
  <c r="H198" i="4"/>
  <c r="B198" i="4"/>
  <c r="H197" i="4"/>
  <c r="B197" i="4"/>
  <c r="G197" i="4" s="1" a="1"/>
  <c r="G197" i="4" s="1"/>
  <c r="H196" i="4"/>
  <c r="B196" i="4"/>
  <c r="J196" i="4" s="1" a="1"/>
  <c r="J196" i="4" s="1"/>
  <c r="H195" i="4"/>
  <c r="B195" i="4"/>
  <c r="H194" i="4"/>
  <c r="B194" i="4"/>
  <c r="H193" i="4"/>
  <c r="B193" i="4"/>
  <c r="I192" i="4"/>
  <c r="H192" i="4"/>
  <c r="B192" i="4"/>
  <c r="E192" i="4" s="1" a="1"/>
  <c r="E192" i="4" s="1"/>
  <c r="I191" i="4"/>
  <c r="H191" i="4"/>
  <c r="B191" i="4"/>
  <c r="O191" i="4" s="1" a="1"/>
  <c r="O191" i="4" s="1"/>
  <c r="I190" i="4"/>
  <c r="H190" i="4"/>
  <c r="B190" i="4"/>
  <c r="E190" i="4" s="1" a="1"/>
  <c r="E190" i="4" s="1"/>
  <c r="I189" i="4"/>
  <c r="H189" i="4"/>
  <c r="B189" i="4"/>
  <c r="D189" i="4" s="1" a="1"/>
  <c r="D189" i="4" s="1"/>
  <c r="I188" i="4"/>
  <c r="H188" i="4"/>
  <c r="B188" i="4"/>
  <c r="I187" i="4"/>
  <c r="H187" i="4"/>
  <c r="B187" i="4"/>
  <c r="I186" i="4"/>
  <c r="H186" i="4"/>
  <c r="B186" i="4"/>
  <c r="I185" i="4"/>
  <c r="H185" i="4"/>
  <c r="B185" i="4"/>
  <c r="G185" i="4" s="1" a="1"/>
  <c r="G185" i="4" s="1"/>
  <c r="I184" i="4"/>
  <c r="H184" i="4"/>
  <c r="B184" i="4"/>
  <c r="I183" i="4"/>
  <c r="H183" i="4"/>
  <c r="B183" i="4"/>
  <c r="J183" i="4" s="1" a="1"/>
  <c r="J183" i="4" s="1"/>
  <c r="I182" i="4"/>
  <c r="H182" i="4"/>
  <c r="B182" i="4"/>
  <c r="I181" i="4"/>
  <c r="H181" i="4"/>
  <c r="B181" i="4"/>
  <c r="L181" i="4" s="1" a="1"/>
  <c r="L181" i="4" s="1"/>
  <c r="I180" i="4"/>
  <c r="H180" i="4"/>
  <c r="B180" i="4"/>
  <c r="I179" i="4"/>
  <c r="H179" i="4"/>
  <c r="B179" i="4"/>
  <c r="E179" i="4" s="1" a="1"/>
  <c r="E179" i="4" s="1"/>
  <c r="I178" i="4"/>
  <c r="H178" i="4"/>
  <c r="B178" i="4"/>
  <c r="L177" i="4" a="1"/>
  <c r="L177" i="4" s="1"/>
  <c r="D191" i="3" s="1"/>
  <c r="I177" i="4"/>
  <c r="H177" i="4"/>
  <c r="B177" i="4"/>
  <c r="G177" i="4" s="1" a="1"/>
  <c r="G177" i="4" s="1"/>
  <c r="I176" i="4"/>
  <c r="H176" i="4"/>
  <c r="B176" i="4"/>
  <c r="I175" i="4"/>
  <c r="H175" i="4"/>
  <c r="B175" i="4"/>
  <c r="I174" i="4"/>
  <c r="H174" i="4"/>
  <c r="B174" i="4"/>
  <c r="O174" i="4" s="1" a="1"/>
  <c r="O174" i="4" s="1"/>
  <c r="I173" i="4"/>
  <c r="H173" i="4"/>
  <c r="B173" i="4"/>
  <c r="L173" i="4" s="1" a="1"/>
  <c r="L173" i="4" s="1"/>
  <c r="D187" i="3" s="1"/>
  <c r="I172" i="4"/>
  <c r="H172" i="4"/>
  <c r="B172" i="4"/>
  <c r="L172" i="4" s="1" a="1"/>
  <c r="L172" i="4" s="1"/>
  <c r="D186" i="3" s="1"/>
  <c r="I171" i="4"/>
  <c r="H171" i="4"/>
  <c r="B171" i="4"/>
  <c r="L171" i="4" s="1" a="1"/>
  <c r="L171" i="4" s="1"/>
  <c r="D185" i="3" s="1"/>
  <c r="I170" i="4"/>
  <c r="H170" i="4"/>
  <c r="B170" i="4"/>
  <c r="I169" i="4"/>
  <c r="H169" i="4"/>
  <c r="B169" i="4"/>
  <c r="I168" i="4"/>
  <c r="H168" i="4"/>
  <c r="B168" i="4"/>
  <c r="F168" i="4" s="1" a="1"/>
  <c r="F168" i="4" s="1"/>
  <c r="C1077" i="2" s="1"/>
  <c r="I167" i="4"/>
  <c r="H167" i="4"/>
  <c r="B167" i="4"/>
  <c r="K167" i="4" s="1" a="1"/>
  <c r="K167" i="4" s="1"/>
  <c r="I166" i="4"/>
  <c r="H166" i="4"/>
  <c r="B166" i="4"/>
  <c r="O166" i="4" s="1" a="1"/>
  <c r="O166" i="4" s="1"/>
  <c r="I165" i="4"/>
  <c r="H165" i="4"/>
  <c r="B165" i="4"/>
  <c r="L165" i="4" s="1" a="1"/>
  <c r="L165" i="4" s="1"/>
  <c r="I164" i="4"/>
  <c r="H164" i="4"/>
  <c r="B164" i="4"/>
  <c r="I163" i="4"/>
  <c r="H163" i="4"/>
  <c r="B163" i="4"/>
  <c r="G163" i="4" s="1" a="1"/>
  <c r="G163" i="4" s="1"/>
  <c r="I162" i="4"/>
  <c r="H162" i="4"/>
  <c r="B162" i="4"/>
  <c r="C162" i="4" s="1" a="1"/>
  <c r="C162" i="4" s="1"/>
  <c r="I161" i="4"/>
  <c r="H161" i="4"/>
  <c r="B161" i="4"/>
  <c r="I160" i="4"/>
  <c r="H160" i="4"/>
  <c r="B160" i="4"/>
  <c r="O160" i="4" s="1" a="1"/>
  <c r="O160" i="4" s="1"/>
  <c r="I159" i="4"/>
  <c r="H159" i="4"/>
  <c r="B159" i="4"/>
  <c r="E159" i="4" s="1" a="1"/>
  <c r="E159" i="4" s="1"/>
  <c r="I158" i="4"/>
  <c r="H158" i="4"/>
  <c r="B158" i="4"/>
  <c r="J157" i="4" a="1"/>
  <c r="J157" i="4" s="1"/>
  <c r="I157" i="4"/>
  <c r="H157" i="4"/>
  <c r="B157" i="4"/>
  <c r="E157" i="4" s="1" a="1"/>
  <c r="E157" i="4" s="1"/>
  <c r="I156" i="4"/>
  <c r="H156" i="4"/>
  <c r="B156" i="4"/>
  <c r="K156" i="4" s="1" a="1"/>
  <c r="K156" i="4" s="1"/>
  <c r="I155" i="4"/>
  <c r="H155" i="4"/>
  <c r="B155" i="4"/>
  <c r="K155" i="4" s="1" a="1"/>
  <c r="K155" i="4" s="1"/>
  <c r="I154" i="4"/>
  <c r="H154" i="4"/>
  <c r="B154" i="4"/>
  <c r="F154" i="4" s="1" a="1"/>
  <c r="F154" i="4" s="1"/>
  <c r="I153" i="4"/>
  <c r="H153" i="4"/>
  <c r="B153" i="4"/>
  <c r="K153" i="4" s="1" a="1"/>
  <c r="K153" i="4" s="1"/>
  <c r="O152" i="4" a="1"/>
  <c r="O152" i="4" s="1"/>
  <c r="I152" i="4"/>
  <c r="H152" i="4"/>
  <c r="B152" i="4"/>
  <c r="F152" i="4" s="1" a="1"/>
  <c r="F152" i="4" s="1"/>
  <c r="I151" i="4"/>
  <c r="H151" i="4"/>
  <c r="B151" i="4"/>
  <c r="F151" i="4" s="1" a="1"/>
  <c r="F151" i="4" s="1"/>
  <c r="C373" i="2" s="1"/>
  <c r="I150" i="4"/>
  <c r="H150" i="4"/>
  <c r="B150" i="4"/>
  <c r="K150" i="4" s="1" a="1"/>
  <c r="K150" i="4" s="1"/>
  <c r="I149" i="4"/>
  <c r="H149" i="4"/>
  <c r="B149" i="4"/>
  <c r="I148" i="4"/>
  <c r="H148" i="4"/>
  <c r="B148" i="4"/>
  <c r="K148" i="4" s="1" a="1"/>
  <c r="K148" i="4" s="1"/>
  <c r="B370" i="2" s="1"/>
  <c r="L147" i="4" a="1"/>
  <c r="L147" i="4" s="1"/>
  <c r="I147" i="4"/>
  <c r="H147" i="4"/>
  <c r="B147" i="4"/>
  <c r="K147" i="4" s="1" a="1"/>
  <c r="K147" i="4" s="1"/>
  <c r="I146" i="4"/>
  <c r="H146" i="4"/>
  <c r="B146" i="4"/>
  <c r="I145" i="4"/>
  <c r="H145" i="4"/>
  <c r="B145" i="4"/>
  <c r="K145" i="4" s="1" a="1"/>
  <c r="K145" i="4" s="1"/>
  <c r="I144" i="4"/>
  <c r="H144" i="4"/>
  <c r="B144" i="4"/>
  <c r="J144" i="4" s="1" a="1"/>
  <c r="J144" i="4" s="1"/>
  <c r="I143" i="4"/>
  <c r="H143" i="4"/>
  <c r="B143" i="4"/>
  <c r="I142" i="4"/>
  <c r="H142" i="4"/>
  <c r="B142" i="4"/>
  <c r="I141" i="4"/>
  <c r="H141" i="4"/>
  <c r="B141" i="4"/>
  <c r="L141" i="4" s="1" a="1"/>
  <c r="L141" i="4" s="1"/>
  <c r="D155" i="3" s="1"/>
  <c r="I140" i="4"/>
  <c r="H140" i="4"/>
  <c r="B140" i="4"/>
  <c r="K140" i="4" s="1" a="1"/>
  <c r="K140" i="4" s="1"/>
  <c r="I139" i="4"/>
  <c r="H139" i="4"/>
  <c r="B139" i="4"/>
  <c r="K139" i="4" s="1" a="1"/>
  <c r="K139" i="4" s="1"/>
  <c r="I138" i="4"/>
  <c r="H138" i="4"/>
  <c r="B138" i="4"/>
  <c r="I137" i="4"/>
  <c r="H137" i="4"/>
  <c r="B137" i="4"/>
  <c r="G137" i="4" s="1" a="1"/>
  <c r="G137" i="4" s="1"/>
  <c r="I136" i="4"/>
  <c r="H136" i="4"/>
  <c r="B136" i="4"/>
  <c r="I135" i="4"/>
  <c r="H135" i="4"/>
  <c r="B135" i="4"/>
  <c r="F135" i="4" s="1" a="1"/>
  <c r="F135" i="4" s="1"/>
  <c r="I134" i="4"/>
  <c r="H134" i="4"/>
  <c r="B134" i="4"/>
  <c r="I133" i="4"/>
  <c r="H133" i="4"/>
  <c r="B133" i="4"/>
  <c r="E133" i="4" s="1" a="1"/>
  <c r="E133" i="4" s="1"/>
  <c r="L132" i="4" a="1"/>
  <c r="L132" i="4" s="1"/>
  <c r="I132" i="4"/>
  <c r="H132" i="4"/>
  <c r="B132" i="4"/>
  <c r="K132" i="4" s="1" a="1"/>
  <c r="K132" i="4" s="1"/>
  <c r="I131" i="4"/>
  <c r="H131" i="4"/>
  <c r="G131" i="4" a="1"/>
  <c r="G131" i="4" s="1"/>
  <c r="E131" i="4" a="1"/>
  <c r="E131" i="4" s="1"/>
  <c r="B131" i="4"/>
  <c r="K131" i="4" s="1" a="1"/>
  <c r="K131" i="4" s="1"/>
  <c r="I130" i="4"/>
  <c r="H130" i="4"/>
  <c r="B130" i="4"/>
  <c r="I129" i="4"/>
  <c r="H129" i="4"/>
  <c r="B129" i="4"/>
  <c r="G129" i="4" s="1" a="1"/>
  <c r="G129" i="4" s="1"/>
  <c r="I128" i="4"/>
  <c r="H128" i="4"/>
  <c r="B128" i="4"/>
  <c r="K128" i="4" s="1" a="1"/>
  <c r="K128" i="4" s="1"/>
  <c r="I127" i="4"/>
  <c r="H127" i="4"/>
  <c r="F127" i="4" a="1"/>
  <c r="F127" i="4" s="1"/>
  <c r="C353" i="2" s="1"/>
  <c r="B127" i="4"/>
  <c r="O127" i="4" s="1" a="1"/>
  <c r="O127" i="4" s="1"/>
  <c r="O126" i="4" a="1"/>
  <c r="O126" i="4" s="1"/>
  <c r="I126" i="4"/>
  <c r="H126" i="4"/>
  <c r="B126" i="4"/>
  <c r="G126" i="4" s="1" a="1"/>
  <c r="G126" i="4" s="1"/>
  <c r="I125" i="4"/>
  <c r="H125" i="4"/>
  <c r="B125" i="4"/>
  <c r="L124" i="4" a="1"/>
  <c r="L124" i="4" s="1"/>
  <c r="I124" i="4"/>
  <c r="H124" i="4"/>
  <c r="B124" i="4"/>
  <c r="K124" i="4" s="1" a="1"/>
  <c r="K124" i="4" s="1"/>
  <c r="I123" i="4"/>
  <c r="H123" i="4"/>
  <c r="B123" i="4"/>
  <c r="I122" i="4"/>
  <c r="H122" i="4"/>
  <c r="B122" i="4"/>
  <c r="K122" i="4" s="1" a="1"/>
  <c r="K122" i="4" s="1"/>
  <c r="I121" i="4"/>
  <c r="H121" i="4"/>
  <c r="B121" i="4"/>
  <c r="I120" i="4"/>
  <c r="H120" i="4"/>
  <c r="B120" i="4"/>
  <c r="J120" i="4" s="1" a="1"/>
  <c r="J120" i="4" s="1"/>
  <c r="I119" i="4"/>
  <c r="H119" i="4"/>
  <c r="B119" i="4"/>
  <c r="J119" i="4" s="1" a="1"/>
  <c r="J119" i="4" s="1"/>
  <c r="I118" i="4"/>
  <c r="H118" i="4"/>
  <c r="B118" i="4"/>
  <c r="K118" i="4" s="1" a="1"/>
  <c r="K118" i="4" s="1"/>
  <c r="O117" i="4" a="1"/>
  <c r="O117" i="4" s="1"/>
  <c r="J117" i="4" a="1"/>
  <c r="J117" i="4" s="1"/>
  <c r="I117" i="4"/>
  <c r="H117" i="4"/>
  <c r="B117" i="4"/>
  <c r="L117" i="4" s="1" a="1"/>
  <c r="L117" i="4" s="1"/>
  <c r="I116" i="4"/>
  <c r="H116" i="4"/>
  <c r="B116" i="4"/>
  <c r="G116" i="4" s="1" a="1"/>
  <c r="G116" i="4" s="1"/>
  <c r="I115" i="4"/>
  <c r="H115" i="4"/>
  <c r="B115" i="4"/>
  <c r="K115" i="4" s="1" a="1"/>
  <c r="K115" i="4" s="1"/>
  <c r="I114" i="4"/>
  <c r="H114" i="4"/>
  <c r="B114" i="4"/>
  <c r="E114" i="4" s="1" a="1"/>
  <c r="E114" i="4" s="1"/>
  <c r="I113" i="4"/>
  <c r="H113" i="4"/>
  <c r="B113" i="4"/>
  <c r="F113" i="4" s="1" a="1"/>
  <c r="F113" i="4" s="1"/>
  <c r="I112" i="4"/>
  <c r="H112" i="4"/>
  <c r="B112" i="4"/>
  <c r="E112" i="4" s="1" a="1"/>
  <c r="E112" i="4" s="1"/>
  <c r="I111" i="4"/>
  <c r="H111" i="4"/>
  <c r="B111" i="4"/>
  <c r="J111" i="4" s="1" a="1"/>
  <c r="J111" i="4" s="1"/>
  <c r="I110" i="4"/>
  <c r="H110" i="4"/>
  <c r="B110" i="4"/>
  <c r="I109" i="4"/>
  <c r="H109" i="4"/>
  <c r="B109" i="4"/>
  <c r="J109" i="4" s="1" a="1"/>
  <c r="J109" i="4" s="1"/>
  <c r="I108" i="4"/>
  <c r="H108" i="4"/>
  <c r="B108" i="4"/>
  <c r="I107" i="4"/>
  <c r="H107" i="4"/>
  <c r="B107" i="4"/>
  <c r="J107" i="4" s="1" a="1"/>
  <c r="J107" i="4" s="1"/>
  <c r="L106" i="4" a="1"/>
  <c r="L106" i="4" s="1"/>
  <c r="D120" i="3" s="1"/>
  <c r="I106" i="4"/>
  <c r="H106" i="4"/>
  <c r="B106" i="4"/>
  <c r="G106" i="4" s="1" a="1"/>
  <c r="G106" i="4" s="1"/>
  <c r="I105" i="4"/>
  <c r="H105" i="4"/>
  <c r="B105" i="4"/>
  <c r="I104" i="4"/>
  <c r="H104" i="4"/>
  <c r="B104" i="4"/>
  <c r="O104" i="4" s="1" a="1"/>
  <c r="O104" i="4" s="1"/>
  <c r="I103" i="4"/>
  <c r="H103" i="4"/>
  <c r="B103" i="4"/>
  <c r="I102" i="4"/>
  <c r="H102" i="4"/>
  <c r="B102" i="4"/>
  <c r="O102" i="4" s="1" a="1"/>
  <c r="O102" i="4" s="1"/>
  <c r="I101" i="4"/>
  <c r="H101" i="4"/>
  <c r="B101" i="4"/>
  <c r="L101" i="4" s="1" a="1"/>
  <c r="L101" i="4" s="1"/>
  <c r="I100" i="4"/>
  <c r="H100" i="4"/>
  <c r="B100" i="4"/>
  <c r="I99" i="4"/>
  <c r="H99" i="4"/>
  <c r="B99" i="4"/>
  <c r="K99" i="4" s="1" a="1"/>
  <c r="K99" i="4" s="1"/>
  <c r="I98" i="4"/>
  <c r="H98" i="4"/>
  <c r="B98" i="4"/>
  <c r="G98" i="4" s="1" a="1"/>
  <c r="G98" i="4" s="1"/>
  <c r="I97" i="4"/>
  <c r="H97" i="4"/>
  <c r="B97" i="4"/>
  <c r="L97" i="4" s="1" a="1"/>
  <c r="L97" i="4" s="1"/>
  <c r="D111" i="3" s="1"/>
  <c r="I96" i="4"/>
  <c r="H96" i="4"/>
  <c r="B96" i="4"/>
  <c r="O96" i="4" s="1" a="1"/>
  <c r="O96" i="4" s="1"/>
  <c r="I95" i="4"/>
  <c r="H95" i="4"/>
  <c r="B95" i="4"/>
  <c r="E95" i="4" s="1" a="1"/>
  <c r="E95" i="4" s="1"/>
  <c r="I94" i="4"/>
  <c r="H94" i="4"/>
  <c r="B94" i="4"/>
  <c r="K94" i="4" s="1" a="1"/>
  <c r="K94" i="4" s="1"/>
  <c r="B328" i="2" s="1"/>
  <c r="I93" i="4"/>
  <c r="H93" i="4"/>
  <c r="B93" i="4"/>
  <c r="I92" i="4"/>
  <c r="H92" i="4"/>
  <c r="B92" i="4"/>
  <c r="L92" i="4" s="1" a="1"/>
  <c r="L92" i="4" s="1"/>
  <c r="D106" i="3" s="1"/>
  <c r="I91" i="4"/>
  <c r="H91" i="4"/>
  <c r="B91" i="4"/>
  <c r="I90" i="4"/>
  <c r="H90" i="4"/>
  <c r="B90" i="4"/>
  <c r="O90" i="4" s="1" a="1"/>
  <c r="O90" i="4" s="1"/>
  <c r="I89" i="4"/>
  <c r="H89" i="4"/>
  <c r="B89" i="4"/>
  <c r="I88" i="4"/>
  <c r="H88" i="4"/>
  <c r="B88" i="4"/>
  <c r="O88" i="4" s="1" a="1"/>
  <c r="O88" i="4" s="1"/>
  <c r="I87" i="4"/>
  <c r="H87" i="4"/>
  <c r="B87" i="4"/>
  <c r="I86" i="4"/>
  <c r="H86" i="4"/>
  <c r="B86" i="4"/>
  <c r="K86" i="4" s="1" a="1"/>
  <c r="K86" i="4" s="1"/>
  <c r="I85" i="4"/>
  <c r="H85" i="4"/>
  <c r="B85" i="4"/>
  <c r="I84" i="4"/>
  <c r="H84" i="4"/>
  <c r="B84" i="4"/>
  <c r="G84" i="4" s="1" a="1"/>
  <c r="G84" i="4" s="1"/>
  <c r="I83" i="4"/>
  <c r="H83" i="4"/>
  <c r="B83" i="4"/>
  <c r="K83" i="4" s="1" a="1"/>
  <c r="K83" i="4" s="1"/>
  <c r="I82" i="4"/>
  <c r="H82" i="4"/>
  <c r="B82" i="4"/>
  <c r="G82" i="4" s="1" a="1"/>
  <c r="G82" i="4" s="1"/>
  <c r="I81" i="4"/>
  <c r="H81" i="4"/>
  <c r="B81" i="4"/>
  <c r="G81" i="4" s="1" a="1"/>
  <c r="G81" i="4" s="1"/>
  <c r="I80" i="4"/>
  <c r="H80" i="4"/>
  <c r="B80" i="4"/>
  <c r="J80" i="4" s="1" a="1"/>
  <c r="J80" i="4" s="1"/>
  <c r="I79" i="4"/>
  <c r="H79" i="4"/>
  <c r="B79" i="4"/>
  <c r="J79" i="4" s="1" a="1"/>
  <c r="J79" i="4" s="1"/>
  <c r="I78" i="4"/>
  <c r="H78" i="4"/>
  <c r="B78" i="4"/>
  <c r="O78" i="4" s="1" a="1"/>
  <c r="O78" i="4" s="1"/>
  <c r="I77" i="4"/>
  <c r="H77" i="4"/>
  <c r="B77" i="4"/>
  <c r="I76" i="4"/>
  <c r="H76" i="4"/>
  <c r="B76" i="4"/>
  <c r="G76" i="4" s="1" a="1"/>
  <c r="G76" i="4" s="1"/>
  <c r="J75" i="4" a="1"/>
  <c r="J75" i="4" s="1"/>
  <c r="I75" i="4"/>
  <c r="H75" i="4"/>
  <c r="B75" i="4"/>
  <c r="G75" i="4" s="1" a="1"/>
  <c r="G75" i="4" s="1"/>
  <c r="I74" i="4"/>
  <c r="H74" i="4"/>
  <c r="B74" i="4"/>
  <c r="D74" i="4" s="1" a="1"/>
  <c r="D74" i="4" s="1"/>
  <c r="L73" i="4" a="1"/>
  <c r="L73" i="4" s="1"/>
  <c r="D87" i="3" s="1"/>
  <c r="I73" i="4"/>
  <c r="H73" i="4"/>
  <c r="B73" i="4"/>
  <c r="K73" i="4" s="1" a="1"/>
  <c r="K73" i="4" s="1"/>
  <c r="I72" i="4"/>
  <c r="H72" i="4"/>
  <c r="B72" i="4"/>
  <c r="F72" i="4" s="1" a="1"/>
  <c r="F72" i="4" s="1"/>
  <c r="C311" i="2" s="1"/>
  <c r="I71" i="4"/>
  <c r="H71" i="4"/>
  <c r="B71" i="4"/>
  <c r="O71" i="4" s="1" a="1"/>
  <c r="O71" i="4" s="1"/>
  <c r="I70" i="4"/>
  <c r="H70" i="4"/>
  <c r="B70" i="4"/>
  <c r="K70" i="4" s="1" a="1"/>
  <c r="K70" i="4" s="1"/>
  <c r="I69" i="4"/>
  <c r="H69" i="4"/>
  <c r="B69" i="4"/>
  <c r="E69" i="4" s="1" a="1"/>
  <c r="E69" i="4" s="1"/>
  <c r="I68" i="4"/>
  <c r="H68" i="4"/>
  <c r="B68" i="4"/>
  <c r="I67" i="4"/>
  <c r="H67" i="4"/>
  <c r="B67" i="4"/>
  <c r="O67" i="4" s="1" a="1"/>
  <c r="O67" i="4" s="1"/>
  <c r="I66" i="4"/>
  <c r="H66" i="4"/>
  <c r="B66" i="4"/>
  <c r="O66" i="4" s="1" a="1"/>
  <c r="O66" i="4" s="1"/>
  <c r="I65" i="4"/>
  <c r="H65" i="4"/>
  <c r="B65" i="4"/>
  <c r="I64" i="4"/>
  <c r="H64" i="4"/>
  <c r="B64" i="4"/>
  <c r="I63" i="4"/>
  <c r="H63" i="4"/>
  <c r="B63" i="4"/>
  <c r="F63" i="4" s="1" a="1"/>
  <c r="F63" i="4" s="1"/>
  <c r="I62" i="4"/>
  <c r="H62" i="4"/>
  <c r="B62" i="4"/>
  <c r="O62" i="4" s="1" a="1"/>
  <c r="O62" i="4" s="1"/>
  <c r="I61" i="4"/>
  <c r="H61" i="4"/>
  <c r="B61" i="4"/>
  <c r="I60" i="4"/>
  <c r="H60" i="4"/>
  <c r="B60" i="4"/>
  <c r="D60" i="4" s="1" a="1"/>
  <c r="D60" i="4" s="1"/>
  <c r="I59" i="4"/>
  <c r="H59" i="4"/>
  <c r="B59" i="4"/>
  <c r="L59" i="4" s="1" a="1"/>
  <c r="L59" i="4" s="1"/>
  <c r="D73" i="3" s="1"/>
  <c r="I58" i="4"/>
  <c r="H58" i="4"/>
  <c r="B58" i="4"/>
  <c r="K58" i="4" s="1" a="1"/>
  <c r="K58" i="4" s="1"/>
  <c r="I57" i="4"/>
  <c r="H57" i="4"/>
  <c r="B57" i="4"/>
  <c r="I56" i="4"/>
  <c r="H56" i="4"/>
  <c r="B56" i="4"/>
  <c r="J56" i="4" s="1" a="1"/>
  <c r="J56" i="4" s="1"/>
  <c r="I55" i="4"/>
  <c r="H55" i="4"/>
  <c r="B55" i="4"/>
  <c r="F55" i="4" s="1" a="1"/>
  <c r="F55" i="4" s="1"/>
  <c r="C54" i="2" s="1"/>
  <c r="I54" i="4"/>
  <c r="H54" i="4"/>
  <c r="B54" i="4"/>
  <c r="G54" i="4" s="1" a="1"/>
  <c r="G54" i="4" s="1"/>
  <c r="O53" i="4" a="1"/>
  <c r="O53" i="4" s="1"/>
  <c r="I53" i="4"/>
  <c r="H53" i="4"/>
  <c r="B53" i="4"/>
  <c r="I52" i="4"/>
  <c r="H52" i="4"/>
  <c r="B52" i="4"/>
  <c r="K51" i="4"/>
  <c r="B52" i="2" s="1"/>
  <c r="I51" i="4"/>
  <c r="H51" i="4"/>
  <c r="B51" i="4"/>
  <c r="K51" i="4" s="1" a="1"/>
  <c r="I50" i="4"/>
  <c r="H50" i="4"/>
  <c r="B50" i="4"/>
  <c r="K50" i="4" s="1" a="1"/>
  <c r="K50" i="4" s="1"/>
  <c r="I49" i="4"/>
  <c r="H49" i="4"/>
  <c r="B49" i="4"/>
  <c r="L49" i="4" s="1" a="1"/>
  <c r="L49" i="4" s="1"/>
  <c r="D63" i="3" s="1"/>
  <c r="I48" i="4"/>
  <c r="H48" i="4"/>
  <c r="B48" i="4"/>
  <c r="O48" i="4" s="1" a="1"/>
  <c r="O48" i="4" s="1"/>
  <c r="I47" i="4"/>
  <c r="H47" i="4"/>
  <c r="B47" i="4"/>
  <c r="O47" i="4" s="1" a="1"/>
  <c r="O47" i="4" s="1"/>
  <c r="I46" i="4"/>
  <c r="H46" i="4"/>
  <c r="B46" i="4"/>
  <c r="I45" i="4"/>
  <c r="H45" i="4"/>
  <c r="B45" i="4"/>
  <c r="I44" i="4"/>
  <c r="H44" i="4"/>
  <c r="B44" i="4"/>
  <c r="I43" i="4"/>
  <c r="H43" i="4"/>
  <c r="B43" i="4"/>
  <c r="I42" i="4"/>
  <c r="H42" i="4"/>
  <c r="B42" i="4"/>
  <c r="I41" i="4"/>
  <c r="H41" i="4"/>
  <c r="B41" i="4"/>
  <c r="I40" i="4"/>
  <c r="H40" i="4"/>
  <c r="B40" i="4"/>
  <c r="I39" i="4"/>
  <c r="H39" i="4"/>
  <c r="B39" i="4"/>
  <c r="J39" i="4" s="1" a="1"/>
  <c r="J39" i="4" s="1"/>
  <c r="K38" i="4" a="1"/>
  <c r="K38" i="4" s="1"/>
  <c r="B42" i="2" s="1"/>
  <c r="I38" i="4"/>
  <c r="H38" i="4"/>
  <c r="B38" i="4"/>
  <c r="I37" i="4"/>
  <c r="H37" i="4"/>
  <c r="B37" i="4"/>
  <c r="K37" i="4" s="1" a="1"/>
  <c r="K37" i="4" s="1"/>
  <c r="I36" i="4"/>
  <c r="H36" i="4"/>
  <c r="B36" i="4"/>
  <c r="C36" i="4" s="1" a="1"/>
  <c r="C36" i="4" s="1"/>
  <c r="D40" i="2" s="1"/>
  <c r="I35" i="4"/>
  <c r="H35" i="4"/>
  <c r="B35" i="4"/>
  <c r="I34" i="4"/>
  <c r="H34" i="4"/>
  <c r="B34" i="4"/>
  <c r="I33" i="4"/>
  <c r="H33" i="4"/>
  <c r="B33" i="4"/>
  <c r="G33" i="4" s="1" a="1"/>
  <c r="G33" i="4" s="1"/>
  <c r="I32" i="4"/>
  <c r="H32" i="4"/>
  <c r="B32" i="4"/>
  <c r="O32" i="4" s="1" a="1"/>
  <c r="O32" i="4" s="1"/>
  <c r="I31" i="4"/>
  <c r="H31" i="4"/>
  <c r="B31" i="4"/>
  <c r="I30" i="4"/>
  <c r="H30" i="4"/>
  <c r="B30" i="4"/>
  <c r="I29" i="4"/>
  <c r="H29" i="4"/>
  <c r="B29" i="4"/>
  <c r="J29" i="4" s="1" a="1"/>
  <c r="J29" i="4" s="1"/>
  <c r="I28" i="4"/>
  <c r="H28" i="4"/>
  <c r="B28" i="4"/>
  <c r="L28" i="4" s="1" a="1"/>
  <c r="L28" i="4" s="1"/>
  <c r="D42" i="3" s="1"/>
  <c r="I27" i="4"/>
  <c r="H27" i="4"/>
  <c r="B27" i="4"/>
  <c r="G27" i="4" s="1" a="1"/>
  <c r="G27" i="4" s="1"/>
  <c r="I26" i="4"/>
  <c r="H26" i="4"/>
  <c r="B26" i="4"/>
  <c r="G26" i="4" s="1" a="1"/>
  <c r="G26" i="4" s="1"/>
  <c r="I25" i="4"/>
  <c r="H25" i="4"/>
  <c r="B25" i="4"/>
  <c r="F25" i="4" s="1" a="1"/>
  <c r="F25" i="4" s="1"/>
  <c r="I24" i="4"/>
  <c r="H24" i="4"/>
  <c r="B24" i="4"/>
  <c r="G24" i="4" s="1" a="1"/>
  <c r="G24" i="4" s="1"/>
  <c r="I23" i="4"/>
  <c r="H23" i="4"/>
  <c r="B23" i="4"/>
  <c r="J23" i="4" s="1" a="1"/>
  <c r="J23" i="4" s="1"/>
  <c r="I22" i="4"/>
  <c r="H22" i="4"/>
  <c r="B22" i="4"/>
  <c r="I21" i="4"/>
  <c r="H21" i="4"/>
  <c r="B21" i="4"/>
  <c r="I20" i="4"/>
  <c r="H20" i="4"/>
  <c r="B20" i="4"/>
  <c r="I19" i="4"/>
  <c r="H19" i="4"/>
  <c r="B19" i="4"/>
  <c r="E19" i="4" s="1" a="1"/>
  <c r="E19" i="4" s="1"/>
  <c r="I18" i="4"/>
  <c r="H18" i="4"/>
  <c r="B18" i="4"/>
  <c r="K18" i="4" s="1" a="1"/>
  <c r="K18" i="4" s="1"/>
  <c r="I17" i="4"/>
  <c r="H17" i="4"/>
  <c r="B17" i="4"/>
  <c r="I16" i="4"/>
  <c r="H16" i="4"/>
  <c r="B16" i="4"/>
  <c r="J16" i="4" s="1" a="1"/>
  <c r="J16" i="4" s="1"/>
  <c r="I15" i="4"/>
  <c r="H15" i="4"/>
  <c r="B15" i="4"/>
  <c r="D15" i="4" s="1" a="1"/>
  <c r="D15" i="4" s="1"/>
  <c r="I14" i="4"/>
  <c r="H14" i="4"/>
  <c r="B14" i="4"/>
  <c r="K14" i="4" s="1" a="1"/>
  <c r="K14" i="4" s="1"/>
  <c r="I13" i="4"/>
  <c r="H13" i="4"/>
  <c r="B13" i="4"/>
  <c r="J13" i="4" s="1" a="1"/>
  <c r="J13" i="4" s="1"/>
  <c r="I12" i="4"/>
  <c r="H12" i="4"/>
  <c r="B12" i="4"/>
  <c r="K12" i="4" s="1" a="1"/>
  <c r="K12" i="4" s="1"/>
  <c r="I11" i="4"/>
  <c r="H11" i="4"/>
  <c r="B11" i="4"/>
  <c r="K11" i="4" s="1" a="1"/>
  <c r="K11" i="4" s="1"/>
  <c r="B17" i="2" s="1"/>
  <c r="I10" i="4"/>
  <c r="H10" i="4"/>
  <c r="B10" i="4"/>
  <c r="I9" i="4"/>
  <c r="H9" i="4"/>
  <c r="B9" i="4"/>
  <c r="F9" i="4" s="1" a="1"/>
  <c r="F9" i="4" s="1"/>
  <c r="I8" i="4"/>
  <c r="H8" i="4"/>
  <c r="B8" i="4"/>
  <c r="L8" i="4" s="1" a="1"/>
  <c r="L8" i="4" s="1"/>
  <c r="D22" i="3" s="1"/>
  <c r="I7" i="4"/>
  <c r="H7" i="4"/>
  <c r="B7" i="4"/>
  <c r="J7" i="4" s="1" a="1"/>
  <c r="J7" i="4" s="1"/>
  <c r="I6" i="4"/>
  <c r="H6" i="4"/>
  <c r="B6" i="4"/>
  <c r="L6" i="4" s="1" a="1"/>
  <c r="L6" i="4" s="1"/>
  <c r="I5" i="4"/>
  <c r="H5" i="4"/>
  <c r="B5" i="4"/>
  <c r="I4" i="4"/>
  <c r="H4" i="4"/>
  <c r="B4" i="4"/>
  <c r="I3" i="4"/>
  <c r="H3" i="4"/>
  <c r="B3" i="4"/>
  <c r="K3" i="4" s="1" a="1"/>
  <c r="K3" i="4" s="1"/>
  <c r="I2" i="4"/>
  <c r="H2" i="4"/>
  <c r="B2" i="4"/>
  <c r="O2" i="4" s="1" a="1"/>
  <c r="O2" i="4" s="1"/>
  <c r="B6" i="2"/>
  <c r="B1577" i="3"/>
  <c r="B1576" i="3"/>
  <c r="R1576" i="3" s="1"/>
  <c r="B1575" i="3"/>
  <c r="O1575" i="3" s="1"/>
  <c r="D1574" i="3"/>
  <c r="B1574" i="3"/>
  <c r="R1574" i="3" s="1"/>
  <c r="D1573" i="3"/>
  <c r="B1573" i="3"/>
  <c r="R1573" i="3" s="1"/>
  <c r="B1572" i="3"/>
  <c r="B1571" i="3"/>
  <c r="N1571" i="3" s="1"/>
  <c r="B1570" i="3"/>
  <c r="B1569" i="3"/>
  <c r="R1569" i="3" s="1"/>
  <c r="B1568" i="3"/>
  <c r="M1568" i="3" s="1"/>
  <c r="B1567" i="3"/>
  <c r="R1567" i="3" s="1"/>
  <c r="B1566" i="3"/>
  <c r="H1566" i="3" s="1"/>
  <c r="B1565" i="3"/>
  <c r="J1565" i="3" s="1"/>
  <c r="B1564" i="3"/>
  <c r="K1564" i="3" s="1"/>
  <c r="B1563" i="3"/>
  <c r="R1563" i="3" s="1"/>
  <c r="B1562" i="3"/>
  <c r="K1562" i="3" s="1"/>
  <c r="D1561" i="3"/>
  <c r="B1561" i="3"/>
  <c r="Q1561" i="3" s="1"/>
  <c r="D1560" i="3"/>
  <c r="B1560" i="3"/>
  <c r="M1560" i="3" s="1"/>
  <c r="B1559" i="3"/>
  <c r="O1559" i="3" s="1"/>
  <c r="B1558" i="3"/>
  <c r="B1557" i="3"/>
  <c r="Q1557" i="3" s="1"/>
  <c r="B1556" i="3"/>
  <c r="R1556" i="3" s="1"/>
  <c r="B1555" i="3"/>
  <c r="B1554" i="3"/>
  <c r="D1553" i="3"/>
  <c r="B1553" i="3"/>
  <c r="K1553" i="3" s="1"/>
  <c r="B1552" i="3"/>
  <c r="M1552" i="3" s="1"/>
  <c r="B1551" i="3"/>
  <c r="R1551" i="3" s="1"/>
  <c r="B1550" i="3"/>
  <c r="H1550" i="3" s="1"/>
  <c r="B1549" i="3"/>
  <c r="R1549" i="3" s="1"/>
  <c r="B1548" i="3"/>
  <c r="B1547" i="3"/>
  <c r="R1547" i="3" s="1"/>
  <c r="B1546" i="3"/>
  <c r="K1546" i="3" s="1"/>
  <c r="B1545" i="3"/>
  <c r="R1545" i="3" s="1"/>
  <c r="B1544" i="3"/>
  <c r="F1544" i="3" s="1"/>
  <c r="B1543" i="3"/>
  <c r="I1543" i="3" s="1"/>
  <c r="B1542" i="3"/>
  <c r="O1542" i="3" s="1"/>
  <c r="D1541" i="3"/>
  <c r="B1541" i="3"/>
  <c r="B1540" i="3"/>
  <c r="R1540" i="3" s="1"/>
  <c r="B1539" i="3"/>
  <c r="L1539" i="3" s="1"/>
  <c r="B1538" i="3"/>
  <c r="K1538" i="3" s="1"/>
  <c r="B1537" i="3"/>
  <c r="B1536" i="3"/>
  <c r="K1536" i="3" s="1"/>
  <c r="B1535" i="3"/>
  <c r="B1534" i="3"/>
  <c r="F1534" i="3" s="1"/>
  <c r="B1533" i="3"/>
  <c r="B1532" i="3"/>
  <c r="B1531" i="3"/>
  <c r="B1530" i="3"/>
  <c r="Q1530" i="3" s="1"/>
  <c r="C1529" i="3"/>
  <c r="B1529" i="3"/>
  <c r="G1529" i="3" s="1"/>
  <c r="B1528" i="3"/>
  <c r="O1528" i="3" s="1"/>
  <c r="B1527" i="3"/>
  <c r="I1527" i="3" s="1"/>
  <c r="B1526" i="3"/>
  <c r="B1525" i="3"/>
  <c r="B1524" i="3"/>
  <c r="B1523" i="3"/>
  <c r="O1523" i="3" s="1"/>
  <c r="B1522" i="3"/>
  <c r="I1522" i="3" s="1"/>
  <c r="B1521" i="3"/>
  <c r="B1520" i="3"/>
  <c r="B1519" i="3"/>
  <c r="P1519" i="3" s="1"/>
  <c r="B1518" i="3"/>
  <c r="B1517" i="3"/>
  <c r="C1516" i="3"/>
  <c r="B1516" i="3"/>
  <c r="Q1516" i="3" s="1"/>
  <c r="B1515" i="3"/>
  <c r="G1515" i="3" s="1"/>
  <c r="B1514" i="3"/>
  <c r="B1513" i="3"/>
  <c r="B1512" i="3"/>
  <c r="B1511" i="3"/>
  <c r="B1510" i="3"/>
  <c r="C1509" i="3"/>
  <c r="B1509" i="3"/>
  <c r="B1508" i="3"/>
  <c r="B1507" i="3"/>
  <c r="R1507" i="3" s="1"/>
  <c r="B1506" i="3"/>
  <c r="B1505" i="3"/>
  <c r="B1504" i="3"/>
  <c r="L1504" i="3" s="1"/>
  <c r="D1503" i="3"/>
  <c r="B1503" i="3"/>
  <c r="B1502" i="3"/>
  <c r="N1502" i="3" s="1"/>
  <c r="B1501" i="3"/>
  <c r="B1500" i="3"/>
  <c r="L1500" i="3" s="1"/>
  <c r="B1499" i="3"/>
  <c r="B1498" i="3"/>
  <c r="B1497" i="3"/>
  <c r="R1497" i="3" s="1"/>
  <c r="C1496" i="3"/>
  <c r="B1496" i="3"/>
  <c r="G1496" i="3" s="1"/>
  <c r="B1495" i="3"/>
  <c r="F1495" i="3" s="1"/>
  <c r="B1494" i="3"/>
  <c r="B1493" i="3"/>
  <c r="O1493" i="3" s="1"/>
  <c r="B1492" i="3"/>
  <c r="I1492" i="3" s="1"/>
  <c r="B1491" i="3"/>
  <c r="G1491" i="3" s="1"/>
  <c r="B1490" i="3"/>
  <c r="B1489" i="3"/>
  <c r="O1489" i="3" s="1"/>
  <c r="B1488" i="3"/>
  <c r="R1488" i="3" s="1"/>
  <c r="B1487" i="3"/>
  <c r="B1486" i="3"/>
  <c r="B1485" i="3"/>
  <c r="M1485" i="3" s="1"/>
  <c r="D1484" i="3"/>
  <c r="B1484" i="3"/>
  <c r="B1483" i="3"/>
  <c r="C1482" i="3"/>
  <c r="B1482" i="3"/>
  <c r="F1482" i="3" s="1"/>
  <c r="B1481" i="3"/>
  <c r="G1481" i="3" s="1"/>
  <c r="B1480" i="3"/>
  <c r="L1480" i="3" s="1"/>
  <c r="B1479" i="3"/>
  <c r="E1479" i="3" s="1"/>
  <c r="B1478" i="3"/>
  <c r="F1478" i="3" s="1"/>
  <c r="B1477" i="3"/>
  <c r="R1477" i="3" s="1"/>
  <c r="B1476" i="3"/>
  <c r="B1475" i="3"/>
  <c r="D1474" i="3"/>
  <c r="B1474" i="3"/>
  <c r="J1474" i="3" s="1"/>
  <c r="B1473" i="3"/>
  <c r="B1472" i="3"/>
  <c r="J1472" i="3" s="1"/>
  <c r="B1471" i="3"/>
  <c r="B1470" i="3"/>
  <c r="B1469" i="3"/>
  <c r="F1469" i="3" s="1"/>
  <c r="B1468" i="3"/>
  <c r="N1468" i="3" s="1"/>
  <c r="B1467" i="3"/>
  <c r="R1467" i="3" s="1"/>
  <c r="B1466" i="3"/>
  <c r="B1465" i="3"/>
  <c r="B1464" i="3"/>
  <c r="B1463" i="3"/>
  <c r="B1462" i="3"/>
  <c r="B1461" i="3"/>
  <c r="P1461" i="3" s="1"/>
  <c r="B1460" i="3"/>
  <c r="B1459" i="3"/>
  <c r="B1458" i="3"/>
  <c r="N1458" i="3" s="1"/>
  <c r="B1457" i="3"/>
  <c r="E1457" i="3" s="1"/>
  <c r="D1456" i="3"/>
  <c r="B1456" i="3"/>
  <c r="H1456" i="3" s="1"/>
  <c r="B1455" i="3"/>
  <c r="B1454" i="3"/>
  <c r="R1454" i="3" s="1"/>
  <c r="B1453" i="3"/>
  <c r="I1453" i="3" s="1"/>
  <c r="B1452" i="3"/>
  <c r="B1451" i="3"/>
  <c r="M1451" i="3" s="1"/>
  <c r="B1450" i="3"/>
  <c r="R1450" i="3" s="1"/>
  <c r="B1449" i="3"/>
  <c r="L1449" i="3" s="1"/>
  <c r="B1448" i="3"/>
  <c r="M1448" i="3" s="1"/>
  <c r="D1447" i="3"/>
  <c r="B1447" i="3"/>
  <c r="Q1447" i="3" s="1"/>
  <c r="B1446" i="3"/>
  <c r="B1445" i="3"/>
  <c r="B1444" i="3"/>
  <c r="H1444" i="3" s="1"/>
  <c r="B1443" i="3"/>
  <c r="B1442" i="3"/>
  <c r="B1441" i="3"/>
  <c r="B1440" i="3"/>
  <c r="N1440" i="3" s="1"/>
  <c r="B1439" i="3"/>
  <c r="I1439" i="3" s="1"/>
  <c r="B1438" i="3"/>
  <c r="D1437" i="3"/>
  <c r="B1437" i="3"/>
  <c r="J1437" i="3" s="1"/>
  <c r="B1436" i="3"/>
  <c r="R1436" i="3" s="1"/>
  <c r="B1435" i="3"/>
  <c r="B1434" i="3"/>
  <c r="B1433" i="3"/>
  <c r="O1433" i="3" s="1"/>
  <c r="B1432" i="3"/>
  <c r="L1432" i="3" s="1"/>
  <c r="D1431" i="3"/>
  <c r="B1431" i="3"/>
  <c r="B1430" i="3"/>
  <c r="D1429" i="3"/>
  <c r="B1429" i="3"/>
  <c r="K1429" i="3" s="1"/>
  <c r="B1428" i="3"/>
  <c r="P1428" i="3" s="1"/>
  <c r="C1427" i="3"/>
  <c r="B1427" i="3"/>
  <c r="B1426" i="3"/>
  <c r="B1425" i="3"/>
  <c r="G1425" i="3" s="1"/>
  <c r="B1424" i="3"/>
  <c r="B1423" i="3"/>
  <c r="K1423" i="3" s="1"/>
  <c r="B1422" i="3"/>
  <c r="H1422" i="3" s="1"/>
  <c r="C1421" i="3"/>
  <c r="B1421" i="3"/>
  <c r="B1420" i="3"/>
  <c r="L1420" i="3" s="1"/>
  <c r="B1419" i="3"/>
  <c r="B1418" i="3"/>
  <c r="N1418" i="3" s="1"/>
  <c r="B1417" i="3"/>
  <c r="G1417" i="3" s="1"/>
  <c r="B1416" i="3"/>
  <c r="B1415" i="3"/>
  <c r="G1415" i="3" s="1"/>
  <c r="B1414" i="3"/>
  <c r="B1413" i="3"/>
  <c r="B1412" i="3"/>
  <c r="B1411" i="3"/>
  <c r="D1410" i="3"/>
  <c r="B1410" i="3"/>
  <c r="B1409" i="3"/>
  <c r="E1409" i="3" s="1"/>
  <c r="B1408" i="3"/>
  <c r="G1408" i="3" s="1"/>
  <c r="B1407" i="3"/>
  <c r="B1406" i="3"/>
  <c r="G1406" i="3" s="1"/>
  <c r="B1405" i="3"/>
  <c r="G1405" i="3" s="1"/>
  <c r="B1404" i="3"/>
  <c r="R1404" i="3" s="1"/>
  <c r="B1403" i="3"/>
  <c r="D1402" i="3"/>
  <c r="B1402" i="3"/>
  <c r="L1402" i="3" s="1"/>
  <c r="C1401" i="3"/>
  <c r="B1401" i="3"/>
  <c r="B1400" i="3"/>
  <c r="N1400" i="3" s="1"/>
  <c r="B1399" i="3"/>
  <c r="B1398" i="3"/>
  <c r="B1397" i="3"/>
  <c r="D1396" i="3"/>
  <c r="B1396" i="3"/>
  <c r="Q1396" i="3" s="1"/>
  <c r="B1395" i="3"/>
  <c r="Q1395" i="3" s="1"/>
  <c r="D1394" i="3"/>
  <c r="B1394" i="3"/>
  <c r="R1394" i="3" s="1"/>
  <c r="B1393" i="3"/>
  <c r="Q1393" i="3" s="1"/>
  <c r="B1392" i="3"/>
  <c r="B1391" i="3"/>
  <c r="B1390" i="3"/>
  <c r="N1390" i="3" s="1"/>
  <c r="C1389" i="3"/>
  <c r="B1389" i="3"/>
  <c r="B1388" i="3"/>
  <c r="K1388" i="3" s="1"/>
  <c r="D1387" i="3"/>
  <c r="B1387" i="3"/>
  <c r="B1386" i="3"/>
  <c r="I1386" i="3" s="1"/>
  <c r="B1385" i="3"/>
  <c r="B1384" i="3"/>
  <c r="B1383" i="3"/>
  <c r="I1383" i="3" s="1"/>
  <c r="B1382" i="3"/>
  <c r="B1381" i="3"/>
  <c r="N1381" i="3" s="1"/>
  <c r="B1380" i="3"/>
  <c r="B1379" i="3"/>
  <c r="B1378" i="3"/>
  <c r="B1377" i="3"/>
  <c r="B1376" i="3"/>
  <c r="B1375" i="3"/>
  <c r="L1375" i="3" s="1"/>
  <c r="D1374" i="3"/>
  <c r="B1374" i="3"/>
  <c r="B1373" i="3"/>
  <c r="B1372" i="3"/>
  <c r="D1371" i="3"/>
  <c r="B1371" i="3"/>
  <c r="G1371" i="3" s="1"/>
  <c r="B1370" i="3"/>
  <c r="B1369" i="3"/>
  <c r="B1368" i="3"/>
  <c r="R1368" i="3" s="1"/>
  <c r="B1367" i="3"/>
  <c r="B1366" i="3"/>
  <c r="B1365" i="3"/>
  <c r="B1364" i="3"/>
  <c r="B1363" i="3"/>
  <c r="M1363" i="3" s="1"/>
  <c r="D1362" i="3"/>
  <c r="B1362" i="3"/>
  <c r="L1362" i="3" s="1"/>
  <c r="B1361" i="3"/>
  <c r="B1360" i="3"/>
  <c r="B1359" i="3"/>
  <c r="F1359" i="3" s="1"/>
  <c r="B1358" i="3"/>
  <c r="B1357" i="3"/>
  <c r="Q1357" i="3" s="1"/>
  <c r="B1356" i="3"/>
  <c r="G1356" i="3" s="1"/>
  <c r="B1355" i="3"/>
  <c r="J1355" i="3" s="1"/>
  <c r="B1354" i="3"/>
  <c r="Q1354" i="3" s="1"/>
  <c r="B1353" i="3"/>
  <c r="F1353" i="3" s="1"/>
  <c r="B1352" i="3"/>
  <c r="B1351" i="3"/>
  <c r="B1350" i="3"/>
  <c r="B1349" i="3"/>
  <c r="M1349" i="3" s="1"/>
  <c r="B1348" i="3"/>
  <c r="L1348" i="3" s="1"/>
  <c r="B1347" i="3"/>
  <c r="G1347" i="3" s="1"/>
  <c r="B1346" i="3"/>
  <c r="B1345" i="3"/>
  <c r="M1345" i="3" s="1"/>
  <c r="B1344" i="3"/>
  <c r="F1344" i="3" s="1"/>
  <c r="B1343" i="3"/>
  <c r="B1342" i="3"/>
  <c r="D1341" i="3"/>
  <c r="B1341" i="3"/>
  <c r="C1340" i="3"/>
  <c r="B1340" i="3"/>
  <c r="C1339" i="3"/>
  <c r="B1339" i="3"/>
  <c r="R1339" i="3" s="1"/>
  <c r="B1338" i="3"/>
  <c r="B1337" i="3"/>
  <c r="I1337" i="3" s="1"/>
  <c r="D1336" i="3"/>
  <c r="B1336" i="3"/>
  <c r="J1336" i="3" s="1"/>
  <c r="B1335" i="3"/>
  <c r="L1335" i="3" s="1"/>
  <c r="B1334" i="3"/>
  <c r="G1334" i="3" s="1"/>
  <c r="B1333" i="3"/>
  <c r="J1333" i="3" s="1"/>
  <c r="B1332" i="3"/>
  <c r="B1331" i="3"/>
  <c r="M1331" i="3" s="1"/>
  <c r="B1330" i="3"/>
  <c r="D1329" i="3"/>
  <c r="B1329" i="3"/>
  <c r="B1328" i="3"/>
  <c r="B1327" i="3"/>
  <c r="L1327" i="3" s="1"/>
  <c r="B1326" i="3"/>
  <c r="H1326" i="3" s="1"/>
  <c r="D1325" i="3"/>
  <c r="B1325" i="3"/>
  <c r="B1324" i="3"/>
  <c r="K1324" i="3" s="1"/>
  <c r="B1323" i="3"/>
  <c r="B1322" i="3"/>
  <c r="R1322" i="3" s="1"/>
  <c r="B1321" i="3"/>
  <c r="B1320" i="3"/>
  <c r="D1319" i="3"/>
  <c r="B1319" i="3"/>
  <c r="M1319" i="3" s="1"/>
  <c r="B1318" i="3"/>
  <c r="R1318" i="3" s="1"/>
  <c r="B1317" i="3"/>
  <c r="R1317" i="3" s="1"/>
  <c r="B1316" i="3"/>
  <c r="P1316" i="3" s="1"/>
  <c r="B1315" i="3"/>
  <c r="Q1315" i="3" s="1"/>
  <c r="B1314" i="3"/>
  <c r="J1314" i="3" s="1"/>
  <c r="B1313" i="3"/>
  <c r="L1313" i="3" s="1"/>
  <c r="B1312" i="3"/>
  <c r="R1312" i="3" s="1"/>
  <c r="D1311" i="3"/>
  <c r="B1311" i="3"/>
  <c r="O1311" i="3" s="1"/>
  <c r="B1310" i="3"/>
  <c r="L1310" i="3" s="1"/>
  <c r="B1309" i="3"/>
  <c r="Q1309" i="3" s="1"/>
  <c r="B1308" i="3"/>
  <c r="B1307" i="3"/>
  <c r="I1307" i="3" s="1"/>
  <c r="B1306" i="3"/>
  <c r="K1306" i="3" s="1"/>
  <c r="B1305" i="3"/>
  <c r="E1305" i="3" s="1"/>
  <c r="B1304" i="3"/>
  <c r="M1304" i="3" s="1"/>
  <c r="B1303" i="3"/>
  <c r="I1303" i="3" s="1"/>
  <c r="B1302" i="3"/>
  <c r="B1301" i="3"/>
  <c r="G1301" i="3" s="1"/>
  <c r="B1300" i="3"/>
  <c r="L1300" i="3" s="1"/>
  <c r="B1299" i="3"/>
  <c r="I1299" i="3" s="1"/>
  <c r="B1298" i="3"/>
  <c r="P1298" i="3" s="1"/>
  <c r="C1297" i="3"/>
  <c r="B1297" i="3"/>
  <c r="J1297" i="3" s="1"/>
  <c r="B1296" i="3"/>
  <c r="B1295" i="3"/>
  <c r="B1294" i="3"/>
  <c r="B1293" i="3"/>
  <c r="I1293" i="3" s="1"/>
  <c r="B1292" i="3"/>
  <c r="B1291" i="3"/>
  <c r="H1291" i="3" s="1"/>
  <c r="C1290" i="3"/>
  <c r="B1290" i="3"/>
  <c r="B1289" i="3"/>
  <c r="B1288" i="3"/>
  <c r="B1287" i="3"/>
  <c r="L1287" i="3" s="1"/>
  <c r="B1286" i="3"/>
  <c r="P1286" i="3" s="1"/>
  <c r="B1285" i="3"/>
  <c r="B1284" i="3"/>
  <c r="J1284" i="3" s="1"/>
  <c r="D1283" i="3"/>
  <c r="B1283" i="3"/>
  <c r="G1283" i="3" s="1"/>
  <c r="B1282" i="3"/>
  <c r="O1282" i="3" s="1"/>
  <c r="B1281" i="3"/>
  <c r="O1281" i="3" s="1"/>
  <c r="B1280" i="3"/>
  <c r="D1279" i="3"/>
  <c r="B1279" i="3"/>
  <c r="R1279" i="3" s="1"/>
  <c r="B1278" i="3"/>
  <c r="B1277" i="3"/>
  <c r="B1276" i="3"/>
  <c r="H1276" i="3" s="1"/>
  <c r="B1275" i="3"/>
  <c r="D1274" i="3"/>
  <c r="B1274" i="3"/>
  <c r="O1274" i="3" s="1"/>
  <c r="B1273" i="3"/>
  <c r="H1273" i="3" s="1"/>
  <c r="B1272" i="3"/>
  <c r="O1272" i="3" s="1"/>
  <c r="B1271" i="3"/>
  <c r="M1271" i="3" s="1"/>
  <c r="B1270" i="3"/>
  <c r="B1269" i="3"/>
  <c r="R1269" i="3" s="1"/>
  <c r="B1268" i="3"/>
  <c r="P1268" i="3" s="1"/>
  <c r="B1267" i="3"/>
  <c r="G1267" i="3" s="1"/>
  <c r="B1266" i="3"/>
  <c r="B1265" i="3"/>
  <c r="N1265" i="3" s="1"/>
  <c r="B1264" i="3"/>
  <c r="P1264" i="3" s="1"/>
  <c r="B1263" i="3"/>
  <c r="B1262" i="3"/>
  <c r="B1261" i="3"/>
  <c r="K1261" i="3" s="1"/>
  <c r="B1260" i="3"/>
  <c r="K1260" i="3" s="1"/>
  <c r="B1259" i="3"/>
  <c r="K1259" i="3" s="1"/>
  <c r="B1258" i="3"/>
  <c r="G1258" i="3" s="1"/>
  <c r="B1257" i="3"/>
  <c r="D1256" i="3"/>
  <c r="B1256" i="3"/>
  <c r="B1255" i="3"/>
  <c r="D1254" i="3"/>
  <c r="B1254" i="3"/>
  <c r="N1254" i="3" s="1"/>
  <c r="B1253" i="3"/>
  <c r="J1253" i="3" s="1"/>
  <c r="B1252" i="3"/>
  <c r="B1251" i="3"/>
  <c r="Q1251" i="3" s="1"/>
  <c r="B1250" i="3"/>
  <c r="J1250" i="3" s="1"/>
  <c r="B1249" i="3"/>
  <c r="B1248" i="3"/>
  <c r="B1247" i="3"/>
  <c r="P1247" i="3" s="1"/>
  <c r="B1246" i="3"/>
  <c r="B1245" i="3"/>
  <c r="B1244" i="3"/>
  <c r="N1244" i="3" s="1"/>
  <c r="B1243" i="3"/>
  <c r="L1243" i="3" s="1"/>
  <c r="B1242" i="3"/>
  <c r="F1242" i="3" s="1"/>
  <c r="B1241" i="3"/>
  <c r="B1240" i="3"/>
  <c r="B1239" i="3"/>
  <c r="K1239" i="3" s="1"/>
  <c r="B1238" i="3"/>
  <c r="K1238" i="3" s="1"/>
  <c r="B1237" i="3"/>
  <c r="R1237" i="3" s="1"/>
  <c r="B1236" i="3"/>
  <c r="B1235" i="3"/>
  <c r="L1235" i="3" s="1"/>
  <c r="B1234" i="3"/>
  <c r="I1234" i="3" s="1"/>
  <c r="B1233" i="3"/>
  <c r="P1233" i="3" s="1"/>
  <c r="C1232" i="3"/>
  <c r="B1232" i="3"/>
  <c r="R1232" i="3" s="1"/>
  <c r="B1231" i="3"/>
  <c r="Q1231" i="3" s="1"/>
  <c r="B1230" i="3"/>
  <c r="B1229" i="3"/>
  <c r="B1228" i="3"/>
  <c r="I1228" i="3" s="1"/>
  <c r="B1227" i="3"/>
  <c r="F1227" i="3" s="1"/>
  <c r="B1226" i="3"/>
  <c r="P1226" i="3" s="1"/>
  <c r="D1225" i="3"/>
  <c r="B1225" i="3"/>
  <c r="B1224" i="3"/>
  <c r="B1223" i="3"/>
  <c r="B1222" i="3"/>
  <c r="L1222" i="3" s="1"/>
  <c r="B1221" i="3"/>
  <c r="K1221" i="3" s="1"/>
  <c r="B1220" i="3"/>
  <c r="M1220" i="3" s="1"/>
  <c r="B1219" i="3"/>
  <c r="G1219" i="3" s="1"/>
  <c r="B1218" i="3"/>
  <c r="B1217" i="3"/>
  <c r="N1217" i="3" s="1"/>
  <c r="B1216" i="3"/>
  <c r="Q1216" i="3" s="1"/>
  <c r="B1215" i="3"/>
  <c r="B1214" i="3"/>
  <c r="J1214" i="3" s="1"/>
  <c r="D1213" i="3"/>
  <c r="B1213" i="3"/>
  <c r="M1213" i="3" s="1"/>
  <c r="B1212" i="3"/>
  <c r="B1211" i="3"/>
  <c r="M1211" i="3" s="1"/>
  <c r="B1210" i="3"/>
  <c r="F1210" i="3" s="1"/>
  <c r="D1209" i="3"/>
  <c r="B1209" i="3"/>
  <c r="B1208" i="3"/>
  <c r="R1208" i="3" s="1"/>
  <c r="B1207" i="3"/>
  <c r="R1207" i="3" s="1"/>
  <c r="B1206" i="3"/>
  <c r="L1206" i="3" s="1"/>
  <c r="B1205" i="3"/>
  <c r="B1204" i="3"/>
  <c r="Q1204" i="3" s="1"/>
  <c r="B1203" i="3"/>
  <c r="B1202" i="3"/>
  <c r="H1202" i="3" s="1"/>
  <c r="B1201" i="3"/>
  <c r="C1200" i="3"/>
  <c r="B1200" i="3"/>
  <c r="P1200" i="3" s="1"/>
  <c r="B1199" i="3"/>
  <c r="J1199" i="3" s="1"/>
  <c r="B1198" i="3"/>
  <c r="B1197" i="3"/>
  <c r="E1197" i="3" s="1"/>
  <c r="B1196" i="3"/>
  <c r="Q1196" i="3" s="1"/>
  <c r="B1195" i="3"/>
  <c r="E1195" i="3" s="1"/>
  <c r="B1194" i="3"/>
  <c r="M1194" i="3" s="1"/>
  <c r="B1193" i="3"/>
  <c r="B1192" i="3"/>
  <c r="I1192" i="3" s="1"/>
  <c r="B1191" i="3"/>
  <c r="D1190" i="3"/>
  <c r="B1190" i="3"/>
  <c r="R1190" i="3" s="1"/>
  <c r="D1189" i="3"/>
  <c r="B1189" i="3"/>
  <c r="L1189" i="3" s="1"/>
  <c r="B1188" i="3"/>
  <c r="P1188" i="3" s="1"/>
  <c r="B1187" i="3"/>
  <c r="B1186" i="3"/>
  <c r="N1186" i="3" s="1"/>
  <c r="B1185" i="3"/>
  <c r="B1184" i="3"/>
  <c r="J1184" i="3" s="1"/>
  <c r="B1183" i="3"/>
  <c r="R1183" i="3" s="1"/>
  <c r="B1182" i="3"/>
  <c r="B1181" i="3"/>
  <c r="K1181" i="3" s="1"/>
  <c r="B1180" i="3"/>
  <c r="L1180" i="3" s="1"/>
  <c r="B1179" i="3"/>
  <c r="P1179" i="3" s="1"/>
  <c r="B1178" i="3"/>
  <c r="P1178" i="3" s="1"/>
  <c r="C1177" i="3"/>
  <c r="B1177" i="3"/>
  <c r="M1177" i="3" s="1"/>
  <c r="B1176" i="3"/>
  <c r="B1175" i="3"/>
  <c r="K1175" i="3" s="1"/>
  <c r="B1174" i="3"/>
  <c r="B1173" i="3"/>
  <c r="B1172" i="3"/>
  <c r="E1172" i="3" s="1"/>
  <c r="B1171" i="3"/>
  <c r="L1171" i="3" s="1"/>
  <c r="B1170" i="3"/>
  <c r="K1170" i="3" s="1"/>
  <c r="B1169" i="3"/>
  <c r="B1168" i="3"/>
  <c r="B1167" i="3"/>
  <c r="K1167" i="3" s="1"/>
  <c r="D1166" i="3"/>
  <c r="B1166" i="3"/>
  <c r="J1166" i="3" s="1"/>
  <c r="C1165" i="3"/>
  <c r="B1165" i="3"/>
  <c r="B1164" i="3"/>
  <c r="N1164" i="3" s="1"/>
  <c r="C1163" i="3"/>
  <c r="B1163" i="3"/>
  <c r="B1162" i="3"/>
  <c r="B1161" i="3"/>
  <c r="G1161" i="3" s="1"/>
  <c r="B1160" i="3"/>
  <c r="B1159" i="3"/>
  <c r="B1158" i="3"/>
  <c r="Q1158" i="3" s="1"/>
  <c r="B1157" i="3"/>
  <c r="L1157" i="3" s="1"/>
  <c r="C1156" i="3"/>
  <c r="B1156" i="3"/>
  <c r="H1156" i="3" s="1"/>
  <c r="B1155" i="3"/>
  <c r="B1154" i="3"/>
  <c r="O1154" i="3" s="1"/>
  <c r="B1153" i="3"/>
  <c r="O1153" i="3" s="1"/>
  <c r="B1152" i="3"/>
  <c r="B1151" i="3"/>
  <c r="C1150" i="3"/>
  <c r="B1150" i="3"/>
  <c r="B1149" i="3"/>
  <c r="R1149" i="3" s="1"/>
  <c r="D1148" i="3"/>
  <c r="B1148" i="3"/>
  <c r="Q1148" i="3" s="1"/>
  <c r="B1147" i="3"/>
  <c r="B1146" i="3"/>
  <c r="B1145" i="3"/>
  <c r="P1145" i="3" s="1"/>
  <c r="B1144" i="3"/>
  <c r="B1143" i="3"/>
  <c r="P1143" i="3" s="1"/>
  <c r="B1142" i="3"/>
  <c r="B1141" i="3"/>
  <c r="B1140" i="3"/>
  <c r="H1140" i="3" s="1"/>
  <c r="B1139" i="3"/>
  <c r="F1139" i="3" s="1"/>
  <c r="B1138" i="3"/>
  <c r="B1137" i="3"/>
  <c r="F1137" i="3" s="1"/>
  <c r="B1136" i="3"/>
  <c r="J1136" i="3" s="1"/>
  <c r="B1135" i="3"/>
  <c r="B1134" i="3"/>
  <c r="R1134" i="3" s="1"/>
  <c r="B1133" i="3"/>
  <c r="B1132" i="3"/>
  <c r="P1132" i="3" s="1"/>
  <c r="B1131" i="3"/>
  <c r="H1131" i="3" s="1"/>
  <c r="B1130" i="3"/>
  <c r="P1130" i="3" s="1"/>
  <c r="B1129" i="3"/>
  <c r="B1128" i="3"/>
  <c r="O1128" i="3" s="1"/>
  <c r="B1127" i="3"/>
  <c r="B1126" i="3"/>
  <c r="B1125" i="3"/>
  <c r="B1124" i="3"/>
  <c r="P1124" i="3" s="1"/>
  <c r="B1123" i="3"/>
  <c r="P1123" i="3" s="1"/>
  <c r="B1122" i="3"/>
  <c r="K1122" i="3" s="1"/>
  <c r="B1121" i="3"/>
  <c r="P1121" i="3" s="1"/>
  <c r="B1120" i="3"/>
  <c r="O1120" i="3" s="1"/>
  <c r="B1119" i="3"/>
  <c r="Q1119" i="3" s="1"/>
  <c r="B1118" i="3"/>
  <c r="Q1118" i="3" s="1"/>
  <c r="B1117" i="3"/>
  <c r="R1117" i="3" s="1"/>
  <c r="B1116" i="3"/>
  <c r="C1115" i="3"/>
  <c r="B1115" i="3"/>
  <c r="K1115" i="3" s="1"/>
  <c r="B1114" i="3"/>
  <c r="D1113" i="3"/>
  <c r="B1113" i="3"/>
  <c r="C1112" i="3"/>
  <c r="B1112" i="3"/>
  <c r="J1112" i="3" s="1"/>
  <c r="B1111" i="3"/>
  <c r="B1110" i="3"/>
  <c r="B1109" i="3"/>
  <c r="B1108" i="3"/>
  <c r="N1108" i="3" s="1"/>
  <c r="B1107" i="3"/>
  <c r="O1107" i="3" s="1"/>
  <c r="B1106" i="3"/>
  <c r="B1105" i="3"/>
  <c r="B1104" i="3"/>
  <c r="R1104" i="3" s="1"/>
  <c r="B1103" i="3"/>
  <c r="K1103" i="3" s="1"/>
  <c r="B1102" i="3"/>
  <c r="B1101" i="3"/>
  <c r="B1100" i="3"/>
  <c r="L1100" i="3" s="1"/>
  <c r="B1099" i="3"/>
  <c r="M1099" i="3" s="1"/>
  <c r="B1098" i="3"/>
  <c r="B1097" i="3"/>
  <c r="P1097" i="3" s="1"/>
  <c r="B1096" i="3"/>
  <c r="B1095" i="3"/>
  <c r="K1095" i="3" s="1"/>
  <c r="B1094" i="3"/>
  <c r="L1094" i="3" s="1"/>
  <c r="B1093" i="3"/>
  <c r="B1092" i="3"/>
  <c r="F1092" i="3" s="1"/>
  <c r="B1091" i="3"/>
  <c r="N1091" i="3" s="1"/>
  <c r="B1090" i="3"/>
  <c r="P1090" i="3" s="1"/>
  <c r="B1089" i="3"/>
  <c r="Q1089" i="3" s="1"/>
  <c r="B1088" i="3"/>
  <c r="I1088" i="3" s="1"/>
  <c r="B1087" i="3"/>
  <c r="I1087" i="3" s="1"/>
  <c r="B1086" i="3"/>
  <c r="L1086" i="3" s="1"/>
  <c r="B1085" i="3"/>
  <c r="R1085" i="3" s="1"/>
  <c r="B1084" i="3"/>
  <c r="Q1084" i="3" s="1"/>
  <c r="B1083" i="3"/>
  <c r="K1083" i="3" s="1"/>
  <c r="B1082" i="3"/>
  <c r="I1082" i="3" s="1"/>
  <c r="B1081" i="3"/>
  <c r="Q1081" i="3" s="1"/>
  <c r="B1080" i="3"/>
  <c r="B1079" i="3"/>
  <c r="R1079" i="3" s="1"/>
  <c r="B1078" i="3"/>
  <c r="B1077" i="3"/>
  <c r="L1077" i="3" s="1"/>
  <c r="B1076" i="3"/>
  <c r="B1075" i="3"/>
  <c r="N1075" i="3" s="1"/>
  <c r="B1074" i="3"/>
  <c r="B1073" i="3"/>
  <c r="N1073" i="3" s="1"/>
  <c r="B1072" i="3"/>
  <c r="B1071" i="3"/>
  <c r="P1071" i="3" s="1"/>
  <c r="B1070" i="3"/>
  <c r="B1069" i="3"/>
  <c r="B1068" i="3"/>
  <c r="B1067" i="3"/>
  <c r="M1067" i="3" s="1"/>
  <c r="B1066" i="3"/>
  <c r="B1065" i="3"/>
  <c r="B1064" i="3"/>
  <c r="P1064" i="3" s="1"/>
  <c r="B1063" i="3"/>
  <c r="Q1063" i="3" s="1"/>
  <c r="B1062" i="3"/>
  <c r="B1061" i="3"/>
  <c r="R1061" i="3" s="1"/>
  <c r="B1060" i="3"/>
  <c r="B1059" i="3"/>
  <c r="P1059" i="3" s="1"/>
  <c r="B1058" i="3"/>
  <c r="B1057" i="3"/>
  <c r="O1057" i="3" s="1"/>
  <c r="B1056" i="3"/>
  <c r="Q1056" i="3" s="1"/>
  <c r="C1055" i="3"/>
  <c r="B1055" i="3"/>
  <c r="B1054" i="3"/>
  <c r="D1053" i="3"/>
  <c r="B1053" i="3"/>
  <c r="B1052" i="3"/>
  <c r="Q1052" i="3" s="1"/>
  <c r="B1051" i="3"/>
  <c r="B1050" i="3"/>
  <c r="L1050" i="3" s="1"/>
  <c r="B1049" i="3"/>
  <c r="N1049" i="3" s="1"/>
  <c r="B1048" i="3"/>
  <c r="G1048" i="3" s="1"/>
  <c r="B1047" i="3"/>
  <c r="B1046" i="3"/>
  <c r="B1045" i="3"/>
  <c r="M1045" i="3" s="1"/>
  <c r="B1044" i="3"/>
  <c r="E1044" i="3" s="1"/>
  <c r="B1043" i="3"/>
  <c r="B1042" i="3"/>
  <c r="F1042" i="3" s="1"/>
  <c r="B1041" i="3"/>
  <c r="B1040" i="3"/>
  <c r="B1039" i="3"/>
  <c r="D1038" i="3"/>
  <c r="B1038" i="3"/>
  <c r="B1037" i="3"/>
  <c r="D1036" i="3"/>
  <c r="C1036" i="3"/>
  <c r="B1036" i="3"/>
  <c r="L1036" i="3" s="1"/>
  <c r="B1035" i="3"/>
  <c r="P1035" i="3" s="1"/>
  <c r="B1034" i="3"/>
  <c r="P1034" i="3" s="1"/>
  <c r="B1033" i="3"/>
  <c r="P1033" i="3" s="1"/>
  <c r="B1032" i="3"/>
  <c r="B1031" i="3"/>
  <c r="B1030" i="3"/>
  <c r="B1029" i="3"/>
  <c r="J1029" i="3" s="1"/>
  <c r="B1028" i="3"/>
  <c r="M1028" i="3" s="1"/>
  <c r="B1027" i="3"/>
  <c r="H1027" i="3" s="1"/>
  <c r="D1026" i="3"/>
  <c r="B1026" i="3"/>
  <c r="B1025" i="3"/>
  <c r="P1025" i="3" s="1"/>
  <c r="B1024" i="3"/>
  <c r="O1024" i="3" s="1"/>
  <c r="B1023" i="3"/>
  <c r="B1022" i="3"/>
  <c r="L1022" i="3" s="1"/>
  <c r="B1021" i="3"/>
  <c r="B1020" i="3"/>
  <c r="F1020" i="3" s="1"/>
  <c r="B1019" i="3"/>
  <c r="B1018" i="3"/>
  <c r="L1018" i="3" s="1"/>
  <c r="B1017" i="3"/>
  <c r="B1016" i="3"/>
  <c r="B1015" i="3"/>
  <c r="D1014" i="3"/>
  <c r="B1014" i="3"/>
  <c r="Q1014" i="3" s="1"/>
  <c r="D1013" i="3"/>
  <c r="B1013" i="3"/>
  <c r="B1012" i="3"/>
  <c r="B1011" i="3"/>
  <c r="B1010" i="3"/>
  <c r="B1009" i="3"/>
  <c r="H1009" i="3" s="1"/>
  <c r="B1008" i="3"/>
  <c r="J1008" i="3" s="1"/>
  <c r="B1007" i="3"/>
  <c r="B1006" i="3"/>
  <c r="B1005" i="3"/>
  <c r="R1005" i="3" s="1"/>
  <c r="B1004" i="3"/>
  <c r="Q1004" i="3" s="1"/>
  <c r="B1003" i="3"/>
  <c r="B1002" i="3"/>
  <c r="N1002" i="3" s="1"/>
  <c r="B1001" i="3"/>
  <c r="F1001" i="3" s="1"/>
  <c r="B1000" i="3"/>
  <c r="Q1000" i="3" s="1"/>
  <c r="B999" i="3"/>
  <c r="P999" i="3" s="1"/>
  <c r="B998" i="3"/>
  <c r="D997" i="3"/>
  <c r="B997" i="3"/>
  <c r="B996" i="3"/>
  <c r="B995" i="3"/>
  <c r="N995" i="3" s="1"/>
  <c r="B994" i="3"/>
  <c r="Q994" i="3" s="1"/>
  <c r="B993" i="3"/>
  <c r="B992" i="3"/>
  <c r="B991" i="3"/>
  <c r="R991" i="3" s="1"/>
  <c r="B990" i="3"/>
  <c r="I990" i="3" s="1"/>
  <c r="C989" i="3"/>
  <c r="B989" i="3"/>
  <c r="B988" i="3"/>
  <c r="O988" i="3" s="1"/>
  <c r="D987" i="3"/>
  <c r="B987" i="3"/>
  <c r="M987" i="3" s="1"/>
  <c r="B986" i="3"/>
  <c r="N986" i="3" s="1"/>
  <c r="B985" i="3"/>
  <c r="B984" i="3"/>
  <c r="B983" i="3"/>
  <c r="Q983" i="3" s="1"/>
  <c r="B982" i="3"/>
  <c r="Q982" i="3" s="1"/>
  <c r="B981" i="3"/>
  <c r="R981" i="3" s="1"/>
  <c r="C980" i="3"/>
  <c r="B980" i="3"/>
  <c r="B979" i="3"/>
  <c r="B978" i="3"/>
  <c r="E978" i="3" s="1"/>
  <c r="B977" i="3"/>
  <c r="F977" i="3" s="1"/>
  <c r="B976" i="3"/>
  <c r="B975" i="3"/>
  <c r="I975" i="3" s="1"/>
  <c r="B974" i="3"/>
  <c r="B973" i="3"/>
  <c r="B972" i="3"/>
  <c r="G972" i="3" s="1"/>
  <c r="B971" i="3"/>
  <c r="F971" i="3" s="1"/>
  <c r="B970" i="3"/>
  <c r="O970" i="3" s="1"/>
  <c r="B969" i="3"/>
  <c r="B968" i="3"/>
  <c r="B967" i="3"/>
  <c r="B966" i="3"/>
  <c r="B965" i="3"/>
  <c r="R965" i="3" s="1"/>
  <c r="B964" i="3"/>
  <c r="K964" i="3" s="1"/>
  <c r="B963" i="3"/>
  <c r="N963" i="3" s="1"/>
  <c r="B962" i="3"/>
  <c r="P962" i="3" s="1"/>
  <c r="B961" i="3"/>
  <c r="B960" i="3"/>
  <c r="B959" i="3"/>
  <c r="R959" i="3" s="1"/>
  <c r="B958" i="3"/>
  <c r="R958" i="3" s="1"/>
  <c r="B957" i="3"/>
  <c r="B956" i="3"/>
  <c r="N956" i="3" s="1"/>
  <c r="B955" i="3"/>
  <c r="F955" i="3" s="1"/>
  <c r="B954" i="3"/>
  <c r="G954" i="3" s="1"/>
  <c r="D953" i="3"/>
  <c r="B953" i="3"/>
  <c r="B952" i="3"/>
  <c r="B951" i="3"/>
  <c r="R951" i="3" s="1"/>
  <c r="B950" i="3"/>
  <c r="Q950" i="3" s="1"/>
  <c r="B949" i="3"/>
  <c r="B948" i="3"/>
  <c r="K948" i="3" s="1"/>
  <c r="C947" i="3"/>
  <c r="B947" i="3"/>
  <c r="B946" i="3"/>
  <c r="N946" i="3" s="1"/>
  <c r="B945" i="3"/>
  <c r="B944" i="3"/>
  <c r="O944" i="3" s="1"/>
  <c r="B943" i="3"/>
  <c r="K943" i="3" s="1"/>
  <c r="B942" i="3"/>
  <c r="L942" i="3" s="1"/>
  <c r="B941" i="3"/>
  <c r="B940" i="3"/>
  <c r="F940" i="3" s="1"/>
  <c r="B939" i="3"/>
  <c r="M939" i="3" s="1"/>
  <c r="D938" i="3"/>
  <c r="B938" i="3"/>
  <c r="C937" i="3"/>
  <c r="B937" i="3"/>
  <c r="B936" i="3"/>
  <c r="O936" i="3" s="1"/>
  <c r="B935" i="3"/>
  <c r="Q935" i="3" s="1"/>
  <c r="D934" i="3"/>
  <c r="B934" i="3"/>
  <c r="B933" i="3"/>
  <c r="B932" i="3"/>
  <c r="B931" i="3"/>
  <c r="N931" i="3" s="1"/>
  <c r="C930" i="3"/>
  <c r="B930" i="3"/>
  <c r="B929" i="3"/>
  <c r="B928" i="3"/>
  <c r="B927" i="3"/>
  <c r="H927" i="3" s="1"/>
  <c r="B926" i="3"/>
  <c r="L926" i="3" s="1"/>
  <c r="B925" i="3"/>
  <c r="M925" i="3" s="1"/>
  <c r="B924" i="3"/>
  <c r="P924" i="3" s="1"/>
  <c r="B923" i="3"/>
  <c r="B922" i="3"/>
  <c r="E922" i="3" s="1"/>
  <c r="B921" i="3"/>
  <c r="H921" i="3" s="1"/>
  <c r="B920" i="3"/>
  <c r="O920" i="3" s="1"/>
  <c r="B919" i="3"/>
  <c r="B918" i="3"/>
  <c r="R918" i="3" s="1"/>
  <c r="B917" i="3"/>
  <c r="R917" i="3" s="1"/>
  <c r="B916" i="3"/>
  <c r="I916" i="3" s="1"/>
  <c r="B915" i="3"/>
  <c r="G915" i="3" s="1"/>
  <c r="B914" i="3"/>
  <c r="O914" i="3" s="1"/>
  <c r="B913" i="3"/>
  <c r="O913" i="3" s="1"/>
  <c r="B912" i="3"/>
  <c r="H912" i="3" s="1"/>
  <c r="B911" i="3"/>
  <c r="B910" i="3"/>
  <c r="K910" i="3" s="1"/>
  <c r="B909" i="3"/>
  <c r="K909" i="3" s="1"/>
  <c r="D908" i="3"/>
  <c r="B908" i="3"/>
  <c r="B907" i="3"/>
  <c r="P907" i="3" s="1"/>
  <c r="B906" i="3"/>
  <c r="L906" i="3" s="1"/>
  <c r="B905" i="3"/>
  <c r="M905" i="3" s="1"/>
  <c r="B904" i="3"/>
  <c r="B903" i="3"/>
  <c r="R903" i="3" s="1"/>
  <c r="B902" i="3"/>
  <c r="B901" i="3"/>
  <c r="R901" i="3" s="1"/>
  <c r="B900" i="3"/>
  <c r="B899" i="3"/>
  <c r="B898" i="3"/>
  <c r="B897" i="3"/>
  <c r="F897" i="3" s="1"/>
  <c r="B896" i="3"/>
  <c r="B895" i="3"/>
  <c r="B894" i="3"/>
  <c r="B893" i="3"/>
  <c r="R893" i="3" s="1"/>
  <c r="B892" i="3"/>
  <c r="D891" i="3"/>
  <c r="B891" i="3"/>
  <c r="L891" i="3" s="1"/>
  <c r="B890" i="3"/>
  <c r="H890" i="3" s="1"/>
  <c r="B889" i="3"/>
  <c r="M889" i="3" s="1"/>
  <c r="B888" i="3"/>
  <c r="B887" i="3"/>
  <c r="Q887" i="3" s="1"/>
  <c r="B886" i="3"/>
  <c r="B885" i="3"/>
  <c r="R885" i="3" s="1"/>
  <c r="B884" i="3"/>
  <c r="I884" i="3" s="1"/>
  <c r="D883" i="3"/>
  <c r="B883" i="3"/>
  <c r="L883" i="3" s="1"/>
  <c r="B882" i="3"/>
  <c r="E882" i="3" s="1"/>
  <c r="B881" i="3"/>
  <c r="P881" i="3" s="1"/>
  <c r="B880" i="3"/>
  <c r="B879" i="3"/>
  <c r="B878" i="3"/>
  <c r="L878" i="3" s="1"/>
  <c r="B877" i="3"/>
  <c r="E877" i="3" s="1"/>
  <c r="D876" i="3"/>
  <c r="B876" i="3"/>
  <c r="L876" i="3" s="1"/>
  <c r="B875" i="3"/>
  <c r="C874" i="3"/>
  <c r="B874" i="3"/>
  <c r="L874" i="3" s="1"/>
  <c r="B873" i="3"/>
  <c r="M873" i="3" s="1"/>
  <c r="B872" i="3"/>
  <c r="Q872" i="3" s="1"/>
  <c r="B871" i="3"/>
  <c r="B870" i="3"/>
  <c r="B869" i="3"/>
  <c r="E869" i="3" s="1"/>
  <c r="B868" i="3"/>
  <c r="I868" i="3" s="1"/>
  <c r="D867" i="3"/>
  <c r="B867" i="3"/>
  <c r="G867" i="3" s="1"/>
  <c r="B866" i="3"/>
  <c r="N866" i="3" s="1"/>
  <c r="B865" i="3"/>
  <c r="M865" i="3" s="1"/>
  <c r="B864" i="3"/>
  <c r="Q864" i="3" s="1"/>
  <c r="B863" i="3"/>
  <c r="R863" i="3" s="1"/>
  <c r="B862" i="3"/>
  <c r="B861" i="3"/>
  <c r="M861" i="3" s="1"/>
  <c r="D860" i="3"/>
  <c r="B860" i="3"/>
  <c r="P860" i="3" s="1"/>
  <c r="B859" i="3"/>
  <c r="M859" i="3" s="1"/>
  <c r="D858" i="3"/>
  <c r="B858" i="3"/>
  <c r="Q858" i="3" s="1"/>
  <c r="D857" i="3"/>
  <c r="B857" i="3"/>
  <c r="H857" i="3" s="1"/>
  <c r="B856" i="3"/>
  <c r="B855" i="3"/>
  <c r="B854" i="3"/>
  <c r="R854" i="3" s="1"/>
  <c r="D853" i="3"/>
  <c r="B853" i="3"/>
  <c r="B852" i="3"/>
  <c r="I852" i="3" s="1"/>
  <c r="B851" i="3"/>
  <c r="N851" i="3" s="1"/>
  <c r="B850" i="3"/>
  <c r="I850" i="3" s="1"/>
  <c r="B849" i="3"/>
  <c r="M849" i="3" s="1"/>
  <c r="B848" i="3"/>
  <c r="P848" i="3" s="1"/>
  <c r="B847" i="3"/>
  <c r="K847" i="3" s="1"/>
  <c r="B846" i="3"/>
  <c r="Q846" i="3" s="1"/>
  <c r="B845" i="3"/>
  <c r="B844" i="3"/>
  <c r="R844" i="3" s="1"/>
  <c r="B843" i="3"/>
  <c r="K843" i="3" s="1"/>
  <c r="B842" i="3"/>
  <c r="D841" i="3"/>
  <c r="B841" i="3"/>
  <c r="G841" i="3" s="1"/>
  <c r="B840" i="3"/>
  <c r="Q840" i="3" s="1"/>
  <c r="B839" i="3"/>
  <c r="P839" i="3" s="1"/>
  <c r="B838" i="3"/>
  <c r="R838" i="3" s="1"/>
  <c r="B837" i="3"/>
  <c r="B836" i="3"/>
  <c r="R836" i="3" s="1"/>
  <c r="B835" i="3"/>
  <c r="B834" i="3"/>
  <c r="L834" i="3" s="1"/>
  <c r="B833" i="3"/>
  <c r="M833" i="3" s="1"/>
  <c r="B832" i="3"/>
  <c r="J832" i="3" s="1"/>
  <c r="B831" i="3"/>
  <c r="B830" i="3"/>
  <c r="B829" i="3"/>
  <c r="B828" i="3"/>
  <c r="R828" i="3" s="1"/>
  <c r="B827" i="3"/>
  <c r="B826" i="3"/>
  <c r="B825" i="3"/>
  <c r="B824" i="3"/>
  <c r="B823" i="3"/>
  <c r="K823" i="3" s="1"/>
  <c r="B822" i="3"/>
  <c r="J822" i="3" s="1"/>
  <c r="B821" i="3"/>
  <c r="B820" i="3"/>
  <c r="N820" i="3" s="1"/>
  <c r="D819" i="3"/>
  <c r="B819" i="3"/>
  <c r="B818" i="3"/>
  <c r="L818" i="3" s="1"/>
  <c r="B817" i="3"/>
  <c r="F817" i="3" s="1"/>
  <c r="D816" i="3"/>
  <c r="B816" i="3"/>
  <c r="R816" i="3" s="1"/>
  <c r="B815" i="3"/>
  <c r="B814" i="3"/>
  <c r="Q814" i="3" s="1"/>
  <c r="B813" i="3"/>
  <c r="B812" i="3"/>
  <c r="R812" i="3" s="1"/>
  <c r="B811" i="3"/>
  <c r="D810" i="3"/>
  <c r="B810" i="3"/>
  <c r="B809" i="3"/>
  <c r="G809" i="3" s="1"/>
  <c r="B808" i="3"/>
  <c r="R808" i="3" s="1"/>
  <c r="B807" i="3"/>
  <c r="B806" i="3"/>
  <c r="B805" i="3"/>
  <c r="M805" i="3" s="1"/>
  <c r="B804" i="3"/>
  <c r="R804" i="3" s="1"/>
  <c r="B803" i="3"/>
  <c r="K803" i="3" s="1"/>
  <c r="B802" i="3"/>
  <c r="L802" i="3" s="1"/>
  <c r="C801" i="3"/>
  <c r="B801" i="3"/>
  <c r="D800" i="3"/>
  <c r="B800" i="3"/>
  <c r="R800" i="3" s="1"/>
  <c r="B799" i="3"/>
  <c r="B798" i="3"/>
  <c r="B797" i="3"/>
  <c r="B796" i="3"/>
  <c r="O796" i="3" s="1"/>
  <c r="B795" i="3"/>
  <c r="K795" i="3" s="1"/>
  <c r="C794" i="3"/>
  <c r="B794" i="3"/>
  <c r="K794" i="3" s="1"/>
  <c r="B793" i="3"/>
  <c r="O793" i="3" s="1"/>
  <c r="B792" i="3"/>
  <c r="B791" i="3"/>
  <c r="B790" i="3"/>
  <c r="L790" i="3" s="1"/>
  <c r="B789" i="3"/>
  <c r="J789" i="3" s="1"/>
  <c r="B788" i="3"/>
  <c r="K788" i="3" s="1"/>
  <c r="B787" i="3"/>
  <c r="K787" i="3" s="1"/>
  <c r="B786" i="3"/>
  <c r="P786" i="3" s="1"/>
  <c r="B785" i="3"/>
  <c r="M785" i="3" s="1"/>
  <c r="C784" i="3"/>
  <c r="B784" i="3"/>
  <c r="I784" i="3" s="1"/>
  <c r="B783" i="3"/>
  <c r="J783" i="3" s="1"/>
  <c r="B782" i="3"/>
  <c r="B781" i="3"/>
  <c r="R781" i="3" s="1"/>
  <c r="B780" i="3"/>
  <c r="P780" i="3" s="1"/>
  <c r="B779" i="3"/>
  <c r="K779" i="3" s="1"/>
  <c r="B778" i="3"/>
  <c r="L778" i="3" s="1"/>
  <c r="D777" i="3"/>
  <c r="B777" i="3"/>
  <c r="O777" i="3" s="1"/>
  <c r="B776" i="3"/>
  <c r="I776" i="3" s="1"/>
  <c r="B775" i="3"/>
  <c r="P775" i="3" s="1"/>
  <c r="D774" i="3"/>
  <c r="B774" i="3"/>
  <c r="B773" i="3"/>
  <c r="B772" i="3"/>
  <c r="F772" i="3" s="1"/>
  <c r="B771" i="3"/>
  <c r="G771" i="3" s="1"/>
  <c r="C770" i="3"/>
  <c r="B770" i="3"/>
  <c r="N770" i="3" s="1"/>
  <c r="B769" i="3"/>
  <c r="D768" i="3"/>
  <c r="B768" i="3"/>
  <c r="K768" i="3" s="1"/>
  <c r="B767" i="3"/>
  <c r="R767" i="3" s="1"/>
  <c r="B766" i="3"/>
  <c r="R766" i="3" s="1"/>
  <c r="B765" i="3"/>
  <c r="M765" i="3" s="1"/>
  <c r="B764" i="3"/>
  <c r="N764" i="3" s="1"/>
  <c r="B763" i="3"/>
  <c r="B762" i="3"/>
  <c r="B761" i="3"/>
  <c r="Q761" i="3" s="1"/>
  <c r="B760" i="3"/>
  <c r="B759" i="3"/>
  <c r="I759" i="3" s="1"/>
  <c r="D758" i="3"/>
  <c r="B758" i="3"/>
  <c r="L758" i="3" s="1"/>
  <c r="B757" i="3"/>
  <c r="B756" i="3"/>
  <c r="B755" i="3"/>
  <c r="B754" i="3"/>
  <c r="K754" i="3" s="1"/>
  <c r="B753" i="3"/>
  <c r="B752" i="3"/>
  <c r="B751" i="3"/>
  <c r="B750" i="3"/>
  <c r="M750" i="3" s="1"/>
  <c r="B749" i="3"/>
  <c r="B748" i="3"/>
  <c r="B747" i="3"/>
  <c r="B746" i="3"/>
  <c r="O746" i="3" s="1"/>
  <c r="B745" i="3"/>
  <c r="J745" i="3" s="1"/>
  <c r="C744" i="3"/>
  <c r="B744" i="3"/>
  <c r="B743" i="3"/>
  <c r="B742" i="3"/>
  <c r="D741" i="3"/>
  <c r="B741" i="3"/>
  <c r="R741" i="3" s="1"/>
  <c r="B740" i="3"/>
  <c r="E740" i="3" s="1"/>
  <c r="B739" i="3"/>
  <c r="H739" i="3" s="1"/>
  <c r="B738" i="3"/>
  <c r="B737" i="3"/>
  <c r="G737" i="3" s="1"/>
  <c r="B736" i="3"/>
  <c r="B735" i="3"/>
  <c r="B734" i="3"/>
  <c r="B733" i="3"/>
  <c r="B732" i="3"/>
  <c r="K732" i="3" s="1"/>
  <c r="B731" i="3"/>
  <c r="B730" i="3"/>
  <c r="B729" i="3"/>
  <c r="H729" i="3" s="1"/>
  <c r="B728" i="3"/>
  <c r="B727" i="3"/>
  <c r="H727" i="3" s="1"/>
  <c r="B726" i="3"/>
  <c r="B725" i="3"/>
  <c r="N725" i="3" s="1"/>
  <c r="B724" i="3"/>
  <c r="Q724" i="3" s="1"/>
  <c r="B723" i="3"/>
  <c r="K723" i="3" s="1"/>
  <c r="B722" i="3"/>
  <c r="B721" i="3"/>
  <c r="B720" i="3"/>
  <c r="Q720" i="3" s="1"/>
  <c r="B719" i="3"/>
  <c r="Q719" i="3" s="1"/>
  <c r="B718" i="3"/>
  <c r="I718" i="3" s="1"/>
  <c r="B717" i="3"/>
  <c r="B716" i="3"/>
  <c r="O716" i="3" s="1"/>
  <c r="B715" i="3"/>
  <c r="B714" i="3"/>
  <c r="M714" i="3" s="1"/>
  <c r="B713" i="3"/>
  <c r="Q713" i="3" s="1"/>
  <c r="B712" i="3"/>
  <c r="O712" i="3" s="1"/>
  <c r="B711" i="3"/>
  <c r="R711" i="3" s="1"/>
  <c r="B710" i="3"/>
  <c r="D709" i="3"/>
  <c r="B709" i="3"/>
  <c r="H709" i="3" s="1"/>
  <c r="B708" i="3"/>
  <c r="B707" i="3"/>
  <c r="B706" i="3"/>
  <c r="M706" i="3" s="1"/>
  <c r="B705" i="3"/>
  <c r="B704" i="3"/>
  <c r="H704" i="3" s="1"/>
  <c r="B703" i="3"/>
  <c r="D702" i="3"/>
  <c r="B702" i="3"/>
  <c r="L702" i="3" s="1"/>
  <c r="B701" i="3"/>
  <c r="P701" i="3" s="1"/>
  <c r="B700" i="3"/>
  <c r="R700" i="3" s="1"/>
  <c r="B699" i="3"/>
  <c r="N699" i="3" s="1"/>
  <c r="B698" i="3"/>
  <c r="L698" i="3" s="1"/>
  <c r="B697" i="3"/>
  <c r="Q697" i="3" s="1"/>
  <c r="B696" i="3"/>
  <c r="F695" i="3"/>
  <c r="B695" i="3"/>
  <c r="J695" i="3" s="1"/>
  <c r="B694" i="3"/>
  <c r="D693" i="3"/>
  <c r="B693" i="3"/>
  <c r="B692" i="3"/>
  <c r="L692" i="3" s="1"/>
  <c r="B691" i="3"/>
  <c r="P691" i="3" s="1"/>
  <c r="D690" i="3"/>
  <c r="B690" i="3"/>
  <c r="O690" i="3" s="1"/>
  <c r="B689" i="3"/>
  <c r="I689" i="3" s="1"/>
  <c r="B688" i="3"/>
  <c r="O688" i="3" s="1"/>
  <c r="B687" i="3"/>
  <c r="B686" i="3"/>
  <c r="Q686" i="3" s="1"/>
  <c r="B685" i="3"/>
  <c r="L685" i="3" s="1"/>
  <c r="C684" i="3"/>
  <c r="B684" i="3"/>
  <c r="M684" i="3" s="1"/>
  <c r="B683" i="3"/>
  <c r="B682" i="3"/>
  <c r="N682" i="3" s="1"/>
  <c r="B681" i="3"/>
  <c r="B680" i="3"/>
  <c r="J680" i="3" s="1"/>
  <c r="B679" i="3"/>
  <c r="F679" i="3" s="1"/>
  <c r="D678" i="3"/>
  <c r="B678" i="3"/>
  <c r="O678" i="3" s="1"/>
  <c r="B677" i="3"/>
  <c r="F677" i="3" s="1"/>
  <c r="B676" i="3"/>
  <c r="B675" i="3"/>
  <c r="R675" i="3" s="1"/>
  <c r="B674" i="3"/>
  <c r="O674" i="3" s="1"/>
  <c r="B673" i="3"/>
  <c r="R673" i="3" s="1"/>
  <c r="B672" i="3"/>
  <c r="D671" i="3"/>
  <c r="B671" i="3"/>
  <c r="B670" i="3"/>
  <c r="C669" i="3"/>
  <c r="B669" i="3"/>
  <c r="N669" i="3" s="1"/>
  <c r="B668" i="3"/>
  <c r="R668" i="3" s="1"/>
  <c r="D667" i="3"/>
  <c r="B667" i="3"/>
  <c r="B666" i="3"/>
  <c r="P666" i="3" s="1"/>
  <c r="B665" i="3"/>
  <c r="O665" i="3" s="1"/>
  <c r="B664" i="3"/>
  <c r="I664" i="3" s="1"/>
  <c r="B663" i="3"/>
  <c r="R663" i="3" s="1"/>
  <c r="B662" i="3"/>
  <c r="M662" i="3" s="1"/>
  <c r="D661" i="3"/>
  <c r="B661" i="3"/>
  <c r="J661" i="3" s="1"/>
  <c r="B660" i="3"/>
  <c r="N660" i="3" s="1"/>
  <c r="B659" i="3"/>
  <c r="B658" i="3"/>
  <c r="L658" i="3" s="1"/>
  <c r="B657" i="3"/>
  <c r="Q657" i="3" s="1"/>
  <c r="B656" i="3"/>
  <c r="P656" i="3" s="1"/>
  <c r="D655" i="3"/>
  <c r="B655" i="3"/>
  <c r="B654" i="3"/>
  <c r="O654" i="3" s="1"/>
  <c r="B653" i="3"/>
  <c r="N653" i="3" s="1"/>
  <c r="B652" i="3"/>
  <c r="R652" i="3" s="1"/>
  <c r="B651" i="3"/>
  <c r="G651" i="3" s="1"/>
  <c r="B650" i="3"/>
  <c r="B649" i="3"/>
  <c r="N649" i="3" s="1"/>
  <c r="B648" i="3"/>
  <c r="K648" i="3" s="1"/>
  <c r="B647" i="3"/>
  <c r="B646" i="3"/>
  <c r="B645" i="3"/>
  <c r="G645" i="3" s="1"/>
  <c r="D644" i="3"/>
  <c r="C644" i="3"/>
  <c r="B644" i="3"/>
  <c r="R644" i="3" s="1"/>
  <c r="B643" i="3"/>
  <c r="O643" i="3" s="1"/>
  <c r="D642" i="3"/>
  <c r="B642" i="3"/>
  <c r="L642" i="3" s="1"/>
  <c r="B641" i="3"/>
  <c r="B640" i="3"/>
  <c r="M640" i="3" s="1"/>
  <c r="B639" i="3"/>
  <c r="K639" i="3" s="1"/>
  <c r="B638" i="3"/>
  <c r="J638" i="3" s="1"/>
  <c r="B637" i="3"/>
  <c r="H637" i="3" s="1"/>
  <c r="B636" i="3"/>
  <c r="N636" i="3" s="1"/>
  <c r="B635" i="3"/>
  <c r="B634" i="3"/>
  <c r="B633" i="3"/>
  <c r="J633" i="3" s="1"/>
  <c r="B632" i="3"/>
  <c r="Q632" i="3" s="1"/>
  <c r="B631" i="3"/>
  <c r="P631" i="3" s="1"/>
  <c r="B630" i="3"/>
  <c r="M630" i="3" s="1"/>
  <c r="B629" i="3"/>
  <c r="B628" i="3"/>
  <c r="K628" i="3" s="1"/>
  <c r="B627" i="3"/>
  <c r="B626" i="3"/>
  <c r="M626" i="3" s="1"/>
  <c r="B625" i="3"/>
  <c r="B624" i="3"/>
  <c r="H624" i="3" s="1"/>
  <c r="B623" i="3"/>
  <c r="F623" i="3" s="1"/>
  <c r="B622" i="3"/>
  <c r="B621" i="3"/>
  <c r="P621" i="3" s="1"/>
  <c r="B620" i="3"/>
  <c r="R620" i="3" s="1"/>
  <c r="B619" i="3"/>
  <c r="M619" i="3" s="1"/>
  <c r="B618" i="3"/>
  <c r="M618" i="3" s="1"/>
  <c r="B617" i="3"/>
  <c r="O617" i="3" s="1"/>
  <c r="B616" i="3"/>
  <c r="B615" i="3"/>
  <c r="R615" i="3" s="1"/>
  <c r="B614" i="3"/>
  <c r="R614" i="3" s="1"/>
  <c r="B613" i="3"/>
  <c r="D612" i="3"/>
  <c r="B612" i="3"/>
  <c r="Q612" i="3" s="1"/>
  <c r="B611" i="3"/>
  <c r="B610" i="3"/>
  <c r="B609" i="3"/>
  <c r="N609" i="3" s="1"/>
  <c r="B608" i="3"/>
  <c r="N608" i="3" s="1"/>
  <c r="B607" i="3"/>
  <c r="B606" i="3"/>
  <c r="B605" i="3"/>
  <c r="B604" i="3"/>
  <c r="B603" i="3"/>
  <c r="K603" i="3" s="1"/>
  <c r="D602" i="3"/>
  <c r="B602" i="3"/>
  <c r="Q602" i="3" s="1"/>
  <c r="B601" i="3"/>
  <c r="B600" i="3"/>
  <c r="B599" i="3"/>
  <c r="Q599" i="3" s="1"/>
  <c r="B598" i="3"/>
  <c r="H598" i="3" s="1"/>
  <c r="B597" i="3"/>
  <c r="D596" i="3"/>
  <c r="B596" i="3"/>
  <c r="R596" i="3" s="1"/>
  <c r="B595" i="3"/>
  <c r="L595" i="3" s="1"/>
  <c r="D594" i="3"/>
  <c r="B594" i="3"/>
  <c r="B593" i="3"/>
  <c r="O593" i="3" s="1"/>
  <c r="B592" i="3"/>
  <c r="Q592" i="3" s="1"/>
  <c r="B591" i="3"/>
  <c r="B590" i="3"/>
  <c r="J590" i="3" s="1"/>
  <c r="D589" i="3"/>
  <c r="B589" i="3"/>
  <c r="K589" i="3" s="1"/>
  <c r="B588" i="3"/>
  <c r="B587" i="3"/>
  <c r="R587" i="3" s="1"/>
  <c r="B586" i="3"/>
  <c r="O586" i="3" s="1"/>
  <c r="B585" i="3"/>
  <c r="Q585" i="3" s="1"/>
  <c r="B584" i="3"/>
  <c r="H584" i="3" s="1"/>
  <c r="B583" i="3"/>
  <c r="P583" i="3" s="1"/>
  <c r="D582" i="3"/>
  <c r="B582" i="3"/>
  <c r="H582" i="3" s="1"/>
  <c r="B581" i="3"/>
  <c r="P581" i="3" s="1"/>
  <c r="B580" i="3"/>
  <c r="L580" i="3" s="1"/>
  <c r="B579" i="3"/>
  <c r="B578" i="3"/>
  <c r="D577" i="3"/>
  <c r="B577" i="3"/>
  <c r="B576" i="3"/>
  <c r="B575" i="3"/>
  <c r="I575" i="3" s="1"/>
  <c r="B574" i="3"/>
  <c r="D573" i="3"/>
  <c r="B573" i="3"/>
  <c r="J573" i="3" s="1"/>
  <c r="B572" i="3"/>
  <c r="B571" i="3"/>
  <c r="K571" i="3" s="1"/>
  <c r="B570" i="3"/>
  <c r="I570" i="3" s="1"/>
  <c r="B569" i="3"/>
  <c r="M569" i="3" s="1"/>
  <c r="B568" i="3"/>
  <c r="B567" i="3"/>
  <c r="P567" i="3" s="1"/>
  <c r="B566" i="3"/>
  <c r="B565" i="3"/>
  <c r="H565" i="3" s="1"/>
  <c r="B564" i="3"/>
  <c r="B563" i="3"/>
  <c r="B562" i="3"/>
  <c r="B561" i="3"/>
  <c r="G561" i="3" s="1"/>
  <c r="D560" i="3"/>
  <c r="B560" i="3"/>
  <c r="B559" i="3"/>
  <c r="H559" i="3" s="1"/>
  <c r="B558" i="3"/>
  <c r="R558" i="3" s="1"/>
  <c r="B557" i="3"/>
  <c r="J557" i="3" s="1"/>
  <c r="B556" i="3"/>
  <c r="Q556" i="3" s="1"/>
  <c r="B555" i="3"/>
  <c r="C554" i="3"/>
  <c r="B554" i="3"/>
  <c r="D553" i="3"/>
  <c r="B553" i="3"/>
  <c r="P553" i="3" s="1"/>
  <c r="B552" i="3"/>
  <c r="P552" i="3" s="1"/>
  <c r="B551" i="3"/>
  <c r="N551" i="3" s="1"/>
  <c r="B550" i="3"/>
  <c r="B549" i="3"/>
  <c r="P549" i="3" s="1"/>
  <c r="B548" i="3"/>
  <c r="D547" i="3"/>
  <c r="B547" i="3"/>
  <c r="M547" i="3" s="1"/>
  <c r="B546" i="3"/>
  <c r="L546" i="3" s="1"/>
  <c r="D545" i="3"/>
  <c r="B545" i="3"/>
  <c r="B544" i="3"/>
  <c r="P544" i="3" s="1"/>
  <c r="B543" i="3"/>
  <c r="C542" i="3"/>
  <c r="B542" i="3"/>
  <c r="D541" i="3"/>
  <c r="B541" i="3"/>
  <c r="P541" i="3" s="1"/>
  <c r="B540" i="3"/>
  <c r="Q540" i="3" s="1"/>
  <c r="B539" i="3"/>
  <c r="B538" i="3"/>
  <c r="Q538" i="3" s="1"/>
  <c r="B537" i="3"/>
  <c r="Q537" i="3" s="1"/>
  <c r="B536" i="3"/>
  <c r="G536" i="3" s="1"/>
  <c r="B535" i="3"/>
  <c r="B534" i="3"/>
  <c r="B533" i="3"/>
  <c r="B532" i="3"/>
  <c r="J532" i="3" s="1"/>
  <c r="B531" i="3"/>
  <c r="B530" i="3"/>
  <c r="B529" i="3"/>
  <c r="B528" i="3"/>
  <c r="N528" i="3" s="1"/>
  <c r="B527" i="3"/>
  <c r="F527" i="3" s="1"/>
  <c r="B526" i="3"/>
  <c r="Q526" i="3" s="1"/>
  <c r="B525" i="3"/>
  <c r="B524" i="3"/>
  <c r="B523" i="3"/>
  <c r="B522" i="3"/>
  <c r="B521" i="3"/>
  <c r="D520" i="3"/>
  <c r="B520" i="3"/>
  <c r="B519" i="3"/>
  <c r="M519" i="3" s="1"/>
  <c r="B518" i="3"/>
  <c r="Q518" i="3" s="1"/>
  <c r="B517" i="3"/>
  <c r="I517" i="3" s="1"/>
  <c r="B516" i="3"/>
  <c r="B515" i="3"/>
  <c r="J515" i="3" s="1"/>
  <c r="B514" i="3"/>
  <c r="R514" i="3" s="1"/>
  <c r="B513" i="3"/>
  <c r="K513" i="3" s="1"/>
  <c r="B512" i="3"/>
  <c r="E512" i="3" s="1"/>
  <c r="B511" i="3"/>
  <c r="P511" i="3" s="1"/>
  <c r="B510" i="3"/>
  <c r="O510" i="3" s="1"/>
  <c r="B509" i="3"/>
  <c r="B508" i="3"/>
  <c r="Q508" i="3" s="1"/>
  <c r="B507" i="3"/>
  <c r="L507" i="3" s="1"/>
  <c r="B506" i="3"/>
  <c r="B505" i="3"/>
  <c r="H505" i="3" s="1"/>
  <c r="B504" i="3"/>
  <c r="B503" i="3"/>
  <c r="B502" i="3"/>
  <c r="P502" i="3" s="1"/>
  <c r="B501" i="3"/>
  <c r="B500" i="3"/>
  <c r="Q500" i="3" s="1"/>
  <c r="B499" i="3"/>
  <c r="B498" i="3"/>
  <c r="B497" i="3"/>
  <c r="K497" i="3" s="1"/>
  <c r="D496" i="3"/>
  <c r="B496" i="3"/>
  <c r="L496" i="3" s="1"/>
  <c r="B495" i="3"/>
  <c r="M495" i="3" s="1"/>
  <c r="D494" i="3"/>
  <c r="B494" i="3"/>
  <c r="J494" i="3" s="1"/>
  <c r="B493" i="3"/>
  <c r="B492" i="3"/>
  <c r="R492" i="3" s="1"/>
  <c r="D491" i="3"/>
  <c r="B491" i="3"/>
  <c r="B490" i="3"/>
  <c r="R490" i="3" s="1"/>
  <c r="B489" i="3"/>
  <c r="K489" i="3" s="1"/>
  <c r="D488" i="3"/>
  <c r="B488" i="3"/>
  <c r="G488" i="3" s="1"/>
  <c r="B487" i="3"/>
  <c r="M487" i="3" s="1"/>
  <c r="B486" i="3"/>
  <c r="B485" i="3"/>
  <c r="Q485" i="3" s="1"/>
  <c r="B484" i="3"/>
  <c r="B483" i="3"/>
  <c r="R483" i="3" s="1"/>
  <c r="B482" i="3"/>
  <c r="D481" i="3"/>
  <c r="B481" i="3"/>
  <c r="B480" i="3"/>
  <c r="L480" i="3" s="1"/>
  <c r="B479" i="3"/>
  <c r="M479" i="3" s="1"/>
  <c r="D478" i="3"/>
  <c r="B478" i="3"/>
  <c r="O478" i="3" s="1"/>
  <c r="B477" i="3"/>
  <c r="B476" i="3"/>
  <c r="B475" i="3"/>
  <c r="B474" i="3"/>
  <c r="N474" i="3" s="1"/>
  <c r="B473" i="3"/>
  <c r="K473" i="3" s="1"/>
  <c r="B472" i="3"/>
  <c r="B471" i="3"/>
  <c r="M471" i="3" s="1"/>
  <c r="B470" i="3"/>
  <c r="B469" i="3"/>
  <c r="B468" i="3"/>
  <c r="Q468" i="3" s="1"/>
  <c r="B467" i="3"/>
  <c r="B466" i="3"/>
  <c r="R466" i="3" s="1"/>
  <c r="B465" i="3"/>
  <c r="P465" i="3" s="1"/>
  <c r="B464" i="3"/>
  <c r="L464" i="3" s="1"/>
  <c r="D463" i="3"/>
  <c r="B463" i="3"/>
  <c r="N463" i="3" s="1"/>
  <c r="B462" i="3"/>
  <c r="Q462" i="3" s="1"/>
  <c r="B461" i="3"/>
  <c r="I461" i="3" s="1"/>
  <c r="B460" i="3"/>
  <c r="Q460" i="3" s="1"/>
  <c r="D459" i="3"/>
  <c r="B459" i="3"/>
  <c r="M459" i="3" s="1"/>
  <c r="B458" i="3"/>
  <c r="R458" i="3" s="1"/>
  <c r="D457" i="3"/>
  <c r="B457" i="3"/>
  <c r="L457" i="3" s="1"/>
  <c r="B456" i="3"/>
  <c r="L456" i="3" s="1"/>
  <c r="B455" i="3"/>
  <c r="M455" i="3" s="1"/>
  <c r="B454" i="3"/>
  <c r="R454" i="3" s="1"/>
  <c r="B453" i="3"/>
  <c r="Q453" i="3" s="1"/>
  <c r="B452" i="3"/>
  <c r="L452" i="3" s="1"/>
  <c r="B451" i="3"/>
  <c r="M451" i="3" s="1"/>
  <c r="B450" i="3"/>
  <c r="B449" i="3"/>
  <c r="K449" i="3" s="1"/>
  <c r="D448" i="3"/>
  <c r="B448" i="3"/>
  <c r="M448" i="3" s="1"/>
  <c r="B447" i="3"/>
  <c r="M447" i="3" s="1"/>
  <c r="B446" i="3"/>
  <c r="B445" i="3"/>
  <c r="B444" i="3"/>
  <c r="Q444" i="3" s="1"/>
  <c r="B443" i="3"/>
  <c r="K443" i="3" s="1"/>
  <c r="B442" i="3"/>
  <c r="R442" i="3" s="1"/>
  <c r="B441" i="3"/>
  <c r="B440" i="3"/>
  <c r="B439" i="3"/>
  <c r="M439" i="3" s="1"/>
  <c r="B438" i="3"/>
  <c r="O438" i="3" s="1"/>
  <c r="B437" i="3"/>
  <c r="P437" i="3" s="1"/>
  <c r="B436" i="3"/>
  <c r="L436" i="3" s="1"/>
  <c r="B435" i="3"/>
  <c r="R435" i="3" s="1"/>
  <c r="B434" i="3"/>
  <c r="R434" i="3" s="1"/>
  <c r="D433" i="3"/>
  <c r="B433" i="3"/>
  <c r="B432" i="3"/>
  <c r="B431" i="3"/>
  <c r="M431" i="3" s="1"/>
  <c r="B430" i="3"/>
  <c r="P430" i="3" s="1"/>
  <c r="B429" i="3"/>
  <c r="J429" i="3" s="1"/>
  <c r="B428" i="3"/>
  <c r="Q428" i="3" s="1"/>
  <c r="B427" i="3"/>
  <c r="J427" i="3" s="1"/>
  <c r="B426" i="3"/>
  <c r="B425" i="3"/>
  <c r="M425" i="3" s="1"/>
  <c r="D424" i="3"/>
  <c r="B424" i="3"/>
  <c r="B423" i="3"/>
  <c r="M423" i="3" s="1"/>
  <c r="B422" i="3"/>
  <c r="P422" i="3" s="1"/>
  <c r="B421" i="3"/>
  <c r="P421" i="3" s="1"/>
  <c r="B420" i="3"/>
  <c r="Q420" i="3" s="1"/>
  <c r="B419" i="3"/>
  <c r="D418" i="3"/>
  <c r="B418" i="3"/>
  <c r="R418" i="3" s="1"/>
  <c r="D417" i="3"/>
  <c r="B417" i="3"/>
  <c r="K417" i="3" s="1"/>
  <c r="B416" i="3"/>
  <c r="L416" i="3" s="1"/>
  <c r="B415" i="3"/>
  <c r="B414" i="3"/>
  <c r="P414" i="3" s="1"/>
  <c r="B413" i="3"/>
  <c r="B412" i="3"/>
  <c r="R412" i="3" s="1"/>
  <c r="B411" i="3"/>
  <c r="M411" i="3" s="1"/>
  <c r="B410" i="3"/>
  <c r="B409" i="3"/>
  <c r="K409" i="3" s="1"/>
  <c r="B408" i="3"/>
  <c r="L408" i="3" s="1"/>
  <c r="B407" i="3"/>
  <c r="M407" i="3" s="1"/>
  <c r="B406" i="3"/>
  <c r="O406" i="3" s="1"/>
  <c r="B405" i="3"/>
  <c r="R405" i="3" s="1"/>
  <c r="B404" i="3"/>
  <c r="C403" i="3"/>
  <c r="B403" i="3"/>
  <c r="M403" i="3" s="1"/>
  <c r="B402" i="3"/>
  <c r="B401" i="3"/>
  <c r="K401" i="3" s="1"/>
  <c r="B400" i="3"/>
  <c r="L400" i="3" s="1"/>
  <c r="B399" i="3"/>
  <c r="B398" i="3"/>
  <c r="P398" i="3" s="1"/>
  <c r="B397" i="3"/>
  <c r="P397" i="3" s="1"/>
  <c r="B396" i="3"/>
  <c r="B395" i="3"/>
  <c r="B394" i="3"/>
  <c r="R394" i="3" s="1"/>
  <c r="B393" i="3"/>
  <c r="Q393" i="3" s="1"/>
  <c r="B392" i="3"/>
  <c r="B391" i="3"/>
  <c r="Q391" i="3" s="1"/>
  <c r="B390" i="3"/>
  <c r="Q390" i="3" s="1"/>
  <c r="D389" i="3"/>
  <c r="B389" i="3"/>
  <c r="P389" i="3" s="1"/>
  <c r="B388" i="3"/>
  <c r="C387" i="3"/>
  <c r="B387" i="3"/>
  <c r="R387" i="3" s="1"/>
  <c r="B386" i="3"/>
  <c r="N386" i="3" s="1"/>
  <c r="B385" i="3"/>
  <c r="Q385" i="3" s="1"/>
  <c r="D384" i="3"/>
  <c r="B384" i="3"/>
  <c r="O384" i="3" s="1"/>
  <c r="B383" i="3"/>
  <c r="O383" i="3" s="1"/>
  <c r="B382" i="3"/>
  <c r="J382" i="3" s="1"/>
  <c r="B381" i="3"/>
  <c r="Q381" i="3" s="1"/>
  <c r="B380" i="3"/>
  <c r="B379" i="3"/>
  <c r="M379" i="3" s="1"/>
  <c r="B378" i="3"/>
  <c r="R378" i="3" s="1"/>
  <c r="B377" i="3"/>
  <c r="Q377" i="3" s="1"/>
  <c r="B376" i="3"/>
  <c r="P376" i="3" s="1"/>
  <c r="B375" i="3"/>
  <c r="B374" i="3"/>
  <c r="B373" i="3"/>
  <c r="D372" i="3"/>
  <c r="B372" i="3"/>
  <c r="L372" i="3" s="1"/>
  <c r="B371" i="3"/>
  <c r="K371" i="3" s="1"/>
  <c r="B370" i="3"/>
  <c r="O370" i="3" s="1"/>
  <c r="B369" i="3"/>
  <c r="K369" i="3" s="1"/>
  <c r="B368" i="3"/>
  <c r="P368" i="3" s="1"/>
  <c r="B367" i="3"/>
  <c r="M367" i="3" s="1"/>
  <c r="B366" i="3"/>
  <c r="J366" i="3" s="1"/>
  <c r="B365" i="3"/>
  <c r="P365" i="3" s="1"/>
  <c r="B364" i="3"/>
  <c r="B363" i="3"/>
  <c r="K363" i="3" s="1"/>
  <c r="B362" i="3"/>
  <c r="M362" i="3" s="1"/>
  <c r="B361" i="3"/>
  <c r="P361" i="3" s="1"/>
  <c r="B360" i="3"/>
  <c r="L360" i="3" s="1"/>
  <c r="B359" i="3"/>
  <c r="P359" i="3" s="1"/>
  <c r="B358" i="3"/>
  <c r="B357" i="3"/>
  <c r="D356" i="3"/>
  <c r="B356" i="3"/>
  <c r="B355" i="3"/>
  <c r="K355" i="3" s="1"/>
  <c r="B354" i="3"/>
  <c r="M354" i="3" s="1"/>
  <c r="B353" i="3"/>
  <c r="K353" i="3" s="1"/>
  <c r="B352" i="3"/>
  <c r="M352" i="3" s="1"/>
  <c r="B351" i="3"/>
  <c r="O351" i="3" s="1"/>
  <c r="B350" i="3"/>
  <c r="B349" i="3"/>
  <c r="Q349" i="3" s="1"/>
  <c r="D348" i="3"/>
  <c r="B348" i="3"/>
  <c r="R348" i="3" s="1"/>
  <c r="B347" i="3"/>
  <c r="D346" i="3"/>
  <c r="B346" i="3"/>
  <c r="M346" i="3" s="1"/>
  <c r="B345" i="3"/>
  <c r="B344" i="3"/>
  <c r="L344" i="3" s="1"/>
  <c r="B343" i="3"/>
  <c r="O343" i="3" s="1"/>
  <c r="B342" i="3"/>
  <c r="B341" i="3"/>
  <c r="B340" i="3"/>
  <c r="B339" i="3"/>
  <c r="B338" i="3"/>
  <c r="H338" i="3" s="1"/>
  <c r="B337" i="3"/>
  <c r="I337" i="3" s="1"/>
  <c r="B336" i="3"/>
  <c r="B335" i="3"/>
  <c r="M335" i="3" s="1"/>
  <c r="B334" i="3"/>
  <c r="H334" i="3" s="1"/>
  <c r="B333" i="3"/>
  <c r="I333" i="3" s="1"/>
  <c r="D332" i="3"/>
  <c r="B332" i="3"/>
  <c r="B331" i="3"/>
  <c r="R331" i="3" s="1"/>
  <c r="B330" i="3"/>
  <c r="N330" i="3" s="1"/>
  <c r="B329" i="3"/>
  <c r="G329" i="3" s="1"/>
  <c r="B328" i="3"/>
  <c r="O328" i="3" s="1"/>
  <c r="B327" i="3"/>
  <c r="P327" i="3" s="1"/>
  <c r="B326" i="3"/>
  <c r="O326" i="3" s="1"/>
  <c r="B325" i="3"/>
  <c r="B324" i="3"/>
  <c r="Q324" i="3" s="1"/>
  <c r="B323" i="3"/>
  <c r="R323" i="3" s="1"/>
  <c r="B322" i="3"/>
  <c r="B321" i="3"/>
  <c r="B320" i="3"/>
  <c r="B319" i="3"/>
  <c r="H319" i="3" s="1"/>
  <c r="B318" i="3"/>
  <c r="Q318" i="3" s="1"/>
  <c r="B317" i="3"/>
  <c r="B316" i="3"/>
  <c r="Q316" i="3" s="1"/>
  <c r="B315" i="3"/>
  <c r="L315" i="3" s="1"/>
  <c r="B314" i="3"/>
  <c r="B313" i="3"/>
  <c r="B312" i="3"/>
  <c r="B311" i="3"/>
  <c r="B310" i="3"/>
  <c r="P310" i="3" s="1"/>
  <c r="B309" i="3"/>
  <c r="Q309" i="3" s="1"/>
  <c r="B308" i="3"/>
  <c r="B307" i="3"/>
  <c r="M307" i="3" s="1"/>
  <c r="B306" i="3"/>
  <c r="L306" i="3" s="1"/>
  <c r="B305" i="3"/>
  <c r="B304" i="3"/>
  <c r="H304" i="3" s="1"/>
  <c r="B303" i="3"/>
  <c r="B302" i="3"/>
  <c r="R302" i="3" s="1"/>
  <c r="C301" i="3"/>
  <c r="B301" i="3"/>
  <c r="D300" i="3"/>
  <c r="B300" i="3"/>
  <c r="L300" i="3" s="1"/>
  <c r="B299" i="3"/>
  <c r="B298" i="3"/>
  <c r="R298" i="3" s="1"/>
  <c r="B297" i="3"/>
  <c r="N297" i="3" s="1"/>
  <c r="B296" i="3"/>
  <c r="B295" i="3"/>
  <c r="O295" i="3" s="1"/>
  <c r="B294" i="3"/>
  <c r="R294" i="3" s="1"/>
  <c r="B293" i="3"/>
  <c r="K293" i="3" s="1"/>
  <c r="B292" i="3"/>
  <c r="I292" i="3" s="1"/>
  <c r="B291" i="3"/>
  <c r="B290" i="3"/>
  <c r="O290" i="3" s="1"/>
  <c r="B289" i="3"/>
  <c r="B288" i="3"/>
  <c r="L288" i="3" s="1"/>
  <c r="B287" i="3"/>
  <c r="Q287" i="3" s="1"/>
  <c r="B286" i="3"/>
  <c r="O286" i="3" s="1"/>
  <c r="B285" i="3"/>
  <c r="Q285" i="3" s="1"/>
  <c r="B284" i="3"/>
  <c r="R284" i="3" s="1"/>
  <c r="B283" i="3"/>
  <c r="B282" i="3"/>
  <c r="F282" i="3" s="1"/>
  <c r="B281" i="3"/>
  <c r="N281" i="3" s="1"/>
  <c r="C280" i="3"/>
  <c r="B280" i="3"/>
  <c r="L280" i="3" s="1"/>
  <c r="B279" i="3"/>
  <c r="P279" i="3" s="1"/>
  <c r="B278" i="3"/>
  <c r="J278" i="3" s="1"/>
  <c r="B277" i="3"/>
  <c r="Q277" i="3" s="1"/>
  <c r="B276" i="3"/>
  <c r="L276" i="3" s="1"/>
  <c r="B275" i="3"/>
  <c r="B274" i="3"/>
  <c r="M274" i="3" s="1"/>
  <c r="B273" i="3"/>
  <c r="L273" i="3" s="1"/>
  <c r="B272" i="3"/>
  <c r="G272" i="3" s="1"/>
  <c r="B271" i="3"/>
  <c r="B270" i="3"/>
  <c r="P270" i="3" s="1"/>
  <c r="B269" i="3"/>
  <c r="I269" i="3" s="1"/>
  <c r="B268" i="3"/>
  <c r="B267" i="3"/>
  <c r="M267" i="3" s="1"/>
  <c r="B266" i="3"/>
  <c r="D265" i="3"/>
  <c r="B265" i="3"/>
  <c r="N265" i="3" s="1"/>
  <c r="B264" i="3"/>
  <c r="B263" i="3"/>
  <c r="B262" i="3"/>
  <c r="B261" i="3"/>
  <c r="Q261" i="3" s="1"/>
  <c r="D260" i="3"/>
  <c r="B260" i="3"/>
  <c r="I260" i="3" s="1"/>
  <c r="B259" i="3"/>
  <c r="M259" i="3" s="1"/>
  <c r="C258" i="3"/>
  <c r="B258" i="3"/>
  <c r="B257" i="3"/>
  <c r="L257" i="3" s="1"/>
  <c r="B256" i="3"/>
  <c r="M256" i="3" s="1"/>
  <c r="B255" i="3"/>
  <c r="M255" i="3" s="1"/>
  <c r="B254" i="3"/>
  <c r="R254" i="3" s="1"/>
  <c r="B253" i="3"/>
  <c r="Q253" i="3" s="1"/>
  <c r="B252" i="3"/>
  <c r="L252" i="3" s="1"/>
  <c r="B251" i="3"/>
  <c r="M251" i="3" s="1"/>
  <c r="D250" i="3"/>
  <c r="B250" i="3"/>
  <c r="C249" i="3"/>
  <c r="B249" i="3"/>
  <c r="L249" i="3" s="1"/>
  <c r="D248" i="3"/>
  <c r="B248" i="3"/>
  <c r="L248" i="3" s="1"/>
  <c r="B247" i="3"/>
  <c r="Q247" i="3" s="1"/>
  <c r="B246" i="3"/>
  <c r="B245" i="3"/>
  <c r="B244" i="3"/>
  <c r="R244" i="3" s="1"/>
  <c r="B243" i="3"/>
  <c r="M243" i="3" s="1"/>
  <c r="D242" i="3"/>
  <c r="B242" i="3"/>
  <c r="E242" i="3" s="1"/>
  <c r="B241" i="3"/>
  <c r="I241" i="3" s="1"/>
  <c r="B240" i="3"/>
  <c r="Q240" i="3" s="1"/>
  <c r="B239" i="3"/>
  <c r="M239" i="3" s="1"/>
  <c r="B238" i="3"/>
  <c r="O238" i="3" s="1"/>
  <c r="B237" i="3"/>
  <c r="B236" i="3"/>
  <c r="R236" i="3" s="1"/>
  <c r="B235" i="3"/>
  <c r="B234" i="3"/>
  <c r="B233" i="3"/>
  <c r="K233" i="3" s="1"/>
  <c r="B232" i="3"/>
  <c r="L232" i="3" s="1"/>
  <c r="B231" i="3"/>
  <c r="N231" i="3" s="1"/>
  <c r="B230" i="3"/>
  <c r="B229" i="3"/>
  <c r="H229" i="3" s="1"/>
  <c r="B228" i="3"/>
  <c r="B227" i="3"/>
  <c r="B226" i="3"/>
  <c r="R226" i="3" s="1"/>
  <c r="B225" i="3"/>
  <c r="B224" i="3"/>
  <c r="B223" i="3"/>
  <c r="O223" i="3" s="1"/>
  <c r="B222" i="3"/>
  <c r="J222" i="3" s="1"/>
  <c r="B221" i="3"/>
  <c r="Q221" i="3" s="1"/>
  <c r="B220" i="3"/>
  <c r="L220" i="3" s="1"/>
  <c r="B219" i="3"/>
  <c r="K219" i="3" s="1"/>
  <c r="B218" i="3"/>
  <c r="F218" i="3" s="1"/>
  <c r="B217" i="3"/>
  <c r="L217" i="3" s="1"/>
  <c r="B216" i="3"/>
  <c r="O216" i="3" s="1"/>
  <c r="B215" i="3"/>
  <c r="B214" i="3"/>
  <c r="J214" i="3" s="1"/>
  <c r="B213" i="3"/>
  <c r="P213" i="3" s="1"/>
  <c r="B212" i="3"/>
  <c r="B211" i="3"/>
  <c r="K211" i="3" s="1"/>
  <c r="B210" i="3"/>
  <c r="Q210" i="3" s="1"/>
  <c r="B209" i="3"/>
  <c r="B208" i="3"/>
  <c r="B207" i="3"/>
  <c r="J207" i="3" s="1"/>
  <c r="B206" i="3"/>
  <c r="O206" i="3" s="1"/>
  <c r="B205" i="3"/>
  <c r="B204" i="3"/>
  <c r="B203" i="3"/>
  <c r="M203" i="3" s="1"/>
  <c r="B202" i="3"/>
  <c r="K202" i="3" s="1"/>
  <c r="B201" i="3"/>
  <c r="N201" i="3" s="1"/>
  <c r="B200" i="3"/>
  <c r="I200" i="3" s="1"/>
  <c r="B199" i="3"/>
  <c r="B198" i="3"/>
  <c r="O198" i="3" s="1"/>
  <c r="B197" i="3"/>
  <c r="L197" i="3" s="1"/>
  <c r="B196" i="3"/>
  <c r="D195" i="3"/>
  <c r="B195" i="3"/>
  <c r="B194" i="3"/>
  <c r="B193" i="3"/>
  <c r="P193" i="3" s="1"/>
  <c r="B192" i="3"/>
  <c r="L192" i="3" s="1"/>
  <c r="B191" i="3"/>
  <c r="N191" i="3" s="1"/>
  <c r="B190" i="3"/>
  <c r="O190" i="3" s="1"/>
  <c r="B189" i="3"/>
  <c r="L189" i="3" s="1"/>
  <c r="B188" i="3"/>
  <c r="L188" i="3" s="1"/>
  <c r="B187" i="3"/>
  <c r="B186" i="3"/>
  <c r="R186" i="3" s="1"/>
  <c r="B185" i="3"/>
  <c r="K185" i="3" s="1"/>
  <c r="B184" i="3"/>
  <c r="L184" i="3" s="1"/>
  <c r="B183" i="3"/>
  <c r="O183" i="3" s="1"/>
  <c r="B182" i="3"/>
  <c r="O182" i="3" s="1"/>
  <c r="B181" i="3"/>
  <c r="L181" i="3" s="1"/>
  <c r="B180" i="3"/>
  <c r="Q180" i="3" s="1"/>
  <c r="D179" i="3"/>
  <c r="B179" i="3"/>
  <c r="M179" i="3" s="1"/>
  <c r="B178" i="3"/>
  <c r="R178" i="3" s="1"/>
  <c r="B177" i="3"/>
  <c r="C176" i="3"/>
  <c r="B176" i="3"/>
  <c r="B175" i="3"/>
  <c r="N175" i="3" s="1"/>
  <c r="B174" i="3"/>
  <c r="B173" i="3"/>
  <c r="Q173" i="3" s="1"/>
  <c r="B172" i="3"/>
  <c r="K172" i="3" s="1"/>
  <c r="B171" i="3"/>
  <c r="N171" i="3" s="1"/>
  <c r="B170" i="3"/>
  <c r="R170" i="3" s="1"/>
  <c r="B169" i="3"/>
  <c r="B168" i="3"/>
  <c r="B167" i="3"/>
  <c r="J167" i="3" s="1"/>
  <c r="B166" i="3"/>
  <c r="B165" i="3"/>
  <c r="L165" i="3" s="1"/>
  <c r="B164" i="3"/>
  <c r="L164" i="3" s="1"/>
  <c r="B163" i="3"/>
  <c r="L163" i="3" s="1"/>
  <c r="B162" i="3"/>
  <c r="R162" i="3" s="1"/>
  <c r="D161" i="3"/>
  <c r="B161" i="3"/>
  <c r="K161" i="3" s="1"/>
  <c r="B160" i="3"/>
  <c r="L160" i="3" s="1"/>
  <c r="B159" i="3"/>
  <c r="O159" i="3" s="1"/>
  <c r="B158" i="3"/>
  <c r="Q158" i="3" s="1"/>
  <c r="B157" i="3"/>
  <c r="L157" i="3" s="1"/>
  <c r="B156" i="3"/>
  <c r="L156" i="3" s="1"/>
  <c r="B155" i="3"/>
  <c r="L155" i="3" s="1"/>
  <c r="B154" i="3"/>
  <c r="R154" i="3" s="1"/>
  <c r="B153" i="3"/>
  <c r="K153" i="3" s="1"/>
  <c r="B152" i="3"/>
  <c r="B151" i="3"/>
  <c r="I151" i="3" s="1"/>
  <c r="B150" i="3"/>
  <c r="O150" i="3" s="1"/>
  <c r="B149" i="3"/>
  <c r="J149" i="3" s="1"/>
  <c r="B148" i="3"/>
  <c r="M148" i="3" s="1"/>
  <c r="B147" i="3"/>
  <c r="R147" i="3" s="1"/>
  <c r="D146" i="3"/>
  <c r="B146" i="3"/>
  <c r="R146" i="3" s="1"/>
  <c r="B145" i="3"/>
  <c r="K145" i="3" s="1"/>
  <c r="B144" i="3"/>
  <c r="L144" i="3" s="1"/>
  <c r="B143" i="3"/>
  <c r="B142" i="3"/>
  <c r="B141" i="3"/>
  <c r="K141" i="3" s="1"/>
  <c r="B140" i="3"/>
  <c r="Q140" i="3" s="1"/>
  <c r="B139" i="3"/>
  <c r="L139" i="3" s="1"/>
  <c r="D138" i="3"/>
  <c r="B138" i="3"/>
  <c r="B137" i="3"/>
  <c r="K137" i="3" s="1"/>
  <c r="B136" i="3"/>
  <c r="L136" i="3" s="1"/>
  <c r="B135" i="3"/>
  <c r="B134" i="3"/>
  <c r="Q134" i="3" s="1"/>
  <c r="B133" i="3"/>
  <c r="R133" i="3" s="1"/>
  <c r="B132" i="3"/>
  <c r="D131" i="3"/>
  <c r="B131" i="3"/>
  <c r="L131" i="3" s="1"/>
  <c r="B130" i="3"/>
  <c r="R130" i="3" s="1"/>
  <c r="B129" i="3"/>
  <c r="K129" i="3" s="1"/>
  <c r="B128" i="3"/>
  <c r="L128" i="3" s="1"/>
  <c r="B127" i="3"/>
  <c r="J127" i="3" s="1"/>
  <c r="B126" i="3"/>
  <c r="R126" i="3" s="1"/>
  <c r="B125" i="3"/>
  <c r="B124" i="3"/>
  <c r="L124" i="3" s="1"/>
  <c r="B123" i="3"/>
  <c r="L123" i="3" s="1"/>
  <c r="B122" i="3"/>
  <c r="R122" i="3" s="1"/>
  <c r="B121" i="3"/>
  <c r="K121" i="3" s="1"/>
  <c r="B120" i="3"/>
  <c r="L120" i="3" s="1"/>
  <c r="B119" i="3"/>
  <c r="Q119" i="3" s="1"/>
  <c r="B118" i="3"/>
  <c r="R118" i="3" s="1"/>
  <c r="B117" i="3"/>
  <c r="B116" i="3"/>
  <c r="L116" i="3" s="1"/>
  <c r="D115" i="3"/>
  <c r="B115" i="3"/>
  <c r="E115" i="3" s="1"/>
  <c r="B114" i="3"/>
  <c r="B113" i="3"/>
  <c r="K113" i="3" s="1"/>
  <c r="B112" i="3"/>
  <c r="J112" i="3" s="1"/>
  <c r="B111" i="3"/>
  <c r="B110" i="3"/>
  <c r="O110" i="3" s="1"/>
  <c r="B109" i="3"/>
  <c r="K109" i="3" s="1"/>
  <c r="B108" i="3"/>
  <c r="K108" i="3" s="1"/>
  <c r="B107" i="3"/>
  <c r="K107" i="3" s="1"/>
  <c r="B106" i="3"/>
  <c r="R106" i="3" s="1"/>
  <c r="B105" i="3"/>
  <c r="K105" i="3" s="1"/>
  <c r="B104" i="3"/>
  <c r="P104" i="3" s="1"/>
  <c r="B103" i="3"/>
  <c r="B102" i="3"/>
  <c r="L102" i="3" s="1"/>
  <c r="B101" i="3"/>
  <c r="K101" i="3" s="1"/>
  <c r="B100" i="3"/>
  <c r="K100" i="3" s="1"/>
  <c r="B99" i="3"/>
  <c r="B98" i="3"/>
  <c r="R98" i="3" s="1"/>
  <c r="B97" i="3"/>
  <c r="K97" i="3" s="1"/>
  <c r="B96" i="3"/>
  <c r="P96" i="3" s="1"/>
  <c r="B95" i="3"/>
  <c r="B94" i="3"/>
  <c r="K94" i="3" s="1"/>
  <c r="B93" i="3"/>
  <c r="B92" i="3"/>
  <c r="B91" i="3"/>
  <c r="B90" i="3"/>
  <c r="B89" i="3"/>
  <c r="G89" i="3" s="1"/>
  <c r="B88" i="3"/>
  <c r="B87" i="3"/>
  <c r="B86" i="3"/>
  <c r="P86" i="3" s="1"/>
  <c r="B85" i="3"/>
  <c r="L85" i="3" s="1"/>
  <c r="B84" i="3"/>
  <c r="M84" i="3" s="1"/>
  <c r="B83" i="3"/>
  <c r="K83" i="3" s="1"/>
  <c r="B82" i="3"/>
  <c r="R82" i="3" s="1"/>
  <c r="B81" i="3"/>
  <c r="B80" i="3"/>
  <c r="I80" i="3" s="1"/>
  <c r="B79" i="3"/>
  <c r="I79" i="3" s="1"/>
  <c r="B78" i="3"/>
  <c r="L78" i="3" s="1"/>
  <c r="B77" i="3"/>
  <c r="R77" i="3" s="1"/>
  <c r="B76" i="3"/>
  <c r="R76" i="3" s="1"/>
  <c r="B75" i="3"/>
  <c r="O75" i="3" s="1"/>
  <c r="B74" i="3"/>
  <c r="H74" i="3" s="1"/>
  <c r="B73" i="3"/>
  <c r="R73" i="3" s="1"/>
  <c r="B72" i="3"/>
  <c r="B71" i="3"/>
  <c r="I71" i="3" s="1"/>
  <c r="B70" i="3"/>
  <c r="P70" i="3" s="1"/>
  <c r="B69" i="3"/>
  <c r="J69" i="3" s="1"/>
  <c r="B68" i="3"/>
  <c r="F68" i="3" s="1"/>
  <c r="B67" i="3"/>
  <c r="M67" i="3" s="1"/>
  <c r="B66" i="3"/>
  <c r="R66" i="3" s="1"/>
  <c r="B65" i="3"/>
  <c r="R65" i="3" s="1"/>
  <c r="B64" i="3"/>
  <c r="B63" i="3"/>
  <c r="B62" i="3"/>
  <c r="I62" i="3" s="1"/>
  <c r="B61" i="3"/>
  <c r="I61" i="3" s="1"/>
  <c r="B60" i="3"/>
  <c r="K60" i="3" s="1"/>
  <c r="B59" i="3"/>
  <c r="R59" i="3" s="1"/>
  <c r="B58" i="3"/>
  <c r="R58" i="3" s="1"/>
  <c r="B57" i="3"/>
  <c r="K57" i="3" s="1"/>
  <c r="B56" i="3"/>
  <c r="R56" i="3" s="1"/>
  <c r="B55" i="3"/>
  <c r="B54" i="3"/>
  <c r="B53" i="3"/>
  <c r="M53" i="3" s="1"/>
  <c r="B52" i="3"/>
  <c r="K52" i="3" s="1"/>
  <c r="B51" i="3"/>
  <c r="K51" i="3" s="1"/>
  <c r="B50" i="3"/>
  <c r="M50" i="3" s="1"/>
  <c r="B49" i="3"/>
  <c r="K49" i="3" s="1"/>
  <c r="B48" i="3"/>
  <c r="M48" i="3" s="1"/>
  <c r="B47" i="3"/>
  <c r="J47" i="3" s="1"/>
  <c r="B46" i="3"/>
  <c r="K46" i="3" s="1"/>
  <c r="B45" i="3"/>
  <c r="K45" i="3" s="1"/>
  <c r="B44" i="3"/>
  <c r="K44" i="3" s="1"/>
  <c r="B43" i="3"/>
  <c r="L43" i="3" s="1"/>
  <c r="B42" i="3"/>
  <c r="R42" i="3" s="1"/>
  <c r="B41" i="3"/>
  <c r="K41" i="3" s="1"/>
  <c r="B40" i="3"/>
  <c r="J40" i="3" s="1"/>
  <c r="B39" i="3"/>
  <c r="K39" i="3" s="1"/>
  <c r="B38" i="3"/>
  <c r="K38" i="3" s="1"/>
  <c r="B37" i="3"/>
  <c r="B36" i="3"/>
  <c r="K36" i="3" s="1"/>
  <c r="B35" i="3"/>
  <c r="J35" i="3" s="1"/>
  <c r="B34" i="3"/>
  <c r="Q34" i="3" s="1"/>
  <c r="B33" i="3"/>
  <c r="O33" i="3" s="1"/>
  <c r="B32" i="3"/>
  <c r="R32" i="3" s="1"/>
  <c r="B31" i="3"/>
  <c r="B30" i="3"/>
  <c r="R30" i="3" s="1"/>
  <c r="B29" i="3"/>
  <c r="R29" i="3" s="1"/>
  <c r="B28" i="3"/>
  <c r="L28" i="3" s="1"/>
  <c r="B27" i="3"/>
  <c r="M27" i="3" s="1"/>
  <c r="B26" i="3"/>
  <c r="N26" i="3" s="1"/>
  <c r="B25" i="3"/>
  <c r="O25" i="3" s="1"/>
  <c r="B24" i="3"/>
  <c r="R24" i="3" s="1"/>
  <c r="B23" i="3"/>
  <c r="B22" i="3"/>
  <c r="R22" i="3" s="1"/>
  <c r="B21" i="3"/>
  <c r="R21" i="3" s="1"/>
  <c r="D20" i="3"/>
  <c r="B20" i="3"/>
  <c r="L20" i="3" s="1"/>
  <c r="B19" i="3"/>
  <c r="M19" i="3" s="1"/>
  <c r="B18" i="3"/>
  <c r="N18" i="3" s="1"/>
  <c r="B17" i="3"/>
  <c r="O17" i="3" s="1"/>
  <c r="B16" i="3"/>
  <c r="B15" i="3"/>
  <c r="B14" i="3"/>
  <c r="R14" i="3" s="1"/>
  <c r="B13" i="3"/>
  <c r="I13" i="3" s="1"/>
  <c r="B12" i="3"/>
  <c r="L12" i="3" s="1"/>
  <c r="B11" i="3"/>
  <c r="M11" i="3" s="1"/>
  <c r="B10" i="3"/>
  <c r="N10" i="3" s="1"/>
  <c r="B9" i="3"/>
  <c r="O9" i="3" s="1"/>
  <c r="B8" i="3"/>
  <c r="R8" i="3" s="1"/>
  <c r="C1550" i="2"/>
  <c r="B1543" i="2"/>
  <c r="B1541" i="2"/>
  <c r="C1539" i="2"/>
  <c r="B1514" i="2"/>
  <c r="B1513" i="2"/>
  <c r="B1512" i="2"/>
  <c r="B1510" i="2"/>
  <c r="B1505" i="2"/>
  <c r="B1502" i="2"/>
  <c r="B1500" i="2"/>
  <c r="D1499" i="2"/>
  <c r="B1496" i="2"/>
  <c r="B1495" i="2"/>
  <c r="B1494" i="2"/>
  <c r="C1493" i="2"/>
  <c r="D1484" i="2"/>
  <c r="B1484" i="2"/>
  <c r="B1482" i="2"/>
  <c r="B1481" i="2"/>
  <c r="D1480" i="2"/>
  <c r="B1480" i="2"/>
  <c r="B1479" i="2"/>
  <c r="C1478" i="2"/>
  <c r="B1476" i="2"/>
  <c r="C1468" i="2"/>
  <c r="C1467" i="2"/>
  <c r="B1462" i="2"/>
  <c r="D1458" i="2"/>
  <c r="B1436" i="2"/>
  <c r="C1431" i="2"/>
  <c r="C1422" i="2"/>
  <c r="C1420" i="2"/>
  <c r="B1419" i="2"/>
  <c r="B1418" i="2"/>
  <c r="B1414" i="2"/>
  <c r="B1402" i="2"/>
  <c r="B1391" i="2"/>
  <c r="B1370" i="2"/>
  <c r="D1368" i="2"/>
  <c r="B1368" i="2"/>
  <c r="B1366" i="2"/>
  <c r="B1357" i="2"/>
  <c r="C1356" i="2"/>
  <c r="C1348" i="2"/>
  <c r="B1343" i="2"/>
  <c r="B1340" i="2"/>
  <c r="B1333" i="2"/>
  <c r="C1331" i="2"/>
  <c r="D1320" i="2"/>
  <c r="B1320" i="2"/>
  <c r="C1317" i="2"/>
  <c r="B1310" i="2"/>
  <c r="B1302" i="2"/>
  <c r="B1298" i="2"/>
  <c r="B1294" i="2"/>
  <c r="D1286" i="2"/>
  <c r="C1283" i="2"/>
  <c r="B1280" i="2"/>
  <c r="C1278" i="2"/>
  <c r="D1276" i="2"/>
  <c r="B1274" i="2"/>
  <c r="D1272" i="2"/>
  <c r="B1266" i="2"/>
  <c r="B1261" i="2"/>
  <c r="C1255" i="2"/>
  <c r="C1254" i="2"/>
  <c r="B1252" i="2"/>
  <c r="B1248" i="2"/>
  <c r="B1241" i="2"/>
  <c r="D1239" i="2"/>
  <c r="B1235" i="2"/>
  <c r="C1234" i="2"/>
  <c r="C1232" i="2"/>
  <c r="B1229" i="2"/>
  <c r="C1228" i="2"/>
  <c r="C1227" i="2"/>
  <c r="D1225" i="2"/>
  <c r="C1216" i="2"/>
  <c r="B1213" i="2"/>
  <c r="B1212" i="2"/>
  <c r="C1205" i="2"/>
  <c r="C1198" i="2"/>
  <c r="B1186" i="2"/>
  <c r="B1185" i="2"/>
  <c r="C1175" i="2"/>
  <c r="C1173" i="2"/>
  <c r="B1169" i="2"/>
  <c r="B1161" i="2"/>
  <c r="C1158" i="2"/>
  <c r="C1154" i="2"/>
  <c r="C1152" i="2"/>
  <c r="B1149" i="2"/>
  <c r="D1124" i="2"/>
  <c r="C1120" i="2"/>
  <c r="B1113" i="2"/>
  <c r="B1110" i="2"/>
  <c r="D1105" i="2"/>
  <c r="D1102" i="2"/>
  <c r="B1073" i="2"/>
  <c r="C1072" i="2"/>
  <c r="B1071" i="2"/>
  <c r="B1068" i="2"/>
  <c r="B1062" i="2"/>
  <c r="B1051" i="2"/>
  <c r="B1050" i="2"/>
  <c r="C1047" i="2"/>
  <c r="C1033" i="2"/>
  <c r="B1031" i="2"/>
  <c r="B1022" i="2"/>
  <c r="B1013" i="2"/>
  <c r="B1007" i="2"/>
  <c r="B1004" i="2"/>
  <c r="C1003" i="2"/>
  <c r="B998" i="2"/>
  <c r="C996" i="2"/>
  <c r="D994" i="2"/>
  <c r="C994" i="2"/>
  <c r="B994" i="2"/>
  <c r="C993" i="2"/>
  <c r="D989" i="2"/>
  <c r="C977" i="2"/>
  <c r="B974" i="2"/>
  <c r="B970" i="2"/>
  <c r="B966" i="2"/>
  <c r="D960" i="2"/>
  <c r="B954" i="2"/>
  <c r="C953" i="2"/>
  <c r="B949" i="2"/>
  <c r="C948" i="2"/>
  <c r="B943" i="2"/>
  <c r="D939" i="2"/>
  <c r="C933" i="2"/>
  <c r="B927" i="2"/>
  <c r="B925" i="2"/>
  <c r="B923" i="2"/>
  <c r="B918" i="2"/>
  <c r="D912" i="2"/>
  <c r="B909" i="2"/>
  <c r="C908" i="2"/>
  <c r="C897" i="2"/>
  <c r="D895" i="2"/>
  <c r="C892" i="2"/>
  <c r="D878" i="2"/>
  <c r="C878" i="2"/>
  <c r="D876" i="2"/>
  <c r="C876" i="2"/>
  <c r="C871" i="2"/>
  <c r="B869" i="2"/>
  <c r="C860" i="2"/>
  <c r="D853" i="2"/>
  <c r="B844" i="2"/>
  <c r="B839" i="2"/>
  <c r="D823" i="2"/>
  <c r="B819" i="2"/>
  <c r="D814" i="2"/>
  <c r="C808" i="2"/>
  <c r="B807" i="2"/>
  <c r="B800" i="2"/>
  <c r="B789" i="2"/>
  <c r="D785" i="2"/>
  <c r="B783" i="2"/>
  <c r="B775" i="2"/>
  <c r="B767" i="2"/>
  <c r="B763" i="2"/>
  <c r="D760" i="2"/>
  <c r="B755" i="2"/>
  <c r="D753" i="2"/>
  <c r="D751" i="2"/>
  <c r="B748" i="2"/>
  <c r="B745" i="2"/>
  <c r="B727" i="2"/>
  <c r="B723" i="2"/>
  <c r="D716" i="2"/>
  <c r="B715" i="2"/>
  <c r="B712" i="2"/>
  <c r="B709" i="2"/>
  <c r="C705" i="2"/>
  <c r="D700" i="2"/>
  <c r="B700" i="2"/>
  <c r="B699" i="2"/>
  <c r="C698" i="2"/>
  <c r="C697" i="2"/>
  <c r="C695" i="2"/>
  <c r="B694" i="2"/>
  <c r="C693" i="2"/>
  <c r="B690" i="2"/>
  <c r="D685" i="2"/>
  <c r="B679" i="2"/>
  <c r="D675" i="2"/>
  <c r="B674" i="2"/>
  <c r="B669" i="2"/>
  <c r="D668" i="2"/>
  <c r="C656" i="2"/>
  <c r="B655" i="2"/>
  <c r="D651" i="2"/>
  <c r="C650" i="2"/>
  <c r="B650" i="2"/>
  <c r="B649" i="2"/>
  <c r="C642" i="2"/>
  <c r="C634" i="2"/>
  <c r="C618" i="2"/>
  <c r="D614" i="2"/>
  <c r="C602" i="2"/>
  <c r="B599" i="2"/>
  <c r="C592" i="2"/>
  <c r="B589" i="2"/>
  <c r="D582" i="2"/>
  <c r="B568" i="2"/>
  <c r="D564" i="2"/>
  <c r="B562" i="2"/>
  <c r="D558" i="2"/>
  <c r="B552" i="2"/>
  <c r="B545" i="2"/>
  <c r="B543" i="2"/>
  <c r="B542" i="2"/>
  <c r="B537" i="2"/>
  <c r="B526" i="2"/>
  <c r="B524" i="2"/>
  <c r="B520" i="2"/>
  <c r="B508" i="2"/>
  <c r="B502" i="2"/>
  <c r="B497" i="2"/>
  <c r="B495" i="2"/>
  <c r="D494" i="2"/>
  <c r="B494" i="2"/>
  <c r="B491" i="2"/>
  <c r="B485" i="2"/>
  <c r="B483" i="2"/>
  <c r="D482" i="2"/>
  <c r="B481" i="2"/>
  <c r="B471" i="2"/>
  <c r="C465" i="2"/>
  <c r="C463" i="2"/>
  <c r="B460" i="2"/>
  <c r="B456" i="2"/>
  <c r="B449" i="2"/>
  <c r="C448" i="2"/>
  <c r="B442" i="2"/>
  <c r="D424" i="2"/>
  <c r="C412" i="2"/>
  <c r="C404" i="2"/>
  <c r="B383" i="2"/>
  <c r="D379" i="2"/>
  <c r="B375" i="2"/>
  <c r="C374" i="2"/>
  <c r="B372" i="2"/>
  <c r="B369" i="2"/>
  <c r="B367" i="2"/>
  <c r="B365" i="2"/>
  <c r="B364" i="2"/>
  <c r="C360" i="2"/>
  <c r="B357" i="2"/>
  <c r="B354" i="2"/>
  <c r="B350" i="2"/>
  <c r="B348" i="2"/>
  <c r="B345" i="2"/>
  <c r="B342" i="2"/>
  <c r="C340" i="2"/>
  <c r="B322" i="2"/>
  <c r="B320" i="2"/>
  <c r="B312" i="2"/>
  <c r="B310" i="2"/>
  <c r="B305" i="2"/>
  <c r="B303" i="2"/>
  <c r="B302" i="2"/>
  <c r="C301" i="2"/>
  <c r="B300" i="2"/>
  <c r="C299" i="2"/>
  <c r="C298" i="2"/>
  <c r="D293" i="2"/>
  <c r="D292" i="2"/>
  <c r="C292" i="2"/>
  <c r="D291" i="2"/>
  <c r="B291" i="2"/>
  <c r="B290" i="2"/>
  <c r="C282" i="2"/>
  <c r="C281" i="2"/>
  <c r="D279" i="2"/>
  <c r="B274" i="2"/>
  <c r="B268" i="2"/>
  <c r="C265" i="2"/>
  <c r="D263" i="2"/>
  <c r="D256" i="2"/>
  <c r="B252" i="2"/>
  <c r="C251" i="2"/>
  <c r="C247" i="2"/>
  <c r="B242" i="2"/>
  <c r="B240" i="2"/>
  <c r="D236" i="2"/>
  <c r="D234" i="2"/>
  <c r="C233" i="2"/>
  <c r="C231" i="2"/>
  <c r="D225" i="2"/>
  <c r="C212" i="2"/>
  <c r="B206" i="2"/>
  <c r="B201" i="2"/>
  <c r="B199" i="2"/>
  <c r="C191" i="2"/>
  <c r="C179" i="2"/>
  <c r="C170" i="2"/>
  <c r="B164" i="2"/>
  <c r="B163" i="2"/>
  <c r="B133" i="2"/>
  <c r="B130" i="2"/>
  <c r="B126" i="2"/>
  <c r="B116" i="2"/>
  <c r="C110" i="2"/>
  <c r="C103" i="2"/>
  <c r="C99" i="2"/>
  <c r="B92" i="2"/>
  <c r="B86" i="2"/>
  <c r="B83" i="2"/>
  <c r="B75" i="2"/>
  <c r="C60" i="2"/>
  <c r="B57" i="2"/>
  <c r="B41" i="2"/>
  <c r="C29" i="2"/>
  <c r="B23" i="2"/>
  <c r="B20" i="2"/>
  <c r="B18" i="2"/>
  <c r="C15" i="2"/>
  <c r="B9" i="2"/>
  <c r="B5" i="2"/>
  <c r="B2" i="1"/>
  <c r="D246" i="2" l="1"/>
  <c r="C1245" i="3"/>
  <c r="J298" i="4" a="1"/>
  <c r="J298" i="4" s="1"/>
  <c r="K298" i="4" a="1"/>
  <c r="K298" i="4" s="1"/>
  <c r="B443" i="2" s="1"/>
  <c r="D114" i="4" a="1"/>
  <c r="D114" i="4" s="1"/>
  <c r="K114" i="4" a="1"/>
  <c r="K114" i="4" s="1"/>
  <c r="B341" i="2" s="1"/>
  <c r="G114" i="4" a="1"/>
  <c r="G114" i="4" s="1"/>
  <c r="F114" i="4" a="1"/>
  <c r="F114" i="4" s="1"/>
  <c r="C341" i="2" s="1"/>
  <c r="D1336" i="2"/>
  <c r="K21" i="4" a="1"/>
  <c r="K21" i="4" s="1"/>
  <c r="B304" i="2" s="1"/>
  <c r="F21" i="4" a="1"/>
  <c r="F21" i="4" s="1"/>
  <c r="C304" i="2" s="1"/>
  <c r="D206" i="4" a="1"/>
  <c r="D206" i="4" s="1"/>
  <c r="J206" i="4" a="1"/>
  <c r="J206" i="4" s="1"/>
  <c r="C50" i="3"/>
  <c r="K180" i="4" a="1"/>
  <c r="K180" i="4" s="1"/>
  <c r="B389" i="2" s="1"/>
  <c r="L180" i="4" a="1"/>
  <c r="L180" i="4" s="1"/>
  <c r="D194" i="3" s="1"/>
  <c r="D252" i="4" a="1"/>
  <c r="D252" i="4" s="1"/>
  <c r="C241" i="3"/>
  <c r="G115" i="4" a="1"/>
  <c r="G115" i="4" s="1"/>
  <c r="F194" i="4" a="1"/>
  <c r="F194" i="4" s="1"/>
  <c r="C1092" i="2" s="1"/>
  <c r="L194" i="4" a="1"/>
  <c r="L194" i="4" s="1"/>
  <c r="D208" i="3" s="1"/>
  <c r="K194" i="4" a="1"/>
  <c r="K194" i="4" s="1"/>
  <c r="B1092" i="2" s="1"/>
  <c r="G1432" i="4" a="1"/>
  <c r="G1432" i="4" s="1"/>
  <c r="G1443" i="4" a="1"/>
  <c r="G1443" i="4" s="1"/>
  <c r="K1450" i="4" a="1"/>
  <c r="K1450" i="4" s="1"/>
  <c r="B1546" i="2" s="1"/>
  <c r="F1455" i="4" a="1"/>
  <c r="F1455" i="4" s="1"/>
  <c r="C1475" i="2" s="1"/>
  <c r="F1457" i="4" a="1"/>
  <c r="F1457" i="4" s="1"/>
  <c r="C1476" i="2" s="1"/>
  <c r="L1517" i="4" a="1"/>
  <c r="L1517" i="4" s="1"/>
  <c r="D1531" i="3" s="1"/>
  <c r="E1526" i="4" a="1"/>
  <c r="E1526" i="4" s="1"/>
  <c r="F1536" i="4" a="1"/>
  <c r="F1536" i="4" s="1"/>
  <c r="C1508" i="2" s="1"/>
  <c r="D1538" i="4" a="1"/>
  <c r="D1538" i="4" s="1"/>
  <c r="G549" i="4" a="1"/>
  <c r="G549" i="4" s="1"/>
  <c r="D551" i="4" a="1"/>
  <c r="D551" i="4" s="1"/>
  <c r="F558" i="4" a="1"/>
  <c r="F558" i="4" s="1"/>
  <c r="C575" i="2" s="1"/>
  <c r="D583" i="4" a="1"/>
  <c r="D583" i="4" s="1"/>
  <c r="C612" i="4" a="1"/>
  <c r="C612" i="4" s="1"/>
  <c r="D614" i="4" a="1"/>
  <c r="D614" i="4" s="1"/>
  <c r="F922" i="4" a="1"/>
  <c r="F922" i="4" s="1"/>
  <c r="C193" i="2" s="1"/>
  <c r="C1178" i="4" a="1"/>
  <c r="C1178" i="4" s="1"/>
  <c r="E1325" i="4" a="1"/>
  <c r="E1325" i="4" s="1"/>
  <c r="E1361" i="4" a="1"/>
  <c r="E1361" i="4" s="1"/>
  <c r="G1401" i="4" a="1"/>
  <c r="G1401" i="4" s="1"/>
  <c r="E470" i="4" a="1"/>
  <c r="E470" i="4" s="1"/>
  <c r="C480" i="4" a="1"/>
  <c r="C480" i="4" s="1"/>
  <c r="D532" i="4" a="1"/>
  <c r="D532" i="4" s="1"/>
  <c r="C746" i="4" a="1"/>
  <c r="C746" i="4" s="1"/>
  <c r="F808" i="4" a="1"/>
  <c r="F808" i="4" s="1"/>
  <c r="C691" i="2" s="1"/>
  <c r="D863" i="4" a="1"/>
  <c r="D863" i="4" s="1"/>
  <c r="C1068" i="4" a="1"/>
  <c r="C1068" i="4" s="1"/>
  <c r="D1170" i="4" a="1"/>
  <c r="D1170" i="4" s="1"/>
  <c r="F1361" i="4" a="1"/>
  <c r="F1361" i="4" s="1"/>
  <c r="C1436" i="2" s="1"/>
  <c r="E1423" i="4" a="1"/>
  <c r="E1423" i="4" s="1"/>
  <c r="K1439" i="4" a="1"/>
  <c r="K1439" i="4" s="1"/>
  <c r="B282" i="2" s="1"/>
  <c r="C1451" i="4" a="1"/>
  <c r="C1451" i="4" s="1"/>
  <c r="F1460" i="4" a="1"/>
  <c r="F1460" i="4" s="1"/>
  <c r="C1020" i="2" s="1"/>
  <c r="G1487" i="4" a="1"/>
  <c r="G1487" i="4" s="1"/>
  <c r="F1529" i="4" a="1"/>
  <c r="F1529" i="4" s="1"/>
  <c r="C297" i="2" s="1"/>
  <c r="D1543" i="4" a="1"/>
  <c r="D1543" i="4" s="1"/>
  <c r="E374" i="4" a="1"/>
  <c r="E374" i="4" s="1"/>
  <c r="G441" i="4" a="1"/>
  <c r="G441" i="4" s="1"/>
  <c r="G453" i="4" a="1"/>
  <c r="G453" i="4" s="1"/>
  <c r="F470" i="4" a="1"/>
  <c r="F470" i="4" s="1"/>
  <c r="C118" i="2" s="1"/>
  <c r="G480" i="4" a="1"/>
  <c r="G480" i="4" s="1"/>
  <c r="E495" i="4" a="1"/>
  <c r="E495" i="4" s="1"/>
  <c r="E497" i="4" a="1"/>
  <c r="E497" i="4" s="1"/>
  <c r="G656" i="4" a="1"/>
  <c r="G656" i="4" s="1"/>
  <c r="J724" i="4" a="1"/>
  <c r="J724" i="4" s="1"/>
  <c r="J726" i="4" a="1"/>
  <c r="J726" i="4" s="1"/>
  <c r="D746" i="4" a="1"/>
  <c r="D746" i="4" s="1"/>
  <c r="O783" i="4" a="1"/>
  <c r="O783" i="4" s="1"/>
  <c r="E863" i="4" a="1"/>
  <c r="E863" i="4" s="1"/>
  <c r="L951" i="4" a="1"/>
  <c r="L951" i="4" s="1"/>
  <c r="D965" i="3" s="1"/>
  <c r="D1068" i="4" a="1"/>
  <c r="D1068" i="4" s="1"/>
  <c r="K1142" i="4" a="1"/>
  <c r="K1142" i="4" s="1"/>
  <c r="B234" i="2" s="1"/>
  <c r="C1198" i="4" a="1"/>
  <c r="C1198" i="4" s="1"/>
  <c r="C1223" i="4" a="1"/>
  <c r="C1223" i="4" s="1"/>
  <c r="G1243" i="4" a="1"/>
  <c r="G1243" i="4" s="1"/>
  <c r="F1261" i="4" a="1"/>
  <c r="F1261" i="4" s="1"/>
  <c r="C1408" i="2" s="1"/>
  <c r="L1301" i="4" a="1"/>
  <c r="L1301" i="4" s="1"/>
  <c r="D1315" i="3" s="1"/>
  <c r="G1318" i="4" a="1"/>
  <c r="G1318" i="4" s="1"/>
  <c r="D1397" i="4" a="1"/>
  <c r="D1397" i="4" s="1"/>
  <c r="J1478" i="4" a="1"/>
  <c r="J1478" i="4" s="1"/>
  <c r="L1502" i="4" a="1"/>
  <c r="L1502" i="4" s="1"/>
  <c r="D1516" i="3" s="1"/>
  <c r="E1521" i="4" a="1"/>
  <c r="E1521" i="4" s="1"/>
  <c r="J1522" i="4" a="1"/>
  <c r="J1522" i="4" s="1"/>
  <c r="D1525" i="4" a="1"/>
  <c r="D1525" i="4" s="1"/>
  <c r="K1536" i="4" a="1"/>
  <c r="K1536" i="4" s="1"/>
  <c r="B1508" i="2" s="1"/>
  <c r="E1543" i="4" a="1"/>
  <c r="E1543" i="4" s="1"/>
  <c r="F1545" i="4" a="1"/>
  <c r="F1545" i="4" s="1"/>
  <c r="C1055" i="2" s="1"/>
  <c r="O349" i="4" a="1"/>
  <c r="O349" i="4" s="1"/>
  <c r="L549" i="4" a="1"/>
  <c r="L549" i="4" s="1"/>
  <c r="D563" i="3" s="1"/>
  <c r="K558" i="4" a="1"/>
  <c r="K558" i="4" s="1"/>
  <c r="B575" i="2" s="1"/>
  <c r="L722" i="4" a="1"/>
  <c r="L722" i="4" s="1"/>
  <c r="D736" i="3" s="1"/>
  <c r="G746" i="4" a="1"/>
  <c r="G746" i="4" s="1"/>
  <c r="J920" i="4" a="1"/>
  <c r="J920" i="4" s="1"/>
  <c r="J922" i="4" a="1"/>
  <c r="J922" i="4" s="1"/>
  <c r="E994" i="4" a="1"/>
  <c r="E994" i="4" s="1"/>
  <c r="E1024" i="4" a="1"/>
  <c r="E1024" i="4" s="1"/>
  <c r="G1068" i="4" a="1"/>
  <c r="G1068" i="4" s="1"/>
  <c r="L1135" i="4" a="1"/>
  <c r="L1135" i="4" s="1"/>
  <c r="D1149" i="3" s="1"/>
  <c r="G1223" i="4" a="1"/>
  <c r="G1223" i="4" s="1"/>
  <c r="F1300" i="4" a="1"/>
  <c r="F1300" i="4" s="1"/>
  <c r="C947" i="2" s="1"/>
  <c r="K1325" i="4" a="1"/>
  <c r="K1325" i="4" s="1"/>
  <c r="B263" i="2" s="1"/>
  <c r="E1335" i="4" a="1"/>
  <c r="E1335" i="4" s="1"/>
  <c r="O1347" i="4" a="1"/>
  <c r="O1347" i="4" s="1"/>
  <c r="D1350" i="4" a="1"/>
  <c r="D1350" i="4" s="1"/>
  <c r="K1354" i="4" a="1"/>
  <c r="K1354" i="4" s="1"/>
  <c r="B1570" i="2" s="1"/>
  <c r="F1388" i="4" a="1"/>
  <c r="F1388" i="4" s="1"/>
  <c r="C1446" i="2" s="1"/>
  <c r="G1440" i="4" a="1"/>
  <c r="G1440" i="4" s="1"/>
  <c r="C1470" i="4" a="1"/>
  <c r="C1470" i="4" s="1"/>
  <c r="L1478" i="4" a="1"/>
  <c r="L1478" i="4" s="1"/>
  <c r="D1492" i="3" s="1"/>
  <c r="E1499" i="4" a="1"/>
  <c r="E1499" i="4" s="1"/>
  <c r="D132" i="4" a="1"/>
  <c r="D132" i="4" s="1"/>
  <c r="C276" i="4" a="1"/>
  <c r="C276" i="4" s="1"/>
  <c r="E314" i="4" a="1"/>
  <c r="E314" i="4" s="1"/>
  <c r="J448" i="4" a="1"/>
  <c r="J448" i="4" s="1"/>
  <c r="J493" i="4" a="1"/>
  <c r="J493" i="4" s="1"/>
  <c r="L515" i="4" a="1"/>
  <c r="L515" i="4" s="1"/>
  <c r="D529" i="3" s="1"/>
  <c r="J532" i="4" a="1"/>
  <c r="J532" i="4" s="1"/>
  <c r="L806" i="4" a="1"/>
  <c r="L806" i="4" s="1"/>
  <c r="D820" i="3" s="1"/>
  <c r="J878" i="4" a="1"/>
  <c r="J878" i="4" s="1"/>
  <c r="F945" i="4" a="1"/>
  <c r="F945" i="4" s="1"/>
  <c r="C767" i="2" s="1"/>
  <c r="F1001" i="4" a="1"/>
  <c r="F1001" i="4" s="1"/>
  <c r="C800" i="2" s="1"/>
  <c r="F1039" i="4" a="1"/>
  <c r="F1039" i="4" s="1"/>
  <c r="C1335" i="2" s="1"/>
  <c r="F1078" i="4" a="1"/>
  <c r="F1078" i="4" s="1"/>
  <c r="C839" i="2" s="1"/>
  <c r="C1110" i="4" a="1"/>
  <c r="C1110" i="4" s="1"/>
  <c r="C1122" i="4" a="1"/>
  <c r="C1122" i="4" s="1"/>
  <c r="D1124" i="4" a="1"/>
  <c r="D1124" i="4" s="1"/>
  <c r="C1152" i="4" a="1"/>
  <c r="C1152" i="4" s="1"/>
  <c r="J1170" i="4" a="1"/>
  <c r="J1170" i="4" s="1"/>
  <c r="O1188" i="4" a="1"/>
  <c r="O1188" i="4" s="1"/>
  <c r="O1250" i="4" a="1"/>
  <c r="O1250" i="4" s="1"/>
  <c r="L1290" i="4" a="1"/>
  <c r="L1290" i="4" s="1"/>
  <c r="D1304" i="3" s="1"/>
  <c r="J1451" i="4" a="1"/>
  <c r="J1451" i="4" s="1"/>
  <c r="P513" i="3"/>
  <c r="L70" i="4" a="1"/>
  <c r="L70" i="4" s="1"/>
  <c r="D84" i="3" s="1"/>
  <c r="F137" i="4" a="1"/>
  <c r="F137" i="4" s="1"/>
  <c r="C362" i="2" s="1"/>
  <c r="G162" i="4" a="1"/>
  <c r="G162" i="4" s="1"/>
  <c r="E167" i="4" a="1"/>
  <c r="E167" i="4" s="1"/>
  <c r="J399" i="4" a="1"/>
  <c r="J399" i="4" s="1"/>
  <c r="G464" i="4" a="1"/>
  <c r="G464" i="4" s="1"/>
  <c r="O495" i="4" a="1"/>
  <c r="O495" i="4" s="1"/>
  <c r="G564" i="4" a="1"/>
  <c r="G564" i="4" s="1"/>
  <c r="O656" i="4" a="1"/>
  <c r="O656" i="4" s="1"/>
  <c r="L678" i="4" a="1"/>
  <c r="L678" i="4" s="1"/>
  <c r="D692" i="3" s="1"/>
  <c r="C778" i="4" a="1"/>
  <c r="C778" i="4" s="1"/>
  <c r="C805" i="4" a="1"/>
  <c r="C805" i="4" s="1"/>
  <c r="F955" i="4" a="1"/>
  <c r="F955" i="4" s="1"/>
  <c r="C197" i="2" s="1"/>
  <c r="K989" i="4" a="1"/>
  <c r="K989" i="4" s="1"/>
  <c r="B795" i="2" s="1"/>
  <c r="L1117" i="4" a="1"/>
  <c r="L1117" i="4" s="1"/>
  <c r="D1131" i="3" s="1"/>
  <c r="D1122" i="4" a="1"/>
  <c r="D1122" i="4" s="1"/>
  <c r="D1152" i="4" a="1"/>
  <c r="D1152" i="4" s="1"/>
  <c r="K1216" i="4" a="1"/>
  <c r="K1216" i="4" s="1"/>
  <c r="B910" i="2" s="1"/>
  <c r="K1221" i="4" a="1"/>
  <c r="K1221" i="4" s="1"/>
  <c r="B914" i="2" s="1"/>
  <c r="L1257" i="4" a="1"/>
  <c r="L1257" i="4" s="1"/>
  <c r="D1271" i="3" s="1"/>
  <c r="L1397" i="4" a="1"/>
  <c r="L1397" i="4" s="1"/>
  <c r="D1411" i="3" s="1"/>
  <c r="F1486" i="4" a="1"/>
  <c r="F1486" i="4" s="1"/>
  <c r="C1034" i="2" s="1"/>
  <c r="K1521" i="4" a="1"/>
  <c r="K1521" i="4" s="1"/>
  <c r="B1047" i="2" s="1"/>
  <c r="L1525" i="4" a="1"/>
  <c r="L1525" i="4" s="1"/>
  <c r="D1539" i="3" s="1"/>
  <c r="J1543" i="4" a="1"/>
  <c r="J1543" i="4" s="1"/>
  <c r="C51" i="4" a="1"/>
  <c r="C51" i="4" s="1"/>
  <c r="D131" i="4" a="1"/>
  <c r="D131" i="4" s="1"/>
  <c r="L309" i="4" a="1"/>
  <c r="L309" i="4" s="1"/>
  <c r="D323" i="3" s="1"/>
  <c r="O374" i="4" a="1"/>
  <c r="O374" i="4" s="1"/>
  <c r="O397" i="4" a="1"/>
  <c r="O397" i="4" s="1"/>
  <c r="K399" i="4" a="1"/>
  <c r="K399" i="4" s="1"/>
  <c r="B1154" i="2" s="1"/>
  <c r="J432" i="4" a="1"/>
  <c r="J432" i="4" s="1"/>
  <c r="K434" i="4" a="1"/>
  <c r="K434" i="4" s="1"/>
  <c r="B1163" i="2" s="1"/>
  <c r="F642" i="4" a="1"/>
  <c r="F642" i="4" s="1"/>
  <c r="C1231" i="2" s="1"/>
  <c r="C664" i="4" a="1"/>
  <c r="C664" i="4" s="1"/>
  <c r="E778" i="4" a="1"/>
  <c r="E778" i="4" s="1"/>
  <c r="K836" i="4" a="1"/>
  <c r="K836" i="4" s="1"/>
  <c r="B705" i="2" s="1"/>
  <c r="F877" i="4" a="1"/>
  <c r="F877" i="4" s="1"/>
  <c r="C726" i="2" s="1"/>
  <c r="J994" i="4" a="1"/>
  <c r="J994" i="4" s="1"/>
  <c r="D1014" i="4" a="1"/>
  <c r="D1014" i="4" s="1"/>
  <c r="D1023" i="4" a="1"/>
  <c r="D1023" i="4" s="1"/>
  <c r="C1056" i="4" a="1"/>
  <c r="C1056" i="4" s="1"/>
  <c r="L1068" i="4" a="1"/>
  <c r="L1068" i="4" s="1"/>
  <c r="D1082" i="3" s="1"/>
  <c r="G1101" i="4" a="1"/>
  <c r="G1101" i="4" s="1"/>
  <c r="K1161" i="4" a="1"/>
  <c r="K1161" i="4" s="1"/>
  <c r="B1374" i="2" s="1"/>
  <c r="E1175" i="4" a="1"/>
  <c r="E1175" i="4" s="1"/>
  <c r="J1246" i="4" a="1"/>
  <c r="J1246" i="4" s="1"/>
  <c r="L1283" i="4" a="1"/>
  <c r="L1283" i="4" s="1"/>
  <c r="D1297" i="3" s="1"/>
  <c r="K1300" i="4" a="1"/>
  <c r="K1300" i="4" s="1"/>
  <c r="B947" i="2" s="1"/>
  <c r="J1335" i="4" a="1"/>
  <c r="J1335" i="4" s="1"/>
  <c r="E1365" i="4" a="1"/>
  <c r="E1365" i="4" s="1"/>
  <c r="E1396" i="4" a="1"/>
  <c r="E1396" i="4" s="1"/>
  <c r="F1413" i="4" a="1"/>
  <c r="F1413" i="4" s="1"/>
  <c r="C279" i="2" s="1"/>
  <c r="D1418" i="4" a="1"/>
  <c r="D1418" i="4" s="1"/>
  <c r="F1443" i="4" a="1"/>
  <c r="F1443" i="4" s="1"/>
  <c r="C283" i="2" s="1"/>
  <c r="K41" i="4" a="1"/>
  <c r="K41" i="4" s="1"/>
  <c r="B45" i="2" s="1"/>
  <c r="F41" i="4" a="1"/>
  <c r="F41" i="4" s="1"/>
  <c r="C45" i="2" s="1"/>
  <c r="D41" i="4" a="1"/>
  <c r="D41" i="4" s="1"/>
  <c r="N481" i="3"/>
  <c r="E481" i="3"/>
  <c r="J1356" i="3"/>
  <c r="R1240" i="3"/>
  <c r="I1240" i="3"/>
  <c r="K43" i="4" a="1"/>
  <c r="K43" i="4" s="1"/>
  <c r="B1556" i="2" s="1"/>
  <c r="O43" i="4" a="1"/>
  <c r="O43" i="4" s="1"/>
  <c r="L43" i="4" a="1"/>
  <c r="L43" i="4" s="1"/>
  <c r="D57" i="3" s="1"/>
  <c r="G43" i="4" a="1"/>
  <c r="G43" i="4" s="1"/>
  <c r="E43" i="4" a="1"/>
  <c r="E43" i="4" s="1"/>
  <c r="K1006" i="4" a="1"/>
  <c r="K1006" i="4" s="1"/>
  <c r="B805" i="2" s="1"/>
  <c r="E1006" i="4" a="1"/>
  <c r="E1006" i="4" s="1"/>
  <c r="O1006" i="4" a="1"/>
  <c r="O1006" i="4" s="1"/>
  <c r="D1006" i="4" a="1"/>
  <c r="D1006" i="4" s="1"/>
  <c r="G1006" i="4" a="1"/>
  <c r="G1006" i="4" s="1"/>
  <c r="O1071" i="4" a="1"/>
  <c r="O1071" i="4" s="1"/>
  <c r="C1071" i="4" a="1"/>
  <c r="C1071" i="4" s="1"/>
  <c r="L1103" i="4" a="1"/>
  <c r="L1103" i="4" s="1"/>
  <c r="D1117" i="3" s="1"/>
  <c r="G1103" i="4" a="1"/>
  <c r="G1103" i="4" s="1"/>
  <c r="F1103" i="4" a="1"/>
  <c r="F1103" i="4" s="1"/>
  <c r="C1355" i="2" s="1"/>
  <c r="K1114" i="4" a="1"/>
  <c r="K1114" i="4" s="1"/>
  <c r="B1358" i="2" s="1"/>
  <c r="E1114" i="4" a="1"/>
  <c r="E1114" i="4" s="1"/>
  <c r="D1114" i="4" a="1"/>
  <c r="D1114" i="4" s="1"/>
  <c r="G1114" i="4" a="1"/>
  <c r="G1114" i="4" s="1"/>
  <c r="L1177" i="4" a="1"/>
  <c r="L1177" i="4" s="1"/>
  <c r="D1191" i="3" s="1"/>
  <c r="E1177" i="4" a="1"/>
  <c r="E1177" i="4" s="1"/>
  <c r="K1177" i="4" a="1"/>
  <c r="K1177" i="4" s="1"/>
  <c r="B887" i="2" s="1"/>
  <c r="D1207" i="4" a="1"/>
  <c r="D1207" i="4" s="1"/>
  <c r="O1207" i="4" a="1"/>
  <c r="O1207" i="4" s="1"/>
  <c r="F1219" i="4" a="1"/>
  <c r="F1219" i="4" s="1"/>
  <c r="C913" i="2" s="1"/>
  <c r="L1219" i="4" a="1"/>
  <c r="L1219" i="4" s="1"/>
  <c r="D1233" i="3" s="1"/>
  <c r="D1268" i="4" a="1"/>
  <c r="D1268" i="4" s="1"/>
  <c r="F1268" i="4" a="1"/>
  <c r="F1268" i="4" s="1"/>
  <c r="C1410" i="2" s="1"/>
  <c r="D861" i="4" a="1"/>
  <c r="D861" i="4" s="1"/>
  <c r="D903" i="4" a="1"/>
  <c r="D903" i="4" s="1"/>
  <c r="L1015" i="4" a="1"/>
  <c r="L1015" i="4" s="1"/>
  <c r="D1029" i="3" s="1"/>
  <c r="J1015" i="4" a="1"/>
  <c r="J1015" i="4" s="1"/>
  <c r="F1025" i="4" a="1"/>
  <c r="F1025" i="4" s="1"/>
  <c r="C815" i="2" s="1"/>
  <c r="D1025" i="4" a="1"/>
  <c r="D1025" i="4" s="1"/>
  <c r="J1025" i="4" a="1"/>
  <c r="J1025" i="4" s="1"/>
  <c r="O1037" i="4" a="1"/>
  <c r="O1037" i="4" s="1"/>
  <c r="G1037" i="4" a="1"/>
  <c r="G1037" i="4" s="1"/>
  <c r="D1177" i="4" a="1"/>
  <c r="D1177" i="4" s="1"/>
  <c r="K1271" i="4" a="1"/>
  <c r="K1271" i="4" s="1"/>
  <c r="B936" i="2" s="1"/>
  <c r="E1271" i="4" a="1"/>
  <c r="E1271" i="4" s="1"/>
  <c r="C1271" i="4" a="1"/>
  <c r="C1271" i="4" s="1"/>
  <c r="C1323" i="4" a="1"/>
  <c r="C1323" i="4" s="1"/>
  <c r="D1323" i="4" a="1"/>
  <c r="D1323" i="4" s="1"/>
  <c r="O1366" i="4" a="1"/>
  <c r="O1366" i="4" s="1"/>
  <c r="G1366" i="4" a="1"/>
  <c r="G1366" i="4" s="1"/>
  <c r="E1366" i="4" a="1"/>
  <c r="E1366" i="4" s="1"/>
  <c r="D1366" i="4" a="1"/>
  <c r="D1366" i="4" s="1"/>
  <c r="C11" i="4" a="1"/>
  <c r="C11" i="4" s="1"/>
  <c r="G12" i="4" a="1"/>
  <c r="G12" i="4" s="1"/>
  <c r="C150" i="4" a="1"/>
  <c r="C150" i="4" s="1"/>
  <c r="G156" i="4" a="1"/>
  <c r="G156" i="4" s="1"/>
  <c r="D181" i="4" a="1"/>
  <c r="D181" i="4" s="1"/>
  <c r="D260" i="4" a="1"/>
  <c r="D260" i="4" s="1"/>
  <c r="F314" i="4" a="1"/>
  <c r="F314" i="4" s="1"/>
  <c r="C451" i="2" s="1"/>
  <c r="E345" i="4" a="1"/>
  <c r="E345" i="4" s="1"/>
  <c r="D373" i="4" a="1"/>
  <c r="D373" i="4" s="1"/>
  <c r="G389" i="4" a="1"/>
  <c r="G389" i="4" s="1"/>
  <c r="E396" i="4" a="1"/>
  <c r="E396" i="4" s="1"/>
  <c r="D490" i="4" a="1"/>
  <c r="D490" i="4" s="1"/>
  <c r="G516" i="4" a="1"/>
  <c r="G516" i="4" s="1"/>
  <c r="F544" i="4" a="1"/>
  <c r="F544" i="4" s="1"/>
  <c r="C126" i="2" s="1"/>
  <c r="D769" i="4" a="1"/>
  <c r="D769" i="4" s="1"/>
  <c r="E782" i="4" a="1"/>
  <c r="E782" i="4" s="1"/>
  <c r="C820" i="4" a="1"/>
  <c r="C820" i="4" s="1"/>
  <c r="D822" i="4" a="1"/>
  <c r="D822" i="4" s="1"/>
  <c r="C839" i="4" a="1"/>
  <c r="C839" i="4" s="1"/>
  <c r="E903" i="4" a="1"/>
  <c r="E903" i="4" s="1"/>
  <c r="O998" i="4" a="1"/>
  <c r="O998" i="4" s="1"/>
  <c r="J998" i="4" a="1"/>
  <c r="J998" i="4" s="1"/>
  <c r="E1000" i="4" a="1"/>
  <c r="E1000" i="4" s="1"/>
  <c r="O1002" i="4" a="1"/>
  <c r="O1002" i="4" s="1"/>
  <c r="F1002" i="4" a="1"/>
  <c r="F1002" i="4" s="1"/>
  <c r="C801" i="2" s="1"/>
  <c r="J1002" i="4" a="1"/>
  <c r="J1002" i="4" s="1"/>
  <c r="C1015" i="4" a="1"/>
  <c r="C1015" i="4" s="1"/>
  <c r="C1046" i="4" a="1"/>
  <c r="C1046" i="4" s="1"/>
  <c r="O1048" i="4" a="1"/>
  <c r="O1048" i="4" s="1"/>
  <c r="E1048" i="4" a="1"/>
  <c r="E1048" i="4" s="1"/>
  <c r="K1090" i="4" a="1"/>
  <c r="K1090" i="4" s="1"/>
  <c r="B846" i="2" s="1"/>
  <c r="G1090" i="4" a="1"/>
  <c r="G1090" i="4" s="1"/>
  <c r="K1099" i="4" a="1"/>
  <c r="K1099" i="4" s="1"/>
  <c r="B1353" i="2" s="1"/>
  <c r="C1103" i="4" a="1"/>
  <c r="C1103" i="4" s="1"/>
  <c r="O1182" i="4" a="1"/>
  <c r="O1182" i="4" s="1"/>
  <c r="K1182" i="4" a="1"/>
  <c r="K1182" i="4" s="1"/>
  <c r="B891" i="2" s="1"/>
  <c r="G1210" i="4" a="1"/>
  <c r="G1210" i="4" s="1"/>
  <c r="O1210" i="4" a="1"/>
  <c r="O1210" i="4" s="1"/>
  <c r="O1226" i="4" a="1"/>
  <c r="O1226" i="4" s="1"/>
  <c r="L1226" i="4" a="1"/>
  <c r="L1226" i="4" s="1"/>
  <c r="D1240" i="3" s="1"/>
  <c r="G1226" i="4" a="1"/>
  <c r="G1226" i="4" s="1"/>
  <c r="O1259" i="4" a="1"/>
  <c r="O1259" i="4" s="1"/>
  <c r="J1259" i="4" a="1"/>
  <c r="J1259" i="4" s="1"/>
  <c r="K1395" i="4" a="1"/>
  <c r="K1395" i="4" s="1"/>
  <c r="B1545" i="2" s="1"/>
  <c r="L1395" i="4" a="1"/>
  <c r="L1395" i="4" s="1"/>
  <c r="D1409" i="3" s="1"/>
  <c r="D11" i="4" a="1"/>
  <c r="D11" i="4" s="1"/>
  <c r="C70" i="4" a="1"/>
  <c r="C70" i="4" s="1"/>
  <c r="D150" i="4" a="1"/>
  <c r="D150" i="4" s="1"/>
  <c r="C180" i="4" a="1"/>
  <c r="C180" i="4" s="1"/>
  <c r="E181" i="4" a="1"/>
  <c r="E181" i="4" s="1"/>
  <c r="L190" i="4" a="1"/>
  <c r="L190" i="4" s="1"/>
  <c r="D204" i="3" s="1"/>
  <c r="E313" i="4" a="1"/>
  <c r="E313" i="4" s="1"/>
  <c r="F336" i="4" a="1"/>
  <c r="F336" i="4" s="1"/>
  <c r="C1142" i="2" s="1"/>
  <c r="K368" i="4" a="1"/>
  <c r="K368" i="4" s="1"/>
  <c r="B479" i="2" s="1"/>
  <c r="G373" i="4" a="1"/>
  <c r="G373" i="4" s="1"/>
  <c r="K478" i="4" a="1"/>
  <c r="K478" i="4" s="1"/>
  <c r="B1173" i="2" s="1"/>
  <c r="D606" i="4" a="1"/>
  <c r="D606" i="4" s="1"/>
  <c r="K674" i="4" a="1"/>
  <c r="K674" i="4" s="1"/>
  <c r="B1240" i="2" s="1"/>
  <c r="K760" i="4" a="1"/>
  <c r="K760" i="4" s="1"/>
  <c r="B1267" i="2" s="1"/>
  <c r="L762" i="4" a="1"/>
  <c r="L762" i="4" s="1"/>
  <c r="D776" i="3" s="1"/>
  <c r="L764" i="4" a="1"/>
  <c r="L764" i="4" s="1"/>
  <c r="D778" i="3" s="1"/>
  <c r="F769" i="4" a="1"/>
  <c r="F769" i="4" s="1"/>
  <c r="C1270" i="2" s="1"/>
  <c r="G782" i="4" a="1"/>
  <c r="G782" i="4" s="1"/>
  <c r="D814" i="4" a="1"/>
  <c r="D814" i="4" s="1"/>
  <c r="E822" i="4" a="1"/>
  <c r="E822" i="4" s="1"/>
  <c r="L878" i="4" a="1"/>
  <c r="L878" i="4" s="1"/>
  <c r="D892" i="3" s="1"/>
  <c r="G903" i="4" a="1"/>
  <c r="G903" i="4" s="1"/>
  <c r="C959" i="4" a="1"/>
  <c r="C959" i="4" s="1"/>
  <c r="O984" i="4" a="1"/>
  <c r="O984" i="4" s="1"/>
  <c r="J984" i="4" a="1"/>
  <c r="J984" i="4" s="1"/>
  <c r="G996" i="4" a="1"/>
  <c r="G996" i="4" s="1"/>
  <c r="L996" i="4" a="1"/>
  <c r="L996" i="4" s="1"/>
  <c r="D1010" i="3" s="1"/>
  <c r="C998" i="4" a="1"/>
  <c r="C998" i="4" s="1"/>
  <c r="E1002" i="4" a="1"/>
  <c r="E1002" i="4" s="1"/>
  <c r="K1010" i="4" a="1"/>
  <c r="K1010" i="4" s="1"/>
  <c r="B808" i="2" s="1"/>
  <c r="D1070" i="4" a="1"/>
  <c r="D1070" i="4" s="1"/>
  <c r="J1070" i="4" a="1"/>
  <c r="J1070" i="4" s="1"/>
  <c r="J1071" i="4" a="1"/>
  <c r="J1071" i="4" s="1"/>
  <c r="E1103" i="4" a="1"/>
  <c r="E1103" i="4" s="1"/>
  <c r="C1118" i="4" a="1"/>
  <c r="C1118" i="4" s="1"/>
  <c r="G1118" i="4" a="1"/>
  <c r="G1118" i="4" s="1"/>
  <c r="F1118" i="4" a="1"/>
  <c r="F1118" i="4" s="1"/>
  <c r="C861" i="2" s="1"/>
  <c r="F1174" i="4" a="1"/>
  <c r="F1174" i="4" s="1"/>
  <c r="C885" i="2" s="1"/>
  <c r="K1174" i="4" a="1"/>
  <c r="K1174" i="4" s="1"/>
  <c r="B885" i="2" s="1"/>
  <c r="C1182" i="4" a="1"/>
  <c r="C1182" i="4" s="1"/>
  <c r="C1187" i="4" a="1"/>
  <c r="C1187" i="4" s="1"/>
  <c r="L1187" i="4" a="1"/>
  <c r="L1187" i="4" s="1"/>
  <c r="D1201" i="3" s="1"/>
  <c r="F1187" i="4" a="1"/>
  <c r="F1187" i="4" s="1"/>
  <c r="C896" i="2" s="1"/>
  <c r="L1191" i="4" a="1"/>
  <c r="L1191" i="4" s="1"/>
  <c r="D1205" i="3" s="1"/>
  <c r="G1191" i="4" a="1"/>
  <c r="G1191" i="4" s="1"/>
  <c r="C1191" i="4" a="1"/>
  <c r="C1191" i="4" s="1"/>
  <c r="J1207" i="4" a="1"/>
  <c r="J1207" i="4" s="1"/>
  <c r="J1219" i="4" a="1"/>
  <c r="J1219" i="4" s="1"/>
  <c r="D1226" i="4" a="1"/>
  <c r="D1226" i="4" s="1"/>
  <c r="G11" i="4" a="1"/>
  <c r="G11" i="4" s="1"/>
  <c r="O29" i="4" a="1"/>
  <c r="O29" i="4" s="1"/>
  <c r="D70" i="4" a="1"/>
  <c r="D70" i="4" s="1"/>
  <c r="D94" i="4" a="1"/>
  <c r="D94" i="4" s="1"/>
  <c r="O95" i="4" a="1"/>
  <c r="O95" i="4" s="1"/>
  <c r="O131" i="4" a="1"/>
  <c r="O131" i="4" s="1"/>
  <c r="G150" i="4" a="1"/>
  <c r="G150" i="4" s="1"/>
  <c r="D180" i="4" a="1"/>
  <c r="D180" i="4" s="1"/>
  <c r="G246" i="4" a="1"/>
  <c r="G246" i="4" s="1"/>
  <c r="C268" i="4" a="1"/>
  <c r="C268" i="4" s="1"/>
  <c r="F313" i="4" a="1"/>
  <c r="F313" i="4" s="1"/>
  <c r="C1134" i="2" s="1"/>
  <c r="C341" i="4" a="1"/>
  <c r="C341" i="4" s="1"/>
  <c r="G385" i="4" a="1"/>
  <c r="G385" i="4" s="1"/>
  <c r="J480" i="4" a="1"/>
  <c r="J480" i="4" s="1"/>
  <c r="L498" i="4" a="1"/>
  <c r="L498" i="4" s="1"/>
  <c r="D512" i="3" s="1"/>
  <c r="J508" i="4" a="1"/>
  <c r="J508" i="4" s="1"/>
  <c r="D515" i="4" a="1"/>
  <c r="D515" i="4" s="1"/>
  <c r="K552" i="4" a="1"/>
  <c r="K552" i="4" s="1"/>
  <c r="B1198" i="2" s="1"/>
  <c r="D575" i="4" a="1"/>
  <c r="D575" i="4" s="1"/>
  <c r="D582" i="4" a="1"/>
  <c r="D582" i="4" s="1"/>
  <c r="D615" i="4" a="1"/>
  <c r="D615" i="4" s="1"/>
  <c r="D653" i="4" a="1"/>
  <c r="D653" i="4" s="1"/>
  <c r="O798" i="4" a="1"/>
  <c r="O798" i="4" s="1"/>
  <c r="E814" i="4" a="1"/>
  <c r="E814" i="4" s="1"/>
  <c r="E816" i="4" a="1"/>
  <c r="E816" i="4" s="1"/>
  <c r="G822" i="4" a="1"/>
  <c r="G822" i="4" s="1"/>
  <c r="O878" i="4" a="1"/>
  <c r="O878" i="4" s="1"/>
  <c r="D919" i="4" a="1"/>
  <c r="D919" i="4" s="1"/>
  <c r="L919" i="4" a="1"/>
  <c r="L919" i="4" s="1"/>
  <c r="D933" i="3" s="1"/>
  <c r="J919" i="4" a="1"/>
  <c r="J919" i="4" s="1"/>
  <c r="D959" i="4" a="1"/>
  <c r="D959" i="4" s="1"/>
  <c r="E968" i="4" a="1"/>
  <c r="E968" i="4" s="1"/>
  <c r="D968" i="4" a="1"/>
  <c r="D968" i="4" s="1"/>
  <c r="D984" i="4" a="1"/>
  <c r="D984" i="4" s="1"/>
  <c r="L988" i="4" a="1"/>
  <c r="L988" i="4" s="1"/>
  <c r="D1002" i="3" s="1"/>
  <c r="C996" i="4" a="1"/>
  <c r="C996" i="4" s="1"/>
  <c r="L1006" i="4" a="1"/>
  <c r="L1006" i="4" s="1"/>
  <c r="D1020" i="3" s="1"/>
  <c r="L1023" i="4" a="1"/>
  <c r="L1023" i="4" s="1"/>
  <c r="D1037" i="3" s="1"/>
  <c r="O1025" i="4" a="1"/>
  <c r="O1025" i="4" s="1"/>
  <c r="C1031" i="4" a="1"/>
  <c r="C1031" i="4" s="1"/>
  <c r="J1031" i="4" a="1"/>
  <c r="J1031" i="4" s="1"/>
  <c r="G1040" i="4" a="1"/>
  <c r="G1040" i="4" s="1"/>
  <c r="O1040" i="4" a="1"/>
  <c r="O1040" i="4" s="1"/>
  <c r="E1070" i="4" a="1"/>
  <c r="E1070" i="4" s="1"/>
  <c r="K1071" i="4" a="1"/>
  <c r="K1071" i="4" s="1"/>
  <c r="B834" i="2" s="1"/>
  <c r="L1114" i="4" a="1"/>
  <c r="L1114" i="4" s="1"/>
  <c r="D1128" i="3" s="1"/>
  <c r="J1117" i="4" a="1"/>
  <c r="J1117" i="4" s="1"/>
  <c r="E1117" i="4" a="1"/>
  <c r="E1117" i="4" s="1"/>
  <c r="C1117" i="4" a="1"/>
  <c r="C1117" i="4" s="1"/>
  <c r="C1144" i="4" a="1"/>
  <c r="C1144" i="4" s="1"/>
  <c r="G1144" i="4" a="1"/>
  <c r="G1144" i="4" s="1"/>
  <c r="C1146" i="4" a="1"/>
  <c r="C1146" i="4" s="1"/>
  <c r="C1174" i="4" a="1"/>
  <c r="C1174" i="4" s="1"/>
  <c r="M1174" i="4" s="1"/>
  <c r="K1178" i="4" a="1"/>
  <c r="K1178" i="4" s="1"/>
  <c r="B244" i="2" s="1"/>
  <c r="O1178" i="4" a="1"/>
  <c r="O1178" i="4" s="1"/>
  <c r="F1189" i="4" a="1"/>
  <c r="F1189" i="4" s="1"/>
  <c r="C1376" i="2" s="1"/>
  <c r="K1189" i="4" a="1"/>
  <c r="K1189" i="4" s="1"/>
  <c r="B1376" i="2" s="1"/>
  <c r="O1219" i="4" a="1"/>
  <c r="O1219" i="4" s="1"/>
  <c r="K1362" i="4" a="1"/>
  <c r="K1362" i="4" s="1"/>
  <c r="B982" i="2" s="1"/>
  <c r="E1362" i="4" a="1"/>
  <c r="E1362" i="4" s="1"/>
  <c r="O27" i="4" a="1"/>
  <c r="O27" i="4" s="1"/>
  <c r="E70" i="4" a="1"/>
  <c r="E70" i="4" s="1"/>
  <c r="L81" i="4" a="1"/>
  <c r="L81" i="4" s="1"/>
  <c r="D95" i="3" s="1"/>
  <c r="J118" i="4" a="1"/>
  <c r="J118" i="4" s="1"/>
  <c r="L156" i="4" a="1"/>
  <c r="L156" i="4" s="1"/>
  <c r="D170" i="3" s="1"/>
  <c r="G180" i="4" a="1"/>
  <c r="G180" i="4" s="1"/>
  <c r="J306" i="4" a="1"/>
  <c r="J306" i="4" s="1"/>
  <c r="L314" i="4" a="1"/>
  <c r="L314" i="4" s="1"/>
  <c r="D328" i="3" s="1"/>
  <c r="O329" i="4" a="1"/>
  <c r="O329" i="4" s="1"/>
  <c r="O345" i="4" a="1"/>
  <c r="O345" i="4" s="1"/>
  <c r="J389" i="4" a="1"/>
  <c r="J389" i="4" s="1"/>
  <c r="L394" i="4" a="1"/>
  <c r="L394" i="4" s="1"/>
  <c r="D408" i="3" s="1"/>
  <c r="J416" i="4" a="1"/>
  <c r="J416" i="4" s="1"/>
  <c r="K457" i="4" a="1"/>
  <c r="K457" i="4" s="1"/>
  <c r="B523" i="2" s="1"/>
  <c r="J464" i="4" a="1"/>
  <c r="J464" i="4" s="1"/>
  <c r="L508" i="4" a="1"/>
  <c r="L508" i="4" s="1"/>
  <c r="D522" i="3" s="1"/>
  <c r="F515" i="4" a="1"/>
  <c r="F515" i="4" s="1"/>
  <c r="C1186" i="2" s="1"/>
  <c r="L544" i="4" a="1"/>
  <c r="L544" i="4" s="1"/>
  <c r="D558" i="3" s="1"/>
  <c r="E575" i="4" a="1"/>
  <c r="E575" i="4" s="1"/>
  <c r="E582" i="4" a="1"/>
  <c r="E582" i="4" s="1"/>
  <c r="E653" i="4" a="1"/>
  <c r="E653" i="4" s="1"/>
  <c r="K753" i="4" a="1"/>
  <c r="K753" i="4" s="1"/>
  <c r="B1264" i="2" s="1"/>
  <c r="K812" i="4" a="1"/>
  <c r="K812" i="4" s="1"/>
  <c r="B693" i="2" s="1"/>
  <c r="G814" i="4" a="1"/>
  <c r="G814" i="4" s="1"/>
  <c r="C878" i="4" a="1"/>
  <c r="C878" i="4" s="1"/>
  <c r="F941" i="4" a="1"/>
  <c r="F941" i="4" s="1"/>
  <c r="C764" i="2" s="1"/>
  <c r="L941" i="4" a="1"/>
  <c r="L941" i="4" s="1"/>
  <c r="D955" i="3" s="1"/>
  <c r="O971" i="4" a="1"/>
  <c r="O971" i="4" s="1"/>
  <c r="J971" i="4" a="1"/>
  <c r="J971" i="4" s="1"/>
  <c r="C971" i="4" a="1"/>
  <c r="C971" i="4" s="1"/>
  <c r="G983" i="4" a="1"/>
  <c r="G983" i="4" s="1"/>
  <c r="O983" i="4" a="1"/>
  <c r="O983" i="4" s="1"/>
  <c r="K991" i="4" a="1"/>
  <c r="K991" i="4" s="1"/>
  <c r="B203" i="2" s="1"/>
  <c r="O991" i="4" a="1"/>
  <c r="O991" i="4" s="1"/>
  <c r="L1046" i="4" a="1"/>
  <c r="L1046" i="4" s="1"/>
  <c r="D1060" i="3" s="1"/>
  <c r="F1070" i="4" a="1"/>
  <c r="F1070" i="4" s="1"/>
  <c r="C833" i="2" s="1"/>
  <c r="L1087" i="4" a="1"/>
  <c r="L1087" i="4" s="1"/>
  <c r="D1101" i="3" s="1"/>
  <c r="O1087" i="4" a="1"/>
  <c r="O1087" i="4" s="1"/>
  <c r="D1087" i="4" a="1"/>
  <c r="D1087" i="4" s="1"/>
  <c r="G1099" i="4" a="1"/>
  <c r="G1099" i="4" s="1"/>
  <c r="E1099" i="4" a="1"/>
  <c r="E1099" i="4" s="1"/>
  <c r="D1099" i="4" a="1"/>
  <c r="D1099" i="4" s="1"/>
  <c r="O1114" i="4" a="1"/>
  <c r="O1114" i="4" s="1"/>
  <c r="D1159" i="4" a="1"/>
  <c r="D1159" i="4" s="1"/>
  <c r="G1159" i="4" a="1"/>
  <c r="G1159" i="4" s="1"/>
  <c r="L1281" i="4" a="1"/>
  <c r="L1281" i="4" s="1"/>
  <c r="D1295" i="3" s="1"/>
  <c r="K1281" i="4" a="1"/>
  <c r="K1281" i="4" s="1"/>
  <c r="B254" i="2" s="1"/>
  <c r="C1281" i="4" a="1"/>
  <c r="C1281" i="4" s="1"/>
  <c r="K25" i="4" a="1"/>
  <c r="K25" i="4" s="1"/>
  <c r="B29" i="2" s="1"/>
  <c r="J32" i="4" a="1"/>
  <c r="J32" i="4" s="1"/>
  <c r="C131" i="4" a="1"/>
  <c r="C131" i="4" s="1"/>
  <c r="J181" i="4" a="1"/>
  <c r="J181" i="4" s="1"/>
  <c r="J194" i="4" a="1"/>
  <c r="J194" i="4" s="1"/>
  <c r="D268" i="4" a="1"/>
  <c r="D268" i="4" s="1"/>
  <c r="K306" i="4" a="1"/>
  <c r="K306" i="4" s="1"/>
  <c r="B1129" i="2" s="1"/>
  <c r="D358" i="4" a="1"/>
  <c r="D358" i="4" s="1"/>
  <c r="E399" i="4" a="1"/>
  <c r="E399" i="4" s="1"/>
  <c r="L405" i="4" a="1"/>
  <c r="L405" i="4" s="1"/>
  <c r="D419" i="3" s="1"/>
  <c r="O416" i="4" a="1"/>
  <c r="O416" i="4" s="1"/>
  <c r="F439" i="4" a="1"/>
  <c r="F439" i="4" s="1"/>
  <c r="C512" i="2" s="1"/>
  <c r="F497" i="4" a="1"/>
  <c r="F497" i="4" s="1"/>
  <c r="C545" i="2" s="1"/>
  <c r="C514" i="4" a="1"/>
  <c r="C514" i="4" s="1"/>
  <c r="E527" i="4" a="1"/>
  <c r="E527" i="4" s="1"/>
  <c r="L540" i="4" a="1"/>
  <c r="L540" i="4" s="1"/>
  <c r="D554" i="3" s="1"/>
  <c r="O544" i="4" a="1"/>
  <c r="O544" i="4" s="1"/>
  <c r="D558" i="4" a="1"/>
  <c r="D558" i="4" s="1"/>
  <c r="D564" i="4" a="1"/>
  <c r="D564" i="4" s="1"/>
  <c r="E605" i="4" a="1"/>
  <c r="E605" i="4" s="1"/>
  <c r="K651" i="4" a="1"/>
  <c r="K651" i="4" s="1"/>
  <c r="B611" i="2" s="1"/>
  <c r="G653" i="4" a="1"/>
  <c r="G653" i="4" s="1"/>
  <c r="D664" i="4" a="1"/>
  <c r="D664" i="4" s="1"/>
  <c r="K690" i="4" a="1"/>
  <c r="K690" i="4" s="1"/>
  <c r="B631" i="2" s="1"/>
  <c r="L713" i="4" a="1"/>
  <c r="L713" i="4" s="1"/>
  <c r="D727" i="3" s="1"/>
  <c r="E792" i="4" a="1"/>
  <c r="E792" i="4" s="1"/>
  <c r="O810" i="4" a="1"/>
  <c r="O810" i="4" s="1"/>
  <c r="L812" i="4" a="1"/>
  <c r="L812" i="4" s="1"/>
  <c r="D826" i="3" s="1"/>
  <c r="C836" i="4" a="1"/>
  <c r="C836" i="4" s="1"/>
  <c r="C877" i="4" a="1"/>
  <c r="C877" i="4" s="1"/>
  <c r="J894" i="4" a="1"/>
  <c r="J894" i="4" s="1"/>
  <c r="K929" i="4" a="1"/>
  <c r="K929" i="4" s="1"/>
  <c r="B195" i="2" s="1"/>
  <c r="D929" i="4" a="1"/>
  <c r="D929" i="4" s="1"/>
  <c r="G941" i="4" a="1"/>
  <c r="G941" i="4" s="1"/>
  <c r="D958" i="4" a="1"/>
  <c r="D958" i="4" s="1"/>
  <c r="G958" i="4" a="1"/>
  <c r="G958" i="4" s="1"/>
  <c r="J958" i="4" a="1"/>
  <c r="J958" i="4" s="1"/>
  <c r="E971" i="4" a="1"/>
  <c r="E971" i="4" s="1"/>
  <c r="J975" i="4" a="1"/>
  <c r="J975" i="4" s="1"/>
  <c r="C983" i="4" a="1"/>
  <c r="C983" i="4" s="1"/>
  <c r="D991" i="4" a="1"/>
  <c r="D991" i="4" s="1"/>
  <c r="K1002" i="4" a="1"/>
  <c r="K1002" i="4" s="1"/>
  <c r="B801" i="2" s="1"/>
  <c r="E1087" i="4" a="1"/>
  <c r="E1087" i="4" s="1"/>
  <c r="C1099" i="4" a="1"/>
  <c r="C1099" i="4" s="1"/>
  <c r="F1117" i="4" a="1"/>
  <c r="F1117" i="4" s="1"/>
  <c r="C229" i="2" s="1"/>
  <c r="E1135" i="4" a="1"/>
  <c r="E1135" i="4" s="1"/>
  <c r="L1137" i="4" a="1"/>
  <c r="L1137" i="4" s="1"/>
  <c r="D1151" i="3" s="1"/>
  <c r="G1137" i="4" a="1"/>
  <c r="G1137" i="4" s="1"/>
  <c r="L1150" i="4" a="1"/>
  <c r="L1150" i="4" s="1"/>
  <c r="D1164" i="3" s="1"/>
  <c r="K1187" i="4" a="1"/>
  <c r="K1187" i="4" s="1"/>
  <c r="B896" i="2" s="1"/>
  <c r="J1191" i="4" a="1"/>
  <c r="J1191" i="4" s="1"/>
  <c r="F1214" i="4" a="1"/>
  <c r="F1214" i="4" s="1"/>
  <c r="C909" i="2" s="1"/>
  <c r="L1214" i="4" a="1"/>
  <c r="L1214" i="4" s="1"/>
  <c r="D1228" i="3" s="1"/>
  <c r="E1214" i="4" a="1"/>
  <c r="E1214" i="4" s="1"/>
  <c r="L1227" i="4" a="1"/>
  <c r="L1227" i="4" s="1"/>
  <c r="D1241" i="3" s="1"/>
  <c r="J1227" i="4" a="1"/>
  <c r="J1227" i="4" s="1"/>
  <c r="E1227" i="4" a="1"/>
  <c r="E1227" i="4" s="1"/>
  <c r="G1405" i="4" a="1"/>
  <c r="G1405" i="4" s="1"/>
  <c r="K1405" i="4" a="1"/>
  <c r="K1405" i="4" s="1"/>
  <c r="B1456" i="2" s="1"/>
  <c r="O889" i="3"/>
  <c r="J11" i="4" a="1"/>
  <c r="J11" i="4" s="1"/>
  <c r="J94" i="4" a="1"/>
  <c r="J94" i="4" s="1"/>
  <c r="J150" i="4" a="1"/>
  <c r="J150" i="4" s="1"/>
  <c r="G268" i="4" a="1"/>
  <c r="G268" i="4" s="1"/>
  <c r="O313" i="4" a="1"/>
  <c r="O313" i="4" s="1"/>
  <c r="F514" i="4" a="1"/>
  <c r="F514" i="4" s="1"/>
  <c r="C1185" i="2" s="1"/>
  <c r="E558" i="4" a="1"/>
  <c r="E558" i="4" s="1"/>
  <c r="E564" i="4" a="1"/>
  <c r="E564" i="4" s="1"/>
  <c r="G605" i="4" a="1"/>
  <c r="G605" i="4" s="1"/>
  <c r="K657" i="4" a="1"/>
  <c r="K657" i="4" s="1"/>
  <c r="B615" i="2" s="1"/>
  <c r="E664" i="4" a="1"/>
  <c r="E664" i="4" s="1"/>
  <c r="J855" i="4" a="1"/>
  <c r="J855" i="4" s="1"/>
  <c r="D877" i="4" a="1"/>
  <c r="D877" i="4" s="1"/>
  <c r="D878" i="4" a="1"/>
  <c r="D878" i="4" s="1"/>
  <c r="L892" i="4" a="1"/>
  <c r="L892" i="4" s="1"/>
  <c r="D906" i="3" s="1"/>
  <c r="K927" i="4" a="1"/>
  <c r="K927" i="4" s="1"/>
  <c r="B756" i="2" s="1"/>
  <c r="E927" i="4" a="1"/>
  <c r="E927" i="4" s="1"/>
  <c r="C958" i="4" a="1"/>
  <c r="C958" i="4" s="1"/>
  <c r="G971" i="4" a="1"/>
  <c r="G971" i="4" s="1"/>
  <c r="L975" i="4" a="1"/>
  <c r="L975" i="4" s="1"/>
  <c r="D989" i="3" s="1"/>
  <c r="D983" i="4" a="1"/>
  <c r="D983" i="4" s="1"/>
  <c r="E991" i="4" a="1"/>
  <c r="E991" i="4" s="1"/>
  <c r="D995" i="4" a="1"/>
  <c r="D995" i="4" s="1"/>
  <c r="C995" i="4" a="1"/>
  <c r="C995" i="4" s="1"/>
  <c r="J995" i="4" a="1"/>
  <c r="J995" i="4" s="1"/>
  <c r="K1022" i="4" a="1"/>
  <c r="K1022" i="4" s="1"/>
  <c r="B814" i="2" s="1"/>
  <c r="O1022" i="4" a="1"/>
  <c r="O1022" i="4" s="1"/>
  <c r="C1023" i="4" a="1"/>
  <c r="C1023" i="4" s="1"/>
  <c r="F1087" i="4" a="1"/>
  <c r="F1087" i="4" s="1"/>
  <c r="C843" i="2" s="1"/>
  <c r="L1089" i="4" a="1"/>
  <c r="L1089" i="4" s="1"/>
  <c r="D1103" i="3" s="1"/>
  <c r="O1089" i="4" a="1"/>
  <c r="O1089" i="4" s="1"/>
  <c r="F1099" i="4" a="1"/>
  <c r="F1099" i="4" s="1"/>
  <c r="C1353" i="2" s="1"/>
  <c r="K1122" i="4" a="1"/>
  <c r="K1122" i="4" s="1"/>
  <c r="B1360" i="2" s="1"/>
  <c r="G1122" i="4" a="1"/>
  <c r="G1122" i="4" s="1"/>
  <c r="J1122" i="4" a="1"/>
  <c r="J1122" i="4" s="1"/>
  <c r="J1146" i="4" a="1"/>
  <c r="J1146" i="4" s="1"/>
  <c r="G1169" i="4" a="1"/>
  <c r="G1169" i="4" s="1"/>
  <c r="C1169" i="4" a="1"/>
  <c r="C1169" i="4" s="1"/>
  <c r="L1174" i="4" a="1"/>
  <c r="L1174" i="4" s="1"/>
  <c r="D1188" i="3" s="1"/>
  <c r="L1186" i="4" a="1"/>
  <c r="L1186" i="4" s="1"/>
  <c r="D1200" i="3" s="1"/>
  <c r="J1186" i="4" a="1"/>
  <c r="J1186" i="4" s="1"/>
  <c r="O1189" i="4" a="1"/>
  <c r="O1189" i="4" s="1"/>
  <c r="K1191" i="4" a="1"/>
  <c r="K1191" i="4" s="1"/>
  <c r="B899" i="2" s="1"/>
  <c r="O1218" i="4" a="1"/>
  <c r="O1218" i="4" s="1"/>
  <c r="G1227" i="4" a="1"/>
  <c r="G1227" i="4" s="1"/>
  <c r="F1256" i="4" a="1"/>
  <c r="F1256" i="4" s="1"/>
  <c r="C1404" i="2" s="1"/>
  <c r="G1256" i="4" a="1"/>
  <c r="G1256" i="4" s="1"/>
  <c r="E1451" i="4" a="1"/>
  <c r="E1451" i="4" s="1"/>
  <c r="D1457" i="4" a="1"/>
  <c r="D1457" i="4" s="1"/>
  <c r="O1457" i="4" a="1"/>
  <c r="O1457" i="4" s="1"/>
  <c r="G1468" i="4" a="1"/>
  <c r="G1468" i="4" s="1"/>
  <c r="E1470" i="4" a="1"/>
  <c r="E1470" i="4" s="1"/>
  <c r="G1479" i="4" a="1"/>
  <c r="G1479" i="4" s="1"/>
  <c r="J1482" i="4" a="1"/>
  <c r="J1482" i="4" s="1"/>
  <c r="L1486" i="4" a="1"/>
  <c r="L1486" i="4" s="1"/>
  <c r="D1500" i="3" s="1"/>
  <c r="J1499" i="4" a="1"/>
  <c r="J1499" i="4" s="1"/>
  <c r="E1508" i="4" a="1"/>
  <c r="E1508" i="4" s="1"/>
  <c r="G1518" i="4" a="1"/>
  <c r="G1518" i="4" s="1"/>
  <c r="O966" i="4" a="1"/>
  <c r="O966" i="4" s="1"/>
  <c r="D1149" i="4" a="1"/>
  <c r="D1149" i="4" s="1"/>
  <c r="K1253" i="4" a="1"/>
  <c r="K1253" i="4" s="1"/>
  <c r="B928" i="2" s="1"/>
  <c r="L1258" i="4" a="1"/>
  <c r="L1258" i="4" s="1"/>
  <c r="D1272" i="3" s="1"/>
  <c r="K1263" i="4" a="1"/>
  <c r="K1263" i="4" s="1"/>
  <c r="B253" i="2" s="1"/>
  <c r="F1325" i="4" a="1"/>
  <c r="F1325" i="4" s="1"/>
  <c r="C263" i="2" s="1"/>
  <c r="E1350" i="4" a="1"/>
  <c r="E1350" i="4" s="1"/>
  <c r="D1387" i="4" a="1"/>
  <c r="D1387" i="4" s="1"/>
  <c r="G1388" i="4" a="1"/>
  <c r="G1388" i="4" s="1"/>
  <c r="G1396" i="4" a="1"/>
  <c r="G1396" i="4" s="1"/>
  <c r="E1397" i="4" a="1"/>
  <c r="E1397" i="4" s="1"/>
  <c r="D1403" i="4" a="1"/>
  <c r="D1403" i="4" s="1"/>
  <c r="D1444" i="4" a="1"/>
  <c r="D1444" i="4" s="1"/>
  <c r="O1447" i="4" a="1"/>
  <c r="O1447" i="4" s="1"/>
  <c r="G1470" i="4" a="1"/>
  <c r="G1470" i="4" s="1"/>
  <c r="L1482" i="4" a="1"/>
  <c r="L1482" i="4" s="1"/>
  <c r="D1496" i="3" s="1"/>
  <c r="O1499" i="4" a="1"/>
  <c r="O1499" i="4" s="1"/>
  <c r="L1509" i="4" a="1"/>
  <c r="L1509" i="4" s="1"/>
  <c r="D1523" i="3" s="1"/>
  <c r="E1517" i="4" a="1"/>
  <c r="E1517" i="4" s="1"/>
  <c r="E1530" i="4" a="1"/>
  <c r="E1530" i="4" s="1"/>
  <c r="C1547" i="4" a="1"/>
  <c r="C1547" i="4" s="1"/>
  <c r="F1555" i="4" a="1"/>
  <c r="F1555" i="4" s="1"/>
  <c r="C1061" i="2" s="1"/>
  <c r="C1557" i="4" a="1"/>
  <c r="C1557" i="4" s="1"/>
  <c r="F1423" i="4" a="1"/>
  <c r="F1423" i="4" s="1"/>
  <c r="C1006" i="2" s="1"/>
  <c r="E1457" i="4" a="1"/>
  <c r="E1457" i="4" s="1"/>
  <c r="J1469" i="4" a="1"/>
  <c r="J1469" i="4" s="1"/>
  <c r="O1489" i="4" a="1"/>
  <c r="O1489" i="4" s="1"/>
  <c r="L1495" i="4" a="1"/>
  <c r="L1495" i="4" s="1"/>
  <c r="D1509" i="3" s="1"/>
  <c r="G1530" i="4" a="1"/>
  <c r="G1530" i="4" s="1"/>
  <c r="O1533" i="4" a="1"/>
  <c r="O1533" i="4" s="1"/>
  <c r="E1540" i="4" a="1"/>
  <c r="E1540" i="4" s="1"/>
  <c r="J1548" i="4" a="1"/>
  <c r="J1548" i="4" s="1"/>
  <c r="O1550" i="4" a="1"/>
  <c r="O1550" i="4" s="1"/>
  <c r="G1555" i="4" a="1"/>
  <c r="G1555" i="4" s="1"/>
  <c r="E1557" i="4" a="1"/>
  <c r="E1557" i="4" s="1"/>
  <c r="O1469" i="4" a="1"/>
  <c r="O1469" i="4" s="1"/>
  <c r="C1487" i="4" a="1"/>
  <c r="C1487" i="4" s="1"/>
  <c r="K1508" i="4" a="1"/>
  <c r="K1508" i="4" s="1"/>
  <c r="B1043" i="2" s="1"/>
  <c r="J1526" i="4" a="1"/>
  <c r="J1526" i="4" s="1"/>
  <c r="L1548" i="4" a="1"/>
  <c r="L1548" i="4" s="1"/>
  <c r="D1562" i="3" s="1"/>
  <c r="G1557" i="4" a="1"/>
  <c r="G1557" i="4" s="1"/>
  <c r="C1258" i="4" a="1"/>
  <c r="C1258" i="4" s="1"/>
  <c r="C1302" i="4" a="1"/>
  <c r="C1302" i="4" s="1"/>
  <c r="L1302" i="4" a="1"/>
  <c r="L1302" i="4" s="1"/>
  <c r="D1316" i="3" s="1"/>
  <c r="J1396" i="4" a="1"/>
  <c r="J1396" i="4" s="1"/>
  <c r="F1422" i="4" a="1"/>
  <c r="F1422" i="4" s="1"/>
  <c r="C1462" i="2" s="1"/>
  <c r="D1447" i="4" a="1"/>
  <c r="D1447" i="4" s="1"/>
  <c r="G1463" i="4" a="1"/>
  <c r="G1463" i="4" s="1"/>
  <c r="C1469" i="4" a="1"/>
  <c r="C1469" i="4" s="1"/>
  <c r="J1470" i="4" a="1"/>
  <c r="J1470" i="4" s="1"/>
  <c r="C1475" i="4" a="1"/>
  <c r="C1475" i="4" s="1"/>
  <c r="M1475" i="4" s="1"/>
  <c r="F1480" i="4" a="1"/>
  <c r="F1480" i="4" s="1"/>
  <c r="C1482" i="2" s="1"/>
  <c r="O1508" i="4" a="1"/>
  <c r="O1508" i="4" s="1"/>
  <c r="E1529" i="4" a="1"/>
  <c r="E1529" i="4" s="1"/>
  <c r="F1546" i="4" a="1"/>
  <c r="F1546" i="4" s="1"/>
  <c r="C1056" i="2" s="1"/>
  <c r="K1547" i="4" a="1"/>
  <c r="K1547" i="4" s="1"/>
  <c r="B1057" i="2" s="1"/>
  <c r="E1559" i="4" a="1"/>
  <c r="E1559" i="4" s="1"/>
  <c r="F1240" i="4" a="1"/>
  <c r="F1240" i="4" s="1"/>
  <c r="C920" i="2" s="1"/>
  <c r="G1251" i="4" a="1"/>
  <c r="G1251" i="4" s="1"/>
  <c r="E1263" i="4" a="1"/>
  <c r="E1263" i="4" s="1"/>
  <c r="G1267" i="4" a="1"/>
  <c r="G1267" i="4" s="1"/>
  <c r="C1301" i="4" a="1"/>
  <c r="C1301" i="4" s="1"/>
  <c r="O1302" i="4" a="1"/>
  <c r="O1302" i="4" s="1"/>
  <c r="G1315" i="4" a="1"/>
  <c r="G1315" i="4" s="1"/>
  <c r="G1376" i="4" a="1"/>
  <c r="G1376" i="4" s="1"/>
  <c r="C1396" i="4" a="1"/>
  <c r="C1396" i="4" s="1"/>
  <c r="K1396" i="4" a="1"/>
  <c r="K1396" i="4" s="1"/>
  <c r="B1451" i="2" s="1"/>
  <c r="O1423" i="4" a="1"/>
  <c r="O1423" i="4" s="1"/>
  <c r="E1447" i="4" a="1"/>
  <c r="E1447" i="4" s="1"/>
  <c r="N1447" i="4" s="1"/>
  <c r="J1175" i="4" a="1"/>
  <c r="J1175" i="4" s="1"/>
  <c r="D1209" i="4" a="1"/>
  <c r="D1209" i="4" s="1"/>
  <c r="J1261" i="4" a="1"/>
  <c r="J1261" i="4" s="1"/>
  <c r="F1263" i="4" a="1"/>
  <c r="F1263" i="4" s="1"/>
  <c r="C253" i="2" s="1"/>
  <c r="E1302" i="4" a="1"/>
  <c r="E1302" i="4" s="1"/>
  <c r="F1305" i="4" a="1"/>
  <c r="F1305" i="4" s="1"/>
  <c r="C1424" i="2" s="1"/>
  <c r="D1320" i="4" a="1"/>
  <c r="D1320" i="4" s="1"/>
  <c r="F1328" i="4" a="1"/>
  <c r="F1328" i="4" s="1"/>
  <c r="C962" i="2" s="1"/>
  <c r="E1330" i="4" a="1"/>
  <c r="E1330" i="4" s="1"/>
  <c r="J1355" i="4" a="1"/>
  <c r="J1355" i="4" s="1"/>
  <c r="J1418" i="4" a="1"/>
  <c r="J1418" i="4" s="1"/>
  <c r="F1447" i="4" a="1"/>
  <c r="F1447" i="4" s="1"/>
  <c r="C1472" i="2" s="1"/>
  <c r="J1457" i="4" a="1"/>
  <c r="J1457" i="4" s="1"/>
  <c r="D1469" i="4" a="1"/>
  <c r="D1469" i="4" s="1"/>
  <c r="D1475" i="4" a="1"/>
  <c r="D1475" i="4" s="1"/>
  <c r="F1509" i="4" a="1"/>
  <c r="F1509" i="4" s="1"/>
  <c r="C1496" i="2" s="1"/>
  <c r="C1531" i="4" a="1"/>
  <c r="C1531" i="4" s="1"/>
  <c r="D1533" i="4" a="1"/>
  <c r="D1533" i="4" s="1"/>
  <c r="L1540" i="4" a="1"/>
  <c r="L1540" i="4" s="1"/>
  <c r="D1554" i="3" s="1"/>
  <c r="C1548" i="4" a="1"/>
  <c r="C1548" i="4" s="1"/>
  <c r="J1557" i="4" a="1"/>
  <c r="J1557" i="4" s="1"/>
  <c r="G933" i="4" a="1"/>
  <c r="G933" i="4" s="1"/>
  <c r="F1004" i="4" a="1"/>
  <c r="F1004" i="4" s="1"/>
  <c r="C803" i="2" s="1"/>
  <c r="C1061" i="4" a="1"/>
  <c r="C1061" i="4" s="1"/>
  <c r="O1175" i="4" a="1"/>
  <c r="O1175" i="4" s="1"/>
  <c r="D1188" i="4" a="1"/>
  <c r="D1188" i="4" s="1"/>
  <c r="E1209" i="4" a="1"/>
  <c r="E1209" i="4" s="1"/>
  <c r="F1221" i="4" a="1"/>
  <c r="F1221" i="4" s="1"/>
  <c r="C914" i="2" s="1"/>
  <c r="D1243" i="4" a="1"/>
  <c r="D1243" i="4" s="1"/>
  <c r="O1261" i="4" a="1"/>
  <c r="O1261" i="4" s="1"/>
  <c r="C1294" i="4" a="1"/>
  <c r="C1294" i="4" s="1"/>
  <c r="G1301" i="4" a="1"/>
  <c r="G1301" i="4" s="1"/>
  <c r="G1302" i="4" a="1"/>
  <c r="G1302" i="4" s="1"/>
  <c r="E1307" i="4" a="1"/>
  <c r="E1307" i="4" s="1"/>
  <c r="E1311" i="4" a="1"/>
  <c r="E1311" i="4" s="1"/>
  <c r="F1320" i="4" a="1"/>
  <c r="F1320" i="4" s="1"/>
  <c r="C957" i="2" s="1"/>
  <c r="F1330" i="4" a="1"/>
  <c r="F1330" i="4" s="1"/>
  <c r="C264" i="2" s="1"/>
  <c r="O1355" i="4" a="1"/>
  <c r="O1355" i="4" s="1"/>
  <c r="E1360" i="4" a="1"/>
  <c r="E1360" i="4" s="1"/>
  <c r="O1361" i="4" a="1"/>
  <c r="O1361" i="4" s="1"/>
  <c r="L1365" i="4" a="1"/>
  <c r="L1365" i="4" s="1"/>
  <c r="D1379" i="3" s="1"/>
  <c r="D1396" i="4" a="1"/>
  <c r="D1396" i="4" s="1"/>
  <c r="C1397" i="4" a="1"/>
  <c r="C1397" i="4" s="1"/>
  <c r="C1403" i="4" a="1"/>
  <c r="C1403" i="4" s="1"/>
  <c r="G1424" i="4" a="1"/>
  <c r="G1424" i="4" s="1"/>
  <c r="D1451" i="4" a="1"/>
  <c r="D1451" i="4" s="1"/>
  <c r="G1455" i="4" a="1"/>
  <c r="G1455" i="4" s="1"/>
  <c r="C1457" i="4" a="1"/>
  <c r="C1457" i="4" s="1"/>
  <c r="L1463" i="4" a="1"/>
  <c r="L1463" i="4" s="1"/>
  <c r="D1477" i="3" s="1"/>
  <c r="D1468" i="4" a="1"/>
  <c r="D1468" i="4" s="1"/>
  <c r="F1469" i="4" a="1"/>
  <c r="F1469" i="4" s="1"/>
  <c r="C1025" i="2" s="1"/>
  <c r="L1487" i="4" a="1"/>
  <c r="L1487" i="4" s="1"/>
  <c r="D1501" i="3" s="1"/>
  <c r="E1489" i="4" a="1"/>
  <c r="E1489" i="4" s="1"/>
  <c r="D1495" i="4" a="1"/>
  <c r="D1495" i="4" s="1"/>
  <c r="D1508" i="4" a="1"/>
  <c r="D1508" i="4" s="1"/>
  <c r="E1518" i="4" a="1"/>
  <c r="E1518" i="4" s="1"/>
  <c r="J1527" i="4" a="1"/>
  <c r="J1527" i="4" s="1"/>
  <c r="D1531" i="4" a="1"/>
  <c r="D1531" i="4" s="1"/>
  <c r="E1533" i="4" a="1"/>
  <c r="E1533" i="4" s="1"/>
  <c r="K1546" i="4" a="1"/>
  <c r="K1546" i="4" s="1"/>
  <c r="B1056" i="2" s="1"/>
  <c r="G1548" i="4" a="1"/>
  <c r="G1548" i="4" s="1"/>
  <c r="O1557" i="4" a="1"/>
  <c r="O1557" i="4" s="1"/>
  <c r="J1559" i="4" a="1"/>
  <c r="J1559" i="4" s="1"/>
  <c r="H1303" i="3"/>
  <c r="G154" i="3"/>
  <c r="Q238" i="3"/>
  <c r="F489" i="3"/>
  <c r="M136" i="3"/>
  <c r="H1240" i="3"/>
  <c r="O1265" i="3"/>
  <c r="G881" i="3"/>
  <c r="C294" i="4" a="1"/>
  <c r="C294" i="4" s="1"/>
  <c r="L294" i="4" a="1"/>
  <c r="L294" i="4" s="1"/>
  <c r="D308" i="3" s="1"/>
  <c r="J294" i="4" a="1"/>
  <c r="J294" i="4" s="1"/>
  <c r="D294" i="4" a="1"/>
  <c r="D294" i="4" s="1"/>
  <c r="C796" i="3"/>
  <c r="O40" i="4" a="1"/>
  <c r="O40" i="4" s="1"/>
  <c r="G40" i="4" a="1"/>
  <c r="G40" i="4" s="1"/>
  <c r="C40" i="4" a="1"/>
  <c r="C40" i="4" s="1"/>
  <c r="C4" i="2"/>
  <c r="B4" i="2"/>
  <c r="D2" i="4" a="1"/>
  <c r="D2" i="4" s="1"/>
  <c r="J277" i="4" a="1"/>
  <c r="J277" i="4" s="1"/>
  <c r="F277" i="4" a="1"/>
  <c r="F277" i="4" s="1"/>
  <c r="C430" i="2" s="1"/>
  <c r="C388" i="4" a="1"/>
  <c r="C388" i="4" s="1"/>
  <c r="L388" i="4" a="1"/>
  <c r="L388" i="4" s="1"/>
  <c r="D402" i="3" s="1"/>
  <c r="E388" i="4" a="1"/>
  <c r="E388" i="4" s="1"/>
  <c r="E573" i="4" a="1"/>
  <c r="E573" i="4" s="1"/>
  <c r="D573" i="4" a="1"/>
  <c r="D573" i="4" s="1"/>
  <c r="O573" i="4" a="1"/>
  <c r="O573" i="4" s="1"/>
  <c r="L573" i="4" a="1"/>
  <c r="L573" i="4" s="1"/>
  <c r="D587" i="3" s="1"/>
  <c r="J573" i="4" a="1"/>
  <c r="J573" i="4" s="1"/>
  <c r="O609" i="4" a="1"/>
  <c r="O609" i="4" s="1"/>
  <c r="J609" i="4" a="1"/>
  <c r="J609" i="4" s="1"/>
  <c r="K887" i="4" a="1"/>
  <c r="K887" i="4" s="1"/>
  <c r="B190" i="2" s="1"/>
  <c r="J887" i="4" a="1"/>
  <c r="J887" i="4" s="1"/>
  <c r="G887" i="4" a="1"/>
  <c r="G887" i="4" s="1"/>
  <c r="O887" i="4" a="1"/>
  <c r="O887" i="4" s="1"/>
  <c r="D887" i="4" a="1"/>
  <c r="D887" i="4" s="1"/>
  <c r="E887" i="4" a="1"/>
  <c r="E887" i="4" s="1"/>
  <c r="C887" i="4" a="1"/>
  <c r="C887" i="4" s="1"/>
  <c r="D100" i="4" a="1"/>
  <c r="D100" i="4" s="1"/>
  <c r="K100" i="4" a="1"/>
  <c r="K100" i="4" s="1"/>
  <c r="B329" i="2" s="1"/>
  <c r="C100" i="4" a="1"/>
  <c r="C100" i="4" s="1"/>
  <c r="O447" i="4" a="1"/>
  <c r="O447" i="4" s="1"/>
  <c r="J447" i="4" a="1"/>
  <c r="J447" i="4" s="1"/>
  <c r="F479" i="3"/>
  <c r="I1259" i="3"/>
  <c r="L1259" i="3"/>
  <c r="H208" i="3"/>
  <c r="E208" i="3"/>
  <c r="P314" i="3"/>
  <c r="I314" i="3"/>
  <c r="M746" i="3"/>
  <c r="P779" i="3"/>
  <c r="M978" i="3"/>
  <c r="C1492" i="3"/>
  <c r="K441" i="3"/>
  <c r="L441" i="3"/>
  <c r="O650" i="3"/>
  <c r="H650" i="3"/>
  <c r="E650" i="3"/>
  <c r="R1246" i="3"/>
  <c r="Q1246" i="3"/>
  <c r="J45" i="4" a="1"/>
  <c r="J45" i="4" s="1"/>
  <c r="F45" i="4" a="1"/>
  <c r="F45" i="4" s="1"/>
  <c r="C47" i="2" s="1"/>
  <c r="J310" i="4" a="1"/>
  <c r="J310" i="4" s="1"/>
  <c r="L310" i="4" a="1"/>
  <c r="L310" i="4" s="1"/>
  <c r="D324" i="3" s="1"/>
  <c r="I441" i="3"/>
  <c r="C20" i="4" a="1"/>
  <c r="C20" i="4" s="1"/>
  <c r="O20" i="4" a="1"/>
  <c r="O20" i="4" s="1"/>
  <c r="F20" i="4" a="1"/>
  <c r="F20" i="4" s="1"/>
  <c r="C25" i="2" s="1"/>
  <c r="D20" i="4" a="1"/>
  <c r="D20" i="4" s="1"/>
  <c r="D414" i="2"/>
  <c r="K102" i="4" a="1"/>
  <c r="K102" i="4" s="1"/>
  <c r="B331" i="2" s="1"/>
  <c r="L102" i="4" a="1"/>
  <c r="L102" i="4" s="1"/>
  <c r="D116" i="3" s="1"/>
  <c r="G102" i="4" a="1"/>
  <c r="G102" i="4" s="1"/>
  <c r="E102" i="4" a="1"/>
  <c r="E102" i="4" s="1"/>
  <c r="D102" i="4" a="1"/>
  <c r="D102" i="4" s="1"/>
  <c r="J437" i="4" a="1"/>
  <c r="J437" i="4" s="1"/>
  <c r="G437" i="4" a="1"/>
  <c r="G437" i="4" s="1"/>
  <c r="L475" i="4" a="1"/>
  <c r="L475" i="4" s="1"/>
  <c r="D489" i="3" s="1"/>
  <c r="D475" i="4" a="1"/>
  <c r="D475" i="4" s="1"/>
  <c r="G195" i="4" a="1"/>
  <c r="G195" i="4" s="1"/>
  <c r="J195" i="4" a="1"/>
  <c r="J195" i="4" s="1"/>
  <c r="E195" i="4" a="1"/>
  <c r="E195" i="4" s="1"/>
  <c r="D195" i="4" a="1"/>
  <c r="D195" i="4" s="1"/>
  <c r="O195" i="4" a="1"/>
  <c r="O195" i="4" s="1"/>
  <c r="K195" i="4" a="1"/>
  <c r="K195" i="4" s="1"/>
  <c r="B78" i="2" s="1"/>
  <c r="D559" i="2"/>
  <c r="K123" i="4" a="1"/>
  <c r="K123" i="4" s="1"/>
  <c r="B349" i="2" s="1"/>
  <c r="L123" i="4" a="1"/>
  <c r="L123" i="4" s="1"/>
  <c r="D137" i="3" s="1"/>
  <c r="E123" i="4" a="1"/>
  <c r="E123" i="4" s="1"/>
  <c r="L308" i="4" a="1"/>
  <c r="L308" i="4" s="1"/>
  <c r="D322" i="3" s="1"/>
  <c r="G308" i="4" a="1"/>
  <c r="G308" i="4" s="1"/>
  <c r="H437" i="3"/>
  <c r="P929" i="3"/>
  <c r="I929" i="3"/>
  <c r="Q879" i="3"/>
  <c r="P879" i="3"/>
  <c r="L253" i="4" a="1"/>
  <c r="L253" i="4" s="1"/>
  <c r="D267" i="3" s="1"/>
  <c r="E253" i="4" a="1"/>
  <c r="E253" i="4" s="1"/>
  <c r="D253" i="4" a="1"/>
  <c r="D253" i="4" s="1"/>
  <c r="K262" i="4" a="1"/>
  <c r="K262" i="4" s="1"/>
  <c r="B421" i="2" s="1"/>
  <c r="G262" i="4" a="1"/>
  <c r="G262" i="4" s="1"/>
  <c r="E262" i="4" a="1"/>
  <c r="E262" i="4" s="1"/>
  <c r="E468" i="4" a="1"/>
  <c r="E468" i="4" s="1"/>
  <c r="O468" i="4" a="1"/>
  <c r="O468" i="4" s="1"/>
  <c r="J557" i="4" a="1"/>
  <c r="J557" i="4" s="1"/>
  <c r="L557" i="4" a="1"/>
  <c r="L557" i="4" s="1"/>
  <c r="D571" i="3" s="1"/>
  <c r="L673" i="4" a="1"/>
  <c r="L673" i="4" s="1"/>
  <c r="D687" i="3" s="1"/>
  <c r="C673" i="4" a="1"/>
  <c r="C673" i="4" s="1"/>
  <c r="G721" i="4" a="1"/>
  <c r="G721" i="4" s="1"/>
  <c r="J721" i="4" a="1"/>
  <c r="J721" i="4" s="1"/>
  <c r="K856" i="4" a="1"/>
  <c r="K856" i="4" s="1"/>
  <c r="B1293" i="2" s="1"/>
  <c r="E856" i="4" a="1"/>
  <c r="E856" i="4" s="1"/>
  <c r="K934" i="4" a="1"/>
  <c r="K934" i="4" s="1"/>
  <c r="B761" i="2" s="1"/>
  <c r="G934" i="4" a="1"/>
  <c r="G934" i="4" s="1"/>
  <c r="O934" i="4" a="1"/>
  <c r="O934" i="4" s="1"/>
  <c r="E934" i="4" a="1"/>
  <c r="E934" i="4" s="1"/>
  <c r="L934" i="4" a="1"/>
  <c r="L934" i="4" s="1"/>
  <c r="D948" i="3" s="1"/>
  <c r="J934" i="4" a="1"/>
  <c r="J934" i="4" s="1"/>
  <c r="G1085" i="4" a="1"/>
  <c r="G1085" i="4" s="1"/>
  <c r="L1085" i="4" a="1"/>
  <c r="L1085" i="4" s="1"/>
  <c r="D1099" i="3" s="1"/>
  <c r="D1085" i="4" a="1"/>
  <c r="D1085" i="4" s="1"/>
  <c r="K1085" i="4" a="1"/>
  <c r="K1085" i="4" s="1"/>
  <c r="B841" i="2" s="1"/>
  <c r="C1085" i="4" a="1"/>
  <c r="C1085" i="4" s="1"/>
  <c r="J1085" i="4" a="1"/>
  <c r="J1085" i="4" s="1"/>
  <c r="F1085" i="4" a="1"/>
  <c r="F1085" i="4" s="1"/>
  <c r="C841" i="2" s="1"/>
  <c r="E1085" i="4" a="1"/>
  <c r="E1085" i="4" s="1"/>
  <c r="N1085" i="4" s="1"/>
  <c r="O1085" i="4" a="1"/>
  <c r="O1085" i="4" s="1"/>
  <c r="K9" i="4" a="1"/>
  <c r="K9" i="4" s="1"/>
  <c r="B15" i="2" s="1"/>
  <c r="L15" i="4" a="1"/>
  <c r="L15" i="4" s="1"/>
  <c r="D29" i="3" s="1"/>
  <c r="F71" i="4" a="1"/>
  <c r="F71" i="4" s="1"/>
  <c r="C66" i="2" s="1"/>
  <c r="K72" i="4" a="1"/>
  <c r="K72" i="4" s="1"/>
  <c r="B311" i="2" s="1"/>
  <c r="L75" i="4" a="1"/>
  <c r="L75" i="4" s="1"/>
  <c r="D89" i="3" s="1"/>
  <c r="K81" i="4" a="1"/>
  <c r="K81" i="4" s="1"/>
  <c r="B68" i="2" s="1"/>
  <c r="E83" i="4" a="1"/>
  <c r="E83" i="4" s="1"/>
  <c r="L118" i="4" a="1"/>
  <c r="L118" i="4" s="1"/>
  <c r="D132" i="3" s="1"/>
  <c r="O147" i="4" a="1"/>
  <c r="O147" i="4" s="1"/>
  <c r="O150" i="4" a="1"/>
  <c r="O150" i="4" s="1"/>
  <c r="K217" i="4" a="1"/>
  <c r="K217" i="4" s="1"/>
  <c r="B399" i="2" s="1"/>
  <c r="G217" i="4" a="1"/>
  <c r="G217" i="4" s="1"/>
  <c r="C262" i="4" a="1"/>
  <c r="C262" i="4" s="1"/>
  <c r="G276" i="4" a="1"/>
  <c r="G276" i="4" s="1"/>
  <c r="F276" i="4" a="1"/>
  <c r="F276" i="4" s="1"/>
  <c r="C429" i="2" s="1"/>
  <c r="K302" i="4" a="1"/>
  <c r="K302" i="4" s="1"/>
  <c r="B446" i="2" s="1"/>
  <c r="J302" i="4" a="1"/>
  <c r="J302" i="4" s="1"/>
  <c r="C322" i="4" a="1"/>
  <c r="C322" i="4" s="1"/>
  <c r="J322" i="4" a="1"/>
  <c r="J322" i="4" s="1"/>
  <c r="G322" i="4" a="1"/>
  <c r="G322" i="4" s="1"/>
  <c r="D338" i="4" a="1"/>
  <c r="D338" i="4" s="1"/>
  <c r="G338" i="4" a="1"/>
  <c r="G338" i="4" s="1"/>
  <c r="F338" i="4" a="1"/>
  <c r="F338" i="4" s="1"/>
  <c r="C1563" i="2" s="1"/>
  <c r="D443" i="4" a="1"/>
  <c r="D443" i="4" s="1"/>
  <c r="D445" i="4" a="1"/>
  <c r="D445" i="4" s="1"/>
  <c r="J524" i="4" a="1"/>
  <c r="J524" i="4" s="1"/>
  <c r="E524" i="4" a="1"/>
  <c r="E524" i="4" s="1"/>
  <c r="F539" i="4" a="1"/>
  <c r="F539" i="4" s="1"/>
  <c r="C563" i="2" s="1"/>
  <c r="K572" i="4" a="1"/>
  <c r="K572" i="4" s="1"/>
  <c r="B582" i="2" s="1"/>
  <c r="E572" i="4" a="1"/>
  <c r="E572" i="4" s="1"/>
  <c r="D572" i="4" a="1"/>
  <c r="D572" i="4" s="1"/>
  <c r="C588" i="4" a="1"/>
  <c r="C588" i="4" s="1"/>
  <c r="L740" i="4" a="1"/>
  <c r="L740" i="4" s="1"/>
  <c r="D754" i="3" s="1"/>
  <c r="J740" i="4" a="1"/>
  <c r="J740" i="4" s="1"/>
  <c r="E740" i="4" a="1"/>
  <c r="E740" i="4" s="1"/>
  <c r="L854" i="4" a="1"/>
  <c r="L854" i="4" s="1"/>
  <c r="D868" i="3" s="1"/>
  <c r="C854" i="4" a="1"/>
  <c r="C854" i="4" s="1"/>
  <c r="J873" i="4" a="1"/>
  <c r="J873" i="4" s="1"/>
  <c r="K873" i="4" a="1"/>
  <c r="K873" i="4" s="1"/>
  <c r="B1538" i="2" s="1"/>
  <c r="F873" i="4" a="1"/>
  <c r="F873" i="4" s="1"/>
  <c r="C1538" i="2" s="1"/>
  <c r="E873" i="4" a="1"/>
  <c r="E873" i="4" s="1"/>
  <c r="D873" i="4" a="1"/>
  <c r="D873" i="4" s="1"/>
  <c r="D934" i="4" a="1"/>
  <c r="D934" i="4" s="1"/>
  <c r="K967" i="4" a="1"/>
  <c r="K967" i="4" s="1"/>
  <c r="B781" i="2" s="1"/>
  <c r="L967" i="4" a="1"/>
  <c r="L967" i="4" s="1"/>
  <c r="D981" i="3" s="1"/>
  <c r="D967" i="4" a="1"/>
  <c r="D967" i="4" s="1"/>
  <c r="O967" i="4" a="1"/>
  <c r="O967" i="4" s="1"/>
  <c r="C967" i="4" a="1"/>
  <c r="C967" i="4" s="1"/>
  <c r="O15" i="4" a="1"/>
  <c r="O15" i="4" s="1"/>
  <c r="L205" i="4" a="1"/>
  <c r="L205" i="4" s="1"/>
  <c r="D219" i="3" s="1"/>
  <c r="O205" i="4" a="1"/>
  <c r="O205" i="4" s="1"/>
  <c r="D262" i="4" a="1"/>
  <c r="D262" i="4" s="1"/>
  <c r="C393" i="4" a="1"/>
  <c r="C393" i="4" s="1"/>
  <c r="L393" i="4" a="1"/>
  <c r="L393" i="4" s="1"/>
  <c r="D407" i="3" s="1"/>
  <c r="L395" i="4" a="1"/>
  <c r="L395" i="4" s="1"/>
  <c r="D409" i="3" s="1"/>
  <c r="K395" i="4" a="1"/>
  <c r="K395" i="4" s="1"/>
  <c r="B98" i="2" s="1"/>
  <c r="K413" i="4" a="1"/>
  <c r="K413" i="4" s="1"/>
  <c r="B102" i="2" s="1"/>
  <c r="E413" i="4" a="1"/>
  <c r="E413" i="4" s="1"/>
  <c r="D413" i="4" a="1"/>
  <c r="D413" i="4" s="1"/>
  <c r="G539" i="4" a="1"/>
  <c r="G539" i="4" s="1"/>
  <c r="L541" i="4" a="1"/>
  <c r="L541" i="4" s="1"/>
  <c r="D555" i="3" s="1"/>
  <c r="O541" i="4" a="1"/>
  <c r="O541" i="4" s="1"/>
  <c r="G541" i="4" a="1"/>
  <c r="G541" i="4" s="1"/>
  <c r="E553" i="4" a="1"/>
  <c r="E553" i="4" s="1"/>
  <c r="O553" i="4" a="1"/>
  <c r="O553" i="4" s="1"/>
  <c r="K553" i="4" a="1"/>
  <c r="K553" i="4" s="1"/>
  <c r="B1199" i="2" s="1"/>
  <c r="F570" i="4" a="1"/>
  <c r="F570" i="4" s="1"/>
  <c r="C580" i="2" s="1"/>
  <c r="L570" i="4" a="1"/>
  <c r="L570" i="4" s="1"/>
  <c r="D584" i="3" s="1"/>
  <c r="D588" i="4" a="1"/>
  <c r="D588" i="4" s="1"/>
  <c r="K868" i="4" a="1"/>
  <c r="K868" i="4" s="1"/>
  <c r="B188" i="2" s="1"/>
  <c r="F868" i="4" a="1"/>
  <c r="F868" i="4" s="1"/>
  <c r="C188" i="2" s="1"/>
  <c r="D54" i="4" a="1"/>
  <c r="D54" i="4" s="1"/>
  <c r="C76" i="4" a="1"/>
  <c r="C76" i="4" s="1"/>
  <c r="E99" i="4" a="1"/>
  <c r="E99" i="4" s="1"/>
  <c r="C147" i="4" a="1"/>
  <c r="C147" i="4" s="1"/>
  <c r="G148" i="4" a="1"/>
  <c r="G148" i="4" s="1"/>
  <c r="D163" i="4" a="1"/>
  <c r="D163" i="4" s="1"/>
  <c r="K179" i="4" a="1"/>
  <c r="K179" i="4" s="1"/>
  <c r="B1083" i="2" s="1"/>
  <c r="G179" i="4" a="1"/>
  <c r="G179" i="4" s="1"/>
  <c r="J179" i="4" a="1"/>
  <c r="J179" i="4" s="1"/>
  <c r="D205" i="4" a="1"/>
  <c r="D205" i="4" s="1"/>
  <c r="C274" i="4" a="1"/>
  <c r="C274" i="4" s="1"/>
  <c r="O274" i="4" a="1"/>
  <c r="O274" i="4" s="1"/>
  <c r="K357" i="4" a="1"/>
  <c r="K357" i="4" s="1"/>
  <c r="B1148" i="2" s="1"/>
  <c r="J357" i="4" a="1"/>
  <c r="J357" i="4" s="1"/>
  <c r="E357" i="4" a="1"/>
  <c r="E357" i="4" s="1"/>
  <c r="O382" i="4" a="1"/>
  <c r="O382" i="4" s="1"/>
  <c r="E382" i="4" a="1"/>
  <c r="E382" i="4" s="1"/>
  <c r="F393" i="4" a="1"/>
  <c r="F393" i="4" s="1"/>
  <c r="C97" i="2" s="1"/>
  <c r="D395" i="4" a="1"/>
  <c r="D395" i="4" s="1"/>
  <c r="L411" i="4" a="1"/>
  <c r="L411" i="4" s="1"/>
  <c r="D425" i="3" s="1"/>
  <c r="K411" i="4" a="1"/>
  <c r="K411" i="4" s="1"/>
  <c r="B1157" i="2" s="1"/>
  <c r="C413" i="4" a="1"/>
  <c r="C413" i="4" s="1"/>
  <c r="L442" i="4" a="1"/>
  <c r="L442" i="4" s="1"/>
  <c r="D456" i="3" s="1"/>
  <c r="K442" i="4" a="1"/>
  <c r="K442" i="4" s="1"/>
  <c r="B112" i="2" s="1"/>
  <c r="G442" i="4" a="1"/>
  <c r="G442" i="4" s="1"/>
  <c r="K466" i="4" a="1"/>
  <c r="K466" i="4" s="1"/>
  <c r="B529" i="2" s="1"/>
  <c r="O487" i="4" a="1"/>
  <c r="O487" i="4" s="1"/>
  <c r="K487" i="4" a="1"/>
  <c r="K487" i="4" s="1"/>
  <c r="B1176" i="2" s="1"/>
  <c r="E487" i="4" a="1"/>
  <c r="E487" i="4" s="1"/>
  <c r="L491" i="4" a="1"/>
  <c r="L491" i="4" s="1"/>
  <c r="D505" i="3" s="1"/>
  <c r="K491" i="4" a="1"/>
  <c r="K491" i="4" s="1"/>
  <c r="B541" i="2" s="1"/>
  <c r="F503" i="4" a="1"/>
  <c r="F503" i="4" s="1"/>
  <c r="C548" i="2" s="1"/>
  <c r="O503" i="4" a="1"/>
  <c r="O503" i="4" s="1"/>
  <c r="L505" i="4" a="1"/>
  <c r="L505" i="4" s="1"/>
  <c r="D519" i="3" s="1"/>
  <c r="G505" i="4" a="1"/>
  <c r="G505" i="4" s="1"/>
  <c r="L522" i="4" a="1"/>
  <c r="L522" i="4" s="1"/>
  <c r="D536" i="3" s="1"/>
  <c r="K522" i="4" a="1"/>
  <c r="K522" i="4" s="1"/>
  <c r="B556" i="2" s="1"/>
  <c r="C522" i="4" a="1"/>
  <c r="C522" i="4" s="1"/>
  <c r="L535" i="4" a="1"/>
  <c r="L535" i="4" s="1"/>
  <c r="D549" i="3" s="1"/>
  <c r="J535" i="4" a="1"/>
  <c r="J535" i="4" s="1"/>
  <c r="F553" i="4" a="1"/>
  <c r="F553" i="4" s="1"/>
  <c r="C1199" i="2" s="1"/>
  <c r="G570" i="4" a="1"/>
  <c r="G570" i="4" s="1"/>
  <c r="G580" i="4" a="1"/>
  <c r="G580" i="4" s="1"/>
  <c r="E588" i="4" a="1"/>
  <c r="E588" i="4" s="1"/>
  <c r="F660" i="4" a="1"/>
  <c r="F660" i="4" s="1"/>
  <c r="C617" i="2" s="1"/>
  <c r="L660" i="4" a="1"/>
  <c r="L660" i="4" s="1"/>
  <c r="D674" i="3" s="1"/>
  <c r="K660" i="4" a="1"/>
  <c r="K660" i="4" s="1"/>
  <c r="B617" i="2" s="1"/>
  <c r="K831" i="4" a="1"/>
  <c r="K831" i="4" s="1"/>
  <c r="B1287" i="2" s="1"/>
  <c r="G831" i="4" a="1"/>
  <c r="G831" i="4" s="1"/>
  <c r="D876" i="4" a="1"/>
  <c r="D876" i="4" s="1"/>
  <c r="K876" i="4" a="1"/>
  <c r="K876" i="4" s="1"/>
  <c r="B725" i="2" s="1"/>
  <c r="F876" i="4" a="1"/>
  <c r="F876" i="4" s="1"/>
  <c r="C725" i="2" s="1"/>
  <c r="L912" i="4" a="1"/>
  <c r="L912" i="4" s="1"/>
  <c r="D926" i="3" s="1"/>
  <c r="J912" i="4" a="1"/>
  <c r="J912" i="4" s="1"/>
  <c r="E912" i="4" a="1"/>
  <c r="E912" i="4" s="1"/>
  <c r="G917" i="4" a="1"/>
  <c r="G917" i="4" s="1"/>
  <c r="D917" i="4" a="1"/>
  <c r="D917" i="4" s="1"/>
  <c r="C917" i="4" a="1"/>
  <c r="C917" i="4" s="1"/>
  <c r="L917" i="4" a="1"/>
  <c r="L917" i="4" s="1"/>
  <c r="D931" i="3" s="1"/>
  <c r="G3" i="4" a="1"/>
  <c r="G3" i="4" s="1"/>
  <c r="E15" i="4" a="1"/>
  <c r="E15" i="4" s="1"/>
  <c r="D25" i="4" a="1"/>
  <c r="D25" i="4" s="1"/>
  <c r="F48" i="4" a="1"/>
  <c r="F48" i="4" s="1"/>
  <c r="C50" i="2" s="1"/>
  <c r="F73" i="4" a="1"/>
  <c r="F73" i="4" s="1"/>
  <c r="C312" i="2" s="1"/>
  <c r="E82" i="4" a="1"/>
  <c r="E82" i="4" s="1"/>
  <c r="L83" i="4" a="1"/>
  <c r="L83" i="4" s="1"/>
  <c r="D97" i="3" s="1"/>
  <c r="D104" i="4" a="1"/>
  <c r="D104" i="4" s="1"/>
  <c r="C118" i="4" a="1"/>
  <c r="C118" i="4" s="1"/>
  <c r="D147" i="4" a="1"/>
  <c r="D147" i="4" s="1"/>
  <c r="C179" i="4" a="1"/>
  <c r="C179" i="4" s="1"/>
  <c r="C254" i="4" a="1"/>
  <c r="C254" i="4" s="1"/>
  <c r="K259" i="4" a="1"/>
  <c r="K259" i="4" s="1"/>
  <c r="B1112" i="2" s="1"/>
  <c r="E259" i="4" a="1"/>
  <c r="E259" i="4" s="1"/>
  <c r="C259" i="4" a="1"/>
  <c r="C259" i="4" s="1"/>
  <c r="K267" i="4" a="1"/>
  <c r="K267" i="4" s="1"/>
  <c r="B1115" i="2" s="1"/>
  <c r="J267" i="4" a="1"/>
  <c r="J267" i="4" s="1"/>
  <c r="F293" i="4" a="1"/>
  <c r="F293" i="4" s="1"/>
  <c r="C1125" i="2" s="1"/>
  <c r="J293" i="4" a="1"/>
  <c r="J293" i="4" s="1"/>
  <c r="E293" i="4" a="1"/>
  <c r="E293" i="4" s="1"/>
  <c r="D350" i="4" a="1"/>
  <c r="D350" i="4" s="1"/>
  <c r="E391" i="4" a="1"/>
  <c r="E391" i="4" s="1"/>
  <c r="J391" i="4" a="1"/>
  <c r="J391" i="4" s="1"/>
  <c r="D411" i="4" a="1"/>
  <c r="D411" i="4" s="1"/>
  <c r="D442" i="4" a="1"/>
  <c r="D442" i="4" s="1"/>
  <c r="F482" i="4" a="1"/>
  <c r="F482" i="4" s="1"/>
  <c r="C536" i="2" s="1"/>
  <c r="C491" i="4" a="1"/>
  <c r="C491" i="4" s="1"/>
  <c r="E493" i="4" a="1"/>
  <c r="E493" i="4" s="1"/>
  <c r="D493" i="4" a="1"/>
  <c r="D493" i="4" s="1"/>
  <c r="C493" i="4" a="1"/>
  <c r="C493" i="4" s="1"/>
  <c r="D503" i="4" a="1"/>
  <c r="D503" i="4" s="1"/>
  <c r="F505" i="4" a="1"/>
  <c r="F505" i="4" s="1"/>
  <c r="C1181" i="2" s="1"/>
  <c r="E535" i="4" a="1"/>
  <c r="E535" i="4" s="1"/>
  <c r="L548" i="4" a="1"/>
  <c r="L548" i="4" s="1"/>
  <c r="D562" i="3" s="1"/>
  <c r="O548" i="4" a="1"/>
  <c r="O548" i="4" s="1"/>
  <c r="J548" i="4" a="1"/>
  <c r="J548" i="4" s="1"/>
  <c r="D696" i="4" a="1"/>
  <c r="D696" i="4" s="1"/>
  <c r="J696" i="4" a="1"/>
  <c r="J696" i="4" s="1"/>
  <c r="O712" i="4" a="1"/>
  <c r="O712" i="4" s="1"/>
  <c r="L712" i="4" a="1"/>
  <c r="L712" i="4" s="1"/>
  <c r="D726" i="3" s="1"/>
  <c r="J712" i="4" a="1"/>
  <c r="J712" i="4" s="1"/>
  <c r="O717" i="4" a="1"/>
  <c r="O717" i="4" s="1"/>
  <c r="F717" i="4" a="1"/>
  <c r="F717" i="4" s="1"/>
  <c r="C643" i="2" s="1"/>
  <c r="E717" i="4" a="1"/>
  <c r="E717" i="4" s="1"/>
  <c r="N717" i="4" s="1"/>
  <c r="K717" i="4" a="1"/>
  <c r="K717" i="4" s="1"/>
  <c r="B643" i="2" s="1"/>
  <c r="L829" i="4" a="1"/>
  <c r="L829" i="4" s="1"/>
  <c r="D843" i="3" s="1"/>
  <c r="K829" i="4" a="1"/>
  <c r="K829" i="4" s="1"/>
  <c r="B701" i="2" s="1"/>
  <c r="F829" i="4" a="1"/>
  <c r="F829" i="4" s="1"/>
  <c r="C701" i="2" s="1"/>
  <c r="E831" i="4" a="1"/>
  <c r="E831" i="4" s="1"/>
  <c r="F845" i="4" a="1"/>
  <c r="F845" i="4" s="1"/>
  <c r="C186" i="2" s="1"/>
  <c r="D845" i="4" a="1"/>
  <c r="D845" i="4" s="1"/>
  <c r="K845" i="4" a="1"/>
  <c r="K845" i="4" s="1"/>
  <c r="B186" i="2" s="1"/>
  <c r="C845" i="4" a="1"/>
  <c r="C845" i="4" s="1"/>
  <c r="M845" i="4" s="1"/>
  <c r="O873" i="4" a="1"/>
  <c r="O873" i="4" s="1"/>
  <c r="K893" i="4" a="1"/>
  <c r="K893" i="4" s="1"/>
  <c r="B735" i="2" s="1"/>
  <c r="G893" i="4" a="1"/>
  <c r="G893" i="4" s="1"/>
  <c r="D912" i="4" a="1"/>
  <c r="D912" i="4" s="1"/>
  <c r="O1036" i="4" a="1"/>
  <c r="O1036" i="4" s="1"/>
  <c r="F1036" i="4" a="1"/>
  <c r="F1036" i="4" s="1"/>
  <c r="C820" i="2" s="1"/>
  <c r="E1036" i="4" a="1"/>
  <c r="E1036" i="4" s="1"/>
  <c r="J1036" i="4" a="1"/>
  <c r="J1036" i="4" s="1"/>
  <c r="O11" i="4" a="1"/>
  <c r="O11" i="4" s="1"/>
  <c r="F15" i="4" a="1"/>
  <c r="F15" i="4" s="1"/>
  <c r="C21" i="2" s="1"/>
  <c r="D72" i="4" a="1"/>
  <c r="D72" i="4" s="1"/>
  <c r="C81" i="4" a="1"/>
  <c r="C81" i="4" s="1"/>
  <c r="O83" i="4" a="1"/>
  <c r="O83" i="4" s="1"/>
  <c r="F104" i="4" a="1"/>
  <c r="F104" i="4" s="1"/>
  <c r="C332" i="2" s="1"/>
  <c r="G118" i="4" a="1"/>
  <c r="G118" i="4" s="1"/>
  <c r="C124" i="4" a="1"/>
  <c r="C124" i="4" s="1"/>
  <c r="G147" i="4" a="1"/>
  <c r="G147" i="4" s="1"/>
  <c r="K151" i="4" a="1"/>
  <c r="K151" i="4" s="1"/>
  <c r="B373" i="2" s="1"/>
  <c r="L179" i="4" a="1"/>
  <c r="L179" i="4" s="1"/>
  <c r="D193" i="3" s="1"/>
  <c r="L242" i="4" a="1"/>
  <c r="L242" i="4" s="1"/>
  <c r="D256" i="3" s="1"/>
  <c r="L245" i="4" a="1"/>
  <c r="L245" i="4" s="1"/>
  <c r="D259" i="3" s="1"/>
  <c r="J245" i="4" a="1"/>
  <c r="J245" i="4" s="1"/>
  <c r="E245" i="4" a="1"/>
  <c r="E245" i="4" s="1"/>
  <c r="J262" i="4" a="1"/>
  <c r="J262" i="4" s="1"/>
  <c r="F265" i="4" a="1"/>
  <c r="F265" i="4" s="1"/>
  <c r="C1114" i="2" s="1"/>
  <c r="L265" i="4" a="1"/>
  <c r="L265" i="4" s="1"/>
  <c r="D279" i="3" s="1"/>
  <c r="C267" i="4" a="1"/>
  <c r="C267" i="4" s="1"/>
  <c r="D270" i="4" a="1"/>
  <c r="D270" i="4" s="1"/>
  <c r="J270" i="4" a="1"/>
  <c r="J270" i="4" s="1"/>
  <c r="D286" i="4" a="1"/>
  <c r="D286" i="4" s="1"/>
  <c r="F409" i="4" a="1"/>
  <c r="F409" i="4" s="1"/>
  <c r="C101" i="2" s="1"/>
  <c r="C409" i="4" a="1"/>
  <c r="C409" i="4" s="1"/>
  <c r="F441" i="4" a="1"/>
  <c r="F441" i="4" s="1"/>
  <c r="C1165" i="2" s="1"/>
  <c r="L441" i="4" a="1"/>
  <c r="L441" i="4" s="1"/>
  <c r="D455" i="3" s="1"/>
  <c r="K441" i="4" a="1"/>
  <c r="K441" i="4" s="1"/>
  <c r="B1165" i="2" s="1"/>
  <c r="F442" i="4" a="1"/>
  <c r="F442" i="4" s="1"/>
  <c r="C112" i="2" s="1"/>
  <c r="E479" i="4" a="1"/>
  <c r="E479" i="4" s="1"/>
  <c r="J479" i="4" a="1"/>
  <c r="J479" i="4" s="1"/>
  <c r="K490" i="4" a="1"/>
  <c r="K490" i="4" s="1"/>
  <c r="B540" i="2" s="1"/>
  <c r="L490" i="4" a="1"/>
  <c r="L490" i="4" s="1"/>
  <c r="D504" i="3" s="1"/>
  <c r="D491" i="4" a="1"/>
  <c r="D491" i="4" s="1"/>
  <c r="D499" i="4" a="1"/>
  <c r="D499" i="4" s="1"/>
  <c r="L499" i="4" a="1"/>
  <c r="L499" i="4" s="1"/>
  <c r="D513" i="3" s="1"/>
  <c r="C501" i="4" a="1"/>
  <c r="C501" i="4" s="1"/>
  <c r="E503" i="4" a="1"/>
  <c r="E503" i="4" s="1"/>
  <c r="G512" i="4" a="1"/>
  <c r="G512" i="4" s="1"/>
  <c r="K532" i="4" a="1"/>
  <c r="K532" i="4" s="1"/>
  <c r="B1192" i="2" s="1"/>
  <c r="G532" i="4" a="1"/>
  <c r="G532" i="4" s="1"/>
  <c r="E532" i="4" a="1"/>
  <c r="E532" i="4" s="1"/>
  <c r="E533" i="4" a="1"/>
  <c r="E533" i="4" s="1"/>
  <c r="J572" i="4" a="1"/>
  <c r="J572" i="4" s="1"/>
  <c r="G611" i="4" a="1"/>
  <c r="G611" i="4" s="1"/>
  <c r="F611" i="4" a="1"/>
  <c r="F611" i="4" s="1"/>
  <c r="C1566" i="2" s="1"/>
  <c r="L611" i="4" a="1"/>
  <c r="L611" i="4" s="1"/>
  <c r="D625" i="3" s="1"/>
  <c r="F626" i="4" a="1"/>
  <c r="F626" i="4" s="1"/>
  <c r="C1224" i="2" s="1"/>
  <c r="L626" i="4" a="1"/>
  <c r="L626" i="4" s="1"/>
  <c r="D640" i="3" s="1"/>
  <c r="D829" i="4" a="1"/>
  <c r="D829" i="4" s="1"/>
  <c r="J874" i="4" a="1"/>
  <c r="J874" i="4" s="1"/>
  <c r="E874" i="4" a="1"/>
  <c r="E874" i="4" s="1"/>
  <c r="O162" i="3"/>
  <c r="H238" i="3"/>
  <c r="J363" i="3"/>
  <c r="M1265" i="3"/>
  <c r="G15" i="4" a="1"/>
  <c r="G15" i="4" s="1"/>
  <c r="F81" i="4" a="1"/>
  <c r="F81" i="4" s="1"/>
  <c r="C68" i="2" s="1"/>
  <c r="C94" i="4" a="1"/>
  <c r="C94" i="4" s="1"/>
  <c r="L99" i="4" a="1"/>
  <c r="L99" i="4" s="1"/>
  <c r="D113" i="3" s="1"/>
  <c r="E117" i="4" a="1"/>
  <c r="E117" i="4" s="1"/>
  <c r="G154" i="4" a="1"/>
  <c r="G154" i="4" s="1"/>
  <c r="D156" i="4" a="1"/>
  <c r="D156" i="4" s="1"/>
  <c r="J159" i="4" a="1"/>
  <c r="J159" i="4" s="1"/>
  <c r="D179" i="4" a="1"/>
  <c r="D179" i="4" s="1"/>
  <c r="O179" i="4" a="1"/>
  <c r="O179" i="4" s="1"/>
  <c r="D221" i="4" a="1"/>
  <c r="D221" i="4" s="1"/>
  <c r="F223" i="4" a="1"/>
  <c r="F223" i="4" s="1"/>
  <c r="C1099" i="2" s="1"/>
  <c r="E238" i="4" a="1"/>
  <c r="E238" i="4" s="1"/>
  <c r="O262" i="4" a="1"/>
  <c r="O262" i="4" s="1"/>
  <c r="G265" i="4" a="1"/>
  <c r="G265" i="4" s="1"/>
  <c r="E270" i="4" a="1"/>
  <c r="E270" i="4" s="1"/>
  <c r="K276" i="4" a="1"/>
  <c r="K276" i="4" s="1"/>
  <c r="B429" i="2" s="1"/>
  <c r="K301" i="4" a="1"/>
  <c r="K301" i="4" s="1"/>
  <c r="B1127" i="2" s="1"/>
  <c r="G301" i="4" a="1"/>
  <c r="G301" i="4" s="1"/>
  <c r="C301" i="4" a="1"/>
  <c r="C301" i="4" s="1"/>
  <c r="K365" i="4" a="1"/>
  <c r="K365" i="4" s="1"/>
  <c r="B478" i="2" s="1"/>
  <c r="O365" i="4" a="1"/>
  <c r="O365" i="4" s="1"/>
  <c r="D367" i="4" a="1"/>
  <c r="D367" i="4" s="1"/>
  <c r="L413" i="4" a="1"/>
  <c r="L413" i="4" s="1"/>
  <c r="D427" i="3" s="1"/>
  <c r="E441" i="4" a="1"/>
  <c r="E441" i="4" s="1"/>
  <c r="F479" i="4" a="1"/>
  <c r="F479" i="4" s="1"/>
  <c r="C534" i="2" s="1"/>
  <c r="J488" i="4" a="1"/>
  <c r="J488" i="4" s="1"/>
  <c r="O488" i="4" a="1"/>
  <c r="O488" i="4" s="1"/>
  <c r="C490" i="4" a="1"/>
  <c r="C490" i="4" s="1"/>
  <c r="F491" i="4" a="1"/>
  <c r="F491" i="4" s="1"/>
  <c r="C541" i="2" s="1"/>
  <c r="F499" i="4" a="1"/>
  <c r="F499" i="4" s="1"/>
  <c r="C1179" i="2" s="1"/>
  <c r="C532" i="4" a="1"/>
  <c r="C532" i="4" s="1"/>
  <c r="C548" i="4" a="1"/>
  <c r="C548" i="4" s="1"/>
  <c r="M548" i="4" s="1"/>
  <c r="O566" i="4" a="1"/>
  <c r="O566" i="4" s="1"/>
  <c r="F566" i="4" a="1"/>
  <c r="F566" i="4" s="1"/>
  <c r="C134" i="2" s="1"/>
  <c r="E566" i="4" a="1"/>
  <c r="E566" i="4" s="1"/>
  <c r="N566" i="4" s="1"/>
  <c r="O572" i="4" a="1"/>
  <c r="O572" i="4" s="1"/>
  <c r="C611" i="4" a="1"/>
  <c r="C611" i="4" s="1"/>
  <c r="O677" i="4" a="1"/>
  <c r="O677" i="4" s="1"/>
  <c r="L677" i="4" a="1"/>
  <c r="L677" i="4" s="1"/>
  <c r="D691" i="3" s="1"/>
  <c r="G764" i="4" a="1"/>
  <c r="G764" i="4" s="1"/>
  <c r="E764" i="4" a="1"/>
  <c r="E764" i="4" s="1"/>
  <c r="C764" i="4" a="1"/>
  <c r="C764" i="4" s="1"/>
  <c r="K838" i="4" a="1"/>
  <c r="K838" i="4" s="1"/>
  <c r="B182" i="2" s="1"/>
  <c r="O838" i="4" a="1"/>
  <c r="O838" i="4" s="1"/>
  <c r="D838" i="4" a="1"/>
  <c r="D838" i="4" s="1"/>
  <c r="O1035" i="4" a="1"/>
  <c r="O1035" i="4" s="1"/>
  <c r="F1035" i="4" a="1"/>
  <c r="F1035" i="4" s="1"/>
  <c r="C214" i="2" s="1"/>
  <c r="E1035" i="4" a="1"/>
  <c r="E1035" i="4" s="1"/>
  <c r="N1035" i="4" s="1"/>
  <c r="D1035" i="4" a="1"/>
  <c r="D1035" i="4" s="1"/>
  <c r="C1035" i="4" a="1"/>
  <c r="C1035" i="4" s="1"/>
  <c r="F1321" i="4" a="1"/>
  <c r="F1321" i="4" s="1"/>
  <c r="C958" i="2" s="1"/>
  <c r="J1321" i="4" a="1"/>
  <c r="J1321" i="4" s="1"/>
  <c r="L789" i="4" a="1"/>
  <c r="L789" i="4" s="1"/>
  <c r="D803" i="3" s="1"/>
  <c r="O789" i="4" a="1"/>
  <c r="O789" i="4" s="1"/>
  <c r="L860" i="4" a="1"/>
  <c r="L860" i="4" s="1"/>
  <c r="D874" i="3" s="1"/>
  <c r="K860" i="4" a="1"/>
  <c r="K860" i="4" s="1"/>
  <c r="B716" i="2" s="1"/>
  <c r="F860" i="4" a="1"/>
  <c r="F860" i="4" s="1"/>
  <c r="C716" i="2" s="1"/>
  <c r="K975" i="4" a="1"/>
  <c r="K975" i="4" s="1"/>
  <c r="B785" i="2" s="1"/>
  <c r="G975" i="4" a="1"/>
  <c r="G975" i="4" s="1"/>
  <c r="E975" i="4" a="1"/>
  <c r="E975" i="4" s="1"/>
  <c r="O975" i="4" a="1"/>
  <c r="O975" i="4" s="1"/>
  <c r="K998" i="4" a="1"/>
  <c r="K998" i="4" s="1"/>
  <c r="B798" i="2" s="1"/>
  <c r="G998" i="4" a="1"/>
  <c r="G998" i="4" s="1"/>
  <c r="K1007" i="4" a="1"/>
  <c r="K1007" i="4" s="1"/>
  <c r="B806" i="2" s="1"/>
  <c r="E1007" i="4" a="1"/>
  <c r="E1007" i="4" s="1"/>
  <c r="O1007" i="4" a="1"/>
  <c r="O1007" i="4" s="1"/>
  <c r="D1007" i="4" a="1"/>
  <c r="D1007" i="4" s="1"/>
  <c r="L1007" i="4" a="1"/>
  <c r="L1007" i="4" s="1"/>
  <c r="D1021" i="3" s="1"/>
  <c r="C1007" i="4" a="1"/>
  <c r="C1007" i="4" s="1"/>
  <c r="E1185" i="4" a="1"/>
  <c r="E1185" i="4" s="1"/>
  <c r="G1185" i="4" a="1"/>
  <c r="G1185" i="4" s="1"/>
  <c r="F1185" i="4" a="1"/>
  <c r="F1185" i="4" s="1"/>
  <c r="C894" i="2" s="1"/>
  <c r="L1185" i="4" a="1"/>
  <c r="L1185" i="4" s="1"/>
  <c r="D1199" i="3" s="1"/>
  <c r="K1185" i="4" a="1"/>
  <c r="K1185" i="4" s="1"/>
  <c r="B894" i="2" s="1"/>
  <c r="K1205" i="4" a="1"/>
  <c r="K1205" i="4" s="1"/>
  <c r="B906" i="2" s="1"/>
  <c r="E1205" i="4" a="1"/>
  <c r="E1205" i="4" s="1"/>
  <c r="K1286" i="4" a="1"/>
  <c r="K1286" i="4" s="1"/>
  <c r="B942" i="2" s="1"/>
  <c r="G1286" i="4" a="1"/>
  <c r="G1286" i="4" s="1"/>
  <c r="E1286" i="4" a="1"/>
  <c r="E1286" i="4" s="1"/>
  <c r="L1286" i="4" a="1"/>
  <c r="L1286" i="4" s="1"/>
  <c r="D1300" i="3" s="1"/>
  <c r="C1286" i="4" a="1"/>
  <c r="C1286" i="4" s="1"/>
  <c r="G1306" i="4" a="1"/>
  <c r="G1306" i="4" s="1"/>
  <c r="O1306" i="4" a="1"/>
  <c r="O1306" i="4" s="1"/>
  <c r="F1308" i="4" a="1"/>
  <c r="F1308" i="4" s="1"/>
  <c r="C951" i="2" s="1"/>
  <c r="G1308" i="4" a="1"/>
  <c r="G1308" i="4" s="1"/>
  <c r="L1308" i="4" a="1"/>
  <c r="L1308" i="4" s="1"/>
  <c r="D1322" i="3" s="1"/>
  <c r="O976" i="4" a="1"/>
  <c r="O976" i="4" s="1"/>
  <c r="E976" i="4" a="1"/>
  <c r="E976" i="4" s="1"/>
  <c r="K993" i="4" a="1"/>
  <c r="K993" i="4" s="1"/>
  <c r="B205" i="2" s="1"/>
  <c r="J993" i="4" a="1"/>
  <c r="J993" i="4" s="1"/>
  <c r="M1022" i="4"/>
  <c r="L1033" i="4" a="1"/>
  <c r="L1033" i="4" s="1"/>
  <c r="D1047" i="3" s="1"/>
  <c r="K1033" i="4" a="1"/>
  <c r="K1033" i="4" s="1"/>
  <c r="B818" i="2" s="1"/>
  <c r="C1291" i="4" a="1"/>
  <c r="C1291" i="4" s="1"/>
  <c r="F1291" i="4" a="1"/>
  <c r="F1291" i="4" s="1"/>
  <c r="C1417" i="2" s="1"/>
  <c r="K1291" i="4" a="1"/>
  <c r="K1291" i="4" s="1"/>
  <c r="B1417" i="2" s="1"/>
  <c r="O497" i="4" a="1"/>
  <c r="O497" i="4" s="1"/>
  <c r="L639" i="4" a="1"/>
  <c r="L639" i="4" s="1"/>
  <c r="D653" i="3" s="1"/>
  <c r="O639" i="4" a="1"/>
  <c r="O639" i="4" s="1"/>
  <c r="J639" i="4" a="1"/>
  <c r="J639" i="4" s="1"/>
  <c r="F675" i="4" a="1"/>
  <c r="F675" i="4" s="1"/>
  <c r="C625" i="2" s="1"/>
  <c r="K675" i="4" a="1"/>
  <c r="K675" i="4" s="1"/>
  <c r="B625" i="2" s="1"/>
  <c r="D860" i="4" a="1"/>
  <c r="D860" i="4" s="1"/>
  <c r="K886" i="4" a="1"/>
  <c r="K886" i="4" s="1"/>
  <c r="B732" i="2" s="1"/>
  <c r="O886" i="4" a="1"/>
  <c r="O886" i="4" s="1"/>
  <c r="G886" i="4" a="1"/>
  <c r="G886" i="4" s="1"/>
  <c r="D931" i="4" a="1"/>
  <c r="D931" i="4" s="1"/>
  <c r="J931" i="4" a="1"/>
  <c r="J931" i="4" s="1"/>
  <c r="F931" i="4" a="1"/>
  <c r="F931" i="4" s="1"/>
  <c r="C1310" i="2" s="1"/>
  <c r="D939" i="4" a="1"/>
  <c r="D939" i="4" s="1"/>
  <c r="G939" i="4" a="1"/>
  <c r="G939" i="4" s="1"/>
  <c r="F939" i="4" a="1"/>
  <c r="F939" i="4" s="1"/>
  <c r="C763" i="2" s="1"/>
  <c r="L960" i="4" a="1"/>
  <c r="L960" i="4" s="1"/>
  <c r="D974" i="3" s="1"/>
  <c r="J960" i="4" a="1"/>
  <c r="J960" i="4" s="1"/>
  <c r="E960" i="4" a="1"/>
  <c r="E960" i="4" s="1"/>
  <c r="K990" i="4" a="1"/>
  <c r="K990" i="4" s="1"/>
  <c r="B202" i="2" s="1"/>
  <c r="E990" i="4" a="1"/>
  <c r="E990" i="4" s="1"/>
  <c r="O990" i="4" a="1"/>
  <c r="O990" i="4" s="1"/>
  <c r="L990" i="4" a="1"/>
  <c r="L990" i="4" s="1"/>
  <c r="D1004" i="3" s="1"/>
  <c r="D990" i="4" a="1"/>
  <c r="D990" i="4" s="1"/>
  <c r="C990" i="4" a="1"/>
  <c r="C990" i="4" s="1"/>
  <c r="M990" i="4" s="1"/>
  <c r="D998" i="4" a="1"/>
  <c r="D998" i="4" s="1"/>
  <c r="K1021" i="4" a="1"/>
  <c r="K1021" i="4" s="1"/>
  <c r="B813" i="2" s="1"/>
  <c r="G1021" i="4" a="1"/>
  <c r="G1021" i="4" s="1"/>
  <c r="K1043" i="4" a="1"/>
  <c r="K1043" i="4" s="1"/>
  <c r="B1337" i="2" s="1"/>
  <c r="L1043" i="4" a="1"/>
  <c r="L1043" i="4" s="1"/>
  <c r="D1057" i="3" s="1"/>
  <c r="F1043" i="4" a="1"/>
  <c r="F1043" i="4" s="1"/>
  <c r="C1337" i="2" s="1"/>
  <c r="G1043" i="4" a="1"/>
  <c r="G1043" i="4" s="1"/>
  <c r="E1045" i="4" a="1"/>
  <c r="E1045" i="4" s="1"/>
  <c r="O1045" i="4" a="1"/>
  <c r="O1045" i="4" s="1"/>
  <c r="K1045" i="4" a="1"/>
  <c r="K1045" i="4" s="1"/>
  <c r="B826" i="2" s="1"/>
  <c r="L1086" i="4" a="1"/>
  <c r="L1086" i="4" s="1"/>
  <c r="D1100" i="3" s="1"/>
  <c r="F1086" i="4" a="1"/>
  <c r="F1086" i="4" s="1"/>
  <c r="C842" i="2" s="1"/>
  <c r="O1196" i="4" a="1"/>
  <c r="O1196" i="4" s="1"/>
  <c r="F1196" i="4" a="1"/>
  <c r="F1196" i="4" s="1"/>
  <c r="C1379" i="2" s="1"/>
  <c r="C1203" i="4" a="1"/>
  <c r="C1203" i="4" s="1"/>
  <c r="M1203" i="4" s="1"/>
  <c r="K1203" i="4" a="1"/>
  <c r="K1203" i="4" s="1"/>
  <c r="B1382" i="2" s="1"/>
  <c r="F1203" i="4" a="1"/>
  <c r="F1203" i="4" s="1"/>
  <c r="C1382" i="2" s="1"/>
  <c r="E1203" i="4" a="1"/>
  <c r="E1203" i="4" s="1"/>
  <c r="L1203" i="4" a="1"/>
  <c r="L1203" i="4" s="1"/>
  <c r="D1217" i="3" s="1"/>
  <c r="O1203" i="4" a="1"/>
  <c r="O1203" i="4" s="1"/>
  <c r="D1203" i="4" a="1"/>
  <c r="D1203" i="4" s="1"/>
  <c r="C194" i="4" a="1"/>
  <c r="C194" i="4" s="1"/>
  <c r="M194" i="4" s="1"/>
  <c r="F215" i="4" a="1"/>
  <c r="F215" i="4" s="1"/>
  <c r="C398" i="2" s="1"/>
  <c r="E333" i="4" a="1"/>
  <c r="E333" i="4" s="1"/>
  <c r="C342" i="4" a="1"/>
  <c r="C342" i="4" s="1"/>
  <c r="F355" i="4" a="1"/>
  <c r="F355" i="4" s="1"/>
  <c r="C475" i="2" s="1"/>
  <c r="L373" i="4" a="1"/>
  <c r="L373" i="4" s="1"/>
  <c r="D387" i="3" s="1"/>
  <c r="O389" i="4" a="1"/>
  <c r="O389" i="4" s="1"/>
  <c r="C397" i="4" a="1"/>
  <c r="C397" i="4" s="1"/>
  <c r="C405" i="4" a="1"/>
  <c r="C405" i="4" s="1"/>
  <c r="M405" i="4" s="1"/>
  <c r="C432" i="4" a="1"/>
  <c r="C432" i="4" s="1"/>
  <c r="M432" i="4" s="1"/>
  <c r="C444" i="4" a="1"/>
  <c r="C444" i="4" s="1"/>
  <c r="E448" i="4" a="1"/>
  <c r="E448" i="4" s="1"/>
  <c r="C467" i="4" a="1"/>
  <c r="C467" i="4" s="1"/>
  <c r="D478" i="4" a="1"/>
  <c r="D478" i="4" s="1"/>
  <c r="L514" i="4" a="1"/>
  <c r="L514" i="4" s="1"/>
  <c r="D528" i="3" s="1"/>
  <c r="E559" i="4" a="1"/>
  <c r="E559" i="4" s="1"/>
  <c r="K612" i="4" a="1"/>
  <c r="K612" i="4" s="1"/>
  <c r="B137" i="2" s="1"/>
  <c r="G612" i="4" a="1"/>
  <c r="G612" i="4" s="1"/>
  <c r="K614" i="4" a="1"/>
  <c r="K614" i="4" s="1"/>
  <c r="B1219" i="2" s="1"/>
  <c r="G614" i="4" a="1"/>
  <c r="G614" i="4" s="1"/>
  <c r="E614" i="4" a="1"/>
  <c r="E614" i="4" s="1"/>
  <c r="C639" i="4" a="1"/>
  <c r="C639" i="4" s="1"/>
  <c r="D778" i="4" a="1"/>
  <c r="D778" i="4" s="1"/>
  <c r="G778" i="4" a="1"/>
  <c r="G778" i="4" s="1"/>
  <c r="F778" i="4" a="1"/>
  <c r="F778" i="4" s="1"/>
  <c r="C679" i="2" s="1"/>
  <c r="L778" i="4" a="1"/>
  <c r="L778" i="4" s="1"/>
  <c r="D792" i="3" s="1"/>
  <c r="F804" i="4" a="1"/>
  <c r="F804" i="4" s="1"/>
  <c r="C174" i="2" s="1"/>
  <c r="K804" i="4" a="1"/>
  <c r="K804" i="4" s="1"/>
  <c r="B174" i="2" s="1"/>
  <c r="F843" i="4" a="1"/>
  <c r="F843" i="4" s="1"/>
  <c r="C185" i="2" s="1"/>
  <c r="C850" i="4" a="1"/>
  <c r="C850" i="4" s="1"/>
  <c r="L850" i="4" a="1"/>
  <c r="L850" i="4" s="1"/>
  <c r="D864" i="3" s="1"/>
  <c r="F864" i="4" a="1"/>
  <c r="F864" i="4" s="1"/>
  <c r="C718" i="2" s="1"/>
  <c r="K864" i="4" a="1"/>
  <c r="K864" i="4" s="1"/>
  <c r="B718" i="2" s="1"/>
  <c r="L883" i="4" a="1"/>
  <c r="L883" i="4" s="1"/>
  <c r="D897" i="3" s="1"/>
  <c r="D886" i="4" a="1"/>
  <c r="D886" i="4" s="1"/>
  <c r="G899" i="4" a="1"/>
  <c r="G899" i="4" s="1"/>
  <c r="E931" i="4" a="1"/>
  <c r="E931" i="4" s="1"/>
  <c r="C939" i="4" a="1"/>
  <c r="C939" i="4" s="1"/>
  <c r="D960" i="4" a="1"/>
  <c r="D960" i="4" s="1"/>
  <c r="D975" i="4" a="1"/>
  <c r="D975" i="4" s="1"/>
  <c r="G990" i="4" a="1"/>
  <c r="G990" i="4" s="1"/>
  <c r="O1016" i="4" a="1"/>
  <c r="O1016" i="4" s="1"/>
  <c r="J1016" i="4" a="1"/>
  <c r="J1016" i="4" s="1"/>
  <c r="J1035" i="4" a="1"/>
  <c r="J1035" i="4" s="1"/>
  <c r="K1079" i="4" a="1"/>
  <c r="K1079" i="4" s="1"/>
  <c r="B840" i="2" s="1"/>
  <c r="F1079" i="4" a="1"/>
  <c r="F1079" i="4" s="1"/>
  <c r="C840" i="2" s="1"/>
  <c r="E1079" i="4" a="1"/>
  <c r="E1079" i="4" s="1"/>
  <c r="G1111" i="4" a="1"/>
  <c r="G1111" i="4" s="1"/>
  <c r="L1111" i="4" a="1"/>
  <c r="L1111" i="4" s="1"/>
  <c r="D1125" i="3" s="1"/>
  <c r="F1111" i="4" a="1"/>
  <c r="F1111" i="4" s="1"/>
  <c r="C858" i="2" s="1"/>
  <c r="F1133" i="4" a="1"/>
  <c r="F1133" i="4" s="1"/>
  <c r="C1365" i="2" s="1"/>
  <c r="K1133" i="4" a="1"/>
  <c r="K1133" i="4" s="1"/>
  <c r="B1365" i="2" s="1"/>
  <c r="O1133" i="4" a="1"/>
  <c r="O1133" i="4" s="1"/>
  <c r="C1133" i="4" a="1"/>
  <c r="C1133" i="4" s="1"/>
  <c r="D194" i="4" a="1"/>
  <c r="D194" i="4" s="1"/>
  <c r="C252" i="4" a="1"/>
  <c r="C252" i="4" s="1"/>
  <c r="G287" i="4" a="1"/>
  <c r="G287" i="4" s="1"/>
  <c r="C309" i="4" a="1"/>
  <c r="C309" i="4" s="1"/>
  <c r="C314" i="4" a="1"/>
  <c r="C314" i="4" s="1"/>
  <c r="G342" i="4" a="1"/>
  <c r="G342" i="4" s="1"/>
  <c r="C349" i="4" a="1"/>
  <c r="C349" i="4" s="1"/>
  <c r="O373" i="4" a="1"/>
  <c r="O373" i="4" s="1"/>
  <c r="D375" i="4" a="1"/>
  <c r="D375" i="4" s="1"/>
  <c r="D394" i="4" a="1"/>
  <c r="D394" i="4" s="1"/>
  <c r="D397" i="4" a="1"/>
  <c r="D397" i="4" s="1"/>
  <c r="G405" i="4" a="1"/>
  <c r="G405" i="4" s="1"/>
  <c r="C416" i="4" a="1"/>
  <c r="C416" i="4" s="1"/>
  <c r="F432" i="4" a="1"/>
  <c r="F432" i="4" s="1"/>
  <c r="C1530" i="2" s="1"/>
  <c r="G457" i="4" a="1"/>
  <c r="G457" i="4" s="1"/>
  <c r="F459" i="4" a="1"/>
  <c r="F459" i="4" s="1"/>
  <c r="C524" i="2" s="1"/>
  <c r="C464" i="4" a="1"/>
  <c r="C464" i="4" s="1"/>
  <c r="F467" i="4" a="1"/>
  <c r="F467" i="4" s="1"/>
  <c r="C1169" i="2" s="1"/>
  <c r="C483" i="4" a="1"/>
  <c r="C483" i="4" s="1"/>
  <c r="G509" i="4" a="1"/>
  <c r="G509" i="4" s="1"/>
  <c r="L564" i="4" a="1"/>
  <c r="L564" i="4" s="1"/>
  <c r="D578" i="3" s="1"/>
  <c r="O582" i="4" a="1"/>
  <c r="O582" i="4" s="1"/>
  <c r="D703" i="4" a="1"/>
  <c r="D703" i="4" s="1"/>
  <c r="O703" i="4" a="1"/>
  <c r="O703" i="4" s="1"/>
  <c r="K703" i="4" a="1"/>
  <c r="K703" i="4" s="1"/>
  <c r="B156" i="2" s="1"/>
  <c r="D804" i="4" a="1"/>
  <c r="D804" i="4" s="1"/>
  <c r="K863" i="4" a="1"/>
  <c r="K863" i="4" s="1"/>
  <c r="B717" i="2" s="1"/>
  <c r="J863" i="4" a="1"/>
  <c r="J863" i="4" s="1"/>
  <c r="G863" i="4" a="1"/>
  <c r="G863" i="4" s="1"/>
  <c r="J902" i="4" a="1"/>
  <c r="J902" i="4" s="1"/>
  <c r="G902" i="4" a="1"/>
  <c r="G902" i="4" s="1"/>
  <c r="E939" i="4" a="1"/>
  <c r="E939" i="4" s="1"/>
  <c r="L968" i="4" a="1"/>
  <c r="L968" i="4" s="1"/>
  <c r="D982" i="3" s="1"/>
  <c r="O968" i="4" a="1"/>
  <c r="O968" i="4" s="1"/>
  <c r="J968" i="4" a="1"/>
  <c r="J968" i="4" s="1"/>
  <c r="K985" i="4" a="1"/>
  <c r="K985" i="4" s="1"/>
  <c r="B793" i="2" s="1"/>
  <c r="E985" i="4" a="1"/>
  <c r="E985" i="4" s="1"/>
  <c r="J1007" i="4" a="1"/>
  <c r="J1007" i="4" s="1"/>
  <c r="G1032" i="4" a="1"/>
  <c r="G1032" i="4" s="1"/>
  <c r="E1032" i="4" a="1"/>
  <c r="E1032" i="4" s="1"/>
  <c r="K1035" i="4" a="1"/>
  <c r="K1035" i="4" s="1"/>
  <c r="B214" i="2" s="1"/>
  <c r="J1194" i="4" a="1"/>
  <c r="J1194" i="4" s="1"/>
  <c r="C1194" i="4" a="1"/>
  <c r="C1194" i="4" s="1"/>
  <c r="G309" i="4" a="1"/>
  <c r="G309" i="4" s="1"/>
  <c r="C313" i="4" a="1"/>
  <c r="C313" i="4" s="1"/>
  <c r="G318" i="4" a="1"/>
  <c r="G318" i="4" s="1"/>
  <c r="C329" i="4" a="1"/>
  <c r="C329" i="4" s="1"/>
  <c r="L361" i="4" a="1"/>
  <c r="L361" i="4" s="1"/>
  <c r="D375" i="3" s="1"/>
  <c r="E397" i="4" a="1"/>
  <c r="E397" i="4" s="1"/>
  <c r="E420" i="4" a="1"/>
  <c r="E420" i="4" s="1"/>
  <c r="D434" i="4" a="1"/>
  <c r="D434" i="4" s="1"/>
  <c r="E464" i="4" a="1"/>
  <c r="E464" i="4" s="1"/>
  <c r="D483" i="4" a="1"/>
  <c r="D483" i="4" s="1"/>
  <c r="C515" i="4" a="1"/>
  <c r="C515" i="4" s="1"/>
  <c r="C516" i="4" a="1"/>
  <c r="C516" i="4" s="1"/>
  <c r="L547" i="4" a="1"/>
  <c r="L547" i="4" s="1"/>
  <c r="D561" i="3" s="1"/>
  <c r="L599" i="4" a="1"/>
  <c r="L599" i="4" s="1"/>
  <c r="D613" i="3" s="1"/>
  <c r="O599" i="4" a="1"/>
  <c r="O599" i="4" s="1"/>
  <c r="J599" i="4" a="1"/>
  <c r="J599" i="4" s="1"/>
  <c r="D604" i="4" a="1"/>
  <c r="D604" i="4" s="1"/>
  <c r="D639" i="4" a="1"/>
  <c r="D639" i="4" s="1"/>
  <c r="K664" i="4" a="1"/>
  <c r="K664" i="4" s="1"/>
  <c r="B149" i="2" s="1"/>
  <c r="G664" i="4" a="1"/>
  <c r="G664" i="4" s="1"/>
  <c r="O664" i="4" a="1"/>
  <c r="O664" i="4" s="1"/>
  <c r="K667" i="4" a="1"/>
  <c r="K667" i="4" s="1"/>
  <c r="B619" i="2" s="1"/>
  <c r="O667" i="4" a="1"/>
  <c r="O667" i="4" s="1"/>
  <c r="D698" i="4" a="1"/>
  <c r="D698" i="4" s="1"/>
  <c r="G723" i="4" a="1"/>
  <c r="G723" i="4" s="1"/>
  <c r="O723" i="4" a="1"/>
  <c r="O723" i="4" s="1"/>
  <c r="J723" i="4" a="1"/>
  <c r="J723" i="4" s="1"/>
  <c r="K763" i="4" a="1"/>
  <c r="K763" i="4" s="1"/>
  <c r="B670" i="2" s="1"/>
  <c r="G763" i="4" a="1"/>
  <c r="G763" i="4" s="1"/>
  <c r="E763" i="4" a="1"/>
  <c r="E763" i="4" s="1"/>
  <c r="N792" i="4"/>
  <c r="L797" i="4" a="1"/>
  <c r="L797" i="4" s="1"/>
  <c r="D811" i="3" s="1"/>
  <c r="O797" i="4" a="1"/>
  <c r="O797" i="4" s="1"/>
  <c r="J797" i="4" a="1"/>
  <c r="J797" i="4" s="1"/>
  <c r="D821" i="4" a="1"/>
  <c r="D821" i="4" s="1"/>
  <c r="K821" i="4" a="1"/>
  <c r="K821" i="4" s="1"/>
  <c r="B698" i="2" s="1"/>
  <c r="F848" i="4" a="1"/>
  <c r="F848" i="4" s="1"/>
  <c r="C710" i="2" s="1"/>
  <c r="K848" i="4" a="1"/>
  <c r="K848" i="4" s="1"/>
  <c r="B710" i="2" s="1"/>
  <c r="J848" i="4" a="1"/>
  <c r="J848" i="4" s="1"/>
  <c r="G850" i="4" a="1"/>
  <c r="G850" i="4" s="1"/>
  <c r="C863" i="4" a="1"/>
  <c r="C863" i="4" s="1"/>
  <c r="E864" i="4" a="1"/>
  <c r="E864" i="4" s="1"/>
  <c r="N864" i="4" s="1"/>
  <c r="F997" i="4" a="1"/>
  <c r="F997" i="4" s="1"/>
  <c r="C797" i="2" s="1"/>
  <c r="C997" i="4" a="1"/>
  <c r="C997" i="4" s="1"/>
  <c r="E1015" i="4" a="1"/>
  <c r="E1015" i="4" s="1"/>
  <c r="D1015" i="4" a="1"/>
  <c r="D1015" i="4" s="1"/>
  <c r="L1035" i="4" a="1"/>
  <c r="L1035" i="4" s="1"/>
  <c r="D1049" i="3" s="1"/>
  <c r="F1060" i="4" a="1"/>
  <c r="F1060" i="4" s="1"/>
  <c r="C219" i="2" s="1"/>
  <c r="K1060" i="4" a="1"/>
  <c r="K1060" i="4" s="1"/>
  <c r="B219" i="2" s="1"/>
  <c r="E1060" i="4" a="1"/>
  <c r="E1060" i="4" s="1"/>
  <c r="L1082" i="4" a="1"/>
  <c r="L1082" i="4" s="1"/>
  <c r="D1096" i="3" s="1"/>
  <c r="C1082" i="4" a="1"/>
  <c r="C1082" i="4" s="1"/>
  <c r="G1115" i="4" a="1"/>
  <c r="G1115" i="4" s="1"/>
  <c r="O1115" i="4" a="1"/>
  <c r="O1115" i="4" s="1"/>
  <c r="L1115" i="4" a="1"/>
  <c r="L1115" i="4" s="1"/>
  <c r="D1129" i="3" s="1"/>
  <c r="K1115" i="4" a="1"/>
  <c r="K1115" i="4" s="1"/>
  <c r="B227" i="2" s="1"/>
  <c r="E1115" i="4" a="1"/>
  <c r="E1115" i="4" s="1"/>
  <c r="J1132" i="4" a="1"/>
  <c r="J1132" i="4" s="1"/>
  <c r="K1132" i="4" a="1"/>
  <c r="K1132" i="4" s="1"/>
  <c r="B867" i="2" s="1"/>
  <c r="D1166" i="4" a="1"/>
  <c r="D1166" i="4" s="1"/>
  <c r="G1166" i="4" a="1"/>
  <c r="G1166" i="4" s="1"/>
  <c r="D1346" i="4" a="1"/>
  <c r="D1346" i="4" s="1"/>
  <c r="F1346" i="4" a="1"/>
  <c r="F1346" i="4" s="1"/>
  <c r="C971" i="2" s="1"/>
  <c r="K1096" i="4" a="1"/>
  <c r="K1096" i="4" s="1"/>
  <c r="B850" i="2" s="1"/>
  <c r="G1096" i="4" a="1"/>
  <c r="G1096" i="4" s="1"/>
  <c r="C1096" i="4" a="1"/>
  <c r="C1096" i="4" s="1"/>
  <c r="D1132" i="4" a="1"/>
  <c r="D1132" i="4" s="1"/>
  <c r="E1166" i="4" a="1"/>
  <c r="E1166" i="4" s="1"/>
  <c r="L1193" i="4" a="1"/>
  <c r="L1193" i="4" s="1"/>
  <c r="D1207" i="3" s="1"/>
  <c r="G1193" i="4" a="1"/>
  <c r="G1193" i="4" s="1"/>
  <c r="E1193" i="4" a="1"/>
  <c r="E1193" i="4" s="1"/>
  <c r="O1193" i="4" a="1"/>
  <c r="O1193" i="4" s="1"/>
  <c r="L1224" i="4" a="1"/>
  <c r="L1224" i="4" s="1"/>
  <c r="D1238" i="3" s="1"/>
  <c r="F1224" i="4" a="1"/>
  <c r="F1224" i="4" s="1"/>
  <c r="C1392" i="2" s="1"/>
  <c r="F1264" i="4" a="1"/>
  <c r="F1264" i="4" s="1"/>
  <c r="C930" i="2" s="1"/>
  <c r="K1264" i="4" a="1"/>
  <c r="K1264" i="4" s="1"/>
  <c r="B930" i="2" s="1"/>
  <c r="O782" i="4" a="1"/>
  <c r="O782" i="4" s="1"/>
  <c r="J823" i="4" a="1"/>
  <c r="J823" i="4" s="1"/>
  <c r="E878" i="4" a="1"/>
  <c r="E878" i="4" s="1"/>
  <c r="O919" i="4" a="1"/>
  <c r="O919" i="4" s="1"/>
  <c r="K922" i="4" a="1"/>
  <c r="K922" i="4" s="1"/>
  <c r="B193" i="2" s="1"/>
  <c r="J927" i="4" a="1"/>
  <c r="J927" i="4" s="1"/>
  <c r="J1000" i="4" a="1"/>
  <c r="J1000" i="4" s="1"/>
  <c r="J1024" i="4" a="1"/>
  <c r="J1024" i="4" s="1"/>
  <c r="J1040" i="4" a="1"/>
  <c r="J1040" i="4" s="1"/>
  <c r="D1040" i="4" a="1"/>
  <c r="D1040" i="4" s="1"/>
  <c r="M1056" i="4"/>
  <c r="J1058" i="4" a="1"/>
  <c r="J1058" i="4" s="1"/>
  <c r="O1058" i="4" a="1"/>
  <c r="O1058" i="4" s="1"/>
  <c r="D1058" i="4" a="1"/>
  <c r="D1058" i="4" s="1"/>
  <c r="K1065" i="4" a="1"/>
  <c r="K1065" i="4" s="1"/>
  <c r="B832" i="2" s="1"/>
  <c r="O1065" i="4" a="1"/>
  <c r="O1065" i="4" s="1"/>
  <c r="L1065" i="4" a="1"/>
  <c r="L1065" i="4" s="1"/>
  <c r="D1079" i="3" s="1"/>
  <c r="E1065" i="4" a="1"/>
  <c r="E1065" i="4" s="1"/>
  <c r="D1096" i="4" a="1"/>
  <c r="D1096" i="4" s="1"/>
  <c r="G1120" i="4" a="1"/>
  <c r="G1120" i="4" s="1"/>
  <c r="F1125" i="4" a="1"/>
  <c r="F1125" i="4" s="1"/>
  <c r="C863" i="2" s="1"/>
  <c r="G1125" i="4" a="1"/>
  <c r="G1125" i="4" s="1"/>
  <c r="D1125" i="4" a="1"/>
  <c r="D1125" i="4" s="1"/>
  <c r="C1125" i="4" a="1"/>
  <c r="C1125" i="4" s="1"/>
  <c r="E1132" i="4" a="1"/>
  <c r="E1132" i="4" s="1"/>
  <c r="E1145" i="4" a="1"/>
  <c r="E1145" i="4" s="1"/>
  <c r="J1145" i="4" a="1"/>
  <c r="J1145" i="4" s="1"/>
  <c r="C1162" i="4" a="1"/>
  <c r="C1162" i="4" s="1"/>
  <c r="K1170" i="4" a="1"/>
  <c r="K1170" i="4" s="1"/>
  <c r="B239" i="2" s="1"/>
  <c r="G1170" i="4" a="1"/>
  <c r="G1170" i="4" s="1"/>
  <c r="L1170" i="4" a="1"/>
  <c r="L1170" i="4" s="1"/>
  <c r="D1184" i="3" s="1"/>
  <c r="C1170" i="4" a="1"/>
  <c r="C1170" i="4" s="1"/>
  <c r="D1173" i="4" a="1"/>
  <c r="D1173" i="4" s="1"/>
  <c r="D1182" i="4" a="1"/>
  <c r="D1182" i="4" s="1"/>
  <c r="G1182" i="4" a="1"/>
  <c r="G1182" i="4" s="1"/>
  <c r="F1182" i="4" a="1"/>
  <c r="F1182" i="4" s="1"/>
  <c r="C891" i="2" s="1"/>
  <c r="J1182" i="4" a="1"/>
  <c r="J1182" i="4" s="1"/>
  <c r="C1190" i="4" a="1"/>
  <c r="C1190" i="4" s="1"/>
  <c r="G1190" i="4" a="1"/>
  <c r="G1190" i="4" s="1"/>
  <c r="F1190" i="4" a="1"/>
  <c r="F1190" i="4" s="1"/>
  <c r="C898" i="2" s="1"/>
  <c r="D1193" i="4" a="1"/>
  <c r="D1193" i="4" s="1"/>
  <c r="G1224" i="4" a="1"/>
  <c r="G1224" i="4" s="1"/>
  <c r="F1249" i="4" a="1"/>
  <c r="F1249" i="4" s="1"/>
  <c r="C1400" i="2" s="1"/>
  <c r="G1249" i="4" a="1"/>
  <c r="G1249" i="4" s="1"/>
  <c r="G1264" i="4" a="1"/>
  <c r="G1264" i="4" s="1"/>
  <c r="O1281" i="4" a="1"/>
  <c r="O1281" i="4" s="1"/>
  <c r="D1281" i="4" a="1"/>
  <c r="D1281" i="4" s="1"/>
  <c r="J1281" i="4" a="1"/>
  <c r="J1281" i="4" s="1"/>
  <c r="F1281" i="4" a="1"/>
  <c r="F1281" i="4" s="1"/>
  <c r="C254" i="2" s="1"/>
  <c r="E1281" i="4" a="1"/>
  <c r="E1281" i="4" s="1"/>
  <c r="L1303" i="4" a="1"/>
  <c r="L1303" i="4" s="1"/>
  <c r="D1317" i="3" s="1"/>
  <c r="F1303" i="4" a="1"/>
  <c r="F1303" i="4" s="1"/>
  <c r="E1303" i="4" a="1"/>
  <c r="E1303" i="4" s="1"/>
  <c r="G1303" i="4" a="1"/>
  <c r="G1303" i="4" s="1"/>
  <c r="O605" i="4" a="1"/>
  <c r="O605" i="4" s="1"/>
  <c r="D656" i="4" a="1"/>
  <c r="D656" i="4" s="1"/>
  <c r="O822" i="4" a="1"/>
  <c r="O822" i="4" s="1"/>
  <c r="K877" i="4" a="1"/>
  <c r="K877" i="4" s="1"/>
  <c r="B726" i="2" s="1"/>
  <c r="G878" i="4" a="1"/>
  <c r="G878" i="4" s="1"/>
  <c r="D925" i="4" a="1"/>
  <c r="D925" i="4" s="1"/>
  <c r="L927" i="4" a="1"/>
  <c r="L927" i="4" s="1"/>
  <c r="D941" i="3" s="1"/>
  <c r="M998" i="4"/>
  <c r="O1000" i="4" a="1"/>
  <c r="O1000" i="4" s="1"/>
  <c r="G1074" i="4" a="1"/>
  <c r="G1074" i="4" s="1"/>
  <c r="F1074" i="4" a="1"/>
  <c r="F1074" i="4" s="1"/>
  <c r="C836" i="2" s="1"/>
  <c r="D1074" i="4" a="1"/>
  <c r="D1074" i="4" s="1"/>
  <c r="F1096" i="4" a="1"/>
  <c r="F1096" i="4" s="1"/>
  <c r="C850" i="2" s="1"/>
  <c r="L1104" i="4" a="1"/>
  <c r="L1104" i="4" s="1"/>
  <c r="D1118" i="3" s="1"/>
  <c r="K1104" i="4" a="1"/>
  <c r="K1104" i="4" s="1"/>
  <c r="B1356" i="2" s="1"/>
  <c r="F1116" i="4" a="1"/>
  <c r="F1116" i="4" s="1"/>
  <c r="C228" i="2" s="1"/>
  <c r="O1116" i="4" a="1"/>
  <c r="O1116" i="4" s="1"/>
  <c r="D1116" i="4" a="1"/>
  <c r="D1116" i="4" s="1"/>
  <c r="F1132" i="4" a="1"/>
  <c r="F1132" i="4" s="1"/>
  <c r="C867" i="2" s="1"/>
  <c r="J1158" i="4" a="1"/>
  <c r="J1158" i="4" s="1"/>
  <c r="E1173" i="4" a="1"/>
  <c r="E1173" i="4" s="1"/>
  <c r="K1186" i="4" a="1"/>
  <c r="K1186" i="4" s="1"/>
  <c r="B895" i="2" s="1"/>
  <c r="E1186" i="4" a="1"/>
  <c r="E1186" i="4" s="1"/>
  <c r="D1186" i="4" a="1"/>
  <c r="D1186" i="4" s="1"/>
  <c r="O1186" i="4" a="1"/>
  <c r="O1186" i="4" s="1"/>
  <c r="G646" i="4" a="1"/>
  <c r="G646" i="4" s="1"/>
  <c r="E656" i="4" a="1"/>
  <c r="E656" i="4" s="1"/>
  <c r="L746" i="4" a="1"/>
  <c r="L746" i="4" s="1"/>
  <c r="D760" i="3" s="1"/>
  <c r="D762" i="4" a="1"/>
  <c r="D762" i="4" s="1"/>
  <c r="L769" i="4" a="1"/>
  <c r="L769" i="4" s="1"/>
  <c r="D783" i="3" s="1"/>
  <c r="G796" i="4" a="1"/>
  <c r="G796" i="4" s="1"/>
  <c r="D808" i="4" a="1"/>
  <c r="D808" i="4" s="1"/>
  <c r="C812" i="4" a="1"/>
  <c r="C812" i="4" s="1"/>
  <c r="O823" i="4" a="1"/>
  <c r="O823" i="4" s="1"/>
  <c r="C919" i="4" a="1"/>
  <c r="C919" i="4" s="1"/>
  <c r="E920" i="4" a="1"/>
  <c r="E920" i="4" s="1"/>
  <c r="E922" i="4" a="1"/>
  <c r="E922" i="4" s="1"/>
  <c r="N922" i="4" s="1"/>
  <c r="D927" i="4" a="1"/>
  <c r="D927" i="4" s="1"/>
  <c r="O927" i="4" a="1"/>
  <c r="O927" i="4" s="1"/>
  <c r="O1047" i="4" a="1"/>
  <c r="O1047" i="4" s="1"/>
  <c r="K1047" i="4" a="1"/>
  <c r="K1047" i="4" s="1"/>
  <c r="B1339" i="2" s="1"/>
  <c r="K1053" i="4" a="1"/>
  <c r="K1053" i="4" s="1"/>
  <c r="B1342" i="2" s="1"/>
  <c r="J1053" i="4" a="1"/>
  <c r="J1053" i="4" s="1"/>
  <c r="K1057" i="4" a="1"/>
  <c r="K1057" i="4" s="1"/>
  <c r="B830" i="2" s="1"/>
  <c r="J1057" i="4" a="1"/>
  <c r="J1057" i="4" s="1"/>
  <c r="E1057" i="4" a="1"/>
  <c r="E1057" i="4" s="1"/>
  <c r="O1131" i="4" a="1"/>
  <c r="O1131" i="4" s="1"/>
  <c r="L1131" i="4" a="1"/>
  <c r="L1131" i="4" s="1"/>
  <c r="D1145" i="3" s="1"/>
  <c r="F1131" i="4" a="1"/>
  <c r="F1131" i="4" s="1"/>
  <c r="C866" i="2" s="1"/>
  <c r="D1134" i="4" a="1"/>
  <c r="D1134" i="4" s="1"/>
  <c r="F1134" i="4" a="1"/>
  <c r="F1134" i="4" s="1"/>
  <c r="C1366" i="2" s="1"/>
  <c r="O1134" i="4" a="1"/>
  <c r="O1134" i="4" s="1"/>
  <c r="E1134" i="4" a="1"/>
  <c r="E1134" i="4" s="1"/>
  <c r="J1134" i="4" a="1"/>
  <c r="J1134" i="4" s="1"/>
  <c r="C1134" i="4" a="1"/>
  <c r="C1134" i="4" s="1"/>
  <c r="L1154" i="4" a="1"/>
  <c r="L1154" i="4" s="1"/>
  <c r="D1168" i="3" s="1"/>
  <c r="C1154" i="4" a="1"/>
  <c r="C1154" i="4" s="1"/>
  <c r="K1166" i="4" a="1"/>
  <c r="K1166" i="4" s="1"/>
  <c r="B1375" i="2" s="1"/>
  <c r="F1173" i="4" a="1"/>
  <c r="F1173" i="4" s="1"/>
  <c r="C242" i="2" s="1"/>
  <c r="F1204" i="4" a="1"/>
  <c r="F1204" i="4" s="1"/>
  <c r="C905" i="2" s="1"/>
  <c r="O1204" i="4" a="1"/>
  <c r="O1204" i="4" s="1"/>
  <c r="D1204" i="4" a="1"/>
  <c r="D1204" i="4" s="1"/>
  <c r="K1212" i="4" a="1"/>
  <c r="K1212" i="4" s="1"/>
  <c r="B1388" i="2" s="1"/>
  <c r="O1212" i="4" a="1"/>
  <c r="O1212" i="4" s="1"/>
  <c r="F1212" i="4" a="1"/>
  <c r="F1212" i="4" s="1"/>
  <c r="C1388" i="2" s="1"/>
  <c r="G621" i="4" a="1"/>
  <c r="G621" i="4" s="1"/>
  <c r="C653" i="4" a="1"/>
  <c r="C653" i="4" s="1"/>
  <c r="G762" i="4" a="1"/>
  <c r="G762" i="4" s="1"/>
  <c r="C769" i="4" a="1"/>
  <c r="C769" i="4" s="1"/>
  <c r="D792" i="4" a="1"/>
  <c r="D792" i="4" s="1"/>
  <c r="E808" i="4" a="1"/>
  <c r="E808" i="4" s="1"/>
  <c r="C814" i="4" a="1"/>
  <c r="C814" i="4" s="1"/>
  <c r="D836" i="4" a="1"/>
  <c r="D836" i="4" s="1"/>
  <c r="L837" i="4" a="1"/>
  <c r="L837" i="4" s="1"/>
  <c r="D851" i="3" s="1"/>
  <c r="D844" i="4" a="1"/>
  <c r="D844" i="4" s="1"/>
  <c r="F857" i="4" a="1"/>
  <c r="F857" i="4" s="1"/>
  <c r="C187" i="2" s="1"/>
  <c r="O895" i="4" a="1"/>
  <c r="O895" i="4" s="1"/>
  <c r="J906" i="4" a="1"/>
  <c r="J906" i="4" s="1"/>
  <c r="E913" i="4" a="1"/>
  <c r="E913" i="4" s="1"/>
  <c r="L966" i="4" a="1"/>
  <c r="L966" i="4" s="1"/>
  <c r="D980" i="3" s="1"/>
  <c r="C972" i="4" a="1"/>
  <c r="C972" i="4" s="1"/>
  <c r="F989" i="4" a="1"/>
  <c r="F989" i="4" s="1"/>
  <c r="C795" i="2" s="1"/>
  <c r="F994" i="4" a="1"/>
  <c r="F994" i="4" s="1"/>
  <c r="C206" i="2" s="1"/>
  <c r="E995" i="4" a="1"/>
  <c r="E995" i="4" s="1"/>
  <c r="F996" i="4" a="1"/>
  <c r="F996" i="4" s="1"/>
  <c r="C796" i="2" s="1"/>
  <c r="D1000" i="4" a="1"/>
  <c r="D1000" i="4" s="1"/>
  <c r="C1004" i="4" a="1"/>
  <c r="C1004" i="4" s="1"/>
  <c r="M1004" i="4" s="1"/>
  <c r="C1006" i="4" a="1"/>
  <c r="C1006" i="4" s="1"/>
  <c r="J1006" i="4" a="1"/>
  <c r="J1006" i="4" s="1"/>
  <c r="D1024" i="4" a="1"/>
  <c r="D1024" i="4" s="1"/>
  <c r="C1039" i="4" a="1"/>
  <c r="C1039" i="4" s="1"/>
  <c r="D1047" i="4" a="1"/>
  <c r="D1047" i="4" s="1"/>
  <c r="C1057" i="4" a="1"/>
  <c r="C1057" i="4" s="1"/>
  <c r="O1077" i="4" a="1"/>
  <c r="O1077" i="4" s="1"/>
  <c r="F1077" i="4" a="1"/>
  <c r="F1077" i="4" s="1"/>
  <c r="C838" i="2" s="1"/>
  <c r="G1104" i="4" a="1"/>
  <c r="G1104" i="4" s="1"/>
  <c r="G1131" i="4" a="1"/>
  <c r="G1131" i="4" s="1"/>
  <c r="J1148" i="4" a="1"/>
  <c r="J1148" i="4" s="1"/>
  <c r="F1148" i="4" a="1"/>
  <c r="F1148" i="4" s="1"/>
  <c r="C875" i="2" s="1"/>
  <c r="D1150" i="4" a="1"/>
  <c r="D1150" i="4" s="1"/>
  <c r="F1150" i="4" a="1"/>
  <c r="F1150" i="4" s="1"/>
  <c r="C877" i="2" s="1"/>
  <c r="C1150" i="4" a="1"/>
  <c r="C1150" i="4" s="1"/>
  <c r="M1150" i="4" s="1"/>
  <c r="L1166" i="4" a="1"/>
  <c r="L1166" i="4" s="1"/>
  <c r="D1180" i="3" s="1"/>
  <c r="F1169" i="4" a="1"/>
  <c r="F1169" i="4" s="1"/>
  <c r="C238" i="2" s="1"/>
  <c r="K1169" i="4" a="1"/>
  <c r="K1169" i="4" s="1"/>
  <c r="B238" i="2" s="1"/>
  <c r="E1170" i="4" a="1"/>
  <c r="E1170" i="4" s="1"/>
  <c r="O1172" i="4" a="1"/>
  <c r="O1172" i="4" s="1"/>
  <c r="J1172" i="4" a="1"/>
  <c r="J1172" i="4" s="1"/>
  <c r="F1172" i="4" a="1"/>
  <c r="F1172" i="4" s="1"/>
  <c r="C241" i="2" s="1"/>
  <c r="K1190" i="4" a="1"/>
  <c r="K1190" i="4" s="1"/>
  <c r="B898" i="2" s="1"/>
  <c r="D1198" i="4" a="1"/>
  <c r="D1198" i="4" s="1"/>
  <c r="L1198" i="4" a="1"/>
  <c r="L1198" i="4" s="1"/>
  <c r="D1212" i="3" s="1"/>
  <c r="G1198" i="4" a="1"/>
  <c r="G1198" i="4" s="1"/>
  <c r="F1198" i="4" a="1"/>
  <c r="F1198" i="4" s="1"/>
  <c r="C1380" i="2" s="1"/>
  <c r="O1198" i="4" a="1"/>
  <c r="O1198" i="4" s="1"/>
  <c r="L1207" i="4" a="1"/>
  <c r="L1207" i="4" s="1"/>
  <c r="D1221" i="3" s="1"/>
  <c r="G1207" i="4" a="1"/>
  <c r="G1207" i="4" s="1"/>
  <c r="E1207" i="4" a="1"/>
  <c r="E1207" i="4" s="1"/>
  <c r="K1207" i="4" a="1"/>
  <c r="K1207" i="4" s="1"/>
  <c r="B1384" i="2" s="1"/>
  <c r="C1207" i="4" a="1"/>
  <c r="C1207" i="4" s="1"/>
  <c r="E1212" i="4" a="1"/>
  <c r="E1212" i="4" s="1"/>
  <c r="N1212" i="4" s="1"/>
  <c r="N1214" i="4"/>
  <c r="J1231" i="4" a="1"/>
  <c r="J1231" i="4" s="1"/>
  <c r="G1231" i="4" a="1"/>
  <c r="G1231" i="4" s="1"/>
  <c r="C1277" i="4" a="1"/>
  <c r="C1277" i="4" s="1"/>
  <c r="D1277" i="4" a="1"/>
  <c r="D1277" i="4" s="1"/>
  <c r="K1277" i="4" a="1"/>
  <c r="K1277" i="4" s="1"/>
  <c r="B1413" i="2" s="1"/>
  <c r="J1277" i="4" a="1"/>
  <c r="J1277" i="4" s="1"/>
  <c r="O1044" i="4" a="1"/>
  <c r="O1044" i="4" s="1"/>
  <c r="G1048" i="4" a="1"/>
  <c r="G1048" i="4" s="1"/>
  <c r="G1049" i="4" a="1"/>
  <c r="G1049" i="4" s="1"/>
  <c r="L1052" i="4" a="1"/>
  <c r="L1052" i="4" s="1"/>
  <c r="D1066" i="3" s="1"/>
  <c r="E1056" i="4" a="1"/>
  <c r="E1056" i="4" s="1"/>
  <c r="F1061" i="4" a="1"/>
  <c r="F1061" i="4" s="1"/>
  <c r="C831" i="2" s="1"/>
  <c r="N1087" i="4"/>
  <c r="N1103" i="4"/>
  <c r="N1117" i="4"/>
  <c r="K1124" i="4" a="1"/>
  <c r="K1124" i="4" s="1"/>
  <c r="B1361" i="2" s="1"/>
  <c r="O1140" i="4" a="1"/>
  <c r="O1140" i="4" s="1"/>
  <c r="J1142" i="4" a="1"/>
  <c r="J1142" i="4" s="1"/>
  <c r="E1178" i="4" a="1"/>
  <c r="E1178" i="4" s="1"/>
  <c r="G1209" i="4" a="1"/>
  <c r="G1209" i="4" s="1"/>
  <c r="C1219" i="4" a="1"/>
  <c r="C1219" i="4" s="1"/>
  <c r="E1219" i="4" a="1"/>
  <c r="E1219" i="4" s="1"/>
  <c r="E1223" i="4" a="1"/>
  <c r="E1223" i="4" s="1"/>
  <c r="E1243" i="4" a="1"/>
  <c r="E1243" i="4" s="1"/>
  <c r="K1258" i="4" a="1"/>
  <c r="K1258" i="4" s="1"/>
  <c r="B929" i="2" s="1"/>
  <c r="G1258" i="4" a="1"/>
  <c r="G1258" i="4" s="1"/>
  <c r="O1258" i="4" a="1"/>
  <c r="O1258" i="4" s="1"/>
  <c r="E1258" i="4" a="1"/>
  <c r="E1258" i="4" s="1"/>
  <c r="E1266" i="4" a="1"/>
  <c r="E1266" i="4" s="1"/>
  <c r="F1266" i="4" a="1"/>
  <c r="F1266" i="4" s="1"/>
  <c r="C932" i="2" s="1"/>
  <c r="D1272" i="4" a="1"/>
  <c r="D1272" i="4" s="1"/>
  <c r="K1272" i="4" a="1"/>
  <c r="K1272" i="4" s="1"/>
  <c r="B937" i="2" s="1"/>
  <c r="G1273" i="4" a="1"/>
  <c r="G1273" i="4" s="1"/>
  <c r="L1273" i="4" a="1"/>
  <c r="L1273" i="4" s="1"/>
  <c r="D1287" i="3" s="1"/>
  <c r="E1273" i="4" a="1"/>
  <c r="E1273" i="4" s="1"/>
  <c r="J1289" i="4" a="1"/>
  <c r="J1289" i="4" s="1"/>
  <c r="L1317" i="4" a="1"/>
  <c r="L1317" i="4" s="1"/>
  <c r="D1331" i="3" s="1"/>
  <c r="C1317" i="4" a="1"/>
  <c r="C1317" i="4" s="1"/>
  <c r="G1327" i="4" a="1"/>
  <c r="G1327" i="4" s="1"/>
  <c r="F1327" i="4" a="1"/>
  <c r="F1327" i="4" s="1"/>
  <c r="C961" i="2" s="1"/>
  <c r="E1327" i="4" a="1"/>
  <c r="E1327" i="4" s="1"/>
  <c r="K1327" i="4" a="1"/>
  <c r="K1327" i="4" s="1"/>
  <c r="B961" i="2" s="1"/>
  <c r="D1327" i="4" a="1"/>
  <c r="D1327" i="4" s="1"/>
  <c r="D1255" i="4" a="1"/>
  <c r="D1255" i="4" s="1"/>
  <c r="G1255" i="4" a="1"/>
  <c r="G1255" i="4" s="1"/>
  <c r="K1259" i="4" a="1"/>
  <c r="K1259" i="4" s="1"/>
  <c r="B1406" i="2" s="1"/>
  <c r="L1259" i="4" a="1"/>
  <c r="L1259" i="4" s="1"/>
  <c r="D1273" i="3" s="1"/>
  <c r="C1259" i="4" a="1"/>
  <c r="C1259" i="4" s="1"/>
  <c r="G1295" i="4" a="1"/>
  <c r="G1295" i="4" s="1"/>
  <c r="E1295" i="4" a="1"/>
  <c r="E1295" i="4" s="1"/>
  <c r="L1295" i="4" a="1"/>
  <c r="L1295" i="4" s="1"/>
  <c r="D1309" i="3" s="1"/>
  <c r="D1295" i="4" a="1"/>
  <c r="D1295" i="4" s="1"/>
  <c r="C1309" i="4" a="1"/>
  <c r="C1309" i="4" s="1"/>
  <c r="M1309" i="4" s="1"/>
  <c r="E1309" i="4" a="1"/>
  <c r="E1309" i="4" s="1"/>
  <c r="K1351" i="4" a="1"/>
  <c r="K1351" i="4" s="1"/>
  <c r="B270" i="2" s="1"/>
  <c r="E1351" i="4" a="1"/>
  <c r="E1351" i="4" s="1"/>
  <c r="O1351" i="4" a="1"/>
  <c r="O1351" i="4" s="1"/>
  <c r="D1351" i="4" a="1"/>
  <c r="D1351" i="4" s="1"/>
  <c r="L1351" i="4" a="1"/>
  <c r="L1351" i="4" s="1"/>
  <c r="D1365" i="3" s="1"/>
  <c r="G1351" i="4" a="1"/>
  <c r="G1351" i="4" s="1"/>
  <c r="K1234" i="4" a="1"/>
  <c r="K1234" i="4" s="1"/>
  <c r="B249" i="2" s="1"/>
  <c r="E1234" i="4" a="1"/>
  <c r="E1234" i="4" s="1"/>
  <c r="C1255" i="4" a="1"/>
  <c r="C1255" i="4" s="1"/>
  <c r="L1255" i="4" a="1"/>
  <c r="L1255" i="4" s="1"/>
  <c r="D1269" i="3" s="1"/>
  <c r="D1257" i="4" a="1"/>
  <c r="D1257" i="4" s="1"/>
  <c r="D1259" i="4" a="1"/>
  <c r="D1259" i="4" s="1"/>
  <c r="E1260" i="4" a="1"/>
  <c r="E1260" i="4" s="1"/>
  <c r="J1265" i="4" a="1"/>
  <c r="J1265" i="4" s="1"/>
  <c r="G1265" i="4" a="1"/>
  <c r="G1265" i="4" s="1"/>
  <c r="O1265" i="4" a="1"/>
  <c r="O1265" i="4" s="1"/>
  <c r="D1265" i="4" a="1"/>
  <c r="D1265" i="4" s="1"/>
  <c r="K1265" i="4" a="1"/>
  <c r="K1265" i="4" s="1"/>
  <c r="B931" i="2" s="1"/>
  <c r="F1295" i="4" a="1"/>
  <c r="F1295" i="4" s="1"/>
  <c r="C1419" i="2" s="1"/>
  <c r="F1309" i="4" a="1"/>
  <c r="F1309" i="4" s="1"/>
  <c r="C260" i="2" s="1"/>
  <c r="N1311" i="4"/>
  <c r="L1048" i="4" a="1"/>
  <c r="L1048" i="4" s="1"/>
  <c r="D1062" i="3" s="1"/>
  <c r="L1049" i="4" a="1"/>
  <c r="L1049" i="4" s="1"/>
  <c r="D1063" i="3" s="1"/>
  <c r="K1061" i="4" a="1"/>
  <c r="K1061" i="4" s="1"/>
  <c r="B831" i="2" s="1"/>
  <c r="K1070" i="4" a="1"/>
  <c r="K1070" i="4" s="1"/>
  <c r="B833" i="2" s="1"/>
  <c r="J1090" i="4" a="1"/>
  <c r="J1090" i="4" s="1"/>
  <c r="O1122" i="4" a="1"/>
  <c r="O1122" i="4" s="1"/>
  <c r="E1124" i="4" a="1"/>
  <c r="E1124" i="4" s="1"/>
  <c r="J1139" i="4" a="1"/>
  <c r="J1139" i="4" s="1"/>
  <c r="L1149" i="4" a="1"/>
  <c r="L1149" i="4" s="1"/>
  <c r="D1163" i="3" s="1"/>
  <c r="G1174" i="4" a="1"/>
  <c r="G1174" i="4" s="1"/>
  <c r="G1175" i="4" a="1"/>
  <c r="G1175" i="4" s="1"/>
  <c r="O1187" i="4" a="1"/>
  <c r="O1187" i="4" s="1"/>
  <c r="O1191" i="4" a="1"/>
  <c r="O1191" i="4" s="1"/>
  <c r="J1242" i="4" a="1"/>
  <c r="J1242" i="4" s="1"/>
  <c r="K1250" i="4" a="1"/>
  <c r="K1250" i="4" s="1"/>
  <c r="B926" i="2" s="1"/>
  <c r="L1250" i="4" a="1"/>
  <c r="L1250" i="4" s="1"/>
  <c r="D1264" i="3" s="1"/>
  <c r="E1255" i="4" a="1"/>
  <c r="E1255" i="4" s="1"/>
  <c r="O1255" i="4" a="1"/>
  <c r="O1255" i="4" s="1"/>
  <c r="F1257" i="4" a="1"/>
  <c r="F1257" i="4" s="1"/>
  <c r="C1405" i="2" s="1"/>
  <c r="E1259" i="4" a="1"/>
  <c r="E1259" i="4" s="1"/>
  <c r="E1265" i="4" a="1"/>
  <c r="E1265" i="4" s="1"/>
  <c r="K1266" i="4" a="1"/>
  <c r="K1266" i="4" s="1"/>
  <c r="B932" i="2" s="1"/>
  <c r="F1272" i="4" a="1"/>
  <c r="F1272" i="4" s="1"/>
  <c r="C937" i="2" s="1"/>
  <c r="E1297" i="4" a="1"/>
  <c r="E1297" i="4" s="1"/>
  <c r="G1297" i="4" a="1"/>
  <c r="G1297" i="4" s="1"/>
  <c r="F1297" i="4" a="1"/>
  <c r="F1297" i="4" s="1"/>
  <c r="C1421" i="2" s="1"/>
  <c r="K1297" i="4" a="1"/>
  <c r="K1297" i="4" s="1"/>
  <c r="B1421" i="2" s="1"/>
  <c r="E1034" i="4" a="1"/>
  <c r="E1034" i="4" s="1"/>
  <c r="O1049" i="4" a="1"/>
  <c r="O1049" i="4" s="1"/>
  <c r="L1056" i="4" a="1"/>
  <c r="L1056" i="4" s="1"/>
  <c r="D1070" i="3" s="1"/>
  <c r="O1061" i="4" a="1"/>
  <c r="O1061" i="4" s="1"/>
  <c r="O1070" i="4" a="1"/>
  <c r="O1070" i="4" s="1"/>
  <c r="J1087" i="4" a="1"/>
  <c r="J1087" i="4" s="1"/>
  <c r="D1089" i="4" a="1"/>
  <c r="D1089" i="4" s="1"/>
  <c r="C1090" i="4" a="1"/>
  <c r="C1090" i="4" s="1"/>
  <c r="O1090" i="4" a="1"/>
  <c r="O1090" i="4" s="1"/>
  <c r="E1093" i="4" a="1"/>
  <c r="E1093" i="4" s="1"/>
  <c r="L1106" i="4" a="1"/>
  <c r="L1106" i="4" s="1"/>
  <c r="D1120" i="3" s="1"/>
  <c r="J1110" i="4" a="1"/>
  <c r="J1110" i="4" s="1"/>
  <c r="C1114" i="4" a="1"/>
  <c r="C1114" i="4" s="1"/>
  <c r="J1114" i="4" a="1"/>
  <c r="J1114" i="4" s="1"/>
  <c r="E1122" i="4" a="1"/>
  <c r="E1122" i="4" s="1"/>
  <c r="F1124" i="4" a="1"/>
  <c r="F1124" i="4" s="1"/>
  <c r="C1361" i="2" s="1"/>
  <c r="O1137" i="4" a="1"/>
  <c r="O1137" i="4" s="1"/>
  <c r="O1177" i="4" a="1"/>
  <c r="O1177" i="4" s="1"/>
  <c r="D1189" i="4" a="1"/>
  <c r="D1189" i="4" s="1"/>
  <c r="D1191" i="4" a="1"/>
  <c r="D1191" i="4" s="1"/>
  <c r="E1218" i="4" a="1"/>
  <c r="E1218" i="4" s="1"/>
  <c r="D1221" i="4" a="1"/>
  <c r="D1221" i="4" s="1"/>
  <c r="K1227" i="4" a="1"/>
  <c r="K1227" i="4" s="1"/>
  <c r="B1394" i="2" s="1"/>
  <c r="D1227" i="4" a="1"/>
  <c r="D1227" i="4" s="1"/>
  <c r="O1227" i="4" a="1"/>
  <c r="O1227" i="4" s="1"/>
  <c r="L1243" i="4" a="1"/>
  <c r="L1243" i="4" s="1"/>
  <c r="D1257" i="3" s="1"/>
  <c r="C1250" i="4" a="1"/>
  <c r="C1250" i="4" s="1"/>
  <c r="C1251" i="4" a="1"/>
  <c r="C1251" i="4" s="1"/>
  <c r="F1255" i="4" a="1"/>
  <c r="F1255" i="4" s="1"/>
  <c r="C1403" i="2" s="1"/>
  <c r="G1259" i="4" a="1"/>
  <c r="G1259" i="4" s="1"/>
  <c r="F1262" i="4" a="1"/>
  <c r="F1262" i="4" s="1"/>
  <c r="C1409" i="2" s="1"/>
  <c r="K1262" i="4" a="1"/>
  <c r="K1262" i="4" s="1"/>
  <c r="B1409" i="2" s="1"/>
  <c r="K1268" i="4" a="1"/>
  <c r="K1268" i="4" s="1"/>
  <c r="B1410" i="2" s="1"/>
  <c r="C1297" i="4" a="1"/>
  <c r="C1297" i="4" s="1"/>
  <c r="O1315" i="4" a="1"/>
  <c r="O1315" i="4" s="1"/>
  <c r="J1351" i="4" a="1"/>
  <c r="J1351" i="4" s="1"/>
  <c r="O1056" i="4" a="1"/>
  <c r="O1056" i="4" s="1"/>
  <c r="J1068" i="4" a="1"/>
  <c r="J1068" i="4" s="1"/>
  <c r="C1087" i="4" a="1"/>
  <c r="C1087" i="4" s="1"/>
  <c r="F1089" i="4" a="1"/>
  <c r="F1089" i="4" s="1"/>
  <c r="C845" i="2" s="1"/>
  <c r="D1090" i="4" a="1"/>
  <c r="D1090" i="4" s="1"/>
  <c r="J1099" i="4" a="1"/>
  <c r="J1099" i="4" s="1"/>
  <c r="J1103" i="4" a="1"/>
  <c r="J1103" i="4" s="1"/>
  <c r="K1117" i="4" a="1"/>
  <c r="K1117" i="4" s="1"/>
  <c r="B229" i="2" s="1"/>
  <c r="L1118" i="4" a="1"/>
  <c r="L1118" i="4" s="1"/>
  <c r="D1132" i="3" s="1"/>
  <c r="D1135" i="4" a="1"/>
  <c r="D1135" i="4" s="1"/>
  <c r="O1149" i="4" a="1"/>
  <c r="O1149" i="4" s="1"/>
  <c r="J1178" i="4" a="1"/>
  <c r="J1178" i="4" s="1"/>
  <c r="E1187" i="4" a="1"/>
  <c r="E1187" i="4" s="1"/>
  <c r="E1189" i="4" a="1"/>
  <c r="E1189" i="4" s="1"/>
  <c r="E1191" i="4" a="1"/>
  <c r="E1191" i="4" s="1"/>
  <c r="F1199" i="4" a="1"/>
  <c r="F1199" i="4" s="1"/>
  <c r="C1381" i="2" s="1"/>
  <c r="L1209" i="4" a="1"/>
  <c r="L1209" i="4" s="1"/>
  <c r="D1223" i="3" s="1"/>
  <c r="K1209" i="4" a="1"/>
  <c r="K1209" i="4" s="1"/>
  <c r="B907" i="2" s="1"/>
  <c r="C1209" i="4" a="1"/>
  <c r="C1209" i="4" s="1"/>
  <c r="M1209" i="4" s="1"/>
  <c r="O1209" i="4" a="1"/>
  <c r="O1209" i="4" s="1"/>
  <c r="L1223" i="4" a="1"/>
  <c r="L1223" i="4" s="1"/>
  <c r="D1237" i="3" s="1"/>
  <c r="D1223" i="4" a="1"/>
  <c r="D1223" i="4" s="1"/>
  <c r="O1223" i="4" a="1"/>
  <c r="O1223" i="4" s="1"/>
  <c r="K1226" i="4" a="1"/>
  <c r="K1226" i="4" s="1"/>
  <c r="B916" i="2" s="1"/>
  <c r="C1226" i="4" a="1"/>
  <c r="C1226" i="4" s="1"/>
  <c r="O1234" i="4" a="1"/>
  <c r="O1234" i="4" s="1"/>
  <c r="O1236" i="4" a="1"/>
  <c r="O1236" i="4" s="1"/>
  <c r="O1243" i="4" a="1"/>
  <c r="O1243" i="4" s="1"/>
  <c r="D1250" i="4" a="1"/>
  <c r="D1250" i="4" s="1"/>
  <c r="E1251" i="4" a="1"/>
  <c r="E1251" i="4" s="1"/>
  <c r="O1254" i="4" a="1"/>
  <c r="O1254" i="4" s="1"/>
  <c r="F1254" i="4" a="1"/>
  <c r="F1254" i="4" s="1"/>
  <c r="C1402" i="2" s="1"/>
  <c r="J1295" i="4" a="1"/>
  <c r="J1295" i="4" s="1"/>
  <c r="J1314" i="4" a="1"/>
  <c r="J1314" i="4" s="1"/>
  <c r="E1314" i="4" a="1"/>
  <c r="E1314" i="4" s="1"/>
  <c r="K1334" i="4" a="1"/>
  <c r="K1334" i="4" s="1"/>
  <c r="B1432" i="2" s="1"/>
  <c r="E1334" i="4" a="1"/>
  <c r="E1334" i="4" s="1"/>
  <c r="L1334" i="4" a="1"/>
  <c r="L1334" i="4" s="1"/>
  <c r="D1348" i="3" s="1"/>
  <c r="D1334" i="4" a="1"/>
  <c r="D1334" i="4" s="1"/>
  <c r="C1334" i="4" a="1"/>
  <c r="C1334" i="4" s="1"/>
  <c r="O1320" i="4" a="1"/>
  <c r="O1320" i="4" s="1"/>
  <c r="O1323" i="4" a="1"/>
  <c r="O1323" i="4" s="1"/>
  <c r="D1335" i="4" a="1"/>
  <c r="D1335" i="4" s="1"/>
  <c r="F1338" i="4" a="1"/>
  <c r="F1338" i="4" s="1"/>
  <c r="C267" i="2" s="1"/>
  <c r="J1339" i="4" a="1"/>
  <c r="J1339" i="4" s="1"/>
  <c r="D1342" i="4" a="1"/>
  <c r="D1342" i="4" s="1"/>
  <c r="O1342" i="4" a="1"/>
  <c r="O1342" i="4" s="1"/>
  <c r="L1359" i="4" a="1"/>
  <c r="L1359" i="4" s="1"/>
  <c r="D1373" i="3" s="1"/>
  <c r="J1375" i="4" a="1"/>
  <c r="J1375" i="4" s="1"/>
  <c r="G1389" i="4" a="1"/>
  <c r="G1389" i="4" s="1"/>
  <c r="G1418" i="4" a="1"/>
  <c r="G1418" i="4" s="1"/>
  <c r="N1423" i="4"/>
  <c r="F1424" i="4" a="1"/>
  <c r="F1424" i="4" s="1"/>
  <c r="C1007" i="2" s="1"/>
  <c r="L1459" i="4" a="1"/>
  <c r="L1459" i="4" s="1"/>
  <c r="D1473" i="3" s="1"/>
  <c r="N1361" i="4"/>
  <c r="J1365" i="4" a="1"/>
  <c r="J1365" i="4" s="1"/>
  <c r="J1367" i="4" a="1"/>
  <c r="J1367" i="4" s="1"/>
  <c r="J1426" i="4" a="1"/>
  <c r="J1426" i="4" s="1"/>
  <c r="O1459" i="4" a="1"/>
  <c r="O1459" i="4" s="1"/>
  <c r="O1290" i="4" a="1"/>
  <c r="O1290" i="4" s="1"/>
  <c r="D1294" i="4" a="1"/>
  <c r="D1294" i="4" s="1"/>
  <c r="L1294" i="4" a="1"/>
  <c r="L1294" i="4" s="1"/>
  <c r="D1308" i="3" s="1"/>
  <c r="K1311" i="4" a="1"/>
  <c r="K1311" i="4" s="1"/>
  <c r="B953" i="2" s="1"/>
  <c r="K1316" i="4" a="1"/>
  <c r="K1316" i="4" s="1"/>
  <c r="B1429" i="2" s="1"/>
  <c r="E1320" i="4" a="1"/>
  <c r="E1320" i="4" s="1"/>
  <c r="E1323" i="4" a="1"/>
  <c r="E1323" i="4" s="1"/>
  <c r="G1335" i="4" a="1"/>
  <c r="G1335" i="4" s="1"/>
  <c r="E1342" i="4" a="1"/>
  <c r="E1342" i="4" s="1"/>
  <c r="L1350" i="4" a="1"/>
  <c r="L1350" i="4" s="1"/>
  <c r="D1364" i="3" s="1"/>
  <c r="C1359" i="4" a="1"/>
  <c r="C1359" i="4" s="1"/>
  <c r="D1360" i="4" a="1"/>
  <c r="D1360" i="4" s="1"/>
  <c r="K1382" i="4" a="1"/>
  <c r="K1382" i="4" s="1"/>
  <c r="B992" i="2" s="1"/>
  <c r="J1383" i="4" a="1"/>
  <c r="J1383" i="4" s="1"/>
  <c r="E1413" i="4" a="1"/>
  <c r="E1413" i="4" s="1"/>
  <c r="K1415" i="4" a="1"/>
  <c r="K1415" i="4" s="1"/>
  <c r="B1002" i="2" s="1"/>
  <c r="L1416" i="4" a="1"/>
  <c r="L1416" i="4" s="1"/>
  <c r="D1430" i="3" s="1"/>
  <c r="J1417" i="4" a="1"/>
  <c r="J1417" i="4" s="1"/>
  <c r="C1426" i="4" a="1"/>
  <c r="C1426" i="4" s="1"/>
  <c r="L1426" i="4" a="1"/>
  <c r="L1426" i="4" s="1"/>
  <c r="D1440" i="3" s="1"/>
  <c r="C1433" i="4" a="1"/>
  <c r="C1433" i="4" s="1"/>
  <c r="J1433" i="4" a="1"/>
  <c r="J1433" i="4" s="1"/>
  <c r="E1435" i="4" a="1"/>
  <c r="E1435" i="4" s="1"/>
  <c r="L1383" i="4" a="1"/>
  <c r="L1383" i="4" s="1"/>
  <c r="D1397" i="3" s="1"/>
  <c r="K1417" i="4" a="1"/>
  <c r="K1417" i="4" s="1"/>
  <c r="B1459" i="2" s="1"/>
  <c r="D1433" i="4" a="1"/>
  <c r="D1433" i="4" s="1"/>
  <c r="K1433" i="4" a="1"/>
  <c r="K1433" i="4" s="1"/>
  <c r="B1010" i="2" s="1"/>
  <c r="O1263" i="4" a="1"/>
  <c r="O1263" i="4" s="1"/>
  <c r="G1294" i="4" a="1"/>
  <c r="G1294" i="4" s="1"/>
  <c r="O1294" i="4" a="1"/>
  <c r="O1294" i="4" s="1"/>
  <c r="D1302" i="4" a="1"/>
  <c r="D1302" i="4" s="1"/>
  <c r="O1311" i="4" a="1"/>
  <c r="O1311" i="4" s="1"/>
  <c r="F1323" i="4" a="1"/>
  <c r="F1323" i="4" s="1"/>
  <c r="C1544" i="2" s="1"/>
  <c r="J1338" i="4" a="1"/>
  <c r="J1338" i="4" s="1"/>
  <c r="G1342" i="4" a="1"/>
  <c r="G1342" i="4" s="1"/>
  <c r="F1373" i="4" a="1"/>
  <c r="F1373" i="4" s="1"/>
  <c r="C987" i="2" s="1"/>
  <c r="C1383" i="4" a="1"/>
  <c r="C1383" i="4" s="1"/>
  <c r="O1383" i="4" a="1"/>
  <c r="O1383" i="4" s="1"/>
  <c r="O1389" i="4" a="1"/>
  <c r="O1389" i="4" s="1"/>
  <c r="D1415" i="4" a="1"/>
  <c r="D1415" i="4" s="1"/>
  <c r="O1415" i="4" a="1"/>
  <c r="O1415" i="4" s="1"/>
  <c r="O1417" i="4" a="1"/>
  <c r="O1417" i="4" s="1"/>
  <c r="O1418" i="4" a="1"/>
  <c r="O1418" i="4" s="1"/>
  <c r="E1426" i="4" a="1"/>
  <c r="E1426" i="4" s="1"/>
  <c r="C1427" i="4" a="1"/>
  <c r="C1427" i="4" s="1"/>
  <c r="O1433" i="4" a="1"/>
  <c r="O1433" i="4" s="1"/>
  <c r="J1442" i="4" a="1"/>
  <c r="J1442" i="4" s="1"/>
  <c r="C1449" i="4" a="1"/>
  <c r="C1449" i="4" s="1"/>
  <c r="G1459" i="4" a="1"/>
  <c r="G1459" i="4" s="1"/>
  <c r="E1464" i="4" a="1"/>
  <c r="E1464" i="4" s="1"/>
  <c r="E1399" i="4" a="1"/>
  <c r="E1399" i="4" s="1"/>
  <c r="N1399" i="4" s="1"/>
  <c r="E1415" i="4" a="1"/>
  <c r="E1415" i="4" s="1"/>
  <c r="D1417" i="4" a="1"/>
  <c r="D1417" i="4" s="1"/>
  <c r="E1433" i="4" a="1"/>
  <c r="E1433" i="4" s="1"/>
  <c r="J1436" i="4" a="1"/>
  <c r="J1436" i="4" s="1"/>
  <c r="O1267" i="4" a="1"/>
  <c r="O1267" i="4" s="1"/>
  <c r="C1290" i="4" a="1"/>
  <c r="C1290" i="4" s="1"/>
  <c r="M1290" i="4" s="1"/>
  <c r="L1335" i="4" a="1"/>
  <c r="L1335" i="4" s="1"/>
  <c r="D1349" i="3" s="1"/>
  <c r="E1383" i="4" a="1"/>
  <c r="E1383" i="4" s="1"/>
  <c r="D1389" i="4" a="1"/>
  <c r="D1389" i="4" s="1"/>
  <c r="K1413" i="4" a="1"/>
  <c r="K1413" i="4" s="1"/>
  <c r="B279" i="2" s="1"/>
  <c r="F1415" i="4" a="1"/>
  <c r="F1415" i="4" s="1"/>
  <c r="C1002" i="2" s="1"/>
  <c r="C1416" i="4" a="1"/>
  <c r="C1416" i="4" s="1"/>
  <c r="E1417" i="4" a="1"/>
  <c r="E1417" i="4" s="1"/>
  <c r="F1433" i="4" a="1"/>
  <c r="F1433" i="4" s="1"/>
  <c r="C1010" i="2" s="1"/>
  <c r="J1294" i="4" a="1"/>
  <c r="J1294" i="4" s="1"/>
  <c r="F1316" i="4" a="1"/>
  <c r="F1316" i="4" s="1"/>
  <c r="C1429" i="2" s="1"/>
  <c r="K1320" i="4" a="1"/>
  <c r="K1320" i="4" s="1"/>
  <c r="B957" i="2" s="1"/>
  <c r="K1323" i="4" a="1"/>
  <c r="K1323" i="4" s="1"/>
  <c r="B1544" i="2" s="1"/>
  <c r="C1335" i="4" a="1"/>
  <c r="C1335" i="4" s="1"/>
  <c r="O1335" i="4" a="1"/>
  <c r="O1335" i="4" s="1"/>
  <c r="E1338" i="4" a="1"/>
  <c r="E1338" i="4" s="1"/>
  <c r="L1342" i="4" a="1"/>
  <c r="L1342" i="4" s="1"/>
  <c r="D1356" i="3" s="1"/>
  <c r="J1360" i="4" a="1"/>
  <c r="J1360" i="4" s="1"/>
  <c r="F1382" i="4" a="1"/>
  <c r="F1382" i="4" s="1"/>
  <c r="C992" i="2" s="1"/>
  <c r="G1383" i="4" a="1"/>
  <c r="G1383" i="4" s="1"/>
  <c r="O1413" i="4" a="1"/>
  <c r="O1413" i="4" s="1"/>
  <c r="G1415" i="4" a="1"/>
  <c r="G1415" i="4" s="1"/>
  <c r="F1417" i="4" a="1"/>
  <c r="F1417" i="4" s="1"/>
  <c r="C1459" i="2" s="1"/>
  <c r="E1418" i="4" a="1"/>
  <c r="E1418" i="4" s="1"/>
  <c r="D1424" i="4" a="1"/>
  <c r="D1424" i="4" s="1"/>
  <c r="G1433" i="4" a="1"/>
  <c r="G1433" i="4" s="1"/>
  <c r="D1436" i="4" a="1"/>
  <c r="D1436" i="4" s="1"/>
  <c r="J1449" i="4" a="1"/>
  <c r="J1449" i="4" s="1"/>
  <c r="K1459" i="4" a="1"/>
  <c r="K1459" i="4" s="1"/>
  <c r="B1477" i="2" s="1"/>
  <c r="Q188" i="3"/>
  <c r="E538" i="3"/>
  <c r="H700" i="3"/>
  <c r="F423" i="3"/>
  <c r="G526" i="3"/>
  <c r="G538" i="3"/>
  <c r="F706" i="3"/>
  <c r="E746" i="3"/>
  <c r="N779" i="3"/>
  <c r="O907" i="3"/>
  <c r="O1240" i="3"/>
  <c r="Q1259" i="3"/>
  <c r="J1279" i="3"/>
  <c r="F559" i="3"/>
  <c r="G569" i="3"/>
  <c r="J623" i="3"/>
  <c r="F714" i="3"/>
  <c r="N1188" i="3"/>
  <c r="O1267" i="3"/>
  <c r="F1301" i="3"/>
  <c r="G423" i="3"/>
  <c r="P386" i="3"/>
  <c r="I423" i="3"/>
  <c r="H536" i="3"/>
  <c r="H34" i="3"/>
  <c r="F96" i="3"/>
  <c r="I536" i="3"/>
  <c r="P754" i="3"/>
  <c r="F1083" i="3"/>
  <c r="P34" i="3"/>
  <c r="H96" i="3"/>
  <c r="F434" i="3"/>
  <c r="O536" i="3"/>
  <c r="N643" i="3"/>
  <c r="H889" i="3"/>
  <c r="G1226" i="3"/>
  <c r="H1259" i="3"/>
  <c r="L1261" i="3"/>
  <c r="G585" i="3"/>
  <c r="L434" i="3"/>
  <c r="N889" i="3"/>
  <c r="P986" i="3"/>
  <c r="E1139" i="3"/>
  <c r="Q1226" i="3"/>
  <c r="R1261" i="3"/>
  <c r="F1265" i="3"/>
  <c r="I21" i="3"/>
  <c r="L168" i="3"/>
  <c r="I168" i="3"/>
  <c r="Q168" i="3"/>
  <c r="K177" i="3"/>
  <c r="Q177" i="3"/>
  <c r="F177" i="3"/>
  <c r="N753" i="3"/>
  <c r="R753" i="3"/>
  <c r="E21" i="3"/>
  <c r="P606" i="3"/>
  <c r="Q606" i="3"/>
  <c r="R693" i="3"/>
  <c r="J693" i="3"/>
  <c r="K655" i="3"/>
  <c r="L655" i="3"/>
  <c r="L432" i="3"/>
  <c r="N432" i="3"/>
  <c r="G11" i="3"/>
  <c r="F21" i="3"/>
  <c r="R717" i="3"/>
  <c r="F717" i="3"/>
  <c r="H756" i="3"/>
  <c r="M756" i="3"/>
  <c r="L756" i="3"/>
  <c r="L440" i="3"/>
  <c r="Q440" i="3"/>
  <c r="E440" i="3"/>
  <c r="R908" i="3"/>
  <c r="H908" i="3"/>
  <c r="G594" i="3"/>
  <c r="Q594" i="3"/>
  <c r="J615" i="3"/>
  <c r="K11" i="3"/>
  <c r="G21" i="3"/>
  <c r="M232" i="3"/>
  <c r="M303" i="3"/>
  <c r="O303" i="3"/>
  <c r="N303" i="3"/>
  <c r="G576" i="3"/>
  <c r="O576" i="3"/>
  <c r="I576" i="3"/>
  <c r="K756" i="3"/>
  <c r="F842" i="3"/>
  <c r="I842" i="3"/>
  <c r="P842" i="3"/>
  <c r="E842" i="3"/>
  <c r="I1377" i="3"/>
  <c r="J1377" i="3"/>
  <c r="L1377" i="3"/>
  <c r="G1411" i="3"/>
  <c r="M1411" i="3"/>
  <c r="Q1411" i="3"/>
  <c r="H182" i="3"/>
  <c r="Q296" i="3"/>
  <c r="I296" i="3"/>
  <c r="F570" i="3"/>
  <c r="N570" i="3"/>
  <c r="P1113" i="3"/>
  <c r="O1113" i="3"/>
  <c r="H21" i="3"/>
  <c r="J563" i="3"/>
  <c r="K563" i="3"/>
  <c r="N591" i="3"/>
  <c r="Q591" i="3"/>
  <c r="P591" i="3"/>
  <c r="I591" i="3"/>
  <c r="L826" i="3"/>
  <c r="M826" i="3"/>
  <c r="H610" i="3"/>
  <c r="E610" i="3"/>
  <c r="M770" i="3"/>
  <c r="I804" i="3"/>
  <c r="K986" i="3"/>
  <c r="O1020" i="3"/>
  <c r="I1020" i="3"/>
  <c r="G1020" i="3"/>
  <c r="N1463" i="3"/>
  <c r="Q1463" i="3"/>
  <c r="O1463" i="3"/>
  <c r="H1463" i="3"/>
  <c r="M1470" i="3"/>
  <c r="L1470" i="3"/>
  <c r="P961" i="3"/>
  <c r="H961" i="3"/>
  <c r="R1224" i="3"/>
  <c r="P1224" i="3"/>
  <c r="M223" i="3"/>
  <c r="N223" i="3"/>
  <c r="H520" i="3"/>
  <c r="N520" i="3"/>
  <c r="J523" i="3"/>
  <c r="M523" i="3"/>
  <c r="M817" i="3"/>
  <c r="N817" i="3"/>
  <c r="K835" i="3"/>
  <c r="E835" i="3"/>
  <c r="H1026" i="3"/>
  <c r="Q1026" i="3"/>
  <c r="L1074" i="3"/>
  <c r="G1074" i="3"/>
  <c r="H101" i="3"/>
  <c r="I365" i="3"/>
  <c r="Q374" i="3"/>
  <c r="I374" i="3"/>
  <c r="Q498" i="3"/>
  <c r="O498" i="3"/>
  <c r="E498" i="3"/>
  <c r="K782" i="3"/>
  <c r="L782" i="3"/>
  <c r="G808" i="3"/>
  <c r="O953" i="3"/>
  <c r="G953" i="3"/>
  <c r="M101" i="3"/>
  <c r="G192" i="3"/>
  <c r="G223" i="3"/>
  <c r="J267" i="3"/>
  <c r="P374" i="3"/>
  <c r="M408" i="3"/>
  <c r="O554" i="3"/>
  <c r="N554" i="3"/>
  <c r="G785" i="3"/>
  <c r="N898" i="3"/>
  <c r="K898" i="3"/>
  <c r="G1162" i="3"/>
  <c r="N1162" i="3"/>
  <c r="K1445" i="3"/>
  <c r="G1445" i="3"/>
  <c r="J1445" i="3"/>
  <c r="Q1236" i="3"/>
  <c r="H1236" i="3"/>
  <c r="I1443" i="3"/>
  <c r="J1443" i="3"/>
  <c r="G1472" i="3"/>
  <c r="R672" i="3"/>
  <c r="E672" i="3"/>
  <c r="J888" i="3"/>
  <c r="H888" i="3"/>
  <c r="H1081" i="3"/>
  <c r="J1294" i="3"/>
  <c r="G1294" i="3"/>
  <c r="O1443" i="3"/>
  <c r="H748" i="3"/>
  <c r="Q748" i="3"/>
  <c r="Q1206" i="3"/>
  <c r="J1540" i="3"/>
  <c r="K6" i="4" a="1"/>
  <c r="K6" i="4" s="1"/>
  <c r="B12" i="2" s="1"/>
  <c r="K19" i="4" a="1"/>
  <c r="K19" i="4" s="1"/>
  <c r="B24" i="2" s="1"/>
  <c r="L19" i="4" a="1"/>
  <c r="L19" i="4" s="1"/>
  <c r="D33" i="3" s="1"/>
  <c r="D55" i="4" a="1"/>
  <c r="D55" i="4" s="1"/>
  <c r="L55" i="4" a="1"/>
  <c r="L55" i="4" s="1"/>
  <c r="D69" i="3" s="1"/>
  <c r="K60" i="4" a="1"/>
  <c r="K60" i="4" s="1"/>
  <c r="B59" i="2" s="1"/>
  <c r="J67" i="4" a="1"/>
  <c r="J67" i="4" s="1"/>
  <c r="D82" i="4" a="1"/>
  <c r="D82" i="4" s="1"/>
  <c r="F82" i="4" a="1"/>
  <c r="F82" i="4" s="1"/>
  <c r="C319" i="2" s="1"/>
  <c r="K126" i="4" a="1"/>
  <c r="K126" i="4" s="1"/>
  <c r="B352" i="2" s="1"/>
  <c r="E126" i="4" a="1"/>
  <c r="E126" i="4" s="1"/>
  <c r="K137" i="4" a="1"/>
  <c r="K137" i="4" s="1"/>
  <c r="B362" i="2" s="1"/>
  <c r="C137" i="4" a="1"/>
  <c r="C137" i="4" s="1"/>
  <c r="L149" i="4" a="1"/>
  <c r="L149" i="4" s="1"/>
  <c r="D163" i="3" s="1"/>
  <c r="E149" i="4" a="1"/>
  <c r="E149" i="4" s="1"/>
  <c r="J155" i="4" a="1"/>
  <c r="J155" i="4" s="1"/>
  <c r="L157" i="4" a="1"/>
  <c r="L157" i="4" s="1"/>
  <c r="D171" i="3" s="1"/>
  <c r="D157" i="4" a="1"/>
  <c r="D157" i="4" s="1"/>
  <c r="O157" i="4" a="1"/>
  <c r="O157" i="4" s="1"/>
  <c r="K163" i="4" a="1"/>
  <c r="K163" i="4" s="1"/>
  <c r="B380" i="2" s="1"/>
  <c r="L163" i="4" a="1"/>
  <c r="L163" i="4" s="1"/>
  <c r="D177" i="3" s="1"/>
  <c r="E163" i="4" a="1"/>
  <c r="E163" i="4" s="1"/>
  <c r="G186" i="4" a="1"/>
  <c r="G186" i="4" s="1"/>
  <c r="K186" i="4" a="1"/>
  <c r="K186" i="4" s="1"/>
  <c r="B1521" i="2" s="1"/>
  <c r="L206" i="4" a="1"/>
  <c r="L206" i="4" s="1"/>
  <c r="D220" i="3" s="1"/>
  <c r="C206" i="4" a="1"/>
  <c r="C206" i="4" s="1"/>
  <c r="L217" i="4" a="1"/>
  <c r="L217" i="4" s="1"/>
  <c r="D231" i="3" s="1"/>
  <c r="F217" i="4" a="1"/>
  <c r="F217" i="4" s="1"/>
  <c r="C399" i="2" s="1"/>
  <c r="L219" i="4" a="1"/>
  <c r="L219" i="4" s="1"/>
  <c r="D233" i="3" s="1"/>
  <c r="C219" i="4" a="1"/>
  <c r="C219" i="4" s="1"/>
  <c r="O240" i="4" a="1"/>
  <c r="O240" i="4" s="1"/>
  <c r="F240" i="4" a="1"/>
  <c r="F240" i="4" s="1"/>
  <c r="C413" i="2" s="1"/>
  <c r="J286" i="4" a="1"/>
  <c r="J286" i="4" s="1"/>
  <c r="C286" i="4" a="1"/>
  <c r="C286" i="4" s="1"/>
  <c r="E325" i="4" a="1"/>
  <c r="E325" i="4" s="1"/>
  <c r="O325" i="4" a="1"/>
  <c r="O325" i="4" s="1"/>
  <c r="L325" i="4" a="1"/>
  <c r="L325" i="4" s="1"/>
  <c r="D339" i="3" s="1"/>
  <c r="F486" i="4" a="1"/>
  <c r="F486" i="4" s="1"/>
  <c r="C539" i="2" s="1"/>
  <c r="E486" i="4" a="1"/>
  <c r="E486" i="4" s="1"/>
  <c r="D486" i="4" a="1"/>
  <c r="D486" i="4" s="1"/>
  <c r="K486" i="4" a="1"/>
  <c r="K486" i="4" s="1"/>
  <c r="B539" i="2" s="1"/>
  <c r="J486" i="4" a="1"/>
  <c r="J486" i="4" s="1"/>
  <c r="O6" i="4" a="1"/>
  <c r="O6" i="4" s="1"/>
  <c r="L22" i="4" a="1"/>
  <c r="L22" i="4" s="1"/>
  <c r="D36" i="3" s="1"/>
  <c r="E22" i="4" a="1"/>
  <c r="E22" i="4" s="1"/>
  <c r="O22" i="4" a="1"/>
  <c r="O22" i="4" s="1"/>
  <c r="L61" i="4" a="1"/>
  <c r="L61" i="4" s="1"/>
  <c r="D75" i="3" s="1"/>
  <c r="O61" i="4" a="1"/>
  <c r="O61" i="4" s="1"/>
  <c r="K171" i="4" a="1"/>
  <c r="K171" i="4" s="1"/>
  <c r="B1078" i="2" s="1"/>
  <c r="O171" i="4" a="1"/>
  <c r="O171" i="4" s="1"/>
  <c r="F201" i="4" a="1"/>
  <c r="F201" i="4" s="1"/>
  <c r="C392" i="2" s="1"/>
  <c r="G201" i="4" a="1"/>
  <c r="G201" i="4" s="1"/>
  <c r="K203" i="4" a="1"/>
  <c r="K203" i="4" s="1"/>
  <c r="B393" i="2" s="1"/>
  <c r="D203" i="4" a="1"/>
  <c r="D203" i="4" s="1"/>
  <c r="C203" i="4" a="1"/>
  <c r="C203" i="4" s="1"/>
  <c r="C211" i="4" a="1"/>
  <c r="C211" i="4" s="1"/>
  <c r="M211" i="4" s="1"/>
  <c r="O211" i="4" a="1"/>
  <c r="O211" i="4" s="1"/>
  <c r="L222" i="4" a="1"/>
  <c r="L222" i="4" s="1"/>
  <c r="D236" i="3" s="1"/>
  <c r="F250" i="4" a="1"/>
  <c r="F250" i="4" s="1"/>
  <c r="C416" i="2" s="1"/>
  <c r="L250" i="4" a="1"/>
  <c r="L250" i="4" s="1"/>
  <c r="D264" i="3" s="1"/>
  <c r="J454" i="4" a="1"/>
  <c r="J454" i="4" s="1"/>
  <c r="F454" i="4" a="1"/>
  <c r="F454" i="4" s="1"/>
  <c r="C522" i="2" s="1"/>
  <c r="E454" i="4" a="1"/>
  <c r="E454" i="4" s="1"/>
  <c r="L461" i="4" a="1"/>
  <c r="L461" i="4" s="1"/>
  <c r="D475" i="3" s="1"/>
  <c r="J461" i="4" a="1"/>
  <c r="J461" i="4" s="1"/>
  <c r="K523" i="4" a="1"/>
  <c r="K523" i="4" s="1"/>
  <c r="B1189" i="2" s="1"/>
  <c r="F523" i="4" a="1"/>
  <c r="F523" i="4" s="1"/>
  <c r="C1189" i="2" s="1"/>
  <c r="D523" i="4" a="1"/>
  <c r="D523" i="4" s="1"/>
  <c r="K603" i="4" a="1"/>
  <c r="K603" i="4" s="1"/>
  <c r="B1211" i="2" s="1"/>
  <c r="F603" i="4" a="1"/>
  <c r="F603" i="4" s="1"/>
  <c r="C1211" i="2" s="1"/>
  <c r="C603" i="4" a="1"/>
  <c r="C603" i="4" s="1"/>
  <c r="C2" i="4" a="1"/>
  <c r="C2" i="4" s="1"/>
  <c r="F2" i="4" a="1"/>
  <c r="F2" i="4" s="1"/>
  <c r="C8" i="2" s="1"/>
  <c r="D47" i="4" a="1"/>
  <c r="D47" i="4" s="1"/>
  <c r="K47" i="4" a="1"/>
  <c r="K47" i="4" s="1"/>
  <c r="B49" i="2" s="1"/>
  <c r="E47" i="4" a="1"/>
  <c r="E47" i="4" s="1"/>
  <c r="K54" i="4" a="1"/>
  <c r="K54" i="4" s="1"/>
  <c r="B307" i="2" s="1"/>
  <c r="E54" i="4" a="1"/>
  <c r="E54" i="4" s="1"/>
  <c r="L54" i="4" a="1"/>
  <c r="L54" i="4" s="1"/>
  <c r="D68" i="3" s="1"/>
  <c r="L133" i="4" a="1"/>
  <c r="L133" i="4" s="1"/>
  <c r="D147" i="3" s="1"/>
  <c r="D133" i="4" a="1"/>
  <c r="D133" i="4" s="1"/>
  <c r="K142" i="4" a="1"/>
  <c r="K142" i="4" s="1"/>
  <c r="B1069" i="2" s="1"/>
  <c r="E142" i="4" a="1"/>
  <c r="E142" i="4" s="1"/>
  <c r="O142" i="4" a="1"/>
  <c r="O142" i="4" s="1"/>
  <c r="L162" i="4" a="1"/>
  <c r="L162" i="4" s="1"/>
  <c r="D176" i="3" s="1"/>
  <c r="F162" i="4" a="1"/>
  <c r="F162" i="4" s="1"/>
  <c r="C379" i="2" s="1"/>
  <c r="L189" i="4" a="1"/>
  <c r="L189" i="4" s="1"/>
  <c r="D203" i="3" s="1"/>
  <c r="E189" i="4" a="1"/>
  <c r="E189" i="4" s="1"/>
  <c r="D244" i="4" a="1"/>
  <c r="D244" i="4" s="1"/>
  <c r="C250" i="4" a="1"/>
  <c r="C250" i="4" s="1"/>
  <c r="L283" i="4" a="1"/>
  <c r="L283" i="4" s="1"/>
  <c r="D297" i="3" s="1"/>
  <c r="F283" i="4" a="1"/>
  <c r="F283" i="4" s="1"/>
  <c r="C1122" i="2" s="1"/>
  <c r="D283" i="4" a="1"/>
  <c r="D283" i="4" s="1"/>
  <c r="O283" i="4" a="1"/>
  <c r="O283" i="4" s="1"/>
  <c r="C283" i="4" a="1"/>
  <c r="C283" i="4" s="1"/>
  <c r="K318" i="4" a="1"/>
  <c r="K318" i="4" s="1"/>
  <c r="B1136" i="2" s="1"/>
  <c r="C318" i="4" a="1"/>
  <c r="C318" i="4" s="1"/>
  <c r="M318" i="4" s="1"/>
  <c r="E318" i="4" a="1"/>
  <c r="E318" i="4" s="1"/>
  <c r="O318" i="4" a="1"/>
  <c r="O318" i="4" s="1"/>
  <c r="G348" i="4" a="1"/>
  <c r="G348" i="4" s="1"/>
  <c r="D348" i="4" a="1"/>
  <c r="D348" i="4" s="1"/>
  <c r="C348" i="4" a="1"/>
  <c r="C348" i="4" s="1"/>
  <c r="K348" i="4" a="1"/>
  <c r="K348" i="4" s="1"/>
  <c r="B1145" i="2" s="1"/>
  <c r="E378" i="4" a="1"/>
  <c r="E378" i="4" s="1"/>
  <c r="F378" i="4" a="1"/>
  <c r="F378" i="4" s="1"/>
  <c r="C487" i="2" s="1"/>
  <c r="C378" i="4" a="1"/>
  <c r="C378" i="4" s="1"/>
  <c r="K30" i="4" a="1"/>
  <c r="K30" i="4" s="1"/>
  <c r="B34" i="2" s="1"/>
  <c r="L30" i="4" a="1"/>
  <c r="L30" i="4" s="1"/>
  <c r="D44" i="3" s="1"/>
  <c r="K44" i="4" a="1"/>
  <c r="K44" i="4" s="1"/>
  <c r="B1557" i="2" s="1"/>
  <c r="G44" i="4" a="1"/>
  <c r="G44" i="4" s="1"/>
  <c r="K67" i="4" a="1"/>
  <c r="K67" i="4" s="1"/>
  <c r="B64" i="2" s="1"/>
  <c r="G67" i="4" a="1"/>
  <c r="G67" i="4" s="1"/>
  <c r="L67" i="4" a="1"/>
  <c r="L67" i="4" s="1"/>
  <c r="D81" i="3" s="1"/>
  <c r="C67" i="4" a="1"/>
  <c r="C67" i="4" s="1"/>
  <c r="M67" i="4" s="1"/>
  <c r="D68" i="4" a="1"/>
  <c r="D68" i="4" s="1"/>
  <c r="K68" i="4" a="1"/>
  <c r="K68" i="4" s="1"/>
  <c r="B65" i="2" s="1"/>
  <c r="L77" i="4" a="1"/>
  <c r="L77" i="4" s="1"/>
  <c r="D91" i="3" s="1"/>
  <c r="E77" i="4" a="1"/>
  <c r="E77" i="4" s="1"/>
  <c r="L93" i="4" a="1"/>
  <c r="L93" i="4" s="1"/>
  <c r="D107" i="3" s="1"/>
  <c r="D93" i="4" a="1"/>
  <c r="D93" i="4" s="1"/>
  <c r="O103" i="4" a="1"/>
  <c r="O103" i="4" s="1"/>
  <c r="F103" i="4" a="1"/>
  <c r="F103" i="4" s="1"/>
  <c r="C76" i="2" s="1"/>
  <c r="K110" i="4" a="1"/>
  <c r="K110" i="4" s="1"/>
  <c r="B337" i="2" s="1"/>
  <c r="E110" i="4" a="1"/>
  <c r="E110" i="4" s="1"/>
  <c r="L125" i="4" a="1"/>
  <c r="L125" i="4" s="1"/>
  <c r="D139" i="3" s="1"/>
  <c r="E125" i="4" a="1"/>
  <c r="E125" i="4" s="1"/>
  <c r="J125" i="4" a="1"/>
  <c r="J125" i="4" s="1"/>
  <c r="C193" i="4" a="1"/>
  <c r="C193" i="4" s="1"/>
  <c r="M193" i="4" s="1"/>
  <c r="G193" i="4" a="1"/>
  <c r="G193" i="4" s="1"/>
  <c r="G199" i="4" a="1"/>
  <c r="G199" i="4" s="1"/>
  <c r="L199" i="4" a="1"/>
  <c r="L199" i="4" s="1"/>
  <c r="D213" i="3" s="1"/>
  <c r="E199" i="4" a="1"/>
  <c r="E199" i="4" s="1"/>
  <c r="K243" i="4" a="1"/>
  <c r="K243" i="4" s="1"/>
  <c r="B1104" i="2" s="1"/>
  <c r="C243" i="4" a="1"/>
  <c r="C243" i="4" s="1"/>
  <c r="F248" i="4" a="1"/>
  <c r="F248" i="4" s="1"/>
  <c r="C415" i="2" s="1"/>
  <c r="O248" i="4" a="1"/>
  <c r="O248" i="4" s="1"/>
  <c r="G250" i="4" a="1"/>
  <c r="G250" i="4" s="1"/>
  <c r="E283" i="4" a="1"/>
  <c r="E283" i="4" s="1"/>
  <c r="J285" i="4" a="1"/>
  <c r="J285" i="4" s="1"/>
  <c r="C285" i="4" a="1"/>
  <c r="C285" i="4" s="1"/>
  <c r="M285" i="4" s="1"/>
  <c r="D318" i="4" a="1"/>
  <c r="D318" i="4" s="1"/>
  <c r="F348" i="4" a="1"/>
  <c r="F348" i="4" s="1"/>
  <c r="C1145" i="2" s="1"/>
  <c r="G378" i="4" a="1"/>
  <c r="G378" i="4" s="1"/>
  <c r="F555" i="4" a="1"/>
  <c r="F555" i="4" s="1"/>
  <c r="C572" i="2" s="1"/>
  <c r="L555" i="4" a="1"/>
  <c r="L555" i="4" s="1"/>
  <c r="D569" i="3" s="1"/>
  <c r="K601" i="4" a="1"/>
  <c r="K601" i="4" s="1"/>
  <c r="B598" i="2" s="1"/>
  <c r="O601" i="4" a="1"/>
  <c r="O601" i="4" s="1"/>
  <c r="F601" i="4" a="1"/>
  <c r="F601" i="4" s="1"/>
  <c r="C598" i="2" s="1"/>
  <c r="E601" i="4" a="1"/>
  <c r="E601" i="4" s="1"/>
  <c r="E2" i="4" a="1"/>
  <c r="E2" i="4" s="1"/>
  <c r="E6" i="4" a="1"/>
  <c r="E6" i="4" s="1"/>
  <c r="O16" i="4" a="1"/>
  <c r="O16" i="4" s="1"/>
  <c r="F16" i="4" a="1"/>
  <c r="F16" i="4" s="1"/>
  <c r="C22" i="2" s="1"/>
  <c r="G47" i="4" a="1"/>
  <c r="G47" i="4" s="1"/>
  <c r="D67" i="4" a="1"/>
  <c r="D67" i="4" s="1"/>
  <c r="K107" i="4" a="1"/>
  <c r="K107" i="4" s="1"/>
  <c r="B334" i="2" s="1"/>
  <c r="L107" i="4" a="1"/>
  <c r="L107" i="4" s="1"/>
  <c r="D121" i="3" s="1"/>
  <c r="C107" i="4" a="1"/>
  <c r="C107" i="4" s="1"/>
  <c r="D125" i="4" a="1"/>
  <c r="D125" i="4" s="1"/>
  <c r="D155" i="4" a="1"/>
  <c r="D155" i="4" s="1"/>
  <c r="F176" i="4" a="1"/>
  <c r="F176" i="4" s="1"/>
  <c r="C1081" i="2" s="1"/>
  <c r="K176" i="4" a="1"/>
  <c r="K176" i="4" s="1"/>
  <c r="B1081" i="2" s="1"/>
  <c r="F193" i="4" a="1"/>
  <c r="F193" i="4" s="1"/>
  <c r="C1559" i="2" s="1"/>
  <c r="O281" i="4" a="1"/>
  <c r="O281" i="4" s="1"/>
  <c r="G281" i="4" a="1"/>
  <c r="G281" i="4" s="1"/>
  <c r="E408" i="4" a="1"/>
  <c r="E408" i="4" s="1"/>
  <c r="C408" i="4" a="1"/>
  <c r="C408" i="4" s="1"/>
  <c r="K408" i="4" a="1"/>
  <c r="K408" i="4" s="1"/>
  <c r="B100" i="2" s="1"/>
  <c r="J408" i="4" a="1"/>
  <c r="J408" i="4" s="1"/>
  <c r="J471" i="4" a="1"/>
  <c r="J471" i="4" s="1"/>
  <c r="K471" i="4" a="1"/>
  <c r="K471" i="4" s="1"/>
  <c r="B119" i="2" s="1"/>
  <c r="F6" i="4" a="1"/>
  <c r="F6" i="4" s="1"/>
  <c r="C12" i="2" s="1"/>
  <c r="K13" i="4" a="1"/>
  <c r="K13" i="4" s="1"/>
  <c r="B19" i="2" s="1"/>
  <c r="F13" i="4" a="1"/>
  <c r="F13" i="4" s="1"/>
  <c r="C19" i="2" s="1"/>
  <c r="D16" i="4" a="1"/>
  <c r="D16" i="4" s="1"/>
  <c r="O19" i="4" a="1"/>
  <c r="O19" i="4" s="1"/>
  <c r="K29" i="4" a="1"/>
  <c r="K29" i="4" s="1"/>
  <c r="B33" i="2" s="1"/>
  <c r="E29" i="4" a="1"/>
  <c r="E29" i="4" s="1"/>
  <c r="K35" i="4" a="1"/>
  <c r="K35" i="4" s="1"/>
  <c r="B39" i="2" s="1"/>
  <c r="O35" i="4" a="1"/>
  <c r="O35" i="4" s="1"/>
  <c r="E35" i="4" a="1"/>
  <c r="E35" i="4" s="1"/>
  <c r="J48" i="4" a="1"/>
  <c r="J48" i="4" s="1"/>
  <c r="L50" i="4" a="1"/>
  <c r="L50" i="4" s="1"/>
  <c r="D64" i="3" s="1"/>
  <c r="K59" i="4" a="1"/>
  <c r="K59" i="4" s="1"/>
  <c r="B58" i="2" s="1"/>
  <c r="G59" i="4" a="1"/>
  <c r="G59" i="4" s="1"/>
  <c r="O59" i="4" a="1"/>
  <c r="O59" i="4" s="1"/>
  <c r="D59" i="4" a="1"/>
  <c r="D59" i="4" s="1"/>
  <c r="C60" i="4" a="1"/>
  <c r="C60" i="4" s="1"/>
  <c r="K62" i="4" a="1"/>
  <c r="K62" i="4" s="1"/>
  <c r="B309" i="2" s="1"/>
  <c r="E62" i="4" a="1"/>
  <c r="E62" i="4" s="1"/>
  <c r="D66" i="4" a="1"/>
  <c r="D66" i="4" s="1"/>
  <c r="L66" i="4" a="1"/>
  <c r="L66" i="4" s="1"/>
  <c r="D80" i="3" s="1"/>
  <c r="K82" i="4" a="1"/>
  <c r="K82" i="4" s="1"/>
  <c r="B319" i="2" s="1"/>
  <c r="D107" i="4" a="1"/>
  <c r="D107" i="4" s="1"/>
  <c r="G113" i="4" a="1"/>
  <c r="G113" i="4" s="1"/>
  <c r="L137" i="4" a="1"/>
  <c r="L137" i="4" s="1"/>
  <c r="D151" i="3" s="1"/>
  <c r="K143" i="4" a="1"/>
  <c r="K143" i="4" s="1"/>
  <c r="B1070" i="2" s="1"/>
  <c r="O143" i="4" a="1"/>
  <c r="O143" i="4" s="1"/>
  <c r="J163" i="4" a="1"/>
  <c r="J163" i="4" s="1"/>
  <c r="K166" i="4" a="1"/>
  <c r="K166" i="4" s="1"/>
  <c r="B1076" i="2" s="1"/>
  <c r="E166" i="4" a="1"/>
  <c r="E166" i="4" s="1"/>
  <c r="K172" i="4" a="1"/>
  <c r="K172" i="4" s="1"/>
  <c r="B386" i="2" s="1"/>
  <c r="D172" i="4" a="1"/>
  <c r="D172" i="4" s="1"/>
  <c r="K174" i="4" a="1"/>
  <c r="K174" i="4" s="1"/>
  <c r="B1080" i="2" s="1"/>
  <c r="E174" i="4" a="1"/>
  <c r="E174" i="4" s="1"/>
  <c r="L201" i="4" a="1"/>
  <c r="L201" i="4" s="1"/>
  <c r="D215" i="3" s="1"/>
  <c r="J203" i="4" a="1"/>
  <c r="J203" i="4" s="1"/>
  <c r="L211" i="4" a="1"/>
  <c r="L211" i="4" s="1"/>
  <c r="D225" i="3" s="1"/>
  <c r="C222" i="4" a="1"/>
  <c r="C222" i="4" s="1"/>
  <c r="J230" i="4" a="1"/>
  <c r="J230" i="4" s="1"/>
  <c r="E230" i="4" a="1"/>
  <c r="E230" i="4" s="1"/>
  <c r="C230" i="4" a="1"/>
  <c r="C230" i="4" s="1"/>
  <c r="E239" i="4" a="1"/>
  <c r="E239" i="4" s="1"/>
  <c r="N239" i="4" s="1"/>
  <c r="G243" i="4" a="1"/>
  <c r="G243" i="4" s="1"/>
  <c r="L244" i="4" a="1"/>
  <c r="L244" i="4" s="1"/>
  <c r="D258" i="3" s="1"/>
  <c r="D285" i="4" a="1"/>
  <c r="D285" i="4" s="1"/>
  <c r="D297" i="4" a="1"/>
  <c r="D297" i="4" s="1"/>
  <c r="E297" i="4" a="1"/>
  <c r="E297" i="4" s="1"/>
  <c r="C297" i="4" a="1"/>
  <c r="C297" i="4" s="1"/>
  <c r="M297" i="4" s="1"/>
  <c r="O297" i="4" a="1"/>
  <c r="O297" i="4" s="1"/>
  <c r="F331" i="4" a="1"/>
  <c r="F331" i="4" s="1"/>
  <c r="C460" i="2" s="1"/>
  <c r="D331" i="4" a="1"/>
  <c r="D331" i="4" s="1"/>
  <c r="D369" i="4" a="1"/>
  <c r="D369" i="4" s="1"/>
  <c r="O369" i="4" a="1"/>
  <c r="O369" i="4" s="1"/>
  <c r="C369" i="4" a="1"/>
  <c r="C369" i="4" s="1"/>
  <c r="L369" i="4" a="1"/>
  <c r="L369" i="4" s="1"/>
  <c r="D383" i="3" s="1"/>
  <c r="J369" i="4" a="1"/>
  <c r="J369" i="4" s="1"/>
  <c r="G369" i="4" a="1"/>
  <c r="G369" i="4" s="1"/>
  <c r="E369" i="4" a="1"/>
  <c r="E369" i="4" s="1"/>
  <c r="F431" i="4" a="1"/>
  <c r="F431" i="4" s="1"/>
  <c r="C1162" i="2" s="1"/>
  <c r="E431" i="4" a="1"/>
  <c r="E431" i="4" s="1"/>
  <c r="K431" i="4" a="1"/>
  <c r="K431" i="4" s="1"/>
  <c r="B1162" i="2" s="1"/>
  <c r="J431" i="4" a="1"/>
  <c r="J431" i="4" s="1"/>
  <c r="J476" i="4" a="1"/>
  <c r="J476" i="4" s="1"/>
  <c r="C476" i="4" a="1"/>
  <c r="C476" i="4" s="1"/>
  <c r="M476" i="4" s="1"/>
  <c r="G476" i="4" a="1"/>
  <c r="G476" i="4" s="1"/>
  <c r="K485" i="4" a="1"/>
  <c r="K485" i="4" s="1"/>
  <c r="B538" i="2" s="1"/>
  <c r="G485" i="4" a="1"/>
  <c r="G485" i="4" s="1"/>
  <c r="E485" i="4" a="1"/>
  <c r="E485" i="4" s="1"/>
  <c r="C485" i="4" a="1"/>
  <c r="C485" i="4" s="1"/>
  <c r="O485" i="4" a="1"/>
  <c r="O485" i="4" s="1"/>
  <c r="J485" i="4" a="1"/>
  <c r="J485" i="4" s="1"/>
  <c r="K622" i="4" a="1"/>
  <c r="K622" i="4" s="1"/>
  <c r="B141" i="2" s="1"/>
  <c r="G622" i="4" a="1"/>
  <c r="G622" i="4" s="1"/>
  <c r="E622" i="4" a="1"/>
  <c r="E622" i="4" s="1"/>
  <c r="D622" i="4" a="1"/>
  <c r="D622" i="4" s="1"/>
  <c r="O13" i="4" a="1"/>
  <c r="O13" i="4" s="1"/>
  <c r="E16" i="4" a="1"/>
  <c r="E16" i="4" s="1"/>
  <c r="K22" i="4" a="1"/>
  <c r="K22" i="4" s="1"/>
  <c r="B26" i="2" s="1"/>
  <c r="F29" i="4" a="1"/>
  <c r="F29" i="4" s="1"/>
  <c r="C33" i="2" s="1"/>
  <c r="D31" i="4" a="1"/>
  <c r="D31" i="4" s="1"/>
  <c r="G31" i="4" a="1"/>
  <c r="G31" i="4" s="1"/>
  <c r="L38" i="4" a="1"/>
  <c r="L38" i="4" s="1"/>
  <c r="D52" i="3" s="1"/>
  <c r="F38" i="4" a="1"/>
  <c r="F38" i="4" s="1"/>
  <c r="C42" i="2" s="1"/>
  <c r="C38" i="4" a="1"/>
  <c r="C38" i="4" s="1"/>
  <c r="K45" i="4" a="1"/>
  <c r="K45" i="4" s="1"/>
  <c r="B47" i="2" s="1"/>
  <c r="O45" i="4" a="1"/>
  <c r="O45" i="4" s="1"/>
  <c r="D45" i="4" a="1"/>
  <c r="D45" i="4" s="1"/>
  <c r="G46" i="4" a="1"/>
  <c r="G46" i="4" s="1"/>
  <c r="L46" i="4" a="1"/>
  <c r="L46" i="4" s="1"/>
  <c r="D60" i="3" s="1"/>
  <c r="E59" i="4" a="1"/>
  <c r="E59" i="4" s="1"/>
  <c r="G62" i="4" a="1"/>
  <c r="G62" i="4" s="1"/>
  <c r="O64" i="4" a="1"/>
  <c r="O64" i="4" s="1"/>
  <c r="K64" i="4" a="1"/>
  <c r="K64" i="4" s="1"/>
  <c r="B61" i="2" s="1"/>
  <c r="F64" i="4" a="1"/>
  <c r="F64" i="4" s="1"/>
  <c r="C61" i="2" s="1"/>
  <c r="E66" i="4" a="1"/>
  <c r="E66" i="4" s="1"/>
  <c r="L69" i="4" a="1"/>
  <c r="L69" i="4" s="1"/>
  <c r="D83" i="3" s="1"/>
  <c r="D69" i="4" a="1"/>
  <c r="D69" i="4" s="1"/>
  <c r="K75" i="4" a="1"/>
  <c r="K75" i="4" s="1"/>
  <c r="B314" i="2" s="1"/>
  <c r="C75" i="4" a="1"/>
  <c r="C75" i="4" s="1"/>
  <c r="M75" i="4" s="1"/>
  <c r="K78" i="4" a="1"/>
  <c r="K78" i="4" s="1"/>
  <c r="B317" i="2" s="1"/>
  <c r="L78" i="4" a="1"/>
  <c r="L78" i="4" s="1"/>
  <c r="D92" i="3" s="1"/>
  <c r="E78" i="4" a="1"/>
  <c r="E78" i="4" s="1"/>
  <c r="L82" i="4" a="1"/>
  <c r="L82" i="4" s="1"/>
  <c r="D96" i="3" s="1"/>
  <c r="F84" i="4" a="1"/>
  <c r="F84" i="4" s="1"/>
  <c r="C321" i="2" s="1"/>
  <c r="D106" i="4" a="1"/>
  <c r="D106" i="4" s="1"/>
  <c r="O106" i="4" a="1"/>
  <c r="O106" i="4" s="1"/>
  <c r="E107" i="4" a="1"/>
  <c r="E107" i="4" s="1"/>
  <c r="L109" i="4" a="1"/>
  <c r="L109" i="4" s="1"/>
  <c r="D123" i="3" s="1"/>
  <c r="D109" i="4" a="1"/>
  <c r="D109" i="4" s="1"/>
  <c r="J133" i="4" a="1"/>
  <c r="J133" i="4" s="1"/>
  <c r="G138" i="4" a="1"/>
  <c r="G138" i="4" s="1"/>
  <c r="F138" i="4" a="1"/>
  <c r="F138" i="4" s="1"/>
  <c r="C363" i="2" s="1"/>
  <c r="E143" i="4" a="1"/>
  <c r="E143" i="4" s="1"/>
  <c r="O163" i="4" a="1"/>
  <c r="O163" i="4" s="1"/>
  <c r="C172" i="4" a="1"/>
  <c r="C172" i="4" s="1"/>
  <c r="M172" i="4" s="1"/>
  <c r="K188" i="4" a="1"/>
  <c r="K188" i="4" s="1"/>
  <c r="B1522" i="2" s="1"/>
  <c r="C188" i="4" a="1"/>
  <c r="C188" i="4" s="1"/>
  <c r="K190" i="4" a="1"/>
  <c r="K190" i="4" s="1"/>
  <c r="B1089" i="2" s="1"/>
  <c r="O190" i="4" a="1"/>
  <c r="O190" i="4" s="1"/>
  <c r="D190" i="4" a="1"/>
  <c r="D190" i="4" s="1"/>
  <c r="L193" i="4" a="1"/>
  <c r="L193" i="4" s="1"/>
  <c r="D207" i="3" s="1"/>
  <c r="O199" i="4" a="1"/>
  <c r="O199" i="4" s="1"/>
  <c r="K204" i="4" a="1"/>
  <c r="K204" i="4" s="1"/>
  <c r="B1093" i="2" s="1"/>
  <c r="G204" i="4" a="1"/>
  <c r="G204" i="4" s="1"/>
  <c r="C204" i="4" a="1"/>
  <c r="C204" i="4" s="1"/>
  <c r="K212" i="4" a="1"/>
  <c r="K212" i="4" s="1"/>
  <c r="B82" i="2" s="1"/>
  <c r="G212" i="4" a="1"/>
  <c r="G212" i="4" s="1"/>
  <c r="K225" i="4" a="1"/>
  <c r="K225" i="4" s="1"/>
  <c r="B404" i="2" s="1"/>
  <c r="D230" i="4" a="1"/>
  <c r="D230" i="4" s="1"/>
  <c r="K250" i="4" a="1"/>
  <c r="K250" i="4" s="1"/>
  <c r="B416" i="2" s="1"/>
  <c r="L269" i="4" a="1"/>
  <c r="L269" i="4" s="1"/>
  <c r="D283" i="3" s="1"/>
  <c r="D269" i="4" a="1"/>
  <c r="D269" i="4" s="1"/>
  <c r="K278" i="4" a="1"/>
  <c r="K278" i="4" s="1"/>
  <c r="B431" i="2" s="1"/>
  <c r="G278" i="4" a="1"/>
  <c r="G278" i="4" s="1"/>
  <c r="O278" i="4" a="1"/>
  <c r="O278" i="4" s="1"/>
  <c r="D278" i="4" a="1"/>
  <c r="D278" i="4" s="1"/>
  <c r="F359" i="4" a="1"/>
  <c r="F359" i="4" s="1"/>
  <c r="C1149" i="2" s="1"/>
  <c r="D359" i="4" a="1"/>
  <c r="D359" i="4" s="1"/>
  <c r="J2" i="4" a="1"/>
  <c r="J2" i="4" s="1"/>
  <c r="D13" i="4" a="1"/>
  <c r="D13" i="4" s="1"/>
  <c r="C31" i="4" a="1"/>
  <c r="C31" i="4" s="1"/>
  <c r="D38" i="4" a="1"/>
  <c r="D38" i="4" s="1"/>
  <c r="F46" i="4" a="1"/>
  <c r="F46" i="4" s="1"/>
  <c r="C48" i="2" s="1"/>
  <c r="J47" i="4" a="1"/>
  <c r="J47" i="4" s="1"/>
  <c r="E64" i="4" a="1"/>
  <c r="E64" i="4" s="1"/>
  <c r="G66" i="4" a="1"/>
  <c r="G66" i="4" s="1"/>
  <c r="O72" i="4" a="1"/>
  <c r="O72" i="4" s="1"/>
  <c r="E72" i="4" a="1"/>
  <c r="E72" i="4" s="1"/>
  <c r="D75" i="4" a="1"/>
  <c r="D75" i="4" s="1"/>
  <c r="D78" i="4" a="1"/>
  <c r="D78" i="4" s="1"/>
  <c r="F87" i="4" a="1"/>
  <c r="F87" i="4" s="1"/>
  <c r="C323" i="2" s="1"/>
  <c r="O87" i="4" a="1"/>
  <c r="O87" i="4" s="1"/>
  <c r="O93" i="4" a="1"/>
  <c r="O93" i="4" s="1"/>
  <c r="K95" i="4" a="1"/>
  <c r="K95" i="4" s="1"/>
  <c r="B71" i="2" s="1"/>
  <c r="F95" i="4" a="1"/>
  <c r="F95" i="4" s="1"/>
  <c r="C71" i="2" s="1"/>
  <c r="E106" i="4" a="1"/>
  <c r="E106" i="4" s="1"/>
  <c r="O125" i="4" a="1"/>
  <c r="O125" i="4" s="1"/>
  <c r="K162" i="4" a="1"/>
  <c r="K162" i="4" s="1"/>
  <c r="B379" i="2" s="1"/>
  <c r="K164" i="4" a="1"/>
  <c r="K164" i="4" s="1"/>
  <c r="B381" i="2" s="1"/>
  <c r="G164" i="4" a="1"/>
  <c r="G164" i="4" s="1"/>
  <c r="G166" i="4" a="1"/>
  <c r="G166" i="4" s="1"/>
  <c r="E168" i="4" a="1"/>
  <c r="E168" i="4" s="1"/>
  <c r="N168" i="4" s="1"/>
  <c r="O168" i="4" a="1"/>
  <c r="O168" i="4" s="1"/>
  <c r="D188" i="4" a="1"/>
  <c r="D188" i="4" s="1"/>
  <c r="C190" i="4" a="1"/>
  <c r="C190" i="4" s="1"/>
  <c r="J192" i="4" a="1"/>
  <c r="J192" i="4" s="1"/>
  <c r="K192" i="4" a="1"/>
  <c r="K192" i="4" s="1"/>
  <c r="B1091" i="2" s="1"/>
  <c r="D204" i="4" a="1"/>
  <c r="D204" i="4" s="1"/>
  <c r="D212" i="4" a="1"/>
  <c r="D212" i="4" s="1"/>
  <c r="O254" i="4" a="1"/>
  <c r="O254" i="4" s="1"/>
  <c r="D254" i="4" a="1"/>
  <c r="D254" i="4" s="1"/>
  <c r="O256" i="4" a="1"/>
  <c r="O256" i="4" s="1"/>
  <c r="F256" i="4" a="1"/>
  <c r="F256" i="4" s="1"/>
  <c r="C420" i="2" s="1"/>
  <c r="E256" i="4" a="1"/>
  <c r="E256" i="4" s="1"/>
  <c r="K256" i="4" a="1"/>
  <c r="K256" i="4" s="1"/>
  <c r="B420" i="2" s="1"/>
  <c r="E269" i="4" a="1"/>
  <c r="E269" i="4" s="1"/>
  <c r="E278" i="4" a="1"/>
  <c r="E278" i="4" s="1"/>
  <c r="J279" i="4" a="1"/>
  <c r="J279" i="4" s="1"/>
  <c r="K283" i="4" a="1"/>
  <c r="K283" i="4" s="1"/>
  <c r="B1122" i="2" s="1"/>
  <c r="J295" i="4" a="1"/>
  <c r="J295" i="4" s="1"/>
  <c r="D295" i="4" a="1"/>
  <c r="D295" i="4" s="1"/>
  <c r="K317" i="4" a="1"/>
  <c r="K317" i="4" s="1"/>
  <c r="B453" i="2" s="1"/>
  <c r="L317" i="4" a="1"/>
  <c r="L317" i="4" s="1"/>
  <c r="D331" i="3" s="1"/>
  <c r="G317" i="4" a="1"/>
  <c r="G317" i="4" s="1"/>
  <c r="C317" i="4" a="1"/>
  <c r="C317" i="4" s="1"/>
  <c r="M317" i="4" s="1"/>
  <c r="J318" i="4" a="1"/>
  <c r="J318" i="4" s="1"/>
  <c r="K384" i="4" a="1"/>
  <c r="K384" i="4" s="1"/>
  <c r="B95" i="2" s="1"/>
  <c r="F384" i="4" a="1"/>
  <c r="F384" i="4" s="1"/>
  <c r="C95" i="2" s="1"/>
  <c r="L429" i="4" a="1"/>
  <c r="L429" i="4" s="1"/>
  <c r="D443" i="3" s="1"/>
  <c r="C429" i="4" a="1"/>
  <c r="C429" i="4" s="1"/>
  <c r="J456" i="4" a="1"/>
  <c r="J456" i="4" s="1"/>
  <c r="G456" i="4" a="1"/>
  <c r="G456" i="4" s="1"/>
  <c r="C456" i="4" a="1"/>
  <c r="C456" i="4" s="1"/>
  <c r="O456" i="4" a="1"/>
  <c r="O456" i="4" s="1"/>
  <c r="J682" i="4" a="1"/>
  <c r="J682" i="4" s="1"/>
  <c r="K682" i="4" a="1"/>
  <c r="K682" i="4" s="1"/>
  <c r="B629" i="2" s="1"/>
  <c r="O306" i="4" a="1"/>
  <c r="O306" i="4" s="1"/>
  <c r="C321" i="4" a="1"/>
  <c r="C321" i="4" s="1"/>
  <c r="L458" i="4" a="1"/>
  <c r="L458" i="4" s="1"/>
  <c r="D472" i="3" s="1"/>
  <c r="L459" i="4" a="1"/>
  <c r="L459" i="4" s="1"/>
  <c r="D473" i="3" s="1"/>
  <c r="K501" i="4" a="1"/>
  <c r="K501" i="4" s="1"/>
  <c r="B122" i="2" s="1"/>
  <c r="E501" i="4" a="1"/>
  <c r="E501" i="4" s="1"/>
  <c r="L501" i="4" a="1"/>
  <c r="L501" i="4" s="1"/>
  <c r="D515" i="3" s="1"/>
  <c r="J511" i="4" a="1"/>
  <c r="J511" i="4" s="1"/>
  <c r="O511" i="4" a="1"/>
  <c r="O511" i="4" s="1"/>
  <c r="L581" i="4" a="1"/>
  <c r="L581" i="4" s="1"/>
  <c r="D595" i="3" s="1"/>
  <c r="J581" i="4" a="1"/>
  <c r="J581" i="4" s="1"/>
  <c r="O631" i="4" a="1"/>
  <c r="O631" i="4" s="1"/>
  <c r="J631" i="4" a="1"/>
  <c r="J631" i="4" s="1"/>
  <c r="G661" i="4" a="1"/>
  <c r="G661" i="4" s="1"/>
  <c r="F661" i="4" a="1"/>
  <c r="F661" i="4" s="1"/>
  <c r="C1237" i="2" s="1"/>
  <c r="D661" i="4" a="1"/>
  <c r="D661" i="4" s="1"/>
  <c r="L661" i="4" a="1"/>
  <c r="L661" i="4" s="1"/>
  <c r="D675" i="3" s="1"/>
  <c r="L681" i="4" a="1"/>
  <c r="L681" i="4" s="1"/>
  <c r="D695" i="3" s="1"/>
  <c r="J681" i="4" a="1"/>
  <c r="J681" i="4" s="1"/>
  <c r="O681" i="4" a="1"/>
  <c r="O681" i="4" s="1"/>
  <c r="O94" i="4" a="1"/>
  <c r="O94" i="4" s="1"/>
  <c r="J147" i="4" a="1"/>
  <c r="J147" i="4" s="1"/>
  <c r="L259" i="4" a="1"/>
  <c r="L259" i="4" s="1"/>
  <c r="D273" i="3" s="1"/>
  <c r="C306" i="4" a="1"/>
  <c r="C306" i="4" s="1"/>
  <c r="O309" i="4" a="1"/>
  <c r="O309" i="4" s="1"/>
  <c r="N314" i="4"/>
  <c r="E321" i="4" a="1"/>
  <c r="E321" i="4" s="1"/>
  <c r="C340" i="4" a="1"/>
  <c r="C340" i="4" s="1"/>
  <c r="C357" i="4" a="1"/>
  <c r="C357" i="4" s="1"/>
  <c r="C370" i="4" a="1"/>
  <c r="C370" i="4" s="1"/>
  <c r="C372" i="4" a="1"/>
  <c r="C372" i="4" s="1"/>
  <c r="L389" i="4" a="1"/>
  <c r="L389" i="4" s="1"/>
  <c r="D403" i="3" s="1"/>
  <c r="C404" i="4" a="1"/>
  <c r="C404" i="4" s="1"/>
  <c r="C420" i="4" a="1"/>
  <c r="C420" i="4" s="1"/>
  <c r="J420" i="4" a="1"/>
  <c r="J420" i="4" s="1"/>
  <c r="C424" i="4" a="1"/>
  <c r="C424" i="4" s="1"/>
  <c r="M424" i="4" s="1"/>
  <c r="C428" i="4" a="1"/>
  <c r="C428" i="4" s="1"/>
  <c r="J462" i="4" a="1"/>
  <c r="J462" i="4" s="1"/>
  <c r="F462" i="4" a="1"/>
  <c r="F462" i="4" s="1"/>
  <c r="C526" i="2" s="1"/>
  <c r="K500" i="4" a="1"/>
  <c r="K500" i="4" s="1"/>
  <c r="B546" i="2" s="1"/>
  <c r="J500" i="4" a="1"/>
  <c r="J500" i="4" s="1"/>
  <c r="F518" i="4" a="1"/>
  <c r="F518" i="4" s="1"/>
  <c r="C1188" i="2" s="1"/>
  <c r="D518" i="4" a="1"/>
  <c r="D518" i="4" s="1"/>
  <c r="D581" i="4" a="1"/>
  <c r="D581" i="4" s="1"/>
  <c r="G586" i="4" a="1"/>
  <c r="G586" i="4" s="1"/>
  <c r="K629" i="4" a="1"/>
  <c r="K629" i="4" s="1"/>
  <c r="B605" i="2" s="1"/>
  <c r="L629" i="4" a="1"/>
  <c r="L629" i="4" s="1"/>
  <c r="D643" i="3" s="1"/>
  <c r="J629" i="4" a="1"/>
  <c r="J629" i="4" s="1"/>
  <c r="D644" i="4" a="1"/>
  <c r="D644" i="4" s="1"/>
  <c r="G644" i="4" a="1"/>
  <c r="G644" i="4" s="1"/>
  <c r="E644" i="4" a="1"/>
  <c r="E644" i="4" s="1"/>
  <c r="G668" i="4" a="1"/>
  <c r="G668" i="4" s="1"/>
  <c r="F668" i="4" a="1"/>
  <c r="F668" i="4" s="1"/>
  <c r="C620" i="2" s="1"/>
  <c r="C668" i="4" a="1"/>
  <c r="C668" i="4" s="1"/>
  <c r="C681" i="4" a="1"/>
  <c r="C681" i="4" s="1"/>
  <c r="J716" i="4" a="1"/>
  <c r="J716" i="4" s="1"/>
  <c r="C716" i="4" a="1"/>
  <c r="C716" i="4" s="1"/>
  <c r="E786" i="4" a="1"/>
  <c r="E786" i="4" s="1"/>
  <c r="D404" i="4" a="1"/>
  <c r="D404" i="4" s="1"/>
  <c r="C412" i="4" a="1"/>
  <c r="C412" i="4" s="1"/>
  <c r="M412" i="4" s="1"/>
  <c r="E424" i="4" a="1"/>
  <c r="E424" i="4" s="1"/>
  <c r="L448" i="4" a="1"/>
  <c r="L448" i="4" s="1"/>
  <c r="D462" i="3" s="1"/>
  <c r="L451" i="4" a="1"/>
  <c r="L451" i="4" s="1"/>
  <c r="D465" i="3" s="1"/>
  <c r="C458" i="4" a="1"/>
  <c r="C458" i="4" s="1"/>
  <c r="C459" i="4" a="1"/>
  <c r="C459" i="4" s="1"/>
  <c r="D462" i="4" a="1"/>
  <c r="D462" i="4" s="1"/>
  <c r="F466" i="4" a="1"/>
  <c r="F466" i="4" s="1"/>
  <c r="C529" i="2" s="1"/>
  <c r="D474" i="4" a="1"/>
  <c r="D474" i="4" s="1"/>
  <c r="F475" i="4" a="1"/>
  <c r="F475" i="4" s="1"/>
  <c r="C532" i="2" s="1"/>
  <c r="L484" i="4" a="1"/>
  <c r="L484" i="4" s="1"/>
  <c r="D498" i="3" s="1"/>
  <c r="E494" i="4" a="1"/>
  <c r="E494" i="4" s="1"/>
  <c r="C500" i="4" a="1"/>
  <c r="C500" i="4" s="1"/>
  <c r="M500" i="4" s="1"/>
  <c r="K502" i="4" a="1"/>
  <c r="K502" i="4" s="1"/>
  <c r="B547" i="2" s="1"/>
  <c r="E502" i="4" a="1"/>
  <c r="E502" i="4" s="1"/>
  <c r="K524" i="4" a="1"/>
  <c r="K524" i="4" s="1"/>
  <c r="B557" i="2" s="1"/>
  <c r="G524" i="4" a="1"/>
  <c r="G524" i="4" s="1"/>
  <c r="L524" i="4" a="1"/>
  <c r="L524" i="4" s="1"/>
  <c r="D538" i="3" s="1"/>
  <c r="D552" i="4" a="1"/>
  <c r="D552" i="4" s="1"/>
  <c r="G552" i="4" a="1"/>
  <c r="G552" i="4" s="1"/>
  <c r="L552" i="4" a="1"/>
  <c r="L552" i="4" s="1"/>
  <c r="D566" i="3" s="1"/>
  <c r="F563" i="4" a="1"/>
  <c r="F563" i="4" s="1"/>
  <c r="C132" i="2" s="1"/>
  <c r="D598" i="4" a="1"/>
  <c r="D598" i="4" s="1"/>
  <c r="C629" i="4" a="1"/>
  <c r="C629" i="4" s="1"/>
  <c r="M629" i="4" s="1"/>
  <c r="K648" i="4" a="1"/>
  <c r="K648" i="4" s="1"/>
  <c r="B610" i="2" s="1"/>
  <c r="O648" i="4" a="1"/>
  <c r="O648" i="4" s="1"/>
  <c r="L648" i="4" a="1"/>
  <c r="L648" i="4" s="1"/>
  <c r="D662" i="3" s="1"/>
  <c r="G679" i="4" a="1"/>
  <c r="G679" i="4" s="1"/>
  <c r="D681" i="4" a="1"/>
  <c r="D681" i="4" s="1"/>
  <c r="K732" i="4" a="1"/>
  <c r="K732" i="4" s="1"/>
  <c r="B652" i="2" s="1"/>
  <c r="L732" i="4" a="1"/>
  <c r="L732" i="4" s="1"/>
  <c r="D746" i="3" s="1"/>
  <c r="D732" i="4" a="1"/>
  <c r="D732" i="4" s="1"/>
  <c r="J732" i="4" a="1"/>
  <c r="J732" i="4" s="1"/>
  <c r="C732" i="4" a="1"/>
  <c r="C732" i="4" s="1"/>
  <c r="O732" i="4" a="1"/>
  <c r="O732" i="4" s="1"/>
  <c r="E732" i="4" a="1"/>
  <c r="E732" i="4" s="1"/>
  <c r="L761" i="4" a="1"/>
  <c r="L761" i="4" s="1"/>
  <c r="D775" i="3" s="1"/>
  <c r="G761" i="4" a="1"/>
  <c r="G761" i="4" s="1"/>
  <c r="K801" i="4" a="1"/>
  <c r="K801" i="4" s="1"/>
  <c r="B689" i="2" s="1"/>
  <c r="D801" i="4" a="1"/>
  <c r="D801" i="4" s="1"/>
  <c r="F288" i="4" a="1"/>
  <c r="F288" i="4" s="1"/>
  <c r="C435" i="2" s="1"/>
  <c r="D309" i="4" a="1"/>
  <c r="D309" i="4" s="1"/>
  <c r="D342" i="4" a="1"/>
  <c r="D342" i="4" s="1"/>
  <c r="E349" i="4" a="1"/>
  <c r="E349" i="4" s="1"/>
  <c r="G350" i="4" a="1"/>
  <c r="G350" i="4" s="1"/>
  <c r="E354" i="4" a="1"/>
  <c r="E354" i="4" s="1"/>
  <c r="J365" i="4" a="1"/>
  <c r="J365" i="4" s="1"/>
  <c r="F382" i="4" a="1"/>
  <c r="F382" i="4" s="1"/>
  <c r="C490" i="2" s="1"/>
  <c r="D389" i="4" a="1"/>
  <c r="D389" i="4" s="1"/>
  <c r="D403" i="4" a="1"/>
  <c r="D403" i="4" s="1"/>
  <c r="G404" i="4" a="1"/>
  <c r="G404" i="4" s="1"/>
  <c r="E412" i="4" a="1"/>
  <c r="E412" i="4" s="1"/>
  <c r="D420" i="4" a="1"/>
  <c r="D420" i="4" s="1"/>
  <c r="L420" i="4" a="1"/>
  <c r="L420" i="4" s="1"/>
  <c r="D434" i="3" s="1"/>
  <c r="O448" i="4" a="1"/>
  <c r="O448" i="4" s="1"/>
  <c r="D458" i="4" a="1"/>
  <c r="D458" i="4" s="1"/>
  <c r="C484" i="4" a="1"/>
  <c r="C484" i="4" s="1"/>
  <c r="J487" i="4" a="1"/>
  <c r="J487" i="4" s="1"/>
  <c r="F487" i="4" a="1"/>
  <c r="F487" i="4" s="1"/>
  <c r="C1176" i="2" s="1"/>
  <c r="F494" i="4" a="1"/>
  <c r="F494" i="4" s="1"/>
  <c r="C542" i="2" s="1"/>
  <c r="D500" i="4" a="1"/>
  <c r="D500" i="4" s="1"/>
  <c r="D501" i="4" a="1"/>
  <c r="D501" i="4" s="1"/>
  <c r="F502" i="4" a="1"/>
  <c r="F502" i="4" s="1"/>
  <c r="C547" i="2" s="1"/>
  <c r="F511" i="4" a="1"/>
  <c r="F511" i="4" s="1"/>
  <c r="C1183" i="2" s="1"/>
  <c r="C524" i="4" a="1"/>
  <c r="C524" i="4" s="1"/>
  <c r="M524" i="4" s="1"/>
  <c r="O524" i="4" a="1"/>
  <c r="O524" i="4" s="1"/>
  <c r="O552" i="4" a="1"/>
  <c r="O552" i="4" s="1"/>
  <c r="G563" i="4" a="1"/>
  <c r="G563" i="4" s="1"/>
  <c r="E648" i="4" a="1"/>
  <c r="E648" i="4" s="1"/>
  <c r="G732" i="4" a="1"/>
  <c r="G732" i="4" s="1"/>
  <c r="D734" i="4" a="1"/>
  <c r="D734" i="4" s="1"/>
  <c r="C736" i="4" a="1"/>
  <c r="C736" i="4" s="1"/>
  <c r="K20" i="4" a="1"/>
  <c r="K20" i="4" s="1"/>
  <c r="B25" i="2" s="1"/>
  <c r="G94" i="4" a="1"/>
  <c r="G94" i="4" s="1"/>
  <c r="G132" i="4" a="1"/>
  <c r="G132" i="4" s="1"/>
  <c r="O135" i="4" a="1"/>
  <c r="O135" i="4" s="1"/>
  <c r="E147" i="4" a="1"/>
  <c r="E147" i="4" s="1"/>
  <c r="L150" i="4" a="1"/>
  <c r="L150" i="4" s="1"/>
  <c r="D164" i="3" s="1"/>
  <c r="L185" i="4" a="1"/>
  <c r="L185" i="4" s="1"/>
  <c r="D199" i="3" s="1"/>
  <c r="E205" i="4" a="1"/>
  <c r="E205" i="4" s="1"/>
  <c r="D259" i="4" a="1"/>
  <c r="D259" i="4" s="1"/>
  <c r="C260" i="4" a="1"/>
  <c r="C260" i="4" s="1"/>
  <c r="M260" i="4" s="1"/>
  <c r="L262" i="4" a="1"/>
  <c r="L262" i="4" s="1"/>
  <c r="D276" i="3" s="1"/>
  <c r="C302" i="4" a="1"/>
  <c r="C302" i="4" s="1"/>
  <c r="L302" i="4" a="1"/>
  <c r="L302" i="4" s="1"/>
  <c r="D316" i="3" s="1"/>
  <c r="E309" i="4" a="1"/>
  <c r="E309" i="4" s="1"/>
  <c r="J313" i="4" a="1"/>
  <c r="J313" i="4" s="1"/>
  <c r="E342" i="4" a="1"/>
  <c r="E342" i="4" s="1"/>
  <c r="G349" i="4" a="1"/>
  <c r="G349" i="4" s="1"/>
  <c r="F354" i="4" a="1"/>
  <c r="F354" i="4" s="1"/>
  <c r="C474" i="2" s="1"/>
  <c r="J358" i="4" a="1"/>
  <c r="J358" i="4" s="1"/>
  <c r="C365" i="4" a="1"/>
  <c r="C365" i="4" s="1"/>
  <c r="L365" i="4" a="1"/>
  <c r="L365" i="4" s="1"/>
  <c r="D379" i="3" s="1"/>
  <c r="O368" i="4" a="1"/>
  <c r="O368" i="4" s="1"/>
  <c r="J370" i="4" a="1"/>
  <c r="J370" i="4" s="1"/>
  <c r="L374" i="4" a="1"/>
  <c r="L374" i="4" s="1"/>
  <c r="D388" i="3" s="1"/>
  <c r="E389" i="4" a="1"/>
  <c r="E389" i="4" s="1"/>
  <c r="F398" i="4" a="1"/>
  <c r="F398" i="4" s="1"/>
  <c r="C500" i="2" s="1"/>
  <c r="K407" i="4" a="1"/>
  <c r="K407" i="4" s="1"/>
  <c r="B1552" i="2" s="1"/>
  <c r="G413" i="4" a="1"/>
  <c r="G413" i="4" s="1"/>
  <c r="F414" i="4" a="1"/>
  <c r="F414" i="4" s="1"/>
  <c r="C505" i="2" s="1"/>
  <c r="D419" i="4" a="1"/>
  <c r="D419" i="4" s="1"/>
  <c r="O420" i="4" a="1"/>
  <c r="O420" i="4" s="1"/>
  <c r="C443" i="4" a="1"/>
  <c r="C443" i="4" s="1"/>
  <c r="C448" i="4" a="1"/>
  <c r="C448" i="4" s="1"/>
  <c r="C451" i="4" a="1"/>
  <c r="C451" i="4" s="1"/>
  <c r="F458" i="4" a="1"/>
  <c r="F458" i="4" s="1"/>
  <c r="C116" i="2" s="1"/>
  <c r="D459" i="4" a="1"/>
  <c r="D459" i="4" s="1"/>
  <c r="E462" i="4" a="1"/>
  <c r="E462" i="4" s="1"/>
  <c r="O464" i="4" a="1"/>
  <c r="O464" i="4" s="1"/>
  <c r="K470" i="4" a="1"/>
  <c r="K470" i="4" s="1"/>
  <c r="B118" i="2" s="1"/>
  <c r="O480" i="4" a="1"/>
  <c r="O480" i="4" s="1"/>
  <c r="D484" i="4" a="1"/>
  <c r="D484" i="4" s="1"/>
  <c r="O484" i="4" a="1"/>
  <c r="O484" i="4" s="1"/>
  <c r="D487" i="4" a="1"/>
  <c r="D487" i="4" s="1"/>
  <c r="C488" i="4" a="1"/>
  <c r="C488" i="4" s="1"/>
  <c r="C499" i="4" a="1"/>
  <c r="C499" i="4" s="1"/>
  <c r="E500" i="4" a="1"/>
  <c r="E500" i="4" s="1"/>
  <c r="G501" i="4" a="1"/>
  <c r="G501" i="4" s="1"/>
  <c r="J503" i="4" a="1"/>
  <c r="J503" i="4" s="1"/>
  <c r="O509" i="4" a="1"/>
  <c r="O509" i="4" s="1"/>
  <c r="D524" i="4" a="1"/>
  <c r="D524" i="4" s="1"/>
  <c r="O535" i="4" a="1"/>
  <c r="O535" i="4" s="1"/>
  <c r="K539" i="4" a="1"/>
  <c r="K539" i="4" s="1"/>
  <c r="B563" i="2" s="1"/>
  <c r="G546" i="4" a="1"/>
  <c r="G546" i="4" s="1"/>
  <c r="E549" i="4" a="1"/>
  <c r="E549" i="4" s="1"/>
  <c r="L551" i="4" a="1"/>
  <c r="L551" i="4" s="1"/>
  <c r="D565" i="3" s="1"/>
  <c r="E551" i="4" a="1"/>
  <c r="E551" i="4" s="1"/>
  <c r="E552" i="4" a="1"/>
  <c r="E552" i="4" s="1"/>
  <c r="N552" i="4" s="1"/>
  <c r="K573" i="4" a="1"/>
  <c r="K573" i="4" s="1"/>
  <c r="B583" i="2" s="1"/>
  <c r="G573" i="4" a="1"/>
  <c r="G573" i="4" s="1"/>
  <c r="E580" i="4" a="1"/>
  <c r="E580" i="4" s="1"/>
  <c r="G604" i="4" a="1"/>
  <c r="G604" i="4" s="1"/>
  <c r="D629" i="4" a="1"/>
  <c r="D629" i="4" s="1"/>
  <c r="G648" i="4" a="1"/>
  <c r="G648" i="4" s="1"/>
  <c r="G657" i="4" a="1"/>
  <c r="G657" i="4" s="1"/>
  <c r="F657" i="4" a="1"/>
  <c r="F657" i="4" s="1"/>
  <c r="C615" i="2" s="1"/>
  <c r="E657" i="4" a="1"/>
  <c r="E657" i="4" s="1"/>
  <c r="K673" i="4" a="1"/>
  <c r="K673" i="4" s="1"/>
  <c r="B624" i="2" s="1"/>
  <c r="E673" i="4" a="1"/>
  <c r="E673" i="4" s="1"/>
  <c r="O673" i="4" a="1"/>
  <c r="O673" i="4" s="1"/>
  <c r="D673" i="4" a="1"/>
  <c r="D673" i="4" s="1"/>
  <c r="K708" i="4" a="1"/>
  <c r="K708" i="4" s="1"/>
  <c r="B639" i="2" s="1"/>
  <c r="G708" i="4" a="1"/>
  <c r="G708" i="4" s="1"/>
  <c r="O708" i="4" a="1"/>
  <c r="O708" i="4" s="1"/>
  <c r="E708" i="4" a="1"/>
  <c r="E708" i="4" s="1"/>
  <c r="D708" i="4" a="1"/>
  <c r="D708" i="4" s="1"/>
  <c r="L708" i="4" a="1"/>
  <c r="L708" i="4" s="1"/>
  <c r="D722" i="3" s="1"/>
  <c r="C708" i="4" a="1"/>
  <c r="C708" i="4" s="1"/>
  <c r="L743" i="4" a="1"/>
  <c r="L743" i="4" s="1"/>
  <c r="D757" i="3" s="1"/>
  <c r="K743" i="4" a="1"/>
  <c r="K743" i="4" s="1"/>
  <c r="B660" i="2" s="1"/>
  <c r="K799" i="4" a="1"/>
  <c r="K799" i="4" s="1"/>
  <c r="B1277" i="2" s="1"/>
  <c r="J799" i="4" a="1"/>
  <c r="J799" i="4" s="1"/>
  <c r="J15" i="4" a="1"/>
  <c r="J15" i="4" s="1"/>
  <c r="E104" i="4" a="1"/>
  <c r="E104" i="4" s="1"/>
  <c r="L114" i="4" a="1"/>
  <c r="L114" i="4" s="1"/>
  <c r="D128" i="3" s="1"/>
  <c r="D118" i="4" a="1"/>
  <c r="D118" i="4" s="1"/>
  <c r="J131" i="4" a="1"/>
  <c r="J131" i="4" s="1"/>
  <c r="O181" i="4" a="1"/>
  <c r="O181" i="4" s="1"/>
  <c r="G260" i="4" a="1"/>
  <c r="G260" i="4" s="1"/>
  <c r="D302" i="4" a="1"/>
  <c r="D302" i="4" s="1"/>
  <c r="K314" i="4" a="1"/>
  <c r="K314" i="4" s="1"/>
  <c r="B451" i="2" s="1"/>
  <c r="E329" i="4" a="1"/>
  <c r="E329" i="4" s="1"/>
  <c r="D365" i="4" a="1"/>
  <c r="D365" i="4" s="1"/>
  <c r="M389" i="4"/>
  <c r="K403" i="4" a="1"/>
  <c r="K403" i="4" s="1"/>
  <c r="B1156" i="2" s="1"/>
  <c r="G420" i="4" a="1"/>
  <c r="G420" i="4" s="1"/>
  <c r="M443" i="4"/>
  <c r="D451" i="4" a="1"/>
  <c r="D451" i="4" s="1"/>
  <c r="K474" i="4" a="1"/>
  <c r="K474" i="4" s="1"/>
  <c r="B120" i="2" s="1"/>
  <c r="E484" i="4" a="1"/>
  <c r="E484" i="4" s="1"/>
  <c r="K503" i="4" a="1"/>
  <c r="K503" i="4" s="1"/>
  <c r="B548" i="2" s="1"/>
  <c r="K511" i="4" a="1"/>
  <c r="K511" i="4" s="1"/>
  <c r="B1183" i="2" s="1"/>
  <c r="K531" i="4" a="1"/>
  <c r="K531" i="4" s="1"/>
  <c r="B560" i="2" s="1"/>
  <c r="K633" i="4" a="1"/>
  <c r="K633" i="4" s="1"/>
  <c r="B143" i="2" s="1"/>
  <c r="F633" i="4" a="1"/>
  <c r="F633" i="4" s="1"/>
  <c r="C143" i="2" s="1"/>
  <c r="O644" i="4" a="1"/>
  <c r="O644" i="4" s="1"/>
  <c r="E647" i="4" a="1"/>
  <c r="E647" i="4" s="1"/>
  <c r="K647" i="4" a="1"/>
  <c r="K647" i="4" s="1"/>
  <c r="B146" i="2" s="1"/>
  <c r="J647" i="4" a="1"/>
  <c r="J647" i="4" s="1"/>
  <c r="D719" i="4" a="1"/>
  <c r="D719" i="4" s="1"/>
  <c r="J719" i="4" a="1"/>
  <c r="J719" i="4" s="1"/>
  <c r="F719" i="4" a="1"/>
  <c r="F719" i="4" s="1"/>
  <c r="C158" i="2" s="1"/>
  <c r="E719" i="4" a="1"/>
  <c r="E719" i="4" s="1"/>
  <c r="O719" i="4" a="1"/>
  <c r="O719" i="4" s="1"/>
  <c r="O733" i="4" a="1"/>
  <c r="O733" i="4" s="1"/>
  <c r="J733" i="4" a="1"/>
  <c r="J733" i="4" s="1"/>
  <c r="F733" i="4" a="1"/>
  <c r="F733" i="4" s="1"/>
  <c r="C653" i="2" s="1"/>
  <c r="E733" i="4" a="1"/>
  <c r="E733" i="4" s="1"/>
  <c r="L733" i="4" a="1"/>
  <c r="L733" i="4" s="1"/>
  <c r="D747" i="3" s="1"/>
  <c r="C345" i="4" a="1"/>
  <c r="C345" i="4" s="1"/>
  <c r="J349" i="4" a="1"/>
  <c r="J349" i="4" s="1"/>
  <c r="L354" i="4" a="1"/>
  <c r="L354" i="4" s="1"/>
  <c r="D368" i="3" s="1"/>
  <c r="C358" i="4" a="1"/>
  <c r="C358" i="4" s="1"/>
  <c r="E365" i="4" a="1"/>
  <c r="E365" i="4" s="1"/>
  <c r="E368" i="4" a="1"/>
  <c r="E368" i="4" s="1"/>
  <c r="C374" i="4" a="1"/>
  <c r="C374" i="4" s="1"/>
  <c r="F402" i="4" a="1"/>
  <c r="F402" i="4" s="1"/>
  <c r="C1155" i="2" s="1"/>
  <c r="J413" i="4" a="1"/>
  <c r="J413" i="4" s="1"/>
  <c r="K419" i="4" a="1"/>
  <c r="K419" i="4" s="1"/>
  <c r="B507" i="2" s="1"/>
  <c r="C445" i="4" a="1"/>
  <c r="C445" i="4" s="1"/>
  <c r="F451" i="4" a="1"/>
  <c r="F451" i="4" s="1"/>
  <c r="C520" i="2" s="1"/>
  <c r="D470" i="4" a="1"/>
  <c r="D470" i="4" s="1"/>
  <c r="J478" i="4" a="1"/>
  <c r="J478" i="4" s="1"/>
  <c r="E478" i="4" a="1"/>
  <c r="E478" i="4" s="1"/>
  <c r="G484" i="4" a="1"/>
  <c r="G484" i="4" s="1"/>
  <c r="K493" i="4" a="1"/>
  <c r="K493" i="4" s="1"/>
  <c r="B121" i="2" s="1"/>
  <c r="G493" i="4" a="1"/>
  <c r="G493" i="4" s="1"/>
  <c r="L493" i="4" a="1"/>
  <c r="L493" i="4" s="1"/>
  <c r="D507" i="3" s="1"/>
  <c r="D495" i="4" a="1"/>
  <c r="D495" i="4" s="1"/>
  <c r="L497" i="4" a="1"/>
  <c r="L497" i="4" s="1"/>
  <c r="D511" i="3" s="1"/>
  <c r="G497" i="4" a="1"/>
  <c r="G497" i="4" s="1"/>
  <c r="L500" i="4" a="1"/>
  <c r="L500" i="4" s="1"/>
  <c r="D514" i="3" s="1"/>
  <c r="J501" i="4" a="1"/>
  <c r="J501" i="4" s="1"/>
  <c r="D522" i="4" a="1"/>
  <c r="D522" i="4" s="1"/>
  <c r="F522" i="4" a="1"/>
  <c r="F522" i="4" s="1"/>
  <c r="C556" i="2" s="1"/>
  <c r="D544" i="4" a="1"/>
  <c r="D544" i="4" s="1"/>
  <c r="G544" i="4" a="1"/>
  <c r="G544" i="4" s="1"/>
  <c r="F545" i="4" a="1"/>
  <c r="F545" i="4" s="1"/>
  <c r="C566" i="2" s="1"/>
  <c r="K545" i="4" a="1"/>
  <c r="K545" i="4" s="1"/>
  <c r="B566" i="2" s="1"/>
  <c r="C557" i="4" a="1"/>
  <c r="C557" i="4" s="1"/>
  <c r="D560" i="4" a="1"/>
  <c r="D560" i="4" s="1"/>
  <c r="G560" i="4" a="1"/>
  <c r="G560" i="4" s="1"/>
  <c r="F560" i="4" a="1"/>
  <c r="F560" i="4" s="1"/>
  <c r="C129" i="2" s="1"/>
  <c r="K588" i="4" a="1"/>
  <c r="K588" i="4" s="1"/>
  <c r="B1206" i="2" s="1"/>
  <c r="G588" i="4" a="1"/>
  <c r="G588" i="4" s="1"/>
  <c r="O588" i="4" a="1"/>
  <c r="O588" i="4" s="1"/>
  <c r="K596" i="4" a="1"/>
  <c r="K596" i="4" s="1"/>
  <c r="B594" i="2" s="1"/>
  <c r="D596" i="4" a="1"/>
  <c r="D596" i="4" s="1"/>
  <c r="L596" i="4" a="1"/>
  <c r="L596" i="4" s="1"/>
  <c r="D610" i="3" s="1"/>
  <c r="C596" i="4" a="1"/>
  <c r="C596" i="4" s="1"/>
  <c r="K606" i="4" a="1"/>
  <c r="K606" i="4" s="1"/>
  <c r="B1214" i="2" s="1"/>
  <c r="G606" i="4" a="1"/>
  <c r="G606" i="4" s="1"/>
  <c r="K630" i="4" a="1"/>
  <c r="K630" i="4" s="1"/>
  <c r="B1225" i="2" s="1"/>
  <c r="J630" i="4" a="1"/>
  <c r="J630" i="4" s="1"/>
  <c r="G630" i="4" a="1"/>
  <c r="G630" i="4" s="1"/>
  <c r="O630" i="4" a="1"/>
  <c r="O630" i="4" s="1"/>
  <c r="E633" i="4" a="1"/>
  <c r="E633" i="4" s="1"/>
  <c r="K655" i="4" a="1"/>
  <c r="K655" i="4" s="1"/>
  <c r="B614" i="2" s="1"/>
  <c r="J655" i="4" a="1"/>
  <c r="J655" i="4" s="1"/>
  <c r="J708" i="4" a="1"/>
  <c r="J708" i="4" s="1"/>
  <c r="C719" i="4" a="1"/>
  <c r="C719" i="4" s="1"/>
  <c r="K749" i="4" a="1"/>
  <c r="K749" i="4" s="1"/>
  <c r="B662" i="2" s="1"/>
  <c r="E749" i="4" a="1"/>
  <c r="E749" i="4" s="1"/>
  <c r="E756" i="4" a="1"/>
  <c r="E756" i="4" s="1"/>
  <c r="D756" i="4" a="1"/>
  <c r="D756" i="4" s="1"/>
  <c r="L756" i="4" a="1"/>
  <c r="L756" i="4" s="1"/>
  <c r="D770" i="3" s="1"/>
  <c r="C772" i="4" a="1"/>
  <c r="C772" i="4" s="1"/>
  <c r="L699" i="4" a="1"/>
  <c r="L699" i="4" s="1"/>
  <c r="D713" i="3" s="1"/>
  <c r="K701" i="4" a="1"/>
  <c r="K701" i="4" s="1"/>
  <c r="B635" i="2" s="1"/>
  <c r="O742" i="4" a="1"/>
  <c r="O742" i="4" s="1"/>
  <c r="J753" i="4" a="1"/>
  <c r="J753" i="4" s="1"/>
  <c r="K794" i="4" a="1"/>
  <c r="K794" i="4" s="1"/>
  <c r="B687" i="2" s="1"/>
  <c r="J798" i="4" a="1"/>
  <c r="J798" i="4" s="1"/>
  <c r="J810" i="4" a="1"/>
  <c r="J810" i="4" s="1"/>
  <c r="O814" i="4" a="1"/>
  <c r="O814" i="4" s="1"/>
  <c r="K837" i="4" a="1"/>
  <c r="K837" i="4" s="1"/>
  <c r="B181" i="2" s="1"/>
  <c r="O839" i="4" a="1"/>
  <c r="O839" i="4" s="1"/>
  <c r="O843" i="4" a="1"/>
  <c r="O843" i="4" s="1"/>
  <c r="J879" i="4" a="1"/>
  <c r="J879" i="4" s="1"/>
  <c r="O938" i="4" a="1"/>
  <c r="O938" i="4" s="1"/>
  <c r="K817" i="4" a="1"/>
  <c r="K817" i="4" s="1"/>
  <c r="B1550" i="2" s="1"/>
  <c r="K853" i="4" a="1"/>
  <c r="K853" i="4" s="1"/>
  <c r="B713" i="2" s="1"/>
  <c r="G926" i="4" a="1"/>
  <c r="G926" i="4" s="1"/>
  <c r="C815" i="4" a="1"/>
  <c r="C815" i="4" s="1"/>
  <c r="M815" i="4" s="1"/>
  <c r="K825" i="4" a="1"/>
  <c r="K825" i="4" s="1"/>
  <c r="B1283" i="2" s="1"/>
  <c r="C844" i="4" a="1"/>
  <c r="C844" i="4" s="1"/>
  <c r="J847" i="4" a="1"/>
  <c r="J847" i="4" s="1"/>
  <c r="K869" i="4" a="1"/>
  <c r="K869" i="4" s="1"/>
  <c r="B1295" i="2" s="1"/>
  <c r="E872" i="4" a="1"/>
  <c r="E872" i="4" s="1"/>
  <c r="E880" i="4" a="1"/>
  <c r="E880" i="4" s="1"/>
  <c r="C900" i="4" a="1"/>
  <c r="C900" i="4" s="1"/>
  <c r="C902" i="4" a="1"/>
  <c r="C902" i="4" s="1"/>
  <c r="D913" i="4" a="1"/>
  <c r="D913" i="4" s="1"/>
  <c r="L696" i="4" a="1"/>
  <c r="L696" i="4" s="1"/>
  <c r="D710" i="3" s="1"/>
  <c r="F872" i="4" a="1"/>
  <c r="F872" i="4" s="1"/>
  <c r="C723" i="2" s="1"/>
  <c r="C696" i="4" a="1"/>
  <c r="C696" i="4" s="1"/>
  <c r="C723" i="4" a="1"/>
  <c r="C723" i="4" s="1"/>
  <c r="C724" i="4" a="1"/>
  <c r="C724" i="4" s="1"/>
  <c r="M724" i="4" s="1"/>
  <c r="E742" i="4" a="1"/>
  <c r="E742" i="4" s="1"/>
  <c r="F794" i="4" a="1"/>
  <c r="F794" i="4" s="1"/>
  <c r="C687" i="2" s="1"/>
  <c r="O806" i="4" a="1"/>
  <c r="O806" i="4" s="1"/>
  <c r="E810" i="4" a="1"/>
  <c r="E810" i="4" s="1"/>
  <c r="F813" i="4" a="1"/>
  <c r="F813" i="4" s="1"/>
  <c r="C177" i="2" s="1"/>
  <c r="D817" i="4" a="1"/>
  <c r="D817" i="4" s="1"/>
  <c r="D820" i="4" a="1"/>
  <c r="D820" i="4" s="1"/>
  <c r="D825" i="4" a="1"/>
  <c r="D825" i="4" s="1"/>
  <c r="E838" i="4" a="1"/>
  <c r="E838" i="4" s="1"/>
  <c r="D839" i="4" a="1"/>
  <c r="D839" i="4" s="1"/>
  <c r="G843" i="4" a="1"/>
  <c r="G843" i="4" s="1"/>
  <c r="F844" i="4" a="1"/>
  <c r="F844" i="4" s="1"/>
  <c r="C707" i="2" s="1"/>
  <c r="C847" i="4" a="1"/>
  <c r="C847" i="4" s="1"/>
  <c r="O847" i="4" a="1"/>
  <c r="O847" i="4" s="1"/>
  <c r="C853" i="4" a="1"/>
  <c r="C853" i="4" s="1"/>
  <c r="E879" i="4" a="1"/>
  <c r="E879" i="4" s="1"/>
  <c r="D895" i="4" a="1"/>
  <c r="D895" i="4" s="1"/>
  <c r="J898" i="4" a="1"/>
  <c r="J898" i="4" s="1"/>
  <c r="K924" i="4" a="1"/>
  <c r="K924" i="4" s="1"/>
  <c r="B194" i="2" s="1"/>
  <c r="C926" i="4" a="1"/>
  <c r="C926" i="4" s="1"/>
  <c r="J926" i="4" a="1"/>
  <c r="J926" i="4" s="1"/>
  <c r="F930" i="4" a="1"/>
  <c r="F930" i="4" s="1"/>
  <c r="C758" i="2" s="1"/>
  <c r="C605" i="4" a="1"/>
  <c r="C605" i="4" s="1"/>
  <c r="J605" i="4" a="1"/>
  <c r="J605" i="4" s="1"/>
  <c r="C621" i="4" a="1"/>
  <c r="C621" i="4" s="1"/>
  <c r="M621" i="4" s="1"/>
  <c r="J621" i="4" a="1"/>
  <c r="J621" i="4" s="1"/>
  <c r="G626" i="4" a="1"/>
  <c r="G626" i="4" s="1"/>
  <c r="K642" i="4" a="1"/>
  <c r="K642" i="4" s="1"/>
  <c r="B1231" i="2" s="1"/>
  <c r="E675" i="4" a="1"/>
  <c r="E675" i="4" s="1"/>
  <c r="C703" i="4" a="1"/>
  <c r="C703" i="4" s="1"/>
  <c r="E715" i="4" a="1"/>
  <c r="E715" i="4" s="1"/>
  <c r="F722" i="4" a="1"/>
  <c r="F722" i="4" s="1"/>
  <c r="C647" i="2" s="1"/>
  <c r="D723" i="4" a="1"/>
  <c r="D723" i="4" s="1"/>
  <c r="F731" i="4" a="1"/>
  <c r="F731" i="4" s="1"/>
  <c r="C162" i="2" s="1"/>
  <c r="E771" i="4" a="1"/>
  <c r="E771" i="4" s="1"/>
  <c r="C796" i="4" a="1"/>
  <c r="C796" i="4" s="1"/>
  <c r="D797" i="4" a="1"/>
  <c r="D797" i="4" s="1"/>
  <c r="D806" i="4" a="1"/>
  <c r="D806" i="4" s="1"/>
  <c r="E817" i="4" a="1"/>
  <c r="E817" i="4" s="1"/>
  <c r="L818" i="4" a="1"/>
  <c r="L818" i="4" s="1"/>
  <c r="D832" i="3" s="1"/>
  <c r="L821" i="4" a="1"/>
  <c r="L821" i="4" s="1"/>
  <c r="D835" i="3" s="1"/>
  <c r="J831" i="4" a="1"/>
  <c r="J831" i="4" s="1"/>
  <c r="F837" i="4" a="1"/>
  <c r="F837" i="4" s="1"/>
  <c r="C181" i="2" s="1"/>
  <c r="G838" i="4" a="1"/>
  <c r="G838" i="4" s="1"/>
  <c r="M844" i="4"/>
  <c r="D847" i="4" a="1"/>
  <c r="D847" i="4" s="1"/>
  <c r="D853" i="4" a="1"/>
  <c r="D853" i="4" s="1"/>
  <c r="G879" i="4" a="1"/>
  <c r="G879" i="4" s="1"/>
  <c r="E895" i="4" a="1"/>
  <c r="E895" i="4" s="1"/>
  <c r="D926" i="4" a="1"/>
  <c r="D926" i="4" s="1"/>
  <c r="L926" i="4" a="1"/>
  <c r="L926" i="4" s="1"/>
  <c r="D940" i="3" s="1"/>
  <c r="L532" i="4" a="1"/>
  <c r="L532" i="4" s="1"/>
  <c r="D546" i="3" s="1"/>
  <c r="E541" i="4" a="1"/>
  <c r="E541" i="4" s="1"/>
  <c r="D559" i="4" a="1"/>
  <c r="D559" i="4" s="1"/>
  <c r="C564" i="4" a="1"/>
  <c r="C564" i="4" s="1"/>
  <c r="J564" i="4" a="1"/>
  <c r="J564" i="4" s="1"/>
  <c r="L572" i="4" a="1"/>
  <c r="L572" i="4" s="1"/>
  <c r="D586" i="3" s="1"/>
  <c r="E599" i="4" a="1"/>
  <c r="E599" i="4" s="1"/>
  <c r="D605" i="4" a="1"/>
  <c r="D605" i="4" s="1"/>
  <c r="L605" i="4" a="1"/>
  <c r="L605" i="4" s="1"/>
  <c r="D619" i="3" s="1"/>
  <c r="D621" i="4" a="1"/>
  <c r="D621" i="4" s="1"/>
  <c r="L621" i="4" a="1"/>
  <c r="L621" i="4" s="1"/>
  <c r="D635" i="3" s="1"/>
  <c r="C637" i="4" a="1"/>
  <c r="C637" i="4" s="1"/>
  <c r="O642" i="4" a="1"/>
  <c r="O642" i="4" s="1"/>
  <c r="C646" i="4" a="1"/>
  <c r="C646" i="4" s="1"/>
  <c r="J656" i="4" a="1"/>
  <c r="J656" i="4" s="1"/>
  <c r="E667" i="4" a="1"/>
  <c r="E667" i="4" s="1"/>
  <c r="G678" i="4" a="1"/>
  <c r="G678" i="4" s="1"/>
  <c r="C688" i="4" a="1"/>
  <c r="C688" i="4" s="1"/>
  <c r="M688" i="4" s="1"/>
  <c r="F696" i="4" a="1"/>
  <c r="F696" i="4" s="1"/>
  <c r="C1247" i="2" s="1"/>
  <c r="E703" i="4" a="1"/>
  <c r="E703" i="4" s="1"/>
  <c r="D718" i="4" a="1"/>
  <c r="D718" i="4" s="1"/>
  <c r="D721" i="4" a="1"/>
  <c r="D721" i="4" s="1"/>
  <c r="D724" i="4" a="1"/>
  <c r="D724" i="4" s="1"/>
  <c r="F758" i="4" a="1"/>
  <c r="F758" i="4" s="1"/>
  <c r="C1266" i="2" s="1"/>
  <c r="O763" i="4" a="1"/>
  <c r="O763" i="4" s="1"/>
  <c r="D783" i="4" a="1"/>
  <c r="D783" i="4" s="1"/>
  <c r="C789" i="4" a="1"/>
  <c r="C789" i="4" s="1"/>
  <c r="C790" i="4" a="1"/>
  <c r="C790" i="4" s="1"/>
  <c r="E797" i="4" a="1"/>
  <c r="E797" i="4" s="1"/>
  <c r="E806" i="4" a="1"/>
  <c r="E806" i="4" s="1"/>
  <c r="E825" i="4" a="1"/>
  <c r="E825" i="4" s="1"/>
  <c r="N825" i="4" s="1"/>
  <c r="E847" i="4" a="1"/>
  <c r="E847" i="4" s="1"/>
  <c r="F853" i="4" a="1"/>
  <c r="F853" i="4" s="1"/>
  <c r="C713" i="2" s="1"/>
  <c r="F856" i="4" a="1"/>
  <c r="F856" i="4" s="1"/>
  <c r="C1293" i="2" s="1"/>
  <c r="D869" i="4" a="1"/>
  <c r="D869" i="4" s="1"/>
  <c r="J872" i="4" a="1"/>
  <c r="J872" i="4" s="1"/>
  <c r="F883" i="4" a="1"/>
  <c r="F883" i="4" s="1"/>
  <c r="C189" i="2" s="1"/>
  <c r="G895" i="4" a="1"/>
  <c r="G895" i="4" s="1"/>
  <c r="J913" i="4" a="1"/>
  <c r="J913" i="4" s="1"/>
  <c r="L614" i="4" a="1"/>
  <c r="L614" i="4" s="1"/>
  <c r="D628" i="3" s="1"/>
  <c r="G637" i="4" a="1"/>
  <c r="G637" i="4" s="1"/>
  <c r="E642" i="4" a="1"/>
  <c r="E642" i="4" s="1"/>
  <c r="D646" i="4" a="1"/>
  <c r="D646" i="4" s="1"/>
  <c r="C656" i="4" a="1"/>
  <c r="C656" i="4" s="1"/>
  <c r="L656" i="4" a="1"/>
  <c r="L656" i="4" s="1"/>
  <c r="D670" i="3" s="1"/>
  <c r="O658" i="4" a="1"/>
  <c r="O658" i="4" s="1"/>
  <c r="F667" i="4" a="1"/>
  <c r="F667" i="4" s="1"/>
  <c r="C619" i="2" s="1"/>
  <c r="F674" i="4" a="1"/>
  <c r="F674" i="4" s="1"/>
  <c r="C1240" i="2" s="1"/>
  <c r="E688" i="4" a="1"/>
  <c r="E688" i="4" s="1"/>
  <c r="F703" i="4" a="1"/>
  <c r="F703" i="4" s="1"/>
  <c r="C156" i="2" s="1"/>
  <c r="E721" i="4" a="1"/>
  <c r="E721" i="4" s="1"/>
  <c r="D763" i="4" a="1"/>
  <c r="D763" i="4" s="1"/>
  <c r="D789" i="4" a="1"/>
  <c r="D789" i="4" s="1"/>
  <c r="L791" i="4" a="1"/>
  <c r="L791" i="4" s="1"/>
  <c r="D805" i="3" s="1"/>
  <c r="O792" i="4" a="1"/>
  <c r="O792" i="4" s="1"/>
  <c r="D796" i="4" a="1"/>
  <c r="D796" i="4" s="1"/>
  <c r="F797" i="4" a="1"/>
  <c r="F797" i="4" s="1"/>
  <c r="C688" i="2" s="1"/>
  <c r="G806" i="4" a="1"/>
  <c r="G806" i="4" s="1"/>
  <c r="K808" i="4" a="1"/>
  <c r="K808" i="4" s="1"/>
  <c r="B691" i="2" s="1"/>
  <c r="K813" i="4" a="1"/>
  <c r="K813" i="4" s="1"/>
  <c r="B177" i="2" s="1"/>
  <c r="L814" i="4" a="1"/>
  <c r="L814" i="4" s="1"/>
  <c r="D828" i="3" s="1"/>
  <c r="N816" i="4"/>
  <c r="K820" i="4" a="1"/>
  <c r="K820" i="4" s="1"/>
  <c r="B697" i="2" s="1"/>
  <c r="G847" i="4" a="1"/>
  <c r="G847" i="4" s="1"/>
  <c r="F869" i="4" a="1"/>
  <c r="F869" i="4" s="1"/>
  <c r="C1295" i="2" s="1"/>
  <c r="E926" i="4" a="1"/>
  <c r="E926" i="4" s="1"/>
  <c r="O926" i="4" a="1"/>
  <c r="O926" i="4" s="1"/>
  <c r="J930" i="4" a="1"/>
  <c r="J930" i="4" s="1"/>
  <c r="H216" i="3"/>
  <c r="K822" i="3"/>
  <c r="Q272" i="3"/>
  <c r="E123" i="3"/>
  <c r="G159" i="3"/>
  <c r="H527" i="3"/>
  <c r="O922" i="3"/>
  <c r="I926" i="3"/>
  <c r="N929" i="3"/>
  <c r="N1042" i="3"/>
  <c r="I1057" i="3"/>
  <c r="H1092" i="3"/>
  <c r="G1123" i="3"/>
  <c r="N1194" i="3"/>
  <c r="H1287" i="3"/>
  <c r="M1423" i="3"/>
  <c r="O1502" i="3"/>
  <c r="E50" i="3"/>
  <c r="K123" i="3"/>
  <c r="E155" i="3"/>
  <c r="R159" i="3"/>
  <c r="M561" i="3"/>
  <c r="O598" i="3"/>
  <c r="J648" i="3"/>
  <c r="K677" i="3"/>
  <c r="N746" i="3"/>
  <c r="Q790" i="3"/>
  <c r="E796" i="3"/>
  <c r="I809" i="3"/>
  <c r="J861" i="3"/>
  <c r="R872" i="3"/>
  <c r="P922" i="3"/>
  <c r="J926" i="3"/>
  <c r="O929" i="3"/>
  <c r="P948" i="3"/>
  <c r="K1029" i="3"/>
  <c r="G1136" i="3"/>
  <c r="I1167" i="3"/>
  <c r="F1171" i="3"/>
  <c r="J1222" i="3"/>
  <c r="L1345" i="3"/>
  <c r="K1428" i="3"/>
  <c r="E184" i="3"/>
  <c r="P162" i="3"/>
  <c r="F272" i="3"/>
  <c r="I24" i="3"/>
  <c r="H573" i="3"/>
  <c r="G73" i="3"/>
  <c r="E288" i="3"/>
  <c r="G335" i="3"/>
  <c r="L371" i="3"/>
  <c r="J595" i="3"/>
  <c r="N809" i="3"/>
  <c r="G834" i="3"/>
  <c r="E836" i="3"/>
  <c r="E925" i="3"/>
  <c r="K926" i="3"/>
  <c r="F987" i="3"/>
  <c r="G1216" i="3"/>
  <c r="L1428" i="3"/>
  <c r="N21" i="3"/>
  <c r="G29" i="3"/>
  <c r="G59" i="3"/>
  <c r="P62" i="3"/>
  <c r="Q69" i="3"/>
  <c r="H73" i="3"/>
  <c r="F121" i="3"/>
  <c r="G162" i="3"/>
  <c r="N163" i="3"/>
  <c r="E178" i="3"/>
  <c r="E251" i="3"/>
  <c r="O288" i="3"/>
  <c r="F314" i="3"/>
  <c r="M371" i="3"/>
  <c r="O391" i="3"/>
  <c r="I394" i="3"/>
  <c r="N407" i="3"/>
  <c r="P409" i="3"/>
  <c r="H431" i="3"/>
  <c r="L474" i="3"/>
  <c r="G551" i="3"/>
  <c r="E594" i="3"/>
  <c r="E602" i="3"/>
  <c r="E628" i="3"/>
  <c r="E654" i="3"/>
  <c r="E675" i="3"/>
  <c r="H684" i="3"/>
  <c r="J758" i="3"/>
  <c r="G778" i="3"/>
  <c r="N787" i="3"/>
  <c r="M812" i="3"/>
  <c r="G818" i="3"/>
  <c r="H836" i="3"/>
  <c r="N857" i="3"/>
  <c r="O882" i="3"/>
  <c r="F890" i="3"/>
  <c r="J925" i="3"/>
  <c r="Q926" i="3"/>
  <c r="G987" i="3"/>
  <c r="H1073" i="3"/>
  <c r="E1115" i="3"/>
  <c r="J1128" i="3"/>
  <c r="E1180" i="3"/>
  <c r="G1202" i="3"/>
  <c r="E1211" i="3"/>
  <c r="I1216" i="3"/>
  <c r="N1281" i="3"/>
  <c r="G1395" i="3"/>
  <c r="O1404" i="3"/>
  <c r="O1428" i="3"/>
  <c r="F1450" i="3"/>
  <c r="L1551" i="3"/>
  <c r="F1559" i="3"/>
  <c r="P1566" i="3"/>
  <c r="G50" i="3"/>
  <c r="E202" i="3"/>
  <c r="L409" i="3"/>
  <c r="F803" i="3"/>
  <c r="E818" i="3"/>
  <c r="I857" i="3"/>
  <c r="E868" i="3"/>
  <c r="H29" i="3"/>
  <c r="M59" i="3"/>
  <c r="I73" i="3"/>
  <c r="P121" i="3"/>
  <c r="H162" i="3"/>
  <c r="Q178" i="3"/>
  <c r="Q288" i="3"/>
  <c r="P407" i="3"/>
  <c r="O422" i="3"/>
  <c r="H447" i="3"/>
  <c r="Q544" i="3"/>
  <c r="O551" i="3"/>
  <c r="H594" i="3"/>
  <c r="F645" i="3"/>
  <c r="I654" i="3"/>
  <c r="G675" i="3"/>
  <c r="N729" i="3"/>
  <c r="K758" i="3"/>
  <c r="E795" i="3"/>
  <c r="H818" i="3"/>
  <c r="Q857" i="3"/>
  <c r="Q882" i="3"/>
  <c r="G890" i="3"/>
  <c r="H897" i="3"/>
  <c r="K925" i="3"/>
  <c r="L987" i="3"/>
  <c r="M1059" i="3"/>
  <c r="F1115" i="3"/>
  <c r="N1180" i="3"/>
  <c r="N1211" i="3"/>
  <c r="J1216" i="3"/>
  <c r="J1395" i="3"/>
  <c r="Q1417" i="3"/>
  <c r="Q1539" i="3"/>
  <c r="L1559" i="3"/>
  <c r="I561" i="3"/>
  <c r="F29" i="3"/>
  <c r="F162" i="3"/>
  <c r="F163" i="3"/>
  <c r="I407" i="3"/>
  <c r="P598" i="3"/>
  <c r="I758" i="3"/>
  <c r="G946" i="3"/>
  <c r="H1090" i="3"/>
  <c r="M1235" i="3"/>
  <c r="K1327" i="3"/>
  <c r="F11" i="3"/>
  <c r="Q29" i="3"/>
  <c r="E56" i="3"/>
  <c r="Q73" i="3"/>
  <c r="O119" i="3"/>
  <c r="I162" i="3"/>
  <c r="H168" i="3"/>
  <c r="E177" i="3"/>
  <c r="H232" i="3"/>
  <c r="P238" i="3"/>
  <c r="I303" i="3"/>
  <c r="Q314" i="3"/>
  <c r="J365" i="3"/>
  <c r="I369" i="3"/>
  <c r="I432" i="3"/>
  <c r="H434" i="3"/>
  <c r="Q437" i="3"/>
  <c r="F458" i="3"/>
  <c r="E513" i="3"/>
  <c r="G520" i="3"/>
  <c r="O526" i="3"/>
  <c r="I594" i="3"/>
  <c r="Q623" i="3"/>
  <c r="Q640" i="3"/>
  <c r="H643" i="3"/>
  <c r="H645" i="3"/>
  <c r="H689" i="3"/>
  <c r="L779" i="3"/>
  <c r="G795" i="3"/>
  <c r="H817" i="3"/>
  <c r="I889" i="3"/>
  <c r="P890" i="3"/>
  <c r="L925" i="3"/>
  <c r="H978" i="3"/>
  <c r="M995" i="3"/>
  <c r="M1002" i="3"/>
  <c r="K1036" i="3"/>
  <c r="N1115" i="3"/>
  <c r="N1145" i="3"/>
  <c r="F1148" i="3"/>
  <c r="H1177" i="3"/>
  <c r="Q1208" i="3"/>
  <c r="I1214" i="3"/>
  <c r="I1226" i="3"/>
  <c r="G1377" i="3"/>
  <c r="K1395" i="3"/>
  <c r="P1411" i="3"/>
  <c r="R1417" i="3"/>
  <c r="H1436" i="3"/>
  <c r="G1443" i="3"/>
  <c r="J142" i="3"/>
  <c r="K142" i="3"/>
  <c r="K169" i="3"/>
  <c r="M169" i="3"/>
  <c r="I169" i="3"/>
  <c r="H169" i="3"/>
  <c r="I204" i="3"/>
  <c r="L204" i="3"/>
  <c r="Q225" i="3"/>
  <c r="L225" i="3"/>
  <c r="M258" i="3"/>
  <c r="K258" i="3"/>
  <c r="L396" i="3"/>
  <c r="K396" i="3"/>
  <c r="K433" i="3"/>
  <c r="F433" i="3"/>
  <c r="I38" i="3"/>
  <c r="O90" i="3"/>
  <c r="K90" i="3"/>
  <c r="R114" i="3"/>
  <c r="H114" i="3"/>
  <c r="N167" i="3"/>
  <c r="L176" i="3"/>
  <c r="N176" i="3"/>
  <c r="H176" i="3"/>
  <c r="O222" i="3"/>
  <c r="R266" i="3"/>
  <c r="I266" i="3"/>
  <c r="E353" i="3"/>
  <c r="I360" i="3"/>
  <c r="Q396" i="3"/>
  <c r="I420" i="3"/>
  <c r="R426" i="3"/>
  <c r="E426" i="3"/>
  <c r="Q9" i="3"/>
  <c r="H22" i="3"/>
  <c r="P64" i="3"/>
  <c r="J64" i="3"/>
  <c r="K93" i="3"/>
  <c r="M93" i="3"/>
  <c r="P103" i="3"/>
  <c r="K103" i="3"/>
  <c r="K111" i="3"/>
  <c r="J111" i="3"/>
  <c r="J212" i="3"/>
  <c r="E212" i="3"/>
  <c r="P322" i="3"/>
  <c r="M322" i="3"/>
  <c r="M347" i="3"/>
  <c r="L347" i="3"/>
  <c r="Q353" i="3"/>
  <c r="R402" i="3"/>
  <c r="O402" i="3"/>
  <c r="I16" i="3"/>
  <c r="R16" i="3"/>
  <c r="I27" i="3"/>
  <c r="E57" i="3"/>
  <c r="K81" i="3"/>
  <c r="Q81" i="3"/>
  <c r="N81" i="3"/>
  <c r="E81" i="3"/>
  <c r="R91" i="3"/>
  <c r="G91" i="3"/>
  <c r="F91" i="3"/>
  <c r="I103" i="3"/>
  <c r="N169" i="3"/>
  <c r="Q204" i="3"/>
  <c r="M250" i="3"/>
  <c r="G250" i="3"/>
  <c r="L264" i="3"/>
  <c r="P264" i="3"/>
  <c r="L307" i="3"/>
  <c r="Q405" i="3"/>
  <c r="R410" i="3"/>
  <c r="N410" i="3"/>
  <c r="L504" i="3"/>
  <c r="H504" i="3"/>
  <c r="O504" i="3"/>
  <c r="R34" i="3"/>
  <c r="F34" i="3"/>
  <c r="O71" i="3"/>
  <c r="R13" i="3"/>
  <c r="L13" i="3"/>
  <c r="I55" i="3"/>
  <c r="O55" i="3"/>
  <c r="Q64" i="3"/>
  <c r="R71" i="3"/>
  <c r="J103" i="3"/>
  <c r="L173" i="3"/>
  <c r="R173" i="3"/>
  <c r="I173" i="3"/>
  <c r="I176" i="3"/>
  <c r="I252" i="3"/>
  <c r="E256" i="3"/>
  <c r="L266" i="3"/>
  <c r="Q300" i="3"/>
  <c r="Q308" i="3"/>
  <c r="J308" i="3"/>
  <c r="R358" i="3"/>
  <c r="Q358" i="3"/>
  <c r="F418" i="3"/>
  <c r="L424" i="3"/>
  <c r="G424" i="3"/>
  <c r="J16" i="3"/>
  <c r="E69" i="3"/>
  <c r="K69" i="3"/>
  <c r="I77" i="3"/>
  <c r="J91" i="3"/>
  <c r="I101" i="3"/>
  <c r="R101" i="3"/>
  <c r="J101" i="3"/>
  <c r="F147" i="3"/>
  <c r="H173" i="3"/>
  <c r="Q231" i="3"/>
  <c r="P231" i="3"/>
  <c r="H231" i="3"/>
  <c r="O266" i="3"/>
  <c r="G280" i="3"/>
  <c r="E347" i="3"/>
  <c r="O378" i="3"/>
  <c r="M399" i="3"/>
  <c r="P399" i="3"/>
  <c r="P402" i="3"/>
  <c r="Q16" i="3"/>
  <c r="E34" i="3"/>
  <c r="F59" i="3"/>
  <c r="F81" i="3"/>
  <c r="K91" i="3"/>
  <c r="R138" i="3"/>
  <c r="O138" i="3"/>
  <c r="J141" i="3"/>
  <c r="L141" i="3"/>
  <c r="K193" i="3"/>
  <c r="F193" i="3"/>
  <c r="M271" i="3"/>
  <c r="P271" i="3"/>
  <c r="H271" i="3"/>
  <c r="E273" i="3"/>
  <c r="M299" i="3"/>
  <c r="E299" i="3"/>
  <c r="I342" i="3"/>
  <c r="P342" i="3"/>
  <c r="O345" i="3"/>
  <c r="E345" i="3"/>
  <c r="K372" i="3"/>
  <c r="Q372" i="3"/>
  <c r="M375" i="3"/>
  <c r="P375" i="3"/>
  <c r="R386" i="3"/>
  <c r="I386" i="3"/>
  <c r="F386" i="3"/>
  <c r="F399" i="3"/>
  <c r="L448" i="3"/>
  <c r="I448" i="3"/>
  <c r="O448" i="3"/>
  <c r="G448" i="3"/>
  <c r="G34" i="3"/>
  <c r="R50" i="3"/>
  <c r="F50" i="3"/>
  <c r="H81" i="3"/>
  <c r="G210" i="3"/>
  <c r="K210" i="3"/>
  <c r="I210" i="3"/>
  <c r="H210" i="3"/>
  <c r="R234" i="3"/>
  <c r="G234" i="3"/>
  <c r="I271" i="3"/>
  <c r="P343" i="3"/>
  <c r="G343" i="3"/>
  <c r="P392" i="3"/>
  <c r="M392" i="3"/>
  <c r="R450" i="3"/>
  <c r="F450" i="3"/>
  <c r="L458" i="3"/>
  <c r="P546" i="3"/>
  <c r="Q558" i="3"/>
  <c r="H642" i="3"/>
  <c r="M658" i="3"/>
  <c r="M674" i="3"/>
  <c r="L750" i="3"/>
  <c r="L884" i="3"/>
  <c r="L930" i="3"/>
  <c r="I930" i="3"/>
  <c r="M963" i="3"/>
  <c r="M1044" i="3"/>
  <c r="M1153" i="3"/>
  <c r="H1153" i="3"/>
  <c r="Q1154" i="3"/>
  <c r="M1172" i="3"/>
  <c r="K1230" i="3"/>
  <c r="Q1230" i="3"/>
  <c r="L1230" i="3"/>
  <c r="H1258" i="3"/>
  <c r="Q1258" i="3"/>
  <c r="O1258" i="3"/>
  <c r="J1280" i="3"/>
  <c r="K1280" i="3"/>
  <c r="O1462" i="3"/>
  <c r="R1462" i="3"/>
  <c r="E1462" i="3"/>
  <c r="Q458" i="3"/>
  <c r="K505" i="3"/>
  <c r="Q505" i="3"/>
  <c r="F530" i="3"/>
  <c r="Q530" i="3"/>
  <c r="R602" i="3"/>
  <c r="G602" i="3"/>
  <c r="O642" i="3"/>
  <c r="E772" i="3"/>
  <c r="P788" i="3"/>
  <c r="N788" i="3"/>
  <c r="M841" i="3"/>
  <c r="I841" i="3"/>
  <c r="R847" i="3"/>
  <c r="K867" i="3"/>
  <c r="F867" i="3"/>
  <c r="F913" i="3"/>
  <c r="I1008" i="3"/>
  <c r="L1066" i="3"/>
  <c r="P1066" i="3"/>
  <c r="F1153" i="3"/>
  <c r="M1162" i="3"/>
  <c r="O1172" i="3"/>
  <c r="M1227" i="3"/>
  <c r="P1227" i="3"/>
  <c r="O1227" i="3"/>
  <c r="P1250" i="3"/>
  <c r="F1258" i="3"/>
  <c r="L600" i="3"/>
  <c r="G600" i="3"/>
  <c r="R642" i="3"/>
  <c r="H762" i="3"/>
  <c r="I762" i="3"/>
  <c r="N772" i="3"/>
  <c r="H913" i="3"/>
  <c r="H930" i="3"/>
  <c r="K1003" i="3"/>
  <c r="G1003" i="3"/>
  <c r="M1025" i="3"/>
  <c r="O1025" i="3"/>
  <c r="F1256" i="3"/>
  <c r="O1256" i="3"/>
  <c r="M1295" i="3"/>
  <c r="I1295" i="3"/>
  <c r="E1295" i="3"/>
  <c r="N1393" i="3"/>
  <c r="P1460" i="3"/>
  <c r="R1460" i="3"/>
  <c r="R1481" i="3"/>
  <c r="Q1481" i="3"/>
  <c r="N1481" i="3"/>
  <c r="I1481" i="3"/>
  <c r="H121" i="3"/>
  <c r="N162" i="3"/>
  <c r="R163" i="3"/>
  <c r="G177" i="3"/>
  <c r="L363" i="3"/>
  <c r="N441" i="3"/>
  <c r="H450" i="3"/>
  <c r="G513" i="3"/>
  <c r="K515" i="3"/>
  <c r="Q559" i="3"/>
  <c r="P561" i="3"/>
  <c r="G584" i="3"/>
  <c r="N584" i="3"/>
  <c r="K594" i="3"/>
  <c r="H711" i="3"/>
  <c r="I745" i="3"/>
  <c r="L759" i="3"/>
  <c r="O772" i="3"/>
  <c r="O788" i="3"/>
  <c r="F818" i="3"/>
  <c r="Q822" i="3"/>
  <c r="F841" i="3"/>
  <c r="G897" i="3"/>
  <c r="Q913" i="3"/>
  <c r="L922" i="3"/>
  <c r="G922" i="3"/>
  <c r="M929" i="3"/>
  <c r="F929" i="3"/>
  <c r="N930" i="3"/>
  <c r="E962" i="3"/>
  <c r="R975" i="3"/>
  <c r="K987" i="3"/>
  <c r="H987" i="3"/>
  <c r="I1025" i="3"/>
  <c r="M1083" i="3"/>
  <c r="G1090" i="3"/>
  <c r="Q1113" i="3"/>
  <c r="O1115" i="3"/>
  <c r="F1131" i="3"/>
  <c r="P1153" i="3"/>
  <c r="G1177" i="3"/>
  <c r="M1180" i="3"/>
  <c r="Q1222" i="3"/>
  <c r="N1227" i="3"/>
  <c r="H1251" i="3"/>
  <c r="R1258" i="3"/>
  <c r="O1393" i="3"/>
  <c r="F1481" i="3"/>
  <c r="Q516" i="3"/>
  <c r="I516" i="3"/>
  <c r="N745" i="3"/>
  <c r="K963" i="3"/>
  <c r="L963" i="3"/>
  <c r="Q1114" i="3"/>
  <c r="G1114" i="3"/>
  <c r="E1319" i="3"/>
  <c r="K1352" i="3"/>
  <c r="L1352" i="3"/>
  <c r="G458" i="3"/>
  <c r="Q474" i="3"/>
  <c r="H474" i="3"/>
  <c r="Q479" i="3"/>
  <c r="H481" i="3"/>
  <c r="O494" i="3"/>
  <c r="P505" i="3"/>
  <c r="F600" i="3"/>
  <c r="H602" i="3"/>
  <c r="O610" i="3"/>
  <c r="E642" i="3"/>
  <c r="E668" i="3"/>
  <c r="Q684" i="3"/>
  <c r="G723" i="3"/>
  <c r="R748" i="3"/>
  <c r="F748" i="3"/>
  <c r="P755" i="3"/>
  <c r="E755" i="3"/>
  <c r="M762" i="3"/>
  <c r="P824" i="3"/>
  <c r="Q824" i="3"/>
  <c r="L835" i="3"/>
  <c r="H841" i="3"/>
  <c r="H867" i="3"/>
  <c r="E884" i="3"/>
  <c r="I897" i="3"/>
  <c r="N953" i="3"/>
  <c r="E963" i="3"/>
  <c r="E964" i="3"/>
  <c r="G994" i="3"/>
  <c r="H1003" i="3"/>
  <c r="Q1049" i="3"/>
  <c r="H1074" i="3"/>
  <c r="L1082" i="3"/>
  <c r="F1082" i="3"/>
  <c r="G1084" i="3"/>
  <c r="Q1090" i="3"/>
  <c r="G1154" i="3"/>
  <c r="G1156" i="3"/>
  <c r="G1212" i="3"/>
  <c r="O1212" i="3"/>
  <c r="K1290" i="3"/>
  <c r="L1290" i="3"/>
  <c r="H1290" i="3"/>
  <c r="K1295" i="3"/>
  <c r="E1326" i="3"/>
  <c r="O1387" i="3"/>
  <c r="H1387" i="3"/>
  <c r="O1471" i="3"/>
  <c r="G1471" i="3"/>
  <c r="H25" i="3"/>
  <c r="E29" i="3"/>
  <c r="E162" i="3"/>
  <c r="Q162" i="3"/>
  <c r="G168" i="3"/>
  <c r="J197" i="3"/>
  <c r="I223" i="3"/>
  <c r="H277" i="3"/>
  <c r="M288" i="3"/>
  <c r="F303" i="3"/>
  <c r="R379" i="3"/>
  <c r="F391" i="3"/>
  <c r="H458" i="3"/>
  <c r="J467" i="3"/>
  <c r="K467" i="3"/>
  <c r="H471" i="3"/>
  <c r="M481" i="3"/>
  <c r="J517" i="3"/>
  <c r="R538" i="3"/>
  <c r="P538" i="3"/>
  <c r="R566" i="3"/>
  <c r="Q566" i="3"/>
  <c r="M584" i="3"/>
  <c r="I600" i="3"/>
  <c r="I602" i="3"/>
  <c r="P610" i="3"/>
  <c r="F642" i="3"/>
  <c r="I652" i="3"/>
  <c r="Q668" i="3"/>
  <c r="E674" i="3"/>
  <c r="J683" i="3"/>
  <c r="F683" i="3"/>
  <c r="M712" i="3"/>
  <c r="L723" i="3"/>
  <c r="P731" i="3"/>
  <c r="E731" i="3"/>
  <c r="G739" i="3"/>
  <c r="E748" i="3"/>
  <c r="G787" i="3"/>
  <c r="M789" i="3"/>
  <c r="R796" i="3"/>
  <c r="F796" i="3"/>
  <c r="M818" i="3"/>
  <c r="H824" i="3"/>
  <c r="R830" i="3"/>
  <c r="Q830" i="3"/>
  <c r="Q841" i="3"/>
  <c r="L867" i="3"/>
  <c r="J877" i="3"/>
  <c r="K877" i="3"/>
  <c r="F884" i="3"/>
  <c r="L890" i="3"/>
  <c r="E890" i="3"/>
  <c r="P897" i="3"/>
  <c r="P911" i="3"/>
  <c r="I911" i="3"/>
  <c r="G963" i="3"/>
  <c r="L1003" i="3"/>
  <c r="H1079" i="3"/>
  <c r="K1079" i="3"/>
  <c r="L1084" i="3"/>
  <c r="G1140" i="3"/>
  <c r="K1154" i="3"/>
  <c r="I1156" i="3"/>
  <c r="P1236" i="3"/>
  <c r="L1236" i="3"/>
  <c r="N1313" i="3"/>
  <c r="M1321" i="3"/>
  <c r="G1321" i="3"/>
  <c r="H1447" i="3"/>
  <c r="K1447" i="3"/>
  <c r="G1497" i="3"/>
  <c r="G298" i="3"/>
  <c r="H303" i="3"/>
  <c r="F401" i="3"/>
  <c r="I458" i="3"/>
  <c r="P517" i="3"/>
  <c r="I558" i="3"/>
  <c r="P600" i="3"/>
  <c r="M602" i="3"/>
  <c r="L620" i="3"/>
  <c r="O640" i="3"/>
  <c r="G642" i="3"/>
  <c r="E658" i="3"/>
  <c r="P669" i="3"/>
  <c r="E669" i="3"/>
  <c r="H674" i="3"/>
  <c r="G748" i="3"/>
  <c r="J750" i="3"/>
  <c r="J776" i="3"/>
  <c r="L787" i="3"/>
  <c r="M809" i="3"/>
  <c r="H809" i="3"/>
  <c r="Q818" i="3"/>
  <c r="I824" i="3"/>
  <c r="L842" i="3"/>
  <c r="N842" i="3"/>
  <c r="Q868" i="3"/>
  <c r="H868" i="3"/>
  <c r="J869" i="3"/>
  <c r="K895" i="3"/>
  <c r="P895" i="3"/>
  <c r="M961" i="3"/>
  <c r="I961" i="3"/>
  <c r="H963" i="3"/>
  <c r="O1073" i="3"/>
  <c r="P1073" i="3"/>
  <c r="H1139" i="3"/>
  <c r="P1139" i="3"/>
  <c r="Q1140" i="3"/>
  <c r="M1148" i="3"/>
  <c r="G1148" i="3"/>
  <c r="I1166" i="3"/>
  <c r="F1172" i="3"/>
  <c r="Q1290" i="3"/>
  <c r="R1297" i="3"/>
  <c r="N1297" i="3"/>
  <c r="E1383" i="3"/>
  <c r="O1392" i="3"/>
  <c r="L1392" i="3"/>
  <c r="R1485" i="3"/>
  <c r="J1192" i="3"/>
  <c r="J1221" i="3"/>
  <c r="I1284" i="3"/>
  <c r="O1423" i="3"/>
  <c r="G1453" i="3"/>
  <c r="R1502" i="3"/>
  <c r="E1573" i="3"/>
  <c r="H1492" i="3"/>
  <c r="M1530" i="3"/>
  <c r="F1575" i="3"/>
  <c r="N1530" i="3"/>
  <c r="M373" i="4"/>
  <c r="M1523" i="3"/>
  <c r="Q82" i="3"/>
  <c r="Q114" i="3"/>
  <c r="Q153" i="3"/>
  <c r="Q234" i="3"/>
  <c r="G248" i="3"/>
  <c r="J260" i="3"/>
  <c r="P261" i="3"/>
  <c r="N282" i="3"/>
  <c r="I290" i="3"/>
  <c r="P298" i="3"/>
  <c r="Q310" i="3"/>
  <c r="J355" i="3"/>
  <c r="Q429" i="3"/>
  <c r="L442" i="3"/>
  <c r="O462" i="3"/>
  <c r="I462" i="3"/>
  <c r="M465" i="3"/>
  <c r="L472" i="3"/>
  <c r="P472" i="3"/>
  <c r="H472" i="3"/>
  <c r="F472" i="3"/>
  <c r="L488" i="3"/>
  <c r="Q488" i="3"/>
  <c r="N488" i="3"/>
  <c r="F488" i="3"/>
  <c r="P493" i="3"/>
  <c r="Q493" i="3"/>
  <c r="K509" i="3"/>
  <c r="P509" i="3"/>
  <c r="R522" i="3"/>
  <c r="M522" i="3"/>
  <c r="K611" i="3"/>
  <c r="F611" i="3"/>
  <c r="M248" i="3"/>
  <c r="K260" i="3"/>
  <c r="N290" i="3"/>
  <c r="L355" i="3"/>
  <c r="M442" i="3"/>
  <c r="R506" i="3"/>
  <c r="E506" i="3"/>
  <c r="Q550" i="3"/>
  <c r="P550" i="3"/>
  <c r="I550" i="3"/>
  <c r="G550" i="3"/>
  <c r="M568" i="3"/>
  <c r="O568" i="3"/>
  <c r="M607" i="3"/>
  <c r="P607" i="3"/>
  <c r="G607" i="3"/>
  <c r="J627" i="3"/>
  <c r="R627" i="3"/>
  <c r="L638" i="3"/>
  <c r="E30" i="3"/>
  <c r="E106" i="3"/>
  <c r="F114" i="3"/>
  <c r="F119" i="3"/>
  <c r="G136" i="3"/>
  <c r="M171" i="3"/>
  <c r="R191" i="3"/>
  <c r="M216" i="3"/>
  <c r="G222" i="3"/>
  <c r="J243" i="3"/>
  <c r="G247" i="3"/>
  <c r="J253" i="3"/>
  <c r="L260" i="3"/>
  <c r="O296" i="3"/>
  <c r="E298" i="3"/>
  <c r="J326" i="3"/>
  <c r="M355" i="3"/>
  <c r="P382" i="3"/>
  <c r="F393" i="3"/>
  <c r="I398" i="3"/>
  <c r="P406" i="3"/>
  <c r="E416" i="3"/>
  <c r="H422" i="3"/>
  <c r="I428" i="3"/>
  <c r="I440" i="3"/>
  <c r="H453" i="3"/>
  <c r="G456" i="3"/>
  <c r="I468" i="3"/>
  <c r="J525" i="3"/>
  <c r="K525" i="3"/>
  <c r="H550" i="3"/>
  <c r="M555" i="3"/>
  <c r="L555" i="3"/>
  <c r="K555" i="3"/>
  <c r="I583" i="3"/>
  <c r="Q583" i="3"/>
  <c r="O583" i="3"/>
  <c r="F607" i="3"/>
  <c r="L26" i="3"/>
  <c r="Q55" i="3"/>
  <c r="Q11" i="3"/>
  <c r="F30" i="3"/>
  <c r="R35" i="3"/>
  <c r="J39" i="3"/>
  <c r="E49" i="3"/>
  <c r="L60" i="3"/>
  <c r="E68" i="3"/>
  <c r="O73" i="3"/>
  <c r="G82" i="3"/>
  <c r="J83" i="3"/>
  <c r="Q103" i="3"/>
  <c r="K106" i="3"/>
  <c r="E109" i="3"/>
  <c r="G112" i="3"/>
  <c r="E113" i="3"/>
  <c r="G114" i="3"/>
  <c r="L115" i="3"/>
  <c r="G119" i="3"/>
  <c r="O129" i="3"/>
  <c r="H136" i="3"/>
  <c r="E138" i="3"/>
  <c r="M145" i="3"/>
  <c r="G167" i="3"/>
  <c r="M177" i="3"/>
  <c r="I188" i="3"/>
  <c r="I197" i="3"/>
  <c r="M210" i="3"/>
  <c r="P216" i="3"/>
  <c r="I222" i="3"/>
  <c r="E234" i="3"/>
  <c r="K243" i="3"/>
  <c r="N247" i="3"/>
  <c r="Q260" i="3"/>
  <c r="M281" i="3"/>
  <c r="F298" i="3"/>
  <c r="K307" i="3"/>
  <c r="F335" i="3"/>
  <c r="O366" i="3"/>
  <c r="G369" i="3"/>
  <c r="M376" i="3"/>
  <c r="Q386" i="3"/>
  <c r="G393" i="3"/>
  <c r="F416" i="3"/>
  <c r="E418" i="3"/>
  <c r="I422" i="3"/>
  <c r="J428" i="3"/>
  <c r="G434" i="3"/>
  <c r="M435" i="3"/>
  <c r="P440" i="3"/>
  <c r="Q441" i="3"/>
  <c r="G450" i="3"/>
  <c r="I453" i="3"/>
  <c r="J462" i="3"/>
  <c r="G472" i="3"/>
  <c r="I474" i="3"/>
  <c r="E488" i="3"/>
  <c r="H530" i="3"/>
  <c r="K545" i="3"/>
  <c r="E545" i="3"/>
  <c r="I562" i="3"/>
  <c r="P562" i="3"/>
  <c r="E562" i="3"/>
  <c r="F583" i="3"/>
  <c r="H607" i="3"/>
  <c r="H611" i="3"/>
  <c r="L630" i="3"/>
  <c r="I630" i="3"/>
  <c r="G630" i="3"/>
  <c r="E630" i="3"/>
  <c r="N83" i="3"/>
  <c r="H112" i="3"/>
  <c r="I113" i="3"/>
  <c r="O359" i="3"/>
  <c r="N393" i="3"/>
  <c r="H416" i="3"/>
  <c r="K465" i="3"/>
  <c r="H465" i="3"/>
  <c r="G465" i="3"/>
  <c r="P470" i="3"/>
  <c r="Q470" i="3"/>
  <c r="E499" i="3"/>
  <c r="M499" i="3"/>
  <c r="M503" i="3"/>
  <c r="O503" i="3"/>
  <c r="G503" i="3"/>
  <c r="L627" i="3"/>
  <c r="K30" i="3"/>
  <c r="I49" i="3"/>
  <c r="E52" i="3"/>
  <c r="L10" i="3"/>
  <c r="L30" i="3"/>
  <c r="M49" i="3"/>
  <c r="Q68" i="3"/>
  <c r="J76" i="3"/>
  <c r="I82" i="3"/>
  <c r="H97" i="3"/>
  <c r="M100" i="3"/>
  <c r="R110" i="3"/>
  <c r="I112" i="3"/>
  <c r="M113" i="3"/>
  <c r="I114" i="3"/>
  <c r="F130" i="3"/>
  <c r="E144" i="3"/>
  <c r="P154" i="3"/>
  <c r="E164" i="3"/>
  <c r="O167" i="3"/>
  <c r="P222" i="3"/>
  <c r="F226" i="3"/>
  <c r="Q229" i="3"/>
  <c r="F233" i="3"/>
  <c r="H234" i="3"/>
  <c r="G249" i="3"/>
  <c r="H261" i="3"/>
  <c r="I270" i="3"/>
  <c r="K274" i="3"/>
  <c r="I280" i="3"/>
  <c r="I298" i="3"/>
  <c r="J299" i="3"/>
  <c r="G310" i="3"/>
  <c r="I318" i="3"/>
  <c r="P335" i="3"/>
  <c r="E344" i="3"/>
  <c r="E346" i="3"/>
  <c r="I390" i="3"/>
  <c r="P393" i="3"/>
  <c r="F402" i="3"/>
  <c r="E410" i="3"/>
  <c r="Q416" i="3"/>
  <c r="H418" i="3"/>
  <c r="I426" i="3"/>
  <c r="H429" i="3"/>
  <c r="O433" i="3"/>
  <c r="I436" i="3"/>
  <c r="F439" i="3"/>
  <c r="J461" i="3"/>
  <c r="M463" i="3"/>
  <c r="Q463" i="3"/>
  <c r="I503" i="3"/>
  <c r="K521" i="3"/>
  <c r="F521" i="3"/>
  <c r="M531" i="3"/>
  <c r="K531" i="3"/>
  <c r="K554" i="3"/>
  <c r="M554" i="3"/>
  <c r="I554" i="3"/>
  <c r="E554" i="3"/>
  <c r="H590" i="3"/>
  <c r="O590" i="3"/>
  <c r="I590" i="3"/>
  <c r="J626" i="3"/>
  <c r="I626" i="3"/>
  <c r="Q630" i="3"/>
  <c r="K637" i="3"/>
  <c r="R637" i="3"/>
  <c r="L637" i="3"/>
  <c r="J637" i="3"/>
  <c r="I10" i="3"/>
  <c r="K42" i="3"/>
  <c r="H82" i="3"/>
  <c r="I100" i="3"/>
  <c r="I9" i="3"/>
  <c r="O10" i="3"/>
  <c r="O12" i="3"/>
  <c r="F20" i="3"/>
  <c r="Q21" i="3"/>
  <c r="G28" i="3"/>
  <c r="O29" i="3"/>
  <c r="M30" i="3"/>
  <c r="I33" i="3"/>
  <c r="M34" i="3"/>
  <c r="O49" i="3"/>
  <c r="N50" i="3"/>
  <c r="J59" i="3"/>
  <c r="F64" i="3"/>
  <c r="M66" i="3"/>
  <c r="J71" i="3"/>
  <c r="E73" i="3"/>
  <c r="O81" i="3"/>
  <c r="K82" i="3"/>
  <c r="F103" i="3"/>
  <c r="N112" i="3"/>
  <c r="N113" i="3"/>
  <c r="M114" i="3"/>
  <c r="K122" i="3"/>
  <c r="N130" i="3"/>
  <c r="R141" i="3"/>
  <c r="F144" i="3"/>
  <c r="L149" i="3"/>
  <c r="M162" i="3"/>
  <c r="J163" i="3"/>
  <c r="K164" i="3"/>
  <c r="R167" i="3"/>
  <c r="O175" i="3"/>
  <c r="G184" i="3"/>
  <c r="I189" i="3"/>
  <c r="H198" i="3"/>
  <c r="J204" i="3"/>
  <c r="F210" i="3"/>
  <c r="L211" i="3"/>
  <c r="Q222" i="3"/>
  <c r="N226" i="3"/>
  <c r="F232" i="3"/>
  <c r="O233" i="3"/>
  <c r="L234" i="3"/>
  <c r="N239" i="3"/>
  <c r="E248" i="3"/>
  <c r="H255" i="3"/>
  <c r="J261" i="3"/>
  <c r="H264" i="3"/>
  <c r="K267" i="3"/>
  <c r="G278" i="3"/>
  <c r="O280" i="3"/>
  <c r="G288" i="3"/>
  <c r="E290" i="3"/>
  <c r="L292" i="3"/>
  <c r="L297" i="3"/>
  <c r="K298" i="3"/>
  <c r="J310" i="3"/>
  <c r="J318" i="3"/>
  <c r="H344" i="3"/>
  <c r="K346" i="3"/>
  <c r="F370" i="3"/>
  <c r="G386" i="3"/>
  <c r="E392" i="3"/>
  <c r="H402" i="3"/>
  <c r="G407" i="3"/>
  <c r="L410" i="3"/>
  <c r="O418" i="3"/>
  <c r="H421" i="3"/>
  <c r="I429" i="3"/>
  <c r="E432" i="3"/>
  <c r="Q433" i="3"/>
  <c r="O434" i="3"/>
  <c r="Q436" i="3"/>
  <c r="G439" i="3"/>
  <c r="I444" i="3"/>
  <c r="O449" i="3"/>
  <c r="O458" i="3"/>
  <c r="K461" i="3"/>
  <c r="K481" i="3"/>
  <c r="O481" i="3"/>
  <c r="R498" i="3"/>
  <c r="L498" i="3"/>
  <c r="G498" i="3"/>
  <c r="L512" i="3"/>
  <c r="N512" i="3"/>
  <c r="K523" i="3"/>
  <c r="M527" i="3"/>
  <c r="G527" i="3"/>
  <c r="J556" i="3"/>
  <c r="G578" i="3"/>
  <c r="O578" i="3"/>
  <c r="P106" i="3"/>
  <c r="P9" i="3"/>
  <c r="P29" i="3"/>
  <c r="P30" i="3"/>
  <c r="O34" i="3"/>
  <c r="J48" i="3"/>
  <c r="P50" i="3"/>
  <c r="K59" i="3"/>
  <c r="J61" i="3"/>
  <c r="I64" i="3"/>
  <c r="K71" i="3"/>
  <c r="F73" i="3"/>
  <c r="P81" i="3"/>
  <c r="O82" i="3"/>
  <c r="H103" i="3"/>
  <c r="R112" i="3"/>
  <c r="O113" i="3"/>
  <c r="O114" i="3"/>
  <c r="Q128" i="3"/>
  <c r="Q130" i="3"/>
  <c r="F139" i="3"/>
  <c r="H144" i="3"/>
  <c r="I153" i="3"/>
  <c r="K163" i="3"/>
  <c r="Q184" i="3"/>
  <c r="K204" i="3"/>
  <c r="E217" i="3"/>
  <c r="G232" i="3"/>
  <c r="P233" i="3"/>
  <c r="O234" i="3"/>
  <c r="M242" i="3"/>
  <c r="F248" i="3"/>
  <c r="K261" i="3"/>
  <c r="I264" i="3"/>
  <c r="L267" i="3"/>
  <c r="G271" i="3"/>
  <c r="P278" i="3"/>
  <c r="Q280" i="3"/>
  <c r="I288" i="3"/>
  <c r="F290" i="3"/>
  <c r="H295" i="3"/>
  <c r="M297" i="3"/>
  <c r="M298" i="3"/>
  <c r="I324" i="3"/>
  <c r="Q344" i="3"/>
  <c r="E355" i="3"/>
  <c r="E360" i="3"/>
  <c r="H365" i="3"/>
  <c r="P367" i="3"/>
  <c r="E378" i="3"/>
  <c r="H386" i="3"/>
  <c r="G392" i="3"/>
  <c r="L402" i="3"/>
  <c r="H407" i="3"/>
  <c r="M410" i="3"/>
  <c r="P418" i="3"/>
  <c r="J421" i="3"/>
  <c r="K429" i="3"/>
  <c r="F432" i="3"/>
  <c r="Q434" i="3"/>
  <c r="O439" i="3"/>
  <c r="G441" i="3"/>
  <c r="G442" i="3"/>
  <c r="K444" i="3"/>
  <c r="F455" i="3"/>
  <c r="P461" i="3"/>
  <c r="H463" i="3"/>
  <c r="F465" i="3"/>
  <c r="R474" i="3"/>
  <c r="F474" i="3"/>
  <c r="E474" i="3"/>
  <c r="O474" i="3"/>
  <c r="G495" i="3"/>
  <c r="L499" i="3"/>
  <c r="L520" i="3"/>
  <c r="E520" i="3"/>
  <c r="Q520" i="3"/>
  <c r="L523" i="3"/>
  <c r="G544" i="3"/>
  <c r="E544" i="3"/>
  <c r="L556" i="3"/>
  <c r="M571" i="3"/>
  <c r="P609" i="3"/>
  <c r="R609" i="3"/>
  <c r="I609" i="3"/>
  <c r="Q641" i="3"/>
  <c r="O641" i="3"/>
  <c r="I698" i="3"/>
  <c r="P716" i="3"/>
  <c r="G858" i="3"/>
  <c r="L954" i="3"/>
  <c r="E954" i="3"/>
  <c r="Q954" i="3"/>
  <c r="P954" i="3"/>
  <c r="M954" i="3"/>
  <c r="M969" i="3"/>
  <c r="P969" i="3"/>
  <c r="H969" i="3"/>
  <c r="E980" i="3"/>
  <c r="L980" i="3"/>
  <c r="K980" i="3"/>
  <c r="H980" i="3"/>
  <c r="M1041" i="3"/>
  <c r="Q1041" i="3"/>
  <c r="O1041" i="3"/>
  <c r="Q1060" i="3"/>
  <c r="F1060" i="3"/>
  <c r="H1060" i="3"/>
  <c r="Q1106" i="3"/>
  <c r="G1106" i="3"/>
  <c r="Q1168" i="3"/>
  <c r="I1168" i="3"/>
  <c r="G1168" i="3"/>
  <c r="K652" i="3"/>
  <c r="K698" i="3"/>
  <c r="J765" i="3"/>
  <c r="I858" i="3"/>
  <c r="L882" i="3"/>
  <c r="F882" i="3"/>
  <c r="P882" i="3"/>
  <c r="R933" i="3"/>
  <c r="L933" i="3"/>
  <c r="G969" i="3"/>
  <c r="O1011" i="3"/>
  <c r="G1011" i="3"/>
  <c r="H1106" i="3"/>
  <c r="E1189" i="3"/>
  <c r="M1189" i="3"/>
  <c r="K1189" i="3"/>
  <c r="J1189" i="3"/>
  <c r="J1198" i="3"/>
  <c r="I1198" i="3"/>
  <c r="R1204" i="3"/>
  <c r="F1204" i="3"/>
  <c r="E1204" i="3"/>
  <c r="G1204" i="3"/>
  <c r="O652" i="3"/>
  <c r="F691" i="3"/>
  <c r="M698" i="3"/>
  <c r="M881" i="3"/>
  <c r="I881" i="3"/>
  <c r="G912" i="3"/>
  <c r="N938" i="3"/>
  <c r="M938" i="3"/>
  <c r="Q958" i="3"/>
  <c r="I969" i="3"/>
  <c r="Q1001" i="3"/>
  <c r="O1001" i="3"/>
  <c r="H1001" i="3"/>
  <c r="Q1008" i="3"/>
  <c r="H1041" i="3"/>
  <c r="F538" i="3"/>
  <c r="Q600" i="3"/>
  <c r="Q642" i="3"/>
  <c r="R645" i="3"/>
  <c r="P652" i="3"/>
  <c r="G654" i="3"/>
  <c r="Q656" i="3"/>
  <c r="I658" i="3"/>
  <c r="M669" i="3"/>
  <c r="K674" i="3"/>
  <c r="F675" i="3"/>
  <c r="N691" i="3"/>
  <c r="P698" i="3"/>
  <c r="E717" i="3"/>
  <c r="I720" i="3"/>
  <c r="H723" i="3"/>
  <c r="I729" i="3"/>
  <c r="P748" i="3"/>
  <c r="K750" i="3"/>
  <c r="I754" i="3"/>
  <c r="E778" i="3"/>
  <c r="K783" i="3"/>
  <c r="I785" i="3"/>
  <c r="M787" i="3"/>
  <c r="K789" i="3"/>
  <c r="F795" i="3"/>
  <c r="E803" i="3"/>
  <c r="G804" i="3"/>
  <c r="L812" i="3"/>
  <c r="I817" i="3"/>
  <c r="L822" i="3"/>
  <c r="F835" i="3"/>
  <c r="G836" i="3"/>
  <c r="Q839" i="3"/>
  <c r="F881" i="3"/>
  <c r="O899" i="3"/>
  <c r="M899" i="3"/>
  <c r="Q945" i="3"/>
  <c r="F945" i="3"/>
  <c r="P947" i="3"/>
  <c r="N947" i="3"/>
  <c r="L947" i="3"/>
  <c r="E947" i="3"/>
  <c r="F954" i="3"/>
  <c r="Q966" i="3"/>
  <c r="L966" i="3"/>
  <c r="J966" i="3"/>
  <c r="M980" i="3"/>
  <c r="E1027" i="3"/>
  <c r="P1027" i="3"/>
  <c r="R1047" i="3"/>
  <c r="P1047" i="3"/>
  <c r="N1129" i="3"/>
  <c r="H1129" i="3"/>
  <c r="R1168" i="3"/>
  <c r="E1186" i="3"/>
  <c r="K1198" i="3"/>
  <c r="P1225" i="3"/>
  <c r="O1225" i="3"/>
  <c r="F649" i="3"/>
  <c r="O849" i="3"/>
  <c r="L858" i="3"/>
  <c r="H858" i="3"/>
  <c r="Q974" i="3"/>
  <c r="L974" i="3"/>
  <c r="K974" i="3"/>
  <c r="I974" i="3"/>
  <c r="N985" i="3"/>
  <c r="I985" i="3"/>
  <c r="H985" i="3"/>
  <c r="M993" i="3"/>
  <c r="N993" i="3"/>
  <c r="K998" i="3"/>
  <c r="Q998" i="3"/>
  <c r="J998" i="3"/>
  <c r="K1019" i="3"/>
  <c r="G1019" i="3"/>
  <c r="L1038" i="3"/>
  <c r="R1038" i="3"/>
  <c r="Q1038" i="3"/>
  <c r="J1055" i="3"/>
  <c r="P1055" i="3"/>
  <c r="O1068" i="3"/>
  <c r="F1068" i="3"/>
  <c r="I1078" i="3"/>
  <c r="L1078" i="3"/>
  <c r="P1147" i="3"/>
  <c r="M1147" i="3"/>
  <c r="G1147" i="3"/>
  <c r="H1147" i="3"/>
  <c r="E1147" i="3"/>
  <c r="P1155" i="3"/>
  <c r="E1155" i="3"/>
  <c r="K1223" i="3"/>
  <c r="P1223" i="3"/>
  <c r="I1223" i="3"/>
  <c r="I538" i="3"/>
  <c r="I559" i="3"/>
  <c r="F561" i="3"/>
  <c r="M585" i="3"/>
  <c r="O602" i="3"/>
  <c r="L617" i="3"/>
  <c r="G640" i="3"/>
  <c r="F644" i="3"/>
  <c r="E652" i="3"/>
  <c r="J654" i="3"/>
  <c r="G657" i="3"/>
  <c r="N658" i="3"/>
  <c r="G668" i="3"/>
  <c r="G672" i="3"/>
  <c r="N674" i="3"/>
  <c r="M675" i="3"/>
  <c r="F698" i="3"/>
  <c r="J699" i="3"/>
  <c r="I706" i="3"/>
  <c r="H716" i="3"/>
  <c r="H717" i="3"/>
  <c r="M723" i="3"/>
  <c r="J727" i="3"/>
  <c r="H732" i="3"/>
  <c r="I753" i="3"/>
  <c r="Q759" i="3"/>
  <c r="J761" i="3"/>
  <c r="E764" i="3"/>
  <c r="E766" i="3"/>
  <c r="M772" i="3"/>
  <c r="H778" i="3"/>
  <c r="H795" i="3"/>
  <c r="G803" i="3"/>
  <c r="I808" i="3"/>
  <c r="O812" i="3"/>
  <c r="G816" i="3"/>
  <c r="O817" i="3"/>
  <c r="M834" i="3"/>
  <c r="N835" i="3"/>
  <c r="I836" i="3"/>
  <c r="I840" i="3"/>
  <c r="Q849" i="3"/>
  <c r="K861" i="3"/>
  <c r="H879" i="3"/>
  <c r="K879" i="3"/>
  <c r="H881" i="3"/>
  <c r="G882" i="3"/>
  <c r="P938" i="3"/>
  <c r="L950" i="3"/>
  <c r="R950" i="3"/>
  <c r="H954" i="3"/>
  <c r="K966" i="3"/>
  <c r="H993" i="3"/>
  <c r="R1020" i="3"/>
  <c r="E1020" i="3"/>
  <c r="P1020" i="3"/>
  <c r="L1020" i="3"/>
  <c r="R1028" i="3"/>
  <c r="I1028" i="3"/>
  <c r="R1062" i="3"/>
  <c r="Q1062" i="3"/>
  <c r="M1065" i="3"/>
  <c r="P1065" i="3"/>
  <c r="G1068" i="3"/>
  <c r="O1098" i="3"/>
  <c r="M1098" i="3"/>
  <c r="H1176" i="3"/>
  <c r="I1176" i="3"/>
  <c r="H1225" i="3"/>
  <c r="F505" i="3"/>
  <c r="H517" i="3"/>
  <c r="M537" i="3"/>
  <c r="M538" i="3"/>
  <c r="K547" i="3"/>
  <c r="O552" i="3"/>
  <c r="P559" i="3"/>
  <c r="H561" i="3"/>
  <c r="E600" i="3"/>
  <c r="E632" i="3"/>
  <c r="I640" i="3"/>
  <c r="L644" i="3"/>
  <c r="F652" i="3"/>
  <c r="Q654" i="3"/>
  <c r="R657" i="3"/>
  <c r="P658" i="3"/>
  <c r="O675" i="3"/>
  <c r="E686" i="3"/>
  <c r="G698" i="3"/>
  <c r="L699" i="3"/>
  <c r="E701" i="3"/>
  <c r="K706" i="3"/>
  <c r="L716" i="3"/>
  <c r="K717" i="3"/>
  <c r="K727" i="3"/>
  <c r="R759" i="3"/>
  <c r="O764" i="3"/>
  <c r="I766" i="3"/>
  <c r="I778" i="3"/>
  <c r="H803" i="3"/>
  <c r="I816" i="3"/>
  <c r="O818" i="3"/>
  <c r="H826" i="3"/>
  <c r="Q834" i="3"/>
  <c r="O835" i="3"/>
  <c r="L861" i="3"/>
  <c r="J879" i="3"/>
  <c r="N881" i="3"/>
  <c r="H882" i="3"/>
  <c r="O884" i="3"/>
  <c r="K884" i="3"/>
  <c r="G889" i="3"/>
  <c r="M891" i="3"/>
  <c r="G899" i="3"/>
  <c r="G945" i="3"/>
  <c r="O954" i="3"/>
  <c r="J974" i="3"/>
  <c r="G985" i="3"/>
  <c r="I993" i="3"/>
  <c r="L998" i="3"/>
  <c r="K1043" i="3"/>
  <c r="M1043" i="3"/>
  <c r="M1068" i="3"/>
  <c r="M1092" i="3"/>
  <c r="P1092" i="3"/>
  <c r="I1092" i="3"/>
  <c r="O1092" i="3"/>
  <c r="G1092" i="3"/>
  <c r="H1128" i="3"/>
  <c r="I1128" i="3"/>
  <c r="O538" i="3"/>
  <c r="H652" i="3"/>
  <c r="K662" i="3"/>
  <c r="H698" i="3"/>
  <c r="N716" i="3"/>
  <c r="P764" i="3"/>
  <c r="M786" i="3"/>
  <c r="P803" i="3"/>
  <c r="J816" i="3"/>
  <c r="F858" i="3"/>
  <c r="O881" i="3"/>
  <c r="M882" i="3"/>
  <c r="R892" i="3"/>
  <c r="M892" i="3"/>
  <c r="K914" i="3"/>
  <c r="M914" i="3"/>
  <c r="M965" i="3"/>
  <c r="L965" i="3"/>
  <c r="K965" i="3"/>
  <c r="M981" i="3"/>
  <c r="O993" i="3"/>
  <c r="Q1007" i="3"/>
  <c r="P1007" i="3"/>
  <c r="K1007" i="3"/>
  <c r="J1007" i="3"/>
  <c r="R1013" i="3"/>
  <c r="M1013" i="3"/>
  <c r="L1013" i="3"/>
  <c r="L1026" i="3"/>
  <c r="N1026" i="3"/>
  <c r="K1026" i="3"/>
  <c r="I1026" i="3"/>
  <c r="P1043" i="3"/>
  <c r="K1045" i="3"/>
  <c r="P1088" i="3"/>
  <c r="O1088" i="3"/>
  <c r="Q1110" i="3"/>
  <c r="R1110" i="3"/>
  <c r="F1147" i="3"/>
  <c r="F1163" i="3"/>
  <c r="N1163" i="3"/>
  <c r="G1163" i="3"/>
  <c r="E1163" i="3"/>
  <c r="K1171" i="3"/>
  <c r="E1171" i="3"/>
  <c r="P1171" i="3"/>
  <c r="M1171" i="3"/>
  <c r="H1171" i="3"/>
  <c r="P1207" i="3"/>
  <c r="P1239" i="3"/>
  <c r="Q1239" i="3"/>
  <c r="J1239" i="3"/>
  <c r="M1241" i="3"/>
  <c r="H1241" i="3"/>
  <c r="G1241" i="3"/>
  <c r="N1241" i="3"/>
  <c r="E1202" i="3"/>
  <c r="F1202" i="3"/>
  <c r="Q1286" i="3"/>
  <c r="H1286" i="3"/>
  <c r="J1300" i="3"/>
  <c r="I1300" i="3"/>
  <c r="K1303" i="3"/>
  <c r="Q1303" i="3"/>
  <c r="L1303" i="3"/>
  <c r="P1304" i="3"/>
  <c r="P1310" i="3"/>
  <c r="N1310" i="3"/>
  <c r="E1310" i="3"/>
  <c r="R1362" i="3"/>
  <c r="H1415" i="3"/>
  <c r="G1432" i="3"/>
  <c r="J1432" i="3"/>
  <c r="N1472" i="3"/>
  <c r="R1472" i="3"/>
  <c r="E1472" i="3"/>
  <c r="M1472" i="3"/>
  <c r="F1479" i="3"/>
  <c r="H1488" i="3"/>
  <c r="M1493" i="3"/>
  <c r="R1506" i="3"/>
  <c r="P1506" i="3"/>
  <c r="N1220" i="3"/>
  <c r="I1220" i="3"/>
  <c r="L1234" i="3"/>
  <c r="Q1234" i="3"/>
  <c r="G1234" i="3"/>
  <c r="Q1266" i="3"/>
  <c r="F1266" i="3"/>
  <c r="E1336" i="3"/>
  <c r="M1336" i="3"/>
  <c r="F1352" i="3"/>
  <c r="R1383" i="3"/>
  <c r="H1383" i="3"/>
  <c r="F1383" i="3"/>
  <c r="N1415" i="3"/>
  <c r="K1462" i="3"/>
  <c r="F1462" i="3"/>
  <c r="Q1462" i="3"/>
  <c r="P1462" i="3"/>
  <c r="F1472" i="3"/>
  <c r="K1479" i="3"/>
  <c r="F1503" i="3"/>
  <c r="O1503" i="3"/>
  <c r="N1503" i="3"/>
  <c r="P1503" i="3"/>
  <c r="N1275" i="3"/>
  <c r="K1275" i="3"/>
  <c r="I1355" i="3"/>
  <c r="E1355" i="3"/>
  <c r="Q1364" i="3"/>
  <c r="O1364" i="3"/>
  <c r="I1364" i="3"/>
  <c r="I1431" i="3"/>
  <c r="H1431" i="3"/>
  <c r="R1435" i="3"/>
  <c r="Q1435" i="3"/>
  <c r="P1501" i="3"/>
  <c r="H1501" i="3"/>
  <c r="P1003" i="3"/>
  <c r="K1059" i="3"/>
  <c r="F1059" i="3"/>
  <c r="M1121" i="3"/>
  <c r="I1121" i="3"/>
  <c r="G1121" i="3"/>
  <c r="K1135" i="3"/>
  <c r="Q1135" i="3"/>
  <c r="F1161" i="3"/>
  <c r="H1161" i="3"/>
  <c r="P1201" i="3"/>
  <c r="H1201" i="3"/>
  <c r="L1210" i="3"/>
  <c r="I1210" i="3"/>
  <c r="K1228" i="3"/>
  <c r="R1255" i="3"/>
  <c r="J1255" i="3"/>
  <c r="H1255" i="3"/>
  <c r="M1275" i="3"/>
  <c r="Q1283" i="3"/>
  <c r="O1283" i="3"/>
  <c r="G1284" i="3"/>
  <c r="G1300" i="3"/>
  <c r="M1303" i="3"/>
  <c r="Q1313" i="3"/>
  <c r="N1316" i="3"/>
  <c r="E1322" i="3"/>
  <c r="I1345" i="3"/>
  <c r="J1353" i="3"/>
  <c r="L1353" i="3"/>
  <c r="G1353" i="3"/>
  <c r="G1355" i="3"/>
  <c r="G1383" i="3"/>
  <c r="H1392" i="3"/>
  <c r="H1432" i="3"/>
  <c r="O1439" i="3"/>
  <c r="H1439" i="3"/>
  <c r="G1460" i="3"/>
  <c r="E1471" i="3"/>
  <c r="H1472" i="3"/>
  <c r="K1475" i="3"/>
  <c r="I1475" i="3"/>
  <c r="M1480" i="3"/>
  <c r="K1503" i="3"/>
  <c r="R1372" i="3"/>
  <c r="Q1372" i="3"/>
  <c r="R1446" i="3"/>
  <c r="L1446" i="3"/>
  <c r="R1493" i="3"/>
  <c r="N1493" i="3"/>
  <c r="I1493" i="3"/>
  <c r="G913" i="3"/>
  <c r="F922" i="3"/>
  <c r="R990" i="3"/>
  <c r="R1044" i="3"/>
  <c r="L1044" i="3"/>
  <c r="L1046" i="3"/>
  <c r="Q1046" i="3"/>
  <c r="E1059" i="3"/>
  <c r="R1084" i="3"/>
  <c r="O1084" i="3"/>
  <c r="H1084" i="3"/>
  <c r="L1091" i="3"/>
  <c r="M1091" i="3"/>
  <c r="I1161" i="3"/>
  <c r="Q1210" i="3"/>
  <c r="L1226" i="3"/>
  <c r="F1226" i="3"/>
  <c r="E1235" i="3"/>
  <c r="I1255" i="3"/>
  <c r="F1273" i="3"/>
  <c r="P1276" i="3"/>
  <c r="L1299" i="3"/>
  <c r="K1299" i="3"/>
  <c r="H1299" i="3"/>
  <c r="M1311" i="3"/>
  <c r="K1326" i="3"/>
  <c r="M1326" i="3"/>
  <c r="M1327" i="3"/>
  <c r="L1336" i="3"/>
  <c r="I1353" i="3"/>
  <c r="O1355" i="3"/>
  <c r="F1364" i="3"/>
  <c r="N1383" i="3"/>
  <c r="R1387" i="3"/>
  <c r="I1387" i="3"/>
  <c r="M1392" i="3"/>
  <c r="K1400" i="3"/>
  <c r="K1431" i="3"/>
  <c r="M1432" i="3"/>
  <c r="E1439" i="3"/>
  <c r="M1446" i="3"/>
  <c r="N1448" i="3"/>
  <c r="K1448" i="3"/>
  <c r="I1451" i="3"/>
  <c r="L1451" i="3"/>
  <c r="I1457" i="3"/>
  <c r="G1462" i="3"/>
  <c r="H1471" i="3"/>
  <c r="L1472" i="3"/>
  <c r="J1482" i="3"/>
  <c r="E1493" i="3"/>
  <c r="M1496" i="3"/>
  <c r="F1496" i="3"/>
  <c r="M1501" i="3"/>
  <c r="M931" i="3"/>
  <c r="E1003" i="3"/>
  <c r="H1059" i="3"/>
  <c r="R1076" i="3"/>
  <c r="G1076" i="3"/>
  <c r="E1084" i="3"/>
  <c r="Q1086" i="3"/>
  <c r="L1090" i="3"/>
  <c r="E1090" i="3"/>
  <c r="G1099" i="3"/>
  <c r="G1104" i="3"/>
  <c r="F1121" i="3"/>
  <c r="O1139" i="3"/>
  <c r="M1139" i="3"/>
  <c r="G1139" i="3"/>
  <c r="O1146" i="3"/>
  <c r="E1146" i="3"/>
  <c r="P1148" i="3"/>
  <c r="O1148" i="3"/>
  <c r="K1148" i="3"/>
  <c r="L1154" i="3"/>
  <c r="H1154" i="3"/>
  <c r="F1154" i="3"/>
  <c r="Q1166" i="3"/>
  <c r="K1166" i="3"/>
  <c r="J1167" i="3"/>
  <c r="E1170" i="3"/>
  <c r="M1170" i="3"/>
  <c r="M1173" i="3"/>
  <c r="R1173" i="3"/>
  <c r="F1201" i="3"/>
  <c r="O1219" i="3"/>
  <c r="P1219" i="3"/>
  <c r="M1273" i="3"/>
  <c r="G1312" i="3"/>
  <c r="L1312" i="3"/>
  <c r="H1312" i="3"/>
  <c r="Q1324" i="3"/>
  <c r="P1324" i="3"/>
  <c r="I1335" i="3"/>
  <c r="Q1335" i="3"/>
  <c r="K1335" i="3"/>
  <c r="M1353" i="3"/>
  <c r="R1355" i="3"/>
  <c r="H1362" i="3"/>
  <c r="G1364" i="3"/>
  <c r="O1383" i="3"/>
  <c r="M1400" i="3"/>
  <c r="H1420" i="3"/>
  <c r="Q1429" i="3"/>
  <c r="P1431" i="3"/>
  <c r="F1439" i="3"/>
  <c r="Q1446" i="3"/>
  <c r="H1462" i="3"/>
  <c r="H1467" i="3"/>
  <c r="F1470" i="3"/>
  <c r="M1471" i="3"/>
  <c r="P1472" i="3"/>
  <c r="N1482" i="3"/>
  <c r="F1488" i="3"/>
  <c r="F1493" i="3"/>
  <c r="Q890" i="3"/>
  <c r="P915" i="3"/>
  <c r="H922" i="3"/>
  <c r="G930" i="3"/>
  <c r="G961" i="3"/>
  <c r="F963" i="3"/>
  <c r="E970" i="3"/>
  <c r="K978" i="3"/>
  <c r="R982" i="3"/>
  <c r="E987" i="3"/>
  <c r="I999" i="3"/>
  <c r="F1003" i="3"/>
  <c r="N1025" i="3"/>
  <c r="P1042" i="3"/>
  <c r="O1042" i="3"/>
  <c r="L1059" i="3"/>
  <c r="I1064" i="3"/>
  <c r="Q1064" i="3"/>
  <c r="H1076" i="3"/>
  <c r="F1084" i="3"/>
  <c r="O1099" i="3"/>
  <c r="O1108" i="3"/>
  <c r="N1114" i="3"/>
  <c r="P1116" i="3"/>
  <c r="G1116" i="3"/>
  <c r="H1121" i="3"/>
  <c r="E1140" i="3"/>
  <c r="O1144" i="3"/>
  <c r="H1144" i="3"/>
  <c r="M1146" i="3"/>
  <c r="E1154" i="3"/>
  <c r="F1170" i="3"/>
  <c r="R1200" i="3"/>
  <c r="Q1200" i="3"/>
  <c r="G1201" i="3"/>
  <c r="H1226" i="3"/>
  <c r="J1230" i="3"/>
  <c r="R1236" i="3"/>
  <c r="K1236" i="3"/>
  <c r="G1236" i="3"/>
  <c r="Q1273" i="3"/>
  <c r="L1280" i="3"/>
  <c r="M1283" i="3"/>
  <c r="J1291" i="3"/>
  <c r="Q1299" i="3"/>
  <c r="O1309" i="3"/>
  <c r="K1312" i="3"/>
  <c r="G1326" i="3"/>
  <c r="H1335" i="3"/>
  <c r="K1356" i="3"/>
  <c r="H1356" i="3"/>
  <c r="I1362" i="3"/>
  <c r="J1364" i="3"/>
  <c r="Q1383" i="3"/>
  <c r="E1387" i="3"/>
  <c r="F1415" i="3"/>
  <c r="Q1431" i="3"/>
  <c r="G1439" i="3"/>
  <c r="Q1443" i="3"/>
  <c r="E1443" i="3"/>
  <c r="F1447" i="3"/>
  <c r="I1447" i="3"/>
  <c r="G1447" i="3"/>
  <c r="J1451" i="3"/>
  <c r="M1462" i="3"/>
  <c r="G1470" i="3"/>
  <c r="N1471" i="3"/>
  <c r="P1482" i="3"/>
  <c r="G1488" i="3"/>
  <c r="H1493" i="3"/>
  <c r="M1502" i="3"/>
  <c r="I1539" i="3"/>
  <c r="F1545" i="3"/>
  <c r="N1547" i="3"/>
  <c r="K1551" i="3"/>
  <c r="I1553" i="3"/>
  <c r="Q1565" i="3"/>
  <c r="K1567" i="3"/>
  <c r="F1573" i="3"/>
  <c r="F1560" i="3"/>
  <c r="P1567" i="3"/>
  <c r="E1534" i="3"/>
  <c r="O1551" i="3"/>
  <c r="G1560" i="3"/>
  <c r="O1216" i="3"/>
  <c r="M1377" i="3"/>
  <c r="R1411" i="3"/>
  <c r="N1544" i="3"/>
  <c r="F1551" i="3"/>
  <c r="G1552" i="3"/>
  <c r="K1559" i="3"/>
  <c r="F1567" i="3"/>
  <c r="I1081" i="3"/>
  <c r="G1083" i="3"/>
  <c r="G1153" i="3"/>
  <c r="F1177" i="3"/>
  <c r="K1222" i="3"/>
  <c r="N1519" i="3"/>
  <c r="F1539" i="3"/>
  <c r="G1551" i="3"/>
  <c r="M1561" i="3"/>
  <c r="G1567" i="3"/>
  <c r="J1502" i="3"/>
  <c r="E1536" i="3"/>
  <c r="G1539" i="3"/>
  <c r="G1547" i="3"/>
  <c r="H1551" i="3"/>
  <c r="H1567" i="3"/>
  <c r="Q27" i="3"/>
  <c r="H41" i="3"/>
  <c r="J46" i="3"/>
  <c r="K47" i="3"/>
  <c r="R52" i="3"/>
  <c r="O56" i="3"/>
  <c r="N57" i="3"/>
  <c r="Q65" i="3"/>
  <c r="R80" i="3"/>
  <c r="Q80" i="3"/>
  <c r="J80" i="3"/>
  <c r="K84" i="3"/>
  <c r="R194" i="3"/>
  <c r="O194" i="3"/>
  <c r="E194" i="3"/>
  <c r="N194" i="3"/>
  <c r="M194" i="3"/>
  <c r="I194" i="3"/>
  <c r="H194" i="3"/>
  <c r="Q194" i="3"/>
  <c r="G194" i="3"/>
  <c r="P194" i="3"/>
  <c r="F194" i="3"/>
  <c r="G26" i="3"/>
  <c r="F27" i="3"/>
  <c r="P41" i="3"/>
  <c r="O46" i="3"/>
  <c r="O47" i="3"/>
  <c r="O57" i="3"/>
  <c r="K89" i="3"/>
  <c r="I89" i="3"/>
  <c r="Q89" i="3"/>
  <c r="L152" i="3"/>
  <c r="M152" i="3"/>
  <c r="F152" i="3"/>
  <c r="E152" i="3"/>
  <c r="Q152" i="3"/>
  <c r="P152" i="3"/>
  <c r="Q205" i="3"/>
  <c r="K205" i="3"/>
  <c r="I205" i="3"/>
  <c r="R205" i="3"/>
  <c r="O263" i="3"/>
  <c r="N263" i="3"/>
  <c r="H263" i="3"/>
  <c r="Q263" i="3"/>
  <c r="P263" i="3"/>
  <c r="G27" i="3"/>
  <c r="G38" i="3"/>
  <c r="P46" i="3"/>
  <c r="R47" i="3"/>
  <c r="R53" i="3"/>
  <c r="P57" i="3"/>
  <c r="E66" i="3"/>
  <c r="G80" i="3"/>
  <c r="M209" i="3"/>
  <c r="I209" i="3"/>
  <c r="L312" i="3"/>
  <c r="P312" i="3"/>
  <c r="O312" i="3"/>
  <c r="I312" i="3"/>
  <c r="H312" i="3"/>
  <c r="E312" i="3"/>
  <c r="Q312" i="3"/>
  <c r="N312" i="3"/>
  <c r="G312" i="3"/>
  <c r="F312" i="3"/>
  <c r="P317" i="3"/>
  <c r="K317" i="3"/>
  <c r="Q317" i="3"/>
  <c r="J317" i="3"/>
  <c r="H26" i="3"/>
  <c r="E28" i="3"/>
  <c r="L18" i="3"/>
  <c r="E20" i="3"/>
  <c r="G22" i="3"/>
  <c r="I26" i="3"/>
  <c r="H27" i="3"/>
  <c r="F28" i="3"/>
  <c r="O30" i="3"/>
  <c r="H33" i="3"/>
  <c r="H35" i="3"/>
  <c r="H38" i="3"/>
  <c r="Q46" i="3"/>
  <c r="Q57" i="3"/>
  <c r="R64" i="3"/>
  <c r="G66" i="3"/>
  <c r="K70" i="3"/>
  <c r="J70" i="3"/>
  <c r="K76" i="3"/>
  <c r="M76" i="3"/>
  <c r="I76" i="3"/>
  <c r="H77" i="3"/>
  <c r="H80" i="3"/>
  <c r="L194" i="3"/>
  <c r="R84" i="3"/>
  <c r="I84" i="3"/>
  <c r="J84" i="3"/>
  <c r="O224" i="3"/>
  <c r="G224" i="3"/>
  <c r="F224" i="3"/>
  <c r="Q224" i="3"/>
  <c r="I19" i="3"/>
  <c r="G20" i="3"/>
  <c r="K22" i="3"/>
  <c r="I25" i="3"/>
  <c r="O26" i="3"/>
  <c r="K27" i="3"/>
  <c r="M28" i="3"/>
  <c r="P33" i="3"/>
  <c r="Q38" i="3"/>
  <c r="G46" i="3"/>
  <c r="H47" i="3"/>
  <c r="F52" i="3"/>
  <c r="H56" i="3"/>
  <c r="F57" i="3"/>
  <c r="H58" i="3"/>
  <c r="O66" i="3"/>
  <c r="R74" i="3"/>
  <c r="K74" i="3"/>
  <c r="N80" i="3"/>
  <c r="O87" i="3"/>
  <c r="R87" i="3"/>
  <c r="R90" i="3"/>
  <c r="M90" i="3"/>
  <c r="O135" i="3"/>
  <c r="N135" i="3"/>
  <c r="I215" i="3"/>
  <c r="G215" i="3"/>
  <c r="Q215" i="3"/>
  <c r="P215" i="3"/>
  <c r="J215" i="3"/>
  <c r="O313" i="3"/>
  <c r="P313" i="3"/>
  <c r="N313" i="3"/>
  <c r="I313" i="3"/>
  <c r="F313" i="3"/>
  <c r="M313" i="3"/>
  <c r="E313" i="3"/>
  <c r="G10" i="3"/>
  <c r="H11" i="3"/>
  <c r="P17" i="3"/>
  <c r="K19" i="3"/>
  <c r="M20" i="3"/>
  <c r="O21" i="3"/>
  <c r="P25" i="3"/>
  <c r="P26" i="3"/>
  <c r="N27" i="3"/>
  <c r="N28" i="3"/>
  <c r="M29" i="3"/>
  <c r="G30" i="3"/>
  <c r="N34" i="3"/>
  <c r="R38" i="3"/>
  <c r="M43" i="3"/>
  <c r="H46" i="3"/>
  <c r="I47" i="3"/>
  <c r="O50" i="3"/>
  <c r="I52" i="3"/>
  <c r="F55" i="3"/>
  <c r="I56" i="3"/>
  <c r="G57" i="3"/>
  <c r="L58" i="3"/>
  <c r="J62" i="3"/>
  <c r="G64" i="3"/>
  <c r="E76" i="3"/>
  <c r="P94" i="3"/>
  <c r="Q196" i="3"/>
  <c r="L196" i="3"/>
  <c r="L240" i="3"/>
  <c r="G240" i="3"/>
  <c r="F240" i="3"/>
  <c r="E240" i="3"/>
  <c r="P240" i="3"/>
  <c r="N240" i="3"/>
  <c r="M240" i="3"/>
  <c r="H240" i="3"/>
  <c r="E99" i="3"/>
  <c r="O99" i="3"/>
  <c r="K99" i="3"/>
  <c r="J99" i="3"/>
  <c r="H9" i="3"/>
  <c r="H10" i="3"/>
  <c r="I11" i="3"/>
  <c r="Q17" i="3"/>
  <c r="N19" i="3"/>
  <c r="P21" i="3"/>
  <c r="Q25" i="3"/>
  <c r="Q26" i="3"/>
  <c r="O27" i="3"/>
  <c r="N29" i="3"/>
  <c r="H30" i="3"/>
  <c r="F41" i="3"/>
  <c r="I46" i="3"/>
  <c r="Q52" i="3"/>
  <c r="J55" i="3"/>
  <c r="J56" i="3"/>
  <c r="H57" i="3"/>
  <c r="K62" i="3"/>
  <c r="H64" i="3"/>
  <c r="H65" i="3"/>
  <c r="K68" i="3"/>
  <c r="R68" i="3"/>
  <c r="G74" i="3"/>
  <c r="F76" i="3"/>
  <c r="F84" i="3"/>
  <c r="F90" i="3"/>
  <c r="Q108" i="3"/>
  <c r="Q268" i="3"/>
  <c r="I268" i="3"/>
  <c r="J268" i="3"/>
  <c r="M81" i="3"/>
  <c r="I106" i="3"/>
  <c r="O107" i="3"/>
  <c r="N119" i="3"/>
  <c r="I128" i="3"/>
  <c r="N129" i="3"/>
  <c r="K130" i="3"/>
  <c r="I138" i="3"/>
  <c r="H153" i="3"/>
  <c r="I178" i="3"/>
  <c r="P184" i="3"/>
  <c r="N185" i="3"/>
  <c r="O201" i="3"/>
  <c r="N202" i="3"/>
  <c r="R207" i="3"/>
  <c r="I208" i="3"/>
  <c r="R212" i="3"/>
  <c r="M217" i="3"/>
  <c r="M226" i="3"/>
  <c r="N233" i="3"/>
  <c r="I239" i="3"/>
  <c r="Q249" i="3"/>
  <c r="Q252" i="3"/>
  <c r="Q255" i="3"/>
  <c r="O256" i="3"/>
  <c r="R282" i="3"/>
  <c r="O282" i="3"/>
  <c r="M282" i="3"/>
  <c r="P285" i="3"/>
  <c r="I285" i="3"/>
  <c r="R362" i="3"/>
  <c r="L362" i="3"/>
  <c r="H362" i="3"/>
  <c r="G362" i="3"/>
  <c r="Q362" i="3"/>
  <c r="F362" i="3"/>
  <c r="P362" i="3"/>
  <c r="O362" i="3"/>
  <c r="L138" i="3"/>
  <c r="N178" i="3"/>
  <c r="O202" i="3"/>
  <c r="O208" i="3"/>
  <c r="Q256" i="3"/>
  <c r="Q311" i="3"/>
  <c r="P311" i="3"/>
  <c r="Q321" i="3"/>
  <c r="P321" i="3"/>
  <c r="Q356" i="3"/>
  <c r="L356" i="3"/>
  <c r="J356" i="3"/>
  <c r="I356" i="3"/>
  <c r="N106" i="3"/>
  <c r="R119" i="3"/>
  <c r="O130" i="3"/>
  <c r="M138" i="3"/>
  <c r="O153" i="3"/>
  <c r="O178" i="3"/>
  <c r="P202" i="3"/>
  <c r="P208" i="3"/>
  <c r="J221" i="3"/>
  <c r="O226" i="3"/>
  <c r="K229" i="3"/>
  <c r="P239" i="3"/>
  <c r="H247" i="3"/>
  <c r="H253" i="3"/>
  <c r="F255" i="3"/>
  <c r="N264" i="3"/>
  <c r="M266" i="3"/>
  <c r="K277" i="3"/>
  <c r="O279" i="3"/>
  <c r="Q282" i="3"/>
  <c r="I309" i="3"/>
  <c r="M319" i="3"/>
  <c r="O319" i="3"/>
  <c r="N319" i="3"/>
  <c r="G319" i="3"/>
  <c r="F319" i="3"/>
  <c r="O106" i="3"/>
  <c r="K115" i="3"/>
  <c r="E130" i="3"/>
  <c r="P130" i="3"/>
  <c r="I136" i="3"/>
  <c r="N138" i="3"/>
  <c r="G144" i="3"/>
  <c r="H145" i="3"/>
  <c r="E147" i="3"/>
  <c r="K149" i="3"/>
  <c r="J151" i="3"/>
  <c r="P153" i="3"/>
  <c r="G160" i="3"/>
  <c r="P168" i="3"/>
  <c r="P178" i="3"/>
  <c r="F184" i="3"/>
  <c r="F192" i="3"/>
  <c r="Q208" i="3"/>
  <c r="Q223" i="3"/>
  <c r="E226" i="3"/>
  <c r="Q226" i="3"/>
  <c r="P229" i="3"/>
  <c r="O231" i="3"/>
  <c r="I232" i="3"/>
  <c r="E233" i="3"/>
  <c r="N234" i="3"/>
  <c r="Q239" i="3"/>
  <c r="I247" i="3"/>
  <c r="I248" i="3"/>
  <c r="E249" i="3"/>
  <c r="I253" i="3"/>
  <c r="G255" i="3"/>
  <c r="O264" i="3"/>
  <c r="N266" i="3"/>
  <c r="O271" i="3"/>
  <c r="E282" i="3"/>
  <c r="K290" i="3"/>
  <c r="J309" i="3"/>
  <c r="O311" i="3"/>
  <c r="M330" i="3"/>
  <c r="I362" i="3"/>
  <c r="N73" i="3"/>
  <c r="G81" i="3"/>
  <c r="P82" i="3"/>
  <c r="M91" i="3"/>
  <c r="Q96" i="3"/>
  <c r="R103" i="3"/>
  <c r="F106" i="3"/>
  <c r="Q106" i="3"/>
  <c r="N114" i="3"/>
  <c r="H119" i="3"/>
  <c r="I124" i="3"/>
  <c r="E129" i="3"/>
  <c r="G130" i="3"/>
  <c r="N136" i="3"/>
  <c r="F138" i="3"/>
  <c r="P138" i="3"/>
  <c r="M140" i="3"/>
  <c r="I144" i="3"/>
  <c r="N145" i="3"/>
  <c r="J147" i="3"/>
  <c r="Q149" i="3"/>
  <c r="E153" i="3"/>
  <c r="N155" i="3"/>
  <c r="J159" i="3"/>
  <c r="O176" i="3"/>
  <c r="N177" i="3"/>
  <c r="F178" i="3"/>
  <c r="K182" i="3"/>
  <c r="H184" i="3"/>
  <c r="H185" i="3"/>
  <c r="J189" i="3"/>
  <c r="N192" i="3"/>
  <c r="K198" i="3"/>
  <c r="I201" i="3"/>
  <c r="F202" i="3"/>
  <c r="F207" i="3"/>
  <c r="F208" i="3"/>
  <c r="I212" i="3"/>
  <c r="I216" i="3"/>
  <c r="G217" i="3"/>
  <c r="H222" i="3"/>
  <c r="F223" i="3"/>
  <c r="M225" i="3"/>
  <c r="H226" i="3"/>
  <c r="N232" i="3"/>
  <c r="H233" i="3"/>
  <c r="P234" i="3"/>
  <c r="F239" i="3"/>
  <c r="O248" i="3"/>
  <c r="H249" i="3"/>
  <c r="J252" i="3"/>
  <c r="K253" i="3"/>
  <c r="I255" i="3"/>
  <c r="F256" i="3"/>
  <c r="E257" i="3"/>
  <c r="E264" i="3"/>
  <c r="Q264" i="3"/>
  <c r="E266" i="3"/>
  <c r="Q266" i="3"/>
  <c r="O278" i="3"/>
  <c r="F280" i="3"/>
  <c r="H282" i="3"/>
  <c r="Q289" i="3"/>
  <c r="N289" i="3"/>
  <c r="Q319" i="3"/>
  <c r="G106" i="3"/>
  <c r="I119" i="3"/>
  <c r="F128" i="3"/>
  <c r="I129" i="3"/>
  <c r="H130" i="3"/>
  <c r="G138" i="3"/>
  <c r="Q138" i="3"/>
  <c r="P144" i="3"/>
  <c r="K147" i="3"/>
  <c r="F153" i="3"/>
  <c r="N159" i="3"/>
  <c r="E168" i="3"/>
  <c r="L172" i="3"/>
  <c r="O177" i="3"/>
  <c r="G178" i="3"/>
  <c r="I184" i="3"/>
  <c r="I185" i="3"/>
  <c r="Q192" i="3"/>
  <c r="L201" i="3"/>
  <c r="G202" i="3"/>
  <c r="G207" i="3"/>
  <c r="G208" i="3"/>
  <c r="K212" i="3"/>
  <c r="H217" i="3"/>
  <c r="P225" i="3"/>
  <c r="I226" i="3"/>
  <c r="P232" i="3"/>
  <c r="I233" i="3"/>
  <c r="G239" i="3"/>
  <c r="P248" i="3"/>
  <c r="I249" i="3"/>
  <c r="K252" i="3"/>
  <c r="P253" i="3"/>
  <c r="N255" i="3"/>
  <c r="G256" i="3"/>
  <c r="F264" i="3"/>
  <c r="F266" i="3"/>
  <c r="I282" i="3"/>
  <c r="R290" i="3"/>
  <c r="M290" i="3"/>
  <c r="G290" i="3"/>
  <c r="P290" i="3"/>
  <c r="O320" i="3"/>
  <c r="N320" i="3"/>
  <c r="K329" i="3"/>
  <c r="Q329" i="3"/>
  <c r="O329" i="3"/>
  <c r="L329" i="3"/>
  <c r="I329" i="3"/>
  <c r="H329" i="3"/>
  <c r="P73" i="3"/>
  <c r="J79" i="3"/>
  <c r="I81" i="3"/>
  <c r="F82" i="3"/>
  <c r="G103" i="3"/>
  <c r="H106" i="3"/>
  <c r="Q109" i="3"/>
  <c r="F112" i="3"/>
  <c r="E114" i="3"/>
  <c r="P114" i="3"/>
  <c r="J119" i="3"/>
  <c r="H128" i="3"/>
  <c r="M129" i="3"/>
  <c r="I130" i="3"/>
  <c r="H138" i="3"/>
  <c r="Q144" i="3"/>
  <c r="K150" i="3"/>
  <c r="G153" i="3"/>
  <c r="L162" i="3"/>
  <c r="E163" i="3"/>
  <c r="F168" i="3"/>
  <c r="P177" i="3"/>
  <c r="H178" i="3"/>
  <c r="M184" i="3"/>
  <c r="M185" i="3"/>
  <c r="I202" i="3"/>
  <c r="Q207" i="3"/>
  <c r="L212" i="3"/>
  <c r="H223" i="3"/>
  <c r="L226" i="3"/>
  <c r="E232" i="3"/>
  <c r="Q232" i="3"/>
  <c r="M233" i="3"/>
  <c r="F234" i="3"/>
  <c r="H239" i="3"/>
  <c r="E243" i="3"/>
  <c r="Q248" i="3"/>
  <c r="O255" i="3"/>
  <c r="I261" i="3"/>
  <c r="G264" i="3"/>
  <c r="H266" i="3"/>
  <c r="F271" i="3"/>
  <c r="Q278" i="3"/>
  <c r="H280" i="3"/>
  <c r="L282" i="3"/>
  <c r="M291" i="3"/>
  <c r="E291" i="3"/>
  <c r="R314" i="3"/>
  <c r="O314" i="3"/>
  <c r="M314" i="3"/>
  <c r="H314" i="3"/>
  <c r="G314" i="3"/>
  <c r="E329" i="3"/>
  <c r="N298" i="3"/>
  <c r="L324" i="3"/>
  <c r="I335" i="3"/>
  <c r="I343" i="3"/>
  <c r="F344" i="3"/>
  <c r="H345" i="3"/>
  <c r="F346" i="3"/>
  <c r="J347" i="3"/>
  <c r="G353" i="3"/>
  <c r="G360" i="3"/>
  <c r="M363" i="3"/>
  <c r="K365" i="3"/>
  <c r="N368" i="3"/>
  <c r="L369" i="3"/>
  <c r="G370" i="3"/>
  <c r="O376" i="3"/>
  <c r="F378" i="3"/>
  <c r="P378" i="3"/>
  <c r="N385" i="3"/>
  <c r="K386" i="3"/>
  <c r="P391" i="3"/>
  <c r="O394" i="3"/>
  <c r="G399" i="3"/>
  <c r="H400" i="3"/>
  <c r="I401" i="3"/>
  <c r="G402" i="3"/>
  <c r="Q408" i="3"/>
  <c r="I416" i="3"/>
  <c r="Q417" i="3"/>
  <c r="I418" i="3"/>
  <c r="Q421" i="3"/>
  <c r="R422" i="3"/>
  <c r="N423" i="3"/>
  <c r="M432" i="3"/>
  <c r="G433" i="3"/>
  <c r="M434" i="3"/>
  <c r="E441" i="3"/>
  <c r="E448" i="3"/>
  <c r="O450" i="3"/>
  <c r="I452" i="3"/>
  <c r="P453" i="3"/>
  <c r="Q455" i="3"/>
  <c r="M458" i="3"/>
  <c r="G463" i="3"/>
  <c r="E464" i="3"/>
  <c r="N465" i="3"/>
  <c r="O472" i="3"/>
  <c r="N473" i="3"/>
  <c r="I480" i="3"/>
  <c r="I487" i="3"/>
  <c r="L490" i="3"/>
  <c r="Q492" i="3"/>
  <c r="F496" i="3"/>
  <c r="G497" i="3"/>
  <c r="N498" i="3"/>
  <c r="F503" i="3"/>
  <c r="O513" i="3"/>
  <c r="J518" i="3"/>
  <c r="E522" i="3"/>
  <c r="L528" i="3"/>
  <c r="G528" i="3"/>
  <c r="R530" i="3"/>
  <c r="I530" i="3"/>
  <c r="P530" i="3"/>
  <c r="O530" i="3"/>
  <c r="G537" i="3"/>
  <c r="M551" i="3"/>
  <c r="H551" i="3"/>
  <c r="F551" i="3"/>
  <c r="P551" i="3"/>
  <c r="H552" i="3"/>
  <c r="L553" i="3"/>
  <c r="H570" i="3"/>
  <c r="E570" i="3"/>
  <c r="P570" i="3"/>
  <c r="I586" i="3"/>
  <c r="L603" i="3"/>
  <c r="J603" i="3"/>
  <c r="E603" i="3"/>
  <c r="R622" i="3"/>
  <c r="O622" i="3"/>
  <c r="E622" i="3"/>
  <c r="P288" i="3"/>
  <c r="O298" i="3"/>
  <c r="N335" i="3"/>
  <c r="N343" i="3"/>
  <c r="G344" i="3"/>
  <c r="L345" i="3"/>
  <c r="G346" i="3"/>
  <c r="K347" i="3"/>
  <c r="H353" i="3"/>
  <c r="H360" i="3"/>
  <c r="Q365" i="3"/>
  <c r="F367" i="3"/>
  <c r="O368" i="3"/>
  <c r="M369" i="3"/>
  <c r="K370" i="3"/>
  <c r="G374" i="3"/>
  <c r="F375" i="3"/>
  <c r="Q376" i="3"/>
  <c r="G378" i="3"/>
  <c r="M386" i="3"/>
  <c r="M387" i="3"/>
  <c r="P394" i="3"/>
  <c r="I399" i="3"/>
  <c r="I400" i="3"/>
  <c r="O401" i="3"/>
  <c r="E408" i="3"/>
  <c r="H414" i="3"/>
  <c r="M416" i="3"/>
  <c r="L418" i="3"/>
  <c r="P423" i="3"/>
  <c r="H433" i="3"/>
  <c r="E449" i="3"/>
  <c r="P450" i="3"/>
  <c r="J452" i="3"/>
  <c r="F464" i="3"/>
  <c r="Q473" i="3"/>
  <c r="P480" i="3"/>
  <c r="N487" i="3"/>
  <c r="M490" i="3"/>
  <c r="N496" i="3"/>
  <c r="H497" i="3"/>
  <c r="O518" i="3"/>
  <c r="H522" i="3"/>
  <c r="I534" i="3"/>
  <c r="J534" i="3"/>
  <c r="L540" i="3"/>
  <c r="J540" i="3"/>
  <c r="E560" i="3"/>
  <c r="I560" i="3"/>
  <c r="G560" i="3"/>
  <c r="R565" i="3"/>
  <c r="K565" i="3"/>
  <c r="I565" i="3"/>
  <c r="G567" i="3"/>
  <c r="O567" i="3"/>
  <c r="F567" i="3"/>
  <c r="P582" i="3"/>
  <c r="I582" i="3"/>
  <c r="N586" i="3"/>
  <c r="K593" i="3"/>
  <c r="M593" i="3"/>
  <c r="G593" i="3"/>
  <c r="F593" i="3"/>
  <c r="E593" i="3"/>
  <c r="O608" i="3"/>
  <c r="I608" i="3"/>
  <c r="F608" i="3"/>
  <c r="E608" i="3"/>
  <c r="M345" i="3"/>
  <c r="I353" i="3"/>
  <c r="G367" i="3"/>
  <c r="O369" i="3"/>
  <c r="M370" i="3"/>
  <c r="G375" i="3"/>
  <c r="H378" i="3"/>
  <c r="F394" i="3"/>
  <c r="Q394" i="3"/>
  <c r="N399" i="3"/>
  <c r="M400" i="3"/>
  <c r="P401" i="3"/>
  <c r="J403" i="3"/>
  <c r="F408" i="3"/>
  <c r="H410" i="3"/>
  <c r="E411" i="3"/>
  <c r="N416" i="3"/>
  <c r="M418" i="3"/>
  <c r="Q423" i="3"/>
  <c r="K427" i="3"/>
  <c r="P429" i="3"/>
  <c r="P431" i="3"/>
  <c r="P432" i="3"/>
  <c r="I433" i="3"/>
  <c r="P434" i="3"/>
  <c r="P438" i="3"/>
  <c r="F440" i="3"/>
  <c r="H441" i="3"/>
  <c r="E443" i="3"/>
  <c r="H448" i="3"/>
  <c r="F449" i="3"/>
  <c r="E450" i="3"/>
  <c r="Q450" i="3"/>
  <c r="Q452" i="3"/>
  <c r="G454" i="3"/>
  <c r="P458" i="3"/>
  <c r="H461" i="3"/>
  <c r="H462" i="3"/>
  <c r="I463" i="3"/>
  <c r="H464" i="3"/>
  <c r="Q465" i="3"/>
  <c r="E472" i="3"/>
  <c r="Q472" i="3"/>
  <c r="M474" i="3"/>
  <c r="I479" i="3"/>
  <c r="O487" i="3"/>
  <c r="H488" i="3"/>
  <c r="P489" i="3"/>
  <c r="N490" i="3"/>
  <c r="I493" i="3"/>
  <c r="F495" i="3"/>
  <c r="Q496" i="3"/>
  <c r="I497" i="3"/>
  <c r="P498" i="3"/>
  <c r="K500" i="3"/>
  <c r="H503" i="3"/>
  <c r="E504" i="3"/>
  <c r="E505" i="3"/>
  <c r="M507" i="3"/>
  <c r="Q513" i="3"/>
  <c r="K517" i="3"/>
  <c r="P518" i="3"/>
  <c r="F520" i="3"/>
  <c r="L522" i="3"/>
  <c r="H526" i="3"/>
  <c r="G534" i="3"/>
  <c r="K540" i="3"/>
  <c r="L544" i="3"/>
  <c r="M544" i="3"/>
  <c r="H544" i="3"/>
  <c r="F544" i="3"/>
  <c r="I549" i="3"/>
  <c r="I551" i="3"/>
  <c r="N567" i="3"/>
  <c r="F569" i="3"/>
  <c r="N569" i="3"/>
  <c r="H569" i="3"/>
  <c r="E569" i="3"/>
  <c r="R574" i="3"/>
  <c r="O574" i="3"/>
  <c r="P589" i="3"/>
  <c r="H593" i="3"/>
  <c r="N599" i="3"/>
  <c r="P599" i="3"/>
  <c r="O599" i="3"/>
  <c r="H599" i="3"/>
  <c r="N618" i="3"/>
  <c r="K618" i="3"/>
  <c r="I618" i="3"/>
  <c r="G618" i="3"/>
  <c r="Q335" i="3"/>
  <c r="Q342" i="3"/>
  <c r="N344" i="3"/>
  <c r="N345" i="3"/>
  <c r="P346" i="3"/>
  <c r="L353" i="3"/>
  <c r="M360" i="3"/>
  <c r="I366" i="3"/>
  <c r="H367" i="3"/>
  <c r="E369" i="3"/>
  <c r="P369" i="3"/>
  <c r="J374" i="3"/>
  <c r="H375" i="3"/>
  <c r="M377" i="3"/>
  <c r="I378" i="3"/>
  <c r="G382" i="3"/>
  <c r="E386" i="3"/>
  <c r="O386" i="3"/>
  <c r="L393" i="3"/>
  <c r="G394" i="3"/>
  <c r="O399" i="3"/>
  <c r="P400" i="3"/>
  <c r="N402" i="3"/>
  <c r="K403" i="3"/>
  <c r="H406" i="3"/>
  <c r="G408" i="3"/>
  <c r="F409" i="3"/>
  <c r="J411" i="3"/>
  <c r="P416" i="3"/>
  <c r="N418" i="3"/>
  <c r="G422" i="3"/>
  <c r="Q432" i="3"/>
  <c r="L433" i="3"/>
  <c r="L443" i="3"/>
  <c r="I449" i="3"/>
  <c r="I464" i="3"/>
  <c r="P487" i="3"/>
  <c r="Q490" i="3"/>
  <c r="M497" i="3"/>
  <c r="M535" i="3"/>
  <c r="Q535" i="3"/>
  <c r="Q553" i="3"/>
  <c r="G553" i="3"/>
  <c r="N553" i="3"/>
  <c r="H586" i="3"/>
  <c r="F586" i="3"/>
  <c r="P586" i="3"/>
  <c r="Q586" i="3"/>
  <c r="F288" i="3"/>
  <c r="P344" i="3"/>
  <c r="O353" i="3"/>
  <c r="P360" i="3"/>
  <c r="I367" i="3"/>
  <c r="F369" i="3"/>
  <c r="Q369" i="3"/>
  <c r="J372" i="3"/>
  <c r="O374" i="3"/>
  <c r="I375" i="3"/>
  <c r="N377" i="3"/>
  <c r="K378" i="3"/>
  <c r="O382" i="3"/>
  <c r="H394" i="3"/>
  <c r="H398" i="3"/>
  <c r="L403" i="3"/>
  <c r="I408" i="3"/>
  <c r="L411" i="3"/>
  <c r="N433" i="3"/>
  <c r="N449" i="3"/>
  <c r="N464" i="3"/>
  <c r="P488" i="3"/>
  <c r="N495" i="3"/>
  <c r="N497" i="3"/>
  <c r="F498" i="3"/>
  <c r="N503" i="3"/>
  <c r="N504" i="3"/>
  <c r="G505" i="3"/>
  <c r="K508" i="3"/>
  <c r="G510" i="3"/>
  <c r="H512" i="3"/>
  <c r="F513" i="3"/>
  <c r="Q517" i="3"/>
  <c r="P521" i="3"/>
  <c r="N522" i="3"/>
  <c r="O528" i="3"/>
  <c r="G530" i="3"/>
  <c r="H560" i="3"/>
  <c r="J565" i="3"/>
  <c r="Q567" i="3"/>
  <c r="Q572" i="3"/>
  <c r="K572" i="3"/>
  <c r="N575" i="3"/>
  <c r="F575" i="3"/>
  <c r="J582" i="3"/>
  <c r="P593" i="3"/>
  <c r="M603" i="3"/>
  <c r="P608" i="3"/>
  <c r="M378" i="3"/>
  <c r="O464" i="3"/>
  <c r="O497" i="3"/>
  <c r="L508" i="3"/>
  <c r="G519" i="3"/>
  <c r="Q522" i="3"/>
  <c r="H535" i="3"/>
  <c r="K537" i="3"/>
  <c r="N537" i="3"/>
  <c r="I552" i="3"/>
  <c r="E552" i="3"/>
  <c r="Q552" i="3"/>
  <c r="H557" i="3"/>
  <c r="M560" i="3"/>
  <c r="P565" i="3"/>
  <c r="H568" i="3"/>
  <c r="N568" i="3"/>
  <c r="I568" i="3"/>
  <c r="J572" i="3"/>
  <c r="I578" i="3"/>
  <c r="N578" i="3"/>
  <c r="L592" i="3"/>
  <c r="M592" i="3"/>
  <c r="H592" i="3"/>
  <c r="G592" i="3"/>
  <c r="F592" i="3"/>
  <c r="Q593" i="3"/>
  <c r="Q604" i="3"/>
  <c r="K604" i="3"/>
  <c r="J604" i="3"/>
  <c r="I604" i="3"/>
  <c r="H612" i="3"/>
  <c r="F612" i="3"/>
  <c r="L612" i="3"/>
  <c r="K612" i="3"/>
  <c r="I612" i="3"/>
  <c r="H369" i="3"/>
  <c r="E370" i="3"/>
  <c r="N378" i="3"/>
  <c r="Q382" i="3"/>
  <c r="I391" i="3"/>
  <c r="I392" i="3"/>
  <c r="L394" i="3"/>
  <c r="E400" i="3"/>
  <c r="E401" i="3"/>
  <c r="E402" i="3"/>
  <c r="Q402" i="3"/>
  <c r="Q407" i="3"/>
  <c r="O408" i="3"/>
  <c r="Q410" i="3"/>
  <c r="G416" i="3"/>
  <c r="G418" i="3"/>
  <c r="Q418" i="3"/>
  <c r="I421" i="3"/>
  <c r="J422" i="3"/>
  <c r="H423" i="3"/>
  <c r="N426" i="3"/>
  <c r="H430" i="3"/>
  <c r="H432" i="3"/>
  <c r="E433" i="3"/>
  <c r="P433" i="3"/>
  <c r="I434" i="3"/>
  <c r="K437" i="3"/>
  <c r="H439" i="3"/>
  <c r="O441" i="3"/>
  <c r="P442" i="3"/>
  <c r="J444" i="3"/>
  <c r="P448" i="3"/>
  <c r="P449" i="3"/>
  <c r="L450" i="3"/>
  <c r="J451" i="3"/>
  <c r="J453" i="3"/>
  <c r="G455" i="3"/>
  <c r="Q461" i="3"/>
  <c r="P464" i="3"/>
  <c r="I465" i="3"/>
  <c r="F466" i="3"/>
  <c r="J468" i="3"/>
  <c r="P471" i="3"/>
  <c r="I472" i="3"/>
  <c r="G473" i="3"/>
  <c r="P478" i="3"/>
  <c r="F487" i="3"/>
  <c r="E490" i="3"/>
  <c r="E497" i="3"/>
  <c r="P497" i="3"/>
  <c r="H498" i="3"/>
  <c r="I502" i="3"/>
  <c r="P503" i="3"/>
  <c r="P504" i="3"/>
  <c r="M505" i="3"/>
  <c r="N506" i="3"/>
  <c r="O512" i="3"/>
  <c r="H513" i="3"/>
  <c r="E514" i="3"/>
  <c r="J516" i="3"/>
  <c r="G518" i="3"/>
  <c r="P520" i="3"/>
  <c r="L530" i="3"/>
  <c r="Q532" i="3"/>
  <c r="K532" i="3"/>
  <c r="L536" i="3"/>
  <c r="F536" i="3"/>
  <c r="Q536" i="3"/>
  <c r="N536" i="3"/>
  <c r="H541" i="3"/>
  <c r="I544" i="3"/>
  <c r="R546" i="3"/>
  <c r="M546" i="3"/>
  <c r="G546" i="3"/>
  <c r="H553" i="3"/>
  <c r="G558" i="3"/>
  <c r="H558" i="3"/>
  <c r="O560" i="3"/>
  <c r="P569" i="3"/>
  <c r="O570" i="3"/>
  <c r="P573" i="3"/>
  <c r="I573" i="3"/>
  <c r="Q575" i="3"/>
  <c r="Q580" i="3"/>
  <c r="E586" i="3"/>
  <c r="I592" i="3"/>
  <c r="M616" i="3"/>
  <c r="K616" i="3"/>
  <c r="J616" i="3"/>
  <c r="L616" i="3"/>
  <c r="N619" i="3"/>
  <c r="R619" i="3"/>
  <c r="L619" i="3"/>
  <c r="H619" i="3"/>
  <c r="E619" i="3"/>
  <c r="M394" i="3"/>
  <c r="G400" i="3"/>
  <c r="P408" i="3"/>
  <c r="G417" i="3"/>
  <c r="R430" i="3"/>
  <c r="N450" i="3"/>
  <c r="K453" i="3"/>
  <c r="N455" i="3"/>
  <c r="J459" i="3"/>
  <c r="Q464" i="3"/>
  <c r="O466" i="3"/>
  <c r="N472" i="3"/>
  <c r="M473" i="3"/>
  <c r="E480" i="3"/>
  <c r="G487" i="3"/>
  <c r="H490" i="3"/>
  <c r="F497" i="3"/>
  <c r="Q497" i="3"/>
  <c r="O505" i="3"/>
  <c r="P512" i="3"/>
  <c r="M513" i="3"/>
  <c r="N514" i="3"/>
  <c r="H518" i="3"/>
  <c r="M530" i="3"/>
  <c r="O544" i="3"/>
  <c r="I553" i="3"/>
  <c r="P560" i="3"/>
  <c r="G568" i="3"/>
  <c r="Q569" i="3"/>
  <c r="Q570" i="3"/>
  <c r="M576" i="3"/>
  <c r="H576" i="3"/>
  <c r="O585" i="3"/>
  <c r="N585" i="3"/>
  <c r="H585" i="3"/>
  <c r="E585" i="3"/>
  <c r="G586" i="3"/>
  <c r="N592" i="3"/>
  <c r="L604" i="3"/>
  <c r="H538" i="3"/>
  <c r="O561" i="3"/>
  <c r="Q590" i="3"/>
  <c r="P594" i="3"/>
  <c r="L602" i="3"/>
  <c r="F609" i="3"/>
  <c r="P611" i="3"/>
  <c r="K614" i="3"/>
  <c r="E620" i="3"/>
  <c r="I623" i="3"/>
  <c r="K624" i="3"/>
  <c r="I627" i="3"/>
  <c r="O630" i="3"/>
  <c r="K638" i="3"/>
  <c r="E640" i="3"/>
  <c r="R640" i="3"/>
  <c r="O644" i="3"/>
  <c r="F651" i="3"/>
  <c r="L652" i="3"/>
  <c r="R654" i="3"/>
  <c r="H657" i="3"/>
  <c r="F658" i="3"/>
  <c r="K661" i="3"/>
  <c r="N668" i="3"/>
  <c r="L669" i="3"/>
  <c r="P679" i="3"/>
  <c r="M685" i="3"/>
  <c r="J686" i="3"/>
  <c r="N690" i="3"/>
  <c r="Q695" i="3"/>
  <c r="Q698" i="3"/>
  <c r="E700" i="3"/>
  <c r="P700" i="3"/>
  <c r="J701" i="3"/>
  <c r="I704" i="3"/>
  <c r="H706" i="3"/>
  <c r="Q710" i="3"/>
  <c r="O710" i="3"/>
  <c r="K711" i="3"/>
  <c r="L713" i="3"/>
  <c r="F716" i="3"/>
  <c r="R720" i="3"/>
  <c r="K731" i="3"/>
  <c r="O731" i="3"/>
  <c r="M731" i="3"/>
  <c r="G731" i="3"/>
  <c r="F731" i="3"/>
  <c r="N737" i="3"/>
  <c r="L746" i="3"/>
  <c r="I746" i="3"/>
  <c r="H746" i="3"/>
  <c r="G746" i="3"/>
  <c r="Q746" i="3"/>
  <c r="F746" i="3"/>
  <c r="R780" i="3"/>
  <c r="L780" i="3"/>
  <c r="K780" i="3"/>
  <c r="I780" i="3"/>
  <c r="G780" i="3"/>
  <c r="M820" i="3"/>
  <c r="G609" i="3"/>
  <c r="Q611" i="3"/>
  <c r="F620" i="3"/>
  <c r="E621" i="3"/>
  <c r="Q624" i="3"/>
  <c r="N652" i="3"/>
  <c r="I657" i="3"/>
  <c r="G660" i="3"/>
  <c r="R661" i="3"/>
  <c r="O668" i="3"/>
  <c r="Q679" i="3"/>
  <c r="G682" i="3"/>
  <c r="N685" i="3"/>
  <c r="K686" i="3"/>
  <c r="F692" i="3"/>
  <c r="R695" i="3"/>
  <c r="F700" i="3"/>
  <c r="Q700" i="3"/>
  <c r="K701" i="3"/>
  <c r="Q704" i="3"/>
  <c r="Q711" i="3"/>
  <c r="L714" i="3"/>
  <c r="O714" i="3"/>
  <c r="N714" i="3"/>
  <c r="N738" i="3"/>
  <c r="M738" i="3"/>
  <c r="R757" i="3"/>
  <c r="M757" i="3"/>
  <c r="L757" i="3"/>
  <c r="K815" i="3"/>
  <c r="J815" i="3"/>
  <c r="Q815" i="3"/>
  <c r="P815" i="3"/>
  <c r="K819" i="3"/>
  <c r="L819" i="3"/>
  <c r="H819" i="3"/>
  <c r="G819" i="3"/>
  <c r="E819" i="3"/>
  <c r="L538" i="3"/>
  <c r="K556" i="3"/>
  <c r="G559" i="3"/>
  <c r="E561" i="3"/>
  <c r="Q561" i="3"/>
  <c r="F584" i="3"/>
  <c r="H591" i="3"/>
  <c r="H600" i="3"/>
  <c r="N602" i="3"/>
  <c r="H609" i="3"/>
  <c r="E611" i="3"/>
  <c r="R611" i="3"/>
  <c r="I615" i="3"/>
  <c r="I620" i="3"/>
  <c r="H621" i="3"/>
  <c r="P623" i="3"/>
  <c r="R624" i="3"/>
  <c r="K626" i="3"/>
  <c r="M627" i="3"/>
  <c r="R630" i="3"/>
  <c r="O632" i="3"/>
  <c r="M638" i="3"/>
  <c r="H640" i="3"/>
  <c r="F641" i="3"/>
  <c r="F643" i="3"/>
  <c r="E644" i="3"/>
  <c r="J657" i="3"/>
  <c r="P660" i="3"/>
  <c r="P663" i="3"/>
  <c r="P668" i="3"/>
  <c r="R686" i="3"/>
  <c r="G700" i="3"/>
  <c r="R701" i="3"/>
  <c r="P714" i="3"/>
  <c r="J735" i="3"/>
  <c r="R735" i="3"/>
  <c r="L735" i="3"/>
  <c r="H751" i="3"/>
  <c r="L751" i="3"/>
  <c r="K751" i="3"/>
  <c r="I751" i="3"/>
  <c r="R775" i="3"/>
  <c r="Q775" i="3"/>
  <c r="L786" i="3"/>
  <c r="H786" i="3"/>
  <c r="G786" i="3"/>
  <c r="F786" i="3"/>
  <c r="Q786" i="3"/>
  <c r="E786" i="3"/>
  <c r="Q791" i="3"/>
  <c r="K791" i="3"/>
  <c r="J791" i="3"/>
  <c r="I791" i="3"/>
  <c r="H791" i="3"/>
  <c r="L798" i="3"/>
  <c r="K798" i="3"/>
  <c r="J798" i="3"/>
  <c r="I798" i="3"/>
  <c r="I815" i="3"/>
  <c r="Q714" i="3"/>
  <c r="G720" i="3"/>
  <c r="N722" i="3"/>
  <c r="P722" i="3"/>
  <c r="M741" i="3"/>
  <c r="M773" i="3"/>
  <c r="K773" i="3"/>
  <c r="J773" i="3"/>
  <c r="Q798" i="3"/>
  <c r="O527" i="3"/>
  <c r="N538" i="3"/>
  <c r="O545" i="3"/>
  <c r="O559" i="3"/>
  <c r="J581" i="3"/>
  <c r="N583" i="3"/>
  <c r="I584" i="3"/>
  <c r="O591" i="3"/>
  <c r="O600" i="3"/>
  <c r="F602" i="3"/>
  <c r="P602" i="3"/>
  <c r="I607" i="3"/>
  <c r="J609" i="3"/>
  <c r="G611" i="3"/>
  <c r="M620" i="3"/>
  <c r="R623" i="3"/>
  <c r="R626" i="3"/>
  <c r="F630" i="3"/>
  <c r="H631" i="3"/>
  <c r="G633" i="3"/>
  <c r="E639" i="3"/>
  <c r="J640" i="3"/>
  <c r="P642" i="3"/>
  <c r="I643" i="3"/>
  <c r="I644" i="3"/>
  <c r="Q650" i="3"/>
  <c r="G652" i="3"/>
  <c r="Q652" i="3"/>
  <c r="O658" i="3"/>
  <c r="J664" i="3"/>
  <c r="E666" i="3"/>
  <c r="F668" i="3"/>
  <c r="P672" i="3"/>
  <c r="H679" i="3"/>
  <c r="M691" i="3"/>
  <c r="F697" i="3"/>
  <c r="M699" i="3"/>
  <c r="L700" i="3"/>
  <c r="F711" i="3"/>
  <c r="E714" i="3"/>
  <c r="J717" i="3"/>
  <c r="H720" i="3"/>
  <c r="M730" i="3"/>
  <c r="K730" i="3"/>
  <c r="I730" i="3"/>
  <c r="G730" i="3"/>
  <c r="Q732" i="3"/>
  <c r="M732" i="3"/>
  <c r="L732" i="3"/>
  <c r="N741" i="3"/>
  <c r="R751" i="3"/>
  <c r="F755" i="3"/>
  <c r="L762" i="3"/>
  <c r="Q762" i="3"/>
  <c r="F762" i="3"/>
  <c r="P762" i="3"/>
  <c r="E762" i="3"/>
  <c r="O762" i="3"/>
  <c r="N762" i="3"/>
  <c r="R764" i="3"/>
  <c r="K764" i="3"/>
  <c r="I764" i="3"/>
  <c r="H764" i="3"/>
  <c r="Q764" i="3"/>
  <c r="G764" i="3"/>
  <c r="L775" i="3"/>
  <c r="J784" i="3"/>
  <c r="H799" i="3"/>
  <c r="K799" i="3"/>
  <c r="I799" i="3"/>
  <c r="K811" i="3"/>
  <c r="F811" i="3"/>
  <c r="E811" i="3"/>
  <c r="M811" i="3"/>
  <c r="L811" i="3"/>
  <c r="H811" i="3"/>
  <c r="G811" i="3"/>
  <c r="P819" i="3"/>
  <c r="N620" i="3"/>
  <c r="N631" i="3"/>
  <c r="F661" i="3"/>
  <c r="K664" i="3"/>
  <c r="F666" i="3"/>
  <c r="I679" i="3"/>
  <c r="F690" i="3"/>
  <c r="O697" i="3"/>
  <c r="M700" i="3"/>
  <c r="E704" i="3"/>
  <c r="O752" i="3"/>
  <c r="Q752" i="3"/>
  <c r="P752" i="3"/>
  <c r="K752" i="3"/>
  <c r="O760" i="3"/>
  <c r="P760" i="3"/>
  <c r="K760" i="3"/>
  <c r="J807" i="3"/>
  <c r="I807" i="3"/>
  <c r="Q807" i="3"/>
  <c r="P807" i="3"/>
  <c r="K807" i="3"/>
  <c r="R820" i="3"/>
  <c r="O820" i="3"/>
  <c r="L820" i="3"/>
  <c r="I820" i="3"/>
  <c r="F820" i="3"/>
  <c r="E820" i="3"/>
  <c r="Q609" i="3"/>
  <c r="I611" i="3"/>
  <c r="O620" i="3"/>
  <c r="I624" i="3"/>
  <c r="P640" i="3"/>
  <c r="M644" i="3"/>
  <c r="H661" i="3"/>
  <c r="M664" i="3"/>
  <c r="N666" i="3"/>
  <c r="H668" i="3"/>
  <c r="J673" i="3"/>
  <c r="J679" i="3"/>
  <c r="G683" i="3"/>
  <c r="K685" i="3"/>
  <c r="G686" i="3"/>
  <c r="I690" i="3"/>
  <c r="H695" i="3"/>
  <c r="P697" i="3"/>
  <c r="N700" i="3"/>
  <c r="F701" i="3"/>
  <c r="I702" i="3"/>
  <c r="G704" i="3"/>
  <c r="I711" i="3"/>
  <c r="G714" i="3"/>
  <c r="R716" i="3"/>
  <c r="G716" i="3"/>
  <c r="Q716" i="3"/>
  <c r="N717" i="3"/>
  <c r="J720" i="3"/>
  <c r="F722" i="3"/>
  <c r="P728" i="3"/>
  <c r="Q728" i="3"/>
  <c r="F764" i="3"/>
  <c r="L773" i="3"/>
  <c r="N786" i="3"/>
  <c r="R788" i="3"/>
  <c r="I788" i="3"/>
  <c r="H788" i="3"/>
  <c r="G788" i="3"/>
  <c r="Q788" i="3"/>
  <c r="F788" i="3"/>
  <c r="M793" i="3"/>
  <c r="I793" i="3"/>
  <c r="H793" i="3"/>
  <c r="G793" i="3"/>
  <c r="F793" i="3"/>
  <c r="H807" i="3"/>
  <c r="O811" i="3"/>
  <c r="M825" i="3"/>
  <c r="G825" i="3"/>
  <c r="F825" i="3"/>
  <c r="P825" i="3"/>
  <c r="I825" i="3"/>
  <c r="H825" i="3"/>
  <c r="O611" i="3"/>
  <c r="G614" i="3"/>
  <c r="H623" i="3"/>
  <c r="J624" i="3"/>
  <c r="N644" i="3"/>
  <c r="L668" i="3"/>
  <c r="K679" i="3"/>
  <c r="P683" i="3"/>
  <c r="I686" i="3"/>
  <c r="E688" i="3"/>
  <c r="M690" i="3"/>
  <c r="K695" i="3"/>
  <c r="O700" i="3"/>
  <c r="H701" i="3"/>
  <c r="J702" i="3"/>
  <c r="J709" i="3"/>
  <c r="J711" i="3"/>
  <c r="H714" i="3"/>
  <c r="E716" i="3"/>
  <c r="K720" i="3"/>
  <c r="Q730" i="3"/>
  <c r="F740" i="3"/>
  <c r="O740" i="3"/>
  <c r="N740" i="3"/>
  <c r="M740" i="3"/>
  <c r="K740" i="3"/>
  <c r="P746" i="3"/>
  <c r="G762" i="3"/>
  <c r="L764" i="3"/>
  <c r="R774" i="3"/>
  <c r="L774" i="3"/>
  <c r="K774" i="3"/>
  <c r="J774" i="3"/>
  <c r="E774" i="3"/>
  <c r="O786" i="3"/>
  <c r="E788" i="3"/>
  <c r="N793" i="3"/>
  <c r="P811" i="3"/>
  <c r="N723" i="3"/>
  <c r="I748" i="3"/>
  <c r="J766" i="3"/>
  <c r="O778" i="3"/>
  <c r="L795" i="3"/>
  <c r="I796" i="3"/>
  <c r="I802" i="3"/>
  <c r="N803" i="3"/>
  <c r="P804" i="3"/>
  <c r="J808" i="3"/>
  <c r="O809" i="3"/>
  <c r="O816" i="3"/>
  <c r="P817" i="3"/>
  <c r="P823" i="3"/>
  <c r="N826" i="3"/>
  <c r="O828" i="3"/>
  <c r="H833" i="3"/>
  <c r="K838" i="3"/>
  <c r="J840" i="3"/>
  <c r="E843" i="3"/>
  <c r="M858" i="3"/>
  <c r="F859" i="3"/>
  <c r="E860" i="3"/>
  <c r="H865" i="3"/>
  <c r="O867" i="3"/>
  <c r="K868" i="3"/>
  <c r="H873" i="3"/>
  <c r="E874" i="3"/>
  <c r="Q874" i="3"/>
  <c r="N876" i="3"/>
  <c r="I878" i="3"/>
  <c r="F883" i="3"/>
  <c r="I887" i="3"/>
  <c r="O888" i="3"/>
  <c r="H905" i="3"/>
  <c r="F906" i="3"/>
  <c r="M908" i="3"/>
  <c r="L909" i="3"/>
  <c r="F915" i="3"/>
  <c r="K916" i="3"/>
  <c r="I921" i="3"/>
  <c r="E924" i="3"/>
  <c r="K927" i="3"/>
  <c r="R940" i="3"/>
  <c r="E940" i="3"/>
  <c r="O940" i="3"/>
  <c r="N988" i="3"/>
  <c r="P723" i="3"/>
  <c r="K748" i="3"/>
  <c r="K766" i="3"/>
  <c r="Q778" i="3"/>
  <c r="M795" i="3"/>
  <c r="L796" i="3"/>
  <c r="O803" i="3"/>
  <c r="O808" i="3"/>
  <c r="E812" i="3"/>
  <c r="N818" i="3"/>
  <c r="O833" i="3"/>
  <c r="P835" i="3"/>
  <c r="N836" i="3"/>
  <c r="L838" i="3"/>
  <c r="O840" i="3"/>
  <c r="N841" i="3"/>
  <c r="M842" i="3"/>
  <c r="F843" i="3"/>
  <c r="R846" i="3"/>
  <c r="F849" i="3"/>
  <c r="G850" i="3"/>
  <c r="G852" i="3"/>
  <c r="N858" i="3"/>
  <c r="G859" i="3"/>
  <c r="F860" i="3"/>
  <c r="Q863" i="3"/>
  <c r="I865" i="3"/>
  <c r="P867" i="3"/>
  <c r="L868" i="3"/>
  <c r="I873" i="3"/>
  <c r="F874" i="3"/>
  <c r="O876" i="3"/>
  <c r="Q878" i="3"/>
  <c r="N882" i="3"/>
  <c r="J887" i="3"/>
  <c r="P888" i="3"/>
  <c r="P889" i="3"/>
  <c r="M890" i="3"/>
  <c r="E891" i="3"/>
  <c r="E892" i="3"/>
  <c r="P903" i="3"/>
  <c r="I905" i="3"/>
  <c r="G906" i="3"/>
  <c r="E907" i="3"/>
  <c r="N908" i="3"/>
  <c r="H915" i="3"/>
  <c r="L916" i="3"/>
  <c r="N921" i="3"/>
  <c r="F924" i="3"/>
  <c r="P927" i="3"/>
  <c r="K935" i="3"/>
  <c r="K971" i="3"/>
  <c r="N971" i="3"/>
  <c r="M971" i="3"/>
  <c r="H971" i="3"/>
  <c r="R997" i="3"/>
  <c r="L997" i="3"/>
  <c r="N1010" i="3"/>
  <c r="P1010" i="3"/>
  <c r="K1010" i="3"/>
  <c r="F1010" i="3"/>
  <c r="E723" i="3"/>
  <c r="N748" i="3"/>
  <c r="J759" i="3"/>
  <c r="L766" i="3"/>
  <c r="P795" i="3"/>
  <c r="M796" i="3"/>
  <c r="F812" i="3"/>
  <c r="Q833" i="3"/>
  <c r="P836" i="3"/>
  <c r="Q838" i="3"/>
  <c r="P840" i="3"/>
  <c r="G843" i="3"/>
  <c r="G844" i="3"/>
  <c r="G849" i="3"/>
  <c r="M852" i="3"/>
  <c r="O858" i="3"/>
  <c r="H859" i="3"/>
  <c r="G860" i="3"/>
  <c r="N865" i="3"/>
  <c r="N873" i="3"/>
  <c r="G874" i="3"/>
  <c r="K887" i="3"/>
  <c r="Q888" i="3"/>
  <c r="N890" i="3"/>
  <c r="G891" i="3"/>
  <c r="F892" i="3"/>
  <c r="Q903" i="3"/>
  <c r="N905" i="3"/>
  <c r="H906" i="3"/>
  <c r="H907" i="3"/>
  <c r="E908" i="3"/>
  <c r="O908" i="3"/>
  <c r="H914" i="3"/>
  <c r="N915" i="3"/>
  <c r="M916" i="3"/>
  <c r="Q922" i="3"/>
  <c r="G924" i="3"/>
  <c r="Q927" i="3"/>
  <c r="P935" i="3"/>
  <c r="L938" i="3"/>
  <c r="Q938" i="3"/>
  <c r="E938" i="3"/>
  <c r="O938" i="3"/>
  <c r="E971" i="3"/>
  <c r="Q984" i="3"/>
  <c r="P984" i="3"/>
  <c r="K989" i="3"/>
  <c r="J989" i="3"/>
  <c r="I1004" i="3"/>
  <c r="H1004" i="3"/>
  <c r="E1004" i="3"/>
  <c r="M1017" i="3"/>
  <c r="Q1017" i="3"/>
  <c r="N1017" i="3"/>
  <c r="I1017" i="3"/>
  <c r="H1017" i="3"/>
  <c r="G1017" i="3"/>
  <c r="F723" i="3"/>
  <c r="I727" i="3"/>
  <c r="O748" i="3"/>
  <c r="K772" i="3"/>
  <c r="E779" i="3"/>
  <c r="N796" i="3"/>
  <c r="F809" i="3"/>
  <c r="I812" i="3"/>
  <c r="K814" i="3"/>
  <c r="G817" i="3"/>
  <c r="P818" i="3"/>
  <c r="O832" i="3"/>
  <c r="Q836" i="3"/>
  <c r="O842" i="3"/>
  <c r="H843" i="3"/>
  <c r="L844" i="3"/>
  <c r="H849" i="3"/>
  <c r="Q852" i="3"/>
  <c r="E858" i="3"/>
  <c r="P858" i="3"/>
  <c r="L859" i="3"/>
  <c r="K860" i="3"/>
  <c r="E861" i="3"/>
  <c r="O865" i="3"/>
  <c r="E867" i="3"/>
  <c r="O873" i="3"/>
  <c r="H874" i="3"/>
  <c r="I879" i="3"/>
  <c r="P887" i="3"/>
  <c r="O890" i="3"/>
  <c r="H891" i="3"/>
  <c r="I892" i="3"/>
  <c r="E898" i="3"/>
  <c r="E899" i="3"/>
  <c r="O905" i="3"/>
  <c r="I906" i="3"/>
  <c r="M907" i="3"/>
  <c r="F908" i="3"/>
  <c r="P908" i="3"/>
  <c r="K924" i="3"/>
  <c r="M932" i="3"/>
  <c r="O932" i="3"/>
  <c r="Q952" i="3"/>
  <c r="P952" i="3"/>
  <c r="M973" i="3"/>
  <c r="L973" i="3"/>
  <c r="J973" i="3"/>
  <c r="I984" i="3"/>
  <c r="R988" i="3"/>
  <c r="M988" i="3"/>
  <c r="L988" i="3"/>
  <c r="F988" i="3"/>
  <c r="N843" i="3"/>
  <c r="P844" i="3"/>
  <c r="L860" i="3"/>
  <c r="P873" i="3"/>
  <c r="M874" i="3"/>
  <c r="L892" i="3"/>
  <c r="H898" i="3"/>
  <c r="F899" i="3"/>
  <c r="P905" i="3"/>
  <c r="N906" i="3"/>
  <c r="N907" i="3"/>
  <c r="G908" i="3"/>
  <c r="Q908" i="3"/>
  <c r="N914" i="3"/>
  <c r="M924" i="3"/>
  <c r="O930" i="3"/>
  <c r="M933" i="3"/>
  <c r="I936" i="3"/>
  <c r="I940" i="3"/>
  <c r="I946" i="3"/>
  <c r="O947" i="3"/>
  <c r="J952" i="3"/>
  <c r="G971" i="3"/>
  <c r="Q977" i="3"/>
  <c r="J984" i="3"/>
  <c r="L986" i="3"/>
  <c r="E986" i="3"/>
  <c r="Q986" i="3"/>
  <c r="O986" i="3"/>
  <c r="K997" i="3"/>
  <c r="E1010" i="3"/>
  <c r="M1012" i="3"/>
  <c r="L1012" i="3"/>
  <c r="O843" i="3"/>
  <c r="N860" i="3"/>
  <c r="N874" i="3"/>
  <c r="O906" i="3"/>
  <c r="O924" i="3"/>
  <c r="P930" i="3"/>
  <c r="J936" i="3"/>
  <c r="F938" i="3"/>
  <c r="L940" i="3"/>
  <c r="O952" i="3"/>
  <c r="L971" i="3"/>
  <c r="O984" i="3"/>
  <c r="E989" i="3"/>
  <c r="M997" i="3"/>
  <c r="G1004" i="3"/>
  <c r="O1009" i="3"/>
  <c r="N1009" i="3"/>
  <c r="I1009" i="3"/>
  <c r="F1009" i="3"/>
  <c r="G1010" i="3"/>
  <c r="N812" i="3"/>
  <c r="F833" i="3"/>
  <c r="P843" i="3"/>
  <c r="Q848" i="3"/>
  <c r="O860" i="3"/>
  <c r="F865" i="3"/>
  <c r="F873" i="3"/>
  <c r="O874" i="3"/>
  <c r="I888" i="3"/>
  <c r="N892" i="3"/>
  <c r="Q895" i="3"/>
  <c r="M898" i="3"/>
  <c r="F905" i="3"/>
  <c r="P906" i="3"/>
  <c r="I908" i="3"/>
  <c r="M917" i="3"/>
  <c r="G921" i="3"/>
  <c r="I927" i="3"/>
  <c r="G929" i="3"/>
  <c r="E930" i="3"/>
  <c r="Q930" i="3"/>
  <c r="K932" i="3"/>
  <c r="P936" i="3"/>
  <c r="G938" i="3"/>
  <c r="M940" i="3"/>
  <c r="K947" i="3"/>
  <c r="F947" i="3"/>
  <c r="I948" i="3"/>
  <c r="H948" i="3"/>
  <c r="I953" i="3"/>
  <c r="P953" i="3"/>
  <c r="F964" i="3"/>
  <c r="M964" i="3"/>
  <c r="G964" i="3"/>
  <c r="P971" i="3"/>
  <c r="E973" i="3"/>
  <c r="M985" i="3"/>
  <c r="F985" i="3"/>
  <c r="Q985" i="3"/>
  <c r="F986" i="3"/>
  <c r="E988" i="3"/>
  <c r="M996" i="3"/>
  <c r="P996" i="3"/>
  <c r="K996" i="3"/>
  <c r="K1004" i="3"/>
  <c r="Q1010" i="3"/>
  <c r="F828" i="3"/>
  <c r="G833" i="3"/>
  <c r="G865" i="3"/>
  <c r="G873" i="3"/>
  <c r="P874" i="3"/>
  <c r="K876" i="3"/>
  <c r="O892" i="3"/>
  <c r="R895" i="3"/>
  <c r="G905" i="3"/>
  <c r="E906" i="3"/>
  <c r="Q906" i="3"/>
  <c r="L908" i="3"/>
  <c r="G916" i="3"/>
  <c r="M922" i="3"/>
  <c r="J927" i="3"/>
  <c r="H929" i="3"/>
  <c r="F930" i="3"/>
  <c r="P932" i="3"/>
  <c r="Q936" i="3"/>
  <c r="H938" i="3"/>
  <c r="H939" i="3"/>
  <c r="N940" i="3"/>
  <c r="L955" i="3"/>
  <c r="H955" i="3"/>
  <c r="F972" i="3"/>
  <c r="M972" i="3"/>
  <c r="K972" i="3"/>
  <c r="E972" i="3"/>
  <c r="K973" i="3"/>
  <c r="L982" i="3"/>
  <c r="G986" i="3"/>
  <c r="I988" i="3"/>
  <c r="M1001" i="3"/>
  <c r="N1001" i="3"/>
  <c r="I1001" i="3"/>
  <c r="G1001" i="3"/>
  <c r="P1004" i="3"/>
  <c r="K1011" i="3"/>
  <c r="L1011" i="3"/>
  <c r="H1011" i="3"/>
  <c r="F1011" i="3"/>
  <c r="Q1012" i="3"/>
  <c r="E1018" i="3"/>
  <c r="Q1018" i="3"/>
  <c r="N1019" i="3"/>
  <c r="P1024" i="3"/>
  <c r="P1026" i="3"/>
  <c r="Q1028" i="3"/>
  <c r="E1035" i="3"/>
  <c r="E1042" i="3"/>
  <c r="F1043" i="3"/>
  <c r="I1046" i="3"/>
  <c r="H1047" i="3"/>
  <c r="I1050" i="3"/>
  <c r="K1052" i="3"/>
  <c r="G1065" i="3"/>
  <c r="G1066" i="3"/>
  <c r="Q1071" i="3"/>
  <c r="N1074" i="3"/>
  <c r="O1075" i="3"/>
  <c r="N1076" i="3"/>
  <c r="O1082" i="3"/>
  <c r="P1087" i="3"/>
  <c r="R1096" i="3"/>
  <c r="I1096" i="3"/>
  <c r="G1097" i="3"/>
  <c r="Q1102" i="3"/>
  <c r="L1102" i="3"/>
  <c r="J1103" i="3"/>
  <c r="G1108" i="3"/>
  <c r="R1118" i="3"/>
  <c r="H1120" i="3"/>
  <c r="K1179" i="3"/>
  <c r="M1179" i="3"/>
  <c r="L1179" i="3"/>
  <c r="G1179" i="3"/>
  <c r="F1179" i="3"/>
  <c r="J1181" i="3"/>
  <c r="F1018" i="3"/>
  <c r="P1019" i="3"/>
  <c r="Q1024" i="3"/>
  <c r="F1028" i="3"/>
  <c r="O1035" i="3"/>
  <c r="G1043" i="3"/>
  <c r="J1046" i="3"/>
  <c r="I1047" i="3"/>
  <c r="K1050" i="3"/>
  <c r="L1052" i="3"/>
  <c r="I1065" i="3"/>
  <c r="H1066" i="3"/>
  <c r="L1067" i="3"/>
  <c r="R1071" i="3"/>
  <c r="O1074" i="3"/>
  <c r="O1076" i="3"/>
  <c r="P1082" i="3"/>
  <c r="N1083" i="3"/>
  <c r="N1084" i="3"/>
  <c r="J1086" i="3"/>
  <c r="Q1087" i="3"/>
  <c r="O1089" i="3"/>
  <c r="I1090" i="3"/>
  <c r="F1091" i="3"/>
  <c r="N1097" i="3"/>
  <c r="N1107" i="3"/>
  <c r="G1107" i="3"/>
  <c r="H1108" i="3"/>
  <c r="M1116" i="3"/>
  <c r="I1120" i="3"/>
  <c r="L1123" i="3"/>
  <c r="N1140" i="3"/>
  <c r="L1140" i="3"/>
  <c r="Q1167" i="3"/>
  <c r="H1167" i="3"/>
  <c r="E1179" i="3"/>
  <c r="F1186" i="3"/>
  <c r="O1188" i="3"/>
  <c r="N962" i="3"/>
  <c r="N970" i="3"/>
  <c r="P994" i="3"/>
  <c r="N1003" i="3"/>
  <c r="O1008" i="3"/>
  <c r="R1014" i="3"/>
  <c r="G1018" i="3"/>
  <c r="E1019" i="3"/>
  <c r="M1020" i="3"/>
  <c r="F1026" i="3"/>
  <c r="G1028" i="3"/>
  <c r="O1033" i="3"/>
  <c r="F1041" i="3"/>
  <c r="I1042" i="3"/>
  <c r="H1043" i="3"/>
  <c r="F1044" i="3"/>
  <c r="E1045" i="3"/>
  <c r="K1046" i="3"/>
  <c r="J1047" i="3"/>
  <c r="H1049" i="3"/>
  <c r="M1050" i="3"/>
  <c r="M1052" i="3"/>
  <c r="N1065" i="3"/>
  <c r="I1066" i="3"/>
  <c r="N1067" i="3"/>
  <c r="E1074" i="3"/>
  <c r="P1074" i="3"/>
  <c r="E1076" i="3"/>
  <c r="P1076" i="3"/>
  <c r="P1083" i="3"/>
  <c r="K1086" i="3"/>
  <c r="N1090" i="3"/>
  <c r="H1091" i="3"/>
  <c r="J1102" i="3"/>
  <c r="Q1104" i="3"/>
  <c r="O1104" i="3"/>
  <c r="H1104" i="3"/>
  <c r="L1106" i="3"/>
  <c r="M1106" i="3"/>
  <c r="F1106" i="3"/>
  <c r="L1107" i="3"/>
  <c r="M1108" i="3"/>
  <c r="J1120" i="3"/>
  <c r="M1123" i="3"/>
  <c r="F1130" i="3"/>
  <c r="O1145" i="3"/>
  <c r="F1145" i="3"/>
  <c r="R1151" i="3"/>
  <c r="P1151" i="3"/>
  <c r="F1162" i="3"/>
  <c r="E1162" i="3"/>
  <c r="P1162" i="3"/>
  <c r="O1162" i="3"/>
  <c r="H1179" i="3"/>
  <c r="P1195" i="3"/>
  <c r="O1195" i="3"/>
  <c r="F1195" i="3"/>
  <c r="L1205" i="3"/>
  <c r="K1205" i="3"/>
  <c r="J1205" i="3"/>
  <c r="E1205" i="3"/>
  <c r="N954" i="3"/>
  <c r="F961" i="3"/>
  <c r="P963" i="3"/>
  <c r="F969" i="3"/>
  <c r="P970" i="3"/>
  <c r="L981" i="3"/>
  <c r="P987" i="3"/>
  <c r="F993" i="3"/>
  <c r="O1003" i="3"/>
  <c r="P1008" i="3"/>
  <c r="I1018" i="3"/>
  <c r="F1019" i="3"/>
  <c r="N1020" i="3"/>
  <c r="G1025" i="3"/>
  <c r="G1026" i="3"/>
  <c r="H1028" i="3"/>
  <c r="Q1033" i="3"/>
  <c r="G1041" i="3"/>
  <c r="M1042" i="3"/>
  <c r="L1043" i="3"/>
  <c r="I1044" i="3"/>
  <c r="J1045" i="3"/>
  <c r="K1047" i="3"/>
  <c r="P1050" i="3"/>
  <c r="N1052" i="3"/>
  <c r="F1057" i="3"/>
  <c r="G1059" i="3"/>
  <c r="O1064" i="3"/>
  <c r="O1065" i="3"/>
  <c r="N1066" i="3"/>
  <c r="F1074" i="3"/>
  <c r="Q1074" i="3"/>
  <c r="F1076" i="3"/>
  <c r="Q1076" i="3"/>
  <c r="G1081" i="3"/>
  <c r="E1082" i="3"/>
  <c r="E1083" i="3"/>
  <c r="P1084" i="3"/>
  <c r="O1090" i="3"/>
  <c r="G1096" i="3"/>
  <c r="K1102" i="3"/>
  <c r="E1106" i="3"/>
  <c r="M1107" i="3"/>
  <c r="Q1122" i="3"/>
  <c r="P1122" i="3"/>
  <c r="P1135" i="3"/>
  <c r="N1179" i="3"/>
  <c r="M1185" i="3"/>
  <c r="N1185" i="3"/>
  <c r="I1185" i="3"/>
  <c r="G1185" i="3"/>
  <c r="F1185" i="3"/>
  <c r="M1018" i="3"/>
  <c r="M1097" i="3"/>
  <c r="Q1097" i="3"/>
  <c r="P1103" i="3"/>
  <c r="I1103" i="3"/>
  <c r="H1124" i="3"/>
  <c r="L1124" i="3"/>
  <c r="E1138" i="3"/>
  <c r="P1138" i="3"/>
  <c r="O1152" i="3"/>
  <c r="I1152" i="3"/>
  <c r="H1152" i="3"/>
  <c r="G1169" i="3"/>
  <c r="F1169" i="3"/>
  <c r="M1181" i="3"/>
  <c r="L1181" i="3"/>
  <c r="R1188" i="3"/>
  <c r="M1188" i="3"/>
  <c r="H1188" i="3"/>
  <c r="F1188" i="3"/>
  <c r="Q1188" i="3"/>
  <c r="E1188" i="3"/>
  <c r="P1193" i="3"/>
  <c r="O1193" i="3"/>
  <c r="N1018" i="3"/>
  <c r="H1019" i="3"/>
  <c r="Q1066" i="3"/>
  <c r="I1095" i="3"/>
  <c r="R1108" i="3"/>
  <c r="I1108" i="3"/>
  <c r="Q1108" i="3"/>
  <c r="F1108" i="3"/>
  <c r="P1108" i="3"/>
  <c r="K1123" i="3"/>
  <c r="N1123" i="3"/>
  <c r="H1123" i="3"/>
  <c r="I1138" i="3"/>
  <c r="Q1169" i="3"/>
  <c r="R1180" i="3"/>
  <c r="G1180" i="3"/>
  <c r="F1180" i="3"/>
  <c r="P1180" i="3"/>
  <c r="O1180" i="3"/>
  <c r="F1193" i="3"/>
  <c r="M1205" i="3"/>
  <c r="O1018" i="3"/>
  <c r="L1019" i="3"/>
  <c r="J1024" i="3"/>
  <c r="O1028" i="3"/>
  <c r="K1034" i="3"/>
  <c r="N1044" i="3"/>
  <c r="R1048" i="3"/>
  <c r="F1050" i="3"/>
  <c r="E1052" i="3"/>
  <c r="L1060" i="3"/>
  <c r="I1074" i="3"/>
  <c r="I1076" i="3"/>
  <c r="N1081" i="3"/>
  <c r="M1082" i="3"/>
  <c r="H1083" i="3"/>
  <c r="J1087" i="3"/>
  <c r="F1090" i="3"/>
  <c r="J1095" i="3"/>
  <c r="I1104" i="3"/>
  <c r="O1106" i="3"/>
  <c r="E1123" i="3"/>
  <c r="G1124" i="3"/>
  <c r="M1138" i="3"/>
  <c r="P1140" i="3"/>
  <c r="O1155" i="3"/>
  <c r="N1155" i="3"/>
  <c r="F1155" i="3"/>
  <c r="K1163" i="3"/>
  <c r="P1163" i="3"/>
  <c r="O1163" i="3"/>
  <c r="L1163" i="3"/>
  <c r="H1163" i="3"/>
  <c r="O1178" i="3"/>
  <c r="N1178" i="3"/>
  <c r="G1178" i="3"/>
  <c r="H1185" i="3"/>
  <c r="N1193" i="3"/>
  <c r="P1018" i="3"/>
  <c r="M1019" i="3"/>
  <c r="P1028" i="3"/>
  <c r="E1043" i="3"/>
  <c r="O1044" i="3"/>
  <c r="H1050" i="3"/>
  <c r="H1052" i="3"/>
  <c r="O1059" i="3"/>
  <c r="F1065" i="3"/>
  <c r="F1066" i="3"/>
  <c r="P1068" i="3"/>
  <c r="K1074" i="3"/>
  <c r="M1075" i="3"/>
  <c r="K1076" i="3"/>
  <c r="N1082" i="3"/>
  <c r="L1083" i="3"/>
  <c r="K1087" i="3"/>
  <c r="F1097" i="3"/>
  <c r="H1103" i="3"/>
  <c r="J1104" i="3"/>
  <c r="P1106" i="3"/>
  <c r="E1108" i="3"/>
  <c r="G1120" i="3"/>
  <c r="F1123" i="3"/>
  <c r="N1124" i="3"/>
  <c r="O1138" i="3"/>
  <c r="J1152" i="3"/>
  <c r="E1181" i="3"/>
  <c r="P1184" i="3"/>
  <c r="O1184" i="3"/>
  <c r="I1184" i="3"/>
  <c r="P1186" i="3"/>
  <c r="O1186" i="3"/>
  <c r="H1186" i="3"/>
  <c r="G1186" i="3"/>
  <c r="G1188" i="3"/>
  <c r="Q1193" i="3"/>
  <c r="R1199" i="3"/>
  <c r="K1199" i="3"/>
  <c r="I1199" i="3"/>
  <c r="H1199" i="3"/>
  <c r="M1201" i="3"/>
  <c r="N1201" i="3"/>
  <c r="I1201" i="3"/>
  <c r="I1153" i="3"/>
  <c r="N1156" i="3"/>
  <c r="P1161" i="3"/>
  <c r="P1170" i="3"/>
  <c r="I1177" i="3"/>
  <c r="P1202" i="3"/>
  <c r="H1204" i="3"/>
  <c r="G1210" i="3"/>
  <c r="F1211" i="3"/>
  <c r="R1216" i="3"/>
  <c r="E1219" i="3"/>
  <c r="K1220" i="3"/>
  <c r="I1225" i="3"/>
  <c r="H1233" i="3"/>
  <c r="K1234" i="3"/>
  <c r="P1235" i="3"/>
  <c r="M1242" i="3"/>
  <c r="E1244" i="3"/>
  <c r="P1244" i="3"/>
  <c r="K1250" i="3"/>
  <c r="Q1250" i="3"/>
  <c r="I1251" i="3"/>
  <c r="G1264" i="3"/>
  <c r="G1266" i="3"/>
  <c r="G1268" i="3"/>
  <c r="Q1269" i="3"/>
  <c r="G1273" i="3"/>
  <c r="Q1274" i="3"/>
  <c r="K1279" i="3"/>
  <c r="R1284" i="3"/>
  <c r="Q1284" i="3"/>
  <c r="K1287" i="3"/>
  <c r="I1290" i="3"/>
  <c r="H1294" i="3"/>
  <c r="J1296" i="3"/>
  <c r="G1296" i="3"/>
  <c r="R1305" i="3"/>
  <c r="J1305" i="3"/>
  <c r="I1305" i="3"/>
  <c r="F1305" i="3"/>
  <c r="H1311" i="3"/>
  <c r="E1318" i="3"/>
  <c r="Q1337" i="3"/>
  <c r="F1337" i="3"/>
  <c r="E1337" i="3"/>
  <c r="R1346" i="3"/>
  <c r="I1346" i="3"/>
  <c r="J1371" i="3"/>
  <c r="L1371" i="3"/>
  <c r="R1371" i="3"/>
  <c r="P1371" i="3"/>
  <c r="M1371" i="3"/>
  <c r="H1371" i="3"/>
  <c r="K1398" i="3"/>
  <c r="Q1398" i="3"/>
  <c r="H1398" i="3"/>
  <c r="G1398" i="3"/>
  <c r="E1398" i="3"/>
  <c r="R1398" i="3"/>
  <c r="F1433" i="3"/>
  <c r="E1433" i="3"/>
  <c r="R1473" i="3"/>
  <c r="O1473" i="3"/>
  <c r="N1476" i="3"/>
  <c r="F1476" i="3"/>
  <c r="L1476" i="3"/>
  <c r="I1476" i="3"/>
  <c r="H1476" i="3"/>
  <c r="O1486" i="3"/>
  <c r="J1486" i="3"/>
  <c r="F1486" i="3"/>
  <c r="R1511" i="3"/>
  <c r="Q1511" i="3"/>
  <c r="E1511" i="3"/>
  <c r="I1511" i="3"/>
  <c r="H1511" i="3"/>
  <c r="F1511" i="3"/>
  <c r="O1511" i="3"/>
  <c r="M1511" i="3"/>
  <c r="L1115" i="3"/>
  <c r="Q1121" i="3"/>
  <c r="N1153" i="3"/>
  <c r="I1154" i="3"/>
  <c r="O1156" i="3"/>
  <c r="Q1161" i="3"/>
  <c r="Q1177" i="3"/>
  <c r="M1204" i="3"/>
  <c r="I1206" i="3"/>
  <c r="H1207" i="3"/>
  <c r="P1208" i="3"/>
  <c r="H1210" i="3"/>
  <c r="F1219" i="3"/>
  <c r="L1220" i="3"/>
  <c r="I1222" i="3"/>
  <c r="H1223" i="3"/>
  <c r="G1224" i="3"/>
  <c r="N1225" i="3"/>
  <c r="K1226" i="3"/>
  <c r="I1233" i="3"/>
  <c r="P1234" i="3"/>
  <c r="I1239" i="3"/>
  <c r="G1240" i="3"/>
  <c r="F1241" i="3"/>
  <c r="Q1242" i="3"/>
  <c r="F1244" i="3"/>
  <c r="Q1244" i="3"/>
  <c r="I1250" i="3"/>
  <c r="K1251" i="3"/>
  <c r="K1254" i="3"/>
  <c r="H1264" i="3"/>
  <c r="H1266" i="3"/>
  <c r="H1268" i="3"/>
  <c r="E1274" i="3"/>
  <c r="R1274" i="3"/>
  <c r="P1287" i="3"/>
  <c r="Q1294" i="3"/>
  <c r="L1311" i="3"/>
  <c r="I1316" i="3"/>
  <c r="Q1316" i="3"/>
  <c r="G1318" i="3"/>
  <c r="Q1334" i="3"/>
  <c r="O1334" i="3"/>
  <c r="L1334" i="3"/>
  <c r="N1359" i="3"/>
  <c r="E1359" i="3"/>
  <c r="M1359" i="3"/>
  <c r="K1367" i="3"/>
  <c r="M1367" i="3"/>
  <c r="N1367" i="3"/>
  <c r="L1367" i="3"/>
  <c r="I1367" i="3"/>
  <c r="K1381" i="3"/>
  <c r="L1403" i="3"/>
  <c r="Q1403" i="3"/>
  <c r="O1403" i="3"/>
  <c r="M1403" i="3"/>
  <c r="H1403" i="3"/>
  <c r="E1403" i="3"/>
  <c r="M1408" i="3"/>
  <c r="N1408" i="3"/>
  <c r="R1408" i="3"/>
  <c r="P1408" i="3"/>
  <c r="H1408" i="3"/>
  <c r="E1408" i="3"/>
  <c r="L1412" i="3"/>
  <c r="J1412" i="3"/>
  <c r="O1412" i="3"/>
  <c r="N1412" i="3"/>
  <c r="E1486" i="3"/>
  <c r="N1204" i="3"/>
  <c r="J1206" i="3"/>
  <c r="I1207" i="3"/>
  <c r="K1243" i="3"/>
  <c r="N1243" i="3"/>
  <c r="G1244" i="3"/>
  <c r="L1251" i="3"/>
  <c r="M1254" i="3"/>
  <c r="I1264" i="3"/>
  <c r="N1266" i="3"/>
  <c r="J1268" i="3"/>
  <c r="F1274" i="3"/>
  <c r="R1308" i="3"/>
  <c r="I1308" i="3"/>
  <c r="F1317" i="3"/>
  <c r="M1318" i="3"/>
  <c r="L1373" i="3"/>
  <c r="R1373" i="3"/>
  <c r="H1373" i="3"/>
  <c r="F1373" i="3"/>
  <c r="E1373" i="3"/>
  <c r="O1401" i="3"/>
  <c r="N1401" i="3"/>
  <c r="L1401" i="3"/>
  <c r="F1401" i="3"/>
  <c r="R1426" i="3"/>
  <c r="I1426" i="3"/>
  <c r="N1455" i="3"/>
  <c r="K1455" i="3"/>
  <c r="J1489" i="3"/>
  <c r="G1489" i="3"/>
  <c r="M1489" i="3"/>
  <c r="I1489" i="3"/>
  <c r="F1489" i="3"/>
  <c r="E1489" i="3"/>
  <c r="K1511" i="3"/>
  <c r="O1204" i="3"/>
  <c r="K1206" i="3"/>
  <c r="J1207" i="3"/>
  <c r="K1210" i="3"/>
  <c r="N1219" i="3"/>
  <c r="J1223" i="3"/>
  <c r="Q1224" i="3"/>
  <c r="G1243" i="3"/>
  <c r="H1244" i="3"/>
  <c r="O1264" i="3"/>
  <c r="O1268" i="3"/>
  <c r="L1273" i="3"/>
  <c r="O1273" i="3"/>
  <c r="N1273" i="3"/>
  <c r="H1274" i="3"/>
  <c r="N1304" i="3"/>
  <c r="E1304" i="3"/>
  <c r="K1305" i="3"/>
  <c r="G1317" i="3"/>
  <c r="O1318" i="3"/>
  <c r="R1321" i="3"/>
  <c r="L1321" i="3"/>
  <c r="K1321" i="3"/>
  <c r="I1321" i="3"/>
  <c r="N1322" i="3"/>
  <c r="H1334" i="3"/>
  <c r="J1337" i="3"/>
  <c r="O1359" i="3"/>
  <c r="H1368" i="3"/>
  <c r="I1371" i="3"/>
  <c r="R1376" i="3"/>
  <c r="H1376" i="3"/>
  <c r="L1376" i="3"/>
  <c r="J1380" i="3"/>
  <c r="R1380" i="3"/>
  <c r="Q1380" i="3"/>
  <c r="I1380" i="3"/>
  <c r="H1380" i="3"/>
  <c r="I1398" i="3"/>
  <c r="R1414" i="3"/>
  <c r="P1414" i="3"/>
  <c r="O1414" i="3"/>
  <c r="Q1426" i="3"/>
  <c r="R1433" i="3"/>
  <c r="M1455" i="3"/>
  <c r="L1461" i="3"/>
  <c r="E1461" i="3"/>
  <c r="M1461" i="3"/>
  <c r="G1461" i="3"/>
  <c r="F1461" i="3"/>
  <c r="Q1461" i="3"/>
  <c r="O1476" i="3"/>
  <c r="N1511" i="3"/>
  <c r="H1100" i="3"/>
  <c r="P1115" i="3"/>
  <c r="O1129" i="3"/>
  <c r="P1154" i="3"/>
  <c r="H1168" i="3"/>
  <c r="G1171" i="3"/>
  <c r="O1192" i="3"/>
  <c r="K1194" i="3"/>
  <c r="P1204" i="3"/>
  <c r="K1207" i="3"/>
  <c r="P1210" i="3"/>
  <c r="H1216" i="3"/>
  <c r="F1234" i="3"/>
  <c r="I1236" i="3"/>
  <c r="J1240" i="3"/>
  <c r="I1241" i="3"/>
  <c r="H1243" i="3"/>
  <c r="I1244" i="3"/>
  <c r="K1246" i="3"/>
  <c r="L1246" i="3"/>
  <c r="R1250" i="3"/>
  <c r="N1267" i="3"/>
  <c r="M1267" i="3"/>
  <c r="P1273" i="3"/>
  <c r="I1274" i="3"/>
  <c r="N1280" i="3"/>
  <c r="E1283" i="3"/>
  <c r="H1284" i="3"/>
  <c r="R1286" i="3"/>
  <c r="N1305" i="3"/>
  <c r="N1314" i="3"/>
  <c r="M1314" i="3"/>
  <c r="K1314" i="3"/>
  <c r="F1314" i="3"/>
  <c r="L1316" i="3"/>
  <c r="H1317" i="3"/>
  <c r="P1318" i="3"/>
  <c r="Q1322" i="3"/>
  <c r="M1334" i="3"/>
  <c r="Q1338" i="3"/>
  <c r="K1338" i="3"/>
  <c r="E1352" i="3"/>
  <c r="P1368" i="3"/>
  <c r="L1372" i="3"/>
  <c r="G1372" i="3"/>
  <c r="P1372" i="3"/>
  <c r="O1372" i="3"/>
  <c r="N1372" i="3"/>
  <c r="F1372" i="3"/>
  <c r="G1376" i="3"/>
  <c r="N1398" i="3"/>
  <c r="K1401" i="3"/>
  <c r="G1403" i="3"/>
  <c r="L1442" i="3"/>
  <c r="J1442" i="3"/>
  <c r="E1442" i="3"/>
  <c r="N1449" i="3"/>
  <c r="Q1476" i="3"/>
  <c r="L1525" i="3"/>
  <c r="E1525" i="3"/>
  <c r="P1525" i="3"/>
  <c r="N1525" i="3"/>
  <c r="H1525" i="3"/>
  <c r="G1525" i="3"/>
  <c r="F1228" i="3"/>
  <c r="K1244" i="3"/>
  <c r="R1251" i="3"/>
  <c r="P1251" i="3"/>
  <c r="N1264" i="3"/>
  <c r="F1264" i="3"/>
  <c r="Q1264" i="3"/>
  <c r="K1266" i="3"/>
  <c r="E1266" i="3"/>
  <c r="J1274" i="3"/>
  <c r="N1306" i="3"/>
  <c r="L1306" i="3"/>
  <c r="J1306" i="3"/>
  <c r="R1311" i="3"/>
  <c r="G1311" i="3"/>
  <c r="Q1311" i="3"/>
  <c r="F1311" i="3"/>
  <c r="P1311" i="3"/>
  <c r="E1311" i="3"/>
  <c r="N1311" i="3"/>
  <c r="N1317" i="3"/>
  <c r="M1325" i="3"/>
  <c r="H1325" i="3"/>
  <c r="Q1339" i="3"/>
  <c r="L1339" i="3"/>
  <c r="K1339" i="3"/>
  <c r="I1373" i="3"/>
  <c r="K1376" i="3"/>
  <c r="P1398" i="3"/>
  <c r="J1402" i="3"/>
  <c r="F1402" i="3"/>
  <c r="R1402" i="3"/>
  <c r="P1402" i="3"/>
  <c r="M1402" i="3"/>
  <c r="I1402" i="3"/>
  <c r="P1403" i="3"/>
  <c r="J1405" i="3"/>
  <c r="K1422" i="3"/>
  <c r="R1422" i="3"/>
  <c r="I1422" i="3"/>
  <c r="F1422" i="3"/>
  <c r="M1442" i="3"/>
  <c r="R1463" i="3"/>
  <c r="P1463" i="3"/>
  <c r="F1463" i="3"/>
  <c r="M1463" i="3"/>
  <c r="K1463" i="3"/>
  <c r="I1463" i="3"/>
  <c r="G1463" i="3"/>
  <c r="R1476" i="3"/>
  <c r="Q1489" i="3"/>
  <c r="K1526" i="3"/>
  <c r="G1526" i="3"/>
  <c r="O1526" i="3"/>
  <c r="M1526" i="3"/>
  <c r="J1526" i="3"/>
  <c r="I1526" i="3"/>
  <c r="Q1526" i="3"/>
  <c r="P1526" i="3"/>
  <c r="E1526" i="3"/>
  <c r="H1228" i="3"/>
  <c r="H1234" i="3"/>
  <c r="Q1241" i="3"/>
  <c r="M1243" i="3"/>
  <c r="G1251" i="3"/>
  <c r="R1264" i="3"/>
  <c r="E1273" i="3"/>
  <c r="R1273" i="3"/>
  <c r="I1279" i="3"/>
  <c r="M1281" i="3"/>
  <c r="F1294" i="3"/>
  <c r="O1333" i="3"/>
  <c r="N1333" i="3"/>
  <c r="K1333" i="3"/>
  <c r="N1373" i="3"/>
  <c r="P1376" i="3"/>
  <c r="G1380" i="3"/>
  <c r="R1403" i="3"/>
  <c r="R1415" i="3"/>
  <c r="L1415" i="3"/>
  <c r="Q1415" i="3"/>
  <c r="E1415" i="3"/>
  <c r="P1415" i="3"/>
  <c r="O1415" i="3"/>
  <c r="M1415" i="3"/>
  <c r="K1419" i="3"/>
  <c r="G1419" i="3"/>
  <c r="E1419" i="3"/>
  <c r="N1442" i="3"/>
  <c r="P1444" i="3"/>
  <c r="K1444" i="3"/>
  <c r="J1444" i="3"/>
  <c r="J1460" i="3"/>
  <c r="I1460" i="3"/>
  <c r="N1460" i="3"/>
  <c r="L1460" i="3"/>
  <c r="H1460" i="3"/>
  <c r="N1461" i="3"/>
  <c r="R1489" i="3"/>
  <c r="R1522" i="3"/>
  <c r="J1522" i="3"/>
  <c r="N1522" i="3"/>
  <c r="M1522" i="3"/>
  <c r="H1522" i="3"/>
  <c r="F1526" i="3"/>
  <c r="R1244" i="3"/>
  <c r="L1244" i="3"/>
  <c r="O1244" i="3"/>
  <c r="E1254" i="3"/>
  <c r="L1254" i="3"/>
  <c r="F1268" i="3"/>
  <c r="R1268" i="3"/>
  <c r="K1274" i="3"/>
  <c r="G1274" i="3"/>
  <c r="P1274" i="3"/>
  <c r="L1317" i="3"/>
  <c r="Q1317" i="3"/>
  <c r="E1317" i="3"/>
  <c r="P1317" i="3"/>
  <c r="O1317" i="3"/>
  <c r="M1317" i="3"/>
  <c r="K1318" i="3"/>
  <c r="J1318" i="3"/>
  <c r="I1318" i="3"/>
  <c r="H1318" i="3"/>
  <c r="Q1318" i="3"/>
  <c r="F1318" i="3"/>
  <c r="M1322" i="3"/>
  <c r="J1322" i="3"/>
  <c r="I1322" i="3"/>
  <c r="H1322" i="3"/>
  <c r="E1331" i="3"/>
  <c r="Q1331" i="3"/>
  <c r="O1331" i="3"/>
  <c r="H1331" i="3"/>
  <c r="H1372" i="3"/>
  <c r="Q1373" i="3"/>
  <c r="H1402" i="3"/>
  <c r="Q1404" i="3"/>
  <c r="J1404" i="3"/>
  <c r="I1404" i="3"/>
  <c r="G1404" i="3"/>
  <c r="F1404" i="3"/>
  <c r="J1420" i="3"/>
  <c r="G1420" i="3"/>
  <c r="R1420" i="3"/>
  <c r="I1420" i="3"/>
  <c r="E1422" i="3"/>
  <c r="P1430" i="3"/>
  <c r="Q1430" i="3"/>
  <c r="O1430" i="3"/>
  <c r="P1442" i="3"/>
  <c r="N1457" i="3"/>
  <c r="R1457" i="3"/>
  <c r="Q1457" i="3"/>
  <c r="J1457" i="3"/>
  <c r="G1457" i="3"/>
  <c r="O1461" i="3"/>
  <c r="E1463" i="3"/>
  <c r="J1480" i="3"/>
  <c r="P1480" i="3"/>
  <c r="H1480" i="3"/>
  <c r="G1480" i="3"/>
  <c r="F1480" i="3"/>
  <c r="N1494" i="3"/>
  <c r="O1494" i="3"/>
  <c r="L1494" i="3"/>
  <c r="R1517" i="3"/>
  <c r="O1517" i="3"/>
  <c r="N1517" i="3"/>
  <c r="I1517" i="3"/>
  <c r="L1295" i="3"/>
  <c r="K1297" i="3"/>
  <c r="M1312" i="3"/>
  <c r="I1326" i="3"/>
  <c r="M1335" i="3"/>
  <c r="N1336" i="3"/>
  <c r="M1344" i="3"/>
  <c r="R1344" i="3"/>
  <c r="R1345" i="3"/>
  <c r="N1354" i="3"/>
  <c r="H1354" i="3"/>
  <c r="P1356" i="3"/>
  <c r="M1393" i="3"/>
  <c r="E1393" i="3"/>
  <c r="R1393" i="3"/>
  <c r="P1395" i="3"/>
  <c r="O1424" i="3"/>
  <c r="J1424" i="3"/>
  <c r="L1429" i="3"/>
  <c r="G1429" i="3"/>
  <c r="N1438" i="3"/>
  <c r="M1438" i="3"/>
  <c r="P1490" i="3"/>
  <c r="N1490" i="3"/>
  <c r="J1515" i="3"/>
  <c r="H1515" i="3"/>
  <c r="P1515" i="3"/>
  <c r="M1515" i="3"/>
  <c r="L1515" i="3"/>
  <c r="I1515" i="3"/>
  <c r="J1520" i="3"/>
  <c r="K1520" i="3"/>
  <c r="G1520" i="3"/>
  <c r="F1520" i="3"/>
  <c r="G1310" i="3"/>
  <c r="R1326" i="3"/>
  <c r="O1344" i="3"/>
  <c r="L1370" i="3"/>
  <c r="K1370" i="3"/>
  <c r="J1392" i="3"/>
  <c r="F1392" i="3"/>
  <c r="F1393" i="3"/>
  <c r="E1417" i="3"/>
  <c r="R1439" i="3"/>
  <c r="N1439" i="3"/>
  <c r="P1439" i="3"/>
  <c r="H1450" i="3"/>
  <c r="R1471" i="3"/>
  <c r="F1471" i="3"/>
  <c r="P1471" i="3"/>
  <c r="L1485" i="3"/>
  <c r="H1485" i="3"/>
  <c r="J1485" i="3"/>
  <c r="I1485" i="3"/>
  <c r="G1507" i="3"/>
  <c r="O1507" i="3"/>
  <c r="J1507" i="3"/>
  <c r="I1507" i="3"/>
  <c r="Q1515" i="3"/>
  <c r="K1518" i="3"/>
  <c r="E1518" i="3"/>
  <c r="N1518" i="3"/>
  <c r="H1518" i="3"/>
  <c r="F1518" i="3"/>
  <c r="I1310" i="3"/>
  <c r="J1313" i="3"/>
  <c r="P1344" i="3"/>
  <c r="Q1355" i="3"/>
  <c r="P1355" i="3"/>
  <c r="G1363" i="3"/>
  <c r="N1370" i="3"/>
  <c r="F1375" i="3"/>
  <c r="G1392" i="3"/>
  <c r="G1393" i="3"/>
  <c r="E1400" i="3"/>
  <c r="I1417" i="3"/>
  <c r="F1424" i="3"/>
  <c r="F1429" i="3"/>
  <c r="Q1439" i="3"/>
  <c r="I1446" i="3"/>
  <c r="Q1471" i="3"/>
  <c r="M1479" i="3"/>
  <c r="N1479" i="3"/>
  <c r="F1485" i="3"/>
  <c r="J1488" i="3"/>
  <c r="L1488" i="3"/>
  <c r="O1488" i="3"/>
  <c r="M1488" i="3"/>
  <c r="P1507" i="3"/>
  <c r="L1516" i="3"/>
  <c r="I1516" i="3"/>
  <c r="H1516" i="3"/>
  <c r="G1516" i="3"/>
  <c r="O1520" i="3"/>
  <c r="J1310" i="3"/>
  <c r="M1313" i="3"/>
  <c r="J1362" i="3"/>
  <c r="F1362" i="3"/>
  <c r="R1363" i="3"/>
  <c r="P1370" i="3"/>
  <c r="P1375" i="3"/>
  <c r="I1393" i="3"/>
  <c r="N1417" i="3"/>
  <c r="G1424" i="3"/>
  <c r="H1429" i="3"/>
  <c r="P1445" i="3"/>
  <c r="H1445" i="3"/>
  <c r="Q1483" i="3"/>
  <c r="P1483" i="3"/>
  <c r="K1492" i="3"/>
  <c r="L1492" i="3"/>
  <c r="Q1492" i="3"/>
  <c r="L1495" i="3"/>
  <c r="N1495" i="3"/>
  <c r="P1495" i="3"/>
  <c r="O1495" i="3"/>
  <c r="K1521" i="3"/>
  <c r="Q1521" i="3"/>
  <c r="L1521" i="3"/>
  <c r="I1521" i="3"/>
  <c r="G1521" i="3"/>
  <c r="L1496" i="3"/>
  <c r="E1502" i="3"/>
  <c r="Q1529" i="3"/>
  <c r="I1534" i="3"/>
  <c r="H1536" i="3"/>
  <c r="L1538" i="3"/>
  <c r="I1542" i="3"/>
  <c r="I1545" i="3"/>
  <c r="L1552" i="3"/>
  <c r="M1553" i="3"/>
  <c r="N1560" i="3"/>
  <c r="E1563" i="3"/>
  <c r="F1568" i="3"/>
  <c r="I1569" i="3"/>
  <c r="I1573" i="3"/>
  <c r="H1574" i="3"/>
  <c r="F1502" i="3"/>
  <c r="E1503" i="3"/>
  <c r="R1534" i="3"/>
  <c r="L1536" i="3"/>
  <c r="M1538" i="3"/>
  <c r="P1542" i="3"/>
  <c r="O1544" i="3"/>
  <c r="K1545" i="3"/>
  <c r="E1546" i="3"/>
  <c r="I1547" i="3"/>
  <c r="P1551" i="3"/>
  <c r="N1552" i="3"/>
  <c r="I1557" i="3"/>
  <c r="M1559" i="3"/>
  <c r="E1562" i="3"/>
  <c r="F1563" i="3"/>
  <c r="L1567" i="3"/>
  <c r="G1568" i="3"/>
  <c r="K1569" i="3"/>
  <c r="K1573" i="3"/>
  <c r="K1574" i="3"/>
  <c r="M235" i="4"/>
  <c r="E2" i="1"/>
  <c r="H1502" i="3"/>
  <c r="O1536" i="3"/>
  <c r="P1544" i="3"/>
  <c r="L1545" i="3"/>
  <c r="L1546" i="3"/>
  <c r="M1547" i="3"/>
  <c r="Q1551" i="3"/>
  <c r="O1552" i="3"/>
  <c r="J1557" i="3"/>
  <c r="F1562" i="3"/>
  <c r="G1563" i="3"/>
  <c r="O1567" i="3"/>
  <c r="H1568" i="3"/>
  <c r="M1569" i="3"/>
  <c r="N1573" i="3"/>
  <c r="P1536" i="3"/>
  <c r="N1545" i="3"/>
  <c r="M1546" i="3"/>
  <c r="L1562" i="3"/>
  <c r="K1563" i="3"/>
  <c r="L1568" i="3"/>
  <c r="O1573" i="3"/>
  <c r="M696" i="4"/>
  <c r="M1101" i="4"/>
  <c r="O1545" i="3"/>
  <c r="O1547" i="3"/>
  <c r="N1562" i="3"/>
  <c r="O1563" i="3"/>
  <c r="Q1567" i="3"/>
  <c r="N1568" i="3"/>
  <c r="P1573" i="3"/>
  <c r="M1071" i="4"/>
  <c r="E1545" i="3"/>
  <c r="Q1545" i="3"/>
  <c r="F1552" i="3"/>
  <c r="G1553" i="3"/>
  <c r="Q1563" i="3"/>
  <c r="P1568" i="3"/>
  <c r="E1576" i="3"/>
  <c r="R1364" i="3"/>
  <c r="P1383" i="3"/>
  <c r="N1462" i="3"/>
  <c r="O1472" i="3"/>
  <c r="H1496" i="3"/>
  <c r="F1536" i="3"/>
  <c r="F1538" i="3"/>
  <c r="H1542" i="3"/>
  <c r="G1545" i="3"/>
  <c r="E1547" i="3"/>
  <c r="H1552" i="3"/>
  <c r="L1560" i="3"/>
  <c r="G1569" i="3"/>
  <c r="G1573" i="3"/>
  <c r="G1574" i="3"/>
  <c r="M107" i="4"/>
  <c r="K13" i="3"/>
  <c r="E14" i="3"/>
  <c r="O14" i="3"/>
  <c r="O18" i="3"/>
  <c r="P40" i="3"/>
  <c r="G41" i="3"/>
  <c r="Q41" i="3"/>
  <c r="L42" i="3"/>
  <c r="L49" i="3"/>
  <c r="K55" i="3"/>
  <c r="K58" i="3"/>
  <c r="K61" i="3"/>
  <c r="I65" i="3"/>
  <c r="N66" i="3"/>
  <c r="O70" i="3"/>
  <c r="N79" i="3"/>
  <c r="M83" i="3"/>
  <c r="G86" i="3"/>
  <c r="R86" i="3"/>
  <c r="H89" i="3"/>
  <c r="L90" i="3"/>
  <c r="P93" i="3"/>
  <c r="G96" i="3"/>
  <c r="R96" i="3"/>
  <c r="I97" i="3"/>
  <c r="E98" i="3"/>
  <c r="N98" i="3"/>
  <c r="J100" i="3"/>
  <c r="M105" i="3"/>
  <c r="R107" i="3"/>
  <c r="R109" i="3"/>
  <c r="L113" i="3"/>
  <c r="G118" i="3"/>
  <c r="O120" i="3"/>
  <c r="G121" i="3"/>
  <c r="Q121" i="3"/>
  <c r="L122" i="3"/>
  <c r="P127" i="3"/>
  <c r="G128" i="3"/>
  <c r="L129" i="3"/>
  <c r="G134" i="3"/>
  <c r="M137" i="3"/>
  <c r="O142" i="3"/>
  <c r="I145" i="3"/>
  <c r="L146" i="3"/>
  <c r="Q150" i="3"/>
  <c r="Q151" i="3"/>
  <c r="N152" i="3"/>
  <c r="H154" i="3"/>
  <c r="Q154" i="3"/>
  <c r="R155" i="3"/>
  <c r="H157" i="3"/>
  <c r="H160" i="3"/>
  <c r="M161" i="3"/>
  <c r="L170" i="3"/>
  <c r="R172" i="3"/>
  <c r="Q175" i="3"/>
  <c r="H181" i="3"/>
  <c r="L186" i="3"/>
  <c r="H190" i="3"/>
  <c r="O192" i="3"/>
  <c r="G193" i="3"/>
  <c r="Q193" i="3"/>
  <c r="E200" i="3"/>
  <c r="Q200" i="3"/>
  <c r="L209" i="3"/>
  <c r="I214" i="3"/>
  <c r="N218" i="3"/>
  <c r="R242" i="3"/>
  <c r="P242" i="3"/>
  <c r="G242" i="3"/>
  <c r="O242" i="3"/>
  <c r="F242" i="3"/>
  <c r="I242" i="3"/>
  <c r="N242" i="3"/>
  <c r="R250" i="3"/>
  <c r="O250" i="3"/>
  <c r="F250" i="3"/>
  <c r="N250" i="3"/>
  <c r="E250" i="3"/>
  <c r="Q250" i="3"/>
  <c r="H250" i="3"/>
  <c r="P250" i="3"/>
  <c r="K257" i="3"/>
  <c r="N257" i="3"/>
  <c r="M257" i="3"/>
  <c r="P257" i="3"/>
  <c r="F257" i="3"/>
  <c r="O257" i="3"/>
  <c r="L258" i="3"/>
  <c r="K265" i="3"/>
  <c r="P265" i="3"/>
  <c r="F265" i="3"/>
  <c r="O265" i="3"/>
  <c r="E265" i="3"/>
  <c r="H265" i="3"/>
  <c r="Q265" i="3"/>
  <c r="K269" i="3"/>
  <c r="J269" i="3"/>
  <c r="Q269" i="3"/>
  <c r="L272" i="3"/>
  <c r="I272" i="3"/>
  <c r="H272" i="3"/>
  <c r="N272" i="3"/>
  <c r="K273" i="3"/>
  <c r="N273" i="3"/>
  <c r="M273" i="3"/>
  <c r="P273" i="3"/>
  <c r="F273" i="3"/>
  <c r="O273" i="3"/>
  <c r="L274" i="3"/>
  <c r="H286" i="3"/>
  <c r="I295" i="3"/>
  <c r="Q302" i="3"/>
  <c r="K305" i="3"/>
  <c r="Q305" i="3"/>
  <c r="G305" i="3"/>
  <c r="P305" i="3"/>
  <c r="F305" i="3"/>
  <c r="I305" i="3"/>
  <c r="P306" i="3"/>
  <c r="L328" i="3"/>
  <c r="G328" i="3"/>
  <c r="Q328" i="3"/>
  <c r="F328" i="3"/>
  <c r="I328" i="3"/>
  <c r="P328" i="3"/>
  <c r="L336" i="3"/>
  <c r="Q336" i="3"/>
  <c r="F336" i="3"/>
  <c r="P336" i="3"/>
  <c r="E336" i="3"/>
  <c r="H336" i="3"/>
  <c r="F337" i="3"/>
  <c r="Q338" i="3"/>
  <c r="R341" i="3"/>
  <c r="Q341" i="3"/>
  <c r="K361" i="3"/>
  <c r="I361" i="3"/>
  <c r="H361" i="3"/>
  <c r="M361" i="3"/>
  <c r="Q361" i="3"/>
  <c r="H381" i="3"/>
  <c r="M383" i="3"/>
  <c r="Q383" i="3"/>
  <c r="P383" i="3"/>
  <c r="G383" i="3"/>
  <c r="L384" i="3"/>
  <c r="I384" i="3"/>
  <c r="H384" i="3"/>
  <c r="N384" i="3"/>
  <c r="P384" i="3"/>
  <c r="L395" i="3"/>
  <c r="E395" i="3"/>
  <c r="M415" i="3"/>
  <c r="P415" i="3"/>
  <c r="O415" i="3"/>
  <c r="N415" i="3"/>
  <c r="H415" i="3"/>
  <c r="G415" i="3"/>
  <c r="F415" i="3"/>
  <c r="K529" i="3"/>
  <c r="I529" i="3"/>
  <c r="H529" i="3"/>
  <c r="Q529" i="3"/>
  <c r="G529" i="3"/>
  <c r="P529" i="3"/>
  <c r="F529" i="3"/>
  <c r="O529" i="3"/>
  <c r="E529" i="3"/>
  <c r="N529" i="3"/>
  <c r="M529" i="3"/>
  <c r="P542" i="3"/>
  <c r="R542" i="3"/>
  <c r="O542" i="3"/>
  <c r="J542" i="3"/>
  <c r="I542" i="3"/>
  <c r="H542" i="3"/>
  <c r="G542" i="3"/>
  <c r="N629" i="3"/>
  <c r="K629" i="3"/>
  <c r="E629" i="3"/>
  <c r="L629" i="3"/>
  <c r="J743" i="3"/>
  <c r="I743" i="3"/>
  <c r="H743" i="3"/>
  <c r="L743" i="3"/>
  <c r="R743" i="3"/>
  <c r="Q743" i="3"/>
  <c r="K743" i="3"/>
  <c r="K763" i="3"/>
  <c r="G763" i="3"/>
  <c r="F763" i="3"/>
  <c r="P763" i="3"/>
  <c r="E763" i="3"/>
  <c r="L763" i="3"/>
  <c r="O763" i="3"/>
  <c r="N763" i="3"/>
  <c r="M763" i="3"/>
  <c r="H763" i="3"/>
  <c r="F14" i="3"/>
  <c r="P14" i="3"/>
  <c r="P18" i="3"/>
  <c r="E40" i="3"/>
  <c r="Q40" i="3"/>
  <c r="M42" i="3"/>
  <c r="M61" i="3"/>
  <c r="K65" i="3"/>
  <c r="E75" i="3"/>
  <c r="O79" i="3"/>
  <c r="H86" i="3"/>
  <c r="Q93" i="3"/>
  <c r="L97" i="3"/>
  <c r="F98" i="3"/>
  <c r="O98" i="3"/>
  <c r="N105" i="3"/>
  <c r="J118" i="3"/>
  <c r="E120" i="3"/>
  <c r="P120" i="3"/>
  <c r="M122" i="3"/>
  <c r="Q127" i="3"/>
  <c r="H134" i="3"/>
  <c r="N137" i="3"/>
  <c r="Q142" i="3"/>
  <c r="L145" i="3"/>
  <c r="M146" i="3"/>
  <c r="R150" i="3"/>
  <c r="O152" i="3"/>
  <c r="I154" i="3"/>
  <c r="I157" i="3"/>
  <c r="I160" i="3"/>
  <c r="N161" i="3"/>
  <c r="L169" i="3"/>
  <c r="M170" i="3"/>
  <c r="M176" i="3"/>
  <c r="I181" i="3"/>
  <c r="L185" i="3"/>
  <c r="M186" i="3"/>
  <c r="H189" i="3"/>
  <c r="K190" i="3"/>
  <c r="E192" i="3"/>
  <c r="P192" i="3"/>
  <c r="H193" i="3"/>
  <c r="H197" i="3"/>
  <c r="F200" i="3"/>
  <c r="K201" i="3"/>
  <c r="P201" i="3"/>
  <c r="F201" i="3"/>
  <c r="M201" i="3"/>
  <c r="J211" i="3"/>
  <c r="K214" i="3"/>
  <c r="O218" i="3"/>
  <c r="L224" i="3"/>
  <c r="M224" i="3"/>
  <c r="P224" i="3"/>
  <c r="E224" i="3"/>
  <c r="K225" i="3"/>
  <c r="O225" i="3"/>
  <c r="E225" i="3"/>
  <c r="H225" i="3"/>
  <c r="N225" i="3"/>
  <c r="Q242" i="3"/>
  <c r="Q257" i="3"/>
  <c r="H269" i="3"/>
  <c r="E272" i="3"/>
  <c r="Q273" i="3"/>
  <c r="K281" i="3"/>
  <c r="P281" i="3"/>
  <c r="F281" i="3"/>
  <c r="O281" i="3"/>
  <c r="E281" i="3"/>
  <c r="H281" i="3"/>
  <c r="Q281" i="3"/>
  <c r="Q294" i="3"/>
  <c r="N295" i="3"/>
  <c r="P301" i="3"/>
  <c r="H301" i="3"/>
  <c r="J301" i="3"/>
  <c r="E304" i="3"/>
  <c r="E305" i="3"/>
  <c r="E306" i="3"/>
  <c r="Q306" i="3"/>
  <c r="L320" i="3"/>
  <c r="Q320" i="3"/>
  <c r="F320" i="3"/>
  <c r="P320" i="3"/>
  <c r="E320" i="3"/>
  <c r="H320" i="3"/>
  <c r="K321" i="3"/>
  <c r="M321" i="3"/>
  <c r="L321" i="3"/>
  <c r="O321" i="3"/>
  <c r="E321" i="3"/>
  <c r="R322" i="3"/>
  <c r="O322" i="3"/>
  <c r="F322" i="3"/>
  <c r="N322" i="3"/>
  <c r="E322" i="3"/>
  <c r="Q322" i="3"/>
  <c r="H322" i="3"/>
  <c r="M327" i="3"/>
  <c r="O327" i="3"/>
  <c r="N327" i="3"/>
  <c r="Q327" i="3"/>
  <c r="R330" i="3"/>
  <c r="P330" i="3"/>
  <c r="G330" i="3"/>
  <c r="O330" i="3"/>
  <c r="F330" i="3"/>
  <c r="I330" i="3"/>
  <c r="Q330" i="3"/>
  <c r="G337" i="3"/>
  <c r="M339" i="3"/>
  <c r="J339" i="3"/>
  <c r="E339" i="3"/>
  <c r="L339" i="3"/>
  <c r="E352" i="3"/>
  <c r="E354" i="3"/>
  <c r="M359" i="3"/>
  <c r="F359" i="3"/>
  <c r="Q359" i="3"/>
  <c r="H359" i="3"/>
  <c r="E361" i="3"/>
  <c r="K381" i="3"/>
  <c r="Q384" i="3"/>
  <c r="J389" i="3"/>
  <c r="M395" i="3"/>
  <c r="I415" i="3"/>
  <c r="Q446" i="3"/>
  <c r="P446" i="3"/>
  <c r="Q476" i="3"/>
  <c r="L476" i="3"/>
  <c r="K476" i="3"/>
  <c r="J476" i="3"/>
  <c r="I476" i="3"/>
  <c r="R676" i="3"/>
  <c r="M676" i="3"/>
  <c r="L676" i="3"/>
  <c r="O676" i="3"/>
  <c r="F676" i="3"/>
  <c r="K676" i="3"/>
  <c r="I676" i="3"/>
  <c r="H676" i="3"/>
  <c r="G676" i="3"/>
  <c r="E676" i="3"/>
  <c r="Q676" i="3"/>
  <c r="P676" i="3"/>
  <c r="Q703" i="3"/>
  <c r="P703" i="3"/>
  <c r="N703" i="3"/>
  <c r="L703" i="3"/>
  <c r="F703" i="3"/>
  <c r="I8" i="3"/>
  <c r="E12" i="3"/>
  <c r="M13" i="3"/>
  <c r="G14" i="3"/>
  <c r="Q18" i="3"/>
  <c r="O19" i="3"/>
  <c r="L22" i="3"/>
  <c r="J24" i="3"/>
  <c r="I32" i="3"/>
  <c r="F40" i="3"/>
  <c r="R40" i="3"/>
  <c r="I41" i="3"/>
  <c r="N42" i="3"/>
  <c r="E44" i="3"/>
  <c r="J45" i="3"/>
  <c r="N49" i="3"/>
  <c r="H53" i="3"/>
  <c r="P55" i="3"/>
  <c r="M58" i="3"/>
  <c r="P61" i="3"/>
  <c r="L65" i="3"/>
  <c r="F66" i="3"/>
  <c r="P66" i="3"/>
  <c r="Q70" i="3"/>
  <c r="L74" i="3"/>
  <c r="J75" i="3"/>
  <c r="P79" i="3"/>
  <c r="O83" i="3"/>
  <c r="I86" i="3"/>
  <c r="L89" i="3"/>
  <c r="E90" i="3"/>
  <c r="N90" i="3"/>
  <c r="E93" i="3"/>
  <c r="R93" i="3"/>
  <c r="I96" i="3"/>
  <c r="M97" i="3"/>
  <c r="G98" i="3"/>
  <c r="P98" i="3"/>
  <c r="N100" i="3"/>
  <c r="F104" i="3"/>
  <c r="E105" i="3"/>
  <c r="O105" i="3"/>
  <c r="H109" i="3"/>
  <c r="H110" i="3"/>
  <c r="K118" i="3"/>
  <c r="F120" i="3"/>
  <c r="Q120" i="3"/>
  <c r="I121" i="3"/>
  <c r="E122" i="3"/>
  <c r="N122" i="3"/>
  <c r="G126" i="3"/>
  <c r="F127" i="3"/>
  <c r="R127" i="3"/>
  <c r="I134" i="3"/>
  <c r="E137" i="3"/>
  <c r="O137" i="3"/>
  <c r="R142" i="3"/>
  <c r="E146" i="3"/>
  <c r="N146" i="3"/>
  <c r="L148" i="3"/>
  <c r="K154" i="3"/>
  <c r="M160" i="3"/>
  <c r="E161" i="3"/>
  <c r="O161" i="3"/>
  <c r="E170" i="3"/>
  <c r="N170" i="3"/>
  <c r="I180" i="3"/>
  <c r="J181" i="3"/>
  <c r="E186" i="3"/>
  <c r="N186" i="3"/>
  <c r="I193" i="3"/>
  <c r="G200" i="3"/>
  <c r="K209" i="3"/>
  <c r="Q209" i="3"/>
  <c r="G209" i="3"/>
  <c r="N209" i="3"/>
  <c r="O214" i="3"/>
  <c r="E218" i="3"/>
  <c r="P218" i="3"/>
  <c r="J220" i="3"/>
  <c r="Q228" i="3"/>
  <c r="L228" i="3"/>
  <c r="J230" i="3"/>
  <c r="G230" i="3"/>
  <c r="P230" i="3"/>
  <c r="F241" i="3"/>
  <c r="R258" i="3"/>
  <c r="O258" i="3"/>
  <c r="F258" i="3"/>
  <c r="N258" i="3"/>
  <c r="E258" i="3"/>
  <c r="Q258" i="3"/>
  <c r="H258" i="3"/>
  <c r="P258" i="3"/>
  <c r="R274" i="3"/>
  <c r="O274" i="3"/>
  <c r="F274" i="3"/>
  <c r="N274" i="3"/>
  <c r="E274" i="3"/>
  <c r="Q274" i="3"/>
  <c r="H274" i="3"/>
  <c r="P274" i="3"/>
  <c r="M279" i="3"/>
  <c r="F279" i="3"/>
  <c r="Q279" i="3"/>
  <c r="H279" i="3"/>
  <c r="M287" i="3"/>
  <c r="P287" i="3"/>
  <c r="O287" i="3"/>
  <c r="F287" i="3"/>
  <c r="K289" i="3"/>
  <c r="P289" i="3"/>
  <c r="F289" i="3"/>
  <c r="O289" i="3"/>
  <c r="E289" i="3"/>
  <c r="H289" i="3"/>
  <c r="K297" i="3"/>
  <c r="P297" i="3"/>
  <c r="F297" i="3"/>
  <c r="O297" i="3"/>
  <c r="E297" i="3"/>
  <c r="H297" i="3"/>
  <c r="Q297" i="3"/>
  <c r="F304" i="3"/>
  <c r="H305" i="3"/>
  <c r="F306" i="3"/>
  <c r="F321" i="3"/>
  <c r="P333" i="3"/>
  <c r="G336" i="3"/>
  <c r="H337" i="3"/>
  <c r="F338" i="3"/>
  <c r="F351" i="3"/>
  <c r="H352" i="3"/>
  <c r="H354" i="3"/>
  <c r="F361" i="3"/>
  <c r="L368" i="3"/>
  <c r="H368" i="3"/>
  <c r="G368" i="3"/>
  <c r="M368" i="3"/>
  <c r="Q368" i="3"/>
  <c r="P381" i="3"/>
  <c r="K385" i="3"/>
  <c r="P385" i="3"/>
  <c r="F385" i="3"/>
  <c r="O385" i="3"/>
  <c r="E385" i="3"/>
  <c r="H385" i="3"/>
  <c r="K389" i="3"/>
  <c r="Q415" i="3"/>
  <c r="R482" i="3"/>
  <c r="I482" i="3"/>
  <c r="Q482" i="3"/>
  <c r="H482" i="3"/>
  <c r="P482" i="3"/>
  <c r="G482" i="3"/>
  <c r="O482" i="3"/>
  <c r="F482" i="3"/>
  <c r="N482" i="3"/>
  <c r="E482" i="3"/>
  <c r="M482" i="3"/>
  <c r="L482" i="3"/>
  <c r="M543" i="3"/>
  <c r="P543" i="3"/>
  <c r="O543" i="3"/>
  <c r="N543" i="3"/>
  <c r="I543" i="3"/>
  <c r="H543" i="3"/>
  <c r="G543" i="3"/>
  <c r="F543" i="3"/>
  <c r="J8" i="3"/>
  <c r="F12" i="3"/>
  <c r="E13" i="3"/>
  <c r="N13" i="3"/>
  <c r="H14" i="3"/>
  <c r="P19" i="3"/>
  <c r="M22" i="3"/>
  <c r="Q24" i="3"/>
  <c r="J32" i="3"/>
  <c r="J36" i="3"/>
  <c r="G40" i="3"/>
  <c r="L41" i="3"/>
  <c r="E42" i="3"/>
  <c r="O42" i="3"/>
  <c r="F44" i="3"/>
  <c r="I53" i="3"/>
  <c r="N58" i="3"/>
  <c r="Q61" i="3"/>
  <c r="M65" i="3"/>
  <c r="R70" i="3"/>
  <c r="M74" i="3"/>
  <c r="K75" i="3"/>
  <c r="J77" i="3"/>
  <c r="F79" i="3"/>
  <c r="Q79" i="3"/>
  <c r="R83" i="3"/>
  <c r="J86" i="3"/>
  <c r="H87" i="3"/>
  <c r="M89" i="3"/>
  <c r="H93" i="3"/>
  <c r="M96" i="3"/>
  <c r="N97" i="3"/>
  <c r="H98" i="3"/>
  <c r="Q98" i="3"/>
  <c r="Q100" i="3"/>
  <c r="I104" i="3"/>
  <c r="F105" i="3"/>
  <c r="P105" i="3"/>
  <c r="I109" i="3"/>
  <c r="I110" i="3"/>
  <c r="O118" i="3"/>
  <c r="G120" i="3"/>
  <c r="L121" i="3"/>
  <c r="F122" i="3"/>
  <c r="O122" i="3"/>
  <c r="J126" i="3"/>
  <c r="G127" i="3"/>
  <c r="M128" i="3"/>
  <c r="J133" i="3"/>
  <c r="J134" i="3"/>
  <c r="F137" i="3"/>
  <c r="P137" i="3"/>
  <c r="G142" i="3"/>
  <c r="F146" i="3"/>
  <c r="O146" i="3"/>
  <c r="G150" i="3"/>
  <c r="L154" i="3"/>
  <c r="P158" i="3"/>
  <c r="N160" i="3"/>
  <c r="F161" i="3"/>
  <c r="P161" i="3"/>
  <c r="H165" i="3"/>
  <c r="F170" i="3"/>
  <c r="O170" i="3"/>
  <c r="F175" i="3"/>
  <c r="J180" i="3"/>
  <c r="K181" i="3"/>
  <c r="H183" i="3"/>
  <c r="F186" i="3"/>
  <c r="O186" i="3"/>
  <c r="L193" i="3"/>
  <c r="N199" i="3"/>
  <c r="R199" i="3"/>
  <c r="H200" i="3"/>
  <c r="O209" i="3"/>
  <c r="R211" i="3"/>
  <c r="Q214" i="3"/>
  <c r="K220" i="3"/>
  <c r="O230" i="3"/>
  <c r="Q236" i="3"/>
  <c r="H241" i="3"/>
  <c r="G265" i="3"/>
  <c r="P269" i="3"/>
  <c r="Q284" i="3"/>
  <c r="G287" i="3"/>
  <c r="G289" i="3"/>
  <c r="P293" i="3"/>
  <c r="J293" i="3"/>
  <c r="I293" i="3"/>
  <c r="R293" i="3"/>
  <c r="M295" i="3"/>
  <c r="Q295" i="3"/>
  <c r="P295" i="3"/>
  <c r="G295" i="3"/>
  <c r="L296" i="3"/>
  <c r="N296" i="3"/>
  <c r="M296" i="3"/>
  <c r="P296" i="3"/>
  <c r="E296" i="3"/>
  <c r="I300" i="3"/>
  <c r="K300" i="3"/>
  <c r="G304" i="3"/>
  <c r="L305" i="3"/>
  <c r="G306" i="3"/>
  <c r="M311" i="3"/>
  <c r="G311" i="3"/>
  <c r="F311" i="3"/>
  <c r="I311" i="3"/>
  <c r="E315" i="3"/>
  <c r="G321" i="3"/>
  <c r="G322" i="3"/>
  <c r="K325" i="3"/>
  <c r="H325" i="3"/>
  <c r="Q325" i="3"/>
  <c r="F327" i="3"/>
  <c r="E328" i="3"/>
  <c r="E330" i="3"/>
  <c r="Q333" i="3"/>
  <c r="I336" i="3"/>
  <c r="G351" i="3"/>
  <c r="K354" i="3"/>
  <c r="G361" i="3"/>
  <c r="Q364" i="3"/>
  <c r="I364" i="3"/>
  <c r="Q373" i="3"/>
  <c r="J373" i="3"/>
  <c r="L376" i="3"/>
  <c r="I376" i="3"/>
  <c r="H376" i="3"/>
  <c r="N376" i="3"/>
  <c r="K377" i="3"/>
  <c r="P377" i="3"/>
  <c r="F377" i="3"/>
  <c r="O377" i="3"/>
  <c r="E377" i="3"/>
  <c r="H377" i="3"/>
  <c r="I380" i="3"/>
  <c r="Q380" i="3"/>
  <c r="F383" i="3"/>
  <c r="E384" i="3"/>
  <c r="G385" i="3"/>
  <c r="I388" i="3"/>
  <c r="Q388" i="3"/>
  <c r="L529" i="3"/>
  <c r="Q543" i="3"/>
  <c r="Q564" i="3"/>
  <c r="K564" i="3"/>
  <c r="J564" i="3"/>
  <c r="I564" i="3"/>
  <c r="K577" i="3"/>
  <c r="L577" i="3"/>
  <c r="I577" i="3"/>
  <c r="N577" i="3"/>
  <c r="M577" i="3"/>
  <c r="H577" i="3"/>
  <c r="G577" i="3"/>
  <c r="F577" i="3"/>
  <c r="Q577" i="3"/>
  <c r="E577" i="3"/>
  <c r="P577" i="3"/>
  <c r="J625" i="3"/>
  <c r="R625" i="3"/>
  <c r="L625" i="3"/>
  <c r="K625" i="3"/>
  <c r="I625" i="3"/>
  <c r="R670" i="3"/>
  <c r="G670" i="3"/>
  <c r="Q670" i="3"/>
  <c r="K670" i="3"/>
  <c r="J670" i="3"/>
  <c r="I670" i="3"/>
  <c r="E670" i="3"/>
  <c r="K696" i="3"/>
  <c r="J696" i="3"/>
  <c r="M696" i="3"/>
  <c r="I696" i="3"/>
  <c r="N14" i="3"/>
  <c r="M98" i="3"/>
  <c r="L105" i="3"/>
  <c r="O127" i="3"/>
  <c r="K146" i="3"/>
  <c r="R218" i="3"/>
  <c r="Q218" i="3"/>
  <c r="H218" i="3"/>
  <c r="L218" i="3"/>
  <c r="M218" i="3"/>
  <c r="Q304" i="3"/>
  <c r="K337" i="3"/>
  <c r="M337" i="3"/>
  <c r="L337" i="3"/>
  <c r="O337" i="3"/>
  <c r="E337" i="3"/>
  <c r="R338" i="3"/>
  <c r="N338" i="3"/>
  <c r="E338" i="3"/>
  <c r="M338" i="3"/>
  <c r="P338" i="3"/>
  <c r="G338" i="3"/>
  <c r="O338" i="3"/>
  <c r="L352" i="3"/>
  <c r="G352" i="3"/>
  <c r="Q352" i="3"/>
  <c r="F352" i="3"/>
  <c r="I352" i="3"/>
  <c r="Q354" i="3"/>
  <c r="Q548" i="3"/>
  <c r="L548" i="3"/>
  <c r="K548" i="3"/>
  <c r="J548" i="3"/>
  <c r="K601" i="3"/>
  <c r="H601" i="3"/>
  <c r="Q601" i="3"/>
  <c r="G601" i="3"/>
  <c r="L601" i="3"/>
  <c r="P601" i="3"/>
  <c r="O601" i="3"/>
  <c r="N601" i="3"/>
  <c r="M601" i="3"/>
  <c r="I601" i="3"/>
  <c r="F601" i="3"/>
  <c r="E601" i="3"/>
  <c r="M715" i="3"/>
  <c r="N715" i="3"/>
  <c r="K979" i="3"/>
  <c r="N979" i="3"/>
  <c r="M979" i="3"/>
  <c r="P979" i="3"/>
  <c r="E979" i="3"/>
  <c r="O979" i="3"/>
  <c r="L979" i="3"/>
  <c r="H979" i="3"/>
  <c r="G979" i="3"/>
  <c r="F979" i="3"/>
  <c r="R1351" i="3"/>
  <c r="Q1351" i="3"/>
  <c r="H1351" i="3"/>
  <c r="P1351" i="3"/>
  <c r="G1351" i="3"/>
  <c r="O1351" i="3"/>
  <c r="F1351" i="3"/>
  <c r="M1351" i="3"/>
  <c r="L1351" i="3"/>
  <c r="K1351" i="3"/>
  <c r="E1351" i="3"/>
  <c r="N1351" i="3"/>
  <c r="I1351" i="3"/>
  <c r="Q8" i="3"/>
  <c r="P10" i="3"/>
  <c r="N11" i="3"/>
  <c r="G12" i="3"/>
  <c r="F13" i="3"/>
  <c r="O13" i="3"/>
  <c r="K14" i="3"/>
  <c r="G18" i="3"/>
  <c r="F19" i="3"/>
  <c r="Q19" i="3"/>
  <c r="N20" i="3"/>
  <c r="K21" i="3"/>
  <c r="N22" i="3"/>
  <c r="P27" i="3"/>
  <c r="O28" i="3"/>
  <c r="I29" i="3"/>
  <c r="N30" i="3"/>
  <c r="Q32" i="3"/>
  <c r="Q33" i="3"/>
  <c r="I34" i="3"/>
  <c r="H40" i="3"/>
  <c r="M41" i="3"/>
  <c r="F42" i="3"/>
  <c r="P42" i="3"/>
  <c r="I44" i="3"/>
  <c r="R46" i="3"/>
  <c r="F49" i="3"/>
  <c r="P49" i="3"/>
  <c r="H50" i="3"/>
  <c r="J51" i="3"/>
  <c r="J52" i="3"/>
  <c r="J53" i="3"/>
  <c r="G55" i="3"/>
  <c r="R55" i="3"/>
  <c r="I57" i="3"/>
  <c r="E58" i="3"/>
  <c r="O58" i="3"/>
  <c r="E61" i="3"/>
  <c r="R61" i="3"/>
  <c r="N64" i="3"/>
  <c r="E65" i="3"/>
  <c r="N65" i="3"/>
  <c r="H66" i="3"/>
  <c r="L67" i="3"/>
  <c r="G70" i="3"/>
  <c r="K73" i="3"/>
  <c r="N74" i="3"/>
  <c r="K77" i="3"/>
  <c r="G79" i="3"/>
  <c r="R79" i="3"/>
  <c r="L82" i="3"/>
  <c r="E83" i="3"/>
  <c r="K86" i="3"/>
  <c r="I87" i="3"/>
  <c r="N89" i="3"/>
  <c r="G90" i="3"/>
  <c r="P90" i="3"/>
  <c r="I93" i="3"/>
  <c r="I94" i="3"/>
  <c r="N96" i="3"/>
  <c r="E97" i="3"/>
  <c r="O97" i="3"/>
  <c r="I98" i="3"/>
  <c r="R100" i="3"/>
  <c r="J104" i="3"/>
  <c r="G105" i="3"/>
  <c r="Q105" i="3"/>
  <c r="E108" i="3"/>
  <c r="J109" i="3"/>
  <c r="J110" i="3"/>
  <c r="O112" i="3"/>
  <c r="F113" i="3"/>
  <c r="P113" i="3"/>
  <c r="E116" i="3"/>
  <c r="H120" i="3"/>
  <c r="M121" i="3"/>
  <c r="G122" i="3"/>
  <c r="P122" i="3"/>
  <c r="K126" i="3"/>
  <c r="H127" i="3"/>
  <c r="N128" i="3"/>
  <c r="F129" i="3"/>
  <c r="P129" i="3"/>
  <c r="K133" i="3"/>
  <c r="K134" i="3"/>
  <c r="O136" i="3"/>
  <c r="G137" i="3"/>
  <c r="Q137" i="3"/>
  <c r="H142" i="3"/>
  <c r="M144" i="3"/>
  <c r="E145" i="3"/>
  <c r="O145" i="3"/>
  <c r="G146" i="3"/>
  <c r="P146" i="3"/>
  <c r="L147" i="3"/>
  <c r="H150" i="3"/>
  <c r="G152" i="3"/>
  <c r="L153" i="3"/>
  <c r="M154" i="3"/>
  <c r="F155" i="3"/>
  <c r="E156" i="3"/>
  <c r="O160" i="3"/>
  <c r="G161" i="3"/>
  <c r="Q161" i="3"/>
  <c r="I165" i="3"/>
  <c r="M168" i="3"/>
  <c r="E169" i="3"/>
  <c r="O169" i="3"/>
  <c r="G170" i="3"/>
  <c r="P170" i="3"/>
  <c r="J173" i="3"/>
  <c r="I175" i="3"/>
  <c r="E176" i="3"/>
  <c r="P176" i="3"/>
  <c r="H177" i="3"/>
  <c r="K178" i="3"/>
  <c r="K180" i="3"/>
  <c r="Q181" i="3"/>
  <c r="I183" i="3"/>
  <c r="E185" i="3"/>
  <c r="O185" i="3"/>
  <c r="G186" i="3"/>
  <c r="P186" i="3"/>
  <c r="J188" i="3"/>
  <c r="K189" i="3"/>
  <c r="H192" i="3"/>
  <c r="M193" i="3"/>
  <c r="I196" i="3"/>
  <c r="K197" i="3"/>
  <c r="E201" i="3"/>
  <c r="Q201" i="3"/>
  <c r="L203" i="3"/>
  <c r="H206" i="3"/>
  <c r="E209" i="3"/>
  <c r="P209" i="3"/>
  <c r="N215" i="3"/>
  <c r="R215" i="3"/>
  <c r="H215" i="3"/>
  <c r="L216" i="3"/>
  <c r="N216" i="3"/>
  <c r="Q216" i="3"/>
  <c r="F216" i="3"/>
  <c r="K217" i="3"/>
  <c r="P217" i="3"/>
  <c r="F217" i="3"/>
  <c r="I217" i="3"/>
  <c r="N217" i="3"/>
  <c r="G218" i="3"/>
  <c r="Q220" i="3"/>
  <c r="H224" i="3"/>
  <c r="F225" i="3"/>
  <c r="Q230" i="3"/>
  <c r="H242" i="3"/>
  <c r="Q246" i="3"/>
  <c r="P246" i="3"/>
  <c r="I250" i="3"/>
  <c r="J251" i="3"/>
  <c r="G257" i="3"/>
  <c r="I265" i="3"/>
  <c r="Q270" i="3"/>
  <c r="O270" i="3"/>
  <c r="J270" i="3"/>
  <c r="M272" i="3"/>
  <c r="G273" i="3"/>
  <c r="P277" i="3"/>
  <c r="G279" i="3"/>
  <c r="G281" i="3"/>
  <c r="H287" i="3"/>
  <c r="I289" i="3"/>
  <c r="F296" i="3"/>
  <c r="I301" i="3"/>
  <c r="M305" i="3"/>
  <c r="H306" i="3"/>
  <c r="M315" i="3"/>
  <c r="G320" i="3"/>
  <c r="H321" i="3"/>
  <c r="I322" i="3"/>
  <c r="M323" i="3"/>
  <c r="P325" i="3"/>
  <c r="G327" i="3"/>
  <c r="H328" i="3"/>
  <c r="H330" i="3"/>
  <c r="P334" i="3"/>
  <c r="O334" i="3"/>
  <c r="M336" i="3"/>
  <c r="N337" i="3"/>
  <c r="I338" i="3"/>
  <c r="K339" i="3"/>
  <c r="M343" i="3"/>
  <c r="F343" i="3"/>
  <c r="Q343" i="3"/>
  <c r="H343" i="3"/>
  <c r="H351" i="3"/>
  <c r="N352" i="3"/>
  <c r="L354" i="3"/>
  <c r="G359" i="3"/>
  <c r="L361" i="3"/>
  <c r="E368" i="3"/>
  <c r="N370" i="3"/>
  <c r="I373" i="3"/>
  <c r="E376" i="3"/>
  <c r="G377" i="3"/>
  <c r="H383" i="3"/>
  <c r="F384" i="3"/>
  <c r="I385" i="3"/>
  <c r="K457" i="3"/>
  <c r="I457" i="3"/>
  <c r="H457" i="3"/>
  <c r="Q457" i="3"/>
  <c r="G457" i="3"/>
  <c r="P457" i="3"/>
  <c r="F457" i="3"/>
  <c r="O457" i="3"/>
  <c r="E457" i="3"/>
  <c r="N457" i="3"/>
  <c r="M457" i="3"/>
  <c r="P486" i="3"/>
  <c r="O486" i="3"/>
  <c r="J486" i="3"/>
  <c r="G486" i="3"/>
  <c r="Q501" i="3"/>
  <c r="P501" i="3"/>
  <c r="K501" i="3"/>
  <c r="J501" i="3"/>
  <c r="H613" i="3"/>
  <c r="G613" i="3"/>
  <c r="O613" i="3"/>
  <c r="R613" i="3"/>
  <c r="P613" i="3"/>
  <c r="J613" i="3"/>
  <c r="F613" i="3"/>
  <c r="R636" i="3"/>
  <c r="I636" i="3"/>
  <c r="Q636" i="3"/>
  <c r="H636" i="3"/>
  <c r="L636" i="3"/>
  <c r="M636" i="3"/>
  <c r="K636" i="3"/>
  <c r="G636" i="3"/>
  <c r="F636" i="3"/>
  <c r="E636" i="3"/>
  <c r="P636" i="3"/>
  <c r="O636" i="3"/>
  <c r="N676" i="3"/>
  <c r="J707" i="3"/>
  <c r="H707" i="3"/>
  <c r="N707" i="3"/>
  <c r="R707" i="3"/>
  <c r="P707" i="3"/>
  <c r="O707" i="3"/>
  <c r="L707" i="3"/>
  <c r="G707" i="3"/>
  <c r="F707" i="3"/>
  <c r="E707" i="3"/>
  <c r="L161" i="3"/>
  <c r="L200" i="3"/>
  <c r="N200" i="3"/>
  <c r="P200" i="3"/>
  <c r="K241" i="3"/>
  <c r="O241" i="3"/>
  <c r="E241" i="3"/>
  <c r="N241" i="3"/>
  <c r="Q241" i="3"/>
  <c r="G241" i="3"/>
  <c r="P241" i="3"/>
  <c r="L304" i="3"/>
  <c r="M304" i="3"/>
  <c r="I304" i="3"/>
  <c r="O304" i="3"/>
  <c r="Q10" i="3"/>
  <c r="O11" i="3"/>
  <c r="M12" i="3"/>
  <c r="G13" i="3"/>
  <c r="P13" i="3"/>
  <c r="L14" i="3"/>
  <c r="H17" i="3"/>
  <c r="H18" i="3"/>
  <c r="G19" i="3"/>
  <c r="O20" i="3"/>
  <c r="L21" i="3"/>
  <c r="E22" i="3"/>
  <c r="O22" i="3"/>
  <c r="K29" i="3"/>
  <c r="K34" i="3"/>
  <c r="I40" i="3"/>
  <c r="N41" i="3"/>
  <c r="G42" i="3"/>
  <c r="Q44" i="3"/>
  <c r="G49" i="3"/>
  <c r="Q49" i="3"/>
  <c r="K50" i="3"/>
  <c r="M52" i="3"/>
  <c r="K53" i="3"/>
  <c r="H55" i="3"/>
  <c r="L57" i="3"/>
  <c r="F58" i="3"/>
  <c r="P58" i="3"/>
  <c r="H61" i="3"/>
  <c r="O64" i="3"/>
  <c r="F65" i="3"/>
  <c r="O65" i="3"/>
  <c r="K66" i="3"/>
  <c r="H70" i="3"/>
  <c r="H71" i="3"/>
  <c r="L73" i="3"/>
  <c r="E74" i="3"/>
  <c r="O74" i="3"/>
  <c r="N76" i="3"/>
  <c r="M77" i="3"/>
  <c r="H79" i="3"/>
  <c r="M82" i="3"/>
  <c r="F83" i="3"/>
  <c r="O86" i="3"/>
  <c r="J87" i="3"/>
  <c r="E89" i="3"/>
  <c r="O89" i="3"/>
  <c r="H90" i="3"/>
  <c r="Q90" i="3"/>
  <c r="J93" i="3"/>
  <c r="J94" i="3"/>
  <c r="O96" i="3"/>
  <c r="F97" i="3"/>
  <c r="P97" i="3"/>
  <c r="K98" i="3"/>
  <c r="E100" i="3"/>
  <c r="O103" i="3"/>
  <c r="M104" i="3"/>
  <c r="H105" i="3"/>
  <c r="L106" i="3"/>
  <c r="E107" i="3"/>
  <c r="J108" i="3"/>
  <c r="M109" i="3"/>
  <c r="K110" i="3"/>
  <c r="P112" i="3"/>
  <c r="G113" i="3"/>
  <c r="Q113" i="3"/>
  <c r="K114" i="3"/>
  <c r="I116" i="3"/>
  <c r="I120" i="3"/>
  <c r="N121" i="3"/>
  <c r="H122" i="3"/>
  <c r="Q122" i="3"/>
  <c r="O126" i="3"/>
  <c r="I127" i="3"/>
  <c r="O128" i="3"/>
  <c r="G129" i="3"/>
  <c r="Q129" i="3"/>
  <c r="L130" i="3"/>
  <c r="E131" i="3"/>
  <c r="L133" i="3"/>
  <c r="O134" i="3"/>
  <c r="E136" i="3"/>
  <c r="P136" i="3"/>
  <c r="H137" i="3"/>
  <c r="K138" i="3"/>
  <c r="I142" i="3"/>
  <c r="N144" i="3"/>
  <c r="F145" i="3"/>
  <c r="P145" i="3"/>
  <c r="H146" i="3"/>
  <c r="Q146" i="3"/>
  <c r="N147" i="3"/>
  <c r="I149" i="3"/>
  <c r="I150" i="3"/>
  <c r="F151" i="3"/>
  <c r="H152" i="3"/>
  <c r="M153" i="3"/>
  <c r="E154" i="3"/>
  <c r="N154" i="3"/>
  <c r="J155" i="3"/>
  <c r="K156" i="3"/>
  <c r="E160" i="3"/>
  <c r="P160" i="3"/>
  <c r="H161" i="3"/>
  <c r="K162" i="3"/>
  <c r="N168" i="3"/>
  <c r="F169" i="3"/>
  <c r="P169" i="3"/>
  <c r="H170" i="3"/>
  <c r="Q170" i="3"/>
  <c r="J172" i="3"/>
  <c r="K173" i="3"/>
  <c r="J175" i="3"/>
  <c r="F176" i="3"/>
  <c r="Q176" i="3"/>
  <c r="I177" i="3"/>
  <c r="L178" i="3"/>
  <c r="L179" i="3"/>
  <c r="L180" i="3"/>
  <c r="R181" i="3"/>
  <c r="N184" i="3"/>
  <c r="F185" i="3"/>
  <c r="P185" i="3"/>
  <c r="H186" i="3"/>
  <c r="Q186" i="3"/>
  <c r="K188" i="3"/>
  <c r="Q189" i="3"/>
  <c r="G191" i="3"/>
  <c r="I192" i="3"/>
  <c r="N193" i="3"/>
  <c r="J196" i="3"/>
  <c r="Q197" i="3"/>
  <c r="G199" i="3"/>
  <c r="M200" i="3"/>
  <c r="G201" i="3"/>
  <c r="R202" i="3"/>
  <c r="Q202" i="3"/>
  <c r="H202" i="3"/>
  <c r="L202" i="3"/>
  <c r="L205" i="3"/>
  <c r="J205" i="3"/>
  <c r="K206" i="3"/>
  <c r="F209" i="3"/>
  <c r="R210" i="3"/>
  <c r="L210" i="3"/>
  <c r="O210" i="3"/>
  <c r="N210" i="3"/>
  <c r="E216" i="3"/>
  <c r="O217" i="3"/>
  <c r="I218" i="3"/>
  <c r="L219" i="3"/>
  <c r="I224" i="3"/>
  <c r="G225" i="3"/>
  <c r="I228" i="3"/>
  <c r="M231" i="3"/>
  <c r="G231" i="3"/>
  <c r="F231" i="3"/>
  <c r="I231" i="3"/>
  <c r="P237" i="3"/>
  <c r="I237" i="3"/>
  <c r="L241" i="3"/>
  <c r="K242" i="3"/>
  <c r="I246" i="3"/>
  <c r="K250" i="3"/>
  <c r="H257" i="3"/>
  <c r="G258" i="3"/>
  <c r="E259" i="3"/>
  <c r="L265" i="3"/>
  <c r="G270" i="3"/>
  <c r="O272" i="3"/>
  <c r="H273" i="3"/>
  <c r="G274" i="3"/>
  <c r="I276" i="3"/>
  <c r="Q276" i="3"/>
  <c r="I279" i="3"/>
  <c r="I281" i="3"/>
  <c r="I287" i="3"/>
  <c r="L289" i="3"/>
  <c r="G296" i="3"/>
  <c r="G297" i="3"/>
  <c r="K301" i="3"/>
  <c r="N304" i="3"/>
  <c r="N305" i="3"/>
  <c r="H311" i="3"/>
  <c r="L316" i="3"/>
  <c r="K316" i="3"/>
  <c r="I320" i="3"/>
  <c r="I321" i="3"/>
  <c r="K322" i="3"/>
  <c r="Q326" i="3"/>
  <c r="P326" i="3"/>
  <c r="H327" i="3"/>
  <c r="M328" i="3"/>
  <c r="K330" i="3"/>
  <c r="N336" i="3"/>
  <c r="P337" i="3"/>
  <c r="K338" i="3"/>
  <c r="R346" i="3"/>
  <c r="I346" i="3"/>
  <c r="Q346" i="3"/>
  <c r="H346" i="3"/>
  <c r="L346" i="3"/>
  <c r="N346" i="3"/>
  <c r="Q350" i="3"/>
  <c r="P350" i="3"/>
  <c r="O352" i="3"/>
  <c r="I359" i="3"/>
  <c r="N361" i="3"/>
  <c r="Q366" i="3"/>
  <c r="P366" i="3"/>
  <c r="G366" i="3"/>
  <c r="F368" i="3"/>
  <c r="F376" i="3"/>
  <c r="I377" i="3"/>
  <c r="I383" i="3"/>
  <c r="G384" i="3"/>
  <c r="L385" i="3"/>
  <c r="M391" i="3"/>
  <c r="H391" i="3"/>
  <c r="G391" i="3"/>
  <c r="N391" i="3"/>
  <c r="L392" i="3"/>
  <c r="O392" i="3"/>
  <c r="N392" i="3"/>
  <c r="H392" i="3"/>
  <c r="Q392" i="3"/>
  <c r="F392" i="3"/>
  <c r="K393" i="3"/>
  <c r="I393" i="3"/>
  <c r="H393" i="3"/>
  <c r="O393" i="3"/>
  <c r="E393" i="3"/>
  <c r="M393" i="3"/>
  <c r="K482" i="3"/>
  <c r="O577" i="3"/>
  <c r="R708" i="3"/>
  <c r="O708" i="3"/>
  <c r="F708" i="3"/>
  <c r="N708" i="3"/>
  <c r="E708" i="3"/>
  <c r="Q708" i="3"/>
  <c r="H708" i="3"/>
  <c r="P708" i="3"/>
  <c r="M708" i="3"/>
  <c r="L708" i="3"/>
  <c r="K708" i="3"/>
  <c r="I708" i="3"/>
  <c r="G708" i="3"/>
  <c r="K747" i="3"/>
  <c r="F747" i="3"/>
  <c r="P747" i="3"/>
  <c r="E747" i="3"/>
  <c r="O747" i="3"/>
  <c r="H747" i="3"/>
  <c r="N747" i="3"/>
  <c r="M747" i="3"/>
  <c r="L747" i="3"/>
  <c r="G747" i="3"/>
  <c r="O40" i="3"/>
  <c r="Q86" i="3"/>
  <c r="N120" i="3"/>
  <c r="R134" i="3"/>
  <c r="L137" i="3"/>
  <c r="K170" i="3"/>
  <c r="K186" i="3"/>
  <c r="Q286" i="3"/>
  <c r="P286" i="3"/>
  <c r="R306" i="3"/>
  <c r="K306" i="3"/>
  <c r="I306" i="3"/>
  <c r="M306" i="3"/>
  <c r="O306" i="3"/>
  <c r="M351" i="3"/>
  <c r="N351" i="3"/>
  <c r="I351" i="3"/>
  <c r="P351" i="3"/>
  <c r="R354" i="3"/>
  <c r="P354" i="3"/>
  <c r="G354" i="3"/>
  <c r="O354" i="3"/>
  <c r="F354" i="3"/>
  <c r="I354" i="3"/>
  <c r="M419" i="3"/>
  <c r="L419" i="3"/>
  <c r="K419" i="3"/>
  <c r="J419" i="3"/>
  <c r="Q533" i="3"/>
  <c r="K533" i="3"/>
  <c r="J533" i="3"/>
  <c r="I533" i="3"/>
  <c r="K923" i="3"/>
  <c r="P923" i="3"/>
  <c r="E923" i="3"/>
  <c r="O923" i="3"/>
  <c r="G923" i="3"/>
  <c r="N923" i="3"/>
  <c r="M923" i="3"/>
  <c r="L923" i="3"/>
  <c r="H923" i="3"/>
  <c r="F923" i="3"/>
  <c r="J1031" i="3"/>
  <c r="I1031" i="3"/>
  <c r="P1031" i="3"/>
  <c r="Q1031" i="3"/>
  <c r="K1031" i="3"/>
  <c r="H1031" i="3"/>
  <c r="M1209" i="3"/>
  <c r="G1209" i="3"/>
  <c r="F1209" i="3"/>
  <c r="Q1209" i="3"/>
  <c r="O1209" i="3"/>
  <c r="N1209" i="3"/>
  <c r="I1209" i="3"/>
  <c r="P1209" i="3"/>
  <c r="H1209" i="3"/>
  <c r="P11" i="3"/>
  <c r="N12" i="3"/>
  <c r="H13" i="3"/>
  <c r="Q13" i="3"/>
  <c r="M14" i="3"/>
  <c r="I17" i="3"/>
  <c r="I18" i="3"/>
  <c r="H19" i="3"/>
  <c r="M21" i="3"/>
  <c r="F22" i="3"/>
  <c r="P22" i="3"/>
  <c r="L29" i="3"/>
  <c r="L34" i="3"/>
  <c r="N40" i="3"/>
  <c r="E41" i="3"/>
  <c r="O41" i="3"/>
  <c r="H42" i="3"/>
  <c r="R44" i="3"/>
  <c r="H49" i="3"/>
  <c r="L50" i="3"/>
  <c r="N52" i="3"/>
  <c r="M57" i="3"/>
  <c r="G58" i="3"/>
  <c r="E64" i="3"/>
  <c r="G65" i="3"/>
  <c r="P65" i="3"/>
  <c r="L66" i="3"/>
  <c r="I70" i="3"/>
  <c r="M73" i="3"/>
  <c r="F74" i="3"/>
  <c r="P74" i="3"/>
  <c r="Q76" i="3"/>
  <c r="L81" i="3"/>
  <c r="E82" i="3"/>
  <c r="N82" i="3"/>
  <c r="G83" i="3"/>
  <c r="F89" i="3"/>
  <c r="P89" i="3"/>
  <c r="I90" i="3"/>
  <c r="E96" i="3"/>
  <c r="G97" i="3"/>
  <c r="Q97" i="3"/>
  <c r="L98" i="3"/>
  <c r="F100" i="3"/>
  <c r="I105" i="3"/>
  <c r="M106" i="3"/>
  <c r="F107" i="3"/>
  <c r="P109" i="3"/>
  <c r="E112" i="3"/>
  <c r="Q112" i="3"/>
  <c r="H113" i="3"/>
  <c r="L114" i="3"/>
  <c r="M120" i="3"/>
  <c r="E121" i="3"/>
  <c r="O121" i="3"/>
  <c r="I122" i="3"/>
  <c r="E124" i="3"/>
  <c r="E128" i="3"/>
  <c r="P128" i="3"/>
  <c r="H129" i="3"/>
  <c r="M130" i="3"/>
  <c r="F131" i="3"/>
  <c r="F136" i="3"/>
  <c r="Q136" i="3"/>
  <c r="I137" i="3"/>
  <c r="E139" i="3"/>
  <c r="O144" i="3"/>
  <c r="G145" i="3"/>
  <c r="Q145" i="3"/>
  <c r="I146" i="3"/>
  <c r="J150" i="3"/>
  <c r="I152" i="3"/>
  <c r="N153" i="3"/>
  <c r="F154" i="3"/>
  <c r="O154" i="3"/>
  <c r="K155" i="3"/>
  <c r="F160" i="3"/>
  <c r="Q160" i="3"/>
  <c r="I161" i="3"/>
  <c r="O168" i="3"/>
  <c r="G169" i="3"/>
  <c r="Q169" i="3"/>
  <c r="I170" i="3"/>
  <c r="G176" i="3"/>
  <c r="L177" i="3"/>
  <c r="M178" i="3"/>
  <c r="O184" i="3"/>
  <c r="G185" i="3"/>
  <c r="Q185" i="3"/>
  <c r="I186" i="3"/>
  <c r="R189" i="3"/>
  <c r="H191" i="3"/>
  <c r="M192" i="3"/>
  <c r="E193" i="3"/>
  <c r="O193" i="3"/>
  <c r="K196" i="3"/>
  <c r="R197" i="3"/>
  <c r="H199" i="3"/>
  <c r="O200" i="3"/>
  <c r="H201" i="3"/>
  <c r="M202" i="3"/>
  <c r="H205" i="3"/>
  <c r="L208" i="3"/>
  <c r="N208" i="3"/>
  <c r="M208" i="3"/>
  <c r="H209" i="3"/>
  <c r="E210" i="3"/>
  <c r="P210" i="3"/>
  <c r="L213" i="3"/>
  <c r="F215" i="3"/>
  <c r="G216" i="3"/>
  <c r="Q217" i="3"/>
  <c r="K218" i="3"/>
  <c r="M219" i="3"/>
  <c r="I221" i="3"/>
  <c r="N224" i="3"/>
  <c r="I225" i="3"/>
  <c r="Q237" i="3"/>
  <c r="M241" i="3"/>
  <c r="L242" i="3"/>
  <c r="M247" i="3"/>
  <c r="P247" i="3"/>
  <c r="O247" i="3"/>
  <c r="F247" i="3"/>
  <c r="K249" i="3"/>
  <c r="N249" i="3"/>
  <c r="M249" i="3"/>
  <c r="P249" i="3"/>
  <c r="F249" i="3"/>
  <c r="O249" i="3"/>
  <c r="L250" i="3"/>
  <c r="L256" i="3"/>
  <c r="I256" i="3"/>
  <c r="H256" i="3"/>
  <c r="N256" i="3"/>
  <c r="P256" i="3"/>
  <c r="I257" i="3"/>
  <c r="I258" i="3"/>
  <c r="J259" i="3"/>
  <c r="M263" i="3"/>
  <c r="G263" i="3"/>
  <c r="F263" i="3"/>
  <c r="I263" i="3"/>
  <c r="M265" i="3"/>
  <c r="H270" i="3"/>
  <c r="P272" i="3"/>
  <c r="I273" i="3"/>
  <c r="I274" i="3"/>
  <c r="N279" i="3"/>
  <c r="L281" i="3"/>
  <c r="N287" i="3"/>
  <c r="M289" i="3"/>
  <c r="K292" i="3"/>
  <c r="J292" i="3"/>
  <c r="Q292" i="3"/>
  <c r="H293" i="3"/>
  <c r="F295" i="3"/>
  <c r="H296" i="3"/>
  <c r="I297" i="3"/>
  <c r="J300" i="3"/>
  <c r="R301" i="3"/>
  <c r="P304" i="3"/>
  <c r="O305" i="3"/>
  <c r="N306" i="3"/>
  <c r="L308" i="3"/>
  <c r="K308" i="3"/>
  <c r="I310" i="3"/>
  <c r="H310" i="3"/>
  <c r="O310" i="3"/>
  <c r="N311" i="3"/>
  <c r="K313" i="3"/>
  <c r="H313" i="3"/>
  <c r="Q313" i="3"/>
  <c r="G313" i="3"/>
  <c r="L313" i="3"/>
  <c r="M320" i="3"/>
  <c r="N321" i="3"/>
  <c r="L322" i="3"/>
  <c r="G326" i="3"/>
  <c r="I327" i="3"/>
  <c r="N328" i="3"/>
  <c r="L330" i="3"/>
  <c r="Q334" i="3"/>
  <c r="O336" i="3"/>
  <c r="Q337" i="3"/>
  <c r="L338" i="3"/>
  <c r="K345" i="3"/>
  <c r="Q345" i="3"/>
  <c r="G345" i="3"/>
  <c r="P345" i="3"/>
  <c r="F345" i="3"/>
  <c r="I345" i="3"/>
  <c r="O346" i="3"/>
  <c r="I350" i="3"/>
  <c r="Q351" i="3"/>
  <c r="P352" i="3"/>
  <c r="N354" i="3"/>
  <c r="N359" i="3"/>
  <c r="O361" i="3"/>
  <c r="J364" i="3"/>
  <c r="H366" i="3"/>
  <c r="I368" i="3"/>
  <c r="R370" i="3"/>
  <c r="I370" i="3"/>
  <c r="Q370" i="3"/>
  <c r="H370" i="3"/>
  <c r="L370" i="3"/>
  <c r="P370" i="3"/>
  <c r="G376" i="3"/>
  <c r="L377" i="3"/>
  <c r="L380" i="3"/>
  <c r="N383" i="3"/>
  <c r="M384" i="3"/>
  <c r="M385" i="3"/>
  <c r="L388" i="3"/>
  <c r="K397" i="3"/>
  <c r="J397" i="3"/>
  <c r="Q397" i="3"/>
  <c r="K425" i="3"/>
  <c r="L425" i="3"/>
  <c r="I425" i="3"/>
  <c r="H425" i="3"/>
  <c r="Q425" i="3"/>
  <c r="G425" i="3"/>
  <c r="P425" i="3"/>
  <c r="F425" i="3"/>
  <c r="O425" i="3"/>
  <c r="E425" i="3"/>
  <c r="N425" i="3"/>
  <c r="M475" i="3"/>
  <c r="L475" i="3"/>
  <c r="K475" i="3"/>
  <c r="J475" i="3"/>
  <c r="E475" i="3"/>
  <c r="M511" i="3"/>
  <c r="O511" i="3"/>
  <c r="N511" i="3"/>
  <c r="I511" i="3"/>
  <c r="H511" i="3"/>
  <c r="G511" i="3"/>
  <c r="F511" i="3"/>
  <c r="Q511" i="3"/>
  <c r="Q524" i="3"/>
  <c r="K524" i="3"/>
  <c r="J524" i="3"/>
  <c r="I524" i="3"/>
  <c r="M539" i="3"/>
  <c r="L539" i="3"/>
  <c r="K539" i="3"/>
  <c r="I634" i="3"/>
  <c r="P634" i="3"/>
  <c r="J634" i="3"/>
  <c r="R724" i="3"/>
  <c r="L724" i="3"/>
  <c r="K724" i="3"/>
  <c r="N724" i="3"/>
  <c r="E724" i="3"/>
  <c r="P724" i="3"/>
  <c r="O724" i="3"/>
  <c r="M724" i="3"/>
  <c r="I724" i="3"/>
  <c r="H724" i="3"/>
  <c r="G724" i="3"/>
  <c r="F724" i="3"/>
  <c r="Q212" i="3"/>
  <c r="K226" i="3"/>
  <c r="L233" i="3"/>
  <c r="M234" i="3"/>
  <c r="O240" i="3"/>
  <c r="N248" i="3"/>
  <c r="K266" i="3"/>
  <c r="Q271" i="3"/>
  <c r="E280" i="3"/>
  <c r="P280" i="3"/>
  <c r="K282" i="3"/>
  <c r="N288" i="3"/>
  <c r="L290" i="3"/>
  <c r="J291" i="3"/>
  <c r="L298" i="3"/>
  <c r="G303" i="3"/>
  <c r="E314" i="3"/>
  <c r="N314" i="3"/>
  <c r="P319" i="3"/>
  <c r="F329" i="3"/>
  <c r="P329" i="3"/>
  <c r="O335" i="3"/>
  <c r="O344" i="3"/>
  <c r="F353" i="3"/>
  <c r="P353" i="3"/>
  <c r="F360" i="3"/>
  <c r="Q360" i="3"/>
  <c r="E362" i="3"/>
  <c r="N362" i="3"/>
  <c r="Q367" i="3"/>
  <c r="H374" i="3"/>
  <c r="Q375" i="3"/>
  <c r="L378" i="3"/>
  <c r="L386" i="3"/>
  <c r="J390" i="3"/>
  <c r="E394" i="3"/>
  <c r="N394" i="3"/>
  <c r="H399" i="3"/>
  <c r="F400" i="3"/>
  <c r="Q400" i="3"/>
  <c r="L401" i="3"/>
  <c r="M402" i="3"/>
  <c r="E403" i="3"/>
  <c r="F407" i="3"/>
  <c r="N408" i="3"/>
  <c r="G409" i="3"/>
  <c r="Q409" i="3"/>
  <c r="I410" i="3"/>
  <c r="O416" i="3"/>
  <c r="H417" i="3"/>
  <c r="K418" i="3"/>
  <c r="J420" i="3"/>
  <c r="O423" i="3"/>
  <c r="H424" i="3"/>
  <c r="F426" i="3"/>
  <c r="O426" i="3"/>
  <c r="L427" i="3"/>
  <c r="I430" i="3"/>
  <c r="I431" i="3"/>
  <c r="G432" i="3"/>
  <c r="M433" i="3"/>
  <c r="E434" i="3"/>
  <c r="N434" i="3"/>
  <c r="R438" i="3"/>
  <c r="P439" i="3"/>
  <c r="M440" i="3"/>
  <c r="F441" i="3"/>
  <c r="P441" i="3"/>
  <c r="H442" i="3"/>
  <c r="Q442" i="3"/>
  <c r="M443" i="3"/>
  <c r="I447" i="3"/>
  <c r="F448" i="3"/>
  <c r="Q448" i="3"/>
  <c r="L449" i="3"/>
  <c r="M450" i="3"/>
  <c r="E451" i="3"/>
  <c r="O455" i="3"/>
  <c r="H456" i="3"/>
  <c r="E458" i="3"/>
  <c r="N458" i="3"/>
  <c r="K459" i="3"/>
  <c r="G462" i="3"/>
  <c r="F463" i="3"/>
  <c r="M464" i="3"/>
  <c r="E465" i="3"/>
  <c r="O465" i="3"/>
  <c r="G466" i="3"/>
  <c r="P466" i="3"/>
  <c r="L467" i="3"/>
  <c r="I471" i="3"/>
  <c r="H473" i="3"/>
  <c r="K474" i="3"/>
  <c r="N479" i="3"/>
  <c r="F480" i="3"/>
  <c r="Q480" i="3"/>
  <c r="I481" i="3"/>
  <c r="H487" i="3"/>
  <c r="O488" i="3"/>
  <c r="G489" i="3"/>
  <c r="Q489" i="3"/>
  <c r="I490" i="3"/>
  <c r="R494" i="3"/>
  <c r="O495" i="3"/>
  <c r="G496" i="3"/>
  <c r="L497" i="3"/>
  <c r="M498" i="3"/>
  <c r="Q503" i="3"/>
  <c r="I504" i="3"/>
  <c r="N505" i="3"/>
  <c r="F506" i="3"/>
  <c r="O506" i="3"/>
  <c r="Q509" i="3"/>
  <c r="I512" i="3"/>
  <c r="N513" i="3"/>
  <c r="F514" i="3"/>
  <c r="O514" i="3"/>
  <c r="L515" i="3"/>
  <c r="I518" i="3"/>
  <c r="H519" i="3"/>
  <c r="O520" i="3"/>
  <c r="G521" i="3"/>
  <c r="Q521" i="3"/>
  <c r="I522" i="3"/>
  <c r="P525" i="3"/>
  <c r="P526" i="3"/>
  <c r="P527" i="3"/>
  <c r="H528" i="3"/>
  <c r="E530" i="3"/>
  <c r="N530" i="3"/>
  <c r="L531" i="3"/>
  <c r="O534" i="3"/>
  <c r="I535" i="3"/>
  <c r="E536" i="3"/>
  <c r="P536" i="3"/>
  <c r="H537" i="3"/>
  <c r="K538" i="3"/>
  <c r="N544" i="3"/>
  <c r="F545" i="3"/>
  <c r="P545" i="3"/>
  <c r="H546" i="3"/>
  <c r="Q546" i="3"/>
  <c r="J549" i="3"/>
  <c r="Q551" i="3"/>
  <c r="F553" i="3"/>
  <c r="K561" i="3"/>
  <c r="L561" i="3"/>
  <c r="N561" i="3"/>
  <c r="F562" i="3"/>
  <c r="Q562" i="3"/>
  <c r="R570" i="3"/>
  <c r="M570" i="3"/>
  <c r="L570" i="3"/>
  <c r="K570" i="3"/>
  <c r="L571" i="3"/>
  <c r="L576" i="3"/>
  <c r="Q576" i="3"/>
  <c r="F576" i="3"/>
  <c r="P576" i="3"/>
  <c r="E576" i="3"/>
  <c r="H578" i="3"/>
  <c r="K581" i="3"/>
  <c r="F585" i="3"/>
  <c r="R586" i="3"/>
  <c r="M586" i="3"/>
  <c r="L586" i="3"/>
  <c r="K586" i="3"/>
  <c r="M595" i="3"/>
  <c r="E595" i="3"/>
  <c r="K595" i="3"/>
  <c r="L610" i="3"/>
  <c r="G610" i="3"/>
  <c r="R610" i="3"/>
  <c r="F610" i="3"/>
  <c r="I610" i="3"/>
  <c r="Q610" i="3"/>
  <c r="N621" i="3"/>
  <c r="Q622" i="3"/>
  <c r="G628" i="3"/>
  <c r="P641" i="3"/>
  <c r="P645" i="3"/>
  <c r="O645" i="3"/>
  <c r="L649" i="3"/>
  <c r="M650" i="3"/>
  <c r="H651" i="3"/>
  <c r="H660" i="3"/>
  <c r="Q663" i="3"/>
  <c r="O666" i="3"/>
  <c r="Q672" i="3"/>
  <c r="I682" i="3"/>
  <c r="K684" i="3"/>
  <c r="E690" i="3"/>
  <c r="H692" i="3"/>
  <c r="O713" i="3"/>
  <c r="G722" i="3"/>
  <c r="M725" i="3"/>
  <c r="E725" i="3"/>
  <c r="R725" i="3"/>
  <c r="R728" i="3"/>
  <c r="R756" i="3"/>
  <c r="P756" i="3"/>
  <c r="G756" i="3"/>
  <c r="O756" i="3"/>
  <c r="F756" i="3"/>
  <c r="N756" i="3"/>
  <c r="E756" i="3"/>
  <c r="I756" i="3"/>
  <c r="P761" i="3"/>
  <c r="R821" i="3"/>
  <c r="M821" i="3"/>
  <c r="L821" i="3"/>
  <c r="K821" i="3"/>
  <c r="R1132" i="3"/>
  <c r="I1132" i="3"/>
  <c r="Q1132" i="3"/>
  <c r="H1132" i="3"/>
  <c r="N1132" i="3"/>
  <c r="E1132" i="3"/>
  <c r="L1132" i="3"/>
  <c r="O1132" i="3"/>
  <c r="M1132" i="3"/>
  <c r="K1132" i="3"/>
  <c r="G1132" i="3"/>
  <c r="F1132" i="3"/>
  <c r="K1323" i="3"/>
  <c r="J1323" i="3"/>
  <c r="G1323" i="3"/>
  <c r="M1323" i="3"/>
  <c r="P1323" i="3"/>
  <c r="E1323" i="3"/>
  <c r="L1413" i="3"/>
  <c r="R1413" i="3"/>
  <c r="P1413" i="3"/>
  <c r="O1413" i="3"/>
  <c r="I1413" i="3"/>
  <c r="G1413" i="3"/>
  <c r="F1413" i="3"/>
  <c r="J1413" i="3"/>
  <c r="M401" i="3"/>
  <c r="H409" i="3"/>
  <c r="K410" i="3"/>
  <c r="I417" i="3"/>
  <c r="I424" i="3"/>
  <c r="G426" i="3"/>
  <c r="P426" i="3"/>
  <c r="M427" i="3"/>
  <c r="J430" i="3"/>
  <c r="N431" i="3"/>
  <c r="Q439" i="3"/>
  <c r="N440" i="3"/>
  <c r="I442" i="3"/>
  <c r="N447" i="3"/>
  <c r="M449" i="3"/>
  <c r="P455" i="3"/>
  <c r="I456" i="3"/>
  <c r="L459" i="3"/>
  <c r="H466" i="3"/>
  <c r="Q466" i="3"/>
  <c r="M467" i="3"/>
  <c r="N471" i="3"/>
  <c r="I473" i="3"/>
  <c r="O479" i="3"/>
  <c r="G480" i="3"/>
  <c r="L481" i="3"/>
  <c r="H489" i="3"/>
  <c r="K490" i="3"/>
  <c r="P495" i="3"/>
  <c r="H496" i="3"/>
  <c r="M504" i="3"/>
  <c r="G506" i="3"/>
  <c r="P506" i="3"/>
  <c r="M512" i="3"/>
  <c r="G514" i="3"/>
  <c r="P514" i="3"/>
  <c r="M515" i="3"/>
  <c r="I519" i="3"/>
  <c r="H521" i="3"/>
  <c r="K522" i="3"/>
  <c r="Q525" i="3"/>
  <c r="Q527" i="3"/>
  <c r="I528" i="3"/>
  <c r="P534" i="3"/>
  <c r="N535" i="3"/>
  <c r="I537" i="3"/>
  <c r="G545" i="3"/>
  <c r="Q545" i="3"/>
  <c r="I546" i="3"/>
  <c r="L552" i="3"/>
  <c r="M552" i="3"/>
  <c r="N552" i="3"/>
  <c r="R554" i="3"/>
  <c r="P554" i="3"/>
  <c r="G554" i="3"/>
  <c r="L554" i="3"/>
  <c r="P557" i="3"/>
  <c r="I557" i="3"/>
  <c r="G562" i="3"/>
  <c r="M575" i="3"/>
  <c r="H575" i="3"/>
  <c r="G575" i="3"/>
  <c r="L615" i="3"/>
  <c r="K615" i="3"/>
  <c r="K617" i="3"/>
  <c r="N617" i="3"/>
  <c r="H628" i="3"/>
  <c r="J632" i="3"/>
  <c r="I632" i="3"/>
  <c r="P632" i="3"/>
  <c r="R632" i="3"/>
  <c r="M648" i="3"/>
  <c r="L648" i="3"/>
  <c r="J651" i="3"/>
  <c r="L660" i="3"/>
  <c r="K682" i="3"/>
  <c r="L684" i="3"/>
  <c r="L689" i="3"/>
  <c r="J689" i="3"/>
  <c r="R689" i="3"/>
  <c r="I692" i="3"/>
  <c r="P713" i="3"/>
  <c r="K722" i="3"/>
  <c r="K739" i="3"/>
  <c r="N739" i="3"/>
  <c r="M739" i="3"/>
  <c r="L739" i="3"/>
  <c r="P739" i="3"/>
  <c r="E739" i="3"/>
  <c r="K771" i="3"/>
  <c r="N771" i="3"/>
  <c r="M771" i="3"/>
  <c r="L771" i="3"/>
  <c r="P771" i="3"/>
  <c r="E771" i="3"/>
  <c r="L810" i="3"/>
  <c r="I810" i="3"/>
  <c r="H810" i="3"/>
  <c r="Q810" i="3"/>
  <c r="G810" i="3"/>
  <c r="P810" i="3"/>
  <c r="F810" i="3"/>
  <c r="O810" i="3"/>
  <c r="E810" i="3"/>
  <c r="N810" i="3"/>
  <c r="M810" i="3"/>
  <c r="P968" i="3"/>
  <c r="O968" i="3"/>
  <c r="Q968" i="3"/>
  <c r="J968" i="3"/>
  <c r="I968" i="3"/>
  <c r="H968" i="3"/>
  <c r="M1105" i="3"/>
  <c r="P1105" i="3"/>
  <c r="O1105" i="3"/>
  <c r="F1105" i="3"/>
  <c r="Q1105" i="3"/>
  <c r="N1105" i="3"/>
  <c r="I1105" i="3"/>
  <c r="H1105" i="3"/>
  <c r="G1105" i="3"/>
  <c r="Q1126" i="3"/>
  <c r="R1126" i="3"/>
  <c r="L1126" i="3"/>
  <c r="J1248" i="3"/>
  <c r="I1248" i="3"/>
  <c r="H1248" i="3"/>
  <c r="G1248" i="3"/>
  <c r="R1248" i="3"/>
  <c r="O1248" i="3"/>
  <c r="N401" i="3"/>
  <c r="I409" i="3"/>
  <c r="L417" i="3"/>
  <c r="M424" i="3"/>
  <c r="H426" i="3"/>
  <c r="Q426" i="3"/>
  <c r="O430" i="3"/>
  <c r="O431" i="3"/>
  <c r="O440" i="3"/>
  <c r="K442" i="3"/>
  <c r="O447" i="3"/>
  <c r="M456" i="3"/>
  <c r="I466" i="3"/>
  <c r="O471" i="3"/>
  <c r="L473" i="3"/>
  <c r="P479" i="3"/>
  <c r="H480" i="3"/>
  <c r="I489" i="3"/>
  <c r="Q495" i="3"/>
  <c r="I496" i="3"/>
  <c r="H506" i="3"/>
  <c r="Q506" i="3"/>
  <c r="H514" i="3"/>
  <c r="Q514" i="3"/>
  <c r="N519" i="3"/>
  <c r="I521" i="3"/>
  <c r="M528" i="3"/>
  <c r="Q534" i="3"/>
  <c r="O535" i="3"/>
  <c r="L537" i="3"/>
  <c r="H545" i="3"/>
  <c r="K546" i="3"/>
  <c r="H562" i="3"/>
  <c r="R578" i="3"/>
  <c r="M578" i="3"/>
  <c r="L578" i="3"/>
  <c r="K578" i="3"/>
  <c r="M621" i="3"/>
  <c r="J621" i="3"/>
  <c r="O621" i="3"/>
  <c r="R621" i="3"/>
  <c r="I628" i="3"/>
  <c r="I633" i="3"/>
  <c r="H633" i="3"/>
  <c r="P633" i="3"/>
  <c r="L650" i="3"/>
  <c r="K650" i="3"/>
  <c r="I650" i="3"/>
  <c r="N650" i="3"/>
  <c r="P650" i="3"/>
  <c r="P651" i="3"/>
  <c r="H663" i="3"/>
  <c r="F663" i="3"/>
  <c r="J663" i="3"/>
  <c r="L666" i="3"/>
  <c r="I666" i="3"/>
  <c r="H666" i="3"/>
  <c r="M666" i="3"/>
  <c r="Q666" i="3"/>
  <c r="J672" i="3"/>
  <c r="I672" i="3"/>
  <c r="O672" i="3"/>
  <c r="I673" i="3"/>
  <c r="H673" i="3"/>
  <c r="L673" i="3"/>
  <c r="J677" i="3"/>
  <c r="H677" i="3"/>
  <c r="R677" i="3"/>
  <c r="M682" i="3"/>
  <c r="G689" i="3"/>
  <c r="K692" i="3"/>
  <c r="M726" i="3"/>
  <c r="L726" i="3"/>
  <c r="K726" i="3"/>
  <c r="L738" i="3"/>
  <c r="Q738" i="3"/>
  <c r="G738" i="3"/>
  <c r="P738" i="3"/>
  <c r="F738" i="3"/>
  <c r="O738" i="3"/>
  <c r="E738" i="3"/>
  <c r="I738" i="3"/>
  <c r="F739" i="3"/>
  <c r="I742" i="3"/>
  <c r="K742" i="3"/>
  <c r="L754" i="3"/>
  <c r="O754" i="3"/>
  <c r="E754" i="3"/>
  <c r="N754" i="3"/>
  <c r="M754" i="3"/>
  <c r="Q754" i="3"/>
  <c r="G754" i="3"/>
  <c r="K755" i="3"/>
  <c r="L755" i="3"/>
  <c r="H755" i="3"/>
  <c r="G755" i="3"/>
  <c r="N755" i="3"/>
  <c r="L770" i="3"/>
  <c r="Q770" i="3"/>
  <c r="G770" i="3"/>
  <c r="P770" i="3"/>
  <c r="F770" i="3"/>
  <c r="O770" i="3"/>
  <c r="E770" i="3"/>
  <c r="I770" i="3"/>
  <c r="F771" i="3"/>
  <c r="K827" i="3"/>
  <c r="L827" i="3"/>
  <c r="H827" i="3"/>
  <c r="G827" i="3"/>
  <c r="F827" i="3"/>
  <c r="P827" i="3"/>
  <c r="E827" i="3"/>
  <c r="O827" i="3"/>
  <c r="N827" i="3"/>
  <c r="Q1302" i="3"/>
  <c r="O1302" i="3"/>
  <c r="P1302" i="3"/>
  <c r="N1369" i="3"/>
  <c r="M1369" i="3"/>
  <c r="K1369" i="3"/>
  <c r="J1369" i="3"/>
  <c r="R1555" i="3"/>
  <c r="K1555" i="3"/>
  <c r="I1555" i="3"/>
  <c r="G1555" i="3"/>
  <c r="O1555" i="3"/>
  <c r="E1555" i="3"/>
  <c r="Q1555" i="3"/>
  <c r="N1555" i="3"/>
  <c r="M1555" i="3"/>
  <c r="L1555" i="3"/>
  <c r="F1555" i="3"/>
  <c r="M417" i="3"/>
  <c r="N424" i="3"/>
  <c r="P447" i="3"/>
  <c r="N456" i="3"/>
  <c r="K466" i="3"/>
  <c r="L489" i="3"/>
  <c r="M496" i="3"/>
  <c r="I506" i="3"/>
  <c r="I514" i="3"/>
  <c r="O519" i="3"/>
  <c r="L521" i="3"/>
  <c r="P535" i="3"/>
  <c r="I545" i="3"/>
  <c r="P574" i="3"/>
  <c r="H574" i="3"/>
  <c r="G574" i="3"/>
  <c r="G622" i="3"/>
  <c r="F622" i="3"/>
  <c r="J622" i="3"/>
  <c r="R631" i="3"/>
  <c r="F631" i="3"/>
  <c r="Q631" i="3"/>
  <c r="E631" i="3"/>
  <c r="I631" i="3"/>
  <c r="P635" i="3"/>
  <c r="I635" i="3"/>
  <c r="H635" i="3"/>
  <c r="H641" i="3"/>
  <c r="R641" i="3"/>
  <c r="G641" i="3"/>
  <c r="J641" i="3"/>
  <c r="R651" i="3"/>
  <c r="R660" i="3"/>
  <c r="K660" i="3"/>
  <c r="I660" i="3"/>
  <c r="M660" i="3"/>
  <c r="O660" i="3"/>
  <c r="R684" i="3"/>
  <c r="P684" i="3"/>
  <c r="G684" i="3"/>
  <c r="O684" i="3"/>
  <c r="F684" i="3"/>
  <c r="I684" i="3"/>
  <c r="N684" i="3"/>
  <c r="M694" i="3"/>
  <c r="L694" i="3"/>
  <c r="H713" i="3"/>
  <c r="R713" i="3"/>
  <c r="G713" i="3"/>
  <c r="J713" i="3"/>
  <c r="L722" i="3"/>
  <c r="I722" i="3"/>
  <c r="H722" i="3"/>
  <c r="M722" i="3"/>
  <c r="O722" i="3"/>
  <c r="O736" i="3"/>
  <c r="K736" i="3"/>
  <c r="Q736" i="3"/>
  <c r="G761" i="3"/>
  <c r="F761" i="3"/>
  <c r="R761" i="3"/>
  <c r="I761" i="3"/>
  <c r="M777" i="3"/>
  <c r="H777" i="3"/>
  <c r="G777" i="3"/>
  <c r="F777" i="3"/>
  <c r="Q777" i="3"/>
  <c r="P777" i="3"/>
  <c r="N777" i="3"/>
  <c r="R792" i="3"/>
  <c r="Q792" i="3"/>
  <c r="P792" i="3"/>
  <c r="G792" i="3"/>
  <c r="M801" i="3"/>
  <c r="N801" i="3"/>
  <c r="I801" i="3"/>
  <c r="H801" i="3"/>
  <c r="G801" i="3"/>
  <c r="F801" i="3"/>
  <c r="Q801" i="3"/>
  <c r="P801" i="3"/>
  <c r="Q806" i="3"/>
  <c r="L806" i="3"/>
  <c r="K806" i="3"/>
  <c r="J806" i="3"/>
  <c r="I806" i="3"/>
  <c r="K875" i="3"/>
  <c r="O875" i="3"/>
  <c r="N875" i="3"/>
  <c r="L875" i="3"/>
  <c r="H875" i="3"/>
  <c r="G875" i="3"/>
  <c r="F875" i="3"/>
  <c r="E875" i="3"/>
  <c r="P875" i="3"/>
  <c r="R900" i="3"/>
  <c r="N900" i="3"/>
  <c r="E900" i="3"/>
  <c r="M900" i="3"/>
  <c r="P900" i="3"/>
  <c r="G900" i="3"/>
  <c r="L900" i="3"/>
  <c r="K900" i="3"/>
  <c r="I900" i="3"/>
  <c r="H900" i="3"/>
  <c r="F900" i="3"/>
  <c r="Q900" i="3"/>
  <c r="R1391" i="3"/>
  <c r="K1391" i="3"/>
  <c r="I1391" i="3"/>
  <c r="Q1391" i="3"/>
  <c r="H1391" i="3"/>
  <c r="M1391" i="3"/>
  <c r="L1391" i="3"/>
  <c r="G1391" i="3"/>
  <c r="E1391" i="3"/>
  <c r="O1391" i="3"/>
  <c r="P1391" i="3"/>
  <c r="N1391" i="3"/>
  <c r="F1391" i="3"/>
  <c r="M409" i="3"/>
  <c r="N417" i="3"/>
  <c r="O424" i="3"/>
  <c r="K426" i="3"/>
  <c r="Q431" i="3"/>
  <c r="I438" i="3"/>
  <c r="Q447" i="3"/>
  <c r="O456" i="3"/>
  <c r="I460" i="3"/>
  <c r="L466" i="3"/>
  <c r="Q471" i="3"/>
  <c r="M480" i="3"/>
  <c r="I485" i="3"/>
  <c r="M489" i="3"/>
  <c r="K506" i="3"/>
  <c r="K514" i="3"/>
  <c r="P519" i="3"/>
  <c r="M521" i="3"/>
  <c r="H525" i="3"/>
  <c r="L545" i="3"/>
  <c r="R562" i="3"/>
  <c r="M562" i="3"/>
  <c r="L562" i="3"/>
  <c r="K562" i="3"/>
  <c r="R628" i="3"/>
  <c r="M628" i="3"/>
  <c r="L628" i="3"/>
  <c r="O628" i="3"/>
  <c r="F628" i="3"/>
  <c r="N628" i="3"/>
  <c r="P649" i="3"/>
  <c r="O649" i="3"/>
  <c r="L682" i="3"/>
  <c r="P682" i="3"/>
  <c r="F682" i="3"/>
  <c r="O682" i="3"/>
  <c r="E682" i="3"/>
  <c r="H682" i="3"/>
  <c r="Q682" i="3"/>
  <c r="R692" i="3"/>
  <c r="N692" i="3"/>
  <c r="E692" i="3"/>
  <c r="M692" i="3"/>
  <c r="P692" i="3"/>
  <c r="G692" i="3"/>
  <c r="O692" i="3"/>
  <c r="Q744" i="3"/>
  <c r="P744" i="3"/>
  <c r="H771" i="3"/>
  <c r="M797" i="3"/>
  <c r="L797" i="3"/>
  <c r="K797" i="3"/>
  <c r="J797" i="3"/>
  <c r="K810" i="3"/>
  <c r="K851" i="3"/>
  <c r="G851" i="3"/>
  <c r="M851" i="3"/>
  <c r="L851" i="3"/>
  <c r="H851" i="3"/>
  <c r="F851" i="3"/>
  <c r="E851" i="3"/>
  <c r="P851" i="3"/>
  <c r="O851" i="3"/>
  <c r="R956" i="3"/>
  <c r="I956" i="3"/>
  <c r="Q956" i="3"/>
  <c r="H956" i="3"/>
  <c r="L956" i="3"/>
  <c r="M956" i="3"/>
  <c r="K956" i="3"/>
  <c r="G956" i="3"/>
  <c r="F956" i="3"/>
  <c r="E956" i="3"/>
  <c r="P956" i="3"/>
  <c r="O956" i="3"/>
  <c r="I1016" i="3"/>
  <c r="Q1016" i="3"/>
  <c r="P1016" i="3"/>
  <c r="O1016" i="3"/>
  <c r="J1016" i="3"/>
  <c r="K1051" i="3"/>
  <c r="L1051" i="3"/>
  <c r="H1051" i="3"/>
  <c r="N1051" i="3"/>
  <c r="P1051" i="3"/>
  <c r="O1051" i="3"/>
  <c r="M1051" i="3"/>
  <c r="G1051" i="3"/>
  <c r="F1051" i="3"/>
  <c r="E1051" i="3"/>
  <c r="J1441" i="3"/>
  <c r="M1441" i="3"/>
  <c r="L1441" i="3"/>
  <c r="I1441" i="3"/>
  <c r="R1441" i="3"/>
  <c r="Q1441" i="3"/>
  <c r="O1441" i="3"/>
  <c r="G1441" i="3"/>
  <c r="F1441" i="3"/>
  <c r="K194" i="3"/>
  <c r="P223" i="3"/>
  <c r="G226" i="3"/>
  <c r="P226" i="3"/>
  <c r="O232" i="3"/>
  <c r="G233" i="3"/>
  <c r="Q233" i="3"/>
  <c r="I234" i="3"/>
  <c r="O239" i="3"/>
  <c r="I240" i="3"/>
  <c r="L243" i="3"/>
  <c r="H248" i="3"/>
  <c r="P255" i="3"/>
  <c r="M264" i="3"/>
  <c r="G266" i="3"/>
  <c r="P266" i="3"/>
  <c r="N271" i="3"/>
  <c r="M280" i="3"/>
  <c r="G282" i="3"/>
  <c r="P282" i="3"/>
  <c r="H288" i="3"/>
  <c r="H290" i="3"/>
  <c r="Q290" i="3"/>
  <c r="H298" i="3"/>
  <c r="Q298" i="3"/>
  <c r="P303" i="3"/>
  <c r="M312" i="3"/>
  <c r="K314" i="3"/>
  <c r="I319" i="3"/>
  <c r="M329" i="3"/>
  <c r="H335" i="3"/>
  <c r="I344" i="3"/>
  <c r="M353" i="3"/>
  <c r="K356" i="3"/>
  <c r="N360" i="3"/>
  <c r="K362" i="3"/>
  <c r="N367" i="3"/>
  <c r="N369" i="3"/>
  <c r="N375" i="3"/>
  <c r="Q378" i="3"/>
  <c r="K394" i="3"/>
  <c r="Q399" i="3"/>
  <c r="N400" i="3"/>
  <c r="G401" i="3"/>
  <c r="Q401" i="3"/>
  <c r="I402" i="3"/>
  <c r="O407" i="3"/>
  <c r="H408" i="3"/>
  <c r="N409" i="3"/>
  <c r="F410" i="3"/>
  <c r="O410" i="3"/>
  <c r="K411" i="3"/>
  <c r="O414" i="3"/>
  <c r="E417" i="3"/>
  <c r="O417" i="3"/>
  <c r="K421" i="3"/>
  <c r="E424" i="3"/>
  <c r="P424" i="3"/>
  <c r="L426" i="3"/>
  <c r="F431" i="3"/>
  <c r="O432" i="3"/>
  <c r="K434" i="3"/>
  <c r="J438" i="3"/>
  <c r="I439" i="3"/>
  <c r="G440" i="3"/>
  <c r="M441" i="3"/>
  <c r="E442" i="3"/>
  <c r="N442" i="3"/>
  <c r="J443" i="3"/>
  <c r="L444" i="3"/>
  <c r="F447" i="3"/>
  <c r="N448" i="3"/>
  <c r="G449" i="3"/>
  <c r="Q449" i="3"/>
  <c r="I450" i="3"/>
  <c r="K452" i="3"/>
  <c r="H455" i="3"/>
  <c r="E456" i="3"/>
  <c r="P456" i="3"/>
  <c r="K458" i="3"/>
  <c r="J460" i="3"/>
  <c r="R462" i="3"/>
  <c r="O463" i="3"/>
  <c r="G464" i="3"/>
  <c r="L465" i="3"/>
  <c r="M466" i="3"/>
  <c r="E467" i="3"/>
  <c r="K468" i="3"/>
  <c r="F471" i="3"/>
  <c r="M472" i="3"/>
  <c r="E473" i="3"/>
  <c r="O473" i="3"/>
  <c r="G474" i="3"/>
  <c r="P474" i="3"/>
  <c r="G479" i="3"/>
  <c r="N480" i="3"/>
  <c r="F481" i="3"/>
  <c r="P481" i="3"/>
  <c r="P485" i="3"/>
  <c r="Q487" i="3"/>
  <c r="I488" i="3"/>
  <c r="N489" i="3"/>
  <c r="F490" i="3"/>
  <c r="O490" i="3"/>
  <c r="I494" i="3"/>
  <c r="H495" i="3"/>
  <c r="O496" i="3"/>
  <c r="I498" i="3"/>
  <c r="L500" i="3"/>
  <c r="F504" i="3"/>
  <c r="Q504" i="3"/>
  <c r="I505" i="3"/>
  <c r="L506" i="3"/>
  <c r="J509" i="3"/>
  <c r="H510" i="3"/>
  <c r="F512" i="3"/>
  <c r="Q512" i="3"/>
  <c r="I513" i="3"/>
  <c r="L514" i="3"/>
  <c r="K516" i="3"/>
  <c r="Q519" i="3"/>
  <c r="I520" i="3"/>
  <c r="N521" i="3"/>
  <c r="F522" i="3"/>
  <c r="O522" i="3"/>
  <c r="I525" i="3"/>
  <c r="I526" i="3"/>
  <c r="I527" i="3"/>
  <c r="E528" i="3"/>
  <c r="P528" i="3"/>
  <c r="K530" i="3"/>
  <c r="L532" i="3"/>
  <c r="H534" i="3"/>
  <c r="F535" i="3"/>
  <c r="M536" i="3"/>
  <c r="E537" i="3"/>
  <c r="O537" i="3"/>
  <c r="I541" i="3"/>
  <c r="M545" i="3"/>
  <c r="E546" i="3"/>
  <c r="N546" i="3"/>
  <c r="L547" i="3"/>
  <c r="J550" i="3"/>
  <c r="F552" i="3"/>
  <c r="K553" i="3"/>
  <c r="O553" i="3"/>
  <c r="E553" i="3"/>
  <c r="M553" i="3"/>
  <c r="F554" i="3"/>
  <c r="Q554" i="3"/>
  <c r="O558" i="3"/>
  <c r="J558" i="3"/>
  <c r="M559" i="3"/>
  <c r="N559" i="3"/>
  <c r="L560" i="3"/>
  <c r="Q560" i="3"/>
  <c r="F560" i="3"/>
  <c r="N560" i="3"/>
  <c r="N562" i="3"/>
  <c r="L563" i="3"/>
  <c r="L568" i="3"/>
  <c r="Q568" i="3"/>
  <c r="F568" i="3"/>
  <c r="P568" i="3"/>
  <c r="E568" i="3"/>
  <c r="K569" i="3"/>
  <c r="L569" i="3"/>
  <c r="I569" i="3"/>
  <c r="O569" i="3"/>
  <c r="G570" i="3"/>
  <c r="L572" i="3"/>
  <c r="I574" i="3"/>
  <c r="O575" i="3"/>
  <c r="N576" i="3"/>
  <c r="E578" i="3"/>
  <c r="P578" i="3"/>
  <c r="L584" i="3"/>
  <c r="P584" i="3"/>
  <c r="E584" i="3"/>
  <c r="O584" i="3"/>
  <c r="Q584" i="3"/>
  <c r="M591" i="3"/>
  <c r="G591" i="3"/>
  <c r="F591" i="3"/>
  <c r="R594" i="3"/>
  <c r="M594" i="3"/>
  <c r="L594" i="3"/>
  <c r="O594" i="3"/>
  <c r="F594" i="3"/>
  <c r="N594" i="3"/>
  <c r="Q598" i="3"/>
  <c r="L608" i="3"/>
  <c r="H608" i="3"/>
  <c r="G608" i="3"/>
  <c r="M608" i="3"/>
  <c r="Q608" i="3"/>
  <c r="N610" i="3"/>
  <c r="R612" i="3"/>
  <c r="N612" i="3"/>
  <c r="E612" i="3"/>
  <c r="M612" i="3"/>
  <c r="P612" i="3"/>
  <c r="G612" i="3"/>
  <c r="O612" i="3"/>
  <c r="J614" i="3"/>
  <c r="I614" i="3"/>
  <c r="Q614" i="3"/>
  <c r="L618" i="3"/>
  <c r="P618" i="3"/>
  <c r="F618" i="3"/>
  <c r="O618" i="3"/>
  <c r="E618" i="3"/>
  <c r="R618" i="3"/>
  <c r="H618" i="3"/>
  <c r="Q618" i="3"/>
  <c r="F621" i="3"/>
  <c r="I622" i="3"/>
  <c r="P628" i="3"/>
  <c r="J631" i="3"/>
  <c r="G632" i="3"/>
  <c r="Q633" i="3"/>
  <c r="N639" i="3"/>
  <c r="L639" i="3"/>
  <c r="I641" i="3"/>
  <c r="K643" i="3"/>
  <c r="Q643" i="3"/>
  <c r="E643" i="3"/>
  <c r="P643" i="3"/>
  <c r="G643" i="3"/>
  <c r="R643" i="3"/>
  <c r="J645" i="3"/>
  <c r="F650" i="3"/>
  <c r="E660" i="3"/>
  <c r="Q660" i="3"/>
  <c r="O662" i="3"/>
  <c r="L662" i="3"/>
  <c r="I663" i="3"/>
  <c r="G666" i="3"/>
  <c r="H672" i="3"/>
  <c r="L674" i="3"/>
  <c r="Q674" i="3"/>
  <c r="G674" i="3"/>
  <c r="P674" i="3"/>
  <c r="F674" i="3"/>
  <c r="I674" i="3"/>
  <c r="J675" i="3"/>
  <c r="H675" i="3"/>
  <c r="N675" i="3"/>
  <c r="P675" i="3"/>
  <c r="Q689" i="3"/>
  <c r="Q692" i="3"/>
  <c r="P704" i="3"/>
  <c r="J704" i="3"/>
  <c r="R704" i="3"/>
  <c r="L710" i="3"/>
  <c r="F713" i="3"/>
  <c r="L718" i="3"/>
  <c r="Q722" i="3"/>
  <c r="J726" i="3"/>
  <c r="L730" i="3"/>
  <c r="P730" i="3"/>
  <c r="F730" i="3"/>
  <c r="O730" i="3"/>
  <c r="E730" i="3"/>
  <c r="N730" i="3"/>
  <c r="H730" i="3"/>
  <c r="R732" i="3"/>
  <c r="P732" i="3"/>
  <c r="G732" i="3"/>
  <c r="O732" i="3"/>
  <c r="F732" i="3"/>
  <c r="N732" i="3"/>
  <c r="E732" i="3"/>
  <c r="I732" i="3"/>
  <c r="P736" i="3"/>
  <c r="H738" i="3"/>
  <c r="O739" i="3"/>
  <c r="J742" i="3"/>
  <c r="H753" i="3"/>
  <c r="G753" i="3"/>
  <c r="J753" i="3"/>
  <c r="F754" i="3"/>
  <c r="M755" i="3"/>
  <c r="Q756" i="3"/>
  <c r="J768" i="3"/>
  <c r="I768" i="3"/>
  <c r="H768" i="3"/>
  <c r="H770" i="3"/>
  <c r="O771" i="3"/>
  <c r="L794" i="3"/>
  <c r="I794" i="3"/>
  <c r="H794" i="3"/>
  <c r="Q794" i="3"/>
  <c r="G794" i="3"/>
  <c r="P794" i="3"/>
  <c r="F794" i="3"/>
  <c r="O794" i="3"/>
  <c r="E794" i="3"/>
  <c r="N794" i="3"/>
  <c r="M794" i="3"/>
  <c r="M827" i="3"/>
  <c r="K234" i="3"/>
  <c r="N280" i="3"/>
  <c r="Q303" i="3"/>
  <c r="L314" i="3"/>
  <c r="N329" i="3"/>
  <c r="M344" i="3"/>
  <c r="N353" i="3"/>
  <c r="O360" i="3"/>
  <c r="O367" i="3"/>
  <c r="O375" i="3"/>
  <c r="O400" i="3"/>
  <c r="H401" i="3"/>
  <c r="K402" i="3"/>
  <c r="E409" i="3"/>
  <c r="O409" i="3"/>
  <c r="G410" i="3"/>
  <c r="P410" i="3"/>
  <c r="F417" i="3"/>
  <c r="P417" i="3"/>
  <c r="F424" i="3"/>
  <c r="Q424" i="3"/>
  <c r="M426" i="3"/>
  <c r="G430" i="3"/>
  <c r="G431" i="3"/>
  <c r="N439" i="3"/>
  <c r="H440" i="3"/>
  <c r="F442" i="3"/>
  <c r="O442" i="3"/>
  <c r="G447" i="3"/>
  <c r="H449" i="3"/>
  <c r="K450" i="3"/>
  <c r="I455" i="3"/>
  <c r="F456" i="3"/>
  <c r="Q456" i="3"/>
  <c r="P463" i="3"/>
  <c r="E466" i="3"/>
  <c r="N466" i="3"/>
  <c r="L468" i="3"/>
  <c r="G471" i="3"/>
  <c r="F473" i="3"/>
  <c r="P473" i="3"/>
  <c r="H479" i="3"/>
  <c r="O480" i="3"/>
  <c r="G481" i="3"/>
  <c r="Q481" i="3"/>
  <c r="M488" i="3"/>
  <c r="E489" i="3"/>
  <c r="O489" i="3"/>
  <c r="G490" i="3"/>
  <c r="P490" i="3"/>
  <c r="I495" i="3"/>
  <c r="E496" i="3"/>
  <c r="P496" i="3"/>
  <c r="K498" i="3"/>
  <c r="H502" i="3"/>
  <c r="G504" i="3"/>
  <c r="L505" i="3"/>
  <c r="M506" i="3"/>
  <c r="I510" i="3"/>
  <c r="G512" i="3"/>
  <c r="L513" i="3"/>
  <c r="M514" i="3"/>
  <c r="F519" i="3"/>
  <c r="M520" i="3"/>
  <c r="E521" i="3"/>
  <c r="O521" i="3"/>
  <c r="G522" i="3"/>
  <c r="P522" i="3"/>
  <c r="J526" i="3"/>
  <c r="N527" i="3"/>
  <c r="F528" i="3"/>
  <c r="Q528" i="3"/>
  <c r="G535" i="3"/>
  <c r="F537" i="3"/>
  <c r="P537" i="3"/>
  <c r="J541" i="3"/>
  <c r="N545" i="3"/>
  <c r="F546" i="3"/>
  <c r="O546" i="3"/>
  <c r="H549" i="3"/>
  <c r="O550" i="3"/>
  <c r="G552" i="3"/>
  <c r="H554" i="3"/>
  <c r="O562" i="3"/>
  <c r="M563" i="3"/>
  <c r="M567" i="3"/>
  <c r="I567" i="3"/>
  <c r="H567" i="3"/>
  <c r="J574" i="3"/>
  <c r="P575" i="3"/>
  <c r="F578" i="3"/>
  <c r="Q578" i="3"/>
  <c r="M583" i="3"/>
  <c r="H583" i="3"/>
  <c r="G583" i="3"/>
  <c r="K585" i="3"/>
  <c r="L585" i="3"/>
  <c r="I585" i="3"/>
  <c r="P585" i="3"/>
  <c r="M599" i="3"/>
  <c r="G599" i="3"/>
  <c r="F599" i="3"/>
  <c r="I599" i="3"/>
  <c r="K619" i="3"/>
  <c r="Q619" i="3"/>
  <c r="G619" i="3"/>
  <c r="P619" i="3"/>
  <c r="F619" i="3"/>
  <c r="I619" i="3"/>
  <c r="O619" i="3"/>
  <c r="G621" i="3"/>
  <c r="N622" i="3"/>
  <c r="Q628" i="3"/>
  <c r="M631" i="3"/>
  <c r="H632" i="3"/>
  <c r="R633" i="3"/>
  <c r="G635" i="3"/>
  <c r="N641" i="3"/>
  <c r="G650" i="3"/>
  <c r="F660" i="3"/>
  <c r="K663" i="3"/>
  <c r="N665" i="3"/>
  <c r="L665" i="3"/>
  <c r="P665" i="3"/>
  <c r="K666" i="3"/>
  <c r="K672" i="3"/>
  <c r="E684" i="3"/>
  <c r="Q688" i="3"/>
  <c r="M688" i="3"/>
  <c r="G688" i="3"/>
  <c r="P688" i="3"/>
  <c r="L690" i="3"/>
  <c r="H690" i="3"/>
  <c r="Q690" i="3"/>
  <c r="G690" i="3"/>
  <c r="K690" i="3"/>
  <c r="P690" i="3"/>
  <c r="H693" i="3"/>
  <c r="F693" i="3"/>
  <c r="K693" i="3"/>
  <c r="O694" i="3"/>
  <c r="L706" i="3"/>
  <c r="O706" i="3"/>
  <c r="E706" i="3"/>
  <c r="N706" i="3"/>
  <c r="Q706" i="3"/>
  <c r="G706" i="3"/>
  <c r="P706" i="3"/>
  <c r="L709" i="3"/>
  <c r="K709" i="3"/>
  <c r="M710" i="3"/>
  <c r="I713" i="3"/>
  <c r="E722" i="3"/>
  <c r="R727" i="3"/>
  <c r="L727" i="3"/>
  <c r="I735" i="3"/>
  <c r="H735" i="3"/>
  <c r="K735" i="3"/>
  <c r="J737" i="3"/>
  <c r="I737" i="3"/>
  <c r="H737" i="3"/>
  <c r="R737" i="3"/>
  <c r="K738" i="3"/>
  <c r="R740" i="3"/>
  <c r="I740" i="3"/>
  <c r="Q740" i="3"/>
  <c r="H740" i="3"/>
  <c r="P740" i="3"/>
  <c r="G740" i="3"/>
  <c r="L740" i="3"/>
  <c r="L742" i="3"/>
  <c r="O745" i="3"/>
  <c r="H745" i="3"/>
  <c r="H754" i="3"/>
  <c r="O755" i="3"/>
  <c r="H761" i="3"/>
  <c r="K770" i="3"/>
  <c r="R772" i="3"/>
  <c r="I772" i="3"/>
  <c r="Q772" i="3"/>
  <c r="H772" i="3"/>
  <c r="P772" i="3"/>
  <c r="G772" i="3"/>
  <c r="L772" i="3"/>
  <c r="I777" i="3"/>
  <c r="O801" i="3"/>
  <c r="L866" i="3"/>
  <c r="I866" i="3"/>
  <c r="H866" i="3"/>
  <c r="M866" i="3"/>
  <c r="K866" i="3"/>
  <c r="G866" i="3"/>
  <c r="F866" i="3"/>
  <c r="Q866" i="3"/>
  <c r="E866" i="3"/>
  <c r="P866" i="3"/>
  <c r="O866" i="3"/>
  <c r="M875" i="3"/>
  <c r="O900" i="3"/>
  <c r="M937" i="3"/>
  <c r="F937" i="3"/>
  <c r="Q937" i="3"/>
  <c r="H937" i="3"/>
  <c r="P937" i="3"/>
  <c r="O937" i="3"/>
  <c r="N937" i="3"/>
  <c r="I937" i="3"/>
  <c r="G937" i="3"/>
  <c r="L1058" i="3"/>
  <c r="P1058" i="3"/>
  <c r="F1058" i="3"/>
  <c r="O1058" i="3"/>
  <c r="E1058" i="3"/>
  <c r="H1058" i="3"/>
  <c r="Q1058" i="3"/>
  <c r="N1058" i="3"/>
  <c r="M1058" i="3"/>
  <c r="K1058" i="3"/>
  <c r="I1058" i="3"/>
  <c r="G1058" i="3"/>
  <c r="L1093" i="3"/>
  <c r="R1093" i="3"/>
  <c r="M1093" i="3"/>
  <c r="K1093" i="3"/>
  <c r="N593" i="3"/>
  <c r="Q607" i="3"/>
  <c r="K620" i="3"/>
  <c r="N630" i="3"/>
  <c r="K644" i="3"/>
  <c r="K658" i="3"/>
  <c r="M668" i="3"/>
  <c r="R683" i="3"/>
  <c r="P695" i="3"/>
  <c r="M716" i="3"/>
  <c r="J729" i="3"/>
  <c r="N731" i="3"/>
  <c r="J751" i="3"/>
  <c r="K759" i="3"/>
  <c r="I774" i="3"/>
  <c r="K776" i="3"/>
  <c r="F778" i="3"/>
  <c r="P778" i="3"/>
  <c r="M779" i="3"/>
  <c r="H780" i="3"/>
  <c r="Q780" i="3"/>
  <c r="Q782" i="3"/>
  <c r="P783" i="3"/>
  <c r="O784" i="3"/>
  <c r="H785" i="3"/>
  <c r="H787" i="3"/>
  <c r="L789" i="3"/>
  <c r="K796" i="3"/>
  <c r="J799" i="3"/>
  <c r="K802" i="3"/>
  <c r="H804" i="3"/>
  <c r="Q804" i="3"/>
  <c r="H808" i="3"/>
  <c r="K812" i="3"/>
  <c r="H816" i="3"/>
  <c r="F819" i="3"/>
  <c r="K820" i="3"/>
  <c r="Q823" i="3"/>
  <c r="Q825" i="3"/>
  <c r="I826" i="3"/>
  <c r="G828" i="3"/>
  <c r="P828" i="3"/>
  <c r="P833" i="3"/>
  <c r="H834" i="3"/>
  <c r="M835" i="3"/>
  <c r="F836" i="3"/>
  <c r="O836" i="3"/>
  <c r="K842" i="3"/>
  <c r="H844" i="3"/>
  <c r="Q844" i="3"/>
  <c r="P849" i="3"/>
  <c r="H850" i="3"/>
  <c r="H852" i="3"/>
  <c r="M857" i="3"/>
  <c r="G857" i="3"/>
  <c r="F857" i="3"/>
  <c r="L869" i="3"/>
  <c r="K869" i="3"/>
  <c r="G883" i="3"/>
  <c r="M909" i="3"/>
  <c r="M921" i="3"/>
  <c r="P921" i="3"/>
  <c r="O921" i="3"/>
  <c r="F921" i="3"/>
  <c r="L939" i="3"/>
  <c r="R942" i="3"/>
  <c r="Q942" i="3"/>
  <c r="M945" i="3"/>
  <c r="N945" i="3"/>
  <c r="I945" i="3"/>
  <c r="P945" i="3"/>
  <c r="L946" i="3"/>
  <c r="P946" i="3"/>
  <c r="F946" i="3"/>
  <c r="O946" i="3"/>
  <c r="E946" i="3"/>
  <c r="H946" i="3"/>
  <c r="Q946" i="3"/>
  <c r="K955" i="3"/>
  <c r="P955" i="3"/>
  <c r="E955" i="3"/>
  <c r="O955" i="3"/>
  <c r="G955" i="3"/>
  <c r="O962" i="3"/>
  <c r="L978" i="3"/>
  <c r="Q978" i="3"/>
  <c r="G978" i="3"/>
  <c r="P978" i="3"/>
  <c r="F978" i="3"/>
  <c r="I978" i="3"/>
  <c r="K999" i="3"/>
  <c r="J999" i="3"/>
  <c r="Q999" i="3"/>
  <c r="R1022" i="3"/>
  <c r="Q1022" i="3"/>
  <c r="L1029" i="3"/>
  <c r="M1034" i="3"/>
  <c r="M1049" i="3"/>
  <c r="G1049" i="3"/>
  <c r="F1049" i="3"/>
  <c r="I1049" i="3"/>
  <c r="M1057" i="3"/>
  <c r="H1057" i="3"/>
  <c r="G1057" i="3"/>
  <c r="N1057" i="3"/>
  <c r="R1060" i="3"/>
  <c r="N1060" i="3"/>
  <c r="E1060" i="3"/>
  <c r="M1060" i="3"/>
  <c r="P1060" i="3"/>
  <c r="G1060" i="3"/>
  <c r="O1060" i="3"/>
  <c r="M1073" i="3"/>
  <c r="G1073" i="3"/>
  <c r="F1073" i="3"/>
  <c r="I1073" i="3"/>
  <c r="K1078" i="3"/>
  <c r="J1078" i="3"/>
  <c r="Q1078" i="3"/>
  <c r="P1089" i="3"/>
  <c r="Q1095" i="3"/>
  <c r="P1095" i="3"/>
  <c r="H1096" i="3"/>
  <c r="N1098" i="3"/>
  <c r="I1100" i="3"/>
  <c r="N1122" i="3"/>
  <c r="K1131" i="3"/>
  <c r="P1131" i="3"/>
  <c r="E1131" i="3"/>
  <c r="O1131" i="3"/>
  <c r="L1131" i="3"/>
  <c r="G1131" i="3"/>
  <c r="L1146" i="3"/>
  <c r="Q1146" i="3"/>
  <c r="G1146" i="3"/>
  <c r="H1146" i="3"/>
  <c r="F1146" i="3"/>
  <c r="N1146" i="3"/>
  <c r="K1146" i="3"/>
  <c r="K1157" i="3"/>
  <c r="J1157" i="3"/>
  <c r="M1157" i="3"/>
  <c r="E1157" i="3"/>
  <c r="R1212" i="3"/>
  <c r="N1212" i="3"/>
  <c r="E1212" i="3"/>
  <c r="M1212" i="3"/>
  <c r="L1212" i="3"/>
  <c r="K1212" i="3"/>
  <c r="I1212" i="3"/>
  <c r="H1212" i="3"/>
  <c r="F1212" i="3"/>
  <c r="P1212" i="3"/>
  <c r="M1217" i="3"/>
  <c r="I1217" i="3"/>
  <c r="H1217" i="3"/>
  <c r="G1217" i="3"/>
  <c r="Q1217" i="3"/>
  <c r="P1217" i="3"/>
  <c r="O1217" i="3"/>
  <c r="F1217" i="3"/>
  <c r="K1231" i="3"/>
  <c r="J1231" i="3"/>
  <c r="I1231" i="3"/>
  <c r="P1231" i="3"/>
  <c r="L1242" i="3"/>
  <c r="K1242" i="3"/>
  <c r="I1242" i="3"/>
  <c r="H1242" i="3"/>
  <c r="P1242" i="3"/>
  <c r="O1242" i="3"/>
  <c r="N1242" i="3"/>
  <c r="G1242" i="3"/>
  <c r="E1242" i="3"/>
  <c r="N1276" i="3"/>
  <c r="L1276" i="3"/>
  <c r="J1276" i="3"/>
  <c r="G1276" i="3"/>
  <c r="F1276" i="3"/>
  <c r="E1276" i="3"/>
  <c r="R1276" i="3"/>
  <c r="O1276" i="3"/>
  <c r="R1319" i="3"/>
  <c r="Q1319" i="3"/>
  <c r="H1319" i="3"/>
  <c r="P1319" i="3"/>
  <c r="G1319" i="3"/>
  <c r="O1319" i="3"/>
  <c r="F1319" i="3"/>
  <c r="L1319" i="3"/>
  <c r="K1319" i="3"/>
  <c r="I1319" i="3"/>
  <c r="N1319" i="3"/>
  <c r="L1325" i="3"/>
  <c r="F1325" i="3"/>
  <c r="Q1325" i="3"/>
  <c r="P1325" i="3"/>
  <c r="G1325" i="3"/>
  <c r="O1325" i="3"/>
  <c r="K1325" i="3"/>
  <c r="L1349" i="3"/>
  <c r="R1349" i="3"/>
  <c r="G1349" i="3"/>
  <c r="Q1349" i="3"/>
  <c r="E1349" i="3"/>
  <c r="P1349" i="3"/>
  <c r="K1349" i="3"/>
  <c r="I1349" i="3"/>
  <c r="H1349" i="3"/>
  <c r="N1349" i="3"/>
  <c r="L1436" i="3"/>
  <c r="J1436" i="3"/>
  <c r="I1436" i="3"/>
  <c r="Q1436" i="3"/>
  <c r="O1436" i="3"/>
  <c r="N1436" i="3"/>
  <c r="F1436" i="3"/>
  <c r="Q784" i="3"/>
  <c r="M802" i="3"/>
  <c r="K826" i="3"/>
  <c r="H828" i="3"/>
  <c r="Q828" i="3"/>
  <c r="I834" i="3"/>
  <c r="I844" i="3"/>
  <c r="R876" i="3"/>
  <c r="Q876" i="3"/>
  <c r="H876" i="3"/>
  <c r="P876" i="3"/>
  <c r="G876" i="3"/>
  <c r="M876" i="3"/>
  <c r="H883" i="3"/>
  <c r="J910" i="3"/>
  <c r="I910" i="3"/>
  <c r="L910" i="3"/>
  <c r="O912" i="3"/>
  <c r="J912" i="3"/>
  <c r="Q912" i="3"/>
  <c r="K931" i="3"/>
  <c r="P931" i="3"/>
  <c r="E931" i="3"/>
  <c r="O931" i="3"/>
  <c r="G931" i="3"/>
  <c r="R932" i="3"/>
  <c r="I932" i="3"/>
  <c r="Q932" i="3"/>
  <c r="H932" i="3"/>
  <c r="L932" i="3"/>
  <c r="N932" i="3"/>
  <c r="M977" i="3"/>
  <c r="I977" i="3"/>
  <c r="H977" i="3"/>
  <c r="O977" i="3"/>
  <c r="P983" i="3"/>
  <c r="K983" i="3"/>
  <c r="L994" i="3"/>
  <c r="M994" i="3"/>
  <c r="K994" i="3"/>
  <c r="O994" i="3"/>
  <c r="E994" i="3"/>
  <c r="K995" i="3"/>
  <c r="P995" i="3"/>
  <c r="E995" i="3"/>
  <c r="O995" i="3"/>
  <c r="G995" i="3"/>
  <c r="R996" i="3"/>
  <c r="I996" i="3"/>
  <c r="Q996" i="3"/>
  <c r="H996" i="3"/>
  <c r="L996" i="3"/>
  <c r="N996" i="3"/>
  <c r="L1002" i="3"/>
  <c r="P1002" i="3"/>
  <c r="F1002" i="3"/>
  <c r="O1002" i="3"/>
  <c r="E1002" i="3"/>
  <c r="H1002" i="3"/>
  <c r="Q1002" i="3"/>
  <c r="R1012" i="3"/>
  <c r="P1012" i="3"/>
  <c r="G1012" i="3"/>
  <c r="O1012" i="3"/>
  <c r="F1012" i="3"/>
  <c r="I1012" i="3"/>
  <c r="N1012" i="3"/>
  <c r="K1027" i="3"/>
  <c r="G1027" i="3"/>
  <c r="F1027" i="3"/>
  <c r="L1027" i="3"/>
  <c r="M1029" i="3"/>
  <c r="R1036" i="3"/>
  <c r="N1036" i="3"/>
  <c r="E1036" i="3"/>
  <c r="M1036" i="3"/>
  <c r="P1036" i="3"/>
  <c r="G1036" i="3"/>
  <c r="O1036" i="3"/>
  <c r="J1054" i="3"/>
  <c r="L1054" i="3"/>
  <c r="K1100" i="3"/>
  <c r="R1229" i="3"/>
  <c r="M1229" i="3"/>
  <c r="L1257" i="3"/>
  <c r="Q1257" i="3"/>
  <c r="F1257" i="3"/>
  <c r="P1257" i="3"/>
  <c r="E1257" i="3"/>
  <c r="O1257" i="3"/>
  <c r="N1257" i="3"/>
  <c r="K1257" i="3"/>
  <c r="I1257" i="3"/>
  <c r="G1257" i="3"/>
  <c r="O1263" i="3"/>
  <c r="M1263" i="3"/>
  <c r="K1292" i="3"/>
  <c r="P1292" i="3"/>
  <c r="I1292" i="3"/>
  <c r="G1292" i="3"/>
  <c r="F1292" i="3"/>
  <c r="O1328" i="3"/>
  <c r="N1328" i="3"/>
  <c r="K1328" i="3"/>
  <c r="H1328" i="3"/>
  <c r="F1328" i="3"/>
  <c r="E1328" i="3"/>
  <c r="R1340" i="3"/>
  <c r="F1340" i="3"/>
  <c r="Q1340" i="3"/>
  <c r="O1340" i="3"/>
  <c r="N1340" i="3"/>
  <c r="L1340" i="3"/>
  <c r="J1340" i="3"/>
  <c r="H1340" i="3"/>
  <c r="R1343" i="3"/>
  <c r="N1343" i="3"/>
  <c r="E1343" i="3"/>
  <c r="M1343" i="3"/>
  <c r="L1343" i="3"/>
  <c r="F1343" i="3"/>
  <c r="Q1343" i="3"/>
  <c r="P1343" i="3"/>
  <c r="K1343" i="3"/>
  <c r="H1343" i="3"/>
  <c r="K1382" i="3"/>
  <c r="I1382" i="3"/>
  <c r="R1382" i="3"/>
  <c r="H1382" i="3"/>
  <c r="Q1382" i="3"/>
  <c r="G1382" i="3"/>
  <c r="E1382" i="3"/>
  <c r="P1382" i="3"/>
  <c r="N1382" i="3"/>
  <c r="L1382" i="3"/>
  <c r="P1384" i="3"/>
  <c r="H1384" i="3"/>
  <c r="F1384" i="3"/>
  <c r="E1384" i="3"/>
  <c r="O1384" i="3"/>
  <c r="J1384" i="3"/>
  <c r="L1397" i="3"/>
  <c r="I1397" i="3"/>
  <c r="H1397" i="3"/>
  <c r="R1397" i="3"/>
  <c r="G1397" i="3"/>
  <c r="E1397" i="3"/>
  <c r="P1397" i="3"/>
  <c r="M1397" i="3"/>
  <c r="D330" i="4" a="1"/>
  <c r="D330" i="4" s="1"/>
  <c r="G330" i="4" a="1"/>
  <c r="G330" i="4" s="1"/>
  <c r="F330" i="4" a="1"/>
  <c r="F330" i="4" s="1"/>
  <c r="C1140" i="2" s="1"/>
  <c r="L330" i="4" a="1"/>
  <c r="L330" i="4" s="1"/>
  <c r="D344" i="3" s="1"/>
  <c r="O330" i="4" a="1"/>
  <c r="O330" i="4" s="1"/>
  <c r="K330" i="4" a="1"/>
  <c r="K330" i="4" s="1"/>
  <c r="B1140" i="2" s="1"/>
  <c r="J330" i="4" a="1"/>
  <c r="J330" i="4" s="1"/>
  <c r="E330" i="4" a="1"/>
  <c r="E330" i="4" s="1"/>
  <c r="C330" i="4" a="1"/>
  <c r="C330" i="4" s="1"/>
  <c r="O779" i="3"/>
  <c r="K781" i="3"/>
  <c r="R784" i="3"/>
  <c r="N785" i="3"/>
  <c r="P799" i="3"/>
  <c r="N802" i="3"/>
  <c r="K804" i="3"/>
  <c r="J814" i="3"/>
  <c r="I828" i="3"/>
  <c r="K834" i="3"/>
  <c r="K844" i="3"/>
  <c r="L850" i="3"/>
  <c r="O850" i="3"/>
  <c r="K850" i="3"/>
  <c r="R852" i="3"/>
  <c r="L852" i="3"/>
  <c r="K852" i="3"/>
  <c r="L934" i="3"/>
  <c r="R934" i="3"/>
  <c r="K939" i="3"/>
  <c r="O939" i="3"/>
  <c r="N939" i="3"/>
  <c r="F939" i="3"/>
  <c r="P939" i="3"/>
  <c r="R948" i="3"/>
  <c r="M948" i="3"/>
  <c r="L948" i="3"/>
  <c r="O948" i="3"/>
  <c r="F948" i="3"/>
  <c r="N948" i="3"/>
  <c r="L962" i="3"/>
  <c r="I962" i="3"/>
  <c r="H962" i="3"/>
  <c r="M962" i="3"/>
  <c r="Q962" i="3"/>
  <c r="L970" i="3"/>
  <c r="I970" i="3"/>
  <c r="H970" i="3"/>
  <c r="M970" i="3"/>
  <c r="Q970" i="3"/>
  <c r="J983" i="3"/>
  <c r="F994" i="3"/>
  <c r="O996" i="3"/>
  <c r="I1030" i="3"/>
  <c r="K1030" i="3"/>
  <c r="L1034" i="3"/>
  <c r="O1034" i="3"/>
  <c r="E1034" i="3"/>
  <c r="N1034" i="3"/>
  <c r="Q1034" i="3"/>
  <c r="G1034" i="3"/>
  <c r="K1035" i="3"/>
  <c r="L1035" i="3"/>
  <c r="H1035" i="3"/>
  <c r="N1035" i="3"/>
  <c r="Q1036" i="3"/>
  <c r="K1067" i="3"/>
  <c r="P1067" i="3"/>
  <c r="E1067" i="3"/>
  <c r="O1067" i="3"/>
  <c r="G1067" i="3"/>
  <c r="R1068" i="3"/>
  <c r="L1068" i="3"/>
  <c r="K1068" i="3"/>
  <c r="N1068" i="3"/>
  <c r="E1068" i="3"/>
  <c r="Q1068" i="3"/>
  <c r="K1075" i="3"/>
  <c r="F1075" i="3"/>
  <c r="P1075" i="3"/>
  <c r="E1075" i="3"/>
  <c r="H1075" i="3"/>
  <c r="K1099" i="3"/>
  <c r="L1099" i="3"/>
  <c r="H1099" i="3"/>
  <c r="N1099" i="3"/>
  <c r="P1099" i="3"/>
  <c r="M1113" i="3"/>
  <c r="H1113" i="3"/>
  <c r="G1113" i="3"/>
  <c r="N1113" i="3"/>
  <c r="L1114" i="3"/>
  <c r="P1114" i="3"/>
  <c r="F1114" i="3"/>
  <c r="O1114" i="3"/>
  <c r="E1114" i="3"/>
  <c r="H1114" i="3"/>
  <c r="R1116" i="3"/>
  <c r="O1116" i="3"/>
  <c r="F1116" i="3"/>
  <c r="N1116" i="3"/>
  <c r="E1116" i="3"/>
  <c r="Q1116" i="3"/>
  <c r="H1116" i="3"/>
  <c r="L1130" i="3"/>
  <c r="M1130" i="3"/>
  <c r="K1130" i="3"/>
  <c r="Q1130" i="3"/>
  <c r="G1130" i="3"/>
  <c r="O1130" i="3"/>
  <c r="E1130" i="3"/>
  <c r="M1137" i="3"/>
  <c r="I1137" i="3"/>
  <c r="H1137" i="3"/>
  <c r="G1137" i="3"/>
  <c r="Q1137" i="3"/>
  <c r="O1137" i="3"/>
  <c r="K1143" i="3"/>
  <c r="Q1143" i="3"/>
  <c r="I1146" i="3"/>
  <c r="L1158" i="3"/>
  <c r="K1158" i="3"/>
  <c r="J1158" i="3"/>
  <c r="I1158" i="3"/>
  <c r="J1328" i="3"/>
  <c r="N1384" i="3"/>
  <c r="R1399" i="3"/>
  <c r="Q1399" i="3"/>
  <c r="H1399" i="3"/>
  <c r="P1399" i="3"/>
  <c r="G1399" i="3"/>
  <c r="O1399" i="3"/>
  <c r="F1399" i="3"/>
  <c r="N1399" i="3"/>
  <c r="M1399" i="3"/>
  <c r="K1399" i="3"/>
  <c r="E1399" i="3"/>
  <c r="L1421" i="3"/>
  <c r="I1421" i="3"/>
  <c r="R1421" i="3"/>
  <c r="H1421" i="3"/>
  <c r="Q1421" i="3"/>
  <c r="G1421" i="3"/>
  <c r="F1421" i="3"/>
  <c r="E1421" i="3"/>
  <c r="O1421" i="3"/>
  <c r="M1421" i="3"/>
  <c r="R1487" i="3"/>
  <c r="K1487" i="3"/>
  <c r="I1487" i="3"/>
  <c r="Q1487" i="3"/>
  <c r="H1487" i="3"/>
  <c r="M1487" i="3"/>
  <c r="O1487" i="3"/>
  <c r="N1487" i="3"/>
  <c r="L1487" i="3"/>
  <c r="G1487" i="3"/>
  <c r="F1487" i="3"/>
  <c r="E1487" i="3"/>
  <c r="C4" i="4" a="1"/>
  <c r="C4" i="4" s="1"/>
  <c r="C18" i="3" s="1"/>
  <c r="O4" i="4" a="1"/>
  <c r="O4" i="4" s="1"/>
  <c r="F4" i="4" a="1"/>
  <c r="F4" i="4" s="1"/>
  <c r="C10" i="2" s="1"/>
  <c r="L4" i="4" a="1"/>
  <c r="L4" i="4" s="1"/>
  <c r="D18" i="3" s="1"/>
  <c r="K4" i="4" a="1"/>
  <c r="K4" i="4" s="1"/>
  <c r="B10" i="2" s="1"/>
  <c r="E4" i="4" a="1"/>
  <c r="E4" i="4" s="1"/>
  <c r="D4" i="4" a="1"/>
  <c r="D4" i="4" s="1"/>
  <c r="J4" i="4" a="1"/>
  <c r="J4" i="4" s="1"/>
  <c r="O785" i="3"/>
  <c r="I790" i="3"/>
  <c r="E802" i="3"/>
  <c r="O802" i="3"/>
  <c r="L804" i="3"/>
  <c r="J805" i="3"/>
  <c r="K828" i="3"/>
  <c r="M850" i="3"/>
  <c r="K883" i="3"/>
  <c r="O883" i="3"/>
  <c r="N883" i="3"/>
  <c r="M883" i="3"/>
  <c r="Q896" i="3"/>
  <c r="P896" i="3"/>
  <c r="P1000" i="3"/>
  <c r="O1000" i="3"/>
  <c r="J1056" i="3"/>
  <c r="I1056" i="3"/>
  <c r="P1056" i="3"/>
  <c r="J1069" i="3"/>
  <c r="E1069" i="3"/>
  <c r="L1069" i="3"/>
  <c r="R1080" i="3"/>
  <c r="Q1080" i="3"/>
  <c r="M1089" i="3"/>
  <c r="G1089" i="3"/>
  <c r="F1089" i="3"/>
  <c r="I1089" i="3"/>
  <c r="L1098" i="3"/>
  <c r="Q1098" i="3"/>
  <c r="G1098" i="3"/>
  <c r="P1098" i="3"/>
  <c r="F1098" i="3"/>
  <c r="I1098" i="3"/>
  <c r="R1100" i="3"/>
  <c r="N1100" i="3"/>
  <c r="E1100" i="3"/>
  <c r="M1100" i="3"/>
  <c r="P1100" i="3"/>
  <c r="G1100" i="3"/>
  <c r="O1100" i="3"/>
  <c r="M1129" i="3"/>
  <c r="Q1129" i="3"/>
  <c r="P1129" i="3"/>
  <c r="I1129" i="3"/>
  <c r="G1129" i="3"/>
  <c r="R1164" i="3"/>
  <c r="Q1164" i="3"/>
  <c r="H1164" i="3"/>
  <c r="P1164" i="3"/>
  <c r="G1164" i="3"/>
  <c r="O1164" i="3"/>
  <c r="F1164" i="3"/>
  <c r="K1164" i="3"/>
  <c r="I1164" i="3"/>
  <c r="E1164" i="3"/>
  <c r="M1164" i="3"/>
  <c r="K1187" i="3"/>
  <c r="G1187" i="3"/>
  <c r="F1187" i="3"/>
  <c r="P1187" i="3"/>
  <c r="E1187" i="3"/>
  <c r="O1187" i="3"/>
  <c r="M1187" i="3"/>
  <c r="H1187" i="3"/>
  <c r="R1196" i="3"/>
  <c r="P1196" i="3"/>
  <c r="G1196" i="3"/>
  <c r="O1196" i="3"/>
  <c r="F1196" i="3"/>
  <c r="N1196" i="3"/>
  <c r="E1196" i="3"/>
  <c r="K1196" i="3"/>
  <c r="I1196" i="3"/>
  <c r="H1196" i="3"/>
  <c r="M1196" i="3"/>
  <c r="K1203" i="3"/>
  <c r="G1203" i="3"/>
  <c r="F1203" i="3"/>
  <c r="P1203" i="3"/>
  <c r="E1203" i="3"/>
  <c r="O1203" i="3"/>
  <c r="N1203" i="3"/>
  <c r="M1203" i="3"/>
  <c r="H1203" i="3"/>
  <c r="L1249" i="3"/>
  <c r="H1249" i="3"/>
  <c r="G1249" i="3"/>
  <c r="F1249" i="3"/>
  <c r="P1249" i="3"/>
  <c r="O1249" i="3"/>
  <c r="I1249" i="3"/>
  <c r="R1249" i="3"/>
  <c r="R1260" i="3"/>
  <c r="P1260" i="3"/>
  <c r="J1260" i="3"/>
  <c r="I1277" i="3"/>
  <c r="G1277" i="3"/>
  <c r="F1277" i="3"/>
  <c r="O1277" i="3"/>
  <c r="J1277" i="3"/>
  <c r="R1277" i="3"/>
  <c r="K1374" i="3"/>
  <c r="P1374" i="3"/>
  <c r="O1374" i="3"/>
  <c r="J1374" i="3"/>
  <c r="R1374" i="3"/>
  <c r="I1374" i="3"/>
  <c r="G1374" i="3"/>
  <c r="R1384" i="3"/>
  <c r="I1399" i="3"/>
  <c r="R1407" i="3"/>
  <c r="I1407" i="3"/>
  <c r="Q1407" i="3"/>
  <c r="H1407" i="3"/>
  <c r="P1407" i="3"/>
  <c r="G1407" i="3"/>
  <c r="O1407" i="3"/>
  <c r="N1407" i="3"/>
  <c r="M1407" i="3"/>
  <c r="K1407" i="3"/>
  <c r="E1407" i="3"/>
  <c r="P1512" i="3"/>
  <c r="N1512" i="3"/>
  <c r="J1512" i="3"/>
  <c r="H1512" i="3"/>
  <c r="G1512" i="3"/>
  <c r="E1512" i="3"/>
  <c r="M1512" i="3"/>
  <c r="R1512" i="3"/>
  <c r="L1512" i="3"/>
  <c r="K778" i="3"/>
  <c r="F779" i="3"/>
  <c r="M780" i="3"/>
  <c r="H783" i="3"/>
  <c r="G784" i="3"/>
  <c r="P785" i="3"/>
  <c r="O787" i="3"/>
  <c r="J790" i="3"/>
  <c r="F802" i="3"/>
  <c r="P802" i="3"/>
  <c r="M804" i="3"/>
  <c r="K805" i="3"/>
  <c r="Q808" i="3"/>
  <c r="L814" i="3"/>
  <c r="M819" i="3"/>
  <c r="I823" i="3"/>
  <c r="J824" i="3"/>
  <c r="E826" i="3"/>
  <c r="O826" i="3"/>
  <c r="L828" i="3"/>
  <c r="H832" i="3"/>
  <c r="N834" i="3"/>
  <c r="K836" i="3"/>
  <c r="J839" i="3"/>
  <c r="M844" i="3"/>
  <c r="J848" i="3"/>
  <c r="N850" i="3"/>
  <c r="N852" i="3"/>
  <c r="Q854" i="3"/>
  <c r="E876" i="3"/>
  <c r="M877" i="3"/>
  <c r="L877" i="3"/>
  <c r="J878" i="3"/>
  <c r="P883" i="3"/>
  <c r="L886" i="3"/>
  <c r="K886" i="3"/>
  <c r="M893" i="3"/>
  <c r="J896" i="3"/>
  <c r="Q910" i="3"/>
  <c r="I912" i="3"/>
  <c r="L914" i="3"/>
  <c r="Q914" i="3"/>
  <c r="G914" i="3"/>
  <c r="P914" i="3"/>
  <c r="F914" i="3"/>
  <c r="I914" i="3"/>
  <c r="K915" i="3"/>
  <c r="M915" i="3"/>
  <c r="L915" i="3"/>
  <c r="O915" i="3"/>
  <c r="R916" i="3"/>
  <c r="O916" i="3"/>
  <c r="F916" i="3"/>
  <c r="N916" i="3"/>
  <c r="E916" i="3"/>
  <c r="Q916" i="3"/>
  <c r="H916" i="3"/>
  <c r="P916" i="3"/>
  <c r="F931" i="3"/>
  <c r="E932" i="3"/>
  <c r="Q934" i="3"/>
  <c r="R943" i="3"/>
  <c r="Q948" i="3"/>
  <c r="M953" i="3"/>
  <c r="F953" i="3"/>
  <c r="Q953" i="3"/>
  <c r="H953" i="3"/>
  <c r="F962" i="3"/>
  <c r="R964" i="3"/>
  <c r="I964" i="3"/>
  <c r="Q964" i="3"/>
  <c r="H964" i="3"/>
  <c r="L964" i="3"/>
  <c r="N964" i="3"/>
  <c r="K967" i="3"/>
  <c r="J967" i="3"/>
  <c r="Q967" i="3"/>
  <c r="F970" i="3"/>
  <c r="R972" i="3"/>
  <c r="I972" i="3"/>
  <c r="Q972" i="3"/>
  <c r="H972" i="3"/>
  <c r="L972" i="3"/>
  <c r="N972" i="3"/>
  <c r="G977" i="3"/>
  <c r="H994" i="3"/>
  <c r="F995" i="3"/>
  <c r="E996" i="3"/>
  <c r="H1000" i="3"/>
  <c r="G1002" i="3"/>
  <c r="E1012" i="3"/>
  <c r="Q1015" i="3"/>
  <c r="P1015" i="3"/>
  <c r="M1027" i="3"/>
  <c r="J1030" i="3"/>
  <c r="M1033" i="3"/>
  <c r="H1033" i="3"/>
  <c r="G1033" i="3"/>
  <c r="N1033" i="3"/>
  <c r="F1034" i="3"/>
  <c r="F1035" i="3"/>
  <c r="F1036" i="3"/>
  <c r="P1040" i="3"/>
  <c r="O1040" i="3"/>
  <c r="K1054" i="3"/>
  <c r="G1056" i="3"/>
  <c r="M1061" i="3"/>
  <c r="K1069" i="3"/>
  <c r="G1080" i="3"/>
  <c r="O1096" i="3"/>
  <c r="J1096" i="3"/>
  <c r="E1098" i="3"/>
  <c r="Q1100" i="3"/>
  <c r="I1114" i="3"/>
  <c r="I1116" i="3"/>
  <c r="M1117" i="3"/>
  <c r="L1122" i="3"/>
  <c r="I1122" i="3"/>
  <c r="H1122" i="3"/>
  <c r="O1122" i="3"/>
  <c r="E1122" i="3"/>
  <c r="M1122" i="3"/>
  <c r="R1124" i="3"/>
  <c r="K1124" i="3"/>
  <c r="I1124" i="3"/>
  <c r="O1124" i="3"/>
  <c r="F1124" i="3"/>
  <c r="M1124" i="3"/>
  <c r="Q1124" i="3"/>
  <c r="H1130" i="3"/>
  <c r="N1137" i="3"/>
  <c r="L1187" i="3"/>
  <c r="L1203" i="3"/>
  <c r="L1218" i="3"/>
  <c r="Q1218" i="3"/>
  <c r="G1218" i="3"/>
  <c r="P1218" i="3"/>
  <c r="F1218" i="3"/>
  <c r="O1218" i="3"/>
  <c r="E1218" i="3"/>
  <c r="N1218" i="3"/>
  <c r="K1218" i="3"/>
  <c r="H1218" i="3"/>
  <c r="H1257" i="3"/>
  <c r="R1292" i="3"/>
  <c r="O1320" i="3"/>
  <c r="L1320" i="3"/>
  <c r="K1320" i="3"/>
  <c r="J1320" i="3"/>
  <c r="F1320" i="3"/>
  <c r="I1340" i="3"/>
  <c r="G1343" i="3"/>
  <c r="I1348" i="3"/>
  <c r="H1348" i="3"/>
  <c r="K1348" i="3"/>
  <c r="Q1348" i="3"/>
  <c r="K1350" i="3"/>
  <c r="N1350" i="3"/>
  <c r="M1350" i="3"/>
  <c r="J1350" i="3"/>
  <c r="O1350" i="3"/>
  <c r="I1350" i="3"/>
  <c r="H1350" i="3"/>
  <c r="E1350" i="3"/>
  <c r="R1350" i="3"/>
  <c r="F1382" i="3"/>
  <c r="Q1394" i="3"/>
  <c r="F1394" i="3"/>
  <c r="E1394" i="3"/>
  <c r="J1394" i="3"/>
  <c r="I1394" i="3"/>
  <c r="P1394" i="3"/>
  <c r="K1397" i="3"/>
  <c r="L1399" i="3"/>
  <c r="F1407" i="3"/>
  <c r="J1421" i="3"/>
  <c r="P1487" i="3"/>
  <c r="O592" i="3"/>
  <c r="I593" i="3"/>
  <c r="M600" i="3"/>
  <c r="N607" i="3"/>
  <c r="O609" i="3"/>
  <c r="G620" i="3"/>
  <c r="P620" i="3"/>
  <c r="J630" i="3"/>
  <c r="L640" i="3"/>
  <c r="I642" i="3"/>
  <c r="G644" i="3"/>
  <c r="P644" i="3"/>
  <c r="M652" i="3"/>
  <c r="K654" i="3"/>
  <c r="L657" i="3"/>
  <c r="G658" i="3"/>
  <c r="Q658" i="3"/>
  <c r="I668" i="3"/>
  <c r="R679" i="3"/>
  <c r="H683" i="3"/>
  <c r="O686" i="3"/>
  <c r="I695" i="3"/>
  <c r="N698" i="3"/>
  <c r="I700" i="3"/>
  <c r="N701" i="3"/>
  <c r="K702" i="3"/>
  <c r="I714" i="3"/>
  <c r="I716" i="3"/>
  <c r="P717" i="3"/>
  <c r="O723" i="3"/>
  <c r="H731" i="3"/>
  <c r="K746" i="3"/>
  <c r="L748" i="3"/>
  <c r="N757" i="3"/>
  <c r="H759" i="3"/>
  <c r="K762" i="3"/>
  <c r="M764" i="3"/>
  <c r="H776" i="3"/>
  <c r="M778" i="3"/>
  <c r="G779" i="3"/>
  <c r="E780" i="3"/>
  <c r="N780" i="3"/>
  <c r="J782" i="3"/>
  <c r="I783" i="3"/>
  <c r="H784" i="3"/>
  <c r="Q785" i="3"/>
  <c r="I786" i="3"/>
  <c r="E787" i="3"/>
  <c r="P787" i="3"/>
  <c r="L788" i="3"/>
  <c r="E789" i="3"/>
  <c r="K790" i="3"/>
  <c r="P791" i="3"/>
  <c r="P793" i="3"/>
  <c r="N795" i="3"/>
  <c r="G796" i="3"/>
  <c r="P796" i="3"/>
  <c r="G800" i="3"/>
  <c r="G802" i="3"/>
  <c r="Q802" i="3"/>
  <c r="L803" i="3"/>
  <c r="E804" i="3"/>
  <c r="N804" i="3"/>
  <c r="L805" i="3"/>
  <c r="P809" i="3"/>
  <c r="N811" i="3"/>
  <c r="G812" i="3"/>
  <c r="P812" i="3"/>
  <c r="Q817" i="3"/>
  <c r="I818" i="3"/>
  <c r="N819" i="3"/>
  <c r="G820" i="3"/>
  <c r="P820" i="3"/>
  <c r="J823" i="3"/>
  <c r="O824" i="3"/>
  <c r="N825" i="3"/>
  <c r="F826" i="3"/>
  <c r="P826" i="3"/>
  <c r="M828" i="3"/>
  <c r="I832" i="3"/>
  <c r="I833" i="3"/>
  <c r="E834" i="3"/>
  <c r="O834" i="3"/>
  <c r="G835" i="3"/>
  <c r="L836" i="3"/>
  <c r="K839" i="3"/>
  <c r="O841" i="3"/>
  <c r="G842" i="3"/>
  <c r="Q842" i="3"/>
  <c r="L843" i="3"/>
  <c r="E844" i="3"/>
  <c r="N844" i="3"/>
  <c r="L846" i="3"/>
  <c r="O848" i="3"/>
  <c r="I849" i="3"/>
  <c r="E850" i="3"/>
  <c r="P850" i="3"/>
  <c r="E852" i="3"/>
  <c r="O852" i="3"/>
  <c r="O857" i="3"/>
  <c r="K859" i="3"/>
  <c r="P859" i="3"/>
  <c r="E859" i="3"/>
  <c r="O859" i="3"/>
  <c r="N859" i="3"/>
  <c r="R868" i="3"/>
  <c r="P868" i="3"/>
  <c r="G868" i="3"/>
  <c r="O868" i="3"/>
  <c r="F868" i="3"/>
  <c r="M868" i="3"/>
  <c r="M869" i="3"/>
  <c r="F876" i="3"/>
  <c r="K878" i="3"/>
  <c r="R884" i="3"/>
  <c r="Q884" i="3"/>
  <c r="H884" i="3"/>
  <c r="P884" i="3"/>
  <c r="G884" i="3"/>
  <c r="M884" i="3"/>
  <c r="J886" i="3"/>
  <c r="O896" i="3"/>
  <c r="L898" i="3"/>
  <c r="Q898" i="3"/>
  <c r="G898" i="3"/>
  <c r="P898" i="3"/>
  <c r="F898" i="3"/>
  <c r="I898" i="3"/>
  <c r="O898" i="3"/>
  <c r="K911" i="3"/>
  <c r="J911" i="3"/>
  <c r="Q911" i="3"/>
  <c r="P912" i="3"/>
  <c r="Q920" i="3"/>
  <c r="P920" i="3"/>
  <c r="Q921" i="3"/>
  <c r="H931" i="3"/>
  <c r="F932" i="3"/>
  <c r="E939" i="3"/>
  <c r="Q944" i="3"/>
  <c r="P944" i="3"/>
  <c r="H945" i="3"/>
  <c r="K946" i="3"/>
  <c r="E948" i="3"/>
  <c r="M955" i="3"/>
  <c r="G962" i="3"/>
  <c r="O964" i="3"/>
  <c r="I967" i="3"/>
  <c r="G970" i="3"/>
  <c r="O972" i="3"/>
  <c r="N977" i="3"/>
  <c r="N978" i="3"/>
  <c r="R980" i="3"/>
  <c r="P980" i="3"/>
  <c r="G980" i="3"/>
  <c r="O980" i="3"/>
  <c r="F980" i="3"/>
  <c r="I980" i="3"/>
  <c r="N980" i="3"/>
  <c r="I994" i="3"/>
  <c r="H995" i="3"/>
  <c r="F996" i="3"/>
  <c r="I1000" i="3"/>
  <c r="I1002" i="3"/>
  <c r="R1004" i="3"/>
  <c r="M1004" i="3"/>
  <c r="L1004" i="3"/>
  <c r="O1004" i="3"/>
  <c r="F1004" i="3"/>
  <c r="N1004" i="3"/>
  <c r="H1012" i="3"/>
  <c r="J1015" i="3"/>
  <c r="N1027" i="3"/>
  <c r="L1030" i="3"/>
  <c r="F1033" i="3"/>
  <c r="H1034" i="3"/>
  <c r="G1035" i="3"/>
  <c r="H1036" i="3"/>
  <c r="J1040" i="3"/>
  <c r="L1045" i="3"/>
  <c r="O1049" i="3"/>
  <c r="Q1054" i="3"/>
  <c r="H1056" i="3"/>
  <c r="P1057" i="3"/>
  <c r="I1060" i="3"/>
  <c r="F1067" i="3"/>
  <c r="H1068" i="3"/>
  <c r="M1069" i="3"/>
  <c r="Q1073" i="3"/>
  <c r="G1075" i="3"/>
  <c r="K1077" i="3"/>
  <c r="J1077" i="3"/>
  <c r="M1077" i="3"/>
  <c r="J1079" i="3"/>
  <c r="I1079" i="3"/>
  <c r="P1079" i="3"/>
  <c r="H1080" i="3"/>
  <c r="H1089" i="3"/>
  <c r="K1094" i="3"/>
  <c r="J1094" i="3"/>
  <c r="Q1094" i="3"/>
  <c r="H1098" i="3"/>
  <c r="E1099" i="3"/>
  <c r="R1101" i="3"/>
  <c r="M1101" i="3"/>
  <c r="F1113" i="3"/>
  <c r="K1114" i="3"/>
  <c r="K1116" i="3"/>
  <c r="F1122" i="3"/>
  <c r="I1130" i="3"/>
  <c r="M1131" i="3"/>
  <c r="L1134" i="3"/>
  <c r="H1136" i="3"/>
  <c r="O1136" i="3"/>
  <c r="I1136" i="3"/>
  <c r="P1137" i="3"/>
  <c r="R1143" i="3"/>
  <c r="P1146" i="3"/>
  <c r="N1187" i="3"/>
  <c r="Q1212" i="3"/>
  <c r="Q1215" i="3"/>
  <c r="P1215" i="3"/>
  <c r="K1215" i="3"/>
  <c r="J1215" i="3"/>
  <c r="H1215" i="3"/>
  <c r="I1218" i="3"/>
  <c r="R1257" i="3"/>
  <c r="Q1277" i="3"/>
  <c r="K1282" i="3"/>
  <c r="R1282" i="3"/>
  <c r="H1282" i="3"/>
  <c r="Q1282" i="3"/>
  <c r="G1282" i="3"/>
  <c r="P1282" i="3"/>
  <c r="F1282" i="3"/>
  <c r="N1282" i="3"/>
  <c r="M1282" i="3"/>
  <c r="J1282" i="3"/>
  <c r="E1282" i="3"/>
  <c r="Q1291" i="3"/>
  <c r="G1291" i="3"/>
  <c r="P1291" i="3"/>
  <c r="E1291" i="3"/>
  <c r="O1291" i="3"/>
  <c r="R1291" i="3"/>
  <c r="M1291" i="3"/>
  <c r="L1291" i="3"/>
  <c r="I1291" i="3"/>
  <c r="Q1308" i="3"/>
  <c r="G1308" i="3"/>
  <c r="P1308" i="3"/>
  <c r="F1308" i="3"/>
  <c r="O1308" i="3"/>
  <c r="N1308" i="3"/>
  <c r="L1308" i="3"/>
  <c r="J1308" i="3"/>
  <c r="H1308" i="3"/>
  <c r="G1320" i="3"/>
  <c r="I1343" i="3"/>
  <c r="F1350" i="3"/>
  <c r="L1354" i="3"/>
  <c r="J1354" i="3"/>
  <c r="I1354" i="3"/>
  <c r="F1354" i="3"/>
  <c r="E1354" i="3"/>
  <c r="R1354" i="3"/>
  <c r="P1354" i="3"/>
  <c r="M1354" i="3"/>
  <c r="O1361" i="3"/>
  <c r="N1361" i="3"/>
  <c r="K1361" i="3"/>
  <c r="F1361" i="3"/>
  <c r="E1361" i="3"/>
  <c r="F1374" i="3"/>
  <c r="L1381" i="3"/>
  <c r="R1381" i="3"/>
  <c r="H1381" i="3"/>
  <c r="Q1381" i="3"/>
  <c r="G1381" i="3"/>
  <c r="P1381" i="3"/>
  <c r="F1381" i="3"/>
  <c r="I1381" i="3"/>
  <c r="E1381" i="3"/>
  <c r="O1381" i="3"/>
  <c r="M1381" i="3"/>
  <c r="M1382" i="3"/>
  <c r="N1397" i="3"/>
  <c r="L1407" i="3"/>
  <c r="N1421" i="3"/>
  <c r="Q1452" i="3"/>
  <c r="R1452" i="3"/>
  <c r="P1452" i="3"/>
  <c r="O1452" i="3"/>
  <c r="J1452" i="3"/>
  <c r="I1452" i="3"/>
  <c r="G1452" i="3"/>
  <c r="F1452" i="3"/>
  <c r="H1510" i="3"/>
  <c r="P1510" i="3"/>
  <c r="L1510" i="3"/>
  <c r="J1510" i="3"/>
  <c r="G1510" i="3"/>
  <c r="R1535" i="3"/>
  <c r="K1535" i="3"/>
  <c r="I1535" i="3"/>
  <c r="Q1535" i="3"/>
  <c r="H1535" i="3"/>
  <c r="O1535" i="3"/>
  <c r="F1535" i="3"/>
  <c r="L1535" i="3"/>
  <c r="G1535" i="3"/>
  <c r="E1535" i="3"/>
  <c r="N1535" i="3"/>
  <c r="P1535" i="3"/>
  <c r="M1535" i="3"/>
  <c r="E592" i="3"/>
  <c r="P592" i="3"/>
  <c r="L593" i="3"/>
  <c r="N600" i="3"/>
  <c r="K602" i="3"/>
  <c r="O607" i="3"/>
  <c r="N611" i="3"/>
  <c r="H620" i="3"/>
  <c r="Q620" i="3"/>
  <c r="N642" i="3"/>
  <c r="H644" i="3"/>
  <c r="Q644" i="3"/>
  <c r="H658" i="3"/>
  <c r="K668" i="3"/>
  <c r="E698" i="3"/>
  <c r="O698" i="3"/>
  <c r="K700" i="3"/>
  <c r="K714" i="3"/>
  <c r="K716" i="3"/>
  <c r="L731" i="3"/>
  <c r="M748" i="3"/>
  <c r="N778" i="3"/>
  <c r="H779" i="3"/>
  <c r="F780" i="3"/>
  <c r="O780" i="3"/>
  <c r="F785" i="3"/>
  <c r="K786" i="3"/>
  <c r="F787" i="3"/>
  <c r="M788" i="3"/>
  <c r="Q793" i="3"/>
  <c r="O795" i="3"/>
  <c r="H796" i="3"/>
  <c r="Q796" i="3"/>
  <c r="H802" i="3"/>
  <c r="M803" i="3"/>
  <c r="F804" i="3"/>
  <c r="O804" i="3"/>
  <c r="Q809" i="3"/>
  <c r="H812" i="3"/>
  <c r="Q812" i="3"/>
  <c r="K818" i="3"/>
  <c r="O819" i="3"/>
  <c r="H820" i="3"/>
  <c r="Q820" i="3"/>
  <c r="O825" i="3"/>
  <c r="G826" i="3"/>
  <c r="Q826" i="3"/>
  <c r="E828" i="3"/>
  <c r="N828" i="3"/>
  <c r="N833" i="3"/>
  <c r="F834" i="3"/>
  <c r="P834" i="3"/>
  <c r="H835" i="3"/>
  <c r="M836" i="3"/>
  <c r="P841" i="3"/>
  <c r="H842" i="3"/>
  <c r="M843" i="3"/>
  <c r="F844" i="3"/>
  <c r="O844" i="3"/>
  <c r="N849" i="3"/>
  <c r="F850" i="3"/>
  <c r="Q850" i="3"/>
  <c r="F852" i="3"/>
  <c r="P852" i="3"/>
  <c r="P857" i="3"/>
  <c r="R860" i="3"/>
  <c r="I860" i="3"/>
  <c r="Q860" i="3"/>
  <c r="H860" i="3"/>
  <c r="M860" i="3"/>
  <c r="N868" i="3"/>
  <c r="I876" i="3"/>
  <c r="E883" i="3"/>
  <c r="N884" i="3"/>
  <c r="Q886" i="3"/>
  <c r="K891" i="3"/>
  <c r="O891" i="3"/>
  <c r="N891" i="3"/>
  <c r="F891" i="3"/>
  <c r="P891" i="3"/>
  <c r="M897" i="3"/>
  <c r="O897" i="3"/>
  <c r="N897" i="3"/>
  <c r="Q897" i="3"/>
  <c r="K899" i="3"/>
  <c r="L899" i="3"/>
  <c r="H899" i="3"/>
  <c r="N899" i="3"/>
  <c r="P899" i="3"/>
  <c r="K907" i="3"/>
  <c r="G907" i="3"/>
  <c r="F907" i="3"/>
  <c r="L907" i="3"/>
  <c r="J909" i="3"/>
  <c r="H911" i="3"/>
  <c r="M913" i="3"/>
  <c r="N913" i="3"/>
  <c r="I913" i="3"/>
  <c r="P913" i="3"/>
  <c r="E914" i="3"/>
  <c r="E915" i="3"/>
  <c r="J920" i="3"/>
  <c r="R924" i="3"/>
  <c r="I924" i="3"/>
  <c r="Q924" i="3"/>
  <c r="H924" i="3"/>
  <c r="L924" i="3"/>
  <c r="N924" i="3"/>
  <c r="L931" i="3"/>
  <c r="G932" i="3"/>
  <c r="J935" i="3"/>
  <c r="G939" i="3"/>
  <c r="J944" i="3"/>
  <c r="O945" i="3"/>
  <c r="M946" i="3"/>
  <c r="G948" i="3"/>
  <c r="Q951" i="3"/>
  <c r="N955" i="3"/>
  <c r="K962" i="3"/>
  <c r="P964" i="3"/>
  <c r="P967" i="3"/>
  <c r="K970" i="3"/>
  <c r="P972" i="3"/>
  <c r="P977" i="3"/>
  <c r="O978" i="3"/>
  <c r="Q980" i="3"/>
  <c r="M989" i="3"/>
  <c r="L989" i="3"/>
  <c r="N994" i="3"/>
  <c r="L995" i="3"/>
  <c r="G996" i="3"/>
  <c r="J1000" i="3"/>
  <c r="K1002" i="3"/>
  <c r="M1009" i="3"/>
  <c r="Q1009" i="3"/>
  <c r="P1009" i="3"/>
  <c r="G1009" i="3"/>
  <c r="L1010" i="3"/>
  <c r="I1010" i="3"/>
  <c r="H1010" i="3"/>
  <c r="M1010" i="3"/>
  <c r="O1010" i="3"/>
  <c r="K1012" i="3"/>
  <c r="K1015" i="3"/>
  <c r="O1027" i="3"/>
  <c r="E1029" i="3"/>
  <c r="Q1030" i="3"/>
  <c r="I1033" i="3"/>
  <c r="I1034" i="3"/>
  <c r="M1035" i="3"/>
  <c r="I1036" i="3"/>
  <c r="Q1040" i="3"/>
  <c r="L1042" i="3"/>
  <c r="H1042" i="3"/>
  <c r="Q1042" i="3"/>
  <c r="G1042" i="3"/>
  <c r="K1042" i="3"/>
  <c r="P1049" i="3"/>
  <c r="R1052" i="3"/>
  <c r="P1052" i="3"/>
  <c r="G1052" i="3"/>
  <c r="O1052" i="3"/>
  <c r="F1052" i="3"/>
  <c r="I1052" i="3"/>
  <c r="I1055" i="3"/>
  <c r="H1055" i="3"/>
  <c r="K1055" i="3"/>
  <c r="O1056" i="3"/>
  <c r="Q1057" i="3"/>
  <c r="K1060" i="3"/>
  <c r="J1064" i="3"/>
  <c r="H1067" i="3"/>
  <c r="I1068" i="3"/>
  <c r="L1075" i="3"/>
  <c r="E1077" i="3"/>
  <c r="M1081" i="3"/>
  <c r="P1081" i="3"/>
  <c r="O1081" i="3"/>
  <c r="F1081" i="3"/>
  <c r="H1088" i="3"/>
  <c r="G1088" i="3"/>
  <c r="J1088" i="3"/>
  <c r="N1089" i="3"/>
  <c r="K1091" i="3"/>
  <c r="P1091" i="3"/>
  <c r="E1091" i="3"/>
  <c r="O1091" i="3"/>
  <c r="G1091" i="3"/>
  <c r="R1092" i="3"/>
  <c r="L1092" i="3"/>
  <c r="K1092" i="3"/>
  <c r="N1092" i="3"/>
  <c r="E1092" i="3"/>
  <c r="Q1092" i="3"/>
  <c r="K1098" i="3"/>
  <c r="F1099" i="3"/>
  <c r="F1100" i="3"/>
  <c r="K1107" i="3"/>
  <c r="F1107" i="3"/>
  <c r="P1107" i="3"/>
  <c r="E1107" i="3"/>
  <c r="H1107" i="3"/>
  <c r="I1112" i="3"/>
  <c r="H1112" i="3"/>
  <c r="O1112" i="3"/>
  <c r="I1113" i="3"/>
  <c r="M1114" i="3"/>
  <c r="L1116" i="3"/>
  <c r="G1122" i="3"/>
  <c r="E1124" i="3"/>
  <c r="F1129" i="3"/>
  <c r="N1130" i="3"/>
  <c r="N1131" i="3"/>
  <c r="Q1134" i="3"/>
  <c r="L1138" i="3"/>
  <c r="Q1138" i="3"/>
  <c r="G1138" i="3"/>
  <c r="H1138" i="3"/>
  <c r="F1138" i="3"/>
  <c r="N1138" i="3"/>
  <c r="K1138" i="3"/>
  <c r="I1144" i="3"/>
  <c r="J1144" i="3"/>
  <c r="Q1160" i="3"/>
  <c r="P1160" i="3"/>
  <c r="R1160" i="3"/>
  <c r="O1160" i="3"/>
  <c r="L1164" i="3"/>
  <c r="L1196" i="3"/>
  <c r="I1215" i="3"/>
  <c r="M1218" i="3"/>
  <c r="Q1249" i="3"/>
  <c r="J1278" i="3"/>
  <c r="H1278" i="3"/>
  <c r="I1282" i="3"/>
  <c r="N1296" i="3"/>
  <c r="M1296" i="3"/>
  <c r="L1296" i="3"/>
  <c r="R1296" i="3"/>
  <c r="P1296" i="3"/>
  <c r="H1296" i="3"/>
  <c r="E1296" i="3"/>
  <c r="R1330" i="3"/>
  <c r="Q1330" i="3"/>
  <c r="M1330" i="3"/>
  <c r="L1330" i="3"/>
  <c r="O1343" i="3"/>
  <c r="Q1350" i="3"/>
  <c r="L1361" i="3"/>
  <c r="L1363" i="3"/>
  <c r="J1363" i="3"/>
  <c r="I1363" i="3"/>
  <c r="Q1363" i="3"/>
  <c r="P1363" i="3"/>
  <c r="O1363" i="3"/>
  <c r="H1363" i="3"/>
  <c r="E1363" i="3"/>
  <c r="R1375" i="3"/>
  <c r="K1375" i="3"/>
  <c r="I1375" i="3"/>
  <c r="Q1375" i="3"/>
  <c r="H1375" i="3"/>
  <c r="O1375" i="3"/>
  <c r="N1375" i="3"/>
  <c r="M1375" i="3"/>
  <c r="G1375" i="3"/>
  <c r="E1375" i="3"/>
  <c r="O1382" i="3"/>
  <c r="N1394" i="3"/>
  <c r="Q1397" i="3"/>
  <c r="P1421" i="3"/>
  <c r="R1423" i="3"/>
  <c r="I1423" i="3"/>
  <c r="Q1423" i="3"/>
  <c r="H1423" i="3"/>
  <c r="P1423" i="3"/>
  <c r="G1423" i="3"/>
  <c r="F1423" i="3"/>
  <c r="E1423" i="3"/>
  <c r="N1423" i="3"/>
  <c r="L1423" i="3"/>
  <c r="M1427" i="3"/>
  <c r="K1427" i="3"/>
  <c r="J1427" i="3"/>
  <c r="O1427" i="3"/>
  <c r="J1505" i="3"/>
  <c r="O1505" i="3"/>
  <c r="M1505" i="3"/>
  <c r="L1505" i="3"/>
  <c r="I1505" i="3"/>
  <c r="R1505" i="3"/>
  <c r="Q1505" i="3"/>
  <c r="G1505" i="3"/>
  <c r="F1505" i="3"/>
  <c r="K892" i="3"/>
  <c r="N922" i="3"/>
  <c r="K940" i="3"/>
  <c r="M947" i="3"/>
  <c r="Q961" i="3"/>
  <c r="Q969" i="3"/>
  <c r="M986" i="3"/>
  <c r="K988" i="3"/>
  <c r="G993" i="3"/>
  <c r="P1001" i="3"/>
  <c r="M1003" i="3"/>
  <c r="E1011" i="3"/>
  <c r="P1011" i="3"/>
  <c r="F1017" i="3"/>
  <c r="K1018" i="3"/>
  <c r="K1020" i="3"/>
  <c r="H1025" i="3"/>
  <c r="E1026" i="3"/>
  <c r="O1026" i="3"/>
  <c r="E1028" i="3"/>
  <c r="N1028" i="3"/>
  <c r="P1041" i="3"/>
  <c r="K1044" i="3"/>
  <c r="G1050" i="3"/>
  <c r="Q1050" i="3"/>
  <c r="N1059" i="3"/>
  <c r="H1065" i="3"/>
  <c r="E1066" i="3"/>
  <c r="O1066" i="3"/>
  <c r="K1082" i="3"/>
  <c r="M1084" i="3"/>
  <c r="O1097" i="3"/>
  <c r="N1106" i="3"/>
  <c r="M1115" i="3"/>
  <c r="R1140" i="3"/>
  <c r="O1140" i="3"/>
  <c r="F1140" i="3"/>
  <c r="M1140" i="3"/>
  <c r="R1148" i="3"/>
  <c r="N1148" i="3"/>
  <c r="E1148" i="3"/>
  <c r="L1148" i="3"/>
  <c r="Q1151" i="3"/>
  <c r="L1170" i="3"/>
  <c r="I1170" i="3"/>
  <c r="H1170" i="3"/>
  <c r="Q1170" i="3"/>
  <c r="G1170" i="3"/>
  <c r="R1172" i="3"/>
  <c r="I1172" i="3"/>
  <c r="Q1172" i="3"/>
  <c r="H1172" i="3"/>
  <c r="P1172" i="3"/>
  <c r="G1172" i="3"/>
  <c r="N1172" i="3"/>
  <c r="O1176" i="3"/>
  <c r="J1176" i="3"/>
  <c r="M1178" i="3"/>
  <c r="L1202" i="3"/>
  <c r="M1202" i="3"/>
  <c r="K1202" i="3"/>
  <c r="I1202" i="3"/>
  <c r="Q1202" i="3"/>
  <c r="K1211" i="3"/>
  <c r="L1211" i="3"/>
  <c r="H1211" i="3"/>
  <c r="G1211" i="3"/>
  <c r="G1228" i="3"/>
  <c r="M1233" i="3"/>
  <c r="G1233" i="3"/>
  <c r="F1233" i="3"/>
  <c r="Q1233" i="3"/>
  <c r="K1235" i="3"/>
  <c r="H1235" i="3"/>
  <c r="G1235" i="3"/>
  <c r="F1235" i="3"/>
  <c r="M1237" i="3"/>
  <c r="L1237" i="3"/>
  <c r="K1237" i="3"/>
  <c r="K1247" i="3"/>
  <c r="J1247" i="3"/>
  <c r="I1247" i="3"/>
  <c r="Q1255" i="3"/>
  <c r="G1255" i="3"/>
  <c r="P1255" i="3"/>
  <c r="E1255" i="3"/>
  <c r="O1255" i="3"/>
  <c r="J1256" i="3"/>
  <c r="N1256" i="3"/>
  <c r="H1256" i="3"/>
  <c r="G1256" i="3"/>
  <c r="K1258" i="3"/>
  <c r="M1258" i="3"/>
  <c r="J1258" i="3"/>
  <c r="I1258" i="3"/>
  <c r="R1259" i="3"/>
  <c r="P1259" i="3"/>
  <c r="G1259" i="3"/>
  <c r="O1259" i="3"/>
  <c r="F1259" i="3"/>
  <c r="N1259" i="3"/>
  <c r="E1259" i="3"/>
  <c r="G1265" i="3"/>
  <c r="H1267" i="3"/>
  <c r="L1275" i="3"/>
  <c r="J1283" i="3"/>
  <c r="I1283" i="3"/>
  <c r="R1283" i="3"/>
  <c r="H1283" i="3"/>
  <c r="P1283" i="3"/>
  <c r="N1286" i="3"/>
  <c r="I1287" i="3"/>
  <c r="P1294" i="3"/>
  <c r="M1294" i="3"/>
  <c r="L1294" i="3"/>
  <c r="H1300" i="3"/>
  <c r="L1304" i="3"/>
  <c r="J1316" i="3"/>
  <c r="H1316" i="3"/>
  <c r="G1316" i="3"/>
  <c r="R1316" i="3"/>
  <c r="L1324" i="3"/>
  <c r="P1338" i="3"/>
  <c r="J1345" i="3"/>
  <c r="O1352" i="3"/>
  <c r="N1352" i="3"/>
  <c r="J1368" i="3"/>
  <c r="P1379" i="3"/>
  <c r="O1379" i="3"/>
  <c r="M1387" i="3"/>
  <c r="L1387" i="3"/>
  <c r="J1387" i="3"/>
  <c r="O1388" i="3"/>
  <c r="N1388" i="3"/>
  <c r="L1396" i="3"/>
  <c r="K1396" i="3"/>
  <c r="I1396" i="3"/>
  <c r="J1400" i="3"/>
  <c r="P1419" i="3"/>
  <c r="O1419" i="3"/>
  <c r="L1419" i="3"/>
  <c r="N1426" i="3"/>
  <c r="J1448" i="3"/>
  <c r="E1448" i="3"/>
  <c r="R1451" i="3"/>
  <c r="H1451" i="3"/>
  <c r="Q1451" i="3"/>
  <c r="G1451" i="3"/>
  <c r="P1451" i="3"/>
  <c r="E1451" i="3"/>
  <c r="L1455" i="3"/>
  <c r="O1468" i="3"/>
  <c r="K1468" i="3"/>
  <c r="J1468" i="3"/>
  <c r="F1468" i="3"/>
  <c r="P1470" i="3"/>
  <c r="O1470" i="3"/>
  <c r="N1497" i="3"/>
  <c r="K1501" i="3"/>
  <c r="Q1506" i="3"/>
  <c r="P1524" i="3"/>
  <c r="O1524" i="3"/>
  <c r="L1533" i="3"/>
  <c r="P1533" i="3"/>
  <c r="O1533" i="3"/>
  <c r="M1533" i="3"/>
  <c r="G1533" i="3"/>
  <c r="K1533" i="3"/>
  <c r="F1533" i="3"/>
  <c r="O1558" i="3"/>
  <c r="P1558" i="3"/>
  <c r="I1558" i="3"/>
  <c r="H1558" i="3"/>
  <c r="Q1558" i="3"/>
  <c r="G300" i="4" a="1"/>
  <c r="G300" i="4" s="1"/>
  <c r="F300" i="4" a="1"/>
  <c r="F300" i="4" s="1"/>
  <c r="C445" i="2" s="1"/>
  <c r="L300" i="4" a="1"/>
  <c r="L300" i="4" s="1"/>
  <c r="D314" i="3" s="1"/>
  <c r="P1464" i="3"/>
  <c r="J1464" i="3"/>
  <c r="H1464" i="3"/>
  <c r="F1464" i="3"/>
  <c r="O1467" i="3"/>
  <c r="M1467" i="3"/>
  <c r="L1467" i="3"/>
  <c r="Q1474" i="3"/>
  <c r="P1474" i="3"/>
  <c r="K1474" i="3"/>
  <c r="Q1497" i="3"/>
  <c r="K1508" i="3"/>
  <c r="J1508" i="3"/>
  <c r="Q1508" i="3"/>
  <c r="R1527" i="3"/>
  <c r="O1527" i="3"/>
  <c r="F1527" i="3"/>
  <c r="N1527" i="3"/>
  <c r="E1527" i="3"/>
  <c r="M1527" i="3"/>
  <c r="K1527" i="3"/>
  <c r="H1527" i="3"/>
  <c r="G1527" i="3"/>
  <c r="L1527" i="3"/>
  <c r="G105" i="4" a="1"/>
  <c r="G105" i="4" s="1"/>
  <c r="L105" i="4" a="1"/>
  <c r="L105" i="4" s="1"/>
  <c r="D119" i="3" s="1"/>
  <c r="F105" i="4" a="1"/>
  <c r="F105" i="4" s="1"/>
  <c r="C333" i="2" s="1"/>
  <c r="K105" i="4" a="1"/>
  <c r="K105" i="4" s="1"/>
  <c r="B333" i="2" s="1"/>
  <c r="K182" i="4" a="1"/>
  <c r="K182" i="4" s="1"/>
  <c r="B1520" i="2" s="1"/>
  <c r="G182" i="4" a="1"/>
  <c r="G182" i="4" s="1"/>
  <c r="O182" i="4" a="1"/>
  <c r="O182" i="4" s="1"/>
  <c r="E182" i="4" a="1"/>
  <c r="E182" i="4" s="1"/>
  <c r="L182" i="4" a="1"/>
  <c r="L182" i="4" s="1"/>
  <c r="D196" i="3" s="1"/>
  <c r="D182" i="4" a="1"/>
  <c r="D182" i="4" s="1"/>
  <c r="J182" i="4" a="1"/>
  <c r="J182" i="4" s="1"/>
  <c r="C182" i="4" a="1"/>
  <c r="C182" i="4" s="1"/>
  <c r="M1145" i="3"/>
  <c r="I1145" i="3"/>
  <c r="Q1145" i="3"/>
  <c r="K1155" i="3"/>
  <c r="H1155" i="3"/>
  <c r="G1155" i="3"/>
  <c r="R1156" i="3"/>
  <c r="M1156" i="3"/>
  <c r="L1156" i="3"/>
  <c r="K1156" i="3"/>
  <c r="M1165" i="3"/>
  <c r="L1165" i="3"/>
  <c r="M1169" i="3"/>
  <c r="O1169" i="3"/>
  <c r="N1169" i="3"/>
  <c r="I1169" i="3"/>
  <c r="K1195" i="3"/>
  <c r="N1195" i="3"/>
  <c r="M1195" i="3"/>
  <c r="L1195" i="3"/>
  <c r="M1197" i="3"/>
  <c r="L1197" i="3"/>
  <c r="K1197" i="3"/>
  <c r="L1213" i="3"/>
  <c r="K1213" i="3"/>
  <c r="J1213" i="3"/>
  <c r="I1232" i="3"/>
  <c r="H1232" i="3"/>
  <c r="G1232" i="3"/>
  <c r="R1270" i="3"/>
  <c r="L1270" i="3"/>
  <c r="L1307" i="3"/>
  <c r="H1307" i="3"/>
  <c r="G1307" i="3"/>
  <c r="L1315" i="3"/>
  <c r="E1315" i="3"/>
  <c r="R1327" i="3"/>
  <c r="Q1327" i="3"/>
  <c r="H1327" i="3"/>
  <c r="P1327" i="3"/>
  <c r="G1327" i="3"/>
  <c r="O1327" i="3"/>
  <c r="F1327" i="3"/>
  <c r="N1327" i="3"/>
  <c r="R1359" i="3"/>
  <c r="I1359" i="3"/>
  <c r="Q1359" i="3"/>
  <c r="H1359" i="3"/>
  <c r="P1359" i="3"/>
  <c r="G1359" i="3"/>
  <c r="L1406" i="3"/>
  <c r="J1406" i="3"/>
  <c r="H1406" i="3"/>
  <c r="K1430" i="3"/>
  <c r="L1430" i="3"/>
  <c r="H1430" i="3"/>
  <c r="G1430" i="3"/>
  <c r="R1431" i="3"/>
  <c r="N1431" i="3"/>
  <c r="E1431" i="3"/>
  <c r="M1431" i="3"/>
  <c r="L1431" i="3"/>
  <c r="O1431" i="3"/>
  <c r="J1450" i="3"/>
  <c r="M1450" i="3"/>
  <c r="L1450" i="3"/>
  <c r="I1450" i="3"/>
  <c r="E1464" i="3"/>
  <c r="E1467" i="3"/>
  <c r="K1531" i="3"/>
  <c r="O1531" i="3"/>
  <c r="M1531" i="3"/>
  <c r="R1543" i="3"/>
  <c r="P1543" i="3"/>
  <c r="G1543" i="3"/>
  <c r="O1543" i="3"/>
  <c r="F1543" i="3"/>
  <c r="N1543" i="3"/>
  <c r="E1543" i="3"/>
  <c r="L1543" i="3"/>
  <c r="Q1543" i="3"/>
  <c r="H1543" i="3"/>
  <c r="O1550" i="3"/>
  <c r="Q1550" i="3"/>
  <c r="I1550" i="3"/>
  <c r="C3" i="2"/>
  <c r="B3" i="2"/>
  <c r="D10" i="3"/>
  <c r="C10" i="3"/>
  <c r="F198" i="4" a="1"/>
  <c r="F198" i="4" s="1"/>
  <c r="C391" i="2" s="1"/>
  <c r="O198" i="4" a="1"/>
  <c r="O198" i="4" s="1"/>
  <c r="G198" i="4" a="1"/>
  <c r="G198" i="4" s="1"/>
  <c r="E198" i="4" a="1"/>
  <c r="E198" i="4" s="1"/>
  <c r="L198" i="4" a="1"/>
  <c r="L198" i="4" s="1"/>
  <c r="D212" i="3" s="1"/>
  <c r="K198" i="4" a="1"/>
  <c r="K198" i="4" s="1"/>
  <c r="B391" i="2" s="1"/>
  <c r="D198" i="4" a="1"/>
  <c r="D198" i="4" s="1"/>
  <c r="J198" i="4" a="1"/>
  <c r="J198" i="4" s="1"/>
  <c r="C198" i="4" a="1"/>
  <c r="C198" i="4" s="1"/>
  <c r="M198" i="4" s="1"/>
  <c r="P1456" i="3"/>
  <c r="L1456" i="3"/>
  <c r="K1456" i="3"/>
  <c r="N1464" i="3"/>
  <c r="Q1473" i="3"/>
  <c r="N1473" i="3"/>
  <c r="J1473" i="3"/>
  <c r="I1473" i="3"/>
  <c r="Q1490" i="3"/>
  <c r="R1490" i="3"/>
  <c r="F1490" i="3"/>
  <c r="E1490" i="3"/>
  <c r="J1490" i="3"/>
  <c r="J1497" i="3"/>
  <c r="M1497" i="3"/>
  <c r="L1497" i="3"/>
  <c r="I1497" i="3"/>
  <c r="O1497" i="3"/>
  <c r="Q1498" i="3"/>
  <c r="E1498" i="3"/>
  <c r="J1498" i="3"/>
  <c r="I1498" i="3"/>
  <c r="F1498" i="3"/>
  <c r="P1498" i="3"/>
  <c r="J1506" i="3"/>
  <c r="L1506" i="3"/>
  <c r="I1506" i="3"/>
  <c r="H1506" i="3"/>
  <c r="N1506" i="3"/>
  <c r="P1508" i="3"/>
  <c r="R1537" i="3"/>
  <c r="K1537" i="3"/>
  <c r="I1537" i="3"/>
  <c r="G1537" i="3"/>
  <c r="O1537" i="3"/>
  <c r="E1537" i="3"/>
  <c r="M1537" i="3"/>
  <c r="L1537" i="3"/>
  <c r="F1537" i="3"/>
  <c r="Q1537" i="3"/>
  <c r="C34" i="4" a="1"/>
  <c r="C34" i="4" s="1"/>
  <c r="M34" i="4" s="1"/>
  <c r="J34" i="4" a="1"/>
  <c r="J34" i="4" s="1"/>
  <c r="F34" i="4" a="1"/>
  <c r="F34" i="4" s="1"/>
  <c r="C38" i="2" s="1"/>
  <c r="E34" i="4" a="1"/>
  <c r="E34" i="4" s="1"/>
  <c r="O34" i="4" a="1"/>
  <c r="O34" i="4" s="1"/>
  <c r="D34" i="4" a="1"/>
  <c r="D34" i="4" s="1"/>
  <c r="K34" i="4" a="1"/>
  <c r="K34" i="4" s="1"/>
  <c r="B38" i="2" s="1"/>
  <c r="G65" i="4" a="1"/>
  <c r="G65" i="4" s="1"/>
  <c r="L65" i="4" a="1"/>
  <c r="L65" i="4" s="1"/>
  <c r="D79" i="3" s="1"/>
  <c r="F65" i="4" a="1"/>
  <c r="F65" i="4" s="1"/>
  <c r="C62" i="2" s="1"/>
  <c r="K65" i="4" a="1"/>
  <c r="K65" i="4" s="1"/>
  <c r="B62" i="2" s="1"/>
  <c r="K158" i="4" a="1"/>
  <c r="K158" i="4" s="1"/>
  <c r="B376" i="2" s="1"/>
  <c r="G158" i="4" a="1"/>
  <c r="G158" i="4" s="1"/>
  <c r="O158" i="4" a="1"/>
  <c r="O158" i="4" s="1"/>
  <c r="E158" i="4" a="1"/>
  <c r="E158" i="4" s="1"/>
  <c r="L158" i="4" a="1"/>
  <c r="L158" i="4" s="1"/>
  <c r="D172" i="3" s="1"/>
  <c r="D158" i="4" a="1"/>
  <c r="D158" i="4" s="1"/>
  <c r="J158" i="4" a="1"/>
  <c r="J158" i="4" s="1"/>
  <c r="C158" i="4" a="1"/>
  <c r="C158" i="4" s="1"/>
  <c r="L170" i="4" a="1"/>
  <c r="L170" i="4" s="1"/>
  <c r="D184" i="3" s="1"/>
  <c r="K170" i="4" a="1"/>
  <c r="K170" i="4" s="1"/>
  <c r="B385" i="2" s="1"/>
  <c r="D353" i="4" a="1"/>
  <c r="D353" i="4" s="1"/>
  <c r="G353" i="4" a="1"/>
  <c r="G353" i="4" s="1"/>
  <c r="E353" i="4" a="1"/>
  <c r="E353" i="4" s="1"/>
  <c r="C353" i="4" a="1"/>
  <c r="C353" i="4" s="1"/>
  <c r="M353" i="4" s="1"/>
  <c r="O353" i="4" a="1"/>
  <c r="O353" i="4" s="1"/>
  <c r="L353" i="4" a="1"/>
  <c r="L353" i="4" s="1"/>
  <c r="D367" i="3" s="1"/>
  <c r="J353" i="4" a="1"/>
  <c r="J353" i="4" s="1"/>
  <c r="L1178" i="3"/>
  <c r="K1178" i="3"/>
  <c r="I1178" i="3"/>
  <c r="H1178" i="3"/>
  <c r="Q1178" i="3"/>
  <c r="L1194" i="3"/>
  <c r="Q1194" i="3"/>
  <c r="G1194" i="3"/>
  <c r="P1194" i="3"/>
  <c r="F1194" i="3"/>
  <c r="O1194" i="3"/>
  <c r="E1194" i="3"/>
  <c r="M1221" i="3"/>
  <c r="L1221" i="3"/>
  <c r="R1228" i="3"/>
  <c r="N1228" i="3"/>
  <c r="E1228" i="3"/>
  <c r="M1228" i="3"/>
  <c r="L1228" i="3"/>
  <c r="O1228" i="3"/>
  <c r="Q1238" i="3"/>
  <c r="L1238" i="3"/>
  <c r="L1265" i="3"/>
  <c r="E1265" i="3"/>
  <c r="P1265" i="3"/>
  <c r="R1267" i="3"/>
  <c r="L1267" i="3"/>
  <c r="K1267" i="3"/>
  <c r="I1267" i="3"/>
  <c r="P1267" i="3"/>
  <c r="R1275" i="3"/>
  <c r="Q1275" i="3"/>
  <c r="H1275" i="3"/>
  <c r="P1275" i="3"/>
  <c r="G1275" i="3"/>
  <c r="O1275" i="3"/>
  <c r="F1275" i="3"/>
  <c r="L1286" i="3"/>
  <c r="J1286" i="3"/>
  <c r="I1286" i="3"/>
  <c r="R1287" i="3"/>
  <c r="O1287" i="3"/>
  <c r="F1287" i="3"/>
  <c r="N1287" i="3"/>
  <c r="E1287" i="3"/>
  <c r="M1287" i="3"/>
  <c r="Q1287" i="3"/>
  <c r="N1293" i="3"/>
  <c r="K1293" i="3"/>
  <c r="J1293" i="3"/>
  <c r="P1300" i="3"/>
  <c r="F1300" i="3"/>
  <c r="O1300" i="3"/>
  <c r="N1300" i="3"/>
  <c r="Q1300" i="3"/>
  <c r="J1304" i="3"/>
  <c r="H1304" i="3"/>
  <c r="G1304" i="3"/>
  <c r="R1304" i="3"/>
  <c r="H1324" i="3"/>
  <c r="G1324" i="3"/>
  <c r="F1324" i="3"/>
  <c r="Q1345" i="3"/>
  <c r="F1345" i="3"/>
  <c r="O1345" i="3"/>
  <c r="E1345" i="3"/>
  <c r="N1345" i="3"/>
  <c r="Q1346" i="3"/>
  <c r="P1346" i="3"/>
  <c r="N1346" i="3"/>
  <c r="J1346" i="3"/>
  <c r="N1368" i="3"/>
  <c r="M1368" i="3"/>
  <c r="L1368" i="3"/>
  <c r="M1426" i="3"/>
  <c r="L1426" i="3"/>
  <c r="J1426" i="3"/>
  <c r="P1453" i="3"/>
  <c r="O1453" i="3"/>
  <c r="J1453" i="3"/>
  <c r="R1455" i="3"/>
  <c r="Q1455" i="3"/>
  <c r="H1455" i="3"/>
  <c r="P1455" i="3"/>
  <c r="G1455" i="3"/>
  <c r="O1455" i="3"/>
  <c r="F1455" i="3"/>
  <c r="O1464" i="3"/>
  <c r="I1467" i="3"/>
  <c r="N1469" i="3"/>
  <c r="K1469" i="3"/>
  <c r="J1469" i="3"/>
  <c r="Q1475" i="3"/>
  <c r="L1475" i="3"/>
  <c r="N1498" i="3"/>
  <c r="L1501" i="3"/>
  <c r="N1501" i="3"/>
  <c r="G1501" i="3"/>
  <c r="R1501" i="3"/>
  <c r="E1501" i="3"/>
  <c r="Q1501" i="3"/>
  <c r="I1501" i="3"/>
  <c r="E1506" i="3"/>
  <c r="H1509" i="3"/>
  <c r="P1509" i="3"/>
  <c r="K1509" i="3"/>
  <c r="J1509" i="3"/>
  <c r="R1519" i="3"/>
  <c r="K1519" i="3"/>
  <c r="I1519" i="3"/>
  <c r="Q1519" i="3"/>
  <c r="H1519" i="3"/>
  <c r="O1519" i="3"/>
  <c r="F1519" i="3"/>
  <c r="G1519" i="3"/>
  <c r="E1519" i="3"/>
  <c r="M1519" i="3"/>
  <c r="P1527" i="3"/>
  <c r="N1537" i="3"/>
  <c r="K1543" i="3"/>
  <c r="P1550" i="3"/>
  <c r="K1554" i="3"/>
  <c r="N1554" i="3"/>
  <c r="M1554" i="3"/>
  <c r="L1554" i="3"/>
  <c r="E1554" i="3"/>
  <c r="F1554" i="3"/>
  <c r="R1564" i="3"/>
  <c r="R1571" i="3"/>
  <c r="K1571" i="3"/>
  <c r="I1571" i="3"/>
  <c r="G1571" i="3"/>
  <c r="Q1571" i="3"/>
  <c r="F1571" i="3"/>
  <c r="O1571" i="3"/>
  <c r="E1571" i="3"/>
  <c r="M1571" i="3"/>
  <c r="L1571" i="3"/>
  <c r="K858" i="3"/>
  <c r="P865" i="3"/>
  <c r="M867" i="3"/>
  <c r="Q873" i="3"/>
  <c r="I874" i="3"/>
  <c r="Q881" i="3"/>
  <c r="I882" i="3"/>
  <c r="Q889" i="3"/>
  <c r="I890" i="3"/>
  <c r="G892" i="3"/>
  <c r="P892" i="3"/>
  <c r="Q905" i="3"/>
  <c r="K906" i="3"/>
  <c r="K908" i="3"/>
  <c r="I922" i="3"/>
  <c r="Q929" i="3"/>
  <c r="K930" i="3"/>
  <c r="I938" i="3"/>
  <c r="G940" i="3"/>
  <c r="P940" i="3"/>
  <c r="G947" i="3"/>
  <c r="I954" i="3"/>
  <c r="N961" i="3"/>
  <c r="O963" i="3"/>
  <c r="N969" i="3"/>
  <c r="O971" i="3"/>
  <c r="O985" i="3"/>
  <c r="H986" i="3"/>
  <c r="N987" i="3"/>
  <c r="G988" i="3"/>
  <c r="P988" i="3"/>
  <c r="P993" i="3"/>
  <c r="M1011" i="3"/>
  <c r="O1017" i="3"/>
  <c r="Q1025" i="3"/>
  <c r="K1028" i="3"/>
  <c r="I1041" i="3"/>
  <c r="N1043" i="3"/>
  <c r="G1044" i="3"/>
  <c r="P1044" i="3"/>
  <c r="N1050" i="3"/>
  <c r="Q1065" i="3"/>
  <c r="K1066" i="3"/>
  <c r="M1074" i="3"/>
  <c r="L1076" i="3"/>
  <c r="G1082" i="3"/>
  <c r="Q1082" i="3"/>
  <c r="I1084" i="3"/>
  <c r="K1090" i="3"/>
  <c r="H1097" i="3"/>
  <c r="I1106" i="3"/>
  <c r="K1108" i="3"/>
  <c r="G1115" i="3"/>
  <c r="N1121" i="3"/>
  <c r="O1123" i="3"/>
  <c r="K1139" i="3"/>
  <c r="L1139" i="3"/>
  <c r="N1139" i="3"/>
  <c r="I1140" i="3"/>
  <c r="G1145" i="3"/>
  <c r="K1147" i="3"/>
  <c r="L1147" i="3"/>
  <c r="N1147" i="3"/>
  <c r="H1148" i="3"/>
  <c r="L1155" i="3"/>
  <c r="E1156" i="3"/>
  <c r="P1156" i="3"/>
  <c r="L1162" i="3"/>
  <c r="K1162" i="3"/>
  <c r="I1162" i="3"/>
  <c r="H1162" i="3"/>
  <c r="Q1162" i="3"/>
  <c r="J1165" i="3"/>
  <c r="H1169" i="3"/>
  <c r="N1170" i="3"/>
  <c r="K1172" i="3"/>
  <c r="E1178" i="3"/>
  <c r="P1183" i="3"/>
  <c r="P1192" i="3"/>
  <c r="H1194" i="3"/>
  <c r="G1195" i="3"/>
  <c r="J1197" i="3"/>
  <c r="N1202" i="3"/>
  <c r="O1211" i="3"/>
  <c r="Q1214" i="3"/>
  <c r="L1214" i="3"/>
  <c r="K1214" i="3"/>
  <c r="K1219" i="3"/>
  <c r="M1219" i="3"/>
  <c r="L1219" i="3"/>
  <c r="H1219" i="3"/>
  <c r="R1220" i="3"/>
  <c r="Q1220" i="3"/>
  <c r="H1220" i="3"/>
  <c r="P1220" i="3"/>
  <c r="G1220" i="3"/>
  <c r="O1220" i="3"/>
  <c r="F1220" i="3"/>
  <c r="K1227" i="3"/>
  <c r="L1227" i="3"/>
  <c r="H1227" i="3"/>
  <c r="G1227" i="3"/>
  <c r="P1228" i="3"/>
  <c r="J1232" i="3"/>
  <c r="N1233" i="3"/>
  <c r="N1235" i="3"/>
  <c r="L1255" i="3"/>
  <c r="P1256" i="3"/>
  <c r="P1258" i="3"/>
  <c r="M1259" i="3"/>
  <c r="E1267" i="3"/>
  <c r="Q1267" i="3"/>
  <c r="E1275" i="3"/>
  <c r="K1281" i="3"/>
  <c r="F1281" i="3"/>
  <c r="E1281" i="3"/>
  <c r="L1283" i="3"/>
  <c r="E1286" i="3"/>
  <c r="R1300" i="3"/>
  <c r="R1303" i="3"/>
  <c r="P1303" i="3"/>
  <c r="G1303" i="3"/>
  <c r="O1303" i="3"/>
  <c r="F1303" i="3"/>
  <c r="N1303" i="3"/>
  <c r="E1303" i="3"/>
  <c r="Q1307" i="3"/>
  <c r="G1315" i="3"/>
  <c r="E1327" i="3"/>
  <c r="L1331" i="3"/>
  <c r="J1331" i="3"/>
  <c r="I1331" i="3"/>
  <c r="R1331" i="3"/>
  <c r="H1336" i="3"/>
  <c r="R1336" i="3"/>
  <c r="G1336" i="3"/>
  <c r="P1336" i="3"/>
  <c r="F1336" i="3"/>
  <c r="O1336" i="3"/>
  <c r="F1338" i="3"/>
  <c r="E1346" i="3"/>
  <c r="K1359" i="3"/>
  <c r="R1367" i="3"/>
  <c r="Q1367" i="3"/>
  <c r="H1367" i="3"/>
  <c r="P1367" i="3"/>
  <c r="G1367" i="3"/>
  <c r="O1367" i="3"/>
  <c r="F1367" i="3"/>
  <c r="E1368" i="3"/>
  <c r="L1390" i="3"/>
  <c r="J1390" i="3"/>
  <c r="F1390" i="3"/>
  <c r="P1406" i="3"/>
  <c r="J1411" i="3"/>
  <c r="L1411" i="3"/>
  <c r="I1411" i="3"/>
  <c r="H1411" i="3"/>
  <c r="R1412" i="3"/>
  <c r="H1412" i="3"/>
  <c r="Q1412" i="3"/>
  <c r="G1412" i="3"/>
  <c r="P1412" i="3"/>
  <c r="F1412" i="3"/>
  <c r="M1417" i="3"/>
  <c r="L1417" i="3"/>
  <c r="J1417" i="3"/>
  <c r="M1418" i="3"/>
  <c r="K1418" i="3"/>
  <c r="J1418" i="3"/>
  <c r="E1426" i="3"/>
  <c r="F1430" i="3"/>
  <c r="F1431" i="3"/>
  <c r="P1432" i="3"/>
  <c r="F1432" i="3"/>
  <c r="O1432" i="3"/>
  <c r="E1432" i="3"/>
  <c r="N1432" i="3"/>
  <c r="R1432" i="3"/>
  <c r="L1435" i="3"/>
  <c r="K1435" i="3"/>
  <c r="I1435" i="3"/>
  <c r="I1438" i="3"/>
  <c r="R1447" i="3"/>
  <c r="N1447" i="3"/>
  <c r="E1447" i="3"/>
  <c r="M1447" i="3"/>
  <c r="L1447" i="3"/>
  <c r="O1447" i="3"/>
  <c r="P1450" i="3"/>
  <c r="E1455" i="3"/>
  <c r="R1464" i="3"/>
  <c r="J1467" i="3"/>
  <c r="E1473" i="3"/>
  <c r="Q1482" i="3"/>
  <c r="E1482" i="3"/>
  <c r="R1482" i="3"/>
  <c r="I1482" i="3"/>
  <c r="R1495" i="3"/>
  <c r="K1495" i="3"/>
  <c r="I1495" i="3"/>
  <c r="H1495" i="3"/>
  <c r="Q1495" i="3"/>
  <c r="G1495" i="3"/>
  <c r="M1495" i="3"/>
  <c r="E1497" i="3"/>
  <c r="R1498" i="3"/>
  <c r="F1506" i="3"/>
  <c r="Q1527" i="3"/>
  <c r="O1532" i="3"/>
  <c r="L1532" i="3"/>
  <c r="K1532" i="3"/>
  <c r="M1543" i="3"/>
  <c r="K214" i="4" a="1"/>
  <c r="K214" i="4" s="1"/>
  <c r="B1096" i="2" s="1"/>
  <c r="O214" i="4" a="1"/>
  <c r="O214" i="4" s="1"/>
  <c r="D214" i="4" a="1"/>
  <c r="D214" i="4" s="1"/>
  <c r="L214" i="4" a="1"/>
  <c r="L214" i="4" s="1"/>
  <c r="D228" i="3" s="1"/>
  <c r="C214" i="4" a="1"/>
  <c r="C214" i="4" s="1"/>
  <c r="J214" i="4" a="1"/>
  <c r="J214" i="4" s="1"/>
  <c r="G214" i="4" a="1"/>
  <c r="G214" i="4" s="1"/>
  <c r="E214" i="4" a="1"/>
  <c r="E214" i="4" s="1"/>
  <c r="Q865" i="3"/>
  <c r="N867" i="3"/>
  <c r="K874" i="3"/>
  <c r="K882" i="3"/>
  <c r="F889" i="3"/>
  <c r="K890" i="3"/>
  <c r="H892" i="3"/>
  <c r="Q892" i="3"/>
  <c r="M906" i="3"/>
  <c r="K922" i="3"/>
  <c r="M930" i="3"/>
  <c r="K938" i="3"/>
  <c r="H940" i="3"/>
  <c r="Q940" i="3"/>
  <c r="H947" i="3"/>
  <c r="K954" i="3"/>
  <c r="O961" i="3"/>
  <c r="O969" i="3"/>
  <c r="P985" i="3"/>
  <c r="I986" i="3"/>
  <c r="O987" i="3"/>
  <c r="H988" i="3"/>
  <c r="Q988" i="3"/>
  <c r="Q993" i="3"/>
  <c r="N1011" i="3"/>
  <c r="P1017" i="3"/>
  <c r="H1018" i="3"/>
  <c r="O1019" i="3"/>
  <c r="H1020" i="3"/>
  <c r="Q1020" i="3"/>
  <c r="F1025" i="3"/>
  <c r="M1026" i="3"/>
  <c r="L1028" i="3"/>
  <c r="N1041" i="3"/>
  <c r="O1043" i="3"/>
  <c r="H1044" i="3"/>
  <c r="Q1044" i="3"/>
  <c r="E1050" i="3"/>
  <c r="O1050" i="3"/>
  <c r="M1066" i="3"/>
  <c r="M1076" i="3"/>
  <c r="H1082" i="3"/>
  <c r="O1083" i="3"/>
  <c r="K1084" i="3"/>
  <c r="M1090" i="3"/>
  <c r="I1097" i="3"/>
  <c r="K1106" i="3"/>
  <c r="L1108" i="3"/>
  <c r="H1115" i="3"/>
  <c r="O1121" i="3"/>
  <c r="K1140" i="3"/>
  <c r="H1145" i="3"/>
  <c r="O1147" i="3"/>
  <c r="I1148" i="3"/>
  <c r="K1151" i="3"/>
  <c r="M1155" i="3"/>
  <c r="F1156" i="3"/>
  <c r="Q1156" i="3"/>
  <c r="M1161" i="3"/>
  <c r="O1161" i="3"/>
  <c r="N1161" i="3"/>
  <c r="K1165" i="3"/>
  <c r="P1169" i="3"/>
  <c r="O1170" i="3"/>
  <c r="L1172" i="3"/>
  <c r="R1175" i="3"/>
  <c r="Q1175" i="3"/>
  <c r="P1175" i="3"/>
  <c r="F1178" i="3"/>
  <c r="Q1183" i="3"/>
  <c r="L1186" i="3"/>
  <c r="M1186" i="3"/>
  <c r="K1186" i="3"/>
  <c r="I1186" i="3"/>
  <c r="Q1186" i="3"/>
  <c r="M1193" i="3"/>
  <c r="I1193" i="3"/>
  <c r="H1193" i="3"/>
  <c r="G1193" i="3"/>
  <c r="I1194" i="3"/>
  <c r="H1195" i="3"/>
  <c r="Q1198" i="3"/>
  <c r="L1198" i="3"/>
  <c r="O1202" i="3"/>
  <c r="P1211" i="3"/>
  <c r="E1220" i="3"/>
  <c r="M1225" i="3"/>
  <c r="G1225" i="3"/>
  <c r="F1225" i="3"/>
  <c r="Q1225" i="3"/>
  <c r="E1227" i="3"/>
  <c r="Q1228" i="3"/>
  <c r="O1232" i="3"/>
  <c r="O1233" i="3"/>
  <c r="O1235" i="3"/>
  <c r="J1238" i="3"/>
  <c r="M1255" i="3"/>
  <c r="Q1256" i="3"/>
  <c r="F1267" i="3"/>
  <c r="I1275" i="3"/>
  <c r="G1286" i="3"/>
  <c r="G1287" i="3"/>
  <c r="R1295" i="3"/>
  <c r="Q1295" i="3"/>
  <c r="H1295" i="3"/>
  <c r="P1295" i="3"/>
  <c r="G1295" i="3"/>
  <c r="O1295" i="3"/>
  <c r="F1295" i="3"/>
  <c r="N1295" i="3"/>
  <c r="I1297" i="3"/>
  <c r="F1297" i="3"/>
  <c r="E1297" i="3"/>
  <c r="N1301" i="3"/>
  <c r="R1301" i="3"/>
  <c r="J1301" i="3"/>
  <c r="I1301" i="3"/>
  <c r="R1307" i="3"/>
  <c r="I1313" i="3"/>
  <c r="G1313" i="3"/>
  <c r="R1313" i="3"/>
  <c r="E1313" i="3"/>
  <c r="H1315" i="3"/>
  <c r="I1327" i="3"/>
  <c r="R1335" i="3"/>
  <c r="P1335" i="3"/>
  <c r="G1335" i="3"/>
  <c r="O1335" i="3"/>
  <c r="F1335" i="3"/>
  <c r="N1335" i="3"/>
  <c r="E1335" i="3"/>
  <c r="J1338" i="3"/>
  <c r="J1344" i="3"/>
  <c r="L1344" i="3"/>
  <c r="H1344" i="3"/>
  <c r="G1344" i="3"/>
  <c r="G1345" i="3"/>
  <c r="F1346" i="3"/>
  <c r="L1359" i="3"/>
  <c r="E1367" i="3"/>
  <c r="G1368" i="3"/>
  <c r="R1377" i="3"/>
  <c r="E1377" i="3"/>
  <c r="Q1377" i="3"/>
  <c r="N1377" i="3"/>
  <c r="Q1387" i="3"/>
  <c r="Q1406" i="3"/>
  <c r="I1412" i="3"/>
  <c r="E1418" i="3"/>
  <c r="H1426" i="3"/>
  <c r="M1430" i="3"/>
  <c r="G1431" i="3"/>
  <c r="Q1433" i="3"/>
  <c r="N1433" i="3"/>
  <c r="J1433" i="3"/>
  <c r="I1433" i="3"/>
  <c r="H1435" i="3"/>
  <c r="J1438" i="3"/>
  <c r="O1440" i="3"/>
  <c r="I1442" i="3"/>
  <c r="R1442" i="3"/>
  <c r="H1442" i="3"/>
  <c r="Q1442" i="3"/>
  <c r="F1442" i="3"/>
  <c r="P1447" i="3"/>
  <c r="K1449" i="3"/>
  <c r="F1449" i="3"/>
  <c r="E1449" i="3"/>
  <c r="Q1450" i="3"/>
  <c r="O1451" i="3"/>
  <c r="F1453" i="3"/>
  <c r="I1455" i="3"/>
  <c r="G1456" i="3"/>
  <c r="Q1465" i="3"/>
  <c r="O1465" i="3"/>
  <c r="Q1467" i="3"/>
  <c r="E1469" i="3"/>
  <c r="F1473" i="3"/>
  <c r="R1479" i="3"/>
  <c r="I1479" i="3"/>
  <c r="Q1479" i="3"/>
  <c r="H1479" i="3"/>
  <c r="P1479" i="3"/>
  <c r="G1479" i="3"/>
  <c r="L1479" i="3"/>
  <c r="O1479" i="3"/>
  <c r="M1481" i="3"/>
  <c r="L1481" i="3"/>
  <c r="J1481" i="3"/>
  <c r="O1481" i="3"/>
  <c r="E1481" i="3"/>
  <c r="I1490" i="3"/>
  <c r="E1495" i="3"/>
  <c r="F1497" i="3"/>
  <c r="P1499" i="3"/>
  <c r="K1499" i="3"/>
  <c r="M1506" i="3"/>
  <c r="L1519" i="3"/>
  <c r="J1528" i="3"/>
  <c r="G1528" i="3"/>
  <c r="F1528" i="3"/>
  <c r="K1528" i="3"/>
  <c r="R1561" i="3"/>
  <c r="K1561" i="3"/>
  <c r="I1561" i="3"/>
  <c r="G1561" i="3"/>
  <c r="O1561" i="3"/>
  <c r="E1561" i="3"/>
  <c r="L1561" i="3"/>
  <c r="F1561" i="3"/>
  <c r="N1561" i="3"/>
  <c r="K134" i="4" a="1"/>
  <c r="K134" i="4" s="1"/>
  <c r="B359" i="2" s="1"/>
  <c r="O134" i="4" a="1"/>
  <c r="O134" i="4" s="1"/>
  <c r="G134" i="4" a="1"/>
  <c r="G134" i="4" s="1"/>
  <c r="E134" i="4" a="1"/>
  <c r="E134" i="4" s="1"/>
  <c r="L134" i="4" a="1"/>
  <c r="L134" i="4" s="1"/>
  <c r="D148" i="3" s="1"/>
  <c r="D134" i="4" a="1"/>
  <c r="D134" i="4" s="1"/>
  <c r="C134" i="4" a="1"/>
  <c r="C134" i="4" s="1"/>
  <c r="J134" i="4" a="1"/>
  <c r="J134" i="4" s="1"/>
  <c r="R1503" i="3"/>
  <c r="M1503" i="3"/>
  <c r="L1503" i="3"/>
  <c r="L1529" i="3"/>
  <c r="K1529" i="3"/>
  <c r="I1529" i="3"/>
  <c r="K1570" i="3"/>
  <c r="N1570" i="3"/>
  <c r="M1570" i="3"/>
  <c r="L1570" i="3"/>
  <c r="F1570" i="3"/>
  <c r="E1570" i="3"/>
  <c r="R1575" i="3"/>
  <c r="N1575" i="3"/>
  <c r="M1575" i="3"/>
  <c r="L1575" i="3"/>
  <c r="K1575" i="3"/>
  <c r="G1575" i="3"/>
  <c r="E1575" i="3"/>
  <c r="K5" i="4" a="1"/>
  <c r="K5" i="4" s="1"/>
  <c r="B11" i="2" s="1"/>
  <c r="F5" i="4" a="1"/>
  <c r="F5" i="4" s="1"/>
  <c r="C11" i="2" s="1"/>
  <c r="K92" i="4" a="1"/>
  <c r="K92" i="4" s="1"/>
  <c r="B70" i="2" s="1"/>
  <c r="G92" i="4" a="1"/>
  <c r="G92" i="4" s="1"/>
  <c r="F92" i="4" a="1"/>
  <c r="F92" i="4" s="1"/>
  <c r="C70" i="2" s="1"/>
  <c r="D92" i="4" a="1"/>
  <c r="D92" i="4" s="1"/>
  <c r="Q1153" i="3"/>
  <c r="M1154" i="3"/>
  <c r="M1163" i="3"/>
  <c r="L1166" i="3"/>
  <c r="P1167" i="3"/>
  <c r="J1168" i="3"/>
  <c r="N1171" i="3"/>
  <c r="N1177" i="3"/>
  <c r="O1179" i="3"/>
  <c r="H1180" i="3"/>
  <c r="Q1180" i="3"/>
  <c r="O1185" i="3"/>
  <c r="I1188" i="3"/>
  <c r="P1199" i="3"/>
  <c r="O1201" i="3"/>
  <c r="I1204" i="3"/>
  <c r="M1210" i="3"/>
  <c r="M1226" i="3"/>
  <c r="M1234" i="3"/>
  <c r="M1236" i="3"/>
  <c r="O1243" i="3"/>
  <c r="M1251" i="3"/>
  <c r="J1264" i="3"/>
  <c r="O1266" i="3"/>
  <c r="I1273" i="3"/>
  <c r="M1274" i="3"/>
  <c r="L1279" i="3"/>
  <c r="O1305" i="3"/>
  <c r="I1311" i="3"/>
  <c r="I1317" i="3"/>
  <c r="N1318" i="3"/>
  <c r="L1322" i="3"/>
  <c r="N1326" i="3"/>
  <c r="N1337" i="3"/>
  <c r="O1353" i="3"/>
  <c r="M1362" i="3"/>
  <c r="P1364" i="3"/>
  <c r="Q1371" i="3"/>
  <c r="I1372" i="3"/>
  <c r="O1373" i="3"/>
  <c r="L1380" i="3"/>
  <c r="K1383" i="3"/>
  <c r="P1392" i="3"/>
  <c r="J1393" i="3"/>
  <c r="L1398" i="3"/>
  <c r="Q1402" i="3"/>
  <c r="I1403" i="3"/>
  <c r="P1404" i="3"/>
  <c r="J1408" i="3"/>
  <c r="I1415" i="3"/>
  <c r="N1420" i="3"/>
  <c r="N1422" i="3"/>
  <c r="K1424" i="3"/>
  <c r="M1429" i="3"/>
  <c r="K1439" i="3"/>
  <c r="P1443" i="3"/>
  <c r="L1457" i="3"/>
  <c r="Q1460" i="3"/>
  <c r="H1461" i="3"/>
  <c r="R1461" i="3"/>
  <c r="I1462" i="3"/>
  <c r="L1463" i="3"/>
  <c r="I1471" i="3"/>
  <c r="J1476" i="3"/>
  <c r="O1480" i="3"/>
  <c r="N1485" i="3"/>
  <c r="L1486" i="3"/>
  <c r="L1489" i="3"/>
  <c r="L1493" i="3"/>
  <c r="J1493" i="3"/>
  <c r="Q1493" i="3"/>
  <c r="G1503" i="3"/>
  <c r="Q1503" i="3"/>
  <c r="Q1507" i="3"/>
  <c r="E1507" i="3"/>
  <c r="P1516" i="3"/>
  <c r="F1516" i="3"/>
  <c r="O1516" i="3"/>
  <c r="N1516" i="3"/>
  <c r="J1516" i="3"/>
  <c r="R1516" i="3"/>
  <c r="R1529" i="3"/>
  <c r="N6" i="4"/>
  <c r="K91" i="4" a="1"/>
  <c r="K91" i="4" s="1"/>
  <c r="B326" i="2" s="1"/>
  <c r="O91" i="4" a="1"/>
  <c r="O91" i="4" s="1"/>
  <c r="E91" i="4" a="1"/>
  <c r="E91" i="4" s="1"/>
  <c r="L91" i="4" a="1"/>
  <c r="L91" i="4" s="1"/>
  <c r="D105" i="3" s="1"/>
  <c r="J91" i="4" a="1"/>
  <c r="J91" i="4" s="1"/>
  <c r="D91" i="4" a="1"/>
  <c r="D91" i="4" s="1"/>
  <c r="C91" i="4" a="1"/>
  <c r="C91" i="4" s="1"/>
  <c r="K210" i="4" a="1"/>
  <c r="K210" i="4" s="1"/>
  <c r="B396" i="2" s="1"/>
  <c r="G210" i="4" a="1"/>
  <c r="G210" i="4" s="1"/>
  <c r="N1154" i="3"/>
  <c r="O1168" i="3"/>
  <c r="O1171" i="3"/>
  <c r="O1177" i="3"/>
  <c r="I1180" i="3"/>
  <c r="P1185" i="3"/>
  <c r="K1188" i="3"/>
  <c r="K1204" i="3"/>
  <c r="N1210" i="3"/>
  <c r="N1226" i="3"/>
  <c r="N1234" i="3"/>
  <c r="E1236" i="3"/>
  <c r="N1236" i="3"/>
  <c r="O1241" i="3"/>
  <c r="E1243" i="3"/>
  <c r="P1243" i="3"/>
  <c r="G1250" i="3"/>
  <c r="E1251" i="3"/>
  <c r="N1251" i="3"/>
  <c r="L1264" i="3"/>
  <c r="P1266" i="3"/>
  <c r="K1273" i="3"/>
  <c r="N1274" i="3"/>
  <c r="K1311" i="3"/>
  <c r="K1317" i="3"/>
  <c r="P1326" i="3"/>
  <c r="O1337" i="3"/>
  <c r="Q1353" i="3"/>
  <c r="P1362" i="3"/>
  <c r="J1372" i="3"/>
  <c r="N1380" i="3"/>
  <c r="L1383" i="3"/>
  <c r="R1392" i="3"/>
  <c r="L1393" i="3"/>
  <c r="M1398" i="3"/>
  <c r="J1403" i="3"/>
  <c r="L1408" i="3"/>
  <c r="K1415" i="3"/>
  <c r="P1420" i="3"/>
  <c r="O1422" i="3"/>
  <c r="O1429" i="3"/>
  <c r="L1439" i="3"/>
  <c r="R1443" i="3"/>
  <c r="M1457" i="3"/>
  <c r="I1461" i="3"/>
  <c r="L1462" i="3"/>
  <c r="K1471" i="3"/>
  <c r="O1485" i="3"/>
  <c r="N1486" i="3"/>
  <c r="J1496" i="3"/>
  <c r="P1496" i="3"/>
  <c r="O1496" i="3"/>
  <c r="H1503" i="3"/>
  <c r="N1504" i="3"/>
  <c r="K1504" i="3"/>
  <c r="L1517" i="3"/>
  <c r="H1517" i="3"/>
  <c r="F1517" i="3"/>
  <c r="E1517" i="3"/>
  <c r="Q1517" i="3"/>
  <c r="L1530" i="3"/>
  <c r="J1530" i="3"/>
  <c r="I1530" i="3"/>
  <c r="R1530" i="3"/>
  <c r="E1530" i="3"/>
  <c r="M1544" i="3"/>
  <c r="L1544" i="3"/>
  <c r="H1544" i="3"/>
  <c r="G1544" i="3"/>
  <c r="R1553" i="3"/>
  <c r="Q1553" i="3"/>
  <c r="F1553" i="3"/>
  <c r="O1553" i="3"/>
  <c r="E1553" i="3"/>
  <c r="N1553" i="3"/>
  <c r="L1553" i="3"/>
  <c r="R1559" i="3"/>
  <c r="I1559" i="3"/>
  <c r="Q1559" i="3"/>
  <c r="H1559" i="3"/>
  <c r="P1559" i="3"/>
  <c r="G1559" i="3"/>
  <c r="N1559" i="3"/>
  <c r="E1559" i="3"/>
  <c r="C6" i="2"/>
  <c r="G91" i="4" a="1"/>
  <c r="G91" i="4" s="1"/>
  <c r="K187" i="4" a="1"/>
  <c r="K187" i="4" s="1"/>
  <c r="B1087" i="2" s="1"/>
  <c r="O187" i="4" a="1"/>
  <c r="O187" i="4" s="1"/>
  <c r="G187" i="4" a="1"/>
  <c r="G187" i="4" s="1"/>
  <c r="L187" i="4" a="1"/>
  <c r="L187" i="4" s="1"/>
  <c r="D201" i="3" s="1"/>
  <c r="E187" i="4" a="1"/>
  <c r="E187" i="4" s="1"/>
  <c r="J187" i="4" a="1"/>
  <c r="J187" i="4" s="1"/>
  <c r="D187" i="4" a="1"/>
  <c r="D187" i="4" s="1"/>
  <c r="C187" i="4" a="1"/>
  <c r="C187" i="4" s="1"/>
  <c r="P1177" i="3"/>
  <c r="K1180" i="3"/>
  <c r="Q1185" i="3"/>
  <c r="L1188" i="3"/>
  <c r="Q1201" i="3"/>
  <c r="L1204" i="3"/>
  <c r="E1210" i="3"/>
  <c r="O1210" i="3"/>
  <c r="E1226" i="3"/>
  <c r="O1226" i="3"/>
  <c r="E1234" i="3"/>
  <c r="O1234" i="3"/>
  <c r="F1236" i="3"/>
  <c r="O1236" i="3"/>
  <c r="P1241" i="3"/>
  <c r="F1243" i="3"/>
  <c r="M1244" i="3"/>
  <c r="H1250" i="3"/>
  <c r="F1251" i="3"/>
  <c r="O1251" i="3"/>
  <c r="Q1326" i="3"/>
  <c r="R1337" i="3"/>
  <c r="R1353" i="3"/>
  <c r="Q1362" i="3"/>
  <c r="P1380" i="3"/>
  <c r="M1383" i="3"/>
  <c r="Q1420" i="3"/>
  <c r="Q1422" i="3"/>
  <c r="P1429" i="3"/>
  <c r="M1439" i="3"/>
  <c r="H1446" i="3"/>
  <c r="K1461" i="3"/>
  <c r="L1471" i="3"/>
  <c r="R1480" i="3"/>
  <c r="E1485" i="3"/>
  <c r="Q1485" i="3"/>
  <c r="N1489" i="3"/>
  <c r="R1496" i="3"/>
  <c r="K1502" i="3"/>
  <c r="I1502" i="3"/>
  <c r="Q1502" i="3"/>
  <c r="I1503" i="3"/>
  <c r="H1530" i="3"/>
  <c r="M1534" i="3"/>
  <c r="P1534" i="3"/>
  <c r="O1534" i="3"/>
  <c r="J1534" i="3"/>
  <c r="H1534" i="3"/>
  <c r="R1539" i="3"/>
  <c r="O1539" i="3"/>
  <c r="E1539" i="3"/>
  <c r="N1539" i="3"/>
  <c r="M1539" i="3"/>
  <c r="K1539" i="3"/>
  <c r="L1540" i="3"/>
  <c r="K1540" i="3"/>
  <c r="K1548" i="3"/>
  <c r="R1548" i="3"/>
  <c r="J1548" i="3"/>
  <c r="O1566" i="3"/>
  <c r="Q1566" i="3"/>
  <c r="I1566" i="3"/>
  <c r="C18" i="4" a="1"/>
  <c r="C18" i="4" s="1"/>
  <c r="M18" i="4" s="1"/>
  <c r="F18" i="4" a="1"/>
  <c r="F18" i="4" s="1"/>
  <c r="C23" i="2" s="1"/>
  <c r="E18" i="4" a="1"/>
  <c r="E18" i="4" s="1"/>
  <c r="O18" i="4" a="1"/>
  <c r="O18" i="4" s="1"/>
  <c r="D18" i="4" a="1"/>
  <c r="D18" i="4" s="1"/>
  <c r="J18" i="4" a="1"/>
  <c r="J18" i="4" s="1"/>
  <c r="N22" i="4"/>
  <c r="K27" i="4" a="1"/>
  <c r="K27" i="4" s="1"/>
  <c r="B31" i="2" s="1"/>
  <c r="L27" i="4" a="1"/>
  <c r="L27" i="4" s="1"/>
  <c r="D41" i="3" s="1"/>
  <c r="E27" i="4" a="1"/>
  <c r="E27" i="4" s="1"/>
  <c r="J27" i="4" a="1"/>
  <c r="J27" i="4" s="1"/>
  <c r="D27" i="4" a="1"/>
  <c r="D27" i="4" s="1"/>
  <c r="C27" i="4" a="1"/>
  <c r="C27" i="4" s="1"/>
  <c r="C41" i="3" s="1"/>
  <c r="G42" i="4" a="1"/>
  <c r="G42" i="4" s="1"/>
  <c r="C42" i="4" a="1"/>
  <c r="C42" i="4" s="1"/>
  <c r="N64" i="4"/>
  <c r="L85" i="4" a="1"/>
  <c r="L85" i="4" s="1"/>
  <c r="D99" i="3" s="1"/>
  <c r="J85" i="4" a="1"/>
  <c r="J85" i="4" s="1"/>
  <c r="E85" i="4" a="1"/>
  <c r="E85" i="4" s="1"/>
  <c r="D85" i="4" a="1"/>
  <c r="D85" i="4" s="1"/>
  <c r="O85" i="4" a="1"/>
  <c r="O85" i="4" s="1"/>
  <c r="L121" i="4" a="1"/>
  <c r="L121" i="4" s="1"/>
  <c r="D135" i="3" s="1"/>
  <c r="G121" i="4" a="1"/>
  <c r="G121" i="4" s="1"/>
  <c r="F121" i="4" a="1"/>
  <c r="F121" i="4" s="1"/>
  <c r="C347" i="2" s="1"/>
  <c r="L146" i="4" a="1"/>
  <c r="L146" i="4" s="1"/>
  <c r="D160" i="3" s="1"/>
  <c r="G146" i="4" a="1"/>
  <c r="G146" i="4" s="1"/>
  <c r="F146" i="4" a="1"/>
  <c r="F146" i="4" s="1"/>
  <c r="C368" i="2" s="1"/>
  <c r="E231" i="4" a="1"/>
  <c r="E231" i="4" s="1"/>
  <c r="O231" i="4" a="1"/>
  <c r="O231" i="4" s="1"/>
  <c r="K231" i="4" a="1"/>
  <c r="K231" i="4" s="1"/>
  <c r="B1524" i="2" s="1"/>
  <c r="F231" i="4" a="1"/>
  <c r="F231" i="4" s="1"/>
  <c r="C1524" i="2" s="1"/>
  <c r="O31" i="4" a="1"/>
  <c r="O31" i="4" s="1"/>
  <c r="G35" i="4" a="1"/>
  <c r="G35" i="4" s="1"/>
  <c r="J51" i="4" a="1"/>
  <c r="J51" i="4" s="1"/>
  <c r="G55" i="4" a="1"/>
  <c r="G55" i="4" s="1"/>
  <c r="J61" i="4" a="1"/>
  <c r="J61" i="4" s="1"/>
  <c r="J63" i="4" a="1"/>
  <c r="J63" i="4" s="1"/>
  <c r="N72" i="4"/>
  <c r="G83" i="4" a="1"/>
  <c r="G83" i="4" s="1"/>
  <c r="L98" i="4" a="1"/>
  <c r="L98" i="4" s="1"/>
  <c r="D112" i="3" s="1"/>
  <c r="N104" i="4"/>
  <c r="G110" i="4" a="1"/>
  <c r="G110" i="4" s="1"/>
  <c r="J112" i="4" a="1"/>
  <c r="J112" i="4" s="1"/>
  <c r="N114" i="4"/>
  <c r="E115" i="4" a="1"/>
  <c r="E115" i="4" s="1"/>
  <c r="L115" i="4" a="1"/>
  <c r="L115" i="4" s="1"/>
  <c r="D129" i="3" s="1"/>
  <c r="G139" i="4" a="1"/>
  <c r="G139" i="4" s="1"/>
  <c r="O139" i="4" a="1"/>
  <c r="O139" i="4" s="1"/>
  <c r="L140" i="4" a="1"/>
  <c r="L140" i="4" s="1"/>
  <c r="D154" i="3" s="1"/>
  <c r="J141" i="4" a="1"/>
  <c r="J141" i="4" s="1"/>
  <c r="G142" i="4" a="1"/>
  <c r="G142" i="4" s="1"/>
  <c r="E171" i="4" a="1"/>
  <c r="E171" i="4" s="1"/>
  <c r="G174" i="4" a="1"/>
  <c r="G174" i="4" s="1"/>
  <c r="K227" i="4" a="1"/>
  <c r="K227" i="4" s="1"/>
  <c r="B405" i="2" s="1"/>
  <c r="L227" i="4" a="1"/>
  <c r="L227" i="4" s="1"/>
  <c r="D241" i="3" s="1"/>
  <c r="E227" i="4" a="1"/>
  <c r="E227" i="4" s="1"/>
  <c r="J227" i="4" a="1"/>
  <c r="J227" i="4" s="1"/>
  <c r="D227" i="4" a="1"/>
  <c r="D227" i="4" s="1"/>
  <c r="O227" i="4" a="1"/>
  <c r="O227" i="4" s="1"/>
  <c r="L229" i="4" a="1"/>
  <c r="L229" i="4" s="1"/>
  <c r="D243" i="3" s="1"/>
  <c r="J229" i="4" a="1"/>
  <c r="J229" i="4" s="1"/>
  <c r="K235" i="4" a="1"/>
  <c r="K235" i="4" s="1"/>
  <c r="B1102" i="2" s="1"/>
  <c r="J235" i="4" a="1"/>
  <c r="J235" i="4" s="1"/>
  <c r="D235" i="4" a="1"/>
  <c r="D235" i="4" s="1"/>
  <c r="L235" i="4" a="1"/>
  <c r="L235" i="4" s="1"/>
  <c r="D249" i="3" s="1"/>
  <c r="L237" i="4" a="1"/>
  <c r="L237" i="4" s="1"/>
  <c r="D251" i="3" s="1"/>
  <c r="E237" i="4" a="1"/>
  <c r="E237" i="4" s="1"/>
  <c r="O237" i="4" a="1"/>
  <c r="O237" i="4" s="1"/>
  <c r="D237" i="4" a="1"/>
  <c r="D237" i="4" s="1"/>
  <c r="K238" i="4" a="1"/>
  <c r="K238" i="4" s="1"/>
  <c r="B1525" i="2" s="1"/>
  <c r="L238" i="4" a="1"/>
  <c r="L238" i="4" s="1"/>
  <c r="D252" i="3" s="1"/>
  <c r="D238" i="4" a="1"/>
  <c r="D238" i="4" s="1"/>
  <c r="C238" i="4" a="1"/>
  <c r="C238" i="4" s="1"/>
  <c r="M238" i="4" s="1"/>
  <c r="K251" i="4" a="1"/>
  <c r="K251" i="4" s="1"/>
  <c r="B417" i="2" s="1"/>
  <c r="O251" i="4" a="1"/>
  <c r="O251" i="4" s="1"/>
  <c r="G251" i="4" a="1"/>
  <c r="G251" i="4" s="1"/>
  <c r="J251" i="4" a="1"/>
  <c r="J251" i="4" s="1"/>
  <c r="L261" i="4" a="1"/>
  <c r="L261" i="4" s="1"/>
  <c r="D275" i="3" s="1"/>
  <c r="E261" i="4" a="1"/>
  <c r="E261" i="4" s="1"/>
  <c r="D261" i="4" a="1"/>
  <c r="D261" i="4" s="1"/>
  <c r="F272" i="4" a="1"/>
  <c r="F272" i="4" s="1"/>
  <c r="C427" i="2" s="1"/>
  <c r="K272" i="4" a="1"/>
  <c r="K272" i="4" s="1"/>
  <c r="B427" i="2" s="1"/>
  <c r="D272" i="4" a="1"/>
  <c r="D272" i="4" s="1"/>
  <c r="D290" i="4" a="1"/>
  <c r="D290" i="4" s="1"/>
  <c r="C290" i="4" a="1"/>
  <c r="C290" i="4" s="1"/>
  <c r="M290" i="4" s="1"/>
  <c r="J290" i="4" a="1"/>
  <c r="J290" i="4" s="1"/>
  <c r="K341" i="4" a="1"/>
  <c r="K341" i="4" s="1"/>
  <c r="B467" i="2" s="1"/>
  <c r="O341" i="4" a="1"/>
  <c r="O341" i="4" s="1"/>
  <c r="G341" i="4" a="1"/>
  <c r="G341" i="4" s="1"/>
  <c r="E341" i="4" a="1"/>
  <c r="E341" i="4" s="1"/>
  <c r="D341" i="4" a="1"/>
  <c r="D341" i="4" s="1"/>
  <c r="L341" i="4" a="1"/>
  <c r="L341" i="4" s="1"/>
  <c r="D355" i="3" s="1"/>
  <c r="K366" i="4" a="1"/>
  <c r="K366" i="4" s="1"/>
  <c r="B1151" i="2" s="1"/>
  <c r="D366" i="4" a="1"/>
  <c r="D366" i="4" s="1"/>
  <c r="G366" i="4" a="1"/>
  <c r="G366" i="4" s="1"/>
  <c r="E366" i="4" a="1"/>
  <c r="E366" i="4" s="1"/>
  <c r="O366" i="4" a="1"/>
  <c r="O366" i="4" s="1"/>
  <c r="C366" i="4" a="1"/>
  <c r="C366" i="4" s="1"/>
  <c r="D392" i="4" a="1"/>
  <c r="D392" i="4" s="1"/>
  <c r="K392" i="4" a="1"/>
  <c r="K392" i="4" s="1"/>
  <c r="B496" i="2" s="1"/>
  <c r="E392" i="4" a="1"/>
  <c r="E392" i="4" s="1"/>
  <c r="C392" i="4" a="1"/>
  <c r="C392" i="4" s="1"/>
  <c r="J392" i="4" a="1"/>
  <c r="J392" i="4" s="1"/>
  <c r="N470" i="4"/>
  <c r="G481" i="4" a="1"/>
  <c r="G481" i="4" s="1"/>
  <c r="F481" i="4" a="1"/>
  <c r="F481" i="4" s="1"/>
  <c r="C1174" i="2" s="1"/>
  <c r="L481" i="4" a="1"/>
  <c r="L481" i="4" s="1"/>
  <c r="D495" i="3" s="1"/>
  <c r="E481" i="4" a="1"/>
  <c r="E481" i="4" s="1"/>
  <c r="O481" i="4" a="1"/>
  <c r="O481" i="4" s="1"/>
  <c r="K481" i="4" a="1"/>
  <c r="K481" i="4" s="1"/>
  <c r="B1174" i="2" s="1"/>
  <c r="G496" i="4" a="1"/>
  <c r="G496" i="4" s="1"/>
  <c r="O496" i="4" a="1"/>
  <c r="O496" i="4" s="1"/>
  <c r="L496" i="4" a="1"/>
  <c r="L496" i="4" s="1"/>
  <c r="D510" i="3" s="1"/>
  <c r="J496" i="4" a="1"/>
  <c r="J496" i="4" s="1"/>
  <c r="K32" i="4" a="1"/>
  <c r="K32" i="4" s="1"/>
  <c r="B36" i="2" s="1"/>
  <c r="K74" i="4" a="1"/>
  <c r="K74" i="4" s="1"/>
  <c r="B313" i="2" s="1"/>
  <c r="G99" i="4" a="1"/>
  <c r="G99" i="4" s="1"/>
  <c r="O99" i="4" a="1"/>
  <c r="O99" i="4" s="1"/>
  <c r="J101" i="4" a="1"/>
  <c r="J101" i="4" s="1"/>
  <c r="G123" i="4" a="1"/>
  <c r="G123" i="4" s="1"/>
  <c r="O123" i="4" a="1"/>
  <c r="O123" i="4" s="1"/>
  <c r="K129" i="4" a="1"/>
  <c r="K129" i="4" s="1"/>
  <c r="B355" i="2" s="1"/>
  <c r="J173" i="4" a="1"/>
  <c r="J173" i="4" s="1"/>
  <c r="K228" i="4" a="1"/>
  <c r="K228" i="4" s="1"/>
  <c r="B1100" i="2" s="1"/>
  <c r="D228" i="4" a="1"/>
  <c r="D228" i="4" s="1"/>
  <c r="G292" i="4" a="1"/>
  <c r="G292" i="4" s="1"/>
  <c r="F292" i="4" a="1"/>
  <c r="F292" i="4" s="1"/>
  <c r="C439" i="2" s="1"/>
  <c r="C292" i="4" a="1"/>
  <c r="C292" i="4" s="1"/>
  <c r="M292" i="4" s="1"/>
  <c r="G324" i="4" a="1"/>
  <c r="G324" i="4" s="1"/>
  <c r="F324" i="4" a="1"/>
  <c r="F324" i="4" s="1"/>
  <c r="C1138" i="2" s="1"/>
  <c r="C324" i="4" a="1"/>
  <c r="C324" i="4" s="1"/>
  <c r="K352" i="4" a="1"/>
  <c r="K352" i="4" s="1"/>
  <c r="B473" i="2" s="1"/>
  <c r="E352" i="4" a="1"/>
  <c r="E352" i="4" s="1"/>
  <c r="K364" i="4" a="1"/>
  <c r="K364" i="4" s="1"/>
  <c r="B91" i="2" s="1"/>
  <c r="D364" i="4" a="1"/>
  <c r="D364" i="4" s="1"/>
  <c r="D400" i="4" a="1"/>
  <c r="D400" i="4" s="1"/>
  <c r="K400" i="4" a="1"/>
  <c r="K400" i="4" s="1"/>
  <c r="B1564" i="2" s="1"/>
  <c r="E400" i="4" a="1"/>
  <c r="E400" i="4" s="1"/>
  <c r="O400" i="4" a="1"/>
  <c r="O400" i="4" s="1"/>
  <c r="C400" i="4" a="1"/>
  <c r="C400" i="4" s="1"/>
  <c r="M400" i="4" s="1"/>
  <c r="J400" i="4" a="1"/>
  <c r="J400" i="4" s="1"/>
  <c r="C496" i="4" a="1"/>
  <c r="C496" i="4" s="1"/>
  <c r="C595" i="4" a="1"/>
  <c r="C595" i="4" s="1"/>
  <c r="M595" i="4" s="1"/>
  <c r="G595" i="4" a="1"/>
  <c r="G595" i="4" s="1"/>
  <c r="P1488" i="3"/>
  <c r="G1511" i="3"/>
  <c r="P1511" i="3"/>
  <c r="R1515" i="3"/>
  <c r="I1518" i="3"/>
  <c r="L1522" i="3"/>
  <c r="M1525" i="3"/>
  <c r="H1526" i="3"/>
  <c r="R1526" i="3"/>
  <c r="G1536" i="3"/>
  <c r="N1538" i="3"/>
  <c r="Q1542" i="3"/>
  <c r="M1545" i="3"/>
  <c r="F1546" i="3"/>
  <c r="F1547" i="3"/>
  <c r="Q1547" i="3"/>
  <c r="I1551" i="3"/>
  <c r="P1552" i="3"/>
  <c r="H1560" i="3"/>
  <c r="M1562" i="3"/>
  <c r="I1563" i="3"/>
  <c r="I1567" i="3"/>
  <c r="O1568" i="3"/>
  <c r="L1569" i="3"/>
  <c r="H1573" i="3"/>
  <c r="Q1573" i="3"/>
  <c r="L1574" i="3"/>
  <c r="F1576" i="3"/>
  <c r="C3" i="4" a="1"/>
  <c r="C3" i="4" s="1"/>
  <c r="M3" i="4" s="1"/>
  <c r="E11" i="4" a="1"/>
  <c r="E11" i="4" s="1"/>
  <c r="L11" i="4" a="1"/>
  <c r="L11" i="4" s="1"/>
  <c r="D25" i="3" s="1"/>
  <c r="K15" i="4" a="1"/>
  <c r="K15" i="4" s="1"/>
  <c r="B21" i="2" s="1"/>
  <c r="G19" i="4" a="1"/>
  <c r="G19" i="4" s="1"/>
  <c r="J20" i="4" a="1"/>
  <c r="J20" i="4" s="1"/>
  <c r="F22" i="4" a="1"/>
  <c r="F22" i="4" s="1"/>
  <c r="C26" i="2" s="1"/>
  <c r="F30" i="4" a="1"/>
  <c r="F30" i="4" s="1"/>
  <c r="C34" i="2" s="1"/>
  <c r="D32" i="4" a="1"/>
  <c r="D32" i="4" s="1"/>
  <c r="D36" i="4" a="1"/>
  <c r="D36" i="4" s="1"/>
  <c r="J36" i="4" a="1"/>
  <c r="J36" i="4" s="1"/>
  <c r="J38" i="4" a="1"/>
  <c r="J38" i="4" s="1"/>
  <c r="E45" i="4" a="1"/>
  <c r="E45" i="4" s="1"/>
  <c r="N45" i="4" s="1"/>
  <c r="F47" i="4" a="1"/>
  <c r="F47" i="4" s="1"/>
  <c r="C49" i="2" s="1"/>
  <c r="L47" i="4" a="1"/>
  <c r="L47" i="4" s="1"/>
  <c r="D61" i="3" s="1"/>
  <c r="E50" i="4" a="1"/>
  <c r="E50" i="4" s="1"/>
  <c r="D51" i="4" a="1"/>
  <c r="D51" i="4" s="1"/>
  <c r="O54" i="4" a="1"/>
  <c r="O54" i="4" s="1"/>
  <c r="D56" i="4" a="1"/>
  <c r="D56" i="4" s="1"/>
  <c r="D61" i="4" a="1"/>
  <c r="D61" i="4" s="1"/>
  <c r="K63" i="4" a="1"/>
  <c r="K63" i="4" s="1"/>
  <c r="B60" i="2" s="1"/>
  <c r="K66" i="4" a="1"/>
  <c r="K66" i="4" s="1"/>
  <c r="B63" i="2" s="1"/>
  <c r="E67" i="4" a="1"/>
  <c r="E67" i="4" s="1"/>
  <c r="J69" i="4" a="1"/>
  <c r="J69" i="4" s="1"/>
  <c r="G70" i="4" a="1"/>
  <c r="G70" i="4" s="1"/>
  <c r="O70" i="4" a="1"/>
  <c r="O70" i="4" s="1"/>
  <c r="J71" i="4" a="1"/>
  <c r="J71" i="4" s="1"/>
  <c r="G73" i="4" a="1"/>
  <c r="G73" i="4" s="1"/>
  <c r="E75" i="4" a="1"/>
  <c r="E75" i="4" s="1"/>
  <c r="G78" i="4" a="1"/>
  <c r="G78" i="4" s="1"/>
  <c r="O82" i="4" a="1"/>
  <c r="O82" i="4" s="1"/>
  <c r="C86" i="4" a="1"/>
  <c r="C86" i="4" s="1"/>
  <c r="M86" i="4" s="1"/>
  <c r="J86" i="4" a="1"/>
  <c r="J86" i="4" s="1"/>
  <c r="E93" i="4" a="1"/>
  <c r="E93" i="4" s="1"/>
  <c r="F96" i="4" a="1"/>
  <c r="F96" i="4" s="1"/>
  <c r="C72" i="2" s="1"/>
  <c r="J103" i="4" a="1"/>
  <c r="J103" i="4" s="1"/>
  <c r="K106" i="4" a="1"/>
  <c r="K106" i="4" s="1"/>
  <c r="B1067" i="2" s="1"/>
  <c r="O109" i="4" a="1"/>
  <c r="O109" i="4" s="1"/>
  <c r="K113" i="4" a="1"/>
  <c r="K113" i="4" s="1"/>
  <c r="B340" i="2" s="1"/>
  <c r="O114" i="4" a="1"/>
  <c r="O114" i="4" s="1"/>
  <c r="O115" i="4" a="1"/>
  <c r="O115" i="4" s="1"/>
  <c r="D117" i="4" a="1"/>
  <c r="D117" i="4" s="1"/>
  <c r="C129" i="4" a="1"/>
  <c r="C129" i="4" s="1"/>
  <c r="L129" i="4" a="1"/>
  <c r="L129" i="4" s="1"/>
  <c r="D143" i="3" s="1"/>
  <c r="L131" i="4" a="1"/>
  <c r="L131" i="4" s="1"/>
  <c r="D145" i="3" s="1"/>
  <c r="C139" i="4" a="1"/>
  <c r="C139" i="4" s="1"/>
  <c r="C140" i="4" a="1"/>
  <c r="C140" i="4" s="1"/>
  <c r="D141" i="4" a="1"/>
  <c r="D141" i="4" s="1"/>
  <c r="O141" i="4" a="1"/>
  <c r="O141" i="4" s="1"/>
  <c r="L148" i="4" a="1"/>
  <c r="L148" i="4" s="1"/>
  <c r="D162" i="3" s="1"/>
  <c r="E150" i="4" a="1"/>
  <c r="E150" i="4" s="1"/>
  <c r="O151" i="4" a="1"/>
  <c r="O151" i="4" s="1"/>
  <c r="E155" i="4" a="1"/>
  <c r="E155" i="4" s="1"/>
  <c r="L155" i="4" a="1"/>
  <c r="L155" i="4" s="1"/>
  <c r="D169" i="3" s="1"/>
  <c r="L164" i="4" a="1"/>
  <c r="L164" i="4" s="1"/>
  <c r="D178" i="3" s="1"/>
  <c r="J165" i="4" a="1"/>
  <c r="J165" i="4" s="1"/>
  <c r="K168" i="4" a="1"/>
  <c r="K168" i="4" s="1"/>
  <c r="B1077" i="2" s="1"/>
  <c r="G171" i="4" a="1"/>
  <c r="G171" i="4" s="1"/>
  <c r="O173" i="4" a="1"/>
  <c r="O173" i="4" s="1"/>
  <c r="O176" i="4" a="1"/>
  <c r="O176" i="4" s="1"/>
  <c r="M180" i="4"/>
  <c r="G188" i="4" a="1"/>
  <c r="G188" i="4" s="1"/>
  <c r="G190" i="4" a="1"/>
  <c r="G190" i="4" s="1"/>
  <c r="F191" i="4" a="1"/>
  <c r="F191" i="4" s="1"/>
  <c r="C1090" i="2" s="1"/>
  <c r="E194" i="4" a="1"/>
  <c r="E194" i="4" s="1"/>
  <c r="N194" i="4" s="1"/>
  <c r="E200" i="4" a="1"/>
  <c r="E200" i="4" s="1"/>
  <c r="K206" i="4" a="1"/>
  <c r="K206" i="4" s="1"/>
  <c r="B394" i="2" s="1"/>
  <c r="G206" i="4" a="1"/>
  <c r="G206" i="4" s="1"/>
  <c r="O206" i="4" a="1"/>
  <c r="O206" i="4" s="1"/>
  <c r="F209" i="4" a="1"/>
  <c r="F209" i="4" s="1"/>
  <c r="C1095" i="2" s="1"/>
  <c r="K211" i="4" a="1"/>
  <c r="K211" i="4" s="1"/>
  <c r="B81" i="2" s="1"/>
  <c r="G211" i="4" a="1"/>
  <c r="G211" i="4" s="1"/>
  <c r="E211" i="4" a="1"/>
  <c r="E211" i="4" s="1"/>
  <c r="J211" i="4" a="1"/>
  <c r="J211" i="4" s="1"/>
  <c r="L213" i="4" a="1"/>
  <c r="L213" i="4" s="1"/>
  <c r="D227" i="3" s="1"/>
  <c r="E213" i="4" a="1"/>
  <c r="E213" i="4" s="1"/>
  <c r="D213" i="4" a="1"/>
  <c r="D213" i="4" s="1"/>
  <c r="O213" i="4" a="1"/>
  <c r="O213" i="4" s="1"/>
  <c r="K219" i="4" a="1"/>
  <c r="K219" i="4" s="1"/>
  <c r="B400" i="2" s="1"/>
  <c r="O219" i="4" a="1"/>
  <c r="O219" i="4" s="1"/>
  <c r="G219" i="4" a="1"/>
  <c r="G219" i="4" s="1"/>
  <c r="E219" i="4" a="1"/>
  <c r="E219" i="4" s="1"/>
  <c r="D219" i="4" a="1"/>
  <c r="D219" i="4" s="1"/>
  <c r="J219" i="4" a="1"/>
  <c r="J219" i="4" s="1"/>
  <c r="L221" i="4" a="1"/>
  <c r="L221" i="4" s="1"/>
  <c r="D235" i="3" s="1"/>
  <c r="J221" i="4" a="1"/>
  <c r="J221" i="4" s="1"/>
  <c r="E221" i="4" a="1"/>
  <c r="E221" i="4" s="1"/>
  <c r="K222" i="4" a="1"/>
  <c r="K222" i="4" s="1"/>
  <c r="B1098" i="2" s="1"/>
  <c r="O222" i="4" a="1"/>
  <c r="O222" i="4" s="1"/>
  <c r="G222" i="4" a="1"/>
  <c r="G222" i="4" s="1"/>
  <c r="E222" i="4" a="1"/>
  <c r="E222" i="4" s="1"/>
  <c r="D222" i="4" a="1"/>
  <c r="D222" i="4" s="1"/>
  <c r="L225" i="4" a="1"/>
  <c r="L225" i="4" s="1"/>
  <c r="D239" i="3" s="1"/>
  <c r="C228" i="4" a="1"/>
  <c r="C228" i="4" s="1"/>
  <c r="M228" i="4" s="1"/>
  <c r="E229" i="4" a="1"/>
  <c r="E229" i="4" s="1"/>
  <c r="O235" i="4" a="1"/>
  <c r="O235" i="4" s="1"/>
  <c r="G238" i="4" a="1"/>
  <c r="G238" i="4" s="1"/>
  <c r="C251" i="4" a="1"/>
  <c r="C251" i="4" s="1"/>
  <c r="D274" i="4" a="1"/>
  <c r="D274" i="4" s="1"/>
  <c r="J274" i="4" a="1"/>
  <c r="J274" i="4" s="1"/>
  <c r="E274" i="4" a="1"/>
  <c r="E274" i="4" s="1"/>
  <c r="L284" i="4" a="1"/>
  <c r="L284" i="4" s="1"/>
  <c r="D298" i="3" s="1"/>
  <c r="F284" i="4" a="1"/>
  <c r="F284" i="4" s="1"/>
  <c r="C433" i="2" s="1"/>
  <c r="G285" i="4" a="1"/>
  <c r="G285" i="4" s="1"/>
  <c r="D305" i="4" a="1"/>
  <c r="D305" i="4" s="1"/>
  <c r="O305" i="4" a="1"/>
  <c r="O305" i="4" s="1"/>
  <c r="E305" i="4" a="1"/>
  <c r="E305" i="4" s="1"/>
  <c r="N305" i="4" s="1"/>
  <c r="K305" i="4" a="1"/>
  <c r="K305" i="4" s="1"/>
  <c r="B1128" i="2" s="1"/>
  <c r="C305" i="4" a="1"/>
  <c r="C305" i="4" s="1"/>
  <c r="J305" i="4" a="1"/>
  <c r="J305" i="4" s="1"/>
  <c r="K326" i="4" a="1"/>
  <c r="K326" i="4" s="1"/>
  <c r="B457" i="2" s="1"/>
  <c r="L326" i="4" a="1"/>
  <c r="L326" i="4" s="1"/>
  <c r="D340" i="3" s="1"/>
  <c r="G326" i="4" a="1"/>
  <c r="G326" i="4" s="1"/>
  <c r="E326" i="4" a="1"/>
  <c r="E326" i="4" s="1"/>
  <c r="O326" i="4" a="1"/>
  <c r="O326" i="4" s="1"/>
  <c r="C326" i="4" a="1"/>
  <c r="C326" i="4" s="1"/>
  <c r="M326" i="4" s="1"/>
  <c r="C364" i="4" a="1"/>
  <c r="C364" i="4" s="1"/>
  <c r="F392" i="4" a="1"/>
  <c r="F392" i="4" s="1"/>
  <c r="C496" i="2" s="1"/>
  <c r="F400" i="4" a="1"/>
  <c r="F400" i="4" s="1"/>
  <c r="C1564" i="2" s="1"/>
  <c r="K421" i="4" a="1"/>
  <c r="K421" i="4" s="1"/>
  <c r="B104" i="2" s="1"/>
  <c r="L421" i="4" a="1"/>
  <c r="L421" i="4" s="1"/>
  <c r="D435" i="3" s="1"/>
  <c r="D421" i="4" a="1"/>
  <c r="D421" i="4" s="1"/>
  <c r="J421" i="4" a="1"/>
  <c r="J421" i="4" s="1"/>
  <c r="C421" i="4" a="1"/>
  <c r="C421" i="4" s="1"/>
  <c r="O421" i="4" a="1"/>
  <c r="O421" i="4" s="1"/>
  <c r="G421" i="4" a="1"/>
  <c r="G421" i="4" s="1"/>
  <c r="L427" i="4" a="1"/>
  <c r="L427" i="4" s="1"/>
  <c r="D441" i="3" s="1"/>
  <c r="D427" i="4" a="1"/>
  <c r="D427" i="4" s="1"/>
  <c r="K427" i="4" a="1"/>
  <c r="K427" i="4" s="1"/>
  <c r="B1159" i="2" s="1"/>
  <c r="L435" i="4" a="1"/>
  <c r="L435" i="4" s="1"/>
  <c r="D449" i="3" s="1"/>
  <c r="D435" i="4" a="1"/>
  <c r="D435" i="4" s="1"/>
  <c r="K435" i="4" a="1"/>
  <c r="K435" i="4" s="1"/>
  <c r="B1164" i="2" s="1"/>
  <c r="E463" i="4" a="1"/>
  <c r="E463" i="4" s="1"/>
  <c r="D463" i="4" a="1"/>
  <c r="D463" i="4" s="1"/>
  <c r="K463" i="4" a="1"/>
  <c r="K463" i="4" s="1"/>
  <c r="B527" i="2" s="1"/>
  <c r="F463" i="4" a="1"/>
  <c r="F463" i="4" s="1"/>
  <c r="C527" i="2" s="1"/>
  <c r="K469" i="4" a="1"/>
  <c r="K469" i="4" s="1"/>
  <c r="B1170" i="2" s="1"/>
  <c r="O469" i="4" a="1"/>
  <c r="O469" i="4" s="1"/>
  <c r="G469" i="4" a="1"/>
  <c r="G469" i="4" s="1"/>
  <c r="E469" i="4" a="1"/>
  <c r="E469" i="4" s="1"/>
  <c r="L469" i="4" a="1"/>
  <c r="L469" i="4" s="1"/>
  <c r="D483" i="3" s="1"/>
  <c r="D469" i="4" a="1"/>
  <c r="D469" i="4" s="1"/>
  <c r="J469" i="4" a="1"/>
  <c r="J469" i="4" s="1"/>
  <c r="C469" i="4" a="1"/>
  <c r="C469" i="4" s="1"/>
  <c r="M469" i="4" s="1"/>
  <c r="E496" i="4" a="1"/>
  <c r="E496" i="4" s="1"/>
  <c r="F683" i="4" a="1"/>
  <c r="F683" i="4" s="1"/>
  <c r="C1242" i="2" s="1"/>
  <c r="O683" i="4" a="1"/>
  <c r="O683" i="4" s="1"/>
  <c r="K683" i="4" a="1"/>
  <c r="K683" i="4" s="1"/>
  <c r="B1242" i="2" s="1"/>
  <c r="E683" i="4" a="1"/>
  <c r="E683" i="4" s="1"/>
  <c r="N683" i="4" s="1"/>
  <c r="M1574" i="3"/>
  <c r="K1576" i="3"/>
  <c r="J3" i="4" a="1"/>
  <c r="J3" i="4" s="1"/>
  <c r="C26" i="4" a="1"/>
  <c r="C26" i="4" s="1"/>
  <c r="M26" i="4" s="1"/>
  <c r="K28" i="4" a="1"/>
  <c r="K28" i="4" s="1"/>
  <c r="B32" i="2" s="1"/>
  <c r="G30" i="4" a="1"/>
  <c r="G30" i="4" s="1"/>
  <c r="J31" i="4" a="1"/>
  <c r="J31" i="4" s="1"/>
  <c r="E32" i="4" a="1"/>
  <c r="E32" i="4" s="1"/>
  <c r="N32" i="4" s="1"/>
  <c r="C35" i="4" a="1"/>
  <c r="C35" i="4" s="1"/>
  <c r="C49" i="3" s="1"/>
  <c r="F50" i="4" a="1"/>
  <c r="F50" i="4" s="1"/>
  <c r="C305" i="2" s="1"/>
  <c r="E51" i="4" a="1"/>
  <c r="E51" i="4" s="1"/>
  <c r="L51" i="4" a="1"/>
  <c r="L51" i="4" s="1"/>
  <c r="D65" i="3" s="1"/>
  <c r="E63" i="4" a="1"/>
  <c r="E63" i="4" s="1"/>
  <c r="N63" i="4" s="1"/>
  <c r="K71" i="4" a="1"/>
  <c r="K71" i="4" s="1"/>
  <c r="B66" i="2" s="1"/>
  <c r="E74" i="4" a="1"/>
  <c r="E74" i="4" s="1"/>
  <c r="L74" i="4" a="1"/>
  <c r="L74" i="4" s="1"/>
  <c r="D88" i="3" s="1"/>
  <c r="J77" i="4" a="1"/>
  <c r="J77" i="4" s="1"/>
  <c r="D86" i="4" a="1"/>
  <c r="D86" i="4" s="1"/>
  <c r="L86" i="4" a="1"/>
  <c r="L86" i="4" s="1"/>
  <c r="D100" i="3" s="1"/>
  <c r="C99" i="4" a="1"/>
  <c r="C99" i="4" s="1"/>
  <c r="M99" i="4" s="1"/>
  <c r="D101" i="4" a="1"/>
  <c r="D101" i="4" s="1"/>
  <c r="K103" i="4" a="1"/>
  <c r="K103" i="4" s="1"/>
  <c r="B76" i="2" s="1"/>
  <c r="J110" i="4" a="1"/>
  <c r="J110" i="4" s="1"/>
  <c r="C113" i="4" a="1"/>
  <c r="C113" i="4" s="1"/>
  <c r="C123" i="4" a="1"/>
  <c r="C123" i="4" s="1"/>
  <c r="M123" i="4" s="1"/>
  <c r="J142" i="4" a="1"/>
  <c r="J142" i="4" s="1"/>
  <c r="F143" i="4" a="1"/>
  <c r="F143" i="4" s="1"/>
  <c r="C1070" i="2" s="1"/>
  <c r="J149" i="4" a="1"/>
  <c r="J149" i="4" s="1"/>
  <c r="L154" i="4" a="1"/>
  <c r="L154" i="4" s="1"/>
  <c r="D168" i="3" s="1"/>
  <c r="F160" i="4" a="1"/>
  <c r="F160" i="4" s="1"/>
  <c r="C378" i="2" s="1"/>
  <c r="O165" i="4" a="1"/>
  <c r="O165" i="4" s="1"/>
  <c r="D173" i="4" a="1"/>
  <c r="D173" i="4" s="1"/>
  <c r="G226" i="4" a="1"/>
  <c r="G226" i="4" s="1"/>
  <c r="F226" i="4" a="1"/>
  <c r="F226" i="4" s="1"/>
  <c r="C83" i="2" s="1"/>
  <c r="G227" i="4" a="1"/>
  <c r="G227" i="4" s="1"/>
  <c r="E235" i="4" a="1"/>
  <c r="E235" i="4" s="1"/>
  <c r="K236" i="4" a="1"/>
  <c r="K236" i="4" s="1"/>
  <c r="B410" i="2" s="1"/>
  <c r="G236" i="4" a="1"/>
  <c r="G236" i="4" s="1"/>
  <c r="C236" i="4" a="1"/>
  <c r="C236" i="4" s="1"/>
  <c r="D251" i="4" a="1"/>
  <c r="D251" i="4" s="1"/>
  <c r="J261" i="4" a="1"/>
  <c r="J261" i="4" s="1"/>
  <c r="F264" i="4" a="1"/>
  <c r="F264" i="4" s="1"/>
  <c r="C423" i="2" s="1"/>
  <c r="E264" i="4" a="1"/>
  <c r="E264" i="4" s="1"/>
  <c r="G279" i="4" a="1"/>
  <c r="G279" i="4" s="1"/>
  <c r="F279" i="4" a="1"/>
  <c r="F279" i="4" s="1"/>
  <c r="C1119" i="2" s="1"/>
  <c r="O279" i="4" a="1"/>
  <c r="O279" i="4" s="1"/>
  <c r="E279" i="4" a="1"/>
  <c r="E279" i="4" s="1"/>
  <c r="K279" i="4" a="1"/>
  <c r="K279" i="4" s="1"/>
  <c r="B1119" i="2" s="1"/>
  <c r="C279" i="4" a="1"/>
  <c r="C279" i="4" s="1"/>
  <c r="M279" i="4" s="1"/>
  <c r="D292" i="4" a="1"/>
  <c r="D292" i="4" s="1"/>
  <c r="D324" i="4" a="1"/>
  <c r="D324" i="4" s="1"/>
  <c r="O328" i="4" a="1"/>
  <c r="O328" i="4" s="1"/>
  <c r="E328" i="4" a="1"/>
  <c r="E328" i="4" s="1"/>
  <c r="K328" i="4" a="1"/>
  <c r="K328" i="4" s="1"/>
  <c r="B1139" i="2" s="1"/>
  <c r="J328" i="4" a="1"/>
  <c r="J328" i="4" s="1"/>
  <c r="K334" i="4" a="1"/>
  <c r="K334" i="4" s="1"/>
  <c r="B462" i="2" s="1"/>
  <c r="O334" i="4" a="1"/>
  <c r="O334" i="4" s="1"/>
  <c r="D334" i="4" a="1"/>
  <c r="D334" i="4" s="1"/>
  <c r="J334" i="4" a="1"/>
  <c r="J334" i="4" s="1"/>
  <c r="E334" i="4" a="1"/>
  <c r="E334" i="4" s="1"/>
  <c r="F352" i="4" a="1"/>
  <c r="F352" i="4" s="1"/>
  <c r="C473" i="2" s="1"/>
  <c r="D361" i="4" a="1"/>
  <c r="D361" i="4" s="1"/>
  <c r="J361" i="4" a="1"/>
  <c r="J361" i="4" s="1"/>
  <c r="E361" i="4" a="1"/>
  <c r="E361" i="4" s="1"/>
  <c r="K461" i="4" a="1"/>
  <c r="K461" i="4" s="1"/>
  <c r="B525" i="2" s="1"/>
  <c r="G461" i="4" a="1"/>
  <c r="G461" i="4" s="1"/>
  <c r="O461" i="4" a="1"/>
  <c r="O461" i="4" s="1"/>
  <c r="E461" i="4" a="1"/>
  <c r="E461" i="4" s="1"/>
  <c r="D461" i="4" a="1"/>
  <c r="D461" i="4" s="1"/>
  <c r="C461" i="4" a="1"/>
  <c r="C461" i="4" s="1"/>
  <c r="F507" i="4" a="1"/>
  <c r="F507" i="4" s="1"/>
  <c r="C549" i="2" s="1"/>
  <c r="D507" i="4" a="1"/>
  <c r="D507" i="4" s="1"/>
  <c r="L507" i="4" a="1"/>
  <c r="L507" i="4" s="1"/>
  <c r="D521" i="3" s="1"/>
  <c r="C507" i="4" a="1"/>
  <c r="C507" i="4" s="1"/>
  <c r="M507" i="4" s="1"/>
  <c r="K507" i="4" a="1"/>
  <c r="K507" i="4" s="1"/>
  <c r="B549" i="2" s="1"/>
  <c r="K640" i="4" a="1"/>
  <c r="K640" i="4" s="1"/>
  <c r="B608" i="2" s="1"/>
  <c r="D640" i="4" a="1"/>
  <c r="D640" i="4" s="1"/>
  <c r="J640" i="4" a="1"/>
  <c r="J640" i="4" s="1"/>
  <c r="C640" i="4" a="1"/>
  <c r="C640" i="4" s="1"/>
  <c r="O640" i="4" a="1"/>
  <c r="O640" i="4" s="1"/>
  <c r="G640" i="4" a="1"/>
  <c r="G640" i="4" s="1"/>
  <c r="E640" i="4" a="1"/>
  <c r="E640" i="4" s="1"/>
  <c r="L640" i="4" a="1"/>
  <c r="L640" i="4" s="1"/>
  <c r="D654" i="3" s="1"/>
  <c r="O1518" i="3"/>
  <c r="L1563" i="3"/>
  <c r="N1569" i="3"/>
  <c r="N1574" i="3"/>
  <c r="L1576" i="3"/>
  <c r="D12" i="3"/>
  <c r="C5" i="2"/>
  <c r="D13" i="3"/>
  <c r="D3" i="4" a="1"/>
  <c r="D3" i="4" s="1"/>
  <c r="L3" i="4" a="1"/>
  <c r="L3" i="4" s="1"/>
  <c r="D17" i="3" s="1"/>
  <c r="F7" i="4" a="1"/>
  <c r="F7" i="4" s="1"/>
  <c r="C13" i="2" s="1"/>
  <c r="D9" i="4" a="1"/>
  <c r="D9" i="4" s="1"/>
  <c r="C19" i="4" a="1"/>
  <c r="C19" i="4" s="1"/>
  <c r="M19" i="4" s="1"/>
  <c r="E31" i="4" a="1"/>
  <c r="E31" i="4" s="1"/>
  <c r="F32" i="4" a="1"/>
  <c r="F32" i="4" s="1"/>
  <c r="C36" i="2" s="1"/>
  <c r="J35" i="4" a="1"/>
  <c r="J35" i="4" s="1"/>
  <c r="E36" i="4" a="1"/>
  <c r="E36" i="4" s="1"/>
  <c r="K36" i="4" a="1"/>
  <c r="K36" i="4" s="1"/>
  <c r="B40" i="2" s="1"/>
  <c r="J43" i="4" a="1"/>
  <c r="J43" i="4" s="1"/>
  <c r="K48" i="4" a="1"/>
  <c r="K48" i="4" s="1"/>
  <c r="B50" i="2" s="1"/>
  <c r="O51" i="4" a="1"/>
  <c r="O51" i="4" s="1"/>
  <c r="J55" i="4" a="1"/>
  <c r="J55" i="4" s="1"/>
  <c r="E61" i="4" a="1"/>
  <c r="E61" i="4" s="1"/>
  <c r="J62" i="4" a="1"/>
  <c r="J62" i="4" s="1"/>
  <c r="O63" i="4" a="1"/>
  <c r="O63" i="4" s="1"/>
  <c r="F74" i="4" a="1"/>
  <c r="F74" i="4" s="1"/>
  <c r="C313" i="2" s="1"/>
  <c r="O74" i="4" a="1"/>
  <c r="O74" i="4" s="1"/>
  <c r="O77" i="4" a="1"/>
  <c r="O77" i="4" s="1"/>
  <c r="C83" i="4" a="1"/>
  <c r="C83" i="4" s="1"/>
  <c r="M83" i="4" s="1"/>
  <c r="J83" i="4" a="1"/>
  <c r="J83" i="4" s="1"/>
  <c r="F98" i="4" a="1"/>
  <c r="F98" i="4" s="1"/>
  <c r="C74" i="2" s="1"/>
  <c r="O101" i="4" a="1"/>
  <c r="O101" i="4" s="1"/>
  <c r="C110" i="4" a="1"/>
  <c r="C110" i="4" s="1"/>
  <c r="L110" i="4" a="1"/>
  <c r="L110" i="4" s="1"/>
  <c r="D124" i="3" s="1"/>
  <c r="D112" i="4" a="1"/>
  <c r="D112" i="4" s="1"/>
  <c r="L113" i="4" a="1"/>
  <c r="L113" i="4" s="1"/>
  <c r="D127" i="3" s="1"/>
  <c r="C115" i="4" a="1"/>
  <c r="C115" i="4" s="1"/>
  <c r="F116" i="4" a="1"/>
  <c r="F116" i="4" s="1"/>
  <c r="C343" i="2" s="1"/>
  <c r="J126" i="4" a="1"/>
  <c r="J126" i="4" s="1"/>
  <c r="F129" i="4" a="1"/>
  <c r="F129" i="4" s="1"/>
  <c r="C355" i="2" s="1"/>
  <c r="D139" i="4" a="1"/>
  <c r="D139" i="4" s="1"/>
  <c r="J139" i="4" a="1"/>
  <c r="J139" i="4" s="1"/>
  <c r="D140" i="4" a="1"/>
  <c r="D140" i="4" s="1"/>
  <c r="E141" i="4" a="1"/>
  <c r="E141" i="4" s="1"/>
  <c r="C142" i="4" a="1"/>
  <c r="C142" i="4" s="1"/>
  <c r="M142" i="4" s="1"/>
  <c r="C154" i="4" a="1"/>
  <c r="C154" i="4" s="1"/>
  <c r="M154" i="4" s="1"/>
  <c r="G155" i="4" a="1"/>
  <c r="G155" i="4" s="1"/>
  <c r="O155" i="4" a="1"/>
  <c r="O155" i="4" s="1"/>
  <c r="C174" i="4" a="1"/>
  <c r="C174" i="4" s="1"/>
  <c r="J174" i="4" a="1"/>
  <c r="J174" i="4" s="1"/>
  <c r="E176" i="4" a="1"/>
  <c r="E176" i="4" s="1"/>
  <c r="F177" i="4" a="1"/>
  <c r="F177" i="4" s="1"/>
  <c r="C1082" i="2" s="1"/>
  <c r="J189" i="4" a="1"/>
  <c r="J189" i="4" s="1"/>
  <c r="G194" i="4" a="1"/>
  <c r="G194" i="4" s="1"/>
  <c r="O194" i="4" a="1"/>
  <c r="O194" i="4" s="1"/>
  <c r="F197" i="4" a="1"/>
  <c r="F197" i="4" s="1"/>
  <c r="C79" i="2" s="1"/>
  <c r="J199" i="4" a="1"/>
  <c r="J199" i="4" s="1"/>
  <c r="K220" i="4" a="1"/>
  <c r="K220" i="4" s="1"/>
  <c r="B401" i="2" s="1"/>
  <c r="L220" i="4" a="1"/>
  <c r="L220" i="4" s="1"/>
  <c r="D234" i="3" s="1"/>
  <c r="G220" i="4" a="1"/>
  <c r="G220" i="4" s="1"/>
  <c r="C225" i="4" a="1"/>
  <c r="C225" i="4" s="1"/>
  <c r="M225" i="4" s="1"/>
  <c r="G228" i="4" a="1"/>
  <c r="G228" i="4" s="1"/>
  <c r="G234" i="4" a="1"/>
  <c r="G234" i="4" s="1"/>
  <c r="F234" i="4" a="1"/>
  <c r="F234" i="4" s="1"/>
  <c r="C409" i="2" s="1"/>
  <c r="D236" i="4" a="1"/>
  <c r="D236" i="4" s="1"/>
  <c r="K239" i="4" a="1"/>
  <c r="K239" i="4" s="1"/>
  <c r="B412" i="2" s="1"/>
  <c r="K246" i="4" a="1"/>
  <c r="K246" i="4" s="1"/>
  <c r="B1107" i="2" s="1"/>
  <c r="O246" i="4" a="1"/>
  <c r="O246" i="4" s="1"/>
  <c r="E246" i="4" a="1"/>
  <c r="E246" i="4" s="1"/>
  <c r="J246" i="4" a="1"/>
  <c r="J246" i="4" s="1"/>
  <c r="C246" i="4" a="1"/>
  <c r="C246" i="4" s="1"/>
  <c r="M246" i="4" s="1"/>
  <c r="E251" i="4" a="1"/>
  <c r="E251" i="4" s="1"/>
  <c r="L254" i="4" a="1"/>
  <c r="L254" i="4" s="1"/>
  <c r="D268" i="3" s="1"/>
  <c r="O261" i="4" a="1"/>
  <c r="O261" i="4" s="1"/>
  <c r="K270" i="4" a="1"/>
  <c r="K270" i="4" s="1"/>
  <c r="B1116" i="2" s="1"/>
  <c r="O270" i="4" a="1"/>
  <c r="O270" i="4" s="1"/>
  <c r="G270" i="4" a="1"/>
  <c r="G270" i="4" s="1"/>
  <c r="L270" i="4" a="1"/>
  <c r="L270" i="4" s="1"/>
  <c r="D284" i="3" s="1"/>
  <c r="D279" i="4" a="1"/>
  <c r="D279" i="4" s="1"/>
  <c r="N283" i="4"/>
  <c r="O290" i="4" a="1"/>
  <c r="O290" i="4" s="1"/>
  <c r="D298" i="4" a="1"/>
  <c r="D298" i="4" s="1"/>
  <c r="F298" i="4" a="1"/>
  <c r="F298" i="4" s="1"/>
  <c r="C443" i="2" s="1"/>
  <c r="O298" i="4" a="1"/>
  <c r="O298" i="4" s="1"/>
  <c r="L298" i="4" a="1"/>
  <c r="L298" i="4" s="1"/>
  <c r="D312" i="3" s="1"/>
  <c r="E298" i="4" a="1"/>
  <c r="E298" i="4" s="1"/>
  <c r="C298" i="4" a="1"/>
  <c r="C298" i="4" s="1"/>
  <c r="K310" i="4" a="1"/>
  <c r="K310" i="4" s="1"/>
  <c r="B1132" i="2" s="1"/>
  <c r="G310" i="4" a="1"/>
  <c r="G310" i="4" s="1"/>
  <c r="O310" i="4" a="1"/>
  <c r="O310" i="4" s="1"/>
  <c r="E310" i="4" a="1"/>
  <c r="E310" i="4" s="1"/>
  <c r="D310" i="4" a="1"/>
  <c r="D310" i="4" s="1"/>
  <c r="D328" i="4" a="1"/>
  <c r="D328" i="4" s="1"/>
  <c r="C334" i="4" a="1"/>
  <c r="C334" i="4" s="1"/>
  <c r="D337" i="4" a="1"/>
  <c r="D337" i="4" s="1"/>
  <c r="O337" i="4" a="1"/>
  <c r="O337" i="4" s="1"/>
  <c r="C337" i="4" a="1"/>
  <c r="C337" i="4" s="1"/>
  <c r="M337" i="4" s="1"/>
  <c r="L337" i="4" a="1"/>
  <c r="L337" i="4" s="1"/>
  <c r="D351" i="3" s="1"/>
  <c r="K347" i="4" a="1"/>
  <c r="K347" i="4" s="1"/>
  <c r="B470" i="2" s="1"/>
  <c r="F351" i="4" a="1"/>
  <c r="F351" i="4" s="1"/>
  <c r="C89" i="2" s="1"/>
  <c r="D351" i="4" a="1"/>
  <c r="D351" i="4" s="1"/>
  <c r="J366" i="4" a="1"/>
  <c r="J366" i="4" s="1"/>
  <c r="M429" i="4"/>
  <c r="K492" i="4" a="1"/>
  <c r="K492" i="4" s="1"/>
  <c r="B1177" i="2" s="1"/>
  <c r="G492" i="4" a="1"/>
  <c r="G492" i="4" s="1"/>
  <c r="O492" i="4" a="1"/>
  <c r="O492" i="4" s="1"/>
  <c r="E492" i="4" a="1"/>
  <c r="E492" i="4" s="1"/>
  <c r="D492" i="4" a="1"/>
  <c r="D492" i="4" s="1"/>
  <c r="L492" i="4" a="1"/>
  <c r="L492" i="4" s="1"/>
  <c r="D506" i="3" s="1"/>
  <c r="J492" i="4" a="1"/>
  <c r="J492" i="4" s="1"/>
  <c r="Q1518" i="3"/>
  <c r="Q1522" i="3"/>
  <c r="Q1525" i="3"/>
  <c r="M1536" i="3"/>
  <c r="N1546" i="3"/>
  <c r="K1547" i="3"/>
  <c r="M1551" i="3"/>
  <c r="K1556" i="3"/>
  <c r="O1560" i="3"/>
  <c r="M1563" i="3"/>
  <c r="I1565" i="3"/>
  <c r="M1567" i="3"/>
  <c r="E1569" i="3"/>
  <c r="O1569" i="3"/>
  <c r="L1573" i="3"/>
  <c r="E1574" i="3"/>
  <c r="O1574" i="3"/>
  <c r="M1576" i="3"/>
  <c r="B1554" i="2"/>
  <c r="C6" i="4" a="1"/>
  <c r="C6" i="4" s="1"/>
  <c r="M6" i="4" s="1"/>
  <c r="J6" i="4" a="1"/>
  <c r="J6" i="4" s="1"/>
  <c r="K16" i="4" a="1"/>
  <c r="K16" i="4" s="1"/>
  <c r="B22" i="2" s="1"/>
  <c r="E20" i="4" a="1"/>
  <c r="E20" i="4" s="1"/>
  <c r="L20" i="4" a="1"/>
  <c r="L20" i="4" s="1"/>
  <c r="D34" i="3" s="1"/>
  <c r="C22" i="4" a="1"/>
  <c r="C22" i="4" s="1"/>
  <c r="M22" i="4" s="1"/>
  <c r="K31" i="4" a="1"/>
  <c r="K31" i="4" s="1"/>
  <c r="B35" i="2" s="1"/>
  <c r="D35" i="4" a="1"/>
  <c r="D35" i="4" s="1"/>
  <c r="L35" i="4" a="1"/>
  <c r="L35" i="4" s="1"/>
  <c r="D49" i="3" s="1"/>
  <c r="L36" i="4" a="1"/>
  <c r="L36" i="4" s="1"/>
  <c r="D50" i="3" s="1"/>
  <c r="E38" i="4" a="1"/>
  <c r="E38" i="4" s="1"/>
  <c r="M40" i="4"/>
  <c r="C43" i="4" a="1"/>
  <c r="C43" i="4" s="1"/>
  <c r="C47" i="4" a="1"/>
  <c r="C47" i="4" s="1"/>
  <c r="M47" i="4" s="1"/>
  <c r="D48" i="4" a="1"/>
  <c r="D48" i="4" s="1"/>
  <c r="G51" i="4" a="1"/>
  <c r="G51" i="4" s="1"/>
  <c r="J54" i="4" a="1"/>
  <c r="J54" i="4" s="1"/>
  <c r="E55" i="4" a="1"/>
  <c r="E55" i="4" s="1"/>
  <c r="N55" i="4" s="1"/>
  <c r="J59" i="4" a="1"/>
  <c r="J59" i="4" s="1"/>
  <c r="C62" i="4" a="1"/>
  <c r="C62" i="4" s="1"/>
  <c r="F66" i="4" a="1"/>
  <c r="F66" i="4" s="1"/>
  <c r="C63" i="2" s="1"/>
  <c r="C68" i="4" a="1"/>
  <c r="C68" i="4" s="1"/>
  <c r="O69" i="4" a="1"/>
  <c r="O69" i="4" s="1"/>
  <c r="E71" i="4" a="1"/>
  <c r="E71" i="4" s="1"/>
  <c r="N71" i="4" s="1"/>
  <c r="O75" i="4" a="1"/>
  <c r="O75" i="4" s="1"/>
  <c r="D77" i="4" a="1"/>
  <c r="D77" i="4" s="1"/>
  <c r="E80" i="4" a="1"/>
  <c r="E80" i="4" s="1"/>
  <c r="D83" i="4" a="1"/>
  <c r="D83" i="4" s="1"/>
  <c r="E86" i="4" a="1"/>
  <c r="E86" i="4" s="1"/>
  <c r="O86" i="4" a="1"/>
  <c r="O86" i="4" s="1"/>
  <c r="L94" i="4" a="1"/>
  <c r="L94" i="4" s="1"/>
  <c r="D108" i="3" s="1"/>
  <c r="D99" i="4" a="1"/>
  <c r="D99" i="4" s="1"/>
  <c r="J99" i="4" a="1"/>
  <c r="J99" i="4" s="1"/>
  <c r="E101" i="4" a="1"/>
  <c r="E101" i="4" s="1"/>
  <c r="E103" i="4" a="1"/>
  <c r="E103" i="4" s="1"/>
  <c r="N103" i="4" s="1"/>
  <c r="K104" i="4" a="1"/>
  <c r="K104" i="4" s="1"/>
  <c r="B332" i="2" s="1"/>
  <c r="F106" i="4" a="1"/>
  <c r="F106" i="4" s="1"/>
  <c r="C1067" i="2" s="1"/>
  <c r="G107" i="4" a="1"/>
  <c r="G107" i="4" s="1"/>
  <c r="D110" i="4" a="1"/>
  <c r="D110" i="4" s="1"/>
  <c r="O110" i="4" a="1"/>
  <c r="O110" i="4" s="1"/>
  <c r="J115" i="4" a="1"/>
  <c r="J115" i="4" s="1"/>
  <c r="O118" i="4" a="1"/>
  <c r="O118" i="4" s="1"/>
  <c r="D123" i="4" a="1"/>
  <c r="D123" i="4" s="1"/>
  <c r="J123" i="4" a="1"/>
  <c r="J123" i="4" s="1"/>
  <c r="D124" i="4" a="1"/>
  <c r="D124" i="4" s="1"/>
  <c r="C126" i="4" a="1"/>
  <c r="C126" i="4" s="1"/>
  <c r="M126" i="4" s="1"/>
  <c r="L126" i="4" a="1"/>
  <c r="L126" i="4" s="1"/>
  <c r="D140" i="3" s="1"/>
  <c r="G140" i="4" a="1"/>
  <c r="G140" i="4" s="1"/>
  <c r="D142" i="4" a="1"/>
  <c r="D142" i="4" s="1"/>
  <c r="L142" i="4" a="1"/>
  <c r="L142" i="4" s="1"/>
  <c r="D156" i="3" s="1"/>
  <c r="M147" i="4"/>
  <c r="C148" i="4" a="1"/>
  <c r="C148" i="4" s="1"/>
  <c r="D149" i="4" a="1"/>
  <c r="D149" i="4" s="1"/>
  <c r="O149" i="4" a="1"/>
  <c r="O149" i="4" s="1"/>
  <c r="E151" i="4" a="1"/>
  <c r="E151" i="4" s="1"/>
  <c r="N151" i="4" s="1"/>
  <c r="C164" i="4" a="1"/>
  <c r="C164" i="4" s="1"/>
  <c r="M164" i="4" s="1"/>
  <c r="D165" i="4" a="1"/>
  <c r="D165" i="4" s="1"/>
  <c r="C166" i="4" a="1"/>
  <c r="C166" i="4" s="1"/>
  <c r="M166" i="4" s="1"/>
  <c r="J166" i="4" a="1"/>
  <c r="J166" i="4" s="1"/>
  <c r="C171" i="4" a="1"/>
  <c r="C171" i="4" s="1"/>
  <c r="G172" i="4" a="1"/>
  <c r="G172" i="4" s="1"/>
  <c r="E173" i="4" a="1"/>
  <c r="E173" i="4" s="1"/>
  <c r="D174" i="4" a="1"/>
  <c r="D174" i="4" s="1"/>
  <c r="L174" i="4" a="1"/>
  <c r="L174" i="4" s="1"/>
  <c r="D188" i="3" s="1"/>
  <c r="F185" i="4" a="1"/>
  <c r="F185" i="4" s="1"/>
  <c r="C1086" i="2" s="1"/>
  <c r="L188" i="4" a="1"/>
  <c r="L188" i="4" s="1"/>
  <c r="D202" i="3" s="1"/>
  <c r="O189" i="4" a="1"/>
  <c r="O189" i="4" s="1"/>
  <c r="L195" i="4" a="1"/>
  <c r="L195" i="4" s="1"/>
  <c r="D209" i="3" s="1"/>
  <c r="K200" i="4" a="1"/>
  <c r="K200" i="4" s="1"/>
  <c r="B1562" i="2" s="1"/>
  <c r="E206" i="4" a="1"/>
  <c r="E206" i="4" s="1"/>
  <c r="C217" i="4" a="1"/>
  <c r="C217" i="4" s="1"/>
  <c r="C220" i="4" a="1"/>
  <c r="C220" i="4" s="1"/>
  <c r="G225" i="4" a="1"/>
  <c r="G225" i="4" s="1"/>
  <c r="O229" i="4" a="1"/>
  <c r="O229" i="4" s="1"/>
  <c r="G235" i="4" a="1"/>
  <c r="G235" i="4" s="1"/>
  <c r="J238" i="4" a="1"/>
  <c r="J238" i="4" s="1"/>
  <c r="O239" i="4" a="1"/>
  <c r="O239" i="4" s="1"/>
  <c r="D245" i="4" a="1"/>
  <c r="D245" i="4" s="1"/>
  <c r="D246" i="4" a="1"/>
  <c r="D246" i="4" s="1"/>
  <c r="C270" i="4" a="1"/>
  <c r="C270" i="4" s="1"/>
  <c r="M270" i="4" s="1"/>
  <c r="J272" i="4" a="1"/>
  <c r="J272" i="4" s="1"/>
  <c r="C281" i="4" a="1"/>
  <c r="C281" i="4" s="1"/>
  <c r="C295" i="3" s="1"/>
  <c r="F281" i="4" a="1"/>
  <c r="F281" i="4" s="1"/>
  <c r="C1121" i="2" s="1"/>
  <c r="L281" i="4" a="1"/>
  <c r="L281" i="4" s="1"/>
  <c r="D295" i="3" s="1"/>
  <c r="K281" i="4" a="1"/>
  <c r="K281" i="4" s="1"/>
  <c r="B1121" i="2" s="1"/>
  <c r="E281" i="4" a="1"/>
  <c r="E281" i="4" s="1"/>
  <c r="J281" i="4" a="1"/>
  <c r="J281" i="4" s="1"/>
  <c r="D281" i="4" a="1"/>
  <c r="D281" i="4" s="1"/>
  <c r="K294" i="4" a="1"/>
  <c r="K294" i="4" s="1"/>
  <c r="B440" i="2" s="1"/>
  <c r="G294" i="4" a="1"/>
  <c r="G294" i="4" s="1"/>
  <c r="E294" i="4" a="1"/>
  <c r="E294" i="4" s="1"/>
  <c r="O294" i="4" a="1"/>
  <c r="O294" i="4" s="1"/>
  <c r="C310" i="4" a="1"/>
  <c r="C310" i="4" s="1"/>
  <c r="M310" i="4" s="1"/>
  <c r="F328" i="4" a="1"/>
  <c r="F328" i="4" s="1"/>
  <c r="C1139" i="2" s="1"/>
  <c r="C332" i="4" a="1"/>
  <c r="C332" i="4" s="1"/>
  <c r="G332" i="4" a="1"/>
  <c r="G332" i="4" s="1"/>
  <c r="F332" i="4" a="1"/>
  <c r="F332" i="4" s="1"/>
  <c r="C461" i="2" s="1"/>
  <c r="E337" i="4" a="1"/>
  <c r="E337" i="4" s="1"/>
  <c r="K350" i="4" a="1"/>
  <c r="K350" i="4" s="1"/>
  <c r="B472" i="2" s="1"/>
  <c r="L350" i="4" a="1"/>
  <c r="L350" i="4" s="1"/>
  <c r="D364" i="3" s="1"/>
  <c r="C350" i="4" a="1"/>
  <c r="C350" i="4" s="1"/>
  <c r="C364" i="3" s="1"/>
  <c r="J350" i="4" a="1"/>
  <c r="J350" i="4" s="1"/>
  <c r="E350" i="4" a="1"/>
  <c r="E350" i="4" s="1"/>
  <c r="C361" i="4" a="1"/>
  <c r="C361" i="4" s="1"/>
  <c r="L366" i="4" a="1"/>
  <c r="L366" i="4" s="1"/>
  <c r="D380" i="3" s="1"/>
  <c r="K386" i="4" a="1"/>
  <c r="K386" i="4" s="1"/>
  <c r="B492" i="2" s="1"/>
  <c r="F386" i="4" a="1"/>
  <c r="F386" i="4" s="1"/>
  <c r="C492" i="2" s="1"/>
  <c r="K405" i="4" a="1"/>
  <c r="K405" i="4" s="1"/>
  <c r="B501" i="2" s="1"/>
  <c r="O405" i="4" a="1"/>
  <c r="O405" i="4" s="1"/>
  <c r="E405" i="4" a="1"/>
  <c r="E405" i="4" s="1"/>
  <c r="D405" i="4" a="1"/>
  <c r="D405" i="4" s="1"/>
  <c r="K428" i="4" a="1"/>
  <c r="K428" i="4" s="1"/>
  <c r="B1160" i="2" s="1"/>
  <c r="L428" i="4" a="1"/>
  <c r="L428" i="4" s="1"/>
  <c r="D442" i="3" s="1"/>
  <c r="E428" i="4" a="1"/>
  <c r="E428" i="4" s="1"/>
  <c r="D428" i="4" a="1"/>
  <c r="D428" i="4" s="1"/>
  <c r="O428" i="4" a="1"/>
  <c r="O428" i="4" s="1"/>
  <c r="J428" i="4" a="1"/>
  <c r="J428" i="4" s="1"/>
  <c r="K436" i="4" a="1"/>
  <c r="K436" i="4" s="1"/>
  <c r="B111" i="2" s="1"/>
  <c r="L436" i="4" a="1"/>
  <c r="L436" i="4" s="1"/>
  <c r="D450" i="3" s="1"/>
  <c r="E436" i="4" a="1"/>
  <c r="E436" i="4" s="1"/>
  <c r="J436" i="4" a="1"/>
  <c r="J436" i="4" s="1"/>
  <c r="D436" i="4" a="1"/>
  <c r="D436" i="4" s="1"/>
  <c r="C436" i="4" a="1"/>
  <c r="C436" i="4" s="1"/>
  <c r="C450" i="3" s="1"/>
  <c r="G436" i="4" a="1"/>
  <c r="G436" i="4" s="1"/>
  <c r="J463" i="4" a="1"/>
  <c r="J463" i="4" s="1"/>
  <c r="K468" i="4" a="1"/>
  <c r="K468" i="4" s="1"/>
  <c r="B530" i="2" s="1"/>
  <c r="L468" i="4" a="1"/>
  <c r="L468" i="4" s="1"/>
  <c r="D482" i="3" s="1"/>
  <c r="D468" i="4" a="1"/>
  <c r="D468" i="4" s="1"/>
  <c r="J468" i="4" a="1"/>
  <c r="J468" i="4" s="1"/>
  <c r="G468" i="4" a="1"/>
  <c r="G468" i="4" s="1"/>
  <c r="C468" i="4" a="1"/>
  <c r="C468" i="4" s="1"/>
  <c r="C492" i="4" a="1"/>
  <c r="C492" i="4" s="1"/>
  <c r="L1511" i="3"/>
  <c r="R1518" i="3"/>
  <c r="E1522" i="3"/>
  <c r="N1526" i="3"/>
  <c r="N1536" i="3"/>
  <c r="E1538" i="3"/>
  <c r="L1547" i="3"/>
  <c r="E1551" i="3"/>
  <c r="N1551" i="3"/>
  <c r="P1560" i="3"/>
  <c r="N1563" i="3"/>
  <c r="E1567" i="3"/>
  <c r="N1567" i="3"/>
  <c r="F1569" i="3"/>
  <c r="Q1569" i="3"/>
  <c r="M1573" i="3"/>
  <c r="F1574" i="3"/>
  <c r="P1574" i="3"/>
  <c r="N1576" i="3"/>
  <c r="D9" i="3"/>
  <c r="K2" i="4" a="1"/>
  <c r="K2" i="4" s="1"/>
  <c r="B8" i="2" s="1"/>
  <c r="E3" i="4" a="1"/>
  <c r="E3" i="4" s="1"/>
  <c r="O3" i="4" a="1"/>
  <c r="O3" i="4" s="1"/>
  <c r="D6" i="4" a="1"/>
  <c r="D6" i="4" s="1"/>
  <c r="F12" i="4" a="1"/>
  <c r="F12" i="4" s="1"/>
  <c r="C18" i="2" s="1"/>
  <c r="E13" i="4" a="1"/>
  <c r="E13" i="4" s="1"/>
  <c r="C15" i="4" a="1"/>
  <c r="C15" i="4" s="1"/>
  <c r="M15" i="4" s="1"/>
  <c r="D19" i="4" a="1"/>
  <c r="D19" i="4" s="1"/>
  <c r="J19" i="4" a="1"/>
  <c r="J19" i="4" s="1"/>
  <c r="D22" i="4" a="1"/>
  <c r="D22" i="4" s="1"/>
  <c r="J22" i="4" a="1"/>
  <c r="J22" i="4" s="1"/>
  <c r="D29" i="4" a="1"/>
  <c r="D29" i="4" s="1"/>
  <c r="F31" i="4" a="1"/>
  <c r="F31" i="4" s="1"/>
  <c r="C35" i="2" s="1"/>
  <c r="L31" i="4" a="1"/>
  <c r="L31" i="4" s="1"/>
  <c r="D45" i="3" s="1"/>
  <c r="F36" i="4" a="1"/>
  <c r="F36" i="4" s="1"/>
  <c r="C40" i="2" s="1"/>
  <c r="O36" i="4" a="1"/>
  <c r="O36" i="4" s="1"/>
  <c r="O38" i="4" a="1"/>
  <c r="O38" i="4" s="1"/>
  <c r="D43" i="4" a="1"/>
  <c r="D43" i="4" s="1"/>
  <c r="E48" i="4" a="1"/>
  <c r="E48" i="4" s="1"/>
  <c r="C54" i="4" a="1"/>
  <c r="C54" i="4" s="1"/>
  <c r="M54" i="4" s="1"/>
  <c r="K55" i="4" a="1"/>
  <c r="K55" i="4" s="1"/>
  <c r="B54" i="2" s="1"/>
  <c r="C59" i="4" a="1"/>
  <c r="C59" i="4" s="1"/>
  <c r="D62" i="4" a="1"/>
  <c r="D62" i="4" s="1"/>
  <c r="L62" i="4" a="1"/>
  <c r="L62" i="4" s="1"/>
  <c r="D76" i="3" s="1"/>
  <c r="D64" i="4" a="1"/>
  <c r="D64" i="4" s="1"/>
  <c r="J70" i="4" a="1"/>
  <c r="J70" i="4" s="1"/>
  <c r="G74" i="4" a="1"/>
  <c r="G74" i="4" s="1"/>
  <c r="C78" i="4" a="1"/>
  <c r="C78" i="4" s="1"/>
  <c r="M78" i="4" s="1"/>
  <c r="J78" i="4" a="1"/>
  <c r="J78" i="4" s="1"/>
  <c r="C82" i="4" a="1"/>
  <c r="C82" i="4" s="1"/>
  <c r="J82" i="4" a="1"/>
  <c r="J82" i="4" s="1"/>
  <c r="G86" i="4" a="1"/>
  <c r="G86" i="4" s="1"/>
  <c r="J93" i="4" a="1"/>
  <c r="J93" i="4" s="1"/>
  <c r="E94" i="4" a="1"/>
  <c r="E94" i="4" s="1"/>
  <c r="C102" i="4" a="1"/>
  <c r="C102" i="4" s="1"/>
  <c r="J102" i="4" a="1"/>
  <c r="J102" i="4" s="1"/>
  <c r="O107" i="4" a="1"/>
  <c r="O107" i="4" s="1"/>
  <c r="E109" i="4" a="1"/>
  <c r="E109" i="4" s="1"/>
  <c r="C114" i="4" a="1"/>
  <c r="C114" i="4" s="1"/>
  <c r="J114" i="4" a="1"/>
  <c r="J114" i="4" s="1"/>
  <c r="D115" i="4" a="1"/>
  <c r="D115" i="4" s="1"/>
  <c r="E118" i="4" a="1"/>
  <c r="E118" i="4" s="1"/>
  <c r="G124" i="4" a="1"/>
  <c r="G124" i="4" s="1"/>
  <c r="D126" i="4" a="1"/>
  <c r="D126" i="4" s="1"/>
  <c r="E128" i="4" a="1"/>
  <c r="E128" i="4" s="1"/>
  <c r="C132" i="4" a="1"/>
  <c r="C132" i="4" s="1"/>
  <c r="M132" i="4" s="1"/>
  <c r="O133" i="4" a="1"/>
  <c r="O133" i="4" s="1"/>
  <c r="E139" i="4" a="1"/>
  <c r="E139" i="4" s="1"/>
  <c r="L139" i="4" a="1"/>
  <c r="L139" i="4" s="1"/>
  <c r="D153" i="3" s="1"/>
  <c r="D148" i="4" a="1"/>
  <c r="D148" i="4" s="1"/>
  <c r="C155" i="4" a="1"/>
  <c r="C155" i="4" s="1"/>
  <c r="C156" i="4" a="1"/>
  <c r="C156" i="4" s="1"/>
  <c r="C163" i="4" a="1"/>
  <c r="C163" i="4" s="1"/>
  <c r="M163" i="4" s="1"/>
  <c r="D164" i="4" a="1"/>
  <c r="D164" i="4" s="1"/>
  <c r="E165" i="4" a="1"/>
  <c r="E165" i="4" s="1"/>
  <c r="D166" i="4" a="1"/>
  <c r="D166" i="4" s="1"/>
  <c r="L166" i="4" a="1"/>
  <c r="L166" i="4" s="1"/>
  <c r="D180" i="3" s="1"/>
  <c r="D171" i="4" a="1"/>
  <c r="D171" i="4" s="1"/>
  <c r="J171" i="4" a="1"/>
  <c r="J171" i="4" s="1"/>
  <c r="J190" i="4" a="1"/>
  <c r="J190" i="4" s="1"/>
  <c r="K199" i="4" a="1"/>
  <c r="K199" i="4" s="1"/>
  <c r="B1561" i="2" s="1"/>
  <c r="L209" i="4" a="1"/>
  <c r="L209" i="4" s="1"/>
  <c r="D223" i="3" s="1"/>
  <c r="K230" i="4" a="1"/>
  <c r="K230" i="4" s="1"/>
  <c r="B1101" i="2" s="1"/>
  <c r="G230" i="4" a="1"/>
  <c r="G230" i="4" s="1"/>
  <c r="O230" i="4" a="1"/>
  <c r="O230" i="4" s="1"/>
  <c r="L230" i="4" a="1"/>
  <c r="L230" i="4" s="1"/>
  <c r="D244" i="3" s="1"/>
  <c r="J237" i="4" a="1"/>
  <c r="J237" i="4" s="1"/>
  <c r="G242" i="4" a="1"/>
  <c r="G242" i="4" s="1"/>
  <c r="C242" i="4" a="1"/>
  <c r="C242" i="4" s="1"/>
  <c r="K244" i="4" a="1"/>
  <c r="K244" i="4" s="1"/>
  <c r="B1105" i="2" s="1"/>
  <c r="G244" i="4" a="1"/>
  <c r="G244" i="4" s="1"/>
  <c r="K254" i="4" a="1"/>
  <c r="K254" i="4" s="1"/>
  <c r="B84" i="2" s="1"/>
  <c r="J254" i="4" a="1"/>
  <c r="J254" i="4" s="1"/>
  <c r="E254" i="4" a="1"/>
  <c r="E254" i="4" s="1"/>
  <c r="K264" i="4" a="1"/>
  <c r="K264" i="4" s="1"/>
  <c r="B423" i="2" s="1"/>
  <c r="O272" i="4" a="1"/>
  <c r="O272" i="4" s="1"/>
  <c r="L285" i="4" a="1"/>
  <c r="L285" i="4" s="1"/>
  <c r="D299" i="3" s="1"/>
  <c r="O285" i="4" a="1"/>
  <c r="O285" i="4" s="1"/>
  <c r="F285" i="4" a="1"/>
  <c r="F285" i="4" s="1"/>
  <c r="C1123" i="2" s="1"/>
  <c r="E285" i="4" a="1"/>
  <c r="E285" i="4" s="1"/>
  <c r="K285" i="4" a="1"/>
  <c r="K285" i="4" s="1"/>
  <c r="B1123" i="2" s="1"/>
  <c r="K286" i="4" a="1"/>
  <c r="K286" i="4" s="1"/>
  <c r="B434" i="2" s="1"/>
  <c r="O286" i="4" a="1"/>
  <c r="O286" i="4" s="1"/>
  <c r="G286" i="4" a="1"/>
  <c r="G286" i="4" s="1"/>
  <c r="E286" i="4" a="1"/>
  <c r="E286" i="4" s="1"/>
  <c r="O288" i="4" a="1"/>
  <c r="O288" i="4" s="1"/>
  <c r="E288" i="4" a="1"/>
  <c r="E288" i="4" s="1"/>
  <c r="K288" i="4" a="1"/>
  <c r="K288" i="4" s="1"/>
  <c r="B435" i="2" s="1"/>
  <c r="D288" i="4" a="1"/>
  <c r="D288" i="4" s="1"/>
  <c r="D321" i="4" a="1"/>
  <c r="D321" i="4" s="1"/>
  <c r="O321" i="4" a="1"/>
  <c r="O321" i="4" s="1"/>
  <c r="G321" i="4" a="1"/>
  <c r="G321" i="4" s="1"/>
  <c r="L321" i="4" a="1"/>
  <c r="L321" i="4" s="1"/>
  <c r="D335" i="3" s="1"/>
  <c r="K324" i="4" a="1"/>
  <c r="K324" i="4" s="1"/>
  <c r="B1138" i="2" s="1"/>
  <c r="J326" i="4" a="1"/>
  <c r="J326" i="4" s="1"/>
  <c r="G334" i="4" a="1"/>
  <c r="G334" i="4" s="1"/>
  <c r="G337" i="4" a="1"/>
  <c r="G337" i="4" s="1"/>
  <c r="O352" i="4" a="1"/>
  <c r="O352" i="4" s="1"/>
  <c r="G361" i="4" a="1"/>
  <c r="G361" i="4" s="1"/>
  <c r="K380" i="4" a="1"/>
  <c r="K380" i="4" s="1"/>
  <c r="B489" i="2" s="1"/>
  <c r="O380" i="4" a="1"/>
  <c r="O380" i="4" s="1"/>
  <c r="J380" i="4" a="1"/>
  <c r="J380" i="4" s="1"/>
  <c r="D380" i="4" a="1"/>
  <c r="D380" i="4" s="1"/>
  <c r="G380" i="4" a="1"/>
  <c r="G380" i="4" s="1"/>
  <c r="E380" i="4" a="1"/>
  <c r="E380" i="4" s="1"/>
  <c r="L380" i="4" a="1"/>
  <c r="L380" i="4" s="1"/>
  <c r="D394" i="3" s="1"/>
  <c r="C380" i="4" a="1"/>
  <c r="C380" i="4" s="1"/>
  <c r="O392" i="4" a="1"/>
  <c r="O392" i="4" s="1"/>
  <c r="F447" i="4" a="1"/>
  <c r="F447" i="4" s="1"/>
  <c r="C113" i="2" s="1"/>
  <c r="E447" i="4" a="1"/>
  <c r="E447" i="4" s="1"/>
  <c r="D447" i="4" a="1"/>
  <c r="D447" i="4" s="1"/>
  <c r="K447" i="4" a="1"/>
  <c r="K447" i="4" s="1"/>
  <c r="B113" i="2" s="1"/>
  <c r="E455" i="4" a="1"/>
  <c r="E455" i="4" s="1"/>
  <c r="F455" i="4" a="1"/>
  <c r="F455" i="4" s="1"/>
  <c r="C115" i="2" s="1"/>
  <c r="D455" i="4" a="1"/>
  <c r="D455" i="4" s="1"/>
  <c r="O455" i="4" a="1"/>
  <c r="O455" i="4" s="1"/>
  <c r="K455" i="4" a="1"/>
  <c r="K455" i="4" s="1"/>
  <c r="B115" i="2" s="1"/>
  <c r="J455" i="4" a="1"/>
  <c r="J455" i="4" s="1"/>
  <c r="O463" i="4" a="1"/>
  <c r="O463" i="4" s="1"/>
  <c r="N502" i="4"/>
  <c r="K525" i="4" a="1"/>
  <c r="K525" i="4" s="1"/>
  <c r="B123" i="2" s="1"/>
  <c r="L525" i="4" a="1"/>
  <c r="L525" i="4" s="1"/>
  <c r="D539" i="3" s="1"/>
  <c r="D525" i="4" a="1"/>
  <c r="D525" i="4" s="1"/>
  <c r="G525" i="4" a="1"/>
  <c r="G525" i="4" s="1"/>
  <c r="O525" i="4" a="1"/>
  <c r="O525" i="4" s="1"/>
  <c r="J525" i="4" a="1"/>
  <c r="J525" i="4" s="1"/>
  <c r="L543" i="4" a="1"/>
  <c r="L543" i="4" s="1"/>
  <c r="D557" i="3" s="1"/>
  <c r="E543" i="4" a="1"/>
  <c r="E543" i="4" s="1"/>
  <c r="J543" i="4" a="1"/>
  <c r="J543" i="4" s="1"/>
  <c r="K620" i="4" a="1"/>
  <c r="K620" i="4" s="1"/>
  <c r="B1223" i="2" s="1"/>
  <c r="L620" i="4" a="1"/>
  <c r="L620" i="4" s="1"/>
  <c r="D634" i="3" s="1"/>
  <c r="C620" i="4" a="1"/>
  <c r="C620" i="4" s="1"/>
  <c r="M620" i="4" s="1"/>
  <c r="G620" i="4" a="1"/>
  <c r="G620" i="4" s="1"/>
  <c r="D620" i="4" a="1"/>
  <c r="D620" i="4" s="1"/>
  <c r="K680" i="4" a="1"/>
  <c r="K680" i="4" s="1"/>
  <c r="B151" i="2" s="1"/>
  <c r="D680" i="4" a="1"/>
  <c r="D680" i="4" s="1"/>
  <c r="J680" i="4" a="1"/>
  <c r="J680" i="4" s="1"/>
  <c r="C680" i="4" a="1"/>
  <c r="C680" i="4" s="1"/>
  <c r="O680" i="4" a="1"/>
  <c r="O680" i="4" s="1"/>
  <c r="E680" i="4" a="1"/>
  <c r="E680" i="4" s="1"/>
  <c r="G680" i="4" a="1"/>
  <c r="G680" i="4" s="1"/>
  <c r="L680" i="4" a="1"/>
  <c r="L680" i="4" s="1"/>
  <c r="D694" i="3" s="1"/>
  <c r="C525" i="4" a="1"/>
  <c r="C525" i="4" s="1"/>
  <c r="D543" i="4" a="1"/>
  <c r="D543" i="4" s="1"/>
  <c r="L567" i="4" a="1"/>
  <c r="L567" i="4" s="1"/>
  <c r="D581" i="3" s="1"/>
  <c r="E567" i="4" a="1"/>
  <c r="E567" i="4" s="1"/>
  <c r="D567" i="4" a="1"/>
  <c r="D567" i="4" s="1"/>
  <c r="O567" i="4" a="1"/>
  <c r="O567" i="4" s="1"/>
  <c r="J567" i="4" a="1"/>
  <c r="J567" i="4" s="1"/>
  <c r="K589" i="4" a="1"/>
  <c r="K589" i="4" s="1"/>
  <c r="B1207" i="2" s="1"/>
  <c r="O589" i="4" a="1"/>
  <c r="O589" i="4" s="1"/>
  <c r="E589" i="4" a="1"/>
  <c r="E589" i="4" s="1"/>
  <c r="L589" i="4" a="1"/>
  <c r="L589" i="4" s="1"/>
  <c r="D603" i="3" s="1"/>
  <c r="D589" i="4" a="1"/>
  <c r="D589" i="4" s="1"/>
  <c r="C589" i="4" a="1"/>
  <c r="C589" i="4" s="1"/>
  <c r="J589" i="4" a="1"/>
  <c r="J589" i="4" s="1"/>
  <c r="L591" i="4" a="1"/>
  <c r="L591" i="4" s="1"/>
  <c r="D605" i="3" s="1"/>
  <c r="E591" i="4" a="1"/>
  <c r="E591" i="4" s="1"/>
  <c r="O591" i="4" a="1"/>
  <c r="O591" i="4" s="1"/>
  <c r="J591" i="4" a="1"/>
  <c r="J591" i="4" s="1"/>
  <c r="D591" i="4" a="1"/>
  <c r="D591" i="4" s="1"/>
  <c r="K613" i="4" a="1"/>
  <c r="K613" i="4" s="1"/>
  <c r="B138" i="2" s="1"/>
  <c r="G613" i="4" a="1"/>
  <c r="G613" i="4" s="1"/>
  <c r="O613" i="4" a="1"/>
  <c r="O613" i="4" s="1"/>
  <c r="E613" i="4" a="1"/>
  <c r="E613" i="4" s="1"/>
  <c r="C613" i="4" a="1"/>
  <c r="C613" i="4" s="1"/>
  <c r="M613" i="4" s="1"/>
  <c r="D613" i="4" a="1"/>
  <c r="D613" i="4" s="1"/>
  <c r="L613" i="4" a="1"/>
  <c r="L613" i="4" s="1"/>
  <c r="D627" i="3" s="1"/>
  <c r="K662" i="4" a="1"/>
  <c r="K662" i="4" s="1"/>
  <c r="B148" i="2" s="1"/>
  <c r="G662" i="4" a="1"/>
  <c r="G662" i="4" s="1"/>
  <c r="D662" i="4" a="1"/>
  <c r="D662" i="4" s="1"/>
  <c r="C662" i="4" a="1"/>
  <c r="C662" i="4" s="1"/>
  <c r="M662" i="4" s="1"/>
  <c r="L662" i="4" a="1"/>
  <c r="L662" i="4" s="1"/>
  <c r="D676" i="3" s="1"/>
  <c r="E203" i="4" a="1"/>
  <c r="E203" i="4" s="1"/>
  <c r="L203" i="4" a="1"/>
  <c r="L203" i="4" s="1"/>
  <c r="D217" i="3" s="1"/>
  <c r="M204" i="4"/>
  <c r="L212" i="4" a="1"/>
  <c r="L212" i="4" s="1"/>
  <c r="D226" i="3" s="1"/>
  <c r="G252" i="4" a="1"/>
  <c r="G252" i="4" s="1"/>
  <c r="L260" i="4" a="1"/>
  <c r="L260" i="4" s="1"/>
  <c r="D274" i="3" s="1"/>
  <c r="E267" i="4" a="1"/>
  <c r="E267" i="4" s="1"/>
  <c r="L267" i="4" a="1"/>
  <c r="L267" i="4" s="1"/>
  <c r="D281" i="3" s="1"/>
  <c r="M268" i="4"/>
  <c r="F297" i="4" a="1"/>
  <c r="F297" i="4" s="1"/>
  <c r="C442" i="2" s="1"/>
  <c r="J301" i="4" a="1"/>
  <c r="J301" i="4" s="1"/>
  <c r="O302" i="4" a="1"/>
  <c r="O302" i="4" s="1"/>
  <c r="E306" i="4" a="1"/>
  <c r="E306" i="4" s="1"/>
  <c r="L306" i="4" a="1"/>
  <c r="L306" i="4" s="1"/>
  <c r="D320" i="3" s="1"/>
  <c r="O314" i="4" a="1"/>
  <c r="O314" i="4" s="1"/>
  <c r="J317" i="4" a="1"/>
  <c r="J317" i="4" s="1"/>
  <c r="K325" i="4" a="1"/>
  <c r="K325" i="4" s="1"/>
  <c r="B88" i="2" s="1"/>
  <c r="C325" i="4" a="1"/>
  <c r="C325" i="4" s="1"/>
  <c r="C339" i="3" s="1"/>
  <c r="G329" i="4" a="1"/>
  <c r="G329" i="4" s="1"/>
  <c r="K333" i="4" a="1"/>
  <c r="K333" i="4" s="1"/>
  <c r="B1141" i="2" s="1"/>
  <c r="C333" i="4" a="1"/>
  <c r="C333" i="4" s="1"/>
  <c r="M333" i="4" s="1"/>
  <c r="D357" i="4" a="1"/>
  <c r="D357" i="4" s="1"/>
  <c r="L357" i="4" a="1"/>
  <c r="L357" i="4" s="1"/>
  <c r="D371" i="3" s="1"/>
  <c r="D377" i="4" a="1"/>
  <c r="D377" i="4" s="1"/>
  <c r="O377" i="4" a="1"/>
  <c r="O377" i="4" s="1"/>
  <c r="E377" i="4" a="1"/>
  <c r="E377" i="4" s="1"/>
  <c r="J377" i="4" a="1"/>
  <c r="J377" i="4" s="1"/>
  <c r="D384" i="4" a="1"/>
  <c r="D384" i="4" s="1"/>
  <c r="O384" i="4" a="1"/>
  <c r="O384" i="4" s="1"/>
  <c r="J384" i="4" a="1"/>
  <c r="J384" i="4" s="1"/>
  <c r="C384" i="4" a="1"/>
  <c r="C384" i="4" s="1"/>
  <c r="K388" i="4" a="1"/>
  <c r="K388" i="4" s="1"/>
  <c r="B493" i="2" s="1"/>
  <c r="G388" i="4" a="1"/>
  <c r="G388" i="4" s="1"/>
  <c r="D388" i="4" a="1"/>
  <c r="D388" i="4" s="1"/>
  <c r="J388" i="4" a="1"/>
  <c r="J388" i="4" s="1"/>
  <c r="K396" i="4" a="1"/>
  <c r="K396" i="4" s="1"/>
  <c r="B498" i="2" s="1"/>
  <c r="L396" i="4" a="1"/>
  <c r="L396" i="4" s="1"/>
  <c r="D410" i="3" s="1"/>
  <c r="C396" i="4" a="1"/>
  <c r="C396" i="4" s="1"/>
  <c r="J396" i="4" a="1"/>
  <c r="J396" i="4" s="1"/>
  <c r="M397" i="4"/>
  <c r="L409" i="4" a="1"/>
  <c r="L409" i="4" s="1"/>
  <c r="D423" i="3" s="1"/>
  <c r="K418" i="4" a="1"/>
  <c r="K418" i="4" s="1"/>
  <c r="B103" i="2" s="1"/>
  <c r="G418" i="4" a="1"/>
  <c r="G418" i="4" s="1"/>
  <c r="F423" i="4" a="1"/>
  <c r="F423" i="4" s="1"/>
  <c r="C106" i="2" s="1"/>
  <c r="K423" i="4" a="1"/>
  <c r="K423" i="4" s="1"/>
  <c r="B106" i="2" s="1"/>
  <c r="J423" i="4" a="1"/>
  <c r="J423" i="4" s="1"/>
  <c r="E423" i="4" a="1"/>
  <c r="E423" i="4" s="1"/>
  <c r="K444" i="4" a="1"/>
  <c r="K444" i="4" s="1"/>
  <c r="B515" i="2" s="1"/>
  <c r="L444" i="4" a="1"/>
  <c r="L444" i="4" s="1"/>
  <c r="D458" i="3" s="1"/>
  <c r="E444" i="4" a="1"/>
  <c r="E444" i="4" s="1"/>
  <c r="G444" i="4" a="1"/>
  <c r="G444" i="4" s="1"/>
  <c r="F450" i="4" a="1"/>
  <c r="F450" i="4" s="1"/>
  <c r="C519" i="2" s="1"/>
  <c r="D450" i="4" a="1"/>
  <c r="D450" i="4" s="1"/>
  <c r="L450" i="4" a="1"/>
  <c r="L450" i="4" s="1"/>
  <c r="D464" i="3" s="1"/>
  <c r="C450" i="4" a="1"/>
  <c r="C450" i="4" s="1"/>
  <c r="M450" i="4" s="1"/>
  <c r="K450" i="4" a="1"/>
  <c r="K450" i="4" s="1"/>
  <c r="B519" i="2" s="1"/>
  <c r="K517" i="4" a="1"/>
  <c r="K517" i="4" s="1"/>
  <c r="B1533" i="2" s="1"/>
  <c r="E517" i="4" a="1"/>
  <c r="E517" i="4" s="1"/>
  <c r="L517" i="4" a="1"/>
  <c r="L517" i="4" s="1"/>
  <c r="D531" i="3" s="1"/>
  <c r="D517" i="4" a="1"/>
  <c r="D517" i="4" s="1"/>
  <c r="G517" i="4" a="1"/>
  <c r="G517" i="4" s="1"/>
  <c r="C517" i="4" a="1"/>
  <c r="C517" i="4" s="1"/>
  <c r="E525" i="4" a="1"/>
  <c r="E525" i="4" s="1"/>
  <c r="F554" i="4" a="1"/>
  <c r="F554" i="4" s="1"/>
  <c r="C571" i="2" s="1"/>
  <c r="D554" i="4" a="1"/>
  <c r="D554" i="4" s="1"/>
  <c r="G554" i="4" a="1"/>
  <c r="G554" i="4" s="1"/>
  <c r="L554" i="4" a="1"/>
  <c r="L554" i="4" s="1"/>
  <c r="D568" i="3" s="1"/>
  <c r="K554" i="4" a="1"/>
  <c r="K554" i="4" s="1"/>
  <c r="B571" i="2" s="1"/>
  <c r="O584" i="4" a="1"/>
  <c r="O584" i="4" s="1"/>
  <c r="F584" i="4" a="1"/>
  <c r="F584" i="4" s="1"/>
  <c r="C588" i="2" s="1"/>
  <c r="G589" i="4" a="1"/>
  <c r="G589" i="4" s="1"/>
  <c r="K692" i="4" a="1"/>
  <c r="K692" i="4" s="1"/>
  <c r="B632" i="2" s="1"/>
  <c r="D692" i="4" a="1"/>
  <c r="D692" i="4" s="1"/>
  <c r="L692" i="4" a="1"/>
  <c r="L692" i="4" s="1"/>
  <c r="D706" i="3" s="1"/>
  <c r="J692" i="4" a="1"/>
  <c r="J692" i="4" s="1"/>
  <c r="C692" i="4" a="1"/>
  <c r="C692" i="4" s="1"/>
  <c r="M692" i="4" s="1"/>
  <c r="G692" i="4" a="1"/>
  <c r="G692" i="4" s="1"/>
  <c r="O692" i="4" a="1"/>
  <c r="O692" i="4" s="1"/>
  <c r="E692" i="4" a="1"/>
  <c r="E692" i="4" s="1"/>
  <c r="K506" i="4" a="1"/>
  <c r="K506" i="4" s="1"/>
  <c r="B1182" i="2" s="1"/>
  <c r="D506" i="4" a="1"/>
  <c r="D506" i="4" s="1"/>
  <c r="F506" i="4" a="1"/>
  <c r="F506" i="4" s="1"/>
  <c r="C1182" i="2" s="1"/>
  <c r="C506" i="4" a="1"/>
  <c r="C506" i="4" s="1"/>
  <c r="F550" i="4" a="1"/>
  <c r="F550" i="4" s="1"/>
  <c r="C127" i="2" s="1"/>
  <c r="E550" i="4" a="1"/>
  <c r="E550" i="4" s="1"/>
  <c r="K550" i="4" a="1"/>
  <c r="K550" i="4" s="1"/>
  <c r="B127" i="2" s="1"/>
  <c r="J550" i="4" a="1"/>
  <c r="J550" i="4" s="1"/>
  <c r="O550" i="4" a="1"/>
  <c r="O550" i="4" s="1"/>
  <c r="O616" i="4" a="1"/>
  <c r="O616" i="4" s="1"/>
  <c r="F616" i="4" a="1"/>
  <c r="F616" i="4" s="1"/>
  <c r="C139" i="2" s="1"/>
  <c r="K687" i="4" a="1"/>
  <c r="K687" i="4" s="1"/>
  <c r="B630" i="2" s="1"/>
  <c r="G687" i="4" a="1"/>
  <c r="G687" i="4" s="1"/>
  <c r="D687" i="4" a="1"/>
  <c r="D687" i="4" s="1"/>
  <c r="L687" i="4" a="1"/>
  <c r="L687" i="4" s="1"/>
  <c r="D701" i="3" s="1"/>
  <c r="C687" i="4" a="1"/>
  <c r="C687" i="4" s="1"/>
  <c r="M687" i="4" s="1"/>
  <c r="G737" i="4" a="1"/>
  <c r="G737" i="4" s="1"/>
  <c r="E737" i="4" a="1"/>
  <c r="E737" i="4" s="1"/>
  <c r="D737" i="4" a="1"/>
  <c r="D737" i="4" s="1"/>
  <c r="J737" i="4" a="1"/>
  <c r="J737" i="4" s="1"/>
  <c r="O737" i="4" a="1"/>
  <c r="O737" i="4" s="1"/>
  <c r="C737" i="4" a="1"/>
  <c r="C737" i="4" s="1"/>
  <c r="M737" i="4" s="1"/>
  <c r="G203" i="4" a="1"/>
  <c r="G203" i="4" s="1"/>
  <c r="O203" i="4" a="1"/>
  <c r="O203" i="4" s="1"/>
  <c r="L204" i="4" a="1"/>
  <c r="L204" i="4" s="1"/>
  <c r="D218" i="3" s="1"/>
  <c r="J205" i="4" a="1"/>
  <c r="J205" i="4" s="1"/>
  <c r="J243" i="4" a="1"/>
  <c r="J243" i="4" s="1"/>
  <c r="G259" i="4" a="1"/>
  <c r="G259" i="4" s="1"/>
  <c r="G267" i="4" a="1"/>
  <c r="G267" i="4" s="1"/>
  <c r="O267" i="4" a="1"/>
  <c r="O267" i="4" s="1"/>
  <c r="L268" i="4" a="1"/>
  <c r="L268" i="4" s="1"/>
  <c r="D282" i="3" s="1"/>
  <c r="J269" i="4" a="1"/>
  <c r="J269" i="4" s="1"/>
  <c r="C278" i="4" a="1"/>
  <c r="C278" i="4" s="1"/>
  <c r="M278" i="4" s="1"/>
  <c r="J283" i="4" a="1"/>
  <c r="J283" i="4" s="1"/>
  <c r="D301" i="4" a="1"/>
  <c r="D301" i="4" s="1"/>
  <c r="L301" i="4" a="1"/>
  <c r="L301" i="4" s="1"/>
  <c r="D315" i="3" s="1"/>
  <c r="G302" i="4" a="1"/>
  <c r="G302" i="4" s="1"/>
  <c r="F306" i="4" a="1"/>
  <c r="F306" i="4" s="1"/>
  <c r="C1129" i="2" s="1"/>
  <c r="J309" i="4" a="1"/>
  <c r="J309" i="4" s="1"/>
  <c r="K313" i="4" a="1"/>
  <c r="K313" i="4" s="1"/>
  <c r="B1134" i="2" s="1"/>
  <c r="D317" i="4" a="1"/>
  <c r="D317" i="4" s="1"/>
  <c r="O317" i="4" a="1"/>
  <c r="O317" i="4" s="1"/>
  <c r="D333" i="4" a="1"/>
  <c r="D333" i="4" s="1"/>
  <c r="L333" i="4" a="1"/>
  <c r="L333" i="4" s="1"/>
  <c r="D347" i="3" s="1"/>
  <c r="M334" i="4"/>
  <c r="L338" i="4" a="1"/>
  <c r="L338" i="4" s="1"/>
  <c r="D352" i="3" s="1"/>
  <c r="O357" i="4" a="1"/>
  <c r="O357" i="4" s="1"/>
  <c r="F368" i="4" a="1"/>
  <c r="F368" i="4" s="1"/>
  <c r="C479" i="2" s="1"/>
  <c r="K373" i="4" a="1"/>
  <c r="K373" i="4" s="1"/>
  <c r="B482" i="2" s="1"/>
  <c r="J373" i="4" a="1"/>
  <c r="J373" i="4" s="1"/>
  <c r="C377" i="4" a="1"/>
  <c r="C377" i="4" s="1"/>
  <c r="L377" i="4" a="1"/>
  <c r="L377" i="4" s="1"/>
  <c r="D391" i="3" s="1"/>
  <c r="K378" i="4" a="1"/>
  <c r="K378" i="4" s="1"/>
  <c r="B487" i="2" s="1"/>
  <c r="J382" i="4" a="1"/>
  <c r="J382" i="4" s="1"/>
  <c r="O388" i="4" a="1"/>
  <c r="O388" i="4" s="1"/>
  <c r="F391" i="4" a="1"/>
  <c r="F391" i="4" s="1"/>
  <c r="C96" i="2" s="1"/>
  <c r="K391" i="4" a="1"/>
  <c r="K391" i="4" s="1"/>
  <c r="B96" i="2" s="1"/>
  <c r="G402" i="4" a="1"/>
  <c r="G402" i="4" s="1"/>
  <c r="K412" i="4" a="1"/>
  <c r="K412" i="4" s="1"/>
  <c r="B504" i="2" s="1"/>
  <c r="O412" i="4" a="1"/>
  <c r="O412" i="4" s="1"/>
  <c r="G412" i="4" a="1"/>
  <c r="G412" i="4" s="1"/>
  <c r="L412" i="4" a="1"/>
  <c r="L412" i="4" s="1"/>
  <c r="D426" i="3" s="1"/>
  <c r="D412" i="4" a="1"/>
  <c r="D412" i="4" s="1"/>
  <c r="D444" i="4" a="1"/>
  <c r="D444" i="4" s="1"/>
  <c r="N479" i="4"/>
  <c r="K508" i="4" a="1"/>
  <c r="K508" i="4" s="1"/>
  <c r="B550" i="2" s="1"/>
  <c r="C508" i="4" a="1"/>
  <c r="C508" i="4" s="1"/>
  <c r="M508" i="4" s="1"/>
  <c r="G508" i="4" a="1"/>
  <c r="G508" i="4" s="1"/>
  <c r="E508" i="4" a="1"/>
  <c r="E508" i="4" s="1"/>
  <c r="O508" i="4" a="1"/>
  <c r="O508" i="4" s="1"/>
  <c r="E510" i="4" a="1"/>
  <c r="E510" i="4" s="1"/>
  <c r="J510" i="4" a="1"/>
  <c r="J510" i="4" s="1"/>
  <c r="F510" i="4" a="1"/>
  <c r="F510" i="4" s="1"/>
  <c r="C552" i="2" s="1"/>
  <c r="D510" i="4" a="1"/>
  <c r="D510" i="4" s="1"/>
  <c r="G521" i="4" a="1"/>
  <c r="G521" i="4" s="1"/>
  <c r="L521" i="4" a="1"/>
  <c r="L521" i="4" s="1"/>
  <c r="D535" i="3" s="1"/>
  <c r="F521" i="4" a="1"/>
  <c r="F521" i="4" s="1"/>
  <c r="C555" i="2" s="1"/>
  <c r="O543" i="4" a="1"/>
  <c r="O543" i="4" s="1"/>
  <c r="D550" i="4" a="1"/>
  <c r="D550" i="4" s="1"/>
  <c r="L607" i="4" a="1"/>
  <c r="L607" i="4" s="1"/>
  <c r="D621" i="3" s="1"/>
  <c r="E607" i="4" a="1"/>
  <c r="E607" i="4" s="1"/>
  <c r="J607" i="4" a="1"/>
  <c r="J607" i="4" s="1"/>
  <c r="O607" i="4" a="1"/>
  <c r="O607" i="4" s="1"/>
  <c r="J613" i="4" a="1"/>
  <c r="J613" i="4" s="1"/>
  <c r="C212" i="4" a="1"/>
  <c r="C212" i="4" s="1"/>
  <c r="M212" i="4" s="1"/>
  <c r="D243" i="4" a="1"/>
  <c r="D243" i="4" s="1"/>
  <c r="L243" i="4" a="1"/>
  <c r="L243" i="4" s="1"/>
  <c r="D257" i="3" s="1"/>
  <c r="M244" i="4"/>
  <c r="L252" i="4" a="1"/>
  <c r="L252" i="4" s="1"/>
  <c r="D266" i="3" s="1"/>
  <c r="J253" i="4" a="1"/>
  <c r="J253" i="4" s="1"/>
  <c r="M259" i="4"/>
  <c r="J278" i="4" a="1"/>
  <c r="J278" i="4" s="1"/>
  <c r="J297" i="4" a="1"/>
  <c r="J297" i="4" s="1"/>
  <c r="E301" i="4" a="1"/>
  <c r="E301" i="4" s="1"/>
  <c r="O301" i="4" a="1"/>
  <c r="O301" i="4" s="1"/>
  <c r="E317" i="4" a="1"/>
  <c r="E317" i="4" s="1"/>
  <c r="D325" i="4" a="1"/>
  <c r="D325" i="4" s="1"/>
  <c r="J325" i="4" a="1"/>
  <c r="J325" i="4" s="1"/>
  <c r="O338" i="4" a="1"/>
  <c r="O338" i="4" s="1"/>
  <c r="K342" i="4" a="1"/>
  <c r="K342" i="4" s="1"/>
  <c r="B468" i="2" s="1"/>
  <c r="J342" i="4" a="1"/>
  <c r="J342" i="4" s="1"/>
  <c r="O342" i="4" a="1"/>
  <c r="O342" i="4" s="1"/>
  <c r="D349" i="4" a="1"/>
  <c r="D349" i="4" s="1"/>
  <c r="L349" i="4" a="1"/>
  <c r="L349" i="4" s="1"/>
  <c r="D363" i="3" s="1"/>
  <c r="G357" i="4" a="1"/>
  <c r="G357" i="4" s="1"/>
  <c r="K358" i="4" a="1"/>
  <c r="K358" i="4" s="1"/>
  <c r="B476" i="2" s="1"/>
  <c r="G358" i="4" a="1"/>
  <c r="G358" i="4" s="1"/>
  <c r="O358" i="4" a="1"/>
  <c r="O358" i="4" s="1"/>
  <c r="K371" i="4" a="1"/>
  <c r="K371" i="4" s="1"/>
  <c r="B93" i="2" s="1"/>
  <c r="F371" i="4" a="1"/>
  <c r="F371" i="4" s="1"/>
  <c r="C93" i="2" s="1"/>
  <c r="L378" i="4" a="1"/>
  <c r="L378" i="4" s="1"/>
  <c r="D392" i="3" s="1"/>
  <c r="E384" i="4" a="1"/>
  <c r="E384" i="4" s="1"/>
  <c r="N384" i="4" s="1"/>
  <c r="N391" i="4"/>
  <c r="D396" i="4" a="1"/>
  <c r="D396" i="4" s="1"/>
  <c r="O396" i="4" a="1"/>
  <c r="O396" i="4" s="1"/>
  <c r="K404" i="4" a="1"/>
  <c r="K404" i="4" s="1"/>
  <c r="B1549" i="2" s="1"/>
  <c r="O404" i="4" a="1"/>
  <c r="O404" i="4" s="1"/>
  <c r="E404" i="4" a="1"/>
  <c r="E404" i="4" s="1"/>
  <c r="J404" i="4" a="1"/>
  <c r="J404" i="4" s="1"/>
  <c r="G433" i="4" a="1"/>
  <c r="G433" i="4" s="1"/>
  <c r="C433" i="4" a="1"/>
  <c r="C433" i="4" s="1"/>
  <c r="O439" i="4" a="1"/>
  <c r="O439" i="4" s="1"/>
  <c r="E439" i="4" a="1"/>
  <c r="E439" i="4" s="1"/>
  <c r="N439" i="4" s="1"/>
  <c r="K439" i="4" a="1"/>
  <c r="K439" i="4" s="1"/>
  <c r="B512" i="2" s="1"/>
  <c r="D439" i="4" a="1"/>
  <c r="D439" i="4" s="1"/>
  <c r="M444" i="4"/>
  <c r="K498" i="4" a="1"/>
  <c r="K498" i="4" s="1"/>
  <c r="B1178" i="2" s="1"/>
  <c r="F498" i="4" a="1"/>
  <c r="F498" i="4" s="1"/>
  <c r="C1178" i="2" s="1"/>
  <c r="J517" i="4" a="1"/>
  <c r="J517" i="4" s="1"/>
  <c r="O526" i="4" a="1"/>
  <c r="O526" i="4" s="1"/>
  <c r="K526" i="4" a="1"/>
  <c r="K526" i="4" s="1"/>
  <c r="B124" i="2" s="1"/>
  <c r="J585" i="4" a="1"/>
  <c r="J585" i="4" s="1"/>
  <c r="K585" i="4" a="1"/>
  <c r="K585" i="4" s="1"/>
  <c r="B1204" i="2" s="1"/>
  <c r="K689" i="4" a="1"/>
  <c r="K689" i="4" s="1"/>
  <c r="B154" i="2" s="1"/>
  <c r="G689" i="4" a="1"/>
  <c r="G689" i="4" s="1"/>
  <c r="E689" i="4" a="1"/>
  <c r="E689" i="4" s="1"/>
  <c r="O689" i="4" a="1"/>
  <c r="O689" i="4" s="1"/>
  <c r="D689" i="4" a="1"/>
  <c r="D689" i="4" s="1"/>
  <c r="L689" i="4" a="1"/>
  <c r="L689" i="4" s="1"/>
  <c r="D703" i="3" s="1"/>
  <c r="J689" i="4" a="1"/>
  <c r="J689" i="4" s="1"/>
  <c r="C689" i="4" a="1"/>
  <c r="C689" i="4" s="1"/>
  <c r="K700" i="4" a="1"/>
  <c r="K700" i="4" s="1"/>
  <c r="B1250" i="2" s="1"/>
  <c r="J700" i="4" a="1"/>
  <c r="J700" i="4" s="1"/>
  <c r="C700" i="4" a="1"/>
  <c r="C700" i="4" s="1"/>
  <c r="L700" i="4" a="1"/>
  <c r="L700" i="4" s="1"/>
  <c r="D714" i="3" s="1"/>
  <c r="G700" i="4" a="1"/>
  <c r="G700" i="4" s="1"/>
  <c r="E700" i="4" a="1"/>
  <c r="E700" i="4" s="1"/>
  <c r="D700" i="4" a="1"/>
  <c r="D700" i="4" s="1"/>
  <c r="O700" i="4" a="1"/>
  <c r="O700" i="4" s="1"/>
  <c r="O253" i="4" a="1"/>
  <c r="O253" i="4" s="1"/>
  <c r="N256" i="4"/>
  <c r="J314" i="4" a="1"/>
  <c r="J314" i="4" s="1"/>
  <c r="D329" i="4" a="1"/>
  <c r="D329" i="4" s="1"/>
  <c r="L329" i="4" a="1"/>
  <c r="L329" i="4" s="1"/>
  <c r="D343" i="3" s="1"/>
  <c r="D345" i="4" a="1"/>
  <c r="D345" i="4" s="1"/>
  <c r="G345" i="4" a="1"/>
  <c r="G345" i="4" s="1"/>
  <c r="L345" i="4" a="1"/>
  <c r="L345" i="4" s="1"/>
  <c r="D359" i="3" s="1"/>
  <c r="M357" i="4"/>
  <c r="K382" i="4" a="1"/>
  <c r="K382" i="4" s="1"/>
  <c r="B490" i="2" s="1"/>
  <c r="D382" i="4" a="1"/>
  <c r="D382" i="4" s="1"/>
  <c r="L387" i="4" a="1"/>
  <c r="L387" i="4" s="1"/>
  <c r="D401" i="3" s="1"/>
  <c r="K387" i="4" a="1"/>
  <c r="K387" i="4" s="1"/>
  <c r="B1153" i="2" s="1"/>
  <c r="D387" i="4" a="1"/>
  <c r="D387" i="4" s="1"/>
  <c r="K397" i="4" a="1"/>
  <c r="K397" i="4" s="1"/>
  <c r="B499" i="2" s="1"/>
  <c r="G397" i="4" a="1"/>
  <c r="G397" i="4" s="1"/>
  <c r="L397" i="4" a="1"/>
  <c r="L397" i="4" s="1"/>
  <c r="D411" i="3" s="1"/>
  <c r="F407" i="4" a="1"/>
  <c r="F407" i="4" s="1"/>
  <c r="C1552" i="2" s="1"/>
  <c r="E407" i="4" a="1"/>
  <c r="E407" i="4" s="1"/>
  <c r="N407" i="4" s="1"/>
  <c r="K422" i="4" a="1"/>
  <c r="K422" i="4" s="1"/>
  <c r="B105" i="2" s="1"/>
  <c r="E422" i="4" a="1"/>
  <c r="E422" i="4" s="1"/>
  <c r="F422" i="4" a="1"/>
  <c r="F422" i="4" s="1"/>
  <c r="C105" i="2" s="1"/>
  <c r="K429" i="4" a="1"/>
  <c r="K429" i="4" s="1"/>
  <c r="B509" i="2" s="1"/>
  <c r="G429" i="4" a="1"/>
  <c r="G429" i="4" s="1"/>
  <c r="O429" i="4" a="1"/>
  <c r="O429" i="4" s="1"/>
  <c r="E429" i="4" a="1"/>
  <c r="E429" i="4" s="1"/>
  <c r="J429" i="4" a="1"/>
  <c r="J429" i="4" s="1"/>
  <c r="D429" i="4" a="1"/>
  <c r="D429" i="4" s="1"/>
  <c r="G449" i="4" a="1"/>
  <c r="G449" i="4" s="1"/>
  <c r="F449" i="4" a="1"/>
  <c r="F449" i="4" s="1"/>
  <c r="C518" i="2" s="1"/>
  <c r="O449" i="4" a="1"/>
  <c r="O449" i="4" s="1"/>
  <c r="E449" i="4" a="1"/>
  <c r="E449" i="4" s="1"/>
  <c r="K449" i="4" a="1"/>
  <c r="K449" i="4" s="1"/>
  <c r="B518" i="2" s="1"/>
  <c r="K452" i="4" a="1"/>
  <c r="K452" i="4" s="1"/>
  <c r="B114" i="2" s="1"/>
  <c r="L452" i="4" a="1"/>
  <c r="L452" i="4" s="1"/>
  <c r="D466" i="3" s="1"/>
  <c r="E452" i="4" a="1"/>
  <c r="E452" i="4" s="1"/>
  <c r="J452" i="4" a="1"/>
  <c r="J452" i="4" s="1"/>
  <c r="D452" i="4" a="1"/>
  <c r="D452" i="4" s="1"/>
  <c r="C452" i="4" a="1"/>
  <c r="C452" i="4" s="1"/>
  <c r="C466" i="3" s="1"/>
  <c r="O452" i="4" a="1"/>
  <c r="O452" i="4" s="1"/>
  <c r="K453" i="4" a="1"/>
  <c r="K453" i="4" s="1"/>
  <c r="B521" i="2" s="1"/>
  <c r="O453" i="4" a="1"/>
  <c r="O453" i="4" s="1"/>
  <c r="E453" i="4" a="1"/>
  <c r="E453" i="4" s="1"/>
  <c r="L453" i="4" a="1"/>
  <c r="L453" i="4" s="1"/>
  <c r="D467" i="3" s="1"/>
  <c r="D453" i="4" a="1"/>
  <c r="D453" i="4" s="1"/>
  <c r="C453" i="4" a="1"/>
  <c r="C453" i="4" s="1"/>
  <c r="G465" i="4" a="1"/>
  <c r="G465" i="4" s="1"/>
  <c r="F465" i="4" a="1"/>
  <c r="F465" i="4" s="1"/>
  <c r="C117" i="2" s="1"/>
  <c r="L465" i="4" a="1"/>
  <c r="L465" i="4" s="1"/>
  <c r="D479" i="3" s="1"/>
  <c r="E465" i="4" a="1"/>
  <c r="E465" i="4" s="1"/>
  <c r="K465" i="4" a="1"/>
  <c r="K465" i="4" s="1"/>
  <c r="B117" i="2" s="1"/>
  <c r="C498" i="4" a="1"/>
  <c r="C498" i="4" s="1"/>
  <c r="O519" i="4" a="1"/>
  <c r="O519" i="4" s="1"/>
  <c r="K519" i="4" a="1"/>
  <c r="K519" i="4" s="1"/>
  <c r="B553" i="2" s="1"/>
  <c r="E519" i="4" a="1"/>
  <c r="E519" i="4" s="1"/>
  <c r="N519" i="4" s="1"/>
  <c r="F519" i="4" a="1"/>
  <c r="F519" i="4" s="1"/>
  <c r="C553" i="2" s="1"/>
  <c r="D519" i="4" a="1"/>
  <c r="D519" i="4" s="1"/>
  <c r="J519" i="4" a="1"/>
  <c r="J519" i="4" s="1"/>
  <c r="K557" i="4" a="1"/>
  <c r="K557" i="4" s="1"/>
  <c r="B574" i="2" s="1"/>
  <c r="O557" i="4" a="1"/>
  <c r="O557" i="4" s="1"/>
  <c r="G557" i="4" a="1"/>
  <c r="G557" i="4" s="1"/>
  <c r="E557" i="4" a="1"/>
  <c r="E557" i="4" s="1"/>
  <c r="D557" i="4" a="1"/>
  <c r="D557" i="4" s="1"/>
  <c r="F577" i="4" a="1"/>
  <c r="F577" i="4" s="1"/>
  <c r="C1201" i="2" s="1"/>
  <c r="O577" i="4" a="1"/>
  <c r="O577" i="4" s="1"/>
  <c r="J577" i="4" a="1"/>
  <c r="J577" i="4" s="1"/>
  <c r="K597" i="4" a="1"/>
  <c r="K597" i="4" s="1"/>
  <c r="B595" i="2" s="1"/>
  <c r="O597" i="4" a="1"/>
  <c r="O597" i="4" s="1"/>
  <c r="E597" i="4" a="1"/>
  <c r="E597" i="4" s="1"/>
  <c r="L597" i="4" a="1"/>
  <c r="L597" i="4" s="1"/>
  <c r="D611" i="3" s="1"/>
  <c r="D597" i="4" a="1"/>
  <c r="D597" i="4" s="1"/>
  <c r="G597" i="4" a="1"/>
  <c r="G597" i="4" s="1"/>
  <c r="C597" i="4" a="1"/>
  <c r="C597" i="4" s="1"/>
  <c r="J597" i="4" a="1"/>
  <c r="J597" i="4" s="1"/>
  <c r="K670" i="4" a="1"/>
  <c r="K670" i="4" s="1"/>
  <c r="B1239" i="2" s="1"/>
  <c r="G670" i="4" a="1"/>
  <c r="G670" i="4" s="1"/>
  <c r="D670" i="4" a="1"/>
  <c r="D670" i="4" s="1"/>
  <c r="L670" i="4" a="1"/>
  <c r="L670" i="4" s="1"/>
  <c r="D684" i="3" s="1"/>
  <c r="G705" i="4" a="1"/>
  <c r="G705" i="4" s="1"/>
  <c r="O705" i="4" a="1"/>
  <c r="O705" i="4" s="1"/>
  <c r="J705" i="4" a="1"/>
  <c r="J705" i="4" s="1"/>
  <c r="C705" i="4" a="1"/>
  <c r="C705" i="4" s="1"/>
  <c r="E705" i="4" a="1"/>
  <c r="E705" i="4" s="1"/>
  <c r="N705" i="4" s="1"/>
  <c r="D705" i="4" a="1"/>
  <c r="D705" i="4" s="1"/>
  <c r="D841" i="4" a="1"/>
  <c r="D841" i="4" s="1"/>
  <c r="F841" i="4" a="1"/>
  <c r="F841" i="4" s="1"/>
  <c r="C706" i="2" s="1"/>
  <c r="E841" i="4" a="1"/>
  <c r="E841" i="4" s="1"/>
  <c r="N841" i="4" s="1"/>
  <c r="J841" i="4" a="1"/>
  <c r="J841" i="4" s="1"/>
  <c r="K841" i="4" a="1"/>
  <c r="K841" i="4" s="1"/>
  <c r="B706" i="2" s="1"/>
  <c r="O1027" i="4" a="1"/>
  <c r="O1027" i="4" s="1"/>
  <c r="C1027" i="4" a="1"/>
  <c r="C1027" i="4" s="1"/>
  <c r="M1027" i="4" s="1"/>
  <c r="F694" i="4" a="1"/>
  <c r="F694" i="4" s="1"/>
  <c r="C1536" i="2" s="1"/>
  <c r="E694" i="4" a="1"/>
  <c r="E694" i="4" s="1"/>
  <c r="J694" i="4" a="1"/>
  <c r="J694" i="4" s="1"/>
  <c r="K974" i="4" a="1"/>
  <c r="K974" i="4" s="1"/>
  <c r="B784" i="2" s="1"/>
  <c r="O974" i="4" a="1"/>
  <c r="O974" i="4" s="1"/>
  <c r="G974" i="4" a="1"/>
  <c r="G974" i="4" s="1"/>
  <c r="L974" i="4" a="1"/>
  <c r="L974" i="4" s="1"/>
  <c r="D988" i="3" s="1"/>
  <c r="E974" i="4" a="1"/>
  <c r="E974" i="4" s="1"/>
  <c r="J974" i="4" a="1"/>
  <c r="J974" i="4" s="1"/>
  <c r="D974" i="4" a="1"/>
  <c r="D974" i="4" s="1"/>
  <c r="C974" i="4" a="1"/>
  <c r="C974" i="4" s="1"/>
  <c r="M974" i="4" s="1"/>
  <c r="K943" i="4" a="1"/>
  <c r="K943" i="4" s="1"/>
  <c r="B1314" i="2" s="1"/>
  <c r="O943" i="4" a="1"/>
  <c r="O943" i="4" s="1"/>
  <c r="D943" i="4" a="1"/>
  <c r="D943" i="4" s="1"/>
  <c r="L943" i="4" a="1"/>
  <c r="L943" i="4" s="1"/>
  <c r="D957" i="3" s="1"/>
  <c r="J943" i="4" a="1"/>
  <c r="J943" i="4" s="1"/>
  <c r="C943" i="4" a="1"/>
  <c r="C943" i="4" s="1"/>
  <c r="G943" i="4" a="1"/>
  <c r="G943" i="4" s="1"/>
  <c r="E943" i="4" a="1"/>
  <c r="E943" i="4" s="1"/>
  <c r="J374" i="4" a="1"/>
  <c r="J374" i="4" s="1"/>
  <c r="K437" i="4" a="1"/>
  <c r="K437" i="4" s="1"/>
  <c r="B510" i="2" s="1"/>
  <c r="O437" i="4" a="1"/>
  <c r="O437" i="4" s="1"/>
  <c r="E437" i="4" a="1"/>
  <c r="E437" i="4" s="1"/>
  <c r="L437" i="4" a="1"/>
  <c r="L437" i="4" s="1"/>
  <c r="D451" i="3" s="1"/>
  <c r="D437" i="4" a="1"/>
  <c r="D437" i="4" s="1"/>
  <c r="C437" i="4" a="1"/>
  <c r="C437" i="4" s="1"/>
  <c r="K445" i="4" a="1"/>
  <c r="K445" i="4" s="1"/>
  <c r="B1166" i="2" s="1"/>
  <c r="G445" i="4" a="1"/>
  <c r="G445" i="4" s="1"/>
  <c r="E445" i="4" a="1"/>
  <c r="E445" i="4" s="1"/>
  <c r="O445" i="4" a="1"/>
  <c r="O445" i="4" s="1"/>
  <c r="J445" i="4" a="1"/>
  <c r="J445" i="4" s="1"/>
  <c r="K454" i="4" a="1"/>
  <c r="K454" i="4" s="1"/>
  <c r="B522" i="2" s="1"/>
  <c r="K460" i="4" a="1"/>
  <c r="K460" i="4" s="1"/>
  <c r="B1168" i="2" s="1"/>
  <c r="O460" i="4" a="1"/>
  <c r="O460" i="4" s="1"/>
  <c r="E460" i="4" a="1"/>
  <c r="E460" i="4" s="1"/>
  <c r="L460" i="4" a="1"/>
  <c r="L460" i="4" s="1"/>
  <c r="D474" i="3" s="1"/>
  <c r="J460" i="4" a="1"/>
  <c r="J460" i="4" s="1"/>
  <c r="C460" i="4" a="1"/>
  <c r="C460" i="4" s="1"/>
  <c r="M468" i="4"/>
  <c r="K476" i="4" a="1"/>
  <c r="K476" i="4" s="1"/>
  <c r="B1172" i="2" s="1"/>
  <c r="L476" i="4" a="1"/>
  <c r="L476" i="4" s="1"/>
  <c r="D490" i="3" s="1"/>
  <c r="E476" i="4" a="1"/>
  <c r="E476" i="4" s="1"/>
  <c r="O476" i="4" a="1"/>
  <c r="O476" i="4" s="1"/>
  <c r="K479" i="4" a="1"/>
  <c r="K479" i="4" s="1"/>
  <c r="B534" i="2" s="1"/>
  <c r="K483" i="4" a="1"/>
  <c r="K483" i="4" s="1"/>
  <c r="B1175" i="2" s="1"/>
  <c r="K556" i="4" a="1"/>
  <c r="K556" i="4" s="1"/>
  <c r="B573" i="2" s="1"/>
  <c r="O556" i="4" a="1"/>
  <c r="O556" i="4" s="1"/>
  <c r="D556" i="4" a="1"/>
  <c r="D556" i="4" s="1"/>
  <c r="L556" i="4" a="1"/>
  <c r="L556" i="4" s="1"/>
  <c r="D570" i="3" s="1"/>
  <c r="C556" i="4" a="1"/>
  <c r="C556" i="4" s="1"/>
  <c r="G556" i="4" a="1"/>
  <c r="G556" i="4" s="1"/>
  <c r="E556" i="4" a="1"/>
  <c r="E556" i="4" s="1"/>
  <c r="N558" i="4"/>
  <c r="K636" i="4" a="1"/>
  <c r="K636" i="4" s="1"/>
  <c r="B1228" i="2" s="1"/>
  <c r="L636" i="4" a="1"/>
  <c r="L636" i="4" s="1"/>
  <c r="D650" i="3" s="1"/>
  <c r="G636" i="4" a="1"/>
  <c r="G636" i="4" s="1"/>
  <c r="K477" i="4" a="1"/>
  <c r="K477" i="4" s="1"/>
  <c r="B533" i="2" s="1"/>
  <c r="G477" i="4" a="1"/>
  <c r="G477" i="4" s="1"/>
  <c r="E477" i="4" a="1"/>
  <c r="E477" i="4" s="1"/>
  <c r="O477" i="4" a="1"/>
  <c r="O477" i="4" s="1"/>
  <c r="J477" i="4" a="1"/>
  <c r="J477" i="4" s="1"/>
  <c r="O479" i="4" a="1"/>
  <c r="O479" i="4" s="1"/>
  <c r="F561" i="4" a="1"/>
  <c r="F561" i="4" s="1"/>
  <c r="C130" i="2" s="1"/>
  <c r="O561" i="4" a="1"/>
  <c r="O561" i="4" s="1"/>
  <c r="L590" i="4" a="1"/>
  <c r="L590" i="4" s="1"/>
  <c r="D604" i="3" s="1"/>
  <c r="J590" i="4" a="1"/>
  <c r="J590" i="4" s="1"/>
  <c r="K628" i="4" a="1"/>
  <c r="K628" i="4" s="1"/>
  <c r="B604" i="2" s="1"/>
  <c r="G628" i="4" a="1"/>
  <c r="G628" i="4" s="1"/>
  <c r="C628" i="4" a="1"/>
  <c r="C628" i="4" s="1"/>
  <c r="D628" i="4" a="1"/>
  <c r="D628" i="4" s="1"/>
  <c r="G649" i="4" a="1"/>
  <c r="G649" i="4" s="1"/>
  <c r="O649" i="4" a="1"/>
  <c r="O649" i="4" s="1"/>
  <c r="E649" i="4" a="1"/>
  <c r="E649" i="4" s="1"/>
  <c r="L649" i="4" a="1"/>
  <c r="L649" i="4" s="1"/>
  <c r="D663" i="3" s="1"/>
  <c r="K649" i="4" a="1"/>
  <c r="K649" i="4" s="1"/>
  <c r="B1233" i="2" s="1"/>
  <c r="D649" i="4" a="1"/>
  <c r="D649" i="4" s="1"/>
  <c r="F649" i="4" a="1"/>
  <c r="F649" i="4" s="1"/>
  <c r="C1233" i="2" s="1"/>
  <c r="J649" i="4" a="1"/>
  <c r="J649" i="4" s="1"/>
  <c r="C649" i="4" a="1"/>
  <c r="C649" i="4" s="1"/>
  <c r="M649" i="4" s="1"/>
  <c r="D669" i="4" a="1"/>
  <c r="D669" i="4" s="1"/>
  <c r="E669" i="4" a="1"/>
  <c r="E669" i="4" s="1"/>
  <c r="K669" i="4" a="1"/>
  <c r="K669" i="4" s="1"/>
  <c r="B621" i="2" s="1"/>
  <c r="J669" i="4" a="1"/>
  <c r="J669" i="4" s="1"/>
  <c r="C669" i="4" a="1"/>
  <c r="C669" i="4" s="1"/>
  <c r="O669" i="4" a="1"/>
  <c r="O669" i="4" s="1"/>
  <c r="L669" i="4" a="1"/>
  <c r="L669" i="4" s="1"/>
  <c r="D683" i="3" s="1"/>
  <c r="F669" i="4" a="1"/>
  <c r="F669" i="4" s="1"/>
  <c r="C621" i="2" s="1"/>
  <c r="G691" i="4" a="1"/>
  <c r="G691" i="4" s="1"/>
  <c r="D691" i="4" a="1"/>
  <c r="D691" i="4" s="1"/>
  <c r="J691" i="4" a="1"/>
  <c r="J691" i="4" s="1"/>
  <c r="C691" i="4" a="1"/>
  <c r="C691" i="4" s="1"/>
  <c r="M691" i="4" s="1"/>
  <c r="K694" i="4" a="1"/>
  <c r="K694" i="4" s="1"/>
  <c r="B1536" i="2" s="1"/>
  <c r="J710" i="4" a="1"/>
  <c r="J710" i="4" s="1"/>
  <c r="E710" i="4" a="1"/>
  <c r="E710" i="4" s="1"/>
  <c r="K710" i="4" a="1"/>
  <c r="K710" i="4" s="1"/>
  <c r="B1253" i="2" s="1"/>
  <c r="N462" i="4"/>
  <c r="F471" i="4" a="1"/>
  <c r="F471" i="4" s="1"/>
  <c r="C119" i="2" s="1"/>
  <c r="O471" i="4" a="1"/>
  <c r="O471" i="4" s="1"/>
  <c r="E471" i="4" a="1"/>
  <c r="E471" i="4" s="1"/>
  <c r="G472" i="4" a="1"/>
  <c r="G472" i="4" s="1"/>
  <c r="C472" i="4" a="1"/>
  <c r="C472" i="4" s="1"/>
  <c r="O472" i="4" a="1"/>
  <c r="O472" i="4" s="1"/>
  <c r="J472" i="4" a="1"/>
  <c r="J472" i="4" s="1"/>
  <c r="C477" i="4" a="1"/>
  <c r="C477" i="4" s="1"/>
  <c r="M477" i="4" s="1"/>
  <c r="N478" i="4"/>
  <c r="D479" i="4" a="1"/>
  <c r="D479" i="4" s="1"/>
  <c r="L483" i="4" a="1"/>
  <c r="L483" i="4" s="1"/>
  <c r="D497" i="3" s="1"/>
  <c r="K533" i="4" a="1"/>
  <c r="K533" i="4" s="1"/>
  <c r="B1193" i="2" s="1"/>
  <c r="D533" i="4" a="1"/>
  <c r="D533" i="4" s="1"/>
  <c r="J533" i="4" a="1"/>
  <c r="J533" i="4" s="1"/>
  <c r="G533" i="4" a="1"/>
  <c r="G533" i="4" s="1"/>
  <c r="O533" i="4" a="1"/>
  <c r="O533" i="4" s="1"/>
  <c r="F538" i="4" a="1"/>
  <c r="F538" i="4" s="1"/>
  <c r="C562" i="2" s="1"/>
  <c r="D538" i="4" a="1"/>
  <c r="D538" i="4" s="1"/>
  <c r="G538" i="4" a="1"/>
  <c r="G538" i="4" s="1"/>
  <c r="C538" i="4" a="1"/>
  <c r="C538" i="4" s="1"/>
  <c r="L538" i="4" a="1"/>
  <c r="L538" i="4" s="1"/>
  <c r="D552" i="3" s="1"/>
  <c r="E542" i="4" a="1"/>
  <c r="E542" i="4" s="1"/>
  <c r="J542" i="4" a="1"/>
  <c r="J542" i="4" s="1"/>
  <c r="D542" i="4" a="1"/>
  <c r="D542" i="4" s="1"/>
  <c r="E561" i="4" a="1"/>
  <c r="E561" i="4" s="1"/>
  <c r="D590" i="4" a="1"/>
  <c r="D590" i="4" s="1"/>
  <c r="L635" i="4" a="1"/>
  <c r="L635" i="4" s="1"/>
  <c r="D649" i="3" s="1"/>
  <c r="K635" i="4" a="1"/>
  <c r="K635" i="4" s="1"/>
  <c r="B1227" i="2" s="1"/>
  <c r="E635" i="4" a="1"/>
  <c r="E635" i="4" s="1"/>
  <c r="N635" i="4" s="1"/>
  <c r="O635" i="4" a="1"/>
  <c r="O635" i="4" s="1"/>
  <c r="G635" i="4" a="1"/>
  <c r="G635" i="4" s="1"/>
  <c r="J635" i="4" a="1"/>
  <c r="J635" i="4" s="1"/>
  <c r="D635" i="4" a="1"/>
  <c r="D635" i="4" s="1"/>
  <c r="G669" i="4" a="1"/>
  <c r="G669" i="4" s="1"/>
  <c r="F710" i="4" a="1"/>
  <c r="F710" i="4" s="1"/>
  <c r="C1253" i="2" s="1"/>
  <c r="L348" i="4" a="1"/>
  <c r="L348" i="4" s="1"/>
  <c r="D362" i="3" s="1"/>
  <c r="K354" i="4" a="1"/>
  <c r="K354" i="4" s="1"/>
  <c r="B474" i="2" s="1"/>
  <c r="D374" i="4" a="1"/>
  <c r="D374" i="4" s="1"/>
  <c r="D408" i="4" a="1"/>
  <c r="D408" i="4" s="1"/>
  <c r="O408" i="4" a="1"/>
  <c r="O408" i="4" s="1"/>
  <c r="F408" i="4" a="1"/>
  <c r="F408" i="4" s="1"/>
  <c r="C100" i="2" s="1"/>
  <c r="K410" i="4" a="1"/>
  <c r="K410" i="4" s="1"/>
  <c r="B503" i="2" s="1"/>
  <c r="D410" i="4" a="1"/>
  <c r="D410" i="4" s="1"/>
  <c r="D424" i="4" a="1"/>
  <c r="D424" i="4" s="1"/>
  <c r="F424" i="4" a="1"/>
  <c r="F424" i="4" s="1"/>
  <c r="C107" i="2" s="1"/>
  <c r="O424" i="4" a="1"/>
  <c r="O424" i="4" s="1"/>
  <c r="K424" i="4" a="1"/>
  <c r="K424" i="4" s="1"/>
  <c r="B107" i="2" s="1"/>
  <c r="M437" i="4"/>
  <c r="D454" i="4" a="1"/>
  <c r="D454" i="4" s="1"/>
  <c r="G460" i="4" a="1"/>
  <c r="G460" i="4" s="1"/>
  <c r="D471" i="4" a="1"/>
  <c r="D471" i="4" s="1"/>
  <c r="F474" i="4" a="1"/>
  <c r="F474" i="4" s="1"/>
  <c r="C120" i="2" s="1"/>
  <c r="C474" i="4" a="1"/>
  <c r="C474" i="4" s="1"/>
  <c r="D476" i="4" a="1"/>
  <c r="D476" i="4" s="1"/>
  <c r="D477" i="4" a="1"/>
  <c r="D477" i="4" s="1"/>
  <c r="M485" i="4"/>
  <c r="C533" i="4" a="1"/>
  <c r="C533" i="4" s="1"/>
  <c r="K546" i="4" a="1"/>
  <c r="K546" i="4" s="1"/>
  <c r="B567" i="2" s="1"/>
  <c r="D546" i="4" a="1"/>
  <c r="D546" i="4" s="1"/>
  <c r="F546" i="4" a="1"/>
  <c r="F546" i="4" s="1"/>
  <c r="C567" i="2" s="1"/>
  <c r="C546" i="4" a="1"/>
  <c r="C546" i="4" s="1"/>
  <c r="M546" i="4" s="1"/>
  <c r="E590" i="4" a="1"/>
  <c r="E590" i="4" s="1"/>
  <c r="K598" i="4" a="1"/>
  <c r="K598" i="4" s="1"/>
  <c r="B1209" i="2" s="1"/>
  <c r="G598" i="4" a="1"/>
  <c r="G598" i="4" s="1"/>
  <c r="J598" i="4" a="1"/>
  <c r="J598" i="4" s="1"/>
  <c r="C598" i="4" a="1"/>
  <c r="C598" i="4" s="1"/>
  <c r="E598" i="4" a="1"/>
  <c r="E598" i="4" s="1"/>
  <c r="O598" i="4" a="1"/>
  <c r="O598" i="4" s="1"/>
  <c r="O608" i="4" a="1"/>
  <c r="O608" i="4" s="1"/>
  <c r="E608" i="4" a="1"/>
  <c r="E608" i="4" s="1"/>
  <c r="N608" i="4" s="1"/>
  <c r="K608" i="4" a="1"/>
  <c r="K608" i="4" s="1"/>
  <c r="B1216" i="2" s="1"/>
  <c r="C635" i="4" a="1"/>
  <c r="C635" i="4" s="1"/>
  <c r="M635" i="4" s="1"/>
  <c r="D728" i="4" a="1"/>
  <c r="D728" i="4" s="1"/>
  <c r="J728" i="4" a="1"/>
  <c r="J728" i="4" s="1"/>
  <c r="C728" i="4" a="1"/>
  <c r="C728" i="4" s="1"/>
  <c r="C742" i="3" s="1"/>
  <c r="L728" i="4" a="1"/>
  <c r="L728" i="4" s="1"/>
  <c r="D742" i="3" s="1"/>
  <c r="G728" i="4" a="1"/>
  <c r="G728" i="4" s="1"/>
  <c r="E728" i="4" a="1"/>
  <c r="E728" i="4" s="1"/>
  <c r="N728" i="4" s="1"/>
  <c r="J739" i="4" a="1"/>
  <c r="J739" i="4" s="1"/>
  <c r="F739" i="4" a="1"/>
  <c r="F739" i="4" s="1"/>
  <c r="C657" i="2" s="1"/>
  <c r="E739" i="4" a="1"/>
  <c r="E739" i="4" s="1"/>
  <c r="K739" i="4" a="1"/>
  <c r="K739" i="4" s="1"/>
  <c r="B657" i="2" s="1"/>
  <c r="L739" i="4" a="1"/>
  <c r="L739" i="4" s="1"/>
  <c r="D753" i="3" s="1"/>
  <c r="G739" i="4" a="1"/>
  <c r="G739" i="4" s="1"/>
  <c r="K770" i="4" a="1"/>
  <c r="K770" i="4" s="1"/>
  <c r="B675" i="2" s="1"/>
  <c r="D770" i="4" a="1"/>
  <c r="D770" i="4" s="1"/>
  <c r="L770" i="4" a="1"/>
  <c r="L770" i="4" s="1"/>
  <c r="D784" i="3" s="1"/>
  <c r="M798" i="4"/>
  <c r="N808" i="4"/>
  <c r="K830" i="4" a="1"/>
  <c r="K830" i="4" s="1"/>
  <c r="B1286" i="2" s="1"/>
  <c r="G830" i="4" a="1"/>
  <c r="G830" i="4" s="1"/>
  <c r="E830" i="4" a="1"/>
  <c r="E830" i="4" s="1"/>
  <c r="D830" i="4" a="1"/>
  <c r="D830" i="4" s="1"/>
  <c r="L830" i="4" a="1"/>
  <c r="L830" i="4" s="1"/>
  <c r="D844" i="3" s="1"/>
  <c r="F849" i="4" a="1"/>
  <c r="F849" i="4" s="1"/>
  <c r="C1290" i="2" s="1"/>
  <c r="E849" i="4" a="1"/>
  <c r="E849" i="4" s="1"/>
  <c r="K849" i="4" a="1"/>
  <c r="K849" i="4" s="1"/>
  <c r="B1290" i="2" s="1"/>
  <c r="D849" i="4" a="1"/>
  <c r="D849" i="4" s="1"/>
  <c r="J849" i="4" a="1"/>
  <c r="J849" i="4" s="1"/>
  <c r="L904" i="4" a="1"/>
  <c r="L904" i="4" s="1"/>
  <c r="D918" i="3" s="1"/>
  <c r="E904" i="4" a="1"/>
  <c r="E904" i="4" s="1"/>
  <c r="D904" i="4" a="1"/>
  <c r="D904" i="4" s="1"/>
  <c r="O904" i="4" a="1"/>
  <c r="O904" i="4" s="1"/>
  <c r="J904" i="4" a="1"/>
  <c r="J904" i="4" s="1"/>
  <c r="K911" i="4" a="1"/>
  <c r="K911" i="4" s="1"/>
  <c r="B747" i="2" s="1"/>
  <c r="G911" i="4" a="1"/>
  <c r="G911" i="4" s="1"/>
  <c r="E911" i="4" a="1"/>
  <c r="E911" i="4" s="1"/>
  <c r="O911" i="4" a="1"/>
  <c r="O911" i="4" s="1"/>
  <c r="D911" i="4" a="1"/>
  <c r="D911" i="4" s="1"/>
  <c r="L911" i="4" a="1"/>
  <c r="L911" i="4" s="1"/>
  <c r="D925" i="3" s="1"/>
  <c r="J911" i="4" a="1"/>
  <c r="J911" i="4" s="1"/>
  <c r="C911" i="4" a="1"/>
  <c r="C911" i="4" s="1"/>
  <c r="L785" i="4" a="1"/>
  <c r="L785" i="4" s="1"/>
  <c r="D799" i="3" s="1"/>
  <c r="O785" i="4" a="1"/>
  <c r="O785" i="4" s="1"/>
  <c r="D785" i="4" a="1"/>
  <c r="D785" i="4" s="1"/>
  <c r="C785" i="4" a="1"/>
  <c r="C785" i="4" s="1"/>
  <c r="E785" i="4" a="1"/>
  <c r="E785" i="4" s="1"/>
  <c r="L819" i="4" a="1"/>
  <c r="L819" i="4" s="1"/>
  <c r="D833" i="3" s="1"/>
  <c r="K819" i="4" a="1"/>
  <c r="K819" i="4" s="1"/>
  <c r="B696" i="2" s="1"/>
  <c r="L952" i="4" a="1"/>
  <c r="L952" i="4" s="1"/>
  <c r="D966" i="3" s="1"/>
  <c r="E952" i="4" a="1"/>
  <c r="E952" i="4" s="1"/>
  <c r="D952" i="4" a="1"/>
  <c r="D952" i="4" s="1"/>
  <c r="O952" i="4" a="1"/>
  <c r="O952" i="4" s="1"/>
  <c r="J952" i="4" a="1"/>
  <c r="J952" i="4" s="1"/>
  <c r="E416" i="4" a="1"/>
  <c r="E416" i="4" s="1"/>
  <c r="K416" i="4" a="1"/>
  <c r="K416" i="4" s="1"/>
  <c r="B506" i="2" s="1"/>
  <c r="F443" i="4" a="1"/>
  <c r="F443" i="4" s="1"/>
  <c r="C514" i="2" s="1"/>
  <c r="D467" i="4" a="1"/>
  <c r="D467" i="4" s="1"/>
  <c r="M484" i="4"/>
  <c r="F495" i="4" a="1"/>
  <c r="F495" i="4" s="1"/>
  <c r="C543" i="2" s="1"/>
  <c r="K499" i="4" a="1"/>
  <c r="K499" i="4" s="1"/>
  <c r="B1179" i="2" s="1"/>
  <c r="K516" i="4" a="1"/>
  <c r="K516" i="4" s="1"/>
  <c r="B1187" i="2" s="1"/>
  <c r="L516" i="4" a="1"/>
  <c r="L516" i="4" s="1"/>
  <c r="D530" i="3" s="1"/>
  <c r="E516" i="4" a="1"/>
  <c r="E516" i="4" s="1"/>
  <c r="K518" i="4" a="1"/>
  <c r="K518" i="4" s="1"/>
  <c r="B1188" i="2" s="1"/>
  <c r="K540" i="4" a="1"/>
  <c r="K540" i="4" s="1"/>
  <c r="B564" i="2" s="1"/>
  <c r="G540" i="4" a="1"/>
  <c r="G540" i="4" s="1"/>
  <c r="J540" i="4" a="1"/>
  <c r="J540" i="4" s="1"/>
  <c r="O545" i="4" a="1"/>
  <c r="O545" i="4" s="1"/>
  <c r="K548" i="4" a="1"/>
  <c r="K548" i="4" s="1"/>
  <c r="B569" i="2" s="1"/>
  <c r="G548" i="4" a="1"/>
  <c r="G548" i="4" s="1"/>
  <c r="G568" i="4" a="1"/>
  <c r="G568" i="4" s="1"/>
  <c r="K568" i="4" a="1"/>
  <c r="K568" i="4" s="1"/>
  <c r="B578" i="2" s="1"/>
  <c r="L618" i="4" a="1"/>
  <c r="L618" i="4" s="1"/>
  <c r="D632" i="3" s="1"/>
  <c r="F618" i="4" a="1"/>
  <c r="F618" i="4" s="1"/>
  <c r="C1222" i="2" s="1"/>
  <c r="K618" i="4" a="1"/>
  <c r="K618" i="4" s="1"/>
  <c r="B1222" i="2" s="1"/>
  <c r="C618" i="4" a="1"/>
  <c r="C618" i="4" s="1"/>
  <c r="G618" i="4" a="1"/>
  <c r="G618" i="4" s="1"/>
  <c r="E651" i="4" a="1"/>
  <c r="E651" i="4" s="1"/>
  <c r="J651" i="4" a="1"/>
  <c r="J651" i="4" s="1"/>
  <c r="D651" i="4" a="1"/>
  <c r="D651" i="4" s="1"/>
  <c r="C651" i="4" a="1"/>
  <c r="C651" i="4" s="1"/>
  <c r="L651" i="4" a="1"/>
  <c r="L651" i="4" s="1"/>
  <c r="D665" i="3" s="1"/>
  <c r="F651" i="4" a="1"/>
  <c r="F651" i="4" s="1"/>
  <c r="C611" i="2" s="1"/>
  <c r="M670" i="4"/>
  <c r="K672" i="4" a="1"/>
  <c r="K672" i="4" s="1"/>
  <c r="B623" i="2" s="1"/>
  <c r="L672" i="4" a="1"/>
  <c r="L672" i="4" s="1"/>
  <c r="D686" i="3" s="1"/>
  <c r="E672" i="4" a="1"/>
  <c r="E672" i="4" s="1"/>
  <c r="D672" i="4" a="1"/>
  <c r="D672" i="4" s="1"/>
  <c r="O672" i="4" a="1"/>
  <c r="O672" i="4" s="1"/>
  <c r="D677" i="4" a="1"/>
  <c r="D677" i="4" s="1"/>
  <c r="G677" i="4" a="1"/>
  <c r="G677" i="4" s="1"/>
  <c r="F677" i="4" a="1"/>
  <c r="F677" i="4" s="1"/>
  <c r="C627" i="2" s="1"/>
  <c r="K681" i="4" a="1"/>
  <c r="K681" i="4" s="1"/>
  <c r="B152" i="2" s="1"/>
  <c r="G681" i="4" a="1"/>
  <c r="G681" i="4" s="1"/>
  <c r="E681" i="4" a="1"/>
  <c r="E681" i="4" s="1"/>
  <c r="G688" i="4" a="1"/>
  <c r="G688" i="4" s="1"/>
  <c r="D712" i="4" a="1"/>
  <c r="D712" i="4" s="1"/>
  <c r="C712" i="4" a="1"/>
  <c r="C712" i="4" s="1"/>
  <c r="C726" i="3" s="1"/>
  <c r="E712" i="4" a="1"/>
  <c r="E712" i="4" s="1"/>
  <c r="K712" i="4" a="1"/>
  <c r="K712" i="4" s="1"/>
  <c r="B157" i="2" s="1"/>
  <c r="K716" i="4" a="1"/>
  <c r="K716" i="4" s="1"/>
  <c r="B1256" i="2" s="1"/>
  <c r="E716" i="4" a="1"/>
  <c r="E716" i="4" s="1"/>
  <c r="L716" i="4" a="1"/>
  <c r="L716" i="4" s="1"/>
  <c r="D730" i="3" s="1"/>
  <c r="D716" i="4" a="1"/>
  <c r="D716" i="4" s="1"/>
  <c r="O716" i="4" a="1"/>
  <c r="O716" i="4" s="1"/>
  <c r="G729" i="4" a="1"/>
  <c r="G729" i="4" s="1"/>
  <c r="F729" i="4" a="1"/>
  <c r="F729" i="4" s="1"/>
  <c r="C1257" i="2" s="1"/>
  <c r="G736" i="4" a="1"/>
  <c r="G736" i="4" s="1"/>
  <c r="L736" i="4" a="1"/>
  <c r="L736" i="4" s="1"/>
  <c r="D750" i="3" s="1"/>
  <c r="F752" i="4" a="1"/>
  <c r="F752" i="4" s="1"/>
  <c r="C665" i="2" s="1"/>
  <c r="L752" i="4" a="1"/>
  <c r="L752" i="4" s="1"/>
  <c r="D766" i="3" s="1"/>
  <c r="C752" i="4" a="1"/>
  <c r="C752" i="4" s="1"/>
  <c r="G770" i="4" a="1"/>
  <c r="G770" i="4" s="1"/>
  <c r="K772" i="4" a="1"/>
  <c r="K772" i="4" s="1"/>
  <c r="B165" i="2" s="1"/>
  <c r="L772" i="4" a="1"/>
  <c r="L772" i="4" s="1"/>
  <c r="D786" i="3" s="1"/>
  <c r="E772" i="4" a="1"/>
  <c r="E772" i="4" s="1"/>
  <c r="G772" i="4" a="1"/>
  <c r="G772" i="4" s="1"/>
  <c r="O772" i="4" a="1"/>
  <c r="O772" i="4" s="1"/>
  <c r="G787" i="4" a="1"/>
  <c r="G787" i="4" s="1"/>
  <c r="D787" i="4" a="1"/>
  <c r="D787" i="4" s="1"/>
  <c r="L787" i="4" a="1"/>
  <c r="L787" i="4" s="1"/>
  <c r="D801" i="3" s="1"/>
  <c r="K807" i="4" a="1"/>
  <c r="K807" i="4" s="1"/>
  <c r="B1281" i="2" s="1"/>
  <c r="G807" i="4" a="1"/>
  <c r="G807" i="4" s="1"/>
  <c r="E807" i="4" a="1"/>
  <c r="E807" i="4" s="1"/>
  <c r="O807" i="4" a="1"/>
  <c r="O807" i="4" s="1"/>
  <c r="D807" i="4" a="1"/>
  <c r="D807" i="4" s="1"/>
  <c r="L807" i="4" a="1"/>
  <c r="L807" i="4" s="1"/>
  <c r="D821" i="3" s="1"/>
  <c r="C807" i="4" a="1"/>
  <c r="C807" i="4" s="1"/>
  <c r="K815" i="4" a="1"/>
  <c r="K815" i="4" s="1"/>
  <c r="B1282" i="2" s="1"/>
  <c r="G815" i="4" a="1"/>
  <c r="G815" i="4" s="1"/>
  <c r="E815" i="4" a="1"/>
  <c r="E815" i="4" s="1"/>
  <c r="J815" i="4" a="1"/>
  <c r="J815" i="4" s="1"/>
  <c r="L815" i="4" a="1"/>
  <c r="L815" i="4" s="1"/>
  <c r="D829" i="3" s="1"/>
  <c r="L835" i="4" a="1"/>
  <c r="L835" i="4" s="1"/>
  <c r="D849" i="3" s="1"/>
  <c r="F835" i="4" a="1"/>
  <c r="F835" i="4" s="1"/>
  <c r="C704" i="2" s="1"/>
  <c r="O835" i="4" a="1"/>
  <c r="O835" i="4" s="1"/>
  <c r="K781" i="4" a="1"/>
  <c r="K781" i="4" s="1"/>
  <c r="B167" i="2" s="1"/>
  <c r="O781" i="4" a="1"/>
  <c r="O781" i="4" s="1"/>
  <c r="F781" i="4" a="1"/>
  <c r="F781" i="4" s="1"/>
  <c r="C167" i="2" s="1"/>
  <c r="K870" i="4" a="1"/>
  <c r="K870" i="4" s="1"/>
  <c r="B1296" i="2" s="1"/>
  <c r="J870" i="4" a="1"/>
  <c r="J870" i="4" s="1"/>
  <c r="C870" i="4" a="1"/>
  <c r="C870" i="4" s="1"/>
  <c r="M870" i="4" s="1"/>
  <c r="O870" i="4" a="1"/>
  <c r="O870" i="4" s="1"/>
  <c r="L870" i="4" a="1"/>
  <c r="L870" i="4" s="1"/>
  <c r="D884" i="3" s="1"/>
  <c r="G870" i="4" a="1"/>
  <c r="G870" i="4" s="1"/>
  <c r="E870" i="4" a="1"/>
  <c r="E870" i="4" s="1"/>
  <c r="D870" i="4" a="1"/>
  <c r="D870" i="4" s="1"/>
  <c r="F416" i="4" a="1"/>
  <c r="F416" i="4" s="1"/>
  <c r="C506" i="2" s="1"/>
  <c r="K475" i="4" a="1"/>
  <c r="K475" i="4" s="1"/>
  <c r="B532" i="2" s="1"/>
  <c r="K482" i="4" a="1"/>
  <c r="K482" i="4" s="1"/>
  <c r="B536" i="2" s="1"/>
  <c r="J494" i="4" a="1"/>
  <c r="J494" i="4" s="1"/>
  <c r="J502" i="4" a="1"/>
  <c r="J502" i="4" s="1"/>
  <c r="K509" i="4" a="1"/>
  <c r="K509" i="4" s="1"/>
  <c r="B551" i="2" s="1"/>
  <c r="J509" i="4" a="1"/>
  <c r="J509" i="4" s="1"/>
  <c r="C509" i="4" a="1"/>
  <c r="C509" i="4" s="1"/>
  <c r="F531" i="4" a="1"/>
  <c r="F531" i="4" s="1"/>
  <c r="C560" i="2" s="1"/>
  <c r="C531" i="4" a="1"/>
  <c r="C531" i="4" s="1"/>
  <c r="K560" i="4" a="1"/>
  <c r="K560" i="4" s="1"/>
  <c r="B129" i="2" s="1"/>
  <c r="K565" i="4" a="1"/>
  <c r="K565" i="4" s="1"/>
  <c r="B576" i="2" s="1"/>
  <c r="L565" i="4" a="1"/>
  <c r="L565" i="4" s="1"/>
  <c r="D579" i="3" s="1"/>
  <c r="D565" i="4" a="1"/>
  <c r="D565" i="4" s="1"/>
  <c r="J565" i="4" a="1"/>
  <c r="J565" i="4" s="1"/>
  <c r="O565" i="4" a="1"/>
  <c r="O565" i="4" s="1"/>
  <c r="E565" i="4" a="1"/>
  <c r="E565" i="4" s="1"/>
  <c r="F568" i="4" a="1"/>
  <c r="F568" i="4" s="1"/>
  <c r="C578" i="2" s="1"/>
  <c r="D576" i="4" a="1"/>
  <c r="D576" i="4" s="1"/>
  <c r="O576" i="4" a="1"/>
  <c r="O576" i="4" s="1"/>
  <c r="L576" i="4" a="1"/>
  <c r="L576" i="4" s="1"/>
  <c r="D590" i="3" s="1"/>
  <c r="C576" i="4" a="1"/>
  <c r="C576" i="4" s="1"/>
  <c r="M576" i="4" s="1"/>
  <c r="K581" i="4" a="1"/>
  <c r="K581" i="4" s="1"/>
  <c r="B587" i="2" s="1"/>
  <c r="G581" i="4" a="1"/>
  <c r="G581" i="4" s="1"/>
  <c r="O581" i="4" a="1"/>
  <c r="O581" i="4" s="1"/>
  <c r="E581" i="4" a="1"/>
  <c r="E581" i="4" s="1"/>
  <c r="L623" i="4" a="1"/>
  <c r="L623" i="4" s="1"/>
  <c r="D637" i="3" s="1"/>
  <c r="O623" i="4" a="1"/>
  <c r="O623" i="4" s="1"/>
  <c r="J637" i="4" a="1"/>
  <c r="J637" i="4" s="1"/>
  <c r="G651" i="4" a="1"/>
  <c r="G651" i="4" s="1"/>
  <c r="C672" i="4" a="1"/>
  <c r="C672" i="4" s="1"/>
  <c r="M672" i="4" s="1"/>
  <c r="G676" i="4" a="1"/>
  <c r="G676" i="4" s="1"/>
  <c r="K676" i="4" a="1"/>
  <c r="K676" i="4" s="1"/>
  <c r="B626" i="2" s="1"/>
  <c r="K686" i="4" a="1"/>
  <c r="K686" i="4" s="1"/>
  <c r="B153" i="2" s="1"/>
  <c r="G686" i="4" a="1"/>
  <c r="G686" i="4" s="1"/>
  <c r="L686" i="4" a="1"/>
  <c r="L686" i="4" s="1"/>
  <c r="D700" i="3" s="1"/>
  <c r="O701" i="4" a="1"/>
  <c r="O701" i="4" s="1"/>
  <c r="E701" i="4" a="1"/>
  <c r="E701" i="4" s="1"/>
  <c r="L701" i="4" a="1"/>
  <c r="L701" i="4" s="1"/>
  <c r="D715" i="3" s="1"/>
  <c r="G707" i="4" a="1"/>
  <c r="G707" i="4" s="1"/>
  <c r="D707" i="4" a="1"/>
  <c r="D707" i="4" s="1"/>
  <c r="O707" i="4" a="1"/>
  <c r="O707" i="4" s="1"/>
  <c r="C707" i="4" a="1"/>
  <c r="C707" i="4" s="1"/>
  <c r="D735" i="4" a="1"/>
  <c r="D735" i="4" s="1"/>
  <c r="C735" i="4" a="1"/>
  <c r="C735" i="4" s="1"/>
  <c r="J735" i="4" a="1"/>
  <c r="J735" i="4" s="1"/>
  <c r="O735" i="4" a="1"/>
  <c r="O735" i="4" s="1"/>
  <c r="G743" i="4" a="1"/>
  <c r="G743" i="4" s="1"/>
  <c r="E743" i="4" a="1"/>
  <c r="E743" i="4" s="1"/>
  <c r="D743" i="4" a="1"/>
  <c r="D743" i="4" s="1"/>
  <c r="O743" i="4" a="1"/>
  <c r="O743" i="4" s="1"/>
  <c r="C743" i="4" a="1"/>
  <c r="C743" i="4" s="1"/>
  <c r="M743" i="4" s="1"/>
  <c r="J743" i="4" a="1"/>
  <c r="J743" i="4" s="1"/>
  <c r="L747" i="4" a="1"/>
  <c r="L747" i="4" s="1"/>
  <c r="D761" i="3" s="1"/>
  <c r="E747" i="4" a="1"/>
  <c r="E747" i="4" s="1"/>
  <c r="N747" i="4" s="1"/>
  <c r="K747" i="4" a="1"/>
  <c r="K747" i="4" s="1"/>
  <c r="B1262" i="2" s="1"/>
  <c r="G747" i="4" a="1"/>
  <c r="G747" i="4" s="1"/>
  <c r="J747" i="4" a="1"/>
  <c r="J747" i="4" s="1"/>
  <c r="C747" i="4" a="1"/>
  <c r="C747" i="4" s="1"/>
  <c r="K748" i="4" a="1"/>
  <c r="K748" i="4" s="1"/>
  <c r="B1263" i="2" s="1"/>
  <c r="E748" i="4" a="1"/>
  <c r="E748" i="4" s="1"/>
  <c r="L748" i="4" a="1"/>
  <c r="L748" i="4" s="1"/>
  <c r="D762" i="3" s="1"/>
  <c r="D748" i="4" a="1"/>
  <c r="D748" i="4" s="1"/>
  <c r="O748" i="4" a="1"/>
  <c r="O748" i="4" s="1"/>
  <c r="C748" i="4" a="1"/>
  <c r="C748" i="4" s="1"/>
  <c r="G748" i="4" a="1"/>
  <c r="G748" i="4" s="1"/>
  <c r="C759" i="4" a="1"/>
  <c r="C759" i="4" s="1"/>
  <c r="M759" i="4" s="1"/>
  <c r="J759" i="4" a="1"/>
  <c r="J759" i="4" s="1"/>
  <c r="F759" i="4" a="1"/>
  <c r="F759" i="4" s="1"/>
  <c r="C669" i="2" s="1"/>
  <c r="L759" i="4" a="1"/>
  <c r="L759" i="4" s="1"/>
  <c r="D773" i="3" s="1"/>
  <c r="E759" i="4" a="1"/>
  <c r="E759" i="4" s="1"/>
  <c r="J785" i="4" a="1"/>
  <c r="J785" i="4" s="1"/>
  <c r="C799" i="4" a="1"/>
  <c r="C799" i="4" s="1"/>
  <c r="C813" i="3" s="1"/>
  <c r="E799" i="4" a="1"/>
  <c r="E799" i="4" s="1"/>
  <c r="O799" i="4" a="1"/>
  <c r="O799" i="4" s="1"/>
  <c r="D799" i="4" a="1"/>
  <c r="D799" i="4" s="1"/>
  <c r="D815" i="4" a="1"/>
  <c r="D815" i="4" s="1"/>
  <c r="F833" i="4" a="1"/>
  <c r="F833" i="4" s="1"/>
  <c r="C1288" i="2" s="1"/>
  <c r="E833" i="4" a="1"/>
  <c r="E833" i="4" s="1"/>
  <c r="D833" i="4" a="1"/>
  <c r="D833" i="4" s="1"/>
  <c r="K833" i="4" a="1"/>
  <c r="K833" i="4" s="1"/>
  <c r="B1288" i="2" s="1"/>
  <c r="J833" i="4" a="1"/>
  <c r="J833" i="4" s="1"/>
  <c r="G835" i="4" a="1"/>
  <c r="G835" i="4" s="1"/>
  <c r="O937" i="4" a="1"/>
  <c r="O937" i="4" s="1"/>
  <c r="F937" i="4" a="1"/>
  <c r="F937" i="4" s="1"/>
  <c r="C1312" i="2" s="1"/>
  <c r="E937" i="4" a="1"/>
  <c r="E937" i="4" s="1"/>
  <c r="J937" i="4" a="1"/>
  <c r="J937" i="4" s="1"/>
  <c r="K937" i="4" a="1"/>
  <c r="K937" i="4" s="1"/>
  <c r="B1312" i="2" s="1"/>
  <c r="D937" i="4" a="1"/>
  <c r="D937" i="4" s="1"/>
  <c r="K415" i="4" a="1"/>
  <c r="K415" i="4" s="1"/>
  <c r="B1158" i="2" s="1"/>
  <c r="F417" i="4" a="1"/>
  <c r="F417" i="4" s="1"/>
  <c r="C1529" i="2" s="1"/>
  <c r="E432" i="4" a="1"/>
  <c r="E432" i="4" s="1"/>
  <c r="N432" i="4" s="1"/>
  <c r="K432" i="4" a="1"/>
  <c r="K432" i="4" s="1"/>
  <c r="B1530" i="2" s="1"/>
  <c r="K443" i="4" a="1"/>
  <c r="K443" i="4" s="1"/>
  <c r="B514" i="2" s="1"/>
  <c r="C466" i="4" a="1"/>
  <c r="C466" i="4" s="1"/>
  <c r="M466" i="4" s="1"/>
  <c r="L466" i="4" a="1"/>
  <c r="L466" i="4" s="1"/>
  <c r="D480" i="3" s="1"/>
  <c r="C482" i="4" a="1"/>
  <c r="C482" i="4" s="1"/>
  <c r="J484" i="4" a="1"/>
  <c r="J484" i="4" s="1"/>
  <c r="D485" i="4" a="1"/>
  <c r="D485" i="4" s="1"/>
  <c r="L485" i="4" a="1"/>
  <c r="L485" i="4" s="1"/>
  <c r="D499" i="3" s="1"/>
  <c r="D494" i="4" a="1"/>
  <c r="D494" i="4" s="1"/>
  <c r="J495" i="4" a="1"/>
  <c r="J495" i="4" s="1"/>
  <c r="G500" i="4" a="1"/>
  <c r="G500" i="4" s="1"/>
  <c r="O500" i="4" a="1"/>
  <c r="O500" i="4" s="1"/>
  <c r="M501" i="4"/>
  <c r="D502" i="4" a="1"/>
  <c r="D502" i="4" s="1"/>
  <c r="L509" i="4" a="1"/>
  <c r="L509" i="4" s="1"/>
  <c r="D523" i="3" s="1"/>
  <c r="E518" i="4" a="1"/>
  <c r="E518" i="4" s="1"/>
  <c r="N518" i="4" s="1"/>
  <c r="L523" i="4" a="1"/>
  <c r="L523" i="4" s="1"/>
  <c r="D537" i="3" s="1"/>
  <c r="C523" i="4" a="1"/>
  <c r="C523" i="4" s="1"/>
  <c r="M523" i="4" s="1"/>
  <c r="D540" i="4" a="1"/>
  <c r="D540" i="4" s="1"/>
  <c r="O540" i="4" a="1"/>
  <c r="O540" i="4" s="1"/>
  <c r="E545" i="4" a="1"/>
  <c r="E545" i="4" s="1"/>
  <c r="F547" i="4" a="1"/>
  <c r="F547" i="4" s="1"/>
  <c r="C568" i="2" s="1"/>
  <c r="D548" i="4" a="1"/>
  <c r="D548" i="4" s="1"/>
  <c r="K549" i="4" a="1"/>
  <c r="K549" i="4" s="1"/>
  <c r="B1197" i="2" s="1"/>
  <c r="D549" i="4" a="1"/>
  <c r="D549" i="4" s="1"/>
  <c r="J549" i="4" a="1"/>
  <c r="J549" i="4" s="1"/>
  <c r="C549" i="4" a="1"/>
  <c r="C549" i="4" s="1"/>
  <c r="M549" i="4" s="1"/>
  <c r="E560" i="4" a="1"/>
  <c r="E560" i="4" s="1"/>
  <c r="N560" i="4" s="1"/>
  <c r="L560" i="4" a="1"/>
  <c r="L560" i="4" s="1"/>
  <c r="D574" i="3" s="1"/>
  <c r="C565" i="4" a="1"/>
  <c r="C565" i="4" s="1"/>
  <c r="F576" i="4" a="1"/>
  <c r="F576" i="4" s="1"/>
  <c r="C585" i="2" s="1"/>
  <c r="K580" i="4" a="1"/>
  <c r="K580" i="4" s="1"/>
  <c r="B586" i="2" s="1"/>
  <c r="C580" i="4" a="1"/>
  <c r="C580" i="4" s="1"/>
  <c r="J580" i="4" a="1"/>
  <c r="J580" i="4" s="1"/>
  <c r="O580" i="4" a="1"/>
  <c r="O580" i="4" s="1"/>
  <c r="D580" i="4" a="1"/>
  <c r="D580" i="4" s="1"/>
  <c r="C581" i="4" a="1"/>
  <c r="C581" i="4" s="1"/>
  <c r="L583" i="4" a="1"/>
  <c r="L583" i="4" s="1"/>
  <c r="D597" i="3" s="1"/>
  <c r="E583" i="4" a="1"/>
  <c r="E583" i="4" s="1"/>
  <c r="O583" i="4" a="1"/>
  <c r="O583" i="4" s="1"/>
  <c r="G594" i="4" a="1"/>
  <c r="G594" i="4" s="1"/>
  <c r="L594" i="4" a="1"/>
  <c r="L594" i="4" s="1"/>
  <c r="D608" i="3" s="1"/>
  <c r="D623" i="4" a="1"/>
  <c r="D623" i="4" s="1"/>
  <c r="G672" i="4" a="1"/>
  <c r="G672" i="4" s="1"/>
  <c r="J675" i="4" a="1"/>
  <c r="J675" i="4" s="1"/>
  <c r="O675" i="4" a="1"/>
  <c r="O675" i="4" s="1"/>
  <c r="D675" i="4" a="1"/>
  <c r="D675" i="4" s="1"/>
  <c r="C686" i="4" a="1"/>
  <c r="C686" i="4" s="1"/>
  <c r="M686" i="4" s="1"/>
  <c r="G699" i="4" a="1"/>
  <c r="G699" i="4" s="1"/>
  <c r="F699" i="4" a="1"/>
  <c r="F699" i="4" s="1"/>
  <c r="C1249" i="2" s="1"/>
  <c r="F701" i="4" a="1"/>
  <c r="F701" i="4" s="1"/>
  <c r="C635" i="2" s="1"/>
  <c r="F712" i="4" a="1"/>
  <c r="F712" i="4" s="1"/>
  <c r="C157" i="2" s="1"/>
  <c r="G715" i="4" a="1"/>
  <c r="G715" i="4" s="1"/>
  <c r="L715" i="4" a="1"/>
  <c r="L715" i="4" s="1"/>
  <c r="D729" i="3" s="1"/>
  <c r="G716" i="4" a="1"/>
  <c r="G716" i="4" s="1"/>
  <c r="L729" i="4" a="1"/>
  <c r="L729" i="4" s="1"/>
  <c r="D743" i="3" s="1"/>
  <c r="E735" i="4" a="1"/>
  <c r="E735" i="4" s="1"/>
  <c r="K738" i="4" a="1"/>
  <c r="K738" i="4" s="1"/>
  <c r="B1259" i="2" s="1"/>
  <c r="D738" i="4" a="1"/>
  <c r="D738" i="4" s="1"/>
  <c r="G738" i="4" a="1"/>
  <c r="G738" i="4" s="1"/>
  <c r="C738" i="4" a="1"/>
  <c r="C738" i="4" s="1"/>
  <c r="M738" i="4" s="1"/>
  <c r="L738" i="4" a="1"/>
  <c r="L738" i="4" s="1"/>
  <c r="D752" i="3" s="1"/>
  <c r="J742" i="4" a="1"/>
  <c r="J742" i="4" s="1"/>
  <c r="F742" i="4" a="1"/>
  <c r="F742" i="4" s="1"/>
  <c r="C163" i="2" s="1"/>
  <c r="K752" i="4" a="1"/>
  <c r="K752" i="4" s="1"/>
  <c r="B665" i="2" s="1"/>
  <c r="D759" i="4" a="1"/>
  <c r="D759" i="4" s="1"/>
  <c r="K771" i="4" a="1"/>
  <c r="K771" i="4" s="1"/>
  <c r="B676" i="2" s="1"/>
  <c r="O771" i="4" a="1"/>
  <c r="O771" i="4" s="1"/>
  <c r="D771" i="4" a="1"/>
  <c r="D771" i="4" s="1"/>
  <c r="L771" i="4" a="1"/>
  <c r="L771" i="4" s="1"/>
  <c r="D785" i="3" s="1"/>
  <c r="J771" i="4" a="1"/>
  <c r="J771" i="4" s="1"/>
  <c r="C771" i="4" a="1"/>
  <c r="C771" i="4" s="1"/>
  <c r="D772" i="4" a="1"/>
  <c r="D772" i="4" s="1"/>
  <c r="G786" i="4" a="1"/>
  <c r="G786" i="4" s="1"/>
  <c r="K786" i="4" a="1"/>
  <c r="K786" i="4" s="1"/>
  <c r="B684" i="2" s="1"/>
  <c r="F786" i="4" a="1"/>
  <c r="F786" i="4" s="1"/>
  <c r="C684" i="2" s="1"/>
  <c r="K798" i="4" a="1"/>
  <c r="K798" i="4" s="1"/>
  <c r="B1276" i="2" s="1"/>
  <c r="E798" i="4" a="1"/>
  <c r="E798" i="4" s="1"/>
  <c r="L798" i="4" a="1"/>
  <c r="L798" i="4" s="1"/>
  <c r="D812" i="3" s="1"/>
  <c r="D798" i="4" a="1"/>
  <c r="D798" i="4" s="1"/>
  <c r="G798" i="4" a="1"/>
  <c r="G798" i="4" s="1"/>
  <c r="F801" i="4" a="1"/>
  <c r="F801" i="4" s="1"/>
  <c r="C689" i="2" s="1"/>
  <c r="E801" i="4" a="1"/>
  <c r="E801" i="4" s="1"/>
  <c r="J801" i="4" a="1"/>
  <c r="J801" i="4" s="1"/>
  <c r="E802" i="4" a="1"/>
  <c r="E802" i="4" s="1"/>
  <c r="C802" i="4" a="1"/>
  <c r="C802" i="4" s="1"/>
  <c r="G802" i="4" a="1"/>
  <c r="G802" i="4" s="1"/>
  <c r="O802" i="4" a="1"/>
  <c r="O802" i="4" s="1"/>
  <c r="J807" i="4" a="1"/>
  <c r="J807" i="4" s="1"/>
  <c r="D828" i="4" a="1"/>
  <c r="D828" i="4" s="1"/>
  <c r="L828" i="4" a="1"/>
  <c r="L828" i="4" s="1"/>
  <c r="D842" i="3" s="1"/>
  <c r="C828" i="4" a="1"/>
  <c r="C828" i="4" s="1"/>
  <c r="F828" i="4" a="1"/>
  <c r="F828" i="4" s="1"/>
  <c r="C1285" i="2" s="1"/>
  <c r="K828" i="4" a="1"/>
  <c r="K828" i="4" s="1"/>
  <c r="B1285" i="2" s="1"/>
  <c r="J830" i="4" a="1"/>
  <c r="J830" i="4" s="1"/>
  <c r="K846" i="4" a="1"/>
  <c r="K846" i="4" s="1"/>
  <c r="B708" i="2" s="1"/>
  <c r="E846" i="4" a="1"/>
  <c r="E846" i="4" s="1"/>
  <c r="O846" i="4" a="1"/>
  <c r="O846" i="4" s="1"/>
  <c r="D846" i="4" a="1"/>
  <c r="D846" i="4" s="1"/>
  <c r="G846" i="4" a="1"/>
  <c r="G846" i="4" s="1"/>
  <c r="C846" i="4" a="1"/>
  <c r="C846" i="4" s="1"/>
  <c r="M846" i="4" s="1"/>
  <c r="J846" i="4" a="1"/>
  <c r="J846" i="4" s="1"/>
  <c r="F885" i="4" a="1"/>
  <c r="F885" i="4" s="1"/>
  <c r="C731" i="2" s="1"/>
  <c r="D885" i="4" a="1"/>
  <c r="D885" i="4" s="1"/>
  <c r="L885" i="4" a="1"/>
  <c r="L885" i="4" s="1"/>
  <c r="D899" i="3" s="1"/>
  <c r="K885" i="4" a="1"/>
  <c r="K885" i="4" s="1"/>
  <c r="B731" i="2" s="1"/>
  <c r="C885" i="4" a="1"/>
  <c r="C885" i="4" s="1"/>
  <c r="K910" i="4" a="1"/>
  <c r="K910" i="4" s="1"/>
  <c r="B746" i="2" s="1"/>
  <c r="L910" i="4" a="1"/>
  <c r="L910" i="4" s="1"/>
  <c r="D924" i="3" s="1"/>
  <c r="D910" i="4" a="1"/>
  <c r="D910" i="4" s="1"/>
  <c r="J910" i="4" a="1"/>
  <c r="J910" i="4" s="1"/>
  <c r="O910" i="4" a="1"/>
  <c r="O910" i="4" s="1"/>
  <c r="G910" i="4" a="1"/>
  <c r="G910" i="4" s="1"/>
  <c r="E910" i="4" a="1"/>
  <c r="E910" i="4" s="1"/>
  <c r="C910" i="4" a="1"/>
  <c r="C910" i="4" s="1"/>
  <c r="O1042" i="4" a="1"/>
  <c r="O1042" i="4" s="1"/>
  <c r="E1042" i="4" a="1"/>
  <c r="E1042" i="4" s="1"/>
  <c r="F1042" i="4" a="1"/>
  <c r="F1042" i="4" s="1"/>
  <c r="C824" i="2" s="1"/>
  <c r="D1042" i="4" a="1"/>
  <c r="D1042" i="4" s="1"/>
  <c r="K1042" i="4" a="1"/>
  <c r="K1042" i="4" s="1"/>
  <c r="B824" i="2" s="1"/>
  <c r="J1042" i="4" a="1"/>
  <c r="J1042" i="4" s="1"/>
  <c r="C475" i="4" a="1"/>
  <c r="C475" i="4" s="1"/>
  <c r="E480" i="4" a="1"/>
  <c r="E480" i="4" s="1"/>
  <c r="D482" i="4" a="1"/>
  <c r="D482" i="4" s="1"/>
  <c r="D509" i="4" a="1"/>
  <c r="D509" i="4" s="1"/>
  <c r="D516" i="4" a="1"/>
  <c r="D516" i="4" s="1"/>
  <c r="O516" i="4" a="1"/>
  <c r="O516" i="4" s="1"/>
  <c r="G531" i="4" a="1"/>
  <c r="G531" i="4" s="1"/>
  <c r="E540" i="4" a="1"/>
  <c r="E540" i="4" s="1"/>
  <c r="K541" i="4" a="1"/>
  <c r="K541" i="4" s="1"/>
  <c r="B565" i="2" s="1"/>
  <c r="D541" i="4" a="1"/>
  <c r="D541" i="4" s="1"/>
  <c r="J541" i="4" a="1"/>
  <c r="J541" i="4" s="1"/>
  <c r="C541" i="4" a="1"/>
  <c r="C541" i="4" s="1"/>
  <c r="M541" i="4" s="1"/>
  <c r="G547" i="4" a="1"/>
  <c r="G547" i="4" s="1"/>
  <c r="E548" i="4" a="1"/>
  <c r="E548" i="4" s="1"/>
  <c r="O560" i="4" a="1"/>
  <c r="O560" i="4" s="1"/>
  <c r="N601" i="4"/>
  <c r="L615" i="4" a="1"/>
  <c r="L615" i="4" s="1"/>
  <c r="D629" i="3" s="1"/>
  <c r="E615" i="4" a="1"/>
  <c r="E615" i="4" s="1"/>
  <c r="J615" i="4" a="1"/>
  <c r="J615" i="4" s="1"/>
  <c r="L631" i="4" a="1"/>
  <c r="L631" i="4" s="1"/>
  <c r="D645" i="3" s="1"/>
  <c r="E631" i="4" a="1"/>
  <c r="E631" i="4" s="1"/>
  <c r="D631" i="4" a="1"/>
  <c r="D631" i="4" s="1"/>
  <c r="L637" i="4" a="1"/>
  <c r="L637" i="4" s="1"/>
  <c r="D651" i="3" s="1"/>
  <c r="E637" i="4" a="1"/>
  <c r="E637" i="4" s="1"/>
  <c r="D637" i="4" a="1"/>
  <c r="D637" i="4" s="1"/>
  <c r="G655" i="4" a="1"/>
  <c r="G655" i="4" s="1"/>
  <c r="E655" i="4" a="1"/>
  <c r="E655" i="4" s="1"/>
  <c r="O655" i="4" a="1"/>
  <c r="O655" i="4" s="1"/>
  <c r="L655" i="4" a="1"/>
  <c r="L655" i="4" s="1"/>
  <c r="D669" i="3" s="1"/>
  <c r="D655" i="4" a="1"/>
  <c r="D655" i="4" s="1"/>
  <c r="F676" i="4" a="1"/>
  <c r="F676" i="4" s="1"/>
  <c r="C626" i="2" s="1"/>
  <c r="K679" i="4" a="1"/>
  <c r="K679" i="4" s="1"/>
  <c r="B628" i="2" s="1"/>
  <c r="D679" i="4" a="1"/>
  <c r="D679" i="4" s="1"/>
  <c r="C679" i="4" a="1"/>
  <c r="C679" i="4" s="1"/>
  <c r="M679" i="4" s="1"/>
  <c r="D686" i="4" a="1"/>
  <c r="D686" i="4" s="1"/>
  <c r="K688" i="4" a="1"/>
  <c r="K688" i="4" s="1"/>
  <c r="B1245" i="2" s="1"/>
  <c r="J688" i="4" a="1"/>
  <c r="J688" i="4" s="1"/>
  <c r="D688" i="4" a="1"/>
  <c r="D688" i="4" s="1"/>
  <c r="O688" i="4" a="1"/>
  <c r="O688" i="4" s="1"/>
  <c r="G712" i="4" a="1"/>
  <c r="G712" i="4" s="1"/>
  <c r="F730" i="4" a="1"/>
  <c r="F730" i="4" s="1"/>
  <c r="C651" i="2" s="1"/>
  <c r="D730" i="4" a="1"/>
  <c r="D730" i="4" s="1"/>
  <c r="F735" i="4" a="1"/>
  <c r="F735" i="4" s="1"/>
  <c r="C655" i="2" s="1"/>
  <c r="D747" i="4" a="1"/>
  <c r="D747" i="4" s="1"/>
  <c r="G780" i="4" a="1"/>
  <c r="G780" i="4" s="1"/>
  <c r="D780" i="4" a="1"/>
  <c r="D780" i="4" s="1"/>
  <c r="L780" i="4" a="1"/>
  <c r="L780" i="4" s="1"/>
  <c r="D794" i="3" s="1"/>
  <c r="L781" i="4" a="1"/>
  <c r="L781" i="4" s="1"/>
  <c r="D795" i="3" s="1"/>
  <c r="O787" i="4" a="1"/>
  <c r="O787" i="4" s="1"/>
  <c r="F809" i="4" a="1"/>
  <c r="F809" i="4" s="1"/>
  <c r="C175" i="2" s="1"/>
  <c r="K809" i="4" a="1"/>
  <c r="K809" i="4" s="1"/>
  <c r="B175" i="2" s="1"/>
  <c r="E809" i="4" a="1"/>
  <c r="E809" i="4" s="1"/>
  <c r="J809" i="4" a="1"/>
  <c r="J809" i="4" s="1"/>
  <c r="D809" i="4" a="1"/>
  <c r="D809" i="4" s="1"/>
  <c r="O830" i="4" a="1"/>
  <c r="O830" i="4" s="1"/>
  <c r="K871" i="4" a="1"/>
  <c r="K871" i="4" s="1"/>
  <c r="B722" i="2" s="1"/>
  <c r="G871" i="4" a="1"/>
  <c r="G871" i="4" s="1"/>
  <c r="E871" i="4" a="1"/>
  <c r="E871" i="4" s="1"/>
  <c r="D871" i="4" a="1"/>
  <c r="D871" i="4" s="1"/>
  <c r="O871" i="4" a="1"/>
  <c r="O871" i="4" s="1"/>
  <c r="L871" i="4" a="1"/>
  <c r="L871" i="4" s="1"/>
  <c r="D885" i="3" s="1"/>
  <c r="J871" i="4" a="1"/>
  <c r="J871" i="4" s="1"/>
  <c r="C871" i="4" a="1"/>
  <c r="C871" i="4" s="1"/>
  <c r="F881" i="4" a="1"/>
  <c r="F881" i="4" s="1"/>
  <c r="C728" i="2" s="1"/>
  <c r="O881" i="4" a="1"/>
  <c r="O881" i="4" s="1"/>
  <c r="E881" i="4" a="1"/>
  <c r="E881" i="4" s="1"/>
  <c r="N881" i="4" s="1"/>
  <c r="K881" i="4" a="1"/>
  <c r="K881" i="4" s="1"/>
  <c r="B728" i="2" s="1"/>
  <c r="J881" i="4" a="1"/>
  <c r="J881" i="4" s="1"/>
  <c r="D881" i="4" a="1"/>
  <c r="D881" i="4" s="1"/>
  <c r="F586" i="4" a="1"/>
  <c r="F586" i="4" s="1"/>
  <c r="C589" i="2" s="1"/>
  <c r="L586" i="4" a="1"/>
  <c r="L586" i="4" s="1"/>
  <c r="D600" i="3" s="1"/>
  <c r="M597" i="4"/>
  <c r="O606" i="4" a="1"/>
  <c r="O606" i="4" s="1"/>
  <c r="O622" i="4" a="1"/>
  <c r="O622" i="4" s="1"/>
  <c r="D648" i="4" a="1"/>
  <c r="D648" i="4" s="1"/>
  <c r="E661" i="4" a="1"/>
  <c r="E661" i="4" s="1"/>
  <c r="O661" i="4" a="1"/>
  <c r="O661" i="4" s="1"/>
  <c r="K668" i="4" a="1"/>
  <c r="K668" i="4" s="1"/>
  <c r="B620" i="2" s="1"/>
  <c r="J673" i="4" a="1"/>
  <c r="J673" i="4" s="1"/>
  <c r="G696" i="4" a="1"/>
  <c r="G696" i="4" s="1"/>
  <c r="O696" i="4" a="1"/>
  <c r="O696" i="4" s="1"/>
  <c r="J703" i="4" a="1"/>
  <c r="J703" i="4" s="1"/>
  <c r="G713" i="4" a="1"/>
  <c r="G713" i="4" s="1"/>
  <c r="M716" i="4"/>
  <c r="L717" i="4" a="1"/>
  <c r="L717" i="4" s="1"/>
  <c r="D731" i="3" s="1"/>
  <c r="K719" i="4" a="1"/>
  <c r="K719" i="4" s="1"/>
  <c r="B158" i="2" s="1"/>
  <c r="G724" i="4" a="1"/>
  <c r="G724" i="4" s="1"/>
  <c r="O724" i="4" a="1"/>
  <c r="O724" i="4" s="1"/>
  <c r="F726" i="4" a="1"/>
  <c r="F726" i="4" s="1"/>
  <c r="C160" i="2" s="1"/>
  <c r="K740" i="4" a="1"/>
  <c r="K740" i="4" s="1"/>
  <c r="B658" i="2" s="1"/>
  <c r="C740" i="4" a="1"/>
  <c r="C740" i="4" s="1"/>
  <c r="C754" i="3" s="1"/>
  <c r="C783" i="4" a="1"/>
  <c r="C783" i="4" s="1"/>
  <c r="J783" i="4" a="1"/>
  <c r="J783" i="4" s="1"/>
  <c r="K790" i="4" a="1"/>
  <c r="K790" i="4" s="1"/>
  <c r="B1273" i="2" s="1"/>
  <c r="E790" i="4" a="1"/>
  <c r="E790" i="4" s="1"/>
  <c r="L790" i="4" a="1"/>
  <c r="L790" i="4" s="1"/>
  <c r="D804" i="3" s="1"/>
  <c r="J816" i="4" a="1"/>
  <c r="J816" i="4" s="1"/>
  <c r="D816" i="4" a="1"/>
  <c r="D816" i="4" s="1"/>
  <c r="F832" i="4" a="1"/>
  <c r="F832" i="4" s="1"/>
  <c r="C702" i="2" s="1"/>
  <c r="J832" i="4" a="1"/>
  <c r="J832" i="4" s="1"/>
  <c r="K832" i="4" a="1"/>
  <c r="K832" i="4" s="1"/>
  <c r="B702" i="2" s="1"/>
  <c r="K857" i="4" a="1"/>
  <c r="K857" i="4" s="1"/>
  <c r="B187" i="2" s="1"/>
  <c r="J857" i="4" a="1"/>
  <c r="J857" i="4" s="1"/>
  <c r="D857" i="4" a="1"/>
  <c r="D857" i="4" s="1"/>
  <c r="J880" i="4" a="1"/>
  <c r="J880" i="4" s="1"/>
  <c r="D880" i="4" a="1"/>
  <c r="D880" i="4" s="1"/>
  <c r="K918" i="4" a="1"/>
  <c r="K918" i="4" s="1"/>
  <c r="B1308" i="2" s="1"/>
  <c r="L918" i="4" a="1"/>
  <c r="L918" i="4" s="1"/>
  <c r="D932" i="3" s="1"/>
  <c r="D918" i="4" a="1"/>
  <c r="D918" i="4" s="1"/>
  <c r="J918" i="4" a="1"/>
  <c r="J918" i="4" s="1"/>
  <c r="C918" i="4" a="1"/>
  <c r="C918" i="4" s="1"/>
  <c r="M918" i="4" s="1"/>
  <c r="O918" i="4" a="1"/>
  <c r="O918" i="4" s="1"/>
  <c r="E918" i="4" a="1"/>
  <c r="E918" i="4" s="1"/>
  <c r="D923" i="4" a="1"/>
  <c r="D923" i="4" s="1"/>
  <c r="F923" i="4" a="1"/>
  <c r="F923" i="4" s="1"/>
  <c r="C753" i="2" s="1"/>
  <c r="E923" i="4" a="1"/>
  <c r="E923" i="4" s="1"/>
  <c r="J923" i="4" a="1"/>
  <c r="J923" i="4" s="1"/>
  <c r="F933" i="4" a="1"/>
  <c r="F933" i="4" s="1"/>
  <c r="C760" i="2" s="1"/>
  <c r="L933" i="4" a="1"/>
  <c r="L933" i="4" s="1"/>
  <c r="D947" i="3" s="1"/>
  <c r="D933" i="4" a="1"/>
  <c r="D933" i="4" s="1"/>
  <c r="G949" i="4" a="1"/>
  <c r="G949" i="4" s="1"/>
  <c r="F949" i="4" a="1"/>
  <c r="F949" i="4" s="1"/>
  <c r="C770" i="2" s="1"/>
  <c r="J950" i="4" a="1"/>
  <c r="J950" i="4" s="1"/>
  <c r="D961" i="4" a="1"/>
  <c r="D961" i="4" s="1"/>
  <c r="J961" i="4" a="1"/>
  <c r="J961" i="4" s="1"/>
  <c r="L1016" i="4" a="1"/>
  <c r="L1016" i="4" s="1"/>
  <c r="D1030" i="3" s="1"/>
  <c r="E1016" i="4" a="1"/>
  <c r="E1016" i="4" s="1"/>
  <c r="D1016" i="4" a="1"/>
  <c r="D1016" i="4" s="1"/>
  <c r="O1030" i="4" a="1"/>
  <c r="O1030" i="4" s="1"/>
  <c r="J1030" i="4" a="1"/>
  <c r="J1030" i="4" s="1"/>
  <c r="C1030" i="4" a="1"/>
  <c r="C1030" i="4" s="1"/>
  <c r="E1030" i="4" a="1"/>
  <c r="E1030" i="4" s="1"/>
  <c r="D1030" i="4" a="1"/>
  <c r="D1030" i="4" s="1"/>
  <c r="L1030" i="4" a="1"/>
  <c r="L1030" i="4" s="1"/>
  <c r="D1044" i="3" s="1"/>
  <c r="L1105" i="4" a="1"/>
  <c r="L1105" i="4" s="1"/>
  <c r="D1119" i="3" s="1"/>
  <c r="G1105" i="4" a="1"/>
  <c r="G1105" i="4" s="1"/>
  <c r="O1105" i="4" a="1"/>
  <c r="O1105" i="4" s="1"/>
  <c r="D1105" i="4" a="1"/>
  <c r="D1105" i="4" s="1"/>
  <c r="C1105" i="4" a="1"/>
  <c r="C1105" i="4" s="1"/>
  <c r="J1105" i="4" a="1"/>
  <c r="J1105" i="4" s="1"/>
  <c r="F1105" i="4" a="1"/>
  <c r="F1105" i="4" s="1"/>
  <c r="C226" i="2" s="1"/>
  <c r="J862" i="4" a="1"/>
  <c r="J862" i="4" s="1"/>
  <c r="D868" i="4" a="1"/>
  <c r="D868" i="4" s="1"/>
  <c r="L868" i="4" a="1"/>
  <c r="L868" i="4" s="1"/>
  <c r="D882" i="3" s="1"/>
  <c r="N880" i="4"/>
  <c r="F884" i="4" a="1"/>
  <c r="F884" i="4" s="1"/>
  <c r="C730" i="2" s="1"/>
  <c r="D884" i="4" a="1"/>
  <c r="D884" i="4" s="1"/>
  <c r="K884" i="4" a="1"/>
  <c r="K884" i="4" s="1"/>
  <c r="B730" i="2" s="1"/>
  <c r="L928" i="4" a="1"/>
  <c r="L928" i="4" s="1"/>
  <c r="D942" i="3" s="1"/>
  <c r="E928" i="4" a="1"/>
  <c r="E928" i="4" s="1"/>
  <c r="J928" i="4" a="1"/>
  <c r="J928" i="4" s="1"/>
  <c r="L936" i="4" a="1"/>
  <c r="L936" i="4" s="1"/>
  <c r="D950" i="3" s="1"/>
  <c r="J936" i="4" a="1"/>
  <c r="J936" i="4" s="1"/>
  <c r="E936" i="4" a="1"/>
  <c r="E936" i="4" s="1"/>
  <c r="K982" i="4" a="1"/>
  <c r="K982" i="4" s="1"/>
  <c r="B790" i="2" s="1"/>
  <c r="O982" i="4" a="1"/>
  <c r="O982" i="4" s="1"/>
  <c r="G982" i="4" a="1"/>
  <c r="G982" i="4" s="1"/>
  <c r="E982" i="4" a="1"/>
  <c r="E982" i="4" s="1"/>
  <c r="L982" i="4" a="1"/>
  <c r="L982" i="4" s="1"/>
  <c r="D996" i="3" s="1"/>
  <c r="J982" i="4" a="1"/>
  <c r="J982" i="4" s="1"/>
  <c r="C982" i="4" a="1"/>
  <c r="C982" i="4" s="1"/>
  <c r="O986" i="4" a="1"/>
  <c r="O986" i="4" s="1"/>
  <c r="J986" i="4" a="1"/>
  <c r="J986" i="4" s="1"/>
  <c r="F986" i="4" a="1"/>
  <c r="F986" i="4" s="1"/>
  <c r="C794" i="2" s="1"/>
  <c r="K986" i="4" a="1"/>
  <c r="K986" i="4" s="1"/>
  <c r="B794" i="2" s="1"/>
  <c r="D1003" i="4" a="1"/>
  <c r="D1003" i="4" s="1"/>
  <c r="L1003" i="4" a="1"/>
  <c r="L1003" i="4" s="1"/>
  <c r="D1017" i="3" s="1"/>
  <c r="F1003" i="4" a="1"/>
  <c r="F1003" i="4" s="1"/>
  <c r="C802" i="2" s="1"/>
  <c r="K1003" i="4" a="1"/>
  <c r="K1003" i="4" s="1"/>
  <c r="B802" i="2" s="1"/>
  <c r="E1003" i="4" a="1"/>
  <c r="E1003" i="4" s="1"/>
  <c r="C1003" i="4" a="1"/>
  <c r="C1003" i="4" s="1"/>
  <c r="J1003" i="4" a="1"/>
  <c r="J1003" i="4" s="1"/>
  <c r="O1092" i="4" a="1"/>
  <c r="O1092" i="4" s="1"/>
  <c r="E1092" i="4" a="1"/>
  <c r="E1092" i="4" s="1"/>
  <c r="K1092" i="4" a="1"/>
  <c r="K1092" i="4" s="1"/>
  <c r="B1352" i="2" s="1"/>
  <c r="D1092" i="4" a="1"/>
  <c r="D1092" i="4" s="1"/>
  <c r="F1092" i="4" a="1"/>
  <c r="F1092" i="4" s="1"/>
  <c r="C1352" i="2" s="1"/>
  <c r="L1121" i="4" a="1"/>
  <c r="L1121" i="4" s="1"/>
  <c r="D1135" i="3" s="1"/>
  <c r="O1121" i="4" a="1"/>
  <c r="O1121" i="4" s="1"/>
  <c r="C1121" i="4" a="1"/>
  <c r="C1121" i="4" s="1"/>
  <c r="M1121" i="4" s="1"/>
  <c r="J1121" i="4" a="1"/>
  <c r="J1121" i="4" s="1"/>
  <c r="G1121" i="4" a="1"/>
  <c r="G1121" i="4" s="1"/>
  <c r="F1121" i="4" a="1"/>
  <c r="F1121" i="4" s="1"/>
  <c r="C1359" i="2" s="1"/>
  <c r="D1121" i="4" a="1"/>
  <c r="D1121" i="4" s="1"/>
  <c r="K854" i="4" a="1"/>
  <c r="K854" i="4" s="1"/>
  <c r="B1291" i="2" s="1"/>
  <c r="G854" i="4" a="1"/>
  <c r="G854" i="4" s="1"/>
  <c r="J854" i="4" a="1"/>
  <c r="J854" i="4" s="1"/>
  <c r="O854" i="4" a="1"/>
  <c r="O854" i="4" s="1"/>
  <c r="C868" i="4" a="1"/>
  <c r="C868" i="4" s="1"/>
  <c r="C884" i="4" a="1"/>
  <c r="C884" i="4" s="1"/>
  <c r="D928" i="4" a="1"/>
  <c r="D928" i="4" s="1"/>
  <c r="G932" i="4" a="1"/>
  <c r="G932" i="4" s="1"/>
  <c r="K932" i="4" a="1"/>
  <c r="K932" i="4" s="1"/>
  <c r="B759" i="2" s="1"/>
  <c r="L932" i="4" a="1"/>
  <c r="L932" i="4" s="1"/>
  <c r="D946" i="3" s="1"/>
  <c r="C932" i="4" a="1"/>
  <c r="C932" i="4" s="1"/>
  <c r="N986" i="4"/>
  <c r="K1064" i="4" a="1"/>
  <c r="K1064" i="4" s="1"/>
  <c r="B1345" i="2" s="1"/>
  <c r="G1064" i="4" a="1"/>
  <c r="G1064" i="4" s="1"/>
  <c r="E1064" i="4" a="1"/>
  <c r="E1064" i="4" s="1"/>
  <c r="L1064" i="4" a="1"/>
  <c r="L1064" i="4" s="1"/>
  <c r="D1078" i="3" s="1"/>
  <c r="C1064" i="4" a="1"/>
  <c r="C1064" i="4" s="1"/>
  <c r="J1064" i="4" a="1"/>
  <c r="J1064" i="4" s="1"/>
  <c r="D1064" i="4" a="1"/>
  <c r="D1064" i="4" s="1"/>
  <c r="O1064" i="4" a="1"/>
  <c r="O1064" i="4" s="1"/>
  <c r="K1076" i="4" a="1"/>
  <c r="K1076" i="4" s="1"/>
  <c r="B837" i="2" s="1"/>
  <c r="O1076" i="4" a="1"/>
  <c r="O1076" i="4" s="1"/>
  <c r="G1076" i="4" a="1"/>
  <c r="G1076" i="4" s="1"/>
  <c r="D1076" i="4" a="1"/>
  <c r="D1076" i="4" s="1"/>
  <c r="E1076" i="4" a="1"/>
  <c r="E1076" i="4" s="1"/>
  <c r="C1076" i="4" a="1"/>
  <c r="C1076" i="4" s="1"/>
  <c r="M1076" i="4" s="1"/>
  <c r="L1076" i="4" a="1"/>
  <c r="L1076" i="4" s="1"/>
  <c r="D1090" i="3" s="1"/>
  <c r="J1076" i="4" a="1"/>
  <c r="J1076" i="4" s="1"/>
  <c r="K855" i="4" a="1"/>
  <c r="K855" i="4" s="1"/>
  <c r="B1292" i="2" s="1"/>
  <c r="E855" i="4" a="1"/>
  <c r="E855" i="4" s="1"/>
  <c r="D855" i="4" a="1"/>
  <c r="D855" i="4" s="1"/>
  <c r="O855" i="4" a="1"/>
  <c r="O855" i="4" s="1"/>
  <c r="C855" i="4" a="1"/>
  <c r="C855" i="4" s="1"/>
  <c r="M855" i="4" s="1"/>
  <c r="K862" i="4" a="1"/>
  <c r="K862" i="4" s="1"/>
  <c r="B1568" i="2" s="1"/>
  <c r="G862" i="4" a="1"/>
  <c r="G862" i="4" s="1"/>
  <c r="O862" i="4" a="1"/>
  <c r="O862" i="4" s="1"/>
  <c r="E862" i="4" a="1"/>
  <c r="E862" i="4" s="1"/>
  <c r="D862" i="4" a="1"/>
  <c r="D862" i="4" s="1"/>
  <c r="G901" i="4" a="1"/>
  <c r="G901" i="4" s="1"/>
  <c r="C901" i="4" a="1"/>
  <c r="C901" i="4" s="1"/>
  <c r="M901" i="4" s="1"/>
  <c r="K901" i="4" a="1"/>
  <c r="K901" i="4" s="1"/>
  <c r="B741" i="2" s="1"/>
  <c r="F932" i="4" a="1"/>
  <c r="F932" i="4" s="1"/>
  <c r="C759" i="2" s="1"/>
  <c r="D936" i="4" a="1"/>
  <c r="D936" i="4" s="1"/>
  <c r="K950" i="4" a="1"/>
  <c r="K950" i="4" s="1"/>
  <c r="B771" i="2" s="1"/>
  <c r="E950" i="4" a="1"/>
  <c r="E950" i="4" s="1"/>
  <c r="L950" i="4" a="1"/>
  <c r="L950" i="4" s="1"/>
  <c r="D964" i="3" s="1"/>
  <c r="G950" i="4" a="1"/>
  <c r="G950" i="4" s="1"/>
  <c r="D950" i="4" a="1"/>
  <c r="D950" i="4" s="1"/>
  <c r="O993" i="4" a="1"/>
  <c r="O993" i="4" s="1"/>
  <c r="F993" i="4" a="1"/>
  <c r="F993" i="4" s="1"/>
  <c r="C205" i="2" s="1"/>
  <c r="E993" i="4" a="1"/>
  <c r="E993" i="4" s="1"/>
  <c r="G1003" i="4" a="1"/>
  <c r="G1003" i="4" s="1"/>
  <c r="O1050" i="4" a="1"/>
  <c r="O1050" i="4" s="1"/>
  <c r="J1050" i="4" a="1"/>
  <c r="J1050" i="4" s="1"/>
  <c r="D1050" i="4" a="1"/>
  <c r="D1050" i="4" s="1"/>
  <c r="M630" i="4"/>
  <c r="J661" i="4" a="1"/>
  <c r="J661" i="4" s="1"/>
  <c r="J667" i="4" a="1"/>
  <c r="J667" i="4" s="1"/>
  <c r="K754" i="4" a="1"/>
  <c r="K754" i="4" s="1"/>
  <c r="B666" i="2" s="1"/>
  <c r="C754" i="4" a="1"/>
  <c r="C754" i="4" s="1"/>
  <c r="M754" i="4" s="1"/>
  <c r="F761" i="4" a="1"/>
  <c r="F761" i="4" s="1"/>
  <c r="C1268" i="2" s="1"/>
  <c r="D761" i="4" a="1"/>
  <c r="D761" i="4" s="1"/>
  <c r="M764" i="4"/>
  <c r="M770" i="4"/>
  <c r="M782" i="4"/>
  <c r="G790" i="4" a="1"/>
  <c r="G790" i="4" s="1"/>
  <c r="D794" i="4" a="1"/>
  <c r="D794" i="4" s="1"/>
  <c r="J794" i="4" a="1"/>
  <c r="J794" i="4" s="1"/>
  <c r="C794" i="4" a="1"/>
  <c r="C794" i="4" s="1"/>
  <c r="L794" i="4" a="1"/>
  <c r="L794" i="4" s="1"/>
  <c r="D808" i="3" s="1"/>
  <c r="L852" i="4" a="1"/>
  <c r="L852" i="4" s="1"/>
  <c r="D866" i="3" s="1"/>
  <c r="D852" i="4" a="1"/>
  <c r="D852" i="4" s="1"/>
  <c r="D854" i="4" a="1"/>
  <c r="D854" i="4" s="1"/>
  <c r="G855" i="4" a="1"/>
  <c r="G855" i="4" s="1"/>
  <c r="K865" i="4" a="1"/>
  <c r="K865" i="4" s="1"/>
  <c r="B719" i="2" s="1"/>
  <c r="E865" i="4" a="1"/>
  <c r="E865" i="4" s="1"/>
  <c r="J865" i="4" a="1"/>
  <c r="J865" i="4" s="1"/>
  <c r="D865" i="4" a="1"/>
  <c r="D865" i="4" s="1"/>
  <c r="F865" i="4" a="1"/>
  <c r="F865" i="4" s="1"/>
  <c r="C719" i="2" s="1"/>
  <c r="K894" i="4" a="1"/>
  <c r="K894" i="4" s="1"/>
  <c r="B1301" i="2" s="1"/>
  <c r="G894" i="4" a="1"/>
  <c r="G894" i="4" s="1"/>
  <c r="O894" i="4" a="1"/>
  <c r="O894" i="4" s="1"/>
  <c r="E894" i="4" a="1"/>
  <c r="E894" i="4" s="1"/>
  <c r="C894" i="4" a="1"/>
  <c r="C894" i="4" s="1"/>
  <c r="K923" i="4" a="1"/>
  <c r="K923" i="4" s="1"/>
  <c r="B753" i="2" s="1"/>
  <c r="K935" i="4" a="1"/>
  <c r="K935" i="4" s="1"/>
  <c r="B762" i="2" s="1"/>
  <c r="O935" i="4" a="1"/>
  <c r="O935" i="4" s="1"/>
  <c r="D935" i="4" a="1"/>
  <c r="D935" i="4" s="1"/>
  <c r="L935" i="4" a="1"/>
  <c r="L935" i="4" s="1"/>
  <c r="D949" i="3" s="1"/>
  <c r="G935" i="4" a="1"/>
  <c r="G935" i="4" s="1"/>
  <c r="E935" i="4" a="1"/>
  <c r="E935" i="4" s="1"/>
  <c r="J935" i="4" a="1"/>
  <c r="J935" i="4" s="1"/>
  <c r="L944" i="4" a="1"/>
  <c r="L944" i="4" s="1"/>
  <c r="D958" i="3" s="1"/>
  <c r="J944" i="4" a="1"/>
  <c r="J944" i="4" s="1"/>
  <c r="E944" i="4" a="1"/>
  <c r="E944" i="4" s="1"/>
  <c r="O944" i="4" a="1"/>
  <c r="O944" i="4" s="1"/>
  <c r="D944" i="4" a="1"/>
  <c r="D944" i="4" s="1"/>
  <c r="C950" i="4" a="1"/>
  <c r="C950" i="4" s="1"/>
  <c r="M950" i="4" s="1"/>
  <c r="G981" i="4" a="1"/>
  <c r="G981" i="4" s="1"/>
  <c r="K981" i="4" a="1"/>
  <c r="K981" i="4" s="1"/>
  <c r="B200" i="2" s="1"/>
  <c r="D981" i="4" a="1"/>
  <c r="D981" i="4" s="1"/>
  <c r="L981" i="4" a="1"/>
  <c r="L981" i="4" s="1"/>
  <c r="D995" i="3" s="1"/>
  <c r="D993" i="4" a="1"/>
  <c r="D993" i="4" s="1"/>
  <c r="L1008" i="4" a="1"/>
  <c r="L1008" i="4" s="1"/>
  <c r="D1022" i="3" s="1"/>
  <c r="E1008" i="4" a="1"/>
  <c r="E1008" i="4" s="1"/>
  <c r="D1008" i="4" a="1"/>
  <c r="D1008" i="4" s="1"/>
  <c r="O1008" i="4" a="1"/>
  <c r="O1008" i="4" s="1"/>
  <c r="J1092" i="4" a="1"/>
  <c r="J1092" i="4" s="1"/>
  <c r="F1108" i="4" a="1"/>
  <c r="F1108" i="4" s="1"/>
  <c r="C856" i="2" s="1"/>
  <c r="K1108" i="4" a="1"/>
  <c r="K1108" i="4" s="1"/>
  <c r="B856" i="2" s="1"/>
  <c r="D1108" i="4" a="1"/>
  <c r="D1108" i="4" s="1"/>
  <c r="O1108" i="4" a="1"/>
  <c r="O1108" i="4" s="1"/>
  <c r="J1108" i="4" a="1"/>
  <c r="J1108" i="4" s="1"/>
  <c r="E1108" i="4" a="1"/>
  <c r="E1108" i="4" s="1"/>
  <c r="L1167" i="4" a="1"/>
  <c r="L1167" i="4" s="1"/>
  <c r="D1181" i="3" s="1"/>
  <c r="E1167" i="4" a="1"/>
  <c r="E1167" i="4" s="1"/>
  <c r="C1167" i="4" a="1"/>
  <c r="C1167" i="4" s="1"/>
  <c r="M1167" i="4" s="1"/>
  <c r="K1167" i="4" a="1"/>
  <c r="K1167" i="4" s="1"/>
  <c r="B237" i="2" s="1"/>
  <c r="G1167" i="4" a="1"/>
  <c r="G1167" i="4" s="1"/>
  <c r="F1167" i="4" a="1"/>
  <c r="F1167" i="4" s="1"/>
  <c r="C237" i="2" s="1"/>
  <c r="M532" i="4"/>
  <c r="J544" i="4" a="1"/>
  <c r="J544" i="4" s="1"/>
  <c r="O551" i="4" a="1"/>
  <c r="O551" i="4" s="1"/>
  <c r="J559" i="4" a="1"/>
  <c r="J559" i="4" s="1"/>
  <c r="M564" i="4"/>
  <c r="J575" i="4" a="1"/>
  <c r="J575" i="4" s="1"/>
  <c r="M596" i="4"/>
  <c r="D599" i="4" a="1"/>
  <c r="D599" i="4" s="1"/>
  <c r="L604" i="4" a="1"/>
  <c r="L604" i="4" s="1"/>
  <c r="D618" i="3" s="1"/>
  <c r="C606" i="4" a="1"/>
  <c r="C606" i="4" s="1"/>
  <c r="M606" i="4" s="1"/>
  <c r="J606" i="4" a="1"/>
  <c r="J606" i="4" s="1"/>
  <c r="C622" i="4" a="1"/>
  <c r="C622" i="4" s="1"/>
  <c r="J622" i="4" a="1"/>
  <c r="J622" i="4" s="1"/>
  <c r="E625" i="4" a="1"/>
  <c r="E625" i="4" s="1"/>
  <c r="N625" i="4" s="1"/>
  <c r="E629" i="4" a="1"/>
  <c r="E629" i="4" s="1"/>
  <c r="O629" i="4" a="1"/>
  <c r="O629" i="4" s="1"/>
  <c r="G639" i="4" a="1"/>
  <c r="G639" i="4" s="1"/>
  <c r="J653" i="4" a="1"/>
  <c r="J653" i="4" s="1"/>
  <c r="C661" i="4" a="1"/>
  <c r="C661" i="4" s="1"/>
  <c r="K661" i="4" a="1"/>
  <c r="K661" i="4" s="1"/>
  <c r="B1237" i="2" s="1"/>
  <c r="C667" i="4" a="1"/>
  <c r="C667" i="4" s="1"/>
  <c r="M667" i="4" s="1"/>
  <c r="F671" i="4" a="1"/>
  <c r="F671" i="4" s="1"/>
  <c r="C622" i="2" s="1"/>
  <c r="G673" i="4" a="1"/>
  <c r="G673" i="4" s="1"/>
  <c r="C678" i="4" a="1"/>
  <c r="C678" i="4" s="1"/>
  <c r="M678" i="4" s="1"/>
  <c r="E696" i="4" a="1"/>
  <c r="E696" i="4" s="1"/>
  <c r="N696" i="4" s="1"/>
  <c r="C714" i="4" a="1"/>
  <c r="C714" i="4" s="1"/>
  <c r="J717" i="4" a="1"/>
  <c r="J717" i="4" s="1"/>
  <c r="O721" i="4" a="1"/>
  <c r="O721" i="4" s="1"/>
  <c r="K726" i="4" a="1"/>
  <c r="K726" i="4" s="1"/>
  <c r="B160" i="2" s="1"/>
  <c r="O740" i="4" a="1"/>
  <c r="O740" i="4" s="1"/>
  <c r="D754" i="4" a="1"/>
  <c r="D754" i="4" s="1"/>
  <c r="K756" i="4" a="1"/>
  <c r="K756" i="4" s="1"/>
  <c r="B668" i="2" s="1"/>
  <c r="G756" i="4" a="1"/>
  <c r="G756" i="4" s="1"/>
  <c r="O756" i="4" a="1"/>
  <c r="O756" i="4" s="1"/>
  <c r="J756" i="4" a="1"/>
  <c r="J756" i="4" s="1"/>
  <c r="G760" i="4" a="1"/>
  <c r="G760" i="4" s="1"/>
  <c r="F760" i="4" a="1"/>
  <c r="F760" i="4" s="1"/>
  <c r="C1267" i="2" s="1"/>
  <c r="K779" i="4" a="1"/>
  <c r="K779" i="4" s="1"/>
  <c r="B680" i="2" s="1"/>
  <c r="E779" i="4" a="1"/>
  <c r="E779" i="4" s="1"/>
  <c r="D779" i="4" a="1"/>
  <c r="D779" i="4" s="1"/>
  <c r="K782" i="4" a="1"/>
  <c r="K782" i="4" s="1"/>
  <c r="B681" i="2" s="1"/>
  <c r="L782" i="4" a="1"/>
  <c r="L782" i="4" s="1"/>
  <c r="D796" i="3" s="1"/>
  <c r="D782" i="4" a="1"/>
  <c r="D782" i="4" s="1"/>
  <c r="O794" i="4" a="1"/>
  <c r="O794" i="4" s="1"/>
  <c r="L804" i="4" a="1"/>
  <c r="L804" i="4" s="1"/>
  <c r="D818" i="3" s="1"/>
  <c r="M812" i="4"/>
  <c r="K816" i="4" a="1"/>
  <c r="K816" i="4" s="1"/>
  <c r="B695" i="2" s="1"/>
  <c r="J824" i="4" a="1"/>
  <c r="J824" i="4" s="1"/>
  <c r="D824" i="4" a="1"/>
  <c r="D824" i="4" s="1"/>
  <c r="E840" i="4" a="1"/>
  <c r="E840" i="4" s="1"/>
  <c r="K840" i="4" a="1"/>
  <c r="K840" i="4" s="1"/>
  <c r="B183" i="2" s="1"/>
  <c r="D840" i="4" a="1"/>
  <c r="D840" i="4" s="1"/>
  <c r="J840" i="4" a="1"/>
  <c r="J840" i="4" s="1"/>
  <c r="F840" i="4" a="1"/>
  <c r="F840" i="4" s="1"/>
  <c r="C183" i="2" s="1"/>
  <c r="D848" i="4" a="1"/>
  <c r="D848" i="4" s="1"/>
  <c r="C852" i="4" a="1"/>
  <c r="C852" i="4" s="1"/>
  <c r="M852" i="4" s="1"/>
  <c r="E854" i="4" a="1"/>
  <c r="E854" i="4" s="1"/>
  <c r="O857" i="4" a="1"/>
  <c r="O857" i="4" s="1"/>
  <c r="F861" i="4" a="1"/>
  <c r="F861" i="4" s="1"/>
  <c r="C1294" i="2" s="1"/>
  <c r="L861" i="4" a="1"/>
  <c r="L861" i="4" s="1"/>
  <c r="D875" i="3" s="1"/>
  <c r="C862" i="4" a="1"/>
  <c r="C862" i="4" s="1"/>
  <c r="G867" i="4" a="1"/>
  <c r="G867" i="4" s="1"/>
  <c r="F867" i="4" a="1"/>
  <c r="F867" i="4" s="1"/>
  <c r="C721" i="2" s="1"/>
  <c r="G874" i="4" a="1"/>
  <c r="G874" i="4" s="1"/>
  <c r="O874" i="4" a="1"/>
  <c r="O874" i="4" s="1"/>
  <c r="L896" i="4" a="1"/>
  <c r="L896" i="4" s="1"/>
  <c r="D910" i="3" s="1"/>
  <c r="E896" i="4" a="1"/>
  <c r="E896" i="4" s="1"/>
  <c r="J896" i="4" a="1"/>
  <c r="J896" i="4" s="1"/>
  <c r="G924" i="4" a="1"/>
  <c r="G924" i="4" s="1"/>
  <c r="F924" i="4" a="1"/>
  <c r="F924" i="4" s="1"/>
  <c r="C194" i="2" s="1"/>
  <c r="C924" i="4" a="1"/>
  <c r="C924" i="4" s="1"/>
  <c r="M924" i="4" s="1"/>
  <c r="O928" i="4" a="1"/>
  <c r="O928" i="4" s="1"/>
  <c r="C935" i="4" a="1"/>
  <c r="C935" i="4" s="1"/>
  <c r="C949" i="3" s="1"/>
  <c r="F938" i="4" a="1"/>
  <c r="F938" i="4" s="1"/>
  <c r="C1313" i="2" s="1"/>
  <c r="K938" i="4" a="1"/>
  <c r="K938" i="4" s="1"/>
  <c r="B1313" i="2" s="1"/>
  <c r="E938" i="4" a="1"/>
  <c r="E938" i="4" s="1"/>
  <c r="C981" i="4" a="1"/>
  <c r="C981" i="4" s="1"/>
  <c r="D987" i="4" a="1"/>
  <c r="D987" i="4" s="1"/>
  <c r="F987" i="4" a="1"/>
  <c r="F987" i="4" s="1"/>
  <c r="C1325" i="2" s="1"/>
  <c r="K987" i="4" a="1"/>
  <c r="K987" i="4" s="1"/>
  <c r="B1325" i="2" s="1"/>
  <c r="C987" i="4" a="1"/>
  <c r="C987" i="4" s="1"/>
  <c r="J987" i="4" a="1"/>
  <c r="J987" i="4" s="1"/>
  <c r="J1129" i="4" a="1"/>
  <c r="J1129" i="4" s="1"/>
  <c r="F1129" i="4" a="1"/>
  <c r="F1129" i="4" s="1"/>
  <c r="C865" i="2" s="1"/>
  <c r="L1129" i="4" a="1"/>
  <c r="L1129" i="4" s="1"/>
  <c r="D1143" i="3" s="1"/>
  <c r="K1129" i="4" a="1"/>
  <c r="K1129" i="4" s="1"/>
  <c r="B865" i="2" s="1"/>
  <c r="G1129" i="4" a="1"/>
  <c r="G1129" i="4" s="1"/>
  <c r="E1129" i="4" a="1"/>
  <c r="E1129" i="4" s="1"/>
  <c r="D511" i="4" a="1"/>
  <c r="D511" i="4" s="1"/>
  <c r="O527" i="4" a="1"/>
  <c r="O527" i="4" s="1"/>
  <c r="D535" i="4" a="1"/>
  <c r="D535" i="4" s="1"/>
  <c r="C539" i="4" a="1"/>
  <c r="C539" i="4" s="1"/>
  <c r="M539" i="4" s="1"/>
  <c r="C544" i="4" a="1"/>
  <c r="C544" i="4" s="1"/>
  <c r="J552" i="4" a="1"/>
  <c r="J552" i="4" s="1"/>
  <c r="M557" i="4"/>
  <c r="G572" i="4" a="1"/>
  <c r="G572" i="4" s="1"/>
  <c r="C573" i="4" a="1"/>
  <c r="C573" i="4" s="1"/>
  <c r="O575" i="4" a="1"/>
  <c r="O575" i="4" s="1"/>
  <c r="J582" i="4" a="1"/>
  <c r="J582" i="4" s="1"/>
  <c r="C586" i="4" a="1"/>
  <c r="C586" i="4" s="1"/>
  <c r="M586" i="4" s="1"/>
  <c r="J588" i="4" a="1"/>
  <c r="J588" i="4" s="1"/>
  <c r="C604" i="4" a="1"/>
  <c r="C604" i="4" s="1"/>
  <c r="L606" i="4" a="1"/>
  <c r="L606" i="4" s="1"/>
  <c r="D620" i="3" s="1"/>
  <c r="L612" i="4" a="1"/>
  <c r="L612" i="4" s="1"/>
  <c r="D626" i="3" s="1"/>
  <c r="C614" i="4" a="1"/>
  <c r="C614" i="4" s="1"/>
  <c r="J614" i="4" a="1"/>
  <c r="J614" i="4" s="1"/>
  <c r="L622" i="4" a="1"/>
  <c r="L622" i="4" s="1"/>
  <c r="D636" i="3" s="1"/>
  <c r="G629" i="4" a="1"/>
  <c r="G629" i="4" s="1"/>
  <c r="D642" i="4" a="1"/>
  <c r="D642" i="4" s="1"/>
  <c r="C644" i="4" a="1"/>
  <c r="C644" i="4" s="1"/>
  <c r="M644" i="4" s="1"/>
  <c r="J644" i="4" a="1"/>
  <c r="J644" i="4" s="1"/>
  <c r="C648" i="4" a="1"/>
  <c r="C648" i="4" s="1"/>
  <c r="M648" i="4" s="1"/>
  <c r="J648" i="4" a="1"/>
  <c r="J648" i="4" s="1"/>
  <c r="O653" i="4" a="1"/>
  <c r="O653" i="4" s="1"/>
  <c r="M656" i="4"/>
  <c r="C657" i="4" a="1"/>
  <c r="C657" i="4" s="1"/>
  <c r="J657" i="4" a="1"/>
  <c r="J657" i="4" s="1"/>
  <c r="D667" i="4" a="1"/>
  <c r="D667" i="4" s="1"/>
  <c r="E674" i="4" a="1"/>
  <c r="E674" i="4" s="1"/>
  <c r="D678" i="4" a="1"/>
  <c r="D678" i="4" s="1"/>
  <c r="K696" i="4" a="1"/>
  <c r="K696" i="4" s="1"/>
  <c r="B1247" i="2" s="1"/>
  <c r="C698" i="4" a="1"/>
  <c r="C698" i="4" s="1"/>
  <c r="M698" i="4" s="1"/>
  <c r="D714" i="4" a="1"/>
  <c r="D714" i="4" s="1"/>
  <c r="C721" i="4" a="1"/>
  <c r="C721" i="4" s="1"/>
  <c r="M721" i="4" s="1"/>
  <c r="E724" i="4" a="1"/>
  <c r="E724" i="4" s="1"/>
  <c r="L724" i="4" a="1"/>
  <c r="L724" i="4" s="1"/>
  <c r="D738" i="3" s="1"/>
  <c r="K733" i="4" a="1"/>
  <c r="K733" i="4" s="1"/>
  <c r="B653" i="2" s="1"/>
  <c r="G740" i="4" a="1"/>
  <c r="G740" i="4" s="1"/>
  <c r="O749" i="4" a="1"/>
  <c r="O749" i="4" s="1"/>
  <c r="J749" i="4" a="1"/>
  <c r="J749" i="4" s="1"/>
  <c r="O753" i="4" a="1"/>
  <c r="O753" i="4" s="1"/>
  <c r="D753" i="4" a="1"/>
  <c r="D753" i="4" s="1"/>
  <c r="C753" i="4" a="1"/>
  <c r="C753" i="4" s="1"/>
  <c r="M753" i="4" s="1"/>
  <c r="G754" i="4" a="1"/>
  <c r="G754" i="4" s="1"/>
  <c r="C760" i="4" a="1"/>
  <c r="C760" i="4" s="1"/>
  <c r="K764" i="4" a="1"/>
  <c r="K764" i="4" s="1"/>
  <c r="B671" i="2" s="1"/>
  <c r="J764" i="4" a="1"/>
  <c r="J764" i="4" s="1"/>
  <c r="D764" i="4" a="1"/>
  <c r="D764" i="4" s="1"/>
  <c r="K769" i="4" a="1"/>
  <c r="K769" i="4" s="1"/>
  <c r="B1270" i="2" s="1"/>
  <c r="M772" i="4"/>
  <c r="O775" i="4" a="1"/>
  <c r="O775" i="4" s="1"/>
  <c r="L775" i="4" a="1"/>
  <c r="L775" i="4" s="1"/>
  <c r="D789" i="3" s="1"/>
  <c r="J782" i="4" a="1"/>
  <c r="J782" i="4" s="1"/>
  <c r="K783" i="4" a="1"/>
  <c r="K783" i="4" s="1"/>
  <c r="B682" i="2" s="1"/>
  <c r="E794" i="4" a="1"/>
  <c r="E794" i="4" s="1"/>
  <c r="C804" i="4" a="1"/>
  <c r="C804" i="4" s="1"/>
  <c r="F805" i="4" a="1"/>
  <c r="F805" i="4" s="1"/>
  <c r="C1280" i="2" s="1"/>
  <c r="D805" i="4" a="1"/>
  <c r="D805" i="4" s="1"/>
  <c r="G818" i="4" a="1"/>
  <c r="G818" i="4" s="1"/>
  <c r="E818" i="4" a="1"/>
  <c r="E818" i="4" s="1"/>
  <c r="C818" i="4" a="1"/>
  <c r="C818" i="4" s="1"/>
  <c r="M818" i="4" s="1"/>
  <c r="L820" i="4" a="1"/>
  <c r="L820" i="4" s="1"/>
  <c r="D834" i="3" s="1"/>
  <c r="E824" i="4" a="1"/>
  <c r="E824" i="4" s="1"/>
  <c r="N824" i="4" s="1"/>
  <c r="K839" i="4" a="1"/>
  <c r="K839" i="4" s="1"/>
  <c r="B1289" i="2" s="1"/>
  <c r="G839" i="4" a="1"/>
  <c r="G839" i="4" s="1"/>
  <c r="E839" i="4" a="1"/>
  <c r="E839" i="4" s="1"/>
  <c r="J839" i="4" a="1"/>
  <c r="J839" i="4" s="1"/>
  <c r="E848" i="4" a="1"/>
  <c r="E848" i="4" s="1"/>
  <c r="F852" i="4" a="1"/>
  <c r="F852" i="4" s="1"/>
  <c r="C712" i="2" s="1"/>
  <c r="C861" i="4" a="1"/>
  <c r="C861" i="4" s="1"/>
  <c r="N873" i="4"/>
  <c r="K880" i="4" a="1"/>
  <c r="K880" i="4" s="1"/>
  <c r="B1539" i="2" s="1"/>
  <c r="L884" i="4" a="1"/>
  <c r="L884" i="4" s="1"/>
  <c r="D898" i="3" s="1"/>
  <c r="L888" i="4" a="1"/>
  <c r="L888" i="4" s="1"/>
  <c r="D902" i="3" s="1"/>
  <c r="E888" i="4" a="1"/>
  <c r="E888" i="4" s="1"/>
  <c r="D888" i="4" a="1"/>
  <c r="D888" i="4" s="1"/>
  <c r="J888" i="4" a="1"/>
  <c r="J888" i="4" s="1"/>
  <c r="D894" i="4" a="1"/>
  <c r="D894" i="4" s="1"/>
  <c r="D896" i="4" a="1"/>
  <c r="D896" i="4" s="1"/>
  <c r="K902" i="4" a="1"/>
  <c r="K902" i="4" s="1"/>
  <c r="B742" i="2" s="1"/>
  <c r="O902" i="4" a="1"/>
  <c r="O902" i="4" s="1"/>
  <c r="E902" i="4" a="1"/>
  <c r="E902" i="4" s="1"/>
  <c r="L902" i="4" a="1"/>
  <c r="L902" i="4" s="1"/>
  <c r="D916" i="3" s="1"/>
  <c r="D902" i="4" a="1"/>
  <c r="D902" i="4" s="1"/>
  <c r="K903" i="4" a="1"/>
  <c r="K903" i="4" s="1"/>
  <c r="B743" i="2" s="1"/>
  <c r="L903" i="4" a="1"/>
  <c r="L903" i="4" s="1"/>
  <c r="D917" i="3" s="1"/>
  <c r="C903" i="4" a="1"/>
  <c r="C903" i="4" s="1"/>
  <c r="C917" i="3" s="1"/>
  <c r="O903" i="4" a="1"/>
  <c r="O903" i="4" s="1"/>
  <c r="K919" i="4" a="1"/>
  <c r="K919" i="4" s="1"/>
  <c r="B752" i="2" s="1"/>
  <c r="G919" i="4" a="1"/>
  <c r="G919" i="4" s="1"/>
  <c r="E919" i="4" a="1"/>
  <c r="E919" i="4" s="1"/>
  <c r="O929" i="4" a="1"/>
  <c r="O929" i="4" s="1"/>
  <c r="F929" i="4" a="1"/>
  <c r="F929" i="4" s="1"/>
  <c r="C195" i="2" s="1"/>
  <c r="E929" i="4" a="1"/>
  <c r="E929" i="4" s="1"/>
  <c r="N929" i="4" s="1"/>
  <c r="J929" i="4" a="1"/>
  <c r="J929" i="4" s="1"/>
  <c r="K933" i="4" a="1"/>
  <c r="K933" i="4" s="1"/>
  <c r="B760" i="2" s="1"/>
  <c r="O936" i="4" a="1"/>
  <c r="O936" i="4" s="1"/>
  <c r="F940" i="4" a="1"/>
  <c r="F940" i="4" s="1"/>
  <c r="C196" i="2" s="1"/>
  <c r="L940" i="4" a="1"/>
  <c r="L940" i="4" s="1"/>
  <c r="D954" i="3" s="1"/>
  <c r="K940" i="4" a="1"/>
  <c r="K940" i="4" s="1"/>
  <c r="B196" i="2" s="1"/>
  <c r="C940" i="4" a="1"/>
  <c r="C940" i="4" s="1"/>
  <c r="M940" i="4" s="1"/>
  <c r="F981" i="4" a="1"/>
  <c r="F981" i="4" s="1"/>
  <c r="C200" i="2" s="1"/>
  <c r="E987" i="4" a="1"/>
  <c r="E987" i="4" s="1"/>
  <c r="K999" i="4" a="1"/>
  <c r="K999" i="4" s="1"/>
  <c r="B208" i="2" s="1"/>
  <c r="E999" i="4" a="1"/>
  <c r="E999" i="4" s="1"/>
  <c r="O999" i="4" a="1"/>
  <c r="O999" i="4" s="1"/>
  <c r="D999" i="4" a="1"/>
  <c r="D999" i="4" s="1"/>
  <c r="J999" i="4" a="1"/>
  <c r="J999" i="4" s="1"/>
  <c r="C999" i="4" a="1"/>
  <c r="C999" i="4" s="1"/>
  <c r="G999" i="4" a="1"/>
  <c r="G999" i="4" s="1"/>
  <c r="O1003" i="4" a="1"/>
  <c r="O1003" i="4" s="1"/>
  <c r="J817" i="4" a="1"/>
  <c r="J817" i="4" s="1"/>
  <c r="L823" i="4" a="1"/>
  <c r="L823" i="4" s="1"/>
  <c r="D837" i="3" s="1"/>
  <c r="J825" i="4" a="1"/>
  <c r="J825" i="4" s="1"/>
  <c r="J864" i="4" a="1"/>
  <c r="J864" i="4" s="1"/>
  <c r="O883" i="4" a="1"/>
  <c r="O883" i="4" s="1"/>
  <c r="E886" i="4" a="1"/>
  <c r="E886" i="4" s="1"/>
  <c r="L887" i="4" a="1"/>
  <c r="L887" i="4" s="1"/>
  <c r="D901" i="3" s="1"/>
  <c r="K917" i="4" a="1"/>
  <c r="K917" i="4" s="1"/>
  <c r="B1307" i="2" s="1"/>
  <c r="F925" i="4" a="1"/>
  <c r="F925" i="4" s="1"/>
  <c r="C754" i="2" s="1"/>
  <c r="K958" i="4" a="1"/>
  <c r="K958" i="4" s="1"/>
  <c r="B1318" i="2" s="1"/>
  <c r="O958" i="4" a="1"/>
  <c r="O958" i="4" s="1"/>
  <c r="E958" i="4" a="1"/>
  <c r="E958" i="4" s="1"/>
  <c r="L958" i="4" a="1"/>
  <c r="L958" i="4" s="1"/>
  <c r="D972" i="3" s="1"/>
  <c r="K959" i="4" a="1"/>
  <c r="K959" i="4" s="1"/>
  <c r="B198" i="2" s="1"/>
  <c r="J959" i="4" a="1"/>
  <c r="J959" i="4" s="1"/>
  <c r="E959" i="4" a="1"/>
  <c r="E959" i="4" s="1"/>
  <c r="O959" i="4" a="1"/>
  <c r="O959" i="4" s="1"/>
  <c r="O963" i="4" a="1"/>
  <c r="O963" i="4" s="1"/>
  <c r="L963" i="4" a="1"/>
  <c r="L963" i="4" s="1"/>
  <c r="D977" i="3" s="1"/>
  <c r="J970" i="4" a="1"/>
  <c r="J970" i="4" s="1"/>
  <c r="O970" i="4" a="1"/>
  <c r="O970" i="4" s="1"/>
  <c r="E970" i="4" a="1"/>
  <c r="E970" i="4" s="1"/>
  <c r="G997" i="4" a="1"/>
  <c r="G997" i="4" s="1"/>
  <c r="D997" i="4" a="1"/>
  <c r="D997" i="4" s="1"/>
  <c r="J1001" i="4" a="1"/>
  <c r="J1001" i="4" s="1"/>
  <c r="E1001" i="4" a="1"/>
  <c r="E1001" i="4" s="1"/>
  <c r="N1001" i="4" s="1"/>
  <c r="O1001" i="4" a="1"/>
  <c r="O1001" i="4" s="1"/>
  <c r="K1014" i="4" a="1"/>
  <c r="K1014" i="4" s="1"/>
  <c r="B1328" i="2" s="1"/>
  <c r="O1014" i="4" a="1"/>
  <c r="O1014" i="4" s="1"/>
  <c r="E1014" i="4" a="1"/>
  <c r="E1014" i="4" s="1"/>
  <c r="L1014" i="4" a="1"/>
  <c r="L1014" i="4" s="1"/>
  <c r="D1028" i="3" s="1"/>
  <c r="C1014" i="4" a="1"/>
  <c r="C1014" i="4" s="1"/>
  <c r="G1041" i="4" a="1"/>
  <c r="G1041" i="4" s="1"/>
  <c r="F1041" i="4" a="1"/>
  <c r="F1041" i="4" s="1"/>
  <c r="C823" i="2" s="1"/>
  <c r="E1041" i="4" a="1"/>
  <c r="E1041" i="4" s="1"/>
  <c r="K1138" i="4" a="1"/>
  <c r="K1138" i="4" s="1"/>
  <c r="B868" i="2" s="1"/>
  <c r="O1138" i="4" a="1"/>
  <c r="O1138" i="4" s="1"/>
  <c r="G1138" i="4" a="1"/>
  <c r="G1138" i="4" s="1"/>
  <c r="L1138" i="4" a="1"/>
  <c r="L1138" i="4" s="1"/>
  <c r="D1152" i="3" s="1"/>
  <c r="E1138" i="4" a="1"/>
  <c r="E1138" i="4" s="1"/>
  <c r="J1138" i="4" a="1"/>
  <c r="J1138" i="4" s="1"/>
  <c r="D1138" i="4" a="1"/>
  <c r="D1138" i="4" s="1"/>
  <c r="C1138" i="4" a="1"/>
  <c r="C1138" i="4" s="1"/>
  <c r="K1162" i="4" a="1"/>
  <c r="K1162" i="4" s="1"/>
  <c r="B235" i="2" s="1"/>
  <c r="O1162" i="4" a="1"/>
  <c r="O1162" i="4" s="1"/>
  <c r="E1162" i="4" a="1"/>
  <c r="E1162" i="4" s="1"/>
  <c r="L1162" i="4" a="1"/>
  <c r="L1162" i="4" s="1"/>
  <c r="D1176" i="3" s="1"/>
  <c r="D1162" i="4" a="1"/>
  <c r="D1162" i="4" s="1"/>
  <c r="J1162" i="4" a="1"/>
  <c r="J1162" i="4" s="1"/>
  <c r="G1083" i="4" a="1"/>
  <c r="G1083" i="4" s="1"/>
  <c r="L1083" i="4" a="1"/>
  <c r="L1083" i="4" s="1"/>
  <c r="D1097" i="3" s="1"/>
  <c r="E1083" i="4" a="1"/>
  <c r="E1083" i="4" s="1"/>
  <c r="K1083" i="4" a="1"/>
  <c r="K1083" i="4" s="1"/>
  <c r="B223" i="2" s="1"/>
  <c r="D1083" i="4" a="1"/>
  <c r="D1083" i="4" s="1"/>
  <c r="F1083" i="4" a="1"/>
  <c r="F1083" i="4" s="1"/>
  <c r="C223" i="2" s="1"/>
  <c r="C1083" i="4" a="1"/>
  <c r="C1083" i="4" s="1"/>
  <c r="J1083" i="4" a="1"/>
  <c r="J1083" i="4" s="1"/>
  <c r="K1098" i="4" a="1"/>
  <c r="K1098" i="4" s="1"/>
  <c r="B225" i="2" s="1"/>
  <c r="G1098" i="4" a="1"/>
  <c r="G1098" i="4" s="1"/>
  <c r="O1098" i="4" a="1"/>
  <c r="O1098" i="4" s="1"/>
  <c r="E1098" i="4" a="1"/>
  <c r="E1098" i="4" s="1"/>
  <c r="D1098" i="4" a="1"/>
  <c r="D1098" i="4" s="1"/>
  <c r="J1098" i="4" a="1"/>
  <c r="J1098" i="4" s="1"/>
  <c r="L1098" i="4" a="1"/>
  <c r="L1098" i="4" s="1"/>
  <c r="D1112" i="3" s="1"/>
  <c r="L1119" i="4" a="1"/>
  <c r="L1119" i="4" s="1"/>
  <c r="D1133" i="3" s="1"/>
  <c r="F1119" i="4" a="1"/>
  <c r="F1119" i="4" s="1"/>
  <c r="C230" i="2" s="1"/>
  <c r="E1119" i="4" a="1"/>
  <c r="E1119" i="4" s="1"/>
  <c r="D1119" i="4" a="1"/>
  <c r="D1119" i="4" s="1"/>
  <c r="J1119" i="4" a="1"/>
  <c r="J1119" i="4" s="1"/>
  <c r="C1119" i="4" a="1"/>
  <c r="C1119" i="4" s="1"/>
  <c r="M1119" i="4" s="1"/>
  <c r="O1119" i="4" a="1"/>
  <c r="O1119" i="4" s="1"/>
  <c r="O1299" i="4" a="1"/>
  <c r="O1299" i="4" s="1"/>
  <c r="G1299" i="4" a="1"/>
  <c r="G1299" i="4" s="1"/>
  <c r="F1168" i="4" a="1"/>
  <c r="F1168" i="4" s="1"/>
  <c r="C1569" i="2" s="1"/>
  <c r="G1168" i="4" a="1"/>
  <c r="G1168" i="4" s="1"/>
  <c r="D1168" i="4" a="1"/>
  <c r="D1168" i="4" s="1"/>
  <c r="K1080" i="4" a="1"/>
  <c r="K1080" i="4" s="1"/>
  <c r="B1542" i="2" s="1"/>
  <c r="G1080" i="4" a="1"/>
  <c r="G1080" i="4" s="1"/>
  <c r="E1080" i="4" a="1"/>
  <c r="E1080" i="4" s="1"/>
  <c r="J1080" i="4" a="1"/>
  <c r="J1080" i="4" s="1"/>
  <c r="L1080" i="4" a="1"/>
  <c r="L1080" i="4" s="1"/>
  <c r="D1094" i="3" s="1"/>
  <c r="G1119" i="4" a="1"/>
  <c r="G1119" i="4" s="1"/>
  <c r="K1128" i="4" a="1"/>
  <c r="K1128" i="4" s="1"/>
  <c r="B864" i="2" s="1"/>
  <c r="G1128" i="4" a="1"/>
  <c r="G1128" i="4" s="1"/>
  <c r="D1128" i="4" a="1"/>
  <c r="D1128" i="4" s="1"/>
  <c r="F1128" i="4" a="1"/>
  <c r="F1128" i="4" s="1"/>
  <c r="C864" i="2" s="1"/>
  <c r="C1128" i="4" a="1"/>
  <c r="C1128" i="4" s="1"/>
  <c r="M1128" i="4" s="1"/>
  <c r="C1168" i="4" a="1"/>
  <c r="C1168" i="4" s="1"/>
  <c r="D812" i="4" a="1"/>
  <c r="D812" i="4" s="1"/>
  <c r="L813" i="4" a="1"/>
  <c r="L813" i="4" s="1"/>
  <c r="D827" i="3" s="1"/>
  <c r="J822" i="4" a="1"/>
  <c r="J822" i="4" s="1"/>
  <c r="G823" i="4" a="1"/>
  <c r="G823" i="4" s="1"/>
  <c r="L831" i="4" a="1"/>
  <c r="L831" i="4" s="1"/>
  <c r="D845" i="3" s="1"/>
  <c r="M860" i="4"/>
  <c r="L879" i="4" a="1"/>
  <c r="L879" i="4" s="1"/>
  <c r="D893" i="3" s="1"/>
  <c r="J886" i="4" a="1"/>
  <c r="J886" i="4" s="1"/>
  <c r="O920" i="4" a="1"/>
  <c r="O920" i="4" s="1"/>
  <c r="K925" i="4" a="1"/>
  <c r="K925" i="4" s="1"/>
  <c r="B754" i="2" s="1"/>
  <c r="K930" i="4" a="1"/>
  <c r="K930" i="4" s="1"/>
  <c r="B758" i="2" s="1"/>
  <c r="K951" i="4" a="1"/>
  <c r="K951" i="4" s="1"/>
  <c r="B772" i="2" s="1"/>
  <c r="G951" i="4" a="1"/>
  <c r="G951" i="4" s="1"/>
  <c r="E951" i="4" a="1"/>
  <c r="E951" i="4" s="1"/>
  <c r="O951" i="4" a="1"/>
  <c r="O951" i="4" s="1"/>
  <c r="D951" i="4" a="1"/>
  <c r="D951" i="4" s="1"/>
  <c r="O1009" i="4" a="1"/>
  <c r="O1009" i="4" s="1"/>
  <c r="E1009" i="4" a="1"/>
  <c r="E1009" i="4" s="1"/>
  <c r="D1009" i="4" a="1"/>
  <c r="D1009" i="4" s="1"/>
  <c r="J1009" i="4" a="1"/>
  <c r="J1009" i="4" s="1"/>
  <c r="M1023" i="4"/>
  <c r="G1033" i="4" a="1"/>
  <c r="G1033" i="4" s="1"/>
  <c r="O1033" i="4" a="1"/>
  <c r="O1033" i="4" s="1"/>
  <c r="F1033" i="4" a="1"/>
  <c r="F1033" i="4" s="1"/>
  <c r="C818" i="2" s="1"/>
  <c r="J1033" i="4" a="1"/>
  <c r="J1033" i="4" s="1"/>
  <c r="D1033" i="4" a="1"/>
  <c r="D1033" i="4" s="1"/>
  <c r="O1095" i="4" a="1"/>
  <c r="O1095" i="4" s="1"/>
  <c r="G1095" i="4" a="1"/>
  <c r="G1095" i="4" s="1"/>
  <c r="G1107" i="4" a="1"/>
  <c r="G1107" i="4" s="1"/>
  <c r="C1107" i="4" a="1"/>
  <c r="C1107" i="4" s="1"/>
  <c r="M1107" i="4" s="1"/>
  <c r="O1107" i="4" a="1"/>
  <c r="O1107" i="4" s="1"/>
  <c r="L1107" i="4" a="1"/>
  <c r="L1107" i="4" s="1"/>
  <c r="D1121" i="3" s="1"/>
  <c r="F1107" i="4" a="1"/>
  <c r="F1107" i="4" s="1"/>
  <c r="C855" i="2" s="1"/>
  <c r="K1112" i="4" a="1"/>
  <c r="K1112" i="4" s="1"/>
  <c r="B859" i="2" s="1"/>
  <c r="F1112" i="4" a="1"/>
  <c r="F1112" i="4" s="1"/>
  <c r="C859" i="2" s="1"/>
  <c r="D1112" i="4" a="1"/>
  <c r="D1112" i="4" s="1"/>
  <c r="K1130" i="4" a="1"/>
  <c r="K1130" i="4" s="1"/>
  <c r="B1364" i="2" s="1"/>
  <c r="E1130" i="4" a="1"/>
  <c r="E1130" i="4" s="1"/>
  <c r="O1130" i="4" a="1"/>
  <c r="O1130" i="4" s="1"/>
  <c r="L1130" i="4" a="1"/>
  <c r="L1130" i="4" s="1"/>
  <c r="D1144" i="3" s="1"/>
  <c r="D1130" i="4" a="1"/>
  <c r="D1130" i="4" s="1"/>
  <c r="J1130" i="4" a="1"/>
  <c r="J1130" i="4" s="1"/>
  <c r="F1200" i="4" a="1"/>
  <c r="F1200" i="4" s="1"/>
  <c r="C902" i="2" s="1"/>
  <c r="D1200" i="4" a="1"/>
  <c r="D1200" i="4" s="1"/>
  <c r="K1200" i="4" a="1"/>
  <c r="K1200" i="4" s="1"/>
  <c r="B902" i="2" s="1"/>
  <c r="G1200" i="4" a="1"/>
  <c r="G1200" i="4" s="1"/>
  <c r="C1200" i="4" a="1"/>
  <c r="C1200" i="4" s="1"/>
  <c r="M1200" i="4" s="1"/>
  <c r="J792" i="4" a="1"/>
  <c r="J792" i="4" s="1"/>
  <c r="C813" i="4" a="1"/>
  <c r="C813" i="4" s="1"/>
  <c r="M813" i="4" s="1"/>
  <c r="C821" i="4" a="1"/>
  <c r="C821" i="4" s="1"/>
  <c r="M821" i="4" s="1"/>
  <c r="C822" i="4" a="1"/>
  <c r="C822" i="4" s="1"/>
  <c r="L822" i="4" a="1"/>
  <c r="L822" i="4" s="1"/>
  <c r="D836" i="3" s="1"/>
  <c r="C831" i="4" a="1"/>
  <c r="C831" i="4" s="1"/>
  <c r="M831" i="4" s="1"/>
  <c r="C837" i="4" a="1"/>
  <c r="C837" i="4" s="1"/>
  <c r="C851" i="3" s="1"/>
  <c r="J838" i="4" a="1"/>
  <c r="J838" i="4" s="1"/>
  <c r="K844" i="4" a="1"/>
  <c r="K844" i="4" s="1"/>
  <c r="B707" i="2" s="1"/>
  <c r="O850" i="4" a="1"/>
  <c r="O850" i="4" s="1"/>
  <c r="J856" i="4" a="1"/>
  <c r="J856" i="4" s="1"/>
  <c r="D872" i="4" a="1"/>
  <c r="D872" i="4" s="1"/>
  <c r="C876" i="4" a="1"/>
  <c r="C876" i="4" s="1"/>
  <c r="M876" i="4" s="1"/>
  <c r="L876" i="4" a="1"/>
  <c r="L876" i="4" s="1"/>
  <c r="D890" i="3" s="1"/>
  <c r="C879" i="4" a="1"/>
  <c r="C879" i="4" s="1"/>
  <c r="C886" i="4" a="1"/>
  <c r="C886" i="4" s="1"/>
  <c r="L886" i="4" a="1"/>
  <c r="L886" i="4" s="1"/>
  <c r="D900" i="3" s="1"/>
  <c r="J895" i="4" a="1"/>
  <c r="J895" i="4" s="1"/>
  <c r="C909" i="4" a="1"/>
  <c r="C909" i="4" s="1"/>
  <c r="M909" i="4" s="1"/>
  <c r="O912" i="4" a="1"/>
  <c r="O912" i="4" s="1"/>
  <c r="F917" i="4" a="1"/>
  <c r="F917" i="4" s="1"/>
  <c r="C1307" i="2" s="1"/>
  <c r="D920" i="4" a="1"/>
  <c r="D920" i="4" s="1"/>
  <c r="C925" i="4" a="1"/>
  <c r="C925" i="4" s="1"/>
  <c r="M925" i="4" s="1"/>
  <c r="L925" i="4" a="1"/>
  <c r="L925" i="4" s="1"/>
  <c r="D939" i="3" s="1"/>
  <c r="K942" i="4" a="1"/>
  <c r="K942" i="4" s="1"/>
  <c r="B765" i="2" s="1"/>
  <c r="J942" i="4" a="1"/>
  <c r="J942" i="4" s="1"/>
  <c r="D942" i="4" a="1"/>
  <c r="D942" i="4" s="1"/>
  <c r="C942" i="4" a="1"/>
  <c r="C942" i="4" s="1"/>
  <c r="O942" i="4" a="1"/>
  <c r="O942" i="4" s="1"/>
  <c r="G942" i="4" a="1"/>
  <c r="G942" i="4" s="1"/>
  <c r="L942" i="4" a="1"/>
  <c r="L942" i="4" s="1"/>
  <c r="D956" i="3" s="1"/>
  <c r="J945" i="4" a="1"/>
  <c r="J945" i="4" s="1"/>
  <c r="E945" i="4" a="1"/>
  <c r="E945" i="4" s="1"/>
  <c r="N945" i="4" s="1"/>
  <c r="C951" i="4" a="1"/>
  <c r="C951" i="4" s="1"/>
  <c r="M951" i="4" s="1"/>
  <c r="M958" i="4"/>
  <c r="L992" i="4" a="1"/>
  <c r="L992" i="4" s="1"/>
  <c r="D1006" i="3" s="1"/>
  <c r="J992" i="4" a="1"/>
  <c r="J992" i="4" s="1"/>
  <c r="E992" i="4" a="1"/>
  <c r="E992" i="4" s="1"/>
  <c r="K997" i="4" a="1"/>
  <c r="K997" i="4" s="1"/>
  <c r="B797" i="2" s="1"/>
  <c r="K1004" i="4" a="1"/>
  <c r="K1004" i="4" s="1"/>
  <c r="B803" i="2" s="1"/>
  <c r="F1009" i="4" a="1"/>
  <c r="F1009" i="4" s="1"/>
  <c r="C807" i="2" s="1"/>
  <c r="J1014" i="4" a="1"/>
  <c r="J1014" i="4" s="1"/>
  <c r="C1033" i="4" a="1"/>
  <c r="C1033" i="4" s="1"/>
  <c r="M1033" i="4" s="1"/>
  <c r="F1038" i="4" a="1"/>
  <c r="F1038" i="4" s="1"/>
  <c r="C822" i="2" s="1"/>
  <c r="K1038" i="4" a="1"/>
  <c r="K1038" i="4" s="1"/>
  <c r="B822" i="2" s="1"/>
  <c r="D1038" i="4" a="1"/>
  <c r="D1038" i="4" s="1"/>
  <c r="K1041" i="4" a="1"/>
  <c r="K1041" i="4" s="1"/>
  <c r="B823" i="2" s="1"/>
  <c r="D1053" i="4" a="1"/>
  <c r="D1053" i="4" s="1"/>
  <c r="F1053" i="4" a="1"/>
  <c r="F1053" i="4" s="1"/>
  <c r="C1342" i="2" s="1"/>
  <c r="O1053" i="4" a="1"/>
  <c r="O1053" i="4" s="1"/>
  <c r="E1053" i="4" a="1"/>
  <c r="E1053" i="4" s="1"/>
  <c r="N1053" i="4" s="1"/>
  <c r="L1053" i="4" a="1"/>
  <c r="L1053" i="4" s="1"/>
  <c r="D1067" i="3" s="1"/>
  <c r="C1053" i="4" a="1"/>
  <c r="C1053" i="4" s="1"/>
  <c r="O1083" i="4" a="1"/>
  <c r="O1083" i="4" s="1"/>
  <c r="C1112" i="4" a="1"/>
  <c r="C1112" i="4" s="1"/>
  <c r="M1112" i="4" s="1"/>
  <c r="D1126" i="4" a="1"/>
  <c r="D1126" i="4" s="1"/>
  <c r="E1126" i="4" a="1"/>
  <c r="E1126" i="4" s="1"/>
  <c r="C1126" i="4" a="1"/>
  <c r="C1126" i="4" s="1"/>
  <c r="O1126" i="4" a="1"/>
  <c r="O1126" i="4" s="1"/>
  <c r="J1126" i="4" a="1"/>
  <c r="J1126" i="4" s="1"/>
  <c r="C1130" i="4" a="1"/>
  <c r="C1130" i="4" s="1"/>
  <c r="L1158" i="4" a="1"/>
  <c r="L1158" i="4" s="1"/>
  <c r="D1172" i="3" s="1"/>
  <c r="F1158" i="4" a="1"/>
  <c r="F1158" i="4" s="1"/>
  <c r="C1543" i="2" s="1"/>
  <c r="C1158" i="4" a="1"/>
  <c r="C1158" i="4" s="1"/>
  <c r="M1158" i="4" s="1"/>
  <c r="E1158" i="4" a="1"/>
  <c r="E1158" i="4" s="1"/>
  <c r="C762" i="4" a="1"/>
  <c r="C762" i="4" s="1"/>
  <c r="C776" i="3" s="1"/>
  <c r="C763" i="4" a="1"/>
  <c r="C763" i="4" s="1"/>
  <c r="J763" i="4" a="1"/>
  <c r="J763" i="4" s="1"/>
  <c r="K792" i="4" a="1"/>
  <c r="K792" i="4" s="1"/>
  <c r="B170" i="2" s="1"/>
  <c r="C806" i="4" a="1"/>
  <c r="C806" i="4" s="1"/>
  <c r="J806" i="4" a="1"/>
  <c r="J806" i="4" s="1"/>
  <c r="J814" i="4" a="1"/>
  <c r="J814" i="4" s="1"/>
  <c r="M820" i="4"/>
  <c r="C829" i="4" a="1"/>
  <c r="C829" i="4" s="1"/>
  <c r="D831" i="4" a="1"/>
  <c r="D831" i="4" s="1"/>
  <c r="O831" i="4" a="1"/>
  <c r="O831" i="4" s="1"/>
  <c r="M836" i="4"/>
  <c r="C838" i="4" a="1"/>
  <c r="C838" i="4" s="1"/>
  <c r="L838" i="4" a="1"/>
  <c r="L838" i="4" s="1"/>
  <c r="D852" i="3" s="1"/>
  <c r="M839" i="4"/>
  <c r="L847" i="4" a="1"/>
  <c r="L847" i="4" s="1"/>
  <c r="D861" i="3" s="1"/>
  <c r="D856" i="4" a="1"/>
  <c r="D856" i="4" s="1"/>
  <c r="L863" i="4" a="1"/>
  <c r="L863" i="4" s="1"/>
  <c r="D877" i="3" s="1"/>
  <c r="C869" i="4" a="1"/>
  <c r="C869" i="4" s="1"/>
  <c r="M869" i="4" s="1"/>
  <c r="D879" i="4" a="1"/>
  <c r="D879" i="4" s="1"/>
  <c r="O879" i="4" a="1"/>
  <c r="O879" i="4" s="1"/>
  <c r="C895" i="4" a="1"/>
  <c r="C895" i="4" s="1"/>
  <c r="C909" i="3" s="1"/>
  <c r="L895" i="4" a="1"/>
  <c r="L895" i="4" s="1"/>
  <c r="D909" i="3" s="1"/>
  <c r="D909" i="4" a="1"/>
  <c r="D909" i="4" s="1"/>
  <c r="C927" i="4" a="1"/>
  <c r="C927" i="4" s="1"/>
  <c r="E930" i="4" a="1"/>
  <c r="E930" i="4" s="1"/>
  <c r="N930" i="4" s="1"/>
  <c r="C931" i="4" a="1"/>
  <c r="C931" i="4" s="1"/>
  <c r="M931" i="4" s="1"/>
  <c r="L931" i="4" a="1"/>
  <c r="L931" i="4" s="1"/>
  <c r="D945" i="3" s="1"/>
  <c r="D945" i="4" a="1"/>
  <c r="D945" i="4" s="1"/>
  <c r="L959" i="4" a="1"/>
  <c r="L959" i="4" s="1"/>
  <c r="D973" i="3" s="1"/>
  <c r="L976" i="4" a="1"/>
  <c r="L976" i="4" s="1"/>
  <c r="D990" i="3" s="1"/>
  <c r="J976" i="4" a="1"/>
  <c r="J976" i="4" s="1"/>
  <c r="D976" i="4" a="1"/>
  <c r="D976" i="4" s="1"/>
  <c r="K983" i="4" a="1"/>
  <c r="K983" i="4" s="1"/>
  <c r="B791" i="2" s="1"/>
  <c r="J983" i="4" a="1"/>
  <c r="J983" i="4" s="1"/>
  <c r="E983" i="4" a="1"/>
  <c r="E983" i="4" s="1"/>
  <c r="L984" i="4" a="1"/>
  <c r="L984" i="4" s="1"/>
  <c r="D998" i="3" s="1"/>
  <c r="E984" i="4" a="1"/>
  <c r="E984" i="4" s="1"/>
  <c r="G988" i="4" a="1"/>
  <c r="G988" i="4" s="1"/>
  <c r="F988" i="4" a="1"/>
  <c r="F988" i="4" s="1"/>
  <c r="C201" i="2" s="1"/>
  <c r="C988" i="4" a="1"/>
  <c r="C988" i="4" s="1"/>
  <c r="M988" i="4" s="1"/>
  <c r="D992" i="4" a="1"/>
  <c r="D992" i="4" s="1"/>
  <c r="L997" i="4" a="1"/>
  <c r="L997" i="4" s="1"/>
  <c r="D1011" i="3" s="1"/>
  <c r="L1004" i="4" a="1"/>
  <c r="L1004" i="4" s="1"/>
  <c r="D1018" i="3" s="1"/>
  <c r="K1011" i="4" a="1"/>
  <c r="K1011" i="4" s="1"/>
  <c r="B1327" i="2" s="1"/>
  <c r="G1011" i="4" a="1"/>
  <c r="G1011" i="4" s="1"/>
  <c r="F1011" i="4" a="1"/>
  <c r="F1011" i="4" s="1"/>
  <c r="C1327" i="2" s="1"/>
  <c r="K1015" i="4" a="1"/>
  <c r="K1015" i="4" s="1"/>
  <c r="B1329" i="2" s="1"/>
  <c r="G1015" i="4" a="1"/>
  <c r="G1015" i="4" s="1"/>
  <c r="O1015" i="4" a="1"/>
  <c r="O1015" i="4" s="1"/>
  <c r="G1020" i="4" a="1"/>
  <c r="G1020" i="4" s="1"/>
  <c r="E1033" i="4" a="1"/>
  <c r="E1033" i="4" s="1"/>
  <c r="L1041" i="4" a="1"/>
  <c r="L1041" i="4" s="1"/>
  <c r="D1055" i="3" s="1"/>
  <c r="G1088" i="4" a="1"/>
  <c r="G1088" i="4" s="1"/>
  <c r="F1088" i="4" a="1"/>
  <c r="F1088" i="4" s="1"/>
  <c r="C844" i="2" s="1"/>
  <c r="L1088" i="4" a="1"/>
  <c r="L1088" i="4" s="1"/>
  <c r="D1102" i="3" s="1"/>
  <c r="K1106" i="4" a="1"/>
  <c r="K1106" i="4" s="1"/>
  <c r="B854" i="2" s="1"/>
  <c r="E1106" i="4" a="1"/>
  <c r="E1106" i="4" s="1"/>
  <c r="D1106" i="4" a="1"/>
  <c r="D1106" i="4" s="1"/>
  <c r="J1106" i="4" a="1"/>
  <c r="J1106" i="4" s="1"/>
  <c r="C1106" i="4" a="1"/>
  <c r="C1106" i="4" s="1"/>
  <c r="G1112" i="4" a="1"/>
  <c r="G1112" i="4" s="1"/>
  <c r="G1130" i="4" a="1"/>
  <c r="G1130" i="4" s="1"/>
  <c r="O1151" i="4" a="1"/>
  <c r="O1151" i="4" s="1"/>
  <c r="L1151" i="4" a="1"/>
  <c r="L1151" i="4" s="1"/>
  <c r="D1165" i="3" s="1"/>
  <c r="E1151" i="4" a="1"/>
  <c r="E1151" i="4" s="1"/>
  <c r="N1151" i="4" s="1"/>
  <c r="K1151" i="4" a="1"/>
  <c r="K1151" i="4" s="1"/>
  <c r="B878" i="2" s="1"/>
  <c r="H878" i="2" s="1"/>
  <c r="D1151" i="4" a="1"/>
  <c r="D1151" i="4" s="1"/>
  <c r="J1151" i="4" a="1"/>
  <c r="J1151" i="4" s="1"/>
  <c r="F1184" i="4" a="1"/>
  <c r="F1184" i="4" s="1"/>
  <c r="C893" i="2" s="1"/>
  <c r="D1184" i="4" a="1"/>
  <c r="D1184" i="4" s="1"/>
  <c r="C1184" i="4" a="1"/>
  <c r="C1184" i="4" s="1"/>
  <c r="M1184" i="4" s="1"/>
  <c r="K1184" i="4" a="1"/>
  <c r="K1184" i="4" s="1"/>
  <c r="B893" i="2" s="1"/>
  <c r="K1210" i="4" a="1"/>
  <c r="K1210" i="4" s="1"/>
  <c r="B1386" i="2" s="1"/>
  <c r="D1210" i="4" a="1"/>
  <c r="D1210" i="4" s="1"/>
  <c r="J1210" i="4" a="1"/>
  <c r="J1210" i="4" s="1"/>
  <c r="C1210" i="4" a="1"/>
  <c r="C1210" i="4" s="1"/>
  <c r="C1224" i="3" s="1"/>
  <c r="K1235" i="4" a="1"/>
  <c r="K1235" i="4" s="1"/>
  <c r="B250" i="2" s="1"/>
  <c r="G1235" i="4" a="1"/>
  <c r="G1235" i="4" s="1"/>
  <c r="E1235" i="4" a="1"/>
  <c r="E1235" i="4" s="1"/>
  <c r="O1235" i="4" a="1"/>
  <c r="O1235" i="4" s="1"/>
  <c r="L1235" i="4" a="1"/>
  <c r="L1235" i="4" s="1"/>
  <c r="D1249" i="3" s="1"/>
  <c r="J1235" i="4" a="1"/>
  <c r="J1235" i="4" s="1"/>
  <c r="D1235" i="4" a="1"/>
  <c r="D1235" i="4" s="1"/>
  <c r="K1278" i="4" a="1"/>
  <c r="K1278" i="4" s="1"/>
  <c r="B940" i="2" s="1"/>
  <c r="J1278" i="4" a="1"/>
  <c r="J1278" i="4" s="1"/>
  <c r="C1278" i="4" a="1"/>
  <c r="C1278" i="4" s="1"/>
  <c r="M1278" i="4" s="1"/>
  <c r="O1278" i="4" a="1"/>
  <c r="O1278" i="4" s="1"/>
  <c r="G1278" i="4" a="1"/>
  <c r="G1278" i="4" s="1"/>
  <c r="L1278" i="4" a="1"/>
  <c r="L1278" i="4" s="1"/>
  <c r="D1292" i="3" s="1"/>
  <c r="E1278" i="4" a="1"/>
  <c r="E1278" i="4" s="1"/>
  <c r="D1278" i="4" a="1"/>
  <c r="D1278" i="4" s="1"/>
  <c r="G1183" i="4" a="1"/>
  <c r="G1183" i="4" s="1"/>
  <c r="L1183" i="4" a="1"/>
  <c r="L1183" i="4" s="1"/>
  <c r="D1197" i="3" s="1"/>
  <c r="E1210" i="4" a="1"/>
  <c r="E1210" i="4" s="1"/>
  <c r="C1235" i="4" a="1"/>
  <c r="C1235" i="4" s="1"/>
  <c r="M1235" i="4" s="1"/>
  <c r="O960" i="4" a="1"/>
  <c r="O960" i="4" s="1"/>
  <c r="J967" i="4" a="1"/>
  <c r="J967" i="4" s="1"/>
  <c r="G991" i="4" a="1"/>
  <c r="G991" i="4" s="1"/>
  <c r="G1022" i="4" a="1"/>
  <c r="G1022" i="4" s="1"/>
  <c r="J1023" i="4" a="1"/>
  <c r="J1023" i="4" s="1"/>
  <c r="C1045" i="4" a="1"/>
  <c r="C1045" i="4" s="1"/>
  <c r="M1045" i="4" s="1"/>
  <c r="J1045" i="4" a="1"/>
  <c r="J1045" i="4" s="1"/>
  <c r="C1047" i="4" a="1"/>
  <c r="C1047" i="4" s="1"/>
  <c r="M1047" i="4" s="1"/>
  <c r="F1047" i="4" a="1"/>
  <c r="F1047" i="4" s="1"/>
  <c r="C1339" i="2" s="1"/>
  <c r="K1082" i="4" a="1"/>
  <c r="K1082" i="4" s="1"/>
  <c r="B222" i="2" s="1"/>
  <c r="O1082" i="4" a="1"/>
  <c r="O1082" i="4" s="1"/>
  <c r="K1146" i="4" a="1"/>
  <c r="K1146" i="4" s="1"/>
  <c r="B873" i="2" s="1"/>
  <c r="L1146" i="4" a="1"/>
  <c r="L1146" i="4" s="1"/>
  <c r="D1160" i="3" s="1"/>
  <c r="D1146" i="4" a="1"/>
  <c r="D1146" i="4" s="1"/>
  <c r="K1154" i="4" a="1"/>
  <c r="K1154" i="4" s="1"/>
  <c r="B880" i="2" s="1"/>
  <c r="G1154" i="4" a="1"/>
  <c r="G1154" i="4" s="1"/>
  <c r="O1154" i="4" a="1"/>
  <c r="O1154" i="4" s="1"/>
  <c r="E1154" i="4" a="1"/>
  <c r="E1154" i="4" s="1"/>
  <c r="J1154" i="4" a="1"/>
  <c r="J1154" i="4" s="1"/>
  <c r="D1154" i="4" a="1"/>
  <c r="D1154" i="4" s="1"/>
  <c r="E1183" i="4" a="1"/>
  <c r="E1183" i="4" s="1"/>
  <c r="N1183" i="4" s="1"/>
  <c r="G1184" i="4" a="1"/>
  <c r="G1184" i="4" s="1"/>
  <c r="K1194" i="4" a="1"/>
  <c r="K1194" i="4" s="1"/>
  <c r="B900" i="2" s="1"/>
  <c r="O1194" i="4" a="1"/>
  <c r="O1194" i="4" s="1"/>
  <c r="E1194" i="4" a="1"/>
  <c r="E1194" i="4" s="1"/>
  <c r="L1194" i="4" a="1"/>
  <c r="L1194" i="4" s="1"/>
  <c r="D1208" i="3" s="1"/>
  <c r="D1194" i="4" a="1"/>
  <c r="D1194" i="4" s="1"/>
  <c r="F1195" i="4" a="1"/>
  <c r="F1195" i="4" s="1"/>
  <c r="C245" i="2" s="1"/>
  <c r="K1202" i="4" a="1"/>
  <c r="K1202" i="4" s="1"/>
  <c r="B904" i="2" s="1"/>
  <c r="O1202" i="4" a="1"/>
  <c r="O1202" i="4" s="1"/>
  <c r="E1202" i="4" a="1"/>
  <c r="E1202" i="4" s="1"/>
  <c r="L1202" i="4" a="1"/>
  <c r="L1202" i="4" s="1"/>
  <c r="D1216" i="3" s="1"/>
  <c r="C1205" i="4" a="1"/>
  <c r="C1205" i="4" s="1"/>
  <c r="M1205" i="4" s="1"/>
  <c r="F1205" i="4" a="1"/>
  <c r="F1205" i="4" s="1"/>
  <c r="C906" i="2" s="1"/>
  <c r="O1205" i="4" a="1"/>
  <c r="O1205" i="4" s="1"/>
  <c r="D1205" i="4" a="1"/>
  <c r="D1205" i="4" s="1"/>
  <c r="D1220" i="4" a="1"/>
  <c r="D1220" i="4" s="1"/>
  <c r="O1220" i="4" a="1"/>
  <c r="O1220" i="4" s="1"/>
  <c r="F1220" i="4" a="1"/>
  <c r="F1220" i="4" s="1"/>
  <c r="C1390" i="2" s="1"/>
  <c r="L1252" i="4" a="1"/>
  <c r="L1252" i="4" s="1"/>
  <c r="D1266" i="3" s="1"/>
  <c r="J1252" i="4" a="1"/>
  <c r="J1252" i="4" s="1"/>
  <c r="E1252" i="4" a="1"/>
  <c r="E1252" i="4" s="1"/>
  <c r="O1252" i="4" a="1"/>
  <c r="O1252" i="4" s="1"/>
  <c r="G1313" i="4" a="1"/>
  <c r="G1313" i="4" s="1"/>
  <c r="O1313" i="4" a="1"/>
  <c r="O1313" i="4" s="1"/>
  <c r="L1313" i="4" a="1"/>
  <c r="L1313" i="4" s="1"/>
  <c r="D1327" i="3" s="1"/>
  <c r="J1313" i="4" a="1"/>
  <c r="J1313" i="4" s="1"/>
  <c r="E1313" i="4" a="1"/>
  <c r="E1313" i="4" s="1"/>
  <c r="K1313" i="4" a="1"/>
  <c r="K1313" i="4" s="1"/>
  <c r="B1427" i="2" s="1"/>
  <c r="F1313" i="4" a="1"/>
  <c r="F1313" i="4" s="1"/>
  <c r="C1427" i="2" s="1"/>
  <c r="D1313" i="4" a="1"/>
  <c r="D1313" i="4" s="1"/>
  <c r="C1313" i="4" a="1"/>
  <c r="C1313" i="4" s="1"/>
  <c r="F1192" i="4" a="1"/>
  <c r="F1192" i="4" s="1"/>
  <c r="C1377" i="2" s="1"/>
  <c r="L1192" i="4" a="1"/>
  <c r="L1192" i="4" s="1"/>
  <c r="D1206" i="3" s="1"/>
  <c r="C1192" i="4" a="1"/>
  <c r="C1192" i="4" s="1"/>
  <c r="M1192" i="4" s="1"/>
  <c r="K1192" i="4" a="1"/>
  <c r="K1192" i="4" s="1"/>
  <c r="B1377" i="2" s="1"/>
  <c r="D1230" i="4" a="1"/>
  <c r="D1230" i="4" s="1"/>
  <c r="K1230" i="4" a="1"/>
  <c r="K1230" i="4" s="1"/>
  <c r="B1396" i="2" s="1"/>
  <c r="E1230" i="4" a="1"/>
  <c r="E1230" i="4" s="1"/>
  <c r="J1230" i="4" a="1"/>
  <c r="J1230" i="4" s="1"/>
  <c r="M959" i="4"/>
  <c r="L989" i="4" a="1"/>
  <c r="L989" i="4" s="1"/>
  <c r="D1003" i="3" s="1"/>
  <c r="K1031" i="4" a="1"/>
  <c r="K1031" i="4" s="1"/>
  <c r="B212" i="2" s="1"/>
  <c r="K1048" i="4" a="1"/>
  <c r="K1048" i="4" s="1"/>
  <c r="B827" i="2" s="1"/>
  <c r="C1048" i="4" a="1"/>
  <c r="C1048" i="4" s="1"/>
  <c r="J1048" i="4" a="1"/>
  <c r="J1048" i="4" s="1"/>
  <c r="G1077" i="4" a="1"/>
  <c r="G1077" i="4" s="1"/>
  <c r="L1077" i="4" a="1"/>
  <c r="L1077" i="4" s="1"/>
  <c r="D1091" i="3" s="1"/>
  <c r="E1077" i="4" a="1"/>
  <c r="E1077" i="4" s="1"/>
  <c r="N1077" i="4" s="1"/>
  <c r="J1077" i="4" a="1"/>
  <c r="J1077" i="4" s="1"/>
  <c r="D1082" i="4" a="1"/>
  <c r="D1082" i="4" s="1"/>
  <c r="O1084" i="4" a="1"/>
  <c r="O1084" i="4" s="1"/>
  <c r="F1084" i="4" a="1"/>
  <c r="F1084" i="4" s="1"/>
  <c r="C224" i="2" s="1"/>
  <c r="E1110" i="4" a="1"/>
  <c r="E1110" i="4" s="1"/>
  <c r="E1146" i="4" a="1"/>
  <c r="E1146" i="4" s="1"/>
  <c r="G1153" i="4" a="1"/>
  <c r="G1153" i="4" s="1"/>
  <c r="D1153" i="4" a="1"/>
  <c r="D1153" i="4" s="1"/>
  <c r="C1171" i="4" a="1"/>
  <c r="C1171" i="4" s="1"/>
  <c r="M1171" i="4" s="1"/>
  <c r="O1171" i="4" a="1"/>
  <c r="O1171" i="4" s="1"/>
  <c r="E1171" i="4" a="1"/>
  <c r="E1171" i="4" s="1"/>
  <c r="L1171" i="4" a="1"/>
  <c r="L1171" i="4" s="1"/>
  <c r="D1185" i="3" s="1"/>
  <c r="D1171" i="4" a="1"/>
  <c r="D1171" i="4" s="1"/>
  <c r="J1171" i="4" a="1"/>
  <c r="J1171" i="4" s="1"/>
  <c r="G1176" i="4" a="1"/>
  <c r="G1176" i="4" s="1"/>
  <c r="F1176" i="4" a="1"/>
  <c r="F1176" i="4" s="1"/>
  <c r="C243" i="2" s="1"/>
  <c r="K1176" i="4" a="1"/>
  <c r="K1176" i="4" s="1"/>
  <c r="B243" i="2" s="1"/>
  <c r="G1192" i="4" a="1"/>
  <c r="G1192" i="4" s="1"/>
  <c r="M1198" i="4"/>
  <c r="C1202" i="4" a="1"/>
  <c r="C1202" i="4" s="1"/>
  <c r="C1216" i="3" s="1"/>
  <c r="F1230" i="4" a="1"/>
  <c r="F1230" i="4" s="1"/>
  <c r="C1396" i="2" s="1"/>
  <c r="D1238" i="4" a="1"/>
  <c r="D1238" i="4" s="1"/>
  <c r="J1238" i="4" a="1"/>
  <c r="J1238" i="4" s="1"/>
  <c r="F1238" i="4" a="1"/>
  <c r="F1238" i="4" s="1"/>
  <c r="C918" i="2" s="1"/>
  <c r="F1288" i="4" a="1"/>
  <c r="F1288" i="4" s="1"/>
  <c r="C943" i="2" s="1"/>
  <c r="O1288" i="4" a="1"/>
  <c r="O1288" i="4" s="1"/>
  <c r="J1288" i="4" a="1"/>
  <c r="J1288" i="4" s="1"/>
  <c r="E1288" i="4" a="1"/>
  <c r="E1288" i="4" s="1"/>
  <c r="D1288" i="4" a="1"/>
  <c r="D1288" i="4" s="1"/>
  <c r="J939" i="4" a="1"/>
  <c r="J939" i="4" s="1"/>
  <c r="E967" i="4" a="1"/>
  <c r="E967" i="4" s="1"/>
  <c r="K973" i="4" a="1"/>
  <c r="K973" i="4" s="1"/>
  <c r="B1324" i="2" s="1"/>
  <c r="C989" i="4" a="1"/>
  <c r="C989" i="4" s="1"/>
  <c r="M989" i="4" s="1"/>
  <c r="C991" i="4" a="1"/>
  <c r="C991" i="4" s="1"/>
  <c r="J991" i="4" a="1"/>
  <c r="J991" i="4" s="1"/>
  <c r="L995" i="4" a="1"/>
  <c r="L995" i="4" s="1"/>
  <c r="D1009" i="3" s="1"/>
  <c r="K996" i="4" a="1"/>
  <c r="K996" i="4" s="1"/>
  <c r="B796" i="2" s="1"/>
  <c r="M1006" i="4"/>
  <c r="M1015" i="4"/>
  <c r="O1023" i="4" a="1"/>
  <c r="O1023" i="4" s="1"/>
  <c r="O1024" i="4" a="1"/>
  <c r="O1024" i="4" s="1"/>
  <c r="D1031" i="4" a="1"/>
  <c r="D1031" i="4" s="1"/>
  <c r="O1031" i="4" a="1"/>
  <c r="O1031" i="4" s="1"/>
  <c r="F1034" i="4" a="1"/>
  <c r="F1034" i="4" s="1"/>
  <c r="C819" i="2" s="1"/>
  <c r="K1040" i="4" a="1"/>
  <c r="K1040" i="4" s="1"/>
  <c r="B1336" i="2" s="1"/>
  <c r="L1040" i="4" a="1"/>
  <c r="L1040" i="4" s="1"/>
  <c r="D1054" i="3" s="1"/>
  <c r="E1040" i="4" a="1"/>
  <c r="E1040" i="4" s="1"/>
  <c r="F1045" i="4" a="1"/>
  <c r="F1045" i="4" s="1"/>
  <c r="C826" i="2" s="1"/>
  <c r="F1046" i="4" a="1"/>
  <c r="F1046" i="4" s="1"/>
  <c r="C1338" i="2" s="1"/>
  <c r="E1047" i="4" a="1"/>
  <c r="E1047" i="4" s="1"/>
  <c r="G1069" i="4" a="1"/>
  <c r="G1069" i="4" s="1"/>
  <c r="L1075" i="4" a="1"/>
  <c r="L1075" i="4" s="1"/>
  <c r="D1089" i="3" s="1"/>
  <c r="J1075" i="4" a="1"/>
  <c r="J1075" i="4" s="1"/>
  <c r="C1077" i="4" a="1"/>
  <c r="C1077" i="4" s="1"/>
  <c r="K1077" i="4" a="1"/>
  <c r="K1077" i="4" s="1"/>
  <c r="B838" i="2" s="1"/>
  <c r="G1082" i="4" a="1"/>
  <c r="G1082" i="4" s="1"/>
  <c r="E1084" i="4" a="1"/>
  <c r="E1084" i="4" s="1"/>
  <c r="E1094" i="4" a="1"/>
  <c r="E1094" i="4" s="1"/>
  <c r="C1094" i="4" a="1"/>
  <c r="C1094" i="4" s="1"/>
  <c r="O1101" i="4" a="1"/>
  <c r="O1101" i="4" s="1"/>
  <c r="F1101" i="4" a="1"/>
  <c r="F1101" i="4" s="1"/>
  <c r="C853" i="2" s="1"/>
  <c r="L1101" i="4" a="1"/>
  <c r="L1101" i="4" s="1"/>
  <c r="D1115" i="3" s="1"/>
  <c r="K1101" i="4" a="1"/>
  <c r="K1101" i="4" s="1"/>
  <c r="B853" i="2" s="1"/>
  <c r="E1101" i="4" a="1"/>
  <c r="E1101" i="4" s="1"/>
  <c r="N1101" i="4" s="1"/>
  <c r="D1101" i="4" a="1"/>
  <c r="D1101" i="4" s="1"/>
  <c r="L1142" i="4" a="1"/>
  <c r="L1142" i="4" s="1"/>
  <c r="D1156" i="3" s="1"/>
  <c r="F1142" i="4" a="1"/>
  <c r="F1142" i="4" s="1"/>
  <c r="C234" i="2" s="1"/>
  <c r="H234" i="2" s="1"/>
  <c r="E1142" i="4" a="1"/>
  <c r="E1142" i="4" s="1"/>
  <c r="G1146" i="4" a="1"/>
  <c r="G1146" i="4" s="1"/>
  <c r="E1148" i="4" a="1"/>
  <c r="E1148" i="4" s="1"/>
  <c r="N1148" i="4" s="1"/>
  <c r="O1148" i="4" a="1"/>
  <c r="O1148" i="4" s="1"/>
  <c r="D1148" i="4" a="1"/>
  <c r="D1148" i="4" s="1"/>
  <c r="K1148" i="4" a="1"/>
  <c r="K1148" i="4" s="1"/>
  <c r="B875" i="2" s="1"/>
  <c r="C1153" i="4" a="1"/>
  <c r="C1153" i="4" s="1"/>
  <c r="M1169" i="4"/>
  <c r="F1171" i="4" a="1"/>
  <c r="F1171" i="4" s="1"/>
  <c r="C240" i="2" s="1"/>
  <c r="C1176" i="4" a="1"/>
  <c r="C1176" i="4" s="1"/>
  <c r="M1176" i="4" s="1"/>
  <c r="G1194" i="4" a="1"/>
  <c r="G1194" i="4" s="1"/>
  <c r="D1202" i="4" a="1"/>
  <c r="D1202" i="4" s="1"/>
  <c r="F1228" i="4" a="1"/>
  <c r="F1228" i="4" s="1"/>
  <c r="C917" i="2" s="1"/>
  <c r="O1228" i="4" a="1"/>
  <c r="O1228" i="4" s="1"/>
  <c r="L1241" i="4" a="1"/>
  <c r="L1241" i="4" s="1"/>
  <c r="D1255" i="3" s="1"/>
  <c r="C934" i="4" a="1"/>
  <c r="C934" i="4" s="1"/>
  <c r="M934" i="4" s="1"/>
  <c r="G967" i="4" a="1"/>
  <c r="G967" i="4" s="1"/>
  <c r="L991" i="4" a="1"/>
  <c r="L991" i="4" s="1"/>
  <c r="D1005" i="3" s="1"/>
  <c r="F995" i="4" a="1"/>
  <c r="F995" i="4" s="1"/>
  <c r="C207" i="2" s="1"/>
  <c r="M997" i="4"/>
  <c r="E998" i="4" a="1"/>
  <c r="E998" i="4" s="1"/>
  <c r="L998" i="4" a="1"/>
  <c r="L998" i="4" s="1"/>
  <c r="D1012" i="3" s="1"/>
  <c r="D1022" i="4" a="1"/>
  <c r="D1022" i="4" s="1"/>
  <c r="J1022" i="4" a="1"/>
  <c r="J1022" i="4" s="1"/>
  <c r="E1023" i="4" a="1"/>
  <c r="E1023" i="4" s="1"/>
  <c r="E1031" i="4" a="1"/>
  <c r="E1031" i="4" s="1"/>
  <c r="N1031" i="4" s="1"/>
  <c r="K1032" i="4" a="1"/>
  <c r="K1032" i="4" s="1"/>
  <c r="B213" i="2" s="1"/>
  <c r="L1032" i="4" a="1"/>
  <c r="L1032" i="4" s="1"/>
  <c r="D1046" i="3" s="1"/>
  <c r="J1032" i="4" a="1"/>
  <c r="J1032" i="4" s="1"/>
  <c r="C1032" i="4" a="1"/>
  <c r="C1032" i="4" s="1"/>
  <c r="D1048" i="4" a="1"/>
  <c r="D1048" i="4" s="1"/>
  <c r="L1060" i="4" a="1"/>
  <c r="L1060" i="4" s="1"/>
  <c r="D1074" i="3" s="1"/>
  <c r="D1077" i="4" a="1"/>
  <c r="D1077" i="4" s="1"/>
  <c r="D1079" i="4" a="1"/>
  <c r="D1079" i="4" s="1"/>
  <c r="J1079" i="4" a="1"/>
  <c r="J1079" i="4" s="1"/>
  <c r="C1079" i="4" a="1"/>
  <c r="C1079" i="4" s="1"/>
  <c r="M1079" i="4" s="1"/>
  <c r="O1079" i="4" a="1"/>
  <c r="O1079" i="4" s="1"/>
  <c r="G1079" i="4" a="1"/>
  <c r="G1079" i="4" s="1"/>
  <c r="L1079" i="4" a="1"/>
  <c r="L1079" i="4" s="1"/>
  <c r="D1093" i="3" s="1"/>
  <c r="M1117" i="4"/>
  <c r="L1136" i="4" a="1"/>
  <c r="L1136" i="4" s="1"/>
  <c r="D1150" i="3" s="1"/>
  <c r="D1136" i="4" a="1"/>
  <c r="D1136" i="4" s="1"/>
  <c r="M1146" i="4"/>
  <c r="K1183" i="4" a="1"/>
  <c r="K1183" i="4" s="1"/>
  <c r="B892" i="2" s="1"/>
  <c r="K1201" i="4" a="1"/>
  <c r="K1201" i="4" s="1"/>
  <c r="B903" i="2" s="1"/>
  <c r="J1201" i="4" a="1"/>
  <c r="J1201" i="4" s="1"/>
  <c r="E1201" i="4" a="1"/>
  <c r="E1201" i="4" s="1"/>
  <c r="G1202" i="4" a="1"/>
  <c r="G1202" i="4" s="1"/>
  <c r="J1205" i="4" a="1"/>
  <c r="J1205" i="4" s="1"/>
  <c r="L1210" i="4" a="1"/>
  <c r="L1210" i="4" s="1"/>
  <c r="D1224" i="3" s="1"/>
  <c r="M1223" i="4"/>
  <c r="E1238" i="4" a="1"/>
  <c r="E1238" i="4" s="1"/>
  <c r="K1270" i="4" a="1"/>
  <c r="K1270" i="4" s="1"/>
  <c r="B935" i="2" s="1"/>
  <c r="O1270" i="4" a="1"/>
  <c r="O1270" i="4" s="1"/>
  <c r="G1270" i="4" a="1"/>
  <c r="G1270" i="4" s="1"/>
  <c r="L1270" i="4" a="1"/>
  <c r="L1270" i="4" s="1"/>
  <c r="D1284" i="3" s="1"/>
  <c r="E1270" i="4" a="1"/>
  <c r="E1270" i="4" s="1"/>
  <c r="J1270" i="4" a="1"/>
  <c r="J1270" i="4" s="1"/>
  <c r="D1270" i="4" a="1"/>
  <c r="D1270" i="4" s="1"/>
  <c r="C1270" i="4" a="1"/>
  <c r="C1270" i="4" s="1"/>
  <c r="M1270" i="4" s="1"/>
  <c r="C1275" i="4" a="1"/>
  <c r="C1275" i="4" s="1"/>
  <c r="M1275" i="4" s="1"/>
  <c r="E1275" i="4" a="1"/>
  <c r="E1275" i="4" s="1"/>
  <c r="O1275" i="4" a="1"/>
  <c r="O1275" i="4" s="1"/>
  <c r="D1275" i="4" a="1"/>
  <c r="D1275" i="4" s="1"/>
  <c r="K1275" i="4" a="1"/>
  <c r="K1275" i="4" s="1"/>
  <c r="B1412" i="2" s="1"/>
  <c r="J1275" i="4" a="1"/>
  <c r="J1275" i="4" s="1"/>
  <c r="G1279" i="4" a="1"/>
  <c r="G1279" i="4" s="1"/>
  <c r="J1279" i="4" a="1"/>
  <c r="J1279" i="4" s="1"/>
  <c r="D1279" i="4" a="1"/>
  <c r="D1279" i="4" s="1"/>
  <c r="C1279" i="4" a="1"/>
  <c r="C1279" i="4" s="1"/>
  <c r="O1279" i="4" a="1"/>
  <c r="O1279" i="4" s="1"/>
  <c r="F1279" i="4" a="1"/>
  <c r="F1279" i="4" s="1"/>
  <c r="C1414" i="2" s="1"/>
  <c r="L1279" i="4" a="1"/>
  <c r="L1279" i="4" s="1"/>
  <c r="D1293" i="3" s="1"/>
  <c r="O1304" i="4" a="1"/>
  <c r="O1304" i="4" s="1"/>
  <c r="F1304" i="4" a="1"/>
  <c r="F1304" i="4" s="1"/>
  <c r="C950" i="2" s="1"/>
  <c r="K1304" i="4" a="1"/>
  <c r="K1304" i="4" s="1"/>
  <c r="B950" i="2" s="1"/>
  <c r="E1304" i="4" a="1"/>
  <c r="E1304" i="4" s="1"/>
  <c r="K1310" i="4" a="1"/>
  <c r="K1310" i="4" s="1"/>
  <c r="B952" i="2" s="1"/>
  <c r="J1310" i="4" a="1"/>
  <c r="J1310" i="4" s="1"/>
  <c r="G1310" i="4" a="1"/>
  <c r="G1310" i="4" s="1"/>
  <c r="O1310" i="4" a="1"/>
  <c r="O1310" i="4" s="1"/>
  <c r="L1310" i="4" a="1"/>
  <c r="L1310" i="4" s="1"/>
  <c r="D1324" i="3" s="1"/>
  <c r="D1310" i="4" a="1"/>
  <c r="D1310" i="4" s="1"/>
  <c r="J1329" i="4" a="1"/>
  <c r="J1329" i="4" s="1"/>
  <c r="D1329" i="4" a="1"/>
  <c r="D1329" i="4" s="1"/>
  <c r="O1329" i="4" a="1"/>
  <c r="O1329" i="4" s="1"/>
  <c r="C1329" i="4" a="1"/>
  <c r="C1329" i="4" s="1"/>
  <c r="C1343" i="3" s="1"/>
  <c r="F1329" i="4" a="1"/>
  <c r="F1329" i="4" s="1"/>
  <c r="C963" i="2" s="1"/>
  <c r="L1329" i="4" a="1"/>
  <c r="L1329" i="4" s="1"/>
  <c r="D1343" i="3" s="1"/>
  <c r="E1329" i="4" a="1"/>
  <c r="E1329" i="4" s="1"/>
  <c r="G1363" i="4" a="1"/>
  <c r="G1363" i="4" s="1"/>
  <c r="E1363" i="4" a="1"/>
  <c r="E1363" i="4" s="1"/>
  <c r="K1363" i="4" a="1"/>
  <c r="K1363" i="4" s="1"/>
  <c r="B983" i="2" s="1"/>
  <c r="F1363" i="4" a="1"/>
  <c r="F1363" i="4" s="1"/>
  <c r="C983" i="2" s="1"/>
  <c r="C1363" i="4" a="1"/>
  <c r="C1363" i="4" s="1"/>
  <c r="F1275" i="4" a="1"/>
  <c r="F1275" i="4" s="1"/>
  <c r="C1412" i="2" s="1"/>
  <c r="N1320" i="4"/>
  <c r="O1352" i="4" a="1"/>
  <c r="O1352" i="4" s="1"/>
  <c r="F1352" i="4" a="1"/>
  <c r="F1352" i="4" s="1"/>
  <c r="C975" i="2" s="1"/>
  <c r="K1358" i="4" a="1"/>
  <c r="K1358" i="4" s="1"/>
  <c r="B979" i="2" s="1"/>
  <c r="L1358" i="4" a="1"/>
  <c r="L1358" i="4" s="1"/>
  <c r="D1372" i="3" s="1"/>
  <c r="D1358" i="4" a="1"/>
  <c r="D1358" i="4" s="1"/>
  <c r="J1358" i="4" a="1"/>
  <c r="J1358" i="4" s="1"/>
  <c r="C1358" i="4" a="1"/>
  <c r="C1358" i="4" s="1"/>
  <c r="O1358" i="4" a="1"/>
  <c r="O1358" i="4" s="1"/>
  <c r="G1358" i="4" a="1"/>
  <c r="G1358" i="4" s="1"/>
  <c r="D1379" i="4" a="1"/>
  <c r="D1379" i="4" s="1"/>
  <c r="F1379" i="4" a="1"/>
  <c r="F1379" i="4" s="1"/>
  <c r="C1442" i="2" s="1"/>
  <c r="O1379" i="4" a="1"/>
  <c r="O1379" i="4" s="1"/>
  <c r="E1379" i="4" a="1"/>
  <c r="E1379" i="4" s="1"/>
  <c r="J1379" i="4" a="1"/>
  <c r="J1379" i="4" s="1"/>
  <c r="C1379" i="4" a="1"/>
  <c r="C1379" i="4" s="1"/>
  <c r="M1379" i="4" s="1"/>
  <c r="K1410" i="4" a="1"/>
  <c r="K1410" i="4" s="1"/>
  <c r="B999" i="2" s="1"/>
  <c r="G1410" i="4" a="1"/>
  <c r="G1410" i="4" s="1"/>
  <c r="L1410" i="4" a="1"/>
  <c r="L1410" i="4" s="1"/>
  <c r="D1424" i="3" s="1"/>
  <c r="E1410" i="4" a="1"/>
  <c r="E1410" i="4" s="1"/>
  <c r="O1410" i="4" a="1"/>
  <c r="O1410" i="4" s="1"/>
  <c r="D1410" i="4" a="1"/>
  <c r="D1410" i="4" s="1"/>
  <c r="J1410" i="4" a="1"/>
  <c r="J1410" i="4" s="1"/>
  <c r="C1410" i="4" a="1"/>
  <c r="C1410" i="4" s="1"/>
  <c r="M1410" i="4" s="1"/>
  <c r="J1061" i="4" a="1"/>
  <c r="J1061" i="4" s="1"/>
  <c r="G1089" i="4" a="1"/>
  <c r="G1089" i="4" s="1"/>
  <c r="F1115" i="4" a="1"/>
  <c r="F1115" i="4" s="1"/>
  <c r="C227" i="2" s="1"/>
  <c r="G1117" i="4" a="1"/>
  <c r="G1117" i="4" s="1"/>
  <c r="L1120" i="4" a="1"/>
  <c r="L1120" i="4" s="1"/>
  <c r="D1134" i="3" s="1"/>
  <c r="L1125" i="4" a="1"/>
  <c r="L1125" i="4" s="1"/>
  <c r="D1139" i="3" s="1"/>
  <c r="L1133" i="4" a="1"/>
  <c r="L1133" i="4" s="1"/>
  <c r="D1147" i="3" s="1"/>
  <c r="F1135" i="4" a="1"/>
  <c r="F1135" i="4" s="1"/>
  <c r="C1367" i="2" s="1"/>
  <c r="M1144" i="4"/>
  <c r="G1150" i="4" a="1"/>
  <c r="G1150" i="4" s="1"/>
  <c r="F1166" i="4" a="1"/>
  <c r="F1166" i="4" s="1"/>
  <c r="C1375" i="2" s="1"/>
  <c r="O1166" i="4" a="1"/>
  <c r="O1166" i="4" s="1"/>
  <c r="J1169" i="4" a="1"/>
  <c r="J1169" i="4" s="1"/>
  <c r="G1177" i="4" a="1"/>
  <c r="G1177" i="4" s="1"/>
  <c r="J1189" i="4" a="1"/>
  <c r="J1189" i="4" s="1"/>
  <c r="K1246" i="4" a="1"/>
  <c r="K1246" i="4" s="1"/>
  <c r="B1397" i="2" s="1"/>
  <c r="E1279" i="4" a="1"/>
  <c r="E1279" i="4" s="1"/>
  <c r="K1284" i="4" a="1"/>
  <c r="K1284" i="4" s="1"/>
  <c r="B941" i="2" s="1"/>
  <c r="F1284" i="4" a="1"/>
  <c r="F1284" i="4" s="1"/>
  <c r="C941" i="2" s="1"/>
  <c r="D1304" i="4" a="1"/>
  <c r="D1304" i="4" s="1"/>
  <c r="C1310" i="4" a="1"/>
  <c r="C1310" i="4" s="1"/>
  <c r="J1331" i="4" a="1"/>
  <c r="J1331" i="4" s="1"/>
  <c r="O1331" i="4" a="1"/>
  <c r="O1331" i="4" s="1"/>
  <c r="G1331" i="4" a="1"/>
  <c r="G1331" i="4" s="1"/>
  <c r="C1331" i="4" a="1"/>
  <c r="C1331" i="4" s="1"/>
  <c r="M1331" i="4" s="1"/>
  <c r="E1358" i="4" a="1"/>
  <c r="E1358" i="4" s="1"/>
  <c r="L1363" i="4" a="1"/>
  <c r="L1363" i="4" s="1"/>
  <c r="D1377" i="3" s="1"/>
  <c r="C1293" i="4" a="1"/>
  <c r="C1293" i="4" s="1"/>
  <c r="F1293" i="4" a="1"/>
  <c r="F1293" i="4" s="1"/>
  <c r="C946" i="2" s="1"/>
  <c r="E1293" i="4" a="1"/>
  <c r="E1293" i="4" s="1"/>
  <c r="O1293" i="4" a="1"/>
  <c r="O1293" i="4" s="1"/>
  <c r="K1293" i="4" a="1"/>
  <c r="K1293" i="4" s="1"/>
  <c r="B946" i="2" s="1"/>
  <c r="L1319" i="4" a="1"/>
  <c r="L1319" i="4" s="1"/>
  <c r="D1333" i="3" s="1"/>
  <c r="K1319" i="4" a="1"/>
  <c r="K1319" i="4" s="1"/>
  <c r="B1430" i="2" s="1"/>
  <c r="D1364" i="4" a="1"/>
  <c r="D1364" i="4" s="1"/>
  <c r="L1364" i="4" a="1"/>
  <c r="L1364" i="4" s="1"/>
  <c r="D1378" i="3" s="1"/>
  <c r="G1364" i="4" a="1"/>
  <c r="G1364" i="4" s="1"/>
  <c r="F1364" i="4" a="1"/>
  <c r="F1364" i="4" s="1"/>
  <c r="C984" i="2" s="1"/>
  <c r="O1377" i="4" a="1"/>
  <c r="O1377" i="4" s="1"/>
  <c r="F1377" i="4" a="1"/>
  <c r="F1377" i="4" s="1"/>
  <c r="C1441" i="2" s="1"/>
  <c r="C1392" i="4" a="1"/>
  <c r="C1392" i="4" s="1"/>
  <c r="M1392" i="4" s="1"/>
  <c r="K1392" i="4" a="1"/>
  <c r="K1392" i="4" s="1"/>
  <c r="B995" i="2" s="1"/>
  <c r="E1392" i="4" a="1"/>
  <c r="E1392" i="4" s="1"/>
  <c r="F1392" i="4" a="1"/>
  <c r="F1392" i="4" s="1"/>
  <c r="C995" i="2" s="1"/>
  <c r="J1392" i="4" a="1"/>
  <c r="J1392" i="4" s="1"/>
  <c r="D1392" i="4" a="1"/>
  <c r="D1392" i="4" s="1"/>
  <c r="O1406" i="4" a="1"/>
  <c r="O1406" i="4" s="1"/>
  <c r="F1406" i="4" a="1"/>
  <c r="F1406" i="4" s="1"/>
  <c r="C1457" i="2" s="1"/>
  <c r="E1406" i="4" a="1"/>
  <c r="E1406" i="4" s="1"/>
  <c r="K1406" i="4" a="1"/>
  <c r="K1406" i="4" s="1"/>
  <c r="B1457" i="2" s="1"/>
  <c r="C1406" i="4" a="1"/>
  <c r="C1406" i="4" s="1"/>
  <c r="M1406" i="4" s="1"/>
  <c r="J1406" i="4" a="1"/>
  <c r="J1406" i="4" s="1"/>
  <c r="K1086" i="4" a="1"/>
  <c r="K1086" i="4" s="1"/>
  <c r="B842" i="2" s="1"/>
  <c r="M1110" i="4"/>
  <c r="J1196" i="4" a="1"/>
  <c r="J1196" i="4" s="1"/>
  <c r="D1214" i="4" a="1"/>
  <c r="D1214" i="4" s="1"/>
  <c r="O1214" i="4" a="1"/>
  <c r="O1214" i="4" s="1"/>
  <c r="G1214" i="4" a="1"/>
  <c r="G1214" i="4" s="1"/>
  <c r="K1242" i="4" a="1"/>
  <c r="K1242" i="4" s="1"/>
  <c r="B922" i="2" s="1"/>
  <c r="G1242" i="4" a="1"/>
  <c r="G1242" i="4" s="1"/>
  <c r="O1242" i="4" a="1"/>
  <c r="O1242" i="4" s="1"/>
  <c r="E1242" i="4" a="1"/>
  <c r="E1242" i="4" s="1"/>
  <c r="D1242" i="4" a="1"/>
  <c r="D1242" i="4" s="1"/>
  <c r="D1293" i="4" a="1"/>
  <c r="D1293" i="4" s="1"/>
  <c r="K1329" i="4" a="1"/>
  <c r="K1329" i="4" s="1"/>
  <c r="B963" i="2" s="1"/>
  <c r="K1379" i="4" a="1"/>
  <c r="K1379" i="4" s="1"/>
  <c r="B1442" i="2" s="1"/>
  <c r="L1431" i="4" a="1"/>
  <c r="L1431" i="4" s="1"/>
  <c r="D1445" i="3" s="1"/>
  <c r="O1431" i="4" a="1"/>
  <c r="O1431" i="4" s="1"/>
  <c r="E1431" i="4" a="1"/>
  <c r="E1431" i="4" s="1"/>
  <c r="F1431" i="4" a="1"/>
  <c r="F1431" i="4" s="1"/>
  <c r="D1431" i="4" a="1"/>
  <c r="D1431" i="4" s="1"/>
  <c r="K1431" i="4" a="1"/>
  <c r="K1431" i="4" s="1"/>
  <c r="B1466" i="2" s="1"/>
  <c r="C1431" i="4" a="1"/>
  <c r="C1431" i="4" s="1"/>
  <c r="J1431" i="4" a="1"/>
  <c r="J1431" i="4" s="1"/>
  <c r="G1431" i="4" a="1"/>
  <c r="G1431" i="4" s="1"/>
  <c r="G1035" i="4" a="1"/>
  <c r="G1035" i="4" s="1"/>
  <c r="K1036" i="4" a="1"/>
  <c r="K1036" i="4" s="1"/>
  <c r="B820" i="2" s="1"/>
  <c r="J1049" i="4" a="1"/>
  <c r="J1049" i="4" s="1"/>
  <c r="J1056" i="4" a="1"/>
  <c r="J1056" i="4" s="1"/>
  <c r="D1057" i="4" a="1"/>
  <c r="D1057" i="4" s="1"/>
  <c r="E1061" i="4" a="1"/>
  <c r="E1061" i="4" s="1"/>
  <c r="J1065" i="4" a="1"/>
  <c r="J1065" i="4" s="1"/>
  <c r="E1071" i="4" a="1"/>
  <c r="E1071" i="4" s="1"/>
  <c r="N1071" i="4" s="1"/>
  <c r="C1086" i="4" a="1"/>
  <c r="C1086" i="4" s="1"/>
  <c r="O1103" i="4" a="1"/>
  <c r="O1103" i="4" s="1"/>
  <c r="C1115" i="4" a="1"/>
  <c r="C1115" i="4" s="1"/>
  <c r="J1115" i="4" a="1"/>
  <c r="J1115" i="4" s="1"/>
  <c r="D1117" i="4" a="1"/>
  <c r="D1117" i="4" s="1"/>
  <c r="K1118" i="4" a="1"/>
  <c r="K1118" i="4" s="1"/>
  <c r="B861" i="2" s="1"/>
  <c r="D1133" i="4" a="1"/>
  <c r="D1133" i="4" s="1"/>
  <c r="G1134" i="4" a="1"/>
  <c r="G1134" i="4" s="1"/>
  <c r="J1135" i="4" a="1"/>
  <c r="J1135" i="4" s="1"/>
  <c r="J1150" i="4" a="1"/>
  <c r="J1150" i="4" s="1"/>
  <c r="C1166" i="4" a="1"/>
  <c r="C1166" i="4" s="1"/>
  <c r="E1169" i="4" a="1"/>
  <c r="E1169" i="4" s="1"/>
  <c r="N1169" i="4" s="1"/>
  <c r="L1169" i="4" a="1"/>
  <c r="L1169" i="4" s="1"/>
  <c r="D1183" i="3" s="1"/>
  <c r="D1178" i="4" a="1"/>
  <c r="D1178" i="4" s="1"/>
  <c r="L1182" i="4" a="1"/>
  <c r="L1182" i="4" s="1"/>
  <c r="D1196" i="3" s="1"/>
  <c r="G1186" i="4" a="1"/>
  <c r="G1186" i="4" s="1"/>
  <c r="D1187" i="4" a="1"/>
  <c r="D1187" i="4" s="1"/>
  <c r="J1187" i="4" a="1"/>
  <c r="J1187" i="4" s="1"/>
  <c r="L1190" i="4" a="1"/>
  <c r="L1190" i="4" s="1"/>
  <c r="D1204" i="3" s="1"/>
  <c r="D1196" i="4" a="1"/>
  <c r="D1196" i="4" s="1"/>
  <c r="K1196" i="4" a="1"/>
  <c r="K1196" i="4" s="1"/>
  <c r="B1379" i="2" s="1"/>
  <c r="E1198" i="4" a="1"/>
  <c r="E1198" i="4" s="1"/>
  <c r="J1212" i="4" a="1"/>
  <c r="J1212" i="4" s="1"/>
  <c r="C1214" i="4" a="1"/>
  <c r="C1214" i="4" s="1"/>
  <c r="J1214" i="4" a="1"/>
  <c r="J1214" i="4" s="1"/>
  <c r="F1216" i="4" a="1"/>
  <c r="F1216" i="4" s="1"/>
  <c r="C910" i="2" s="1"/>
  <c r="D1216" i="4" a="1"/>
  <c r="D1216" i="4" s="1"/>
  <c r="C1216" i="4" a="1"/>
  <c r="C1216" i="4" s="1"/>
  <c r="M1216" i="4" s="1"/>
  <c r="C1242" i="4" a="1"/>
  <c r="C1242" i="4" s="1"/>
  <c r="M1242" i="4" s="1"/>
  <c r="E1246" i="4" a="1"/>
  <c r="E1246" i="4" s="1"/>
  <c r="E1262" i="4" a="1"/>
  <c r="E1262" i="4" s="1"/>
  <c r="M1281" i="4"/>
  <c r="K1298" i="4" a="1"/>
  <c r="K1298" i="4" s="1"/>
  <c r="B1422" i="2" s="1"/>
  <c r="K1318" i="4" a="1"/>
  <c r="K1318" i="4" s="1"/>
  <c r="B261" i="2" s="1"/>
  <c r="L1318" i="4" a="1"/>
  <c r="L1318" i="4" s="1"/>
  <c r="D1332" i="3" s="1"/>
  <c r="E1318" i="4" a="1"/>
  <c r="E1318" i="4" s="1"/>
  <c r="D1318" i="4" a="1"/>
  <c r="D1318" i="4" s="1"/>
  <c r="J1318" i="4" a="1"/>
  <c r="J1318" i="4" s="1"/>
  <c r="K1337" i="4" a="1"/>
  <c r="K1337" i="4" s="1"/>
  <c r="B266" i="2" s="1"/>
  <c r="F1337" i="4" a="1"/>
  <c r="F1337" i="4" s="1"/>
  <c r="C266" i="2" s="1"/>
  <c r="C1049" i="4" a="1"/>
  <c r="C1049" i="4" s="1"/>
  <c r="C1063" i="3" s="1"/>
  <c r="L1057" i="4" a="1"/>
  <c r="L1057" i="4" s="1"/>
  <c r="D1071" i="3" s="1"/>
  <c r="L1061" i="4" a="1"/>
  <c r="L1061" i="4" s="1"/>
  <c r="D1075" i="3" s="1"/>
  <c r="C1065" i="4" a="1"/>
  <c r="C1065" i="4" s="1"/>
  <c r="E1068" i="4" a="1"/>
  <c r="E1068" i="4" s="1"/>
  <c r="F1071" i="4" a="1"/>
  <c r="F1071" i="4" s="1"/>
  <c r="C834" i="2" s="1"/>
  <c r="C1089" i="4" a="1"/>
  <c r="C1089" i="4" s="1"/>
  <c r="J1089" i="4" a="1"/>
  <c r="J1089" i="4" s="1"/>
  <c r="E1090" i="4" a="1"/>
  <c r="E1090" i="4" s="1"/>
  <c r="L1090" i="4" a="1"/>
  <c r="L1090" i="4" s="1"/>
  <c r="D1104" i="3" s="1"/>
  <c r="D1103" i="4" a="1"/>
  <c r="D1103" i="4" s="1"/>
  <c r="D1115" i="4" a="1"/>
  <c r="D1115" i="4" s="1"/>
  <c r="C1135" i="4" a="1"/>
  <c r="C1135" i="4" s="1"/>
  <c r="M1135" i="4" s="1"/>
  <c r="K1135" i="4" a="1"/>
  <c r="K1135" i="4" s="1"/>
  <c r="B1367" i="2" s="1"/>
  <c r="K1149" i="4" a="1"/>
  <c r="K1149" i="4" s="1"/>
  <c r="B876" i="2" s="1"/>
  <c r="H876" i="2" s="1"/>
  <c r="K1150" i="4" a="1"/>
  <c r="K1150" i="4" s="1"/>
  <c r="B877" i="2" s="1"/>
  <c r="J1166" i="4" a="1"/>
  <c r="J1166" i="4" s="1"/>
  <c r="M1170" i="4"/>
  <c r="C1175" i="4" a="1"/>
  <c r="C1175" i="4" s="1"/>
  <c r="C1189" i="3" s="1"/>
  <c r="K1175" i="4" a="1"/>
  <c r="K1175" i="4" s="1"/>
  <c r="B886" i="2" s="1"/>
  <c r="C1177" i="4" a="1"/>
  <c r="C1177" i="4" s="1"/>
  <c r="J1177" i="4" a="1"/>
  <c r="J1177" i="4" s="1"/>
  <c r="L1178" i="4" a="1"/>
  <c r="L1178" i="4" s="1"/>
  <c r="D1192" i="3" s="1"/>
  <c r="E1182" i="4" a="1"/>
  <c r="E1182" i="4" s="1"/>
  <c r="M1186" i="4"/>
  <c r="C1193" i="4" a="1"/>
  <c r="C1193" i="4" s="1"/>
  <c r="J1193" i="4" a="1"/>
  <c r="J1193" i="4" s="1"/>
  <c r="E1196" i="4" a="1"/>
  <c r="E1196" i="4" s="1"/>
  <c r="N1196" i="4" s="1"/>
  <c r="K1198" i="4" a="1"/>
  <c r="K1198" i="4" s="1"/>
  <c r="B1380" i="2" s="1"/>
  <c r="J1203" i="4" a="1"/>
  <c r="J1203" i="4" s="1"/>
  <c r="D1212" i="4" a="1"/>
  <c r="D1212" i="4" s="1"/>
  <c r="K1218" i="4" a="1"/>
  <c r="K1218" i="4" s="1"/>
  <c r="B912" i="2" s="1"/>
  <c r="G1218" i="4" a="1"/>
  <c r="G1218" i="4" s="1"/>
  <c r="J1218" i="4" a="1"/>
  <c r="J1218" i="4" s="1"/>
  <c r="D1218" i="4" a="1"/>
  <c r="D1218" i="4" s="1"/>
  <c r="L1218" i="4" a="1"/>
  <c r="L1218" i="4" s="1"/>
  <c r="D1232" i="3" s="1"/>
  <c r="C1221" i="4" a="1"/>
  <c r="C1221" i="4" s="1"/>
  <c r="C1235" i="3" s="1"/>
  <c r="O1221" i="4" a="1"/>
  <c r="O1221" i="4" s="1"/>
  <c r="E1221" i="4" a="1"/>
  <c r="E1221" i="4" s="1"/>
  <c r="F1246" i="4" a="1"/>
  <c r="F1246" i="4" s="1"/>
  <c r="C1397" i="2" s="1"/>
  <c r="F1253" i="4" a="1"/>
  <c r="F1253" i="4" s="1"/>
  <c r="C928" i="2" s="1"/>
  <c r="E1253" i="4" a="1"/>
  <c r="E1253" i="4" s="1"/>
  <c r="O1253" i="4" a="1"/>
  <c r="O1253" i="4" s="1"/>
  <c r="N1261" i="4"/>
  <c r="O1298" i="4" a="1"/>
  <c r="O1298" i="4" s="1"/>
  <c r="C1318" i="4" a="1"/>
  <c r="C1318" i="4" s="1"/>
  <c r="C1332" i="3" s="1"/>
  <c r="O1392" i="4" a="1"/>
  <c r="O1392" i="4" s="1"/>
  <c r="F1420" i="4" a="1"/>
  <c r="F1420" i="4" s="1"/>
  <c r="C1461" i="2" s="1"/>
  <c r="E1420" i="4" a="1"/>
  <c r="E1420" i="4" s="1"/>
  <c r="N1420" i="4" s="1"/>
  <c r="D1420" i="4" a="1"/>
  <c r="D1420" i="4" s="1"/>
  <c r="O1420" i="4" a="1"/>
  <c r="O1420" i="4" s="1"/>
  <c r="J1420" i="4" a="1"/>
  <c r="J1420" i="4" s="1"/>
  <c r="G1369" i="4" a="1"/>
  <c r="G1369" i="4" s="1"/>
  <c r="O1369" i="4" a="1"/>
  <c r="O1369" i="4" s="1"/>
  <c r="K1402" i="4" a="1"/>
  <c r="K1402" i="4" s="1"/>
  <c r="B997" i="2" s="1"/>
  <c r="G1402" i="4" a="1"/>
  <c r="G1402" i="4" s="1"/>
  <c r="L1402" i="4" a="1"/>
  <c r="L1402" i="4" s="1"/>
  <c r="D1416" i="3" s="1"/>
  <c r="E1402" i="4" a="1"/>
  <c r="E1402" i="4" s="1"/>
  <c r="O1402" i="4" a="1"/>
  <c r="O1402" i="4" s="1"/>
  <c r="D1371" i="4" a="1"/>
  <c r="D1371" i="4" s="1"/>
  <c r="K1371" i="4" a="1"/>
  <c r="K1371" i="4" s="1"/>
  <c r="B985" i="2" s="1"/>
  <c r="C1371" i="4" a="1"/>
  <c r="C1371" i="4" s="1"/>
  <c r="M1371" i="4" s="1"/>
  <c r="F1371" i="4" a="1"/>
  <c r="F1371" i="4" s="1"/>
  <c r="C985" i="2" s="1"/>
  <c r="E1371" i="4" a="1"/>
  <c r="E1371" i="4" s="1"/>
  <c r="K1384" i="4" a="1"/>
  <c r="K1384" i="4" s="1"/>
  <c r="B1444" i="2" s="1"/>
  <c r="J1384" i="4" a="1"/>
  <c r="J1384" i="4" s="1"/>
  <c r="G1384" i="4" a="1"/>
  <c r="G1384" i="4" s="1"/>
  <c r="E1384" i="4" a="1"/>
  <c r="E1384" i="4" s="1"/>
  <c r="O1384" i="4" a="1"/>
  <c r="O1384" i="4" s="1"/>
  <c r="D1384" i="4" a="1"/>
  <c r="D1384" i="4" s="1"/>
  <c r="O1461" i="4" a="1"/>
  <c r="O1461" i="4" s="1"/>
  <c r="F1461" i="4" a="1"/>
  <c r="F1461" i="4" s="1"/>
  <c r="C1021" i="2" s="1"/>
  <c r="K1461" i="4" a="1"/>
  <c r="K1461" i="4" s="1"/>
  <c r="B1021" i="2" s="1"/>
  <c r="D1461" i="4" a="1"/>
  <c r="D1461" i="4" s="1"/>
  <c r="J1461" i="4" a="1"/>
  <c r="J1461" i="4" s="1"/>
  <c r="G1461" i="4" a="1"/>
  <c r="G1461" i="4" s="1"/>
  <c r="E1461" i="4" a="1"/>
  <c r="E1461" i="4" s="1"/>
  <c r="C1461" i="4" a="1"/>
  <c r="C1461" i="4" s="1"/>
  <c r="M1461" i="4" s="1"/>
  <c r="L1461" i="4" a="1"/>
  <c r="L1461" i="4" s="1"/>
  <c r="D1475" i="3" s="1"/>
  <c r="J1226" i="4" a="1"/>
  <c r="J1226" i="4" s="1"/>
  <c r="G1234" i="4" a="1"/>
  <c r="G1234" i="4" s="1"/>
  <c r="J1254" i="4" a="1"/>
  <c r="J1254" i="4" s="1"/>
  <c r="J1260" i="4" a="1"/>
  <c r="J1260" i="4" s="1"/>
  <c r="L1263" i="4" a="1"/>
  <c r="L1263" i="4" s="1"/>
  <c r="D1277" i="3" s="1"/>
  <c r="F1265" i="4" a="1"/>
  <c r="F1265" i="4" s="1"/>
  <c r="C931" i="2" s="1"/>
  <c r="J1266" i="4" a="1"/>
  <c r="J1266" i="4" s="1"/>
  <c r="K1273" i="4" a="1"/>
  <c r="K1273" i="4" s="1"/>
  <c r="B938" i="2" s="1"/>
  <c r="O1277" i="4" a="1"/>
  <c r="O1277" i="4" s="1"/>
  <c r="O1286" i="4" a="1"/>
  <c r="O1286" i="4" s="1"/>
  <c r="J1291" i="4" a="1"/>
  <c r="J1291" i="4" s="1"/>
  <c r="O1297" i="4" a="1"/>
  <c r="O1297" i="4" s="1"/>
  <c r="C1307" i="4" a="1"/>
  <c r="C1307" i="4" s="1"/>
  <c r="K1307" i="4" a="1"/>
  <c r="K1307" i="4" s="1"/>
  <c r="B1426" i="2" s="1"/>
  <c r="D1307" i="4" a="1"/>
  <c r="D1307" i="4" s="1"/>
  <c r="K1326" i="4" a="1"/>
  <c r="K1326" i="4" s="1"/>
  <c r="B960" i="2" s="1"/>
  <c r="G1326" i="4" a="1"/>
  <c r="G1326" i="4" s="1"/>
  <c r="O1326" i="4" a="1"/>
  <c r="O1326" i="4" s="1"/>
  <c r="E1326" i="4" a="1"/>
  <c r="E1326" i="4" s="1"/>
  <c r="D1326" i="4" a="1"/>
  <c r="D1326" i="4" s="1"/>
  <c r="L1326" i="4" a="1"/>
  <c r="L1326" i="4" s="1"/>
  <c r="D1340" i="3" s="1"/>
  <c r="G1340" i="4" a="1"/>
  <c r="G1340" i="4" s="1"/>
  <c r="F1340" i="4" a="1"/>
  <c r="F1340" i="4" s="1"/>
  <c r="C968" i="2" s="1"/>
  <c r="D1369" i="4" a="1"/>
  <c r="D1369" i="4" s="1"/>
  <c r="K1375" i="4" a="1"/>
  <c r="K1375" i="4" s="1"/>
  <c r="B989" i="2" s="1"/>
  <c r="G1375" i="4" a="1"/>
  <c r="G1375" i="4" s="1"/>
  <c r="O1375" i="4" a="1"/>
  <c r="O1375" i="4" s="1"/>
  <c r="E1375" i="4" a="1"/>
  <c r="E1375" i="4" s="1"/>
  <c r="L1375" i="4" a="1"/>
  <c r="L1375" i="4" s="1"/>
  <c r="D1389" i="3" s="1"/>
  <c r="D1375" i="4" a="1"/>
  <c r="D1375" i="4" s="1"/>
  <c r="C1384" i="4" a="1"/>
  <c r="C1384" i="4" s="1"/>
  <c r="C1402" i="4" a="1"/>
  <c r="C1402" i="4" s="1"/>
  <c r="M1402" i="4" s="1"/>
  <c r="K1434" i="4" a="1"/>
  <c r="K1434" i="4" s="1"/>
  <c r="B1011" i="2" s="1"/>
  <c r="L1434" i="4" a="1"/>
  <c r="L1434" i="4" s="1"/>
  <c r="D1448" i="3" s="1"/>
  <c r="D1434" i="4" a="1"/>
  <c r="D1434" i="4" s="1"/>
  <c r="J1434" i="4" a="1"/>
  <c r="J1434" i="4" s="1"/>
  <c r="G1434" i="4" a="1"/>
  <c r="G1434" i="4" s="1"/>
  <c r="O1434" i="4" a="1"/>
  <c r="O1434" i="4" s="1"/>
  <c r="C1434" i="4" a="1"/>
  <c r="C1434" i="4" s="1"/>
  <c r="M1434" i="4" s="1"/>
  <c r="L1367" i="4" a="1"/>
  <c r="L1367" i="4" s="1"/>
  <c r="D1381" i="3" s="1"/>
  <c r="E1367" i="4" a="1"/>
  <c r="E1367" i="4" s="1"/>
  <c r="F1369" i="4" a="1"/>
  <c r="F1369" i="4" s="1"/>
  <c r="C273" i="2" s="1"/>
  <c r="M1387" i="4"/>
  <c r="D1402" i="4" a="1"/>
  <c r="D1402" i="4" s="1"/>
  <c r="K1430" i="4" a="1"/>
  <c r="K1430" i="4" s="1"/>
  <c r="B1465" i="2" s="1"/>
  <c r="F1430" i="4" a="1"/>
  <c r="F1430" i="4" s="1"/>
  <c r="C1465" i="2" s="1"/>
  <c r="C1430" i="4" a="1"/>
  <c r="C1430" i="4" s="1"/>
  <c r="O1430" i="4" a="1"/>
  <c r="O1430" i="4" s="1"/>
  <c r="L1430" i="4" a="1"/>
  <c r="L1430" i="4" s="1"/>
  <c r="D1444" i="3" s="1"/>
  <c r="K1256" i="4" a="1"/>
  <c r="K1256" i="4" s="1"/>
  <c r="B1404" i="2" s="1"/>
  <c r="O1260" i="4" a="1"/>
  <c r="O1260" i="4" s="1"/>
  <c r="O1266" i="4" a="1"/>
  <c r="O1266" i="4" s="1"/>
  <c r="F1273" i="4" a="1"/>
  <c r="F1273" i="4" s="1"/>
  <c r="C938" i="2" s="1"/>
  <c r="E1277" i="4" a="1"/>
  <c r="E1277" i="4" s="1"/>
  <c r="O1291" i="4" a="1"/>
  <c r="O1291" i="4" s="1"/>
  <c r="J1309" i="4" a="1"/>
  <c r="J1309" i="4" s="1"/>
  <c r="K1343" i="4" a="1"/>
  <c r="K1343" i="4" s="1"/>
  <c r="B969" i="2" s="1"/>
  <c r="E1343" i="4" a="1"/>
  <c r="E1343" i="4" s="1"/>
  <c r="O1343" i="4" a="1"/>
  <c r="O1343" i="4" s="1"/>
  <c r="D1343" i="4" a="1"/>
  <c r="D1343" i="4" s="1"/>
  <c r="L1343" i="4" a="1"/>
  <c r="L1343" i="4" s="1"/>
  <c r="D1357" i="3" s="1"/>
  <c r="C1343" i="4" a="1"/>
  <c r="C1343" i="4" s="1"/>
  <c r="M1343" i="4" s="1"/>
  <c r="D1367" i="4" a="1"/>
  <c r="D1367" i="4" s="1"/>
  <c r="L1394" i="4" a="1"/>
  <c r="L1394" i="4" s="1"/>
  <c r="D1408" i="3" s="1"/>
  <c r="C1394" i="4" a="1"/>
  <c r="C1394" i="4" s="1"/>
  <c r="M1394" i="4" s="1"/>
  <c r="G1394" i="4" a="1"/>
  <c r="G1394" i="4" s="1"/>
  <c r="F1394" i="4" a="1"/>
  <c r="F1394" i="4" s="1"/>
  <c r="C1450" i="2" s="1"/>
  <c r="O1394" i="4" a="1"/>
  <c r="O1394" i="4" s="1"/>
  <c r="K1394" i="4" a="1"/>
  <c r="K1394" i="4" s="1"/>
  <c r="B1450" i="2" s="1"/>
  <c r="E1394" i="4" a="1"/>
  <c r="E1394" i="4" s="1"/>
  <c r="K1462" i="4" a="1"/>
  <c r="K1462" i="4" s="1"/>
  <c r="B287" i="2" s="1"/>
  <c r="O1462" i="4" a="1"/>
  <c r="O1462" i="4" s="1"/>
  <c r="G1462" i="4" a="1"/>
  <c r="G1462" i="4" s="1"/>
  <c r="L1462" i="4" a="1"/>
  <c r="L1462" i="4" s="1"/>
  <c r="D1476" i="3" s="1"/>
  <c r="E1462" i="4" a="1"/>
  <c r="E1462" i="4" s="1"/>
  <c r="D1462" i="4" a="1"/>
  <c r="D1462" i="4" s="1"/>
  <c r="C1462" i="4" a="1"/>
  <c r="C1462" i="4" s="1"/>
  <c r="J1462" i="4" a="1"/>
  <c r="J1462" i="4" s="1"/>
  <c r="E1226" i="4" a="1"/>
  <c r="E1226" i="4" s="1"/>
  <c r="C1234" i="4" a="1"/>
  <c r="C1234" i="4" s="1"/>
  <c r="J1234" i="4" a="1"/>
  <c r="J1234" i="4" s="1"/>
  <c r="D1251" i="4" a="1"/>
  <c r="D1251" i="4" s="1"/>
  <c r="L1251" i="4" a="1"/>
  <c r="L1251" i="4" s="1"/>
  <c r="D1265" i="3" s="1"/>
  <c r="E1254" i="4" a="1"/>
  <c r="E1254" i="4" s="1"/>
  <c r="N1254" i="4" s="1"/>
  <c r="C1256" i="4" a="1"/>
  <c r="C1256" i="4" s="1"/>
  <c r="L1256" i="4" a="1"/>
  <c r="L1256" i="4" s="1"/>
  <c r="D1270" i="3" s="1"/>
  <c r="D1260" i="4" a="1"/>
  <c r="D1260" i="4" s="1"/>
  <c r="K1261" i="4" a="1"/>
  <c r="K1261" i="4" s="1"/>
  <c r="B1408" i="2" s="1"/>
  <c r="C1269" i="4" a="1"/>
  <c r="C1269" i="4" s="1"/>
  <c r="J1272" i="4" a="1"/>
  <c r="J1272" i="4" s="1"/>
  <c r="F1277" i="4" a="1"/>
  <c r="F1277" i="4" s="1"/>
  <c r="C1413" i="2" s="1"/>
  <c r="D1286" i="4" a="1"/>
  <c r="D1286" i="4" s="1"/>
  <c r="J1286" i="4" a="1"/>
  <c r="J1286" i="4" s="1"/>
  <c r="D1291" i="4" a="1"/>
  <c r="D1291" i="4" s="1"/>
  <c r="O1295" i="4" a="1"/>
  <c r="O1295" i="4" s="1"/>
  <c r="D1297" i="4" a="1"/>
  <c r="D1297" i="4" s="1"/>
  <c r="J1297" i="4" a="1"/>
  <c r="J1297" i="4" s="1"/>
  <c r="K1303" i="4" a="1"/>
  <c r="K1303" i="4" s="1"/>
  <c r="B1423" i="2" s="1"/>
  <c r="C1308" i="4" a="1"/>
  <c r="C1308" i="4" s="1"/>
  <c r="M1308" i="4" s="1"/>
  <c r="K1309" i="4" a="1"/>
  <c r="K1309" i="4" s="1"/>
  <c r="B260" i="2" s="1"/>
  <c r="G1311" i="4" a="1"/>
  <c r="G1311" i="4" s="1"/>
  <c r="J1311" i="4" a="1"/>
  <c r="J1311" i="4" s="1"/>
  <c r="D1311" i="4" a="1"/>
  <c r="D1311" i="4" s="1"/>
  <c r="C1322" i="4" a="1"/>
  <c r="C1322" i="4" s="1"/>
  <c r="L1340" i="4" a="1"/>
  <c r="L1340" i="4" s="1"/>
  <c r="D1354" i="3" s="1"/>
  <c r="G1343" i="4" a="1"/>
  <c r="G1343" i="4" s="1"/>
  <c r="D1354" i="4" a="1"/>
  <c r="D1354" i="4" s="1"/>
  <c r="F1354" i="4" a="1"/>
  <c r="F1354" i="4" s="1"/>
  <c r="C1570" i="2" s="1"/>
  <c r="E1354" i="4" a="1"/>
  <c r="E1354" i="4" s="1"/>
  <c r="N1354" i="4" s="1"/>
  <c r="O1362" i="4" a="1"/>
  <c r="O1362" i="4" s="1"/>
  <c r="J1362" i="4" a="1"/>
  <c r="J1362" i="4" s="1"/>
  <c r="F1362" i="4" a="1"/>
  <c r="F1362" i="4" s="1"/>
  <c r="C982" i="2" s="1"/>
  <c r="J1371" i="4" a="1"/>
  <c r="J1371" i="4" s="1"/>
  <c r="C1390" i="4" a="1"/>
  <c r="C1390" i="4" s="1"/>
  <c r="C1404" i="3" s="1"/>
  <c r="L1390" i="4" a="1"/>
  <c r="L1390" i="4" s="1"/>
  <c r="D1404" i="3" s="1"/>
  <c r="F1390" i="4" a="1"/>
  <c r="F1390" i="4" s="1"/>
  <c r="C1448" i="2" s="1"/>
  <c r="O1390" i="4" a="1"/>
  <c r="O1390" i="4" s="1"/>
  <c r="E1390" i="4" a="1"/>
  <c r="E1390" i="4" s="1"/>
  <c r="K1390" i="4" a="1"/>
  <c r="K1390" i="4" s="1"/>
  <c r="B1448" i="2" s="1"/>
  <c r="D1219" i="4" a="1"/>
  <c r="D1219" i="4" s="1"/>
  <c r="K1219" i="4" a="1"/>
  <c r="K1219" i="4" s="1"/>
  <c r="B913" i="2" s="1"/>
  <c r="J1223" i="4" a="1"/>
  <c r="J1223" i="4" s="1"/>
  <c r="C1227" i="4" a="1"/>
  <c r="C1227" i="4" s="1"/>
  <c r="M1227" i="4" s="1"/>
  <c r="D1234" i="4" a="1"/>
  <c r="D1234" i="4" s="1"/>
  <c r="L1234" i="4" a="1"/>
  <c r="L1234" i="4" s="1"/>
  <c r="D1248" i="3" s="1"/>
  <c r="C1243" i="4" a="1"/>
  <c r="C1243" i="4" s="1"/>
  <c r="J1243" i="4" a="1"/>
  <c r="J1243" i="4" s="1"/>
  <c r="J1250" i="4" a="1"/>
  <c r="J1250" i="4" s="1"/>
  <c r="O1251" i="4" a="1"/>
  <c r="O1251" i="4" s="1"/>
  <c r="J1255" i="4" a="1"/>
  <c r="J1255" i="4" s="1"/>
  <c r="M1258" i="4"/>
  <c r="G1263" i="4" a="1"/>
  <c r="G1263" i="4" s="1"/>
  <c r="C1265" i="4" a="1"/>
  <c r="C1265" i="4" s="1"/>
  <c r="G1281" i="4" a="1"/>
  <c r="G1281" i="4" s="1"/>
  <c r="E1291" i="4" a="1"/>
  <c r="E1291" i="4" s="1"/>
  <c r="C1295" i="4" a="1"/>
  <c r="C1295" i="4" s="1"/>
  <c r="M1295" i="4" s="1"/>
  <c r="C1303" i="4" a="1"/>
  <c r="C1303" i="4" s="1"/>
  <c r="F1307" i="4" a="1"/>
  <c r="F1307" i="4" s="1"/>
  <c r="C1426" i="2" s="1"/>
  <c r="D1309" i="4" a="1"/>
  <c r="D1309" i="4" s="1"/>
  <c r="O1309" i="4" a="1"/>
  <c r="O1309" i="4" s="1"/>
  <c r="C1311" i="4" a="1"/>
  <c r="C1311" i="4" s="1"/>
  <c r="F1315" i="4" a="1"/>
  <c r="F1315" i="4" s="1"/>
  <c r="C1428" i="2" s="1"/>
  <c r="C1315" i="4" a="1"/>
  <c r="C1315" i="4" s="1"/>
  <c r="M1315" i="4" s="1"/>
  <c r="M1322" i="4"/>
  <c r="K1359" i="4" a="1"/>
  <c r="K1359" i="4" s="1"/>
  <c r="B980" i="2" s="1"/>
  <c r="G1359" i="4" a="1"/>
  <c r="G1359" i="4" s="1"/>
  <c r="E1359" i="4" a="1"/>
  <c r="E1359" i="4" s="1"/>
  <c r="O1359" i="4" a="1"/>
  <c r="O1359" i="4" s="1"/>
  <c r="O1371" i="4" a="1"/>
  <c r="O1371" i="4" s="1"/>
  <c r="L1384" i="4" a="1"/>
  <c r="L1384" i="4" s="1"/>
  <c r="D1398" i="3" s="1"/>
  <c r="D1390" i="4" a="1"/>
  <c r="D1390" i="4" s="1"/>
  <c r="D1394" i="4" a="1"/>
  <c r="D1394" i="4" s="1"/>
  <c r="L1400" i="4" a="1"/>
  <c r="L1400" i="4" s="1"/>
  <c r="D1414" i="3" s="1"/>
  <c r="C1400" i="4" a="1"/>
  <c r="C1400" i="4" s="1"/>
  <c r="M1400" i="4" s="1"/>
  <c r="K1400" i="4" a="1"/>
  <c r="K1400" i="4" s="1"/>
  <c r="B1453" i="2" s="1"/>
  <c r="J1402" i="4" a="1"/>
  <c r="J1402" i="4" s="1"/>
  <c r="K1476" i="4" a="1"/>
  <c r="K1476" i="4" s="1"/>
  <c r="B289" i="2" s="1"/>
  <c r="D1476" i="4" a="1"/>
  <c r="D1476" i="4" s="1"/>
  <c r="G1476" i="4" a="1"/>
  <c r="G1476" i="4" s="1"/>
  <c r="C1476" i="4" a="1"/>
  <c r="C1476" i="4" s="1"/>
  <c r="D1408" i="4" a="1"/>
  <c r="D1408" i="4" s="1"/>
  <c r="K1408" i="4" a="1"/>
  <c r="K1408" i="4" s="1"/>
  <c r="B277" i="2" s="1"/>
  <c r="C1408" i="4" a="1"/>
  <c r="C1408" i="4" s="1"/>
  <c r="M1408" i="4" s="1"/>
  <c r="L1409" i="4" a="1"/>
  <c r="L1409" i="4" s="1"/>
  <c r="D1423" i="3" s="1"/>
  <c r="K1409" i="4" a="1"/>
  <c r="K1409" i="4" s="1"/>
  <c r="B278" i="2" s="1"/>
  <c r="F1438" i="4" a="1"/>
  <c r="F1438" i="4" s="1"/>
  <c r="C1469" i="2" s="1"/>
  <c r="O1438" i="4" a="1"/>
  <c r="O1438" i="4" s="1"/>
  <c r="K1442" i="4" a="1"/>
  <c r="K1442" i="4" s="1"/>
  <c r="B1014" i="2" s="1"/>
  <c r="O1442" i="4" a="1"/>
  <c r="O1442" i="4" s="1"/>
  <c r="E1442" i="4" a="1"/>
  <c r="E1442" i="4" s="1"/>
  <c r="G1442" i="4" a="1"/>
  <c r="G1442" i="4" s="1"/>
  <c r="D1442" i="4" a="1"/>
  <c r="D1442" i="4" s="1"/>
  <c r="F1446" i="4" a="1"/>
  <c r="F1446" i="4" s="1"/>
  <c r="C1471" i="2" s="1"/>
  <c r="L1446" i="4" a="1"/>
  <c r="L1446" i="4" s="1"/>
  <c r="D1460" i="3" s="1"/>
  <c r="K1446" i="4" a="1"/>
  <c r="K1446" i="4" s="1"/>
  <c r="B1471" i="2" s="1"/>
  <c r="G1446" i="4" a="1"/>
  <c r="G1446" i="4" s="1"/>
  <c r="K1454" i="4" a="1"/>
  <c r="K1454" i="4" s="1"/>
  <c r="B1018" i="2" s="1"/>
  <c r="O1454" i="4" a="1"/>
  <c r="O1454" i="4" s="1"/>
  <c r="G1454" i="4" a="1"/>
  <c r="G1454" i="4" s="1"/>
  <c r="L1454" i="4" a="1"/>
  <c r="L1454" i="4" s="1"/>
  <c r="D1468" i="3" s="1"/>
  <c r="E1454" i="4" a="1"/>
  <c r="E1454" i="4" s="1"/>
  <c r="D1454" i="4" a="1"/>
  <c r="D1454" i="4" s="1"/>
  <c r="C1454" i="4" a="1"/>
  <c r="C1454" i="4" s="1"/>
  <c r="K1368" i="4" a="1"/>
  <c r="K1368" i="4" s="1"/>
  <c r="B272" i="2" s="1"/>
  <c r="C1368" i="4" a="1"/>
  <c r="C1368" i="4" s="1"/>
  <c r="M1368" i="4" s="1"/>
  <c r="J1368" i="4" a="1"/>
  <c r="J1368" i="4" s="1"/>
  <c r="F1409" i="4" a="1"/>
  <c r="F1409" i="4" s="1"/>
  <c r="C278" i="2" s="1"/>
  <c r="G1437" i="4" a="1"/>
  <c r="G1437" i="4" s="1"/>
  <c r="D1437" i="4" a="1"/>
  <c r="D1437" i="4" s="1"/>
  <c r="J1437" i="4" a="1"/>
  <c r="J1437" i="4" s="1"/>
  <c r="C1442" i="4" a="1"/>
  <c r="C1442" i="4" s="1"/>
  <c r="L1476" i="4" a="1"/>
  <c r="L1476" i="4" s="1"/>
  <c r="D1490" i="3" s="1"/>
  <c r="J1325" i="4" a="1"/>
  <c r="J1325" i="4" s="1"/>
  <c r="O1327" i="4" a="1"/>
  <c r="O1327" i="4" s="1"/>
  <c r="J1330" i="4" a="1"/>
  <c r="J1330" i="4" s="1"/>
  <c r="K1338" i="4" a="1"/>
  <c r="K1338" i="4" s="1"/>
  <c r="B267" i="2" s="1"/>
  <c r="J1346" i="4" a="1"/>
  <c r="J1346" i="4" s="1"/>
  <c r="G1350" i="4" a="1"/>
  <c r="G1350" i="4" s="1"/>
  <c r="O1350" i="4" a="1"/>
  <c r="O1350" i="4" s="1"/>
  <c r="C1355" i="4" a="1"/>
  <c r="C1355" i="4" s="1"/>
  <c r="M1355" i="4" s="1"/>
  <c r="J1361" i="4" a="1"/>
  <c r="J1361" i="4" s="1"/>
  <c r="K1389" i="4" a="1"/>
  <c r="K1389" i="4" s="1"/>
  <c r="B1447" i="2" s="1"/>
  <c r="J1389" i="4" a="1"/>
  <c r="J1389" i="4" s="1"/>
  <c r="J1399" i="4" a="1"/>
  <c r="J1399" i="4" s="1"/>
  <c r="K1423" i="4" a="1"/>
  <c r="K1423" i="4" s="1"/>
  <c r="B1006" i="2" s="1"/>
  <c r="D1456" i="4" a="1"/>
  <c r="D1456" i="4" s="1"/>
  <c r="O1456" i="4" a="1"/>
  <c r="O1456" i="4" s="1"/>
  <c r="K1456" i="4" a="1"/>
  <c r="K1456" i="4" s="1"/>
  <c r="B286" i="2" s="1"/>
  <c r="J1456" i="4" a="1"/>
  <c r="J1456" i="4" s="1"/>
  <c r="O1473" i="4" a="1"/>
  <c r="O1473" i="4" s="1"/>
  <c r="L1473" i="4" a="1"/>
  <c r="L1473" i="4" s="1"/>
  <c r="D1487" i="3" s="1"/>
  <c r="D1473" i="4" a="1"/>
  <c r="D1473" i="4" s="1"/>
  <c r="O1477" i="4" a="1"/>
  <c r="O1477" i="4" s="1"/>
  <c r="F1477" i="4" a="1"/>
  <c r="F1477" i="4" s="1"/>
  <c r="C1030" i="2" s="1"/>
  <c r="D1477" i="4" a="1"/>
  <c r="D1477" i="4" s="1"/>
  <c r="J1323" i="4" a="1"/>
  <c r="J1323" i="4" s="1"/>
  <c r="G1334" i="4" a="1"/>
  <c r="G1334" i="4" s="1"/>
  <c r="O1334" i="4" a="1"/>
  <c r="O1334" i="4" s="1"/>
  <c r="K1346" i="4" a="1"/>
  <c r="K1346" i="4" s="1"/>
  <c r="B971" i="2" s="1"/>
  <c r="D1361" i="4" a="1"/>
  <c r="D1361" i="4" s="1"/>
  <c r="G1365" i="4" a="1"/>
  <c r="G1365" i="4" s="1"/>
  <c r="D1368" i="4" a="1"/>
  <c r="D1368" i="4" s="1"/>
  <c r="L1368" i="4" a="1"/>
  <c r="L1368" i="4" s="1"/>
  <c r="D1382" i="3" s="1"/>
  <c r="K1376" i="4" a="1"/>
  <c r="K1376" i="4" s="1"/>
  <c r="B1440" i="2" s="1"/>
  <c r="L1376" i="4" a="1"/>
  <c r="L1376" i="4" s="1"/>
  <c r="D1390" i="3" s="1"/>
  <c r="D1376" i="4" a="1"/>
  <c r="D1376" i="4" s="1"/>
  <c r="J1376" i="4" a="1"/>
  <c r="J1376" i="4" s="1"/>
  <c r="L1401" i="4" a="1"/>
  <c r="L1401" i="4" s="1"/>
  <c r="D1415" i="3" s="1"/>
  <c r="O1401" i="4" a="1"/>
  <c r="O1401" i="4" s="1"/>
  <c r="F1401" i="4" a="1"/>
  <c r="F1401" i="4" s="1"/>
  <c r="C1454" i="2" s="1"/>
  <c r="K1401" i="4" a="1"/>
  <c r="K1401" i="4" s="1"/>
  <c r="B1454" i="2" s="1"/>
  <c r="D1401" i="4" a="1"/>
  <c r="D1401" i="4" s="1"/>
  <c r="J1401" i="4" a="1"/>
  <c r="J1401" i="4" s="1"/>
  <c r="F1408" i="4" a="1"/>
  <c r="F1408" i="4" s="1"/>
  <c r="C277" i="2" s="1"/>
  <c r="N1436" i="4"/>
  <c r="C1437" i="4" a="1"/>
  <c r="C1437" i="4" s="1"/>
  <c r="K1448" i="4" a="1"/>
  <c r="K1448" i="4" s="1"/>
  <c r="B1016" i="2" s="1"/>
  <c r="L1448" i="4" a="1"/>
  <c r="L1448" i="4" s="1"/>
  <c r="D1462" i="3" s="1"/>
  <c r="D1448" i="4" a="1"/>
  <c r="D1448" i="4" s="1"/>
  <c r="G1448" i="4" a="1"/>
  <c r="G1448" i="4" s="1"/>
  <c r="E1448" i="4" a="1"/>
  <c r="E1448" i="4" s="1"/>
  <c r="O1448" i="4" a="1"/>
  <c r="O1448" i="4" s="1"/>
  <c r="C1448" i="4" a="1"/>
  <c r="C1448" i="4" s="1"/>
  <c r="M1448" i="4" s="1"/>
  <c r="O1471" i="4" a="1"/>
  <c r="O1471" i="4" s="1"/>
  <c r="D1471" i="4" a="1"/>
  <c r="D1471" i="4" s="1"/>
  <c r="J1471" i="4" a="1"/>
  <c r="J1471" i="4" s="1"/>
  <c r="K1471" i="4" a="1"/>
  <c r="K1471" i="4" s="1"/>
  <c r="B288" i="2" s="1"/>
  <c r="G1471" i="4" a="1"/>
  <c r="G1471" i="4" s="1"/>
  <c r="K1490" i="4" a="1"/>
  <c r="K1490" i="4" s="1"/>
  <c r="B1489" i="2" s="1"/>
  <c r="O1490" i="4" a="1"/>
  <c r="O1490" i="4" s="1"/>
  <c r="E1490" i="4" a="1"/>
  <c r="E1490" i="4" s="1"/>
  <c r="D1490" i="4" a="1"/>
  <c r="D1490" i="4" s="1"/>
  <c r="L1490" i="4" a="1"/>
  <c r="L1490" i="4" s="1"/>
  <c r="D1504" i="3" s="1"/>
  <c r="J1490" i="4" a="1"/>
  <c r="J1490" i="4" s="1"/>
  <c r="G1490" i="4" a="1"/>
  <c r="G1490" i="4" s="1"/>
  <c r="D1325" i="4" a="1"/>
  <c r="D1325" i="4" s="1"/>
  <c r="O1325" i="4" a="1"/>
  <c r="O1325" i="4" s="1"/>
  <c r="M1326" i="4"/>
  <c r="C1327" i="4" a="1"/>
  <c r="C1327" i="4" s="1"/>
  <c r="J1327" i="4" a="1"/>
  <c r="J1327" i="4" s="1"/>
  <c r="K1330" i="4" a="1"/>
  <c r="K1330" i="4" s="1"/>
  <c r="B264" i="2" s="1"/>
  <c r="M1334" i="4"/>
  <c r="C1342" i="4" a="1"/>
  <c r="C1342" i="4" s="1"/>
  <c r="J1342" i="4" a="1"/>
  <c r="J1342" i="4" s="1"/>
  <c r="E1346" i="4" a="1"/>
  <c r="E1346" i="4" s="1"/>
  <c r="N1346" i="4" s="1"/>
  <c r="C1350" i="4" a="1"/>
  <c r="C1350" i="4" s="1"/>
  <c r="C1351" i="4" a="1"/>
  <c r="C1351" i="4" s="1"/>
  <c r="K1365" i="4" a="1"/>
  <c r="K1365" i="4" s="1"/>
  <c r="B1437" i="2" s="1"/>
  <c r="C1365" i="4" a="1"/>
  <c r="C1365" i="4" s="1"/>
  <c r="K1366" i="4" a="1"/>
  <c r="K1366" i="4" s="1"/>
  <c r="B1438" i="2" s="1"/>
  <c r="J1366" i="4" a="1"/>
  <c r="J1366" i="4" s="1"/>
  <c r="C1366" i="4" a="1"/>
  <c r="C1366" i="4" s="1"/>
  <c r="M1366" i="4" s="1"/>
  <c r="L1366" i="4" a="1"/>
  <c r="L1366" i="4" s="1"/>
  <c r="D1380" i="3" s="1"/>
  <c r="E1368" i="4" a="1"/>
  <c r="E1368" i="4" s="1"/>
  <c r="O1368" i="4" a="1"/>
  <c r="O1368" i="4" s="1"/>
  <c r="C1376" i="4" a="1"/>
  <c r="C1376" i="4" s="1"/>
  <c r="O1376" i="4" a="1"/>
  <c r="O1376" i="4" s="1"/>
  <c r="D1382" i="4" a="1"/>
  <c r="D1382" i="4" s="1"/>
  <c r="D1383" i="4" a="1"/>
  <c r="D1383" i="4" s="1"/>
  <c r="C1389" i="4" a="1"/>
  <c r="C1389" i="4" s="1"/>
  <c r="L1389" i="4" a="1"/>
  <c r="L1389" i="4" s="1"/>
  <c r="D1403" i="3" s="1"/>
  <c r="K1397" i="4" a="1"/>
  <c r="K1397" i="4" s="1"/>
  <c r="B275" i="2" s="1"/>
  <c r="G1397" i="4" a="1"/>
  <c r="G1397" i="4" s="1"/>
  <c r="J1397" i="4" a="1"/>
  <c r="J1397" i="4" s="1"/>
  <c r="D1399" i="4" a="1"/>
  <c r="D1399" i="4" s="1"/>
  <c r="K1399" i="4" a="1"/>
  <c r="K1399" i="4" s="1"/>
  <c r="B1452" i="2" s="1"/>
  <c r="C1401" i="4" a="1"/>
  <c r="C1401" i="4" s="1"/>
  <c r="G1407" i="4" a="1"/>
  <c r="G1407" i="4" s="1"/>
  <c r="G1408" i="4" a="1"/>
  <c r="G1408" i="4" s="1"/>
  <c r="J1409" i="4" a="1"/>
  <c r="J1409" i="4" s="1"/>
  <c r="K1416" i="4" a="1"/>
  <c r="K1416" i="4" s="1"/>
  <c r="B1003" i="2" s="1"/>
  <c r="K1419" i="4" a="1"/>
  <c r="K1419" i="4" s="1"/>
  <c r="B1460" i="2" s="1"/>
  <c r="G1419" i="4" a="1"/>
  <c r="G1419" i="4" s="1"/>
  <c r="F1419" i="4" a="1"/>
  <c r="F1419" i="4" s="1"/>
  <c r="C1460" i="2" s="1"/>
  <c r="L1419" i="4" a="1"/>
  <c r="L1419" i="4" s="1"/>
  <c r="D1433" i="3" s="1"/>
  <c r="C1423" i="4" a="1"/>
  <c r="C1423" i="4" s="1"/>
  <c r="M1423" i="4" s="1"/>
  <c r="G1427" i="4" a="1"/>
  <c r="G1427" i="4" s="1"/>
  <c r="J1427" i="4" a="1"/>
  <c r="J1427" i="4" s="1"/>
  <c r="E1427" i="4" a="1"/>
  <c r="E1427" i="4" s="1"/>
  <c r="D1427" i="4" a="1"/>
  <c r="D1427" i="4" s="1"/>
  <c r="L1435" i="4" a="1"/>
  <c r="L1435" i="4" s="1"/>
  <c r="D1449" i="3" s="1"/>
  <c r="G1435" i="4" a="1"/>
  <c r="G1435" i="4" s="1"/>
  <c r="J1454" i="4" a="1"/>
  <c r="J1454" i="4" s="1"/>
  <c r="E1471" i="4" a="1"/>
  <c r="E1471" i="4" s="1"/>
  <c r="C1490" i="4" a="1"/>
  <c r="C1490" i="4" s="1"/>
  <c r="L1507" i="4" a="1"/>
  <c r="L1507" i="4" s="1"/>
  <c r="D1521" i="3" s="1"/>
  <c r="G1507" i="4" a="1"/>
  <c r="G1507" i="4" s="1"/>
  <c r="F1507" i="4" a="1"/>
  <c r="F1507" i="4" s="1"/>
  <c r="C1042" i="2" s="1"/>
  <c r="C1507" i="4" a="1"/>
  <c r="C1507" i="4" s="1"/>
  <c r="K1426" i="4" a="1"/>
  <c r="K1426" i="4" s="1"/>
  <c r="B280" i="2" s="1"/>
  <c r="O1426" i="4" a="1"/>
  <c r="O1426" i="4" s="1"/>
  <c r="M1426" i="4"/>
  <c r="G1447" i="4" a="1"/>
  <c r="G1447" i="4" s="1"/>
  <c r="C1483" i="4" a="1"/>
  <c r="C1483" i="4" s="1"/>
  <c r="M1483" i="4" s="1"/>
  <c r="D1483" i="4" a="1"/>
  <c r="D1483" i="4" s="1"/>
  <c r="K1483" i="4" a="1"/>
  <c r="K1483" i="4" s="1"/>
  <c r="B1485" i="2" s="1"/>
  <c r="O1483" i="4" a="1"/>
  <c r="O1483" i="4" s="1"/>
  <c r="D1510" i="4" a="1"/>
  <c r="D1510" i="4" s="1"/>
  <c r="E1510" i="4" a="1"/>
  <c r="E1510" i="4" s="1"/>
  <c r="J1510" i="4" a="1"/>
  <c r="J1510" i="4" s="1"/>
  <c r="C1514" i="4" a="1"/>
  <c r="C1514" i="4" s="1"/>
  <c r="O1360" i="4" a="1"/>
  <c r="O1360" i="4" s="1"/>
  <c r="F1396" i="4" a="1"/>
  <c r="F1396" i="4" s="1"/>
  <c r="C1451" i="2" s="1"/>
  <c r="O1396" i="4" a="1"/>
  <c r="O1396" i="4" s="1"/>
  <c r="J1403" i="4" a="1"/>
  <c r="J1403" i="4" s="1"/>
  <c r="G1417" i="4" a="1"/>
  <c r="G1417" i="4" s="1"/>
  <c r="J1422" i="4" a="1"/>
  <c r="J1422" i="4" s="1"/>
  <c r="L1439" i="4" a="1"/>
  <c r="L1439" i="4" s="1"/>
  <c r="D1453" i="3" s="1"/>
  <c r="O1443" i="4" a="1"/>
  <c r="O1443" i="4" s="1"/>
  <c r="K1443" i="4" a="1"/>
  <c r="K1443" i="4" s="1"/>
  <c r="B283" i="2" s="1"/>
  <c r="D1443" i="4" a="1"/>
  <c r="D1443" i="4" s="1"/>
  <c r="L1443" i="4" a="1"/>
  <c r="L1443" i="4" s="1"/>
  <c r="D1457" i="3" s="1"/>
  <c r="D1450" i="4" a="1"/>
  <c r="D1450" i="4" s="1"/>
  <c r="J1455" i="4" a="1"/>
  <c r="J1455" i="4" s="1"/>
  <c r="E1483" i="4" a="1"/>
  <c r="E1483" i="4" s="1"/>
  <c r="L1485" i="4" a="1"/>
  <c r="L1485" i="4" s="1"/>
  <c r="D1499" i="3" s="1"/>
  <c r="D1485" i="4" a="1"/>
  <c r="D1485" i="4" s="1"/>
  <c r="C1485" i="4" a="1"/>
  <c r="C1485" i="4" s="1"/>
  <c r="J1485" i="4" a="1"/>
  <c r="J1485" i="4" s="1"/>
  <c r="E1485" i="4" a="1"/>
  <c r="E1485" i="4" s="1"/>
  <c r="J1413" i="4" a="1"/>
  <c r="J1413" i="4" s="1"/>
  <c r="C1424" i="4" a="1"/>
  <c r="C1424" i="4" s="1"/>
  <c r="N1433" i="4"/>
  <c r="F1440" i="4" a="1"/>
  <c r="F1440" i="4" s="1"/>
  <c r="C1013" i="2" s="1"/>
  <c r="D1440" i="4" a="1"/>
  <c r="D1440" i="4" s="1"/>
  <c r="N1443" i="4"/>
  <c r="F1444" i="4" a="1"/>
  <c r="F1444" i="4" s="1"/>
  <c r="C1015" i="2" s="1"/>
  <c r="J1444" i="4" a="1"/>
  <c r="J1444" i="4" s="1"/>
  <c r="E1450" i="4" a="1"/>
  <c r="E1450" i="4" s="1"/>
  <c r="K1455" i="4" a="1"/>
  <c r="K1455" i="4" s="1"/>
  <c r="B1475" i="2" s="1"/>
  <c r="N1457" i="4"/>
  <c r="K1496" i="4" a="1"/>
  <c r="K1496" i="4" s="1"/>
  <c r="B1491" i="2" s="1"/>
  <c r="G1496" i="4" a="1"/>
  <c r="G1496" i="4" s="1"/>
  <c r="D1496" i="4" a="1"/>
  <c r="D1496" i="4" s="1"/>
  <c r="C1496" i="4" a="1"/>
  <c r="C1496" i="4" s="1"/>
  <c r="M1496" i="4" s="1"/>
  <c r="K1498" i="4" a="1"/>
  <c r="K1498" i="4" s="1"/>
  <c r="B1492" i="2" s="1"/>
  <c r="G1498" i="4" a="1"/>
  <c r="G1498" i="4" s="1"/>
  <c r="E1498" i="4" a="1"/>
  <c r="E1498" i="4" s="1"/>
  <c r="O1498" i="4" a="1"/>
  <c r="O1498" i="4" s="1"/>
  <c r="L1498" i="4" a="1"/>
  <c r="L1498" i="4" s="1"/>
  <c r="D1512" i="3" s="1"/>
  <c r="D1498" i="4" a="1"/>
  <c r="D1498" i="4" s="1"/>
  <c r="J1498" i="4" a="1"/>
  <c r="J1498" i="4" s="1"/>
  <c r="C1498" i="4" a="1"/>
  <c r="C1498" i="4" s="1"/>
  <c r="C1512" i="3" s="1"/>
  <c r="L1505" i="4" a="1"/>
  <c r="L1505" i="4" s="1"/>
  <c r="D1519" i="3" s="1"/>
  <c r="E1505" i="4" a="1"/>
  <c r="E1505" i="4" s="1"/>
  <c r="J1505" i="4" a="1"/>
  <c r="J1505" i="4" s="1"/>
  <c r="L1524" i="4" a="1"/>
  <c r="L1524" i="4" s="1"/>
  <c r="D1538" i="3" s="1"/>
  <c r="D1524" i="4" a="1"/>
  <c r="D1524" i="4" s="1"/>
  <c r="O1403" i="4" a="1"/>
  <c r="O1403" i="4" s="1"/>
  <c r="D1413" i="4" a="1"/>
  <c r="D1413" i="4" s="1"/>
  <c r="C1415" i="4" a="1"/>
  <c r="C1415" i="4" s="1"/>
  <c r="M1415" i="4" s="1"/>
  <c r="J1415" i="4" a="1"/>
  <c r="J1415" i="4" s="1"/>
  <c r="C1417" i="4" a="1"/>
  <c r="C1417" i="4" s="1"/>
  <c r="C1431" i="3" s="1"/>
  <c r="C1418" i="4" a="1"/>
  <c r="C1418" i="4" s="1"/>
  <c r="M1418" i="4" s="1"/>
  <c r="L1418" i="4" a="1"/>
  <c r="L1418" i="4" s="1"/>
  <c r="D1432" i="3" s="1"/>
  <c r="D1426" i="4" a="1"/>
  <c r="D1426" i="4" s="1"/>
  <c r="K1436" i="4" a="1"/>
  <c r="K1436" i="4" s="1"/>
  <c r="B1468" i="2" s="1"/>
  <c r="E1439" i="4" a="1"/>
  <c r="E1439" i="4" s="1"/>
  <c r="N1439" i="4" s="1"/>
  <c r="C1440" i="4" a="1"/>
  <c r="C1440" i="4" s="1"/>
  <c r="M1440" i="4" s="1"/>
  <c r="L1455" i="4" a="1"/>
  <c r="L1455" i="4" s="1"/>
  <c r="D1469" i="3" s="1"/>
  <c r="G1465" i="4" a="1"/>
  <c r="G1465" i="4" s="1"/>
  <c r="F1465" i="4" a="1"/>
  <c r="F1465" i="4" s="1"/>
  <c r="C1023" i="2" s="1"/>
  <c r="O1465" i="4" a="1"/>
  <c r="O1465" i="4" s="1"/>
  <c r="D1465" i="4" a="1"/>
  <c r="D1465" i="4" s="1"/>
  <c r="L1465" i="4" a="1"/>
  <c r="L1465" i="4" s="1"/>
  <c r="D1479" i="3" s="1"/>
  <c r="C1465" i="4" a="1"/>
  <c r="C1465" i="4" s="1"/>
  <c r="D1505" i="4" a="1"/>
  <c r="D1505" i="4" s="1"/>
  <c r="D1513" i="4" a="1"/>
  <c r="D1513" i="4" s="1"/>
  <c r="K1513" i="4" a="1"/>
  <c r="K1513" i="4" s="1"/>
  <c r="B1497" i="2" s="1"/>
  <c r="F1513" i="4" a="1"/>
  <c r="F1513" i="4" s="1"/>
  <c r="C1497" i="2" s="1"/>
  <c r="L1513" i="4" a="1"/>
  <c r="L1513" i="4" s="1"/>
  <c r="D1527" i="3" s="1"/>
  <c r="L1447" i="4" a="1"/>
  <c r="L1447" i="4" s="1"/>
  <c r="D1461" i="3" s="1"/>
  <c r="K1447" i="4" a="1"/>
  <c r="K1447" i="4" s="1"/>
  <c r="B1472" i="2" s="1"/>
  <c r="C1447" i="4" a="1"/>
  <c r="C1447" i="4" s="1"/>
  <c r="M1447" i="4" s="1"/>
  <c r="D1449" i="4" a="1"/>
  <c r="D1449" i="4" s="1"/>
  <c r="D1455" i="4" a="1"/>
  <c r="D1455" i="4" s="1"/>
  <c r="E1465" i="4" a="1"/>
  <c r="E1465" i="4" s="1"/>
  <c r="L1474" i="4" a="1"/>
  <c r="L1474" i="4" s="1"/>
  <c r="D1488" i="3" s="1"/>
  <c r="K1474" i="4" a="1"/>
  <c r="K1474" i="4" s="1"/>
  <c r="B1028" i="2" s="1"/>
  <c r="K1481" i="4" a="1"/>
  <c r="K1481" i="4" s="1"/>
  <c r="B1483" i="2" s="1"/>
  <c r="G1481" i="4" a="1"/>
  <c r="G1481" i="4" s="1"/>
  <c r="F1481" i="4" a="1"/>
  <c r="F1481" i="4" s="1"/>
  <c r="C1483" i="2" s="1"/>
  <c r="J1483" i="4" a="1"/>
  <c r="J1483" i="4" s="1"/>
  <c r="O1485" i="4" a="1"/>
  <c r="O1485" i="4" s="1"/>
  <c r="K1510" i="4" a="1"/>
  <c r="K1510" i="4" s="1"/>
  <c r="B1044" i="2" s="1"/>
  <c r="E1513" i="4" a="1"/>
  <c r="E1513" i="4" s="1"/>
  <c r="F1474" i="4" a="1"/>
  <c r="F1474" i="4" s="1"/>
  <c r="C1028" i="2" s="1"/>
  <c r="E1481" i="4" a="1"/>
  <c r="E1481" i="4" s="1"/>
  <c r="L1496" i="4" a="1"/>
  <c r="L1496" i="4" s="1"/>
  <c r="D1510" i="3" s="1"/>
  <c r="L1497" i="4" a="1"/>
  <c r="L1497" i="4" s="1"/>
  <c r="D1511" i="3" s="1"/>
  <c r="E1497" i="4" a="1"/>
  <c r="E1497" i="4" s="1"/>
  <c r="D1497" i="4" a="1"/>
  <c r="D1497" i="4" s="1"/>
  <c r="J1497" i="4" a="1"/>
  <c r="J1497" i="4" s="1"/>
  <c r="K1504" i="4" a="1"/>
  <c r="K1504" i="4" s="1"/>
  <c r="B293" i="2" s="1"/>
  <c r="G1504" i="4" a="1"/>
  <c r="G1504" i="4" s="1"/>
  <c r="D1504" i="4" a="1"/>
  <c r="D1504" i="4" s="1"/>
  <c r="L1504" i="4" a="1"/>
  <c r="L1504" i="4" s="1"/>
  <c r="D1518" i="3" s="1"/>
  <c r="K1514" i="4" a="1"/>
  <c r="K1514" i="4" s="1"/>
  <c r="B1498" i="2" s="1"/>
  <c r="G1514" i="4" a="1"/>
  <c r="G1514" i="4" s="1"/>
  <c r="O1514" i="4" a="1"/>
  <c r="O1514" i="4" s="1"/>
  <c r="E1514" i="4" a="1"/>
  <c r="E1514" i="4" s="1"/>
  <c r="L1514" i="4" a="1"/>
  <c r="L1514" i="4" s="1"/>
  <c r="D1528" i="3" s="1"/>
  <c r="D1514" i="4" a="1"/>
  <c r="D1514" i="4" s="1"/>
  <c r="L1519" i="4" a="1"/>
  <c r="L1519" i="4" s="1"/>
  <c r="D1533" i="3" s="1"/>
  <c r="O1519" i="4" a="1"/>
  <c r="O1519" i="4" s="1"/>
  <c r="J1519" i="4" a="1"/>
  <c r="J1519" i="4" s="1"/>
  <c r="E1519" i="4" a="1"/>
  <c r="E1519" i="4" s="1"/>
  <c r="D1519" i="4" a="1"/>
  <c r="D1519" i="4" s="1"/>
  <c r="C1494" i="4" a="1"/>
  <c r="C1494" i="4" s="1"/>
  <c r="M1494" i="4" s="1"/>
  <c r="O1503" i="4" a="1"/>
  <c r="O1503" i="4" s="1"/>
  <c r="D1517" i="4" a="1"/>
  <c r="D1517" i="4" s="1"/>
  <c r="O1518" i="4" a="1"/>
  <c r="O1518" i="4" s="1"/>
  <c r="C1525" i="4" a="1"/>
  <c r="C1525" i="4" s="1"/>
  <c r="J1525" i="4" a="1"/>
  <c r="J1525" i="4" s="1"/>
  <c r="N1529" i="4"/>
  <c r="D1530" i="4" a="1"/>
  <c r="D1530" i="4" s="1"/>
  <c r="K1531" i="4" a="1"/>
  <c r="K1531" i="4" s="1"/>
  <c r="B1049" i="2" s="1"/>
  <c r="C1533" i="4" a="1"/>
  <c r="C1533" i="4" s="1"/>
  <c r="M1533" i="4" s="1"/>
  <c r="K1534" i="4" a="1"/>
  <c r="K1534" i="4" s="1"/>
  <c r="B299" i="2" s="1"/>
  <c r="L1538" i="4" a="1"/>
  <c r="L1538" i="4" s="1"/>
  <c r="D1552" i="3" s="1"/>
  <c r="D1540" i="4" a="1"/>
  <c r="D1540" i="4" s="1"/>
  <c r="F1542" i="4" a="1"/>
  <c r="F1542" i="4" s="1"/>
  <c r="C1053" i="2" s="1"/>
  <c r="D1546" i="4" a="1"/>
  <c r="D1546" i="4" s="1"/>
  <c r="E1549" i="4" a="1"/>
  <c r="E1549" i="4" s="1"/>
  <c r="O1549" i="4" a="1"/>
  <c r="O1549" i="4" s="1"/>
  <c r="E1558" i="4" a="1"/>
  <c r="E1558" i="4" s="1"/>
  <c r="J1541" i="4" a="1"/>
  <c r="J1541" i="4" s="1"/>
  <c r="G1549" i="4" a="1"/>
  <c r="G1549" i="4" s="1"/>
  <c r="J1550" i="4" a="1"/>
  <c r="J1550" i="4" s="1"/>
  <c r="G1554" i="4" a="1"/>
  <c r="G1554" i="4" s="1"/>
  <c r="D1556" i="4" a="1"/>
  <c r="D1556" i="4" s="1"/>
  <c r="L1541" i="4" a="1"/>
  <c r="L1541" i="4" s="1"/>
  <c r="D1555" i="3" s="1"/>
  <c r="K1469" i="4" a="1"/>
  <c r="K1469" i="4" s="1"/>
  <c r="B1025" i="2" s="1"/>
  <c r="E1475" i="4" a="1"/>
  <c r="E1475" i="4" s="1"/>
  <c r="D1478" i="4" a="1"/>
  <c r="D1478" i="4" s="1"/>
  <c r="D1482" i="4" a="1"/>
  <c r="D1482" i="4" s="1"/>
  <c r="G1503" i="4" a="1"/>
  <c r="G1503" i="4" s="1"/>
  <c r="G1517" i="4" a="1"/>
  <c r="G1517" i="4" s="1"/>
  <c r="C1522" i="4" a="1"/>
  <c r="C1522" i="4" s="1"/>
  <c r="L1522" i="4" a="1"/>
  <c r="L1522" i="4" s="1"/>
  <c r="D1536" i="3" s="1"/>
  <c r="E1525" i="4" a="1"/>
  <c r="E1525" i="4" s="1"/>
  <c r="O1525" i="4" a="1"/>
  <c r="O1525" i="4" s="1"/>
  <c r="O1527" i="4" a="1"/>
  <c r="O1527" i="4" s="1"/>
  <c r="F1531" i="4" a="1"/>
  <c r="F1531" i="4" s="1"/>
  <c r="C1049" i="2" s="1"/>
  <c r="C1532" i="4" a="1"/>
  <c r="C1532" i="4" s="1"/>
  <c r="M1532" i="4" s="1"/>
  <c r="J1532" i="4" a="1"/>
  <c r="J1532" i="4" s="1"/>
  <c r="G1533" i="4" a="1"/>
  <c r="G1533" i="4" s="1"/>
  <c r="F1537" i="4" a="1"/>
  <c r="F1537" i="4" s="1"/>
  <c r="C1509" i="2" s="1"/>
  <c r="F1538" i="4" a="1"/>
  <c r="F1538" i="4" s="1"/>
  <c r="C1510" i="2" s="1"/>
  <c r="C1541" i="4" a="1"/>
  <c r="C1541" i="4" s="1"/>
  <c r="K1542" i="4" a="1"/>
  <c r="K1542" i="4" s="1"/>
  <c r="B1053" i="2" s="1"/>
  <c r="D1547" i="4" a="1"/>
  <c r="D1547" i="4" s="1"/>
  <c r="D1548" i="4" a="1"/>
  <c r="D1548" i="4" s="1"/>
  <c r="D1550" i="4" a="1"/>
  <c r="D1550" i="4" s="1"/>
  <c r="G1556" i="4" a="1"/>
  <c r="G1556" i="4" s="1"/>
  <c r="D1557" i="4" a="1"/>
  <c r="D1557" i="4" s="1"/>
  <c r="L1557" i="4" a="1"/>
  <c r="L1557" i="4" s="1"/>
  <c r="D1571" i="3" s="1"/>
  <c r="J1558" i="4" a="1"/>
  <c r="J1558" i="4" s="1"/>
  <c r="O1559" i="4" a="1"/>
  <c r="O1559" i="4" s="1"/>
  <c r="E1469" i="4" a="1"/>
  <c r="E1469" i="4" s="1"/>
  <c r="N1469" i="4" s="1"/>
  <c r="L1469" i="4" a="1"/>
  <c r="L1469" i="4" s="1"/>
  <c r="D1483" i="3" s="1"/>
  <c r="O1470" i="4" a="1"/>
  <c r="O1470" i="4" s="1"/>
  <c r="O1482" i="4" a="1"/>
  <c r="O1482" i="4" s="1"/>
  <c r="G1495" i="4" a="1"/>
  <c r="G1495" i="4" s="1"/>
  <c r="C1506" i="4" a="1"/>
  <c r="C1506" i="4" s="1"/>
  <c r="M1506" i="4" s="1"/>
  <c r="J1506" i="4" a="1"/>
  <c r="J1506" i="4" s="1"/>
  <c r="F1508" i="4" a="1"/>
  <c r="F1508" i="4" s="1"/>
  <c r="C1043" i="2" s="1"/>
  <c r="O1517" i="4" a="1"/>
  <c r="O1517" i="4" s="1"/>
  <c r="D1522" i="4" a="1"/>
  <c r="D1522" i="4" s="1"/>
  <c r="O1522" i="4" a="1"/>
  <c r="O1522" i="4" s="1"/>
  <c r="G1525" i="4" a="1"/>
  <c r="G1525" i="4" s="1"/>
  <c r="O1526" i="4" a="1"/>
  <c r="O1526" i="4" s="1"/>
  <c r="O1529" i="4" a="1"/>
  <c r="O1529" i="4" s="1"/>
  <c r="L1532" i="4" a="1"/>
  <c r="L1532" i="4" s="1"/>
  <c r="D1546" i="3" s="1"/>
  <c r="E1534" i="4" a="1"/>
  <c r="E1534" i="4" s="1"/>
  <c r="N1534" i="4" s="1"/>
  <c r="D1541" i="4" a="1"/>
  <c r="D1541" i="4" s="1"/>
  <c r="O1541" i="4" a="1"/>
  <c r="O1541" i="4" s="1"/>
  <c r="K1543" i="4" a="1"/>
  <c r="K1543" i="4" s="1"/>
  <c r="B301" i="2" s="1"/>
  <c r="K1545" i="4" a="1"/>
  <c r="K1545" i="4" s="1"/>
  <c r="B1055" i="2" s="1"/>
  <c r="E1548" i="4" a="1"/>
  <c r="E1548" i="4" s="1"/>
  <c r="O1548" i="4" a="1"/>
  <c r="O1548" i="4" s="1"/>
  <c r="J1518" i="4" a="1"/>
  <c r="J1518" i="4" s="1"/>
  <c r="E1522" i="4" a="1"/>
  <c r="E1522" i="4" s="1"/>
  <c r="K1530" i="4" a="1"/>
  <c r="K1530" i="4" s="1"/>
  <c r="B298" i="2" s="1"/>
  <c r="D1532" i="4" a="1"/>
  <c r="D1532" i="4" s="1"/>
  <c r="E1541" i="4" a="1"/>
  <c r="E1541" i="4" s="1"/>
  <c r="J1549" i="4" a="1"/>
  <c r="J1549" i="4" s="1"/>
  <c r="E1550" i="4" a="1"/>
  <c r="E1550" i="4" s="1"/>
  <c r="L1554" i="4" a="1"/>
  <c r="L1554" i="4" s="1"/>
  <c r="D1568" i="3" s="1"/>
  <c r="O1558" i="4" a="1"/>
  <c r="O1558" i="4" s="1"/>
  <c r="K1451" i="4" a="1"/>
  <c r="K1451" i="4" s="1"/>
  <c r="B1017" i="2" s="1"/>
  <c r="L1468" i="4" a="1"/>
  <c r="L1468" i="4" s="1"/>
  <c r="D1482" i="3" s="1"/>
  <c r="J1475" i="4" a="1"/>
  <c r="J1475" i="4" s="1"/>
  <c r="O1478" i="4" a="1"/>
  <c r="O1478" i="4" s="1"/>
  <c r="G1482" i="4" a="1"/>
  <c r="G1482" i="4" s="1"/>
  <c r="D1487" i="4" a="1"/>
  <c r="D1487" i="4" s="1"/>
  <c r="J1489" i="4" a="1"/>
  <c r="J1489" i="4" s="1"/>
  <c r="K1494" i="4" a="1"/>
  <c r="K1494" i="4" s="1"/>
  <c r="B1037" i="2" s="1"/>
  <c r="J1503" i="4" a="1"/>
  <c r="J1503" i="4" s="1"/>
  <c r="M1504" i="4"/>
  <c r="G1509" i="4" a="1"/>
  <c r="G1509" i="4" s="1"/>
  <c r="C1518" i="4" a="1"/>
  <c r="C1518" i="4" s="1"/>
  <c r="M1518" i="4" s="1"/>
  <c r="L1518" i="4" a="1"/>
  <c r="L1518" i="4" s="1"/>
  <c r="D1532" i="3" s="1"/>
  <c r="G1522" i="4" a="1"/>
  <c r="G1522" i="4" s="1"/>
  <c r="D1527" i="4" a="1"/>
  <c r="D1527" i="4" s="1"/>
  <c r="L1530" i="4" a="1"/>
  <c r="L1530" i="4" s="1"/>
  <c r="D1544" i="3" s="1"/>
  <c r="E1532" i="4" a="1"/>
  <c r="E1532" i="4" s="1"/>
  <c r="O1532" i="4" a="1"/>
  <c r="O1532" i="4" s="1"/>
  <c r="J1533" i="4" a="1"/>
  <c r="J1533" i="4" s="1"/>
  <c r="J1537" i="4" a="1"/>
  <c r="J1537" i="4" s="1"/>
  <c r="C1540" i="4" a="1"/>
  <c r="C1540" i="4" s="1"/>
  <c r="M1540" i="4" s="1"/>
  <c r="J1540" i="4" a="1"/>
  <c r="J1540" i="4" s="1"/>
  <c r="G1541" i="4" a="1"/>
  <c r="G1541" i="4" s="1"/>
  <c r="L1545" i="4" a="1"/>
  <c r="L1545" i="4" s="1"/>
  <c r="D1559" i="3" s="1"/>
  <c r="C1549" i="4" a="1"/>
  <c r="C1549" i="4" s="1"/>
  <c r="L1549" i="4" a="1"/>
  <c r="L1549" i="4" s="1"/>
  <c r="D1563" i="3" s="1"/>
  <c r="D1558" i="4" a="1"/>
  <c r="D1558" i="4" s="1"/>
  <c r="M1469" i="4"/>
  <c r="K1475" i="4" a="1"/>
  <c r="K1475" i="4" s="1"/>
  <c r="B1029" i="2" s="1"/>
  <c r="G1478" i="4" a="1"/>
  <c r="G1478" i="4" s="1"/>
  <c r="C1503" i="4" a="1"/>
  <c r="C1503" i="4" s="1"/>
  <c r="L1503" i="4" a="1"/>
  <c r="L1503" i="4" s="1"/>
  <c r="D1517" i="3" s="1"/>
  <c r="E1506" i="4" a="1"/>
  <c r="E1506" i="4" s="1"/>
  <c r="L1506" i="4" a="1"/>
  <c r="L1506" i="4" s="1"/>
  <c r="D1520" i="3" s="1"/>
  <c r="M1515" i="4"/>
  <c r="C1517" i="4" a="1"/>
  <c r="C1517" i="4" s="1"/>
  <c r="M1517" i="4" s="1"/>
  <c r="J1517" i="4" a="1"/>
  <c r="J1517" i="4" s="1"/>
  <c r="E1527" i="4" a="1"/>
  <c r="E1527" i="4" s="1"/>
  <c r="C1530" i="4" a="1"/>
  <c r="C1530" i="4" s="1"/>
  <c r="O1530" i="4" a="1"/>
  <c r="O1530" i="4" s="1"/>
  <c r="G1532" i="4" a="1"/>
  <c r="G1532" i="4" s="1"/>
  <c r="L1533" i="4" a="1"/>
  <c r="L1533" i="4" s="1"/>
  <c r="D1547" i="3" s="1"/>
  <c r="K1537" i="4" a="1"/>
  <c r="K1537" i="4" s="1"/>
  <c r="B1509" i="2" s="1"/>
  <c r="D1549" i="4" a="1"/>
  <c r="D1549" i="4" s="1"/>
  <c r="C1554" i="4" a="1"/>
  <c r="C1554" i="4" s="1"/>
  <c r="C1556" i="4" a="1"/>
  <c r="C1556" i="4" s="1"/>
  <c r="M1556" i="4" s="1"/>
  <c r="L1556" i="4" a="1"/>
  <c r="L1556" i="4" s="1"/>
  <c r="D1570" i="3" s="1"/>
  <c r="H716" i="2"/>
  <c r="M266" i="4"/>
  <c r="M1068" i="4"/>
  <c r="M370" i="4"/>
  <c r="M82" i="4"/>
  <c r="M348" i="4"/>
  <c r="M1251" i="4"/>
  <c r="M531" i="4"/>
  <c r="M972" i="4"/>
  <c r="M823" i="4"/>
  <c r="M911" i="4"/>
  <c r="M428" i="4"/>
  <c r="M1142" i="4"/>
  <c r="M1291" i="4"/>
  <c r="M203" i="4"/>
  <c r="M267" i="4"/>
  <c r="M287" i="4"/>
  <c r="M664" i="4"/>
  <c r="M254" i="4"/>
  <c r="M2" i="4"/>
  <c r="M1531" i="4"/>
  <c r="M150" i="4"/>
  <c r="M409" i="4"/>
  <c r="M668" i="4"/>
  <c r="M995" i="4"/>
  <c r="M1151" i="4"/>
  <c r="M528" i="4"/>
  <c r="M530" i="4"/>
  <c r="M1103" i="4"/>
  <c r="M1457" i="4"/>
  <c r="M853" i="4"/>
  <c r="M140" i="4"/>
  <c r="M340" i="4"/>
  <c r="M480" i="4"/>
  <c r="M100" i="4"/>
  <c r="M416" i="4"/>
  <c r="M525" i="4"/>
  <c r="M1085" i="4"/>
  <c r="M1114" i="4"/>
  <c r="M1122" i="4"/>
  <c r="M1190" i="4"/>
  <c r="M1193" i="4"/>
  <c r="M1048" i="4"/>
  <c r="M11" i="4"/>
  <c r="M227" i="4"/>
  <c r="M349" i="4"/>
  <c r="M294" i="4"/>
  <c r="M499" i="4"/>
  <c r="M637" i="4"/>
  <c r="M966" i="4"/>
  <c r="M1226" i="4"/>
  <c r="M298" i="4"/>
  <c r="M681" i="4"/>
  <c r="M887" i="4"/>
  <c r="M917" i="4"/>
  <c r="M1149" i="4"/>
  <c r="M1427" i="4"/>
  <c r="M31" i="4"/>
  <c r="M70" i="4"/>
  <c r="M162" i="4"/>
  <c r="M182" i="4"/>
  <c r="M187" i="4"/>
  <c r="M388" i="4"/>
  <c r="M408" i="4"/>
  <c r="M611" i="4"/>
  <c r="M689" i="4"/>
  <c r="M756" i="4"/>
  <c r="M871" i="4"/>
  <c r="M902" i="4"/>
  <c r="M983" i="4"/>
  <c r="M1105" i="4"/>
  <c r="M1194" i="4"/>
  <c r="M1297" i="4"/>
  <c r="M1310" i="4"/>
  <c r="M1375" i="4"/>
  <c r="M1383" i="4"/>
  <c r="M1413" i="4"/>
  <c r="M20" i="4"/>
  <c r="M131" i="4"/>
  <c r="M148" i="4"/>
  <c r="M380" i="4"/>
  <c r="M384" i="4"/>
  <c r="M730" i="4"/>
  <c r="M996" i="4"/>
  <c r="M1040" i="4"/>
  <c r="M1138" i="4"/>
  <c r="M1178" i="4"/>
  <c r="M1182" i="4"/>
  <c r="M1407" i="4"/>
  <c r="M38" i="4"/>
  <c r="M81" i="4"/>
  <c r="M134" i="4"/>
  <c r="M241" i="4"/>
  <c r="M309" i="4"/>
  <c r="M456" i="4"/>
  <c r="M458" i="4"/>
  <c r="M653" i="4"/>
  <c r="M736" i="4"/>
  <c r="M814" i="4"/>
  <c r="M1136" i="4"/>
  <c r="M1250" i="4"/>
  <c r="M1276" i="4"/>
  <c r="M1359" i="4"/>
  <c r="M1495" i="4"/>
  <c r="M60" i="4"/>
  <c r="M243" i="4"/>
  <c r="M302" i="4"/>
  <c r="M314" i="4"/>
  <c r="M322" i="4"/>
  <c r="M332" i="4"/>
  <c r="M404" i="4"/>
  <c r="M461" i="4"/>
  <c r="M496" i="4"/>
  <c r="M533" i="4"/>
  <c r="M580" i="4"/>
  <c r="M640" i="4"/>
  <c r="M708" i="4"/>
  <c r="M769" i="4"/>
  <c r="M785" i="4"/>
  <c r="M802" i="4"/>
  <c r="M805" i="4"/>
  <c r="M830" i="4"/>
  <c r="M850" i="4"/>
  <c r="M923" i="4"/>
  <c r="M933" i="4"/>
  <c r="M971" i="4"/>
  <c r="M1035" i="4"/>
  <c r="M1191" i="4"/>
  <c r="M1325" i="4"/>
  <c r="M1376" i="4"/>
  <c r="M1403" i="4"/>
  <c r="M1451" i="4"/>
  <c r="M1487" i="4"/>
  <c r="M1548" i="4"/>
  <c r="M43" i="4"/>
  <c r="M129" i="4"/>
  <c r="M274" i="4"/>
  <c r="M286" i="4"/>
  <c r="M374" i="4"/>
  <c r="M420" i="4"/>
  <c r="M448" i="4"/>
  <c r="M490" i="4"/>
  <c r="M588" i="4"/>
  <c r="M655" i="4"/>
  <c r="M796" i="4"/>
  <c r="M847" i="4"/>
  <c r="M1118" i="4"/>
  <c r="M1207" i="4"/>
  <c r="M1271" i="4"/>
  <c r="M1294" i="4"/>
  <c r="M1323" i="4"/>
  <c r="M1437" i="4"/>
  <c r="M1547" i="4"/>
  <c r="M94" i="4"/>
  <c r="M118" i="4"/>
  <c r="M378" i="4"/>
  <c r="M673" i="4"/>
  <c r="M789" i="4"/>
  <c r="M916" i="4"/>
  <c r="M1031" i="4"/>
  <c r="M1041" i="4"/>
  <c r="M1096" i="4"/>
  <c r="M1099" i="4"/>
  <c r="M1163" i="4"/>
  <c r="M1301" i="4"/>
  <c r="M1557" i="4"/>
  <c r="M250" i="4"/>
  <c r="M321" i="4"/>
  <c r="M341" i="4"/>
  <c r="M342" i="4"/>
  <c r="M703" i="4"/>
  <c r="M735" i="4"/>
  <c r="M877" i="4"/>
  <c r="M1039" i="4"/>
  <c r="M1046" i="4"/>
  <c r="M1277" i="4"/>
  <c r="M1502" i="4"/>
  <c r="M36" i="4"/>
  <c r="M158" i="4"/>
  <c r="M301" i="4"/>
  <c r="M369" i="4"/>
  <c r="M393" i="4"/>
  <c r="M488" i="4"/>
  <c r="M540" i="4"/>
  <c r="M603" i="4"/>
  <c r="M661" i="4"/>
  <c r="M719" i="4"/>
  <c r="M746" i="4"/>
  <c r="M926" i="4"/>
  <c r="M939" i="4"/>
  <c r="M1082" i="4"/>
  <c r="M1162" i="4"/>
  <c r="M1219" i="4"/>
  <c r="M1313" i="4"/>
  <c r="M1433" i="4"/>
  <c r="M1478" i="4"/>
  <c r="M1482" i="4"/>
  <c r="M76" i="4"/>
  <c r="M102" i="4"/>
  <c r="M114" i="4"/>
  <c r="M137" i="4"/>
  <c r="M206" i="4"/>
  <c r="M230" i="4"/>
  <c r="M345" i="4"/>
  <c r="M361" i="4"/>
  <c r="M365" i="4"/>
  <c r="M372" i="4"/>
  <c r="M392" i="4"/>
  <c r="M459" i="4"/>
  <c r="M483" i="4"/>
  <c r="M514" i="4"/>
  <c r="M581" i="4"/>
  <c r="M657" i="4"/>
  <c r="M780" i="4"/>
  <c r="M790" i="4"/>
  <c r="M862" i="4"/>
  <c r="M894" i="4"/>
  <c r="M1057" i="4"/>
  <c r="M1098" i="4"/>
  <c r="M1187" i="4"/>
  <c r="M1283" i="4"/>
  <c r="M1335" i="4"/>
  <c r="M1397" i="4"/>
  <c r="M51" i="4"/>
  <c r="M188" i="4"/>
  <c r="M190" i="4"/>
  <c r="M222" i="4"/>
  <c r="M252" i="4"/>
  <c r="M276" i="4"/>
  <c r="M283" i="4"/>
  <c r="M313" i="4"/>
  <c r="Q733" i="3"/>
  <c r="I733" i="3"/>
  <c r="P733" i="3"/>
  <c r="H733" i="3"/>
  <c r="O733" i="3"/>
  <c r="G733" i="3"/>
  <c r="L733" i="3"/>
  <c r="K733" i="3"/>
  <c r="J733" i="3"/>
  <c r="F733" i="3"/>
  <c r="R733" i="3"/>
  <c r="N733" i="3"/>
  <c r="M733" i="3"/>
  <c r="E733" i="3"/>
  <c r="Q1125" i="3"/>
  <c r="I1125" i="3"/>
  <c r="P1125" i="3"/>
  <c r="H1125" i="3"/>
  <c r="O1125" i="3"/>
  <c r="G1125" i="3"/>
  <c r="N1125" i="3"/>
  <c r="F1125" i="3"/>
  <c r="L1125" i="3"/>
  <c r="K1125" i="3"/>
  <c r="J1125" i="3"/>
  <c r="E1125" i="3"/>
  <c r="R1125" i="3"/>
  <c r="M1125" i="3"/>
  <c r="Q275" i="3"/>
  <c r="I275" i="3"/>
  <c r="P275" i="3"/>
  <c r="H275" i="3"/>
  <c r="O275" i="3"/>
  <c r="G275" i="3"/>
  <c r="N275" i="3"/>
  <c r="F275" i="3"/>
  <c r="L275" i="3"/>
  <c r="K275" i="3"/>
  <c r="J275" i="3"/>
  <c r="E275" i="3"/>
  <c r="R275" i="3"/>
  <c r="M275" i="3"/>
  <c r="Q15" i="3"/>
  <c r="I15" i="3"/>
  <c r="P15" i="3"/>
  <c r="H15" i="3"/>
  <c r="O15" i="3"/>
  <c r="G15" i="3"/>
  <c r="N15" i="3"/>
  <c r="F15" i="3"/>
  <c r="M15" i="3"/>
  <c r="E15" i="3"/>
  <c r="L15" i="3"/>
  <c r="R15" i="3"/>
  <c r="K15" i="3"/>
  <c r="J15" i="3"/>
  <c r="M95" i="3"/>
  <c r="E95" i="3"/>
  <c r="L95" i="3"/>
  <c r="J95" i="3"/>
  <c r="I95" i="3"/>
  <c r="R95" i="3"/>
  <c r="H95" i="3"/>
  <c r="Q95" i="3"/>
  <c r="G95" i="3"/>
  <c r="P95" i="3"/>
  <c r="F95" i="3"/>
  <c r="O95" i="3"/>
  <c r="N95" i="3"/>
  <c r="K95" i="3"/>
  <c r="O125" i="3"/>
  <c r="G125" i="3"/>
  <c r="N125" i="3"/>
  <c r="F125" i="3"/>
  <c r="M125" i="3"/>
  <c r="E125" i="3"/>
  <c r="L125" i="3"/>
  <c r="K125" i="3"/>
  <c r="J125" i="3"/>
  <c r="I125" i="3"/>
  <c r="H125" i="3"/>
  <c r="R125" i="3"/>
  <c r="Q125" i="3"/>
  <c r="P125" i="3"/>
  <c r="P340" i="3"/>
  <c r="H340" i="3"/>
  <c r="O340" i="3"/>
  <c r="G340" i="3"/>
  <c r="N340" i="3"/>
  <c r="F340" i="3"/>
  <c r="M340" i="3"/>
  <c r="E340" i="3"/>
  <c r="Q340" i="3"/>
  <c r="L340" i="3"/>
  <c r="K340" i="3"/>
  <c r="J340" i="3"/>
  <c r="I340" i="3"/>
  <c r="R340" i="3"/>
  <c r="Q829" i="3"/>
  <c r="I829" i="3"/>
  <c r="P829" i="3"/>
  <c r="H829" i="3"/>
  <c r="O829" i="3"/>
  <c r="G829" i="3"/>
  <c r="N829" i="3"/>
  <c r="F829" i="3"/>
  <c r="L829" i="3"/>
  <c r="K829" i="3"/>
  <c r="J829" i="3"/>
  <c r="E829" i="3"/>
  <c r="R829" i="3"/>
  <c r="M829" i="3"/>
  <c r="L72" i="3"/>
  <c r="K72" i="3"/>
  <c r="J72" i="3"/>
  <c r="I72" i="3"/>
  <c r="R72" i="3"/>
  <c r="H72" i="3"/>
  <c r="Q72" i="3"/>
  <c r="G72" i="3"/>
  <c r="P72" i="3"/>
  <c r="F72" i="3"/>
  <c r="O72" i="3"/>
  <c r="E72" i="3"/>
  <c r="N72" i="3"/>
  <c r="M72" i="3"/>
  <c r="N262" i="3"/>
  <c r="F262" i="3"/>
  <c r="M262" i="3"/>
  <c r="E262" i="3"/>
  <c r="L262" i="3"/>
  <c r="K262" i="3"/>
  <c r="Q262" i="3"/>
  <c r="P262" i="3"/>
  <c r="O262" i="3"/>
  <c r="J262" i="3"/>
  <c r="I262" i="3"/>
  <c r="H262" i="3"/>
  <c r="R262" i="3"/>
  <c r="G262" i="3"/>
  <c r="Q1037" i="3"/>
  <c r="I1037" i="3"/>
  <c r="P1037" i="3"/>
  <c r="H1037" i="3"/>
  <c r="O1037" i="3"/>
  <c r="G1037" i="3"/>
  <c r="N1037" i="3"/>
  <c r="F1037" i="3"/>
  <c r="L1037" i="3"/>
  <c r="K1037" i="3"/>
  <c r="J1037" i="3"/>
  <c r="E1037" i="3"/>
  <c r="R1037" i="3"/>
  <c r="M1037" i="3"/>
  <c r="P588" i="3"/>
  <c r="H588" i="3"/>
  <c r="O588" i="3"/>
  <c r="G588" i="3"/>
  <c r="N588" i="3"/>
  <c r="F588" i="3"/>
  <c r="M588" i="3"/>
  <c r="E588" i="3"/>
  <c r="L588" i="3"/>
  <c r="K588" i="3"/>
  <c r="J588" i="3"/>
  <c r="I588" i="3"/>
  <c r="R588" i="3"/>
  <c r="Q588" i="3"/>
  <c r="Q31" i="3"/>
  <c r="I31" i="3"/>
  <c r="P31" i="3"/>
  <c r="H31" i="3"/>
  <c r="O31" i="3"/>
  <c r="G31" i="3"/>
  <c r="N31" i="3"/>
  <c r="F31" i="3"/>
  <c r="M31" i="3"/>
  <c r="E31" i="3"/>
  <c r="L31" i="3"/>
  <c r="R31" i="3"/>
  <c r="K31" i="3"/>
  <c r="J31" i="3"/>
  <c r="Q283" i="3"/>
  <c r="I283" i="3"/>
  <c r="P283" i="3"/>
  <c r="H283" i="3"/>
  <c r="O283" i="3"/>
  <c r="G283" i="3"/>
  <c r="N283" i="3"/>
  <c r="F283" i="3"/>
  <c r="M283" i="3"/>
  <c r="L283" i="3"/>
  <c r="K283" i="3"/>
  <c r="J283" i="3"/>
  <c r="E283" i="3"/>
  <c r="R283" i="3"/>
  <c r="M63" i="3"/>
  <c r="E63" i="3"/>
  <c r="L63" i="3"/>
  <c r="J63" i="3"/>
  <c r="I63" i="3"/>
  <c r="R63" i="3"/>
  <c r="H63" i="3"/>
  <c r="Q63" i="3"/>
  <c r="G63" i="3"/>
  <c r="P63" i="3"/>
  <c r="F63" i="3"/>
  <c r="O63" i="3"/>
  <c r="M143" i="3"/>
  <c r="E143" i="3"/>
  <c r="L143" i="3"/>
  <c r="K143" i="3"/>
  <c r="I143" i="3"/>
  <c r="H143" i="3"/>
  <c r="R143" i="3"/>
  <c r="G143" i="3"/>
  <c r="Q143" i="3"/>
  <c r="F143" i="3"/>
  <c r="P143" i="3"/>
  <c r="O143" i="3"/>
  <c r="N166" i="3"/>
  <c r="F166" i="3"/>
  <c r="M166" i="3"/>
  <c r="E166" i="3"/>
  <c r="L166" i="3"/>
  <c r="O166" i="3"/>
  <c r="K166" i="3"/>
  <c r="J166" i="3"/>
  <c r="I166" i="3"/>
  <c r="H166" i="3"/>
  <c r="R166" i="3"/>
  <c r="G166" i="3"/>
  <c r="Q195" i="3"/>
  <c r="I195" i="3"/>
  <c r="P195" i="3"/>
  <c r="H195" i="3"/>
  <c r="O195" i="3"/>
  <c r="G195" i="3"/>
  <c r="K195" i="3"/>
  <c r="J195" i="3"/>
  <c r="F195" i="3"/>
  <c r="E195" i="3"/>
  <c r="R195" i="3"/>
  <c r="N195" i="3"/>
  <c r="P332" i="3"/>
  <c r="H332" i="3"/>
  <c r="O332" i="3"/>
  <c r="G332" i="3"/>
  <c r="N332" i="3"/>
  <c r="F332" i="3"/>
  <c r="M332" i="3"/>
  <c r="E332" i="3"/>
  <c r="L332" i="3"/>
  <c r="K332" i="3"/>
  <c r="J332" i="3"/>
  <c r="I332" i="3"/>
  <c r="O349" i="3"/>
  <c r="G349" i="3"/>
  <c r="N349" i="3"/>
  <c r="F349" i="3"/>
  <c r="M349" i="3"/>
  <c r="E349" i="3"/>
  <c r="L349" i="3"/>
  <c r="P349" i="3"/>
  <c r="K349" i="3"/>
  <c r="J349" i="3"/>
  <c r="I349" i="3"/>
  <c r="H349" i="3"/>
  <c r="O357" i="3"/>
  <c r="G357" i="3"/>
  <c r="N357" i="3"/>
  <c r="F357" i="3"/>
  <c r="M357" i="3"/>
  <c r="E357" i="3"/>
  <c r="L357" i="3"/>
  <c r="Q357" i="3"/>
  <c r="P357" i="3"/>
  <c r="K357" i="3"/>
  <c r="J357" i="3"/>
  <c r="I357" i="3"/>
  <c r="H357" i="3"/>
  <c r="O597" i="3"/>
  <c r="G597" i="3"/>
  <c r="N597" i="3"/>
  <c r="F597" i="3"/>
  <c r="M597" i="3"/>
  <c r="E597" i="3"/>
  <c r="L597" i="3"/>
  <c r="K597" i="3"/>
  <c r="J597" i="3"/>
  <c r="I597" i="3"/>
  <c r="H597" i="3"/>
  <c r="R597" i="3"/>
  <c r="M681" i="3"/>
  <c r="E681" i="3"/>
  <c r="K681" i="3"/>
  <c r="J681" i="3"/>
  <c r="I681" i="3"/>
  <c r="R681" i="3"/>
  <c r="H681" i="3"/>
  <c r="Q681" i="3"/>
  <c r="G681" i="3"/>
  <c r="P681" i="3"/>
  <c r="O681" i="3"/>
  <c r="N681" i="3"/>
  <c r="L681" i="3"/>
  <c r="F681" i="3"/>
  <c r="Q837" i="3"/>
  <c r="I837" i="3"/>
  <c r="P837" i="3"/>
  <c r="H837" i="3"/>
  <c r="O837" i="3"/>
  <c r="G837" i="3"/>
  <c r="N837" i="3"/>
  <c r="F837" i="3"/>
  <c r="K837" i="3"/>
  <c r="J837" i="3"/>
  <c r="E837" i="3"/>
  <c r="R837" i="3"/>
  <c r="M837" i="3"/>
  <c r="L837" i="3"/>
  <c r="P902" i="3"/>
  <c r="H902" i="3"/>
  <c r="O902" i="3"/>
  <c r="G902" i="3"/>
  <c r="N902" i="3"/>
  <c r="F902" i="3"/>
  <c r="M902" i="3"/>
  <c r="E902" i="3"/>
  <c r="L902" i="3"/>
  <c r="K902" i="3"/>
  <c r="J902" i="3"/>
  <c r="I902" i="3"/>
  <c r="R902" i="3"/>
  <c r="Q902" i="3"/>
  <c r="Q1133" i="3"/>
  <c r="I1133" i="3"/>
  <c r="P1133" i="3"/>
  <c r="H1133" i="3"/>
  <c r="O1133" i="3"/>
  <c r="G1133" i="3"/>
  <c r="N1133" i="3"/>
  <c r="F1133" i="3"/>
  <c r="L1133" i="3"/>
  <c r="K1133" i="3"/>
  <c r="J1133" i="3"/>
  <c r="E1133" i="3"/>
  <c r="R1133" i="3"/>
  <c r="M1133" i="3"/>
  <c r="Q23" i="3"/>
  <c r="I23" i="3"/>
  <c r="P23" i="3"/>
  <c r="H23" i="3"/>
  <c r="O23" i="3"/>
  <c r="G23" i="3"/>
  <c r="N23" i="3"/>
  <c r="F23" i="3"/>
  <c r="M23" i="3"/>
  <c r="E23" i="3"/>
  <c r="L23" i="3"/>
  <c r="O37" i="3"/>
  <c r="G37" i="3"/>
  <c r="N37" i="3"/>
  <c r="F37" i="3"/>
  <c r="K37" i="3"/>
  <c r="J37" i="3"/>
  <c r="I37" i="3"/>
  <c r="R37" i="3"/>
  <c r="H37" i="3"/>
  <c r="Q37" i="3"/>
  <c r="E37" i="3"/>
  <c r="P37" i="3"/>
  <c r="N174" i="3"/>
  <c r="F174" i="3"/>
  <c r="M174" i="3"/>
  <c r="E174" i="3"/>
  <c r="L174" i="3"/>
  <c r="K174" i="3"/>
  <c r="J174" i="3"/>
  <c r="I174" i="3"/>
  <c r="H174" i="3"/>
  <c r="R174" i="3"/>
  <c r="G174" i="3"/>
  <c r="Q174" i="3"/>
  <c r="Q227" i="3"/>
  <c r="I227" i="3"/>
  <c r="P227" i="3"/>
  <c r="H227" i="3"/>
  <c r="O227" i="3"/>
  <c r="G227" i="3"/>
  <c r="N227" i="3"/>
  <c r="F227" i="3"/>
  <c r="L227" i="3"/>
  <c r="K227" i="3"/>
  <c r="J227" i="3"/>
  <c r="E227" i="3"/>
  <c r="Q235" i="3"/>
  <c r="I235" i="3"/>
  <c r="P235" i="3"/>
  <c r="H235" i="3"/>
  <c r="O235" i="3"/>
  <c r="G235" i="3"/>
  <c r="N235" i="3"/>
  <c r="F235" i="3"/>
  <c r="M235" i="3"/>
  <c r="L235" i="3"/>
  <c r="K235" i="3"/>
  <c r="J235" i="3"/>
  <c r="E235" i="3"/>
  <c r="O245" i="3"/>
  <c r="G245" i="3"/>
  <c r="N245" i="3"/>
  <c r="F245" i="3"/>
  <c r="M245" i="3"/>
  <c r="E245" i="3"/>
  <c r="L245" i="3"/>
  <c r="P245" i="3"/>
  <c r="K245" i="3"/>
  <c r="J245" i="3"/>
  <c r="I245" i="3"/>
  <c r="H245" i="3"/>
  <c r="P404" i="3"/>
  <c r="H404" i="3"/>
  <c r="O404" i="3"/>
  <c r="G404" i="3"/>
  <c r="N404" i="3"/>
  <c r="F404" i="3"/>
  <c r="M404" i="3"/>
  <c r="E404" i="3"/>
  <c r="Q404" i="3"/>
  <c r="L404" i="3"/>
  <c r="K404" i="3"/>
  <c r="J404" i="3"/>
  <c r="I404" i="3"/>
  <c r="O413" i="3"/>
  <c r="G413" i="3"/>
  <c r="N413" i="3"/>
  <c r="F413" i="3"/>
  <c r="M413" i="3"/>
  <c r="E413" i="3"/>
  <c r="L413" i="3"/>
  <c r="P413" i="3"/>
  <c r="K413" i="3"/>
  <c r="J413" i="3"/>
  <c r="I413" i="3"/>
  <c r="H413" i="3"/>
  <c r="O469" i="3"/>
  <c r="G469" i="3"/>
  <c r="N469" i="3"/>
  <c r="F469" i="3"/>
  <c r="M469" i="3"/>
  <c r="E469" i="3"/>
  <c r="L469" i="3"/>
  <c r="Q469" i="3"/>
  <c r="P469" i="3"/>
  <c r="K469" i="3"/>
  <c r="J469" i="3"/>
  <c r="I469" i="3"/>
  <c r="H469" i="3"/>
  <c r="Q579" i="3"/>
  <c r="I579" i="3"/>
  <c r="P579" i="3"/>
  <c r="H579" i="3"/>
  <c r="O579" i="3"/>
  <c r="G579" i="3"/>
  <c r="N579" i="3"/>
  <c r="F579" i="3"/>
  <c r="L579" i="3"/>
  <c r="K579" i="3"/>
  <c r="J579" i="3"/>
  <c r="E579" i="3"/>
  <c r="O605" i="3"/>
  <c r="G605" i="3"/>
  <c r="N605" i="3"/>
  <c r="F605" i="3"/>
  <c r="M605" i="3"/>
  <c r="E605" i="3"/>
  <c r="L605" i="3"/>
  <c r="P605" i="3"/>
  <c r="K605" i="3"/>
  <c r="J605" i="3"/>
  <c r="I605" i="3"/>
  <c r="H605" i="3"/>
  <c r="O687" i="3"/>
  <c r="G687" i="3"/>
  <c r="M687" i="3"/>
  <c r="E687" i="3"/>
  <c r="R687" i="3"/>
  <c r="H687" i="3"/>
  <c r="Q687" i="3"/>
  <c r="F687" i="3"/>
  <c r="P687" i="3"/>
  <c r="N687" i="3"/>
  <c r="L687" i="3"/>
  <c r="K687" i="3"/>
  <c r="J687" i="3"/>
  <c r="I687" i="3"/>
  <c r="M721" i="3"/>
  <c r="E721" i="3"/>
  <c r="K721" i="3"/>
  <c r="R721" i="3"/>
  <c r="H721" i="3"/>
  <c r="Q721" i="3"/>
  <c r="G721" i="3"/>
  <c r="P721" i="3"/>
  <c r="F721" i="3"/>
  <c r="O721" i="3"/>
  <c r="N721" i="3"/>
  <c r="L721" i="3"/>
  <c r="J721" i="3"/>
  <c r="I721" i="3"/>
  <c r="P734" i="3"/>
  <c r="H734" i="3"/>
  <c r="O734" i="3"/>
  <c r="G734" i="3"/>
  <c r="N734" i="3"/>
  <c r="F734" i="3"/>
  <c r="I734" i="3"/>
  <c r="E734" i="3"/>
  <c r="R734" i="3"/>
  <c r="Q734" i="3"/>
  <c r="M734" i="3"/>
  <c r="L734" i="3"/>
  <c r="K734" i="3"/>
  <c r="Q853" i="3"/>
  <c r="I853" i="3"/>
  <c r="P853" i="3"/>
  <c r="H853" i="3"/>
  <c r="O853" i="3"/>
  <c r="G853" i="3"/>
  <c r="N853" i="3"/>
  <c r="F853" i="3"/>
  <c r="M853" i="3"/>
  <c r="L853" i="3"/>
  <c r="K853" i="3"/>
  <c r="J853" i="3"/>
  <c r="R853" i="3"/>
  <c r="E853" i="3"/>
  <c r="N856" i="3"/>
  <c r="F856" i="3"/>
  <c r="M856" i="3"/>
  <c r="E856" i="3"/>
  <c r="L856" i="3"/>
  <c r="K856" i="3"/>
  <c r="J856" i="3"/>
  <c r="I856" i="3"/>
  <c r="H856" i="3"/>
  <c r="G856" i="3"/>
  <c r="R856" i="3"/>
  <c r="Q856" i="3"/>
  <c r="P856" i="3"/>
  <c r="Q941" i="3"/>
  <c r="I941" i="3"/>
  <c r="P941" i="3"/>
  <c r="H941" i="3"/>
  <c r="O941" i="3"/>
  <c r="G941" i="3"/>
  <c r="N941" i="3"/>
  <c r="F941" i="3"/>
  <c r="L941" i="3"/>
  <c r="K941" i="3"/>
  <c r="J941" i="3"/>
  <c r="E941" i="3"/>
  <c r="R941" i="3"/>
  <c r="M941" i="3"/>
  <c r="N54" i="3"/>
  <c r="F54" i="3"/>
  <c r="M54" i="3"/>
  <c r="E54" i="3"/>
  <c r="J54" i="3"/>
  <c r="I54" i="3"/>
  <c r="R54" i="3"/>
  <c r="H54" i="3"/>
  <c r="Q54" i="3"/>
  <c r="G54" i="3"/>
  <c r="P54" i="3"/>
  <c r="O54" i="3"/>
  <c r="L88" i="3"/>
  <c r="K88" i="3"/>
  <c r="I88" i="3"/>
  <c r="R88" i="3"/>
  <c r="H88" i="3"/>
  <c r="Q88" i="3"/>
  <c r="G88" i="3"/>
  <c r="P88" i="3"/>
  <c r="F88" i="3"/>
  <c r="O88" i="3"/>
  <c r="E88" i="3"/>
  <c r="N88" i="3"/>
  <c r="P92" i="3"/>
  <c r="H92" i="3"/>
  <c r="O92" i="3"/>
  <c r="G92" i="3"/>
  <c r="J92" i="3"/>
  <c r="I92" i="3"/>
  <c r="R92" i="3"/>
  <c r="F92" i="3"/>
  <c r="Q92" i="3"/>
  <c r="E92" i="3"/>
  <c r="N92" i="3"/>
  <c r="M92" i="3"/>
  <c r="O117" i="3"/>
  <c r="G117" i="3"/>
  <c r="N117" i="3"/>
  <c r="F117" i="3"/>
  <c r="M117" i="3"/>
  <c r="E117" i="3"/>
  <c r="L117" i="3"/>
  <c r="K117" i="3"/>
  <c r="J117" i="3"/>
  <c r="I117" i="3"/>
  <c r="H117" i="3"/>
  <c r="R117" i="3"/>
  <c r="P132" i="3"/>
  <c r="H132" i="3"/>
  <c r="O132" i="3"/>
  <c r="G132" i="3"/>
  <c r="N132" i="3"/>
  <c r="F132" i="3"/>
  <c r="L132" i="3"/>
  <c r="K132" i="3"/>
  <c r="J132" i="3"/>
  <c r="I132" i="3"/>
  <c r="E132" i="3"/>
  <c r="R132" i="3"/>
  <c r="P166" i="3"/>
  <c r="O174" i="3"/>
  <c r="Q187" i="3"/>
  <c r="I187" i="3"/>
  <c r="P187" i="3"/>
  <c r="H187" i="3"/>
  <c r="O187" i="3"/>
  <c r="G187" i="3"/>
  <c r="K187" i="3"/>
  <c r="J187" i="3"/>
  <c r="F187" i="3"/>
  <c r="E187" i="3"/>
  <c r="R187" i="3"/>
  <c r="N187" i="3"/>
  <c r="L195" i="3"/>
  <c r="Q245" i="3"/>
  <c r="R349" i="3"/>
  <c r="R357" i="3"/>
  <c r="Q413" i="3"/>
  <c r="O445" i="3"/>
  <c r="G445" i="3"/>
  <c r="N445" i="3"/>
  <c r="F445" i="3"/>
  <c r="M445" i="3"/>
  <c r="E445" i="3"/>
  <c r="L445" i="3"/>
  <c r="Q445" i="3"/>
  <c r="P445" i="3"/>
  <c r="K445" i="3"/>
  <c r="J445" i="3"/>
  <c r="I445" i="3"/>
  <c r="H445" i="3"/>
  <c r="O477" i="3"/>
  <c r="G477" i="3"/>
  <c r="N477" i="3"/>
  <c r="F477" i="3"/>
  <c r="M477" i="3"/>
  <c r="E477" i="3"/>
  <c r="L477" i="3"/>
  <c r="Q477" i="3"/>
  <c r="P477" i="3"/>
  <c r="K477" i="3"/>
  <c r="J477" i="3"/>
  <c r="I477" i="3"/>
  <c r="H477" i="3"/>
  <c r="P484" i="3"/>
  <c r="H484" i="3"/>
  <c r="O484" i="3"/>
  <c r="G484" i="3"/>
  <c r="N484" i="3"/>
  <c r="F484" i="3"/>
  <c r="M484" i="3"/>
  <c r="E484" i="3"/>
  <c r="L484" i="3"/>
  <c r="K484" i="3"/>
  <c r="J484" i="3"/>
  <c r="I484" i="3"/>
  <c r="Q491" i="3"/>
  <c r="I491" i="3"/>
  <c r="P491" i="3"/>
  <c r="H491" i="3"/>
  <c r="O491" i="3"/>
  <c r="G491" i="3"/>
  <c r="N491" i="3"/>
  <c r="F491" i="3"/>
  <c r="M491" i="3"/>
  <c r="L491" i="3"/>
  <c r="K491" i="3"/>
  <c r="J491" i="3"/>
  <c r="E491" i="3"/>
  <c r="P597" i="3"/>
  <c r="P646" i="3"/>
  <c r="H646" i="3"/>
  <c r="O646" i="3"/>
  <c r="F646" i="3"/>
  <c r="N646" i="3"/>
  <c r="E646" i="3"/>
  <c r="M646" i="3"/>
  <c r="L646" i="3"/>
  <c r="R646" i="3"/>
  <c r="Q646" i="3"/>
  <c r="K646" i="3"/>
  <c r="J646" i="3"/>
  <c r="I646" i="3"/>
  <c r="G646" i="3"/>
  <c r="J734" i="3"/>
  <c r="M769" i="3"/>
  <c r="E769" i="3"/>
  <c r="L769" i="3"/>
  <c r="K769" i="3"/>
  <c r="O769" i="3"/>
  <c r="N769" i="3"/>
  <c r="J769" i="3"/>
  <c r="I769" i="3"/>
  <c r="R769" i="3"/>
  <c r="Q769" i="3"/>
  <c r="P769" i="3"/>
  <c r="H769" i="3"/>
  <c r="G769" i="3"/>
  <c r="O856" i="3"/>
  <c r="O871" i="3"/>
  <c r="G871" i="3"/>
  <c r="N871" i="3"/>
  <c r="F871" i="3"/>
  <c r="M871" i="3"/>
  <c r="E871" i="3"/>
  <c r="L871" i="3"/>
  <c r="P871" i="3"/>
  <c r="K871" i="3"/>
  <c r="J871" i="3"/>
  <c r="I871" i="3"/>
  <c r="R871" i="3"/>
  <c r="Q871" i="3"/>
  <c r="H871" i="3"/>
  <c r="N992" i="3"/>
  <c r="F992" i="3"/>
  <c r="M992" i="3"/>
  <c r="E992" i="3"/>
  <c r="L992" i="3"/>
  <c r="K992" i="3"/>
  <c r="O992" i="3"/>
  <c r="J992" i="3"/>
  <c r="I992" i="3"/>
  <c r="H992" i="3"/>
  <c r="R992" i="3"/>
  <c r="Q992" i="3"/>
  <c r="P992" i="3"/>
  <c r="G992" i="3"/>
  <c r="P1150" i="3"/>
  <c r="H1150" i="3"/>
  <c r="O1150" i="3"/>
  <c r="G1150" i="3"/>
  <c r="N1150" i="3"/>
  <c r="F1150" i="3"/>
  <c r="M1150" i="3"/>
  <c r="E1150" i="3"/>
  <c r="L1150" i="3"/>
  <c r="K1150" i="3"/>
  <c r="J1150" i="3"/>
  <c r="I1150" i="3"/>
  <c r="R1150" i="3"/>
  <c r="Q1150" i="3"/>
  <c r="H379" i="2"/>
  <c r="H994" i="2"/>
  <c r="J23" i="3"/>
  <c r="L37" i="3"/>
  <c r="P60" i="3"/>
  <c r="H60" i="3"/>
  <c r="O60" i="3"/>
  <c r="G60" i="3"/>
  <c r="J60" i="3"/>
  <c r="I60" i="3"/>
  <c r="R60" i="3"/>
  <c r="F60" i="3"/>
  <c r="Q60" i="3"/>
  <c r="E60" i="3"/>
  <c r="N60" i="3"/>
  <c r="M60" i="3"/>
  <c r="K63" i="3"/>
  <c r="J143" i="3"/>
  <c r="N158" i="3"/>
  <c r="F158" i="3"/>
  <c r="M158" i="3"/>
  <c r="E158" i="3"/>
  <c r="L158" i="3"/>
  <c r="O158" i="3"/>
  <c r="K158" i="3"/>
  <c r="J158" i="3"/>
  <c r="I158" i="3"/>
  <c r="H158" i="3"/>
  <c r="R158" i="3"/>
  <c r="G158" i="3"/>
  <c r="Q166" i="3"/>
  <c r="P174" i="3"/>
  <c r="M195" i="3"/>
  <c r="M227" i="3"/>
  <c r="R245" i="3"/>
  <c r="P284" i="3"/>
  <c r="H284" i="3"/>
  <c r="O284" i="3"/>
  <c r="G284" i="3"/>
  <c r="N284" i="3"/>
  <c r="F284" i="3"/>
  <c r="M284" i="3"/>
  <c r="E284" i="3"/>
  <c r="L284" i="3"/>
  <c r="K284" i="3"/>
  <c r="J284" i="3"/>
  <c r="I284" i="3"/>
  <c r="Q332" i="3"/>
  <c r="O341" i="3"/>
  <c r="G341" i="3"/>
  <c r="N341" i="3"/>
  <c r="F341" i="3"/>
  <c r="M341" i="3"/>
  <c r="E341" i="3"/>
  <c r="L341" i="3"/>
  <c r="P341" i="3"/>
  <c r="K341" i="3"/>
  <c r="J341" i="3"/>
  <c r="I341" i="3"/>
  <c r="H341" i="3"/>
  <c r="N358" i="3"/>
  <c r="F358" i="3"/>
  <c r="M358" i="3"/>
  <c r="E358" i="3"/>
  <c r="L358" i="3"/>
  <c r="K358" i="3"/>
  <c r="P358" i="3"/>
  <c r="O358" i="3"/>
  <c r="J358" i="3"/>
  <c r="I358" i="3"/>
  <c r="H358" i="3"/>
  <c r="G358" i="3"/>
  <c r="Q379" i="3"/>
  <c r="I379" i="3"/>
  <c r="P379" i="3"/>
  <c r="H379" i="3"/>
  <c r="O379" i="3"/>
  <c r="G379" i="3"/>
  <c r="N379" i="3"/>
  <c r="F379" i="3"/>
  <c r="L379" i="3"/>
  <c r="K379" i="3"/>
  <c r="J379" i="3"/>
  <c r="E379" i="3"/>
  <c r="Q387" i="3"/>
  <c r="I387" i="3"/>
  <c r="P387" i="3"/>
  <c r="H387" i="3"/>
  <c r="O387" i="3"/>
  <c r="G387" i="3"/>
  <c r="N387" i="3"/>
  <c r="F387" i="3"/>
  <c r="L387" i="3"/>
  <c r="K387" i="3"/>
  <c r="J387" i="3"/>
  <c r="E387" i="3"/>
  <c r="R404" i="3"/>
  <c r="R413" i="3"/>
  <c r="R469" i="3"/>
  <c r="Q484" i="3"/>
  <c r="Q587" i="3"/>
  <c r="I587" i="3"/>
  <c r="P587" i="3"/>
  <c r="H587" i="3"/>
  <c r="O587" i="3"/>
  <c r="G587" i="3"/>
  <c r="N587" i="3"/>
  <c r="F587" i="3"/>
  <c r="M587" i="3"/>
  <c r="L587" i="3"/>
  <c r="K587" i="3"/>
  <c r="J587" i="3"/>
  <c r="E587" i="3"/>
  <c r="Q597" i="3"/>
  <c r="O647" i="3"/>
  <c r="G647" i="3"/>
  <c r="Q647" i="3"/>
  <c r="H647" i="3"/>
  <c r="P647" i="3"/>
  <c r="F647" i="3"/>
  <c r="N647" i="3"/>
  <c r="E647" i="3"/>
  <c r="M647" i="3"/>
  <c r="R647" i="3"/>
  <c r="L647" i="3"/>
  <c r="K647" i="3"/>
  <c r="J647" i="3"/>
  <c r="I647" i="3"/>
  <c r="K659" i="3"/>
  <c r="Q659" i="3"/>
  <c r="I659" i="3"/>
  <c r="L659" i="3"/>
  <c r="J659" i="3"/>
  <c r="H659" i="3"/>
  <c r="R659" i="3"/>
  <c r="G659" i="3"/>
  <c r="P659" i="3"/>
  <c r="O659" i="3"/>
  <c r="N659" i="3"/>
  <c r="M659" i="3"/>
  <c r="F659" i="3"/>
  <c r="E659" i="3"/>
  <c r="K667" i="3"/>
  <c r="Q667" i="3"/>
  <c r="I667" i="3"/>
  <c r="P667" i="3"/>
  <c r="F667" i="3"/>
  <c r="O667" i="3"/>
  <c r="E667" i="3"/>
  <c r="N667" i="3"/>
  <c r="M667" i="3"/>
  <c r="R667" i="3"/>
  <c r="L667" i="3"/>
  <c r="J667" i="3"/>
  <c r="H667" i="3"/>
  <c r="G667" i="3"/>
  <c r="Q749" i="3"/>
  <c r="I749" i="3"/>
  <c r="P749" i="3"/>
  <c r="H749" i="3"/>
  <c r="O749" i="3"/>
  <c r="G749" i="3"/>
  <c r="L749" i="3"/>
  <c r="K749" i="3"/>
  <c r="J749" i="3"/>
  <c r="F749" i="3"/>
  <c r="R749" i="3"/>
  <c r="N749" i="3"/>
  <c r="M749" i="3"/>
  <c r="E749" i="3"/>
  <c r="F769" i="3"/>
  <c r="O919" i="3"/>
  <c r="G919" i="3"/>
  <c r="N919" i="3"/>
  <c r="F919" i="3"/>
  <c r="M919" i="3"/>
  <c r="E919" i="3"/>
  <c r="L919" i="3"/>
  <c r="J919" i="3"/>
  <c r="I919" i="3"/>
  <c r="H919" i="3"/>
  <c r="R919" i="3"/>
  <c r="Q919" i="3"/>
  <c r="P919" i="3"/>
  <c r="K919" i="3"/>
  <c r="N960" i="3"/>
  <c r="F960" i="3"/>
  <c r="M960" i="3"/>
  <c r="E960" i="3"/>
  <c r="L960" i="3"/>
  <c r="K960" i="3"/>
  <c r="J960" i="3"/>
  <c r="I960" i="3"/>
  <c r="H960" i="3"/>
  <c r="G960" i="3"/>
  <c r="R960" i="3"/>
  <c r="Q960" i="3"/>
  <c r="P960" i="3"/>
  <c r="O960" i="3"/>
  <c r="P8" i="3"/>
  <c r="H8" i="3"/>
  <c r="O8" i="3"/>
  <c r="G8" i="3"/>
  <c r="N8" i="3"/>
  <c r="F8" i="3"/>
  <c r="M8" i="3"/>
  <c r="E8" i="3"/>
  <c r="L8" i="3"/>
  <c r="K8" i="3"/>
  <c r="P16" i="3"/>
  <c r="H16" i="3"/>
  <c r="O16" i="3"/>
  <c r="G16" i="3"/>
  <c r="N16" i="3"/>
  <c r="F16" i="3"/>
  <c r="M16" i="3"/>
  <c r="E16" i="3"/>
  <c r="L16" i="3"/>
  <c r="K16" i="3"/>
  <c r="K23" i="3"/>
  <c r="P32" i="3"/>
  <c r="H32" i="3"/>
  <c r="O32" i="3"/>
  <c r="G32" i="3"/>
  <c r="N32" i="3"/>
  <c r="F32" i="3"/>
  <c r="M32" i="3"/>
  <c r="E32" i="3"/>
  <c r="L32" i="3"/>
  <c r="K32" i="3"/>
  <c r="P36" i="3"/>
  <c r="H36" i="3"/>
  <c r="R36" i="3"/>
  <c r="I36" i="3"/>
  <c r="Q36" i="3"/>
  <c r="G36" i="3"/>
  <c r="O36" i="3"/>
  <c r="F36" i="3"/>
  <c r="N36" i="3"/>
  <c r="E36" i="3"/>
  <c r="M36" i="3"/>
  <c r="L36" i="3"/>
  <c r="M37" i="3"/>
  <c r="Q43" i="3"/>
  <c r="I43" i="3"/>
  <c r="P43" i="3"/>
  <c r="H43" i="3"/>
  <c r="K43" i="3"/>
  <c r="J43" i="3"/>
  <c r="G43" i="3"/>
  <c r="R43" i="3"/>
  <c r="F43" i="3"/>
  <c r="O43" i="3"/>
  <c r="E43" i="3"/>
  <c r="N43" i="3"/>
  <c r="K54" i="3"/>
  <c r="N63" i="3"/>
  <c r="Q67" i="3"/>
  <c r="I67" i="3"/>
  <c r="P67" i="3"/>
  <c r="H67" i="3"/>
  <c r="K67" i="3"/>
  <c r="J67" i="3"/>
  <c r="G67" i="3"/>
  <c r="R67" i="3"/>
  <c r="F67" i="3"/>
  <c r="O67" i="3"/>
  <c r="E67" i="3"/>
  <c r="N67" i="3"/>
  <c r="J88" i="3"/>
  <c r="M111" i="3"/>
  <c r="E111" i="3"/>
  <c r="L111" i="3"/>
  <c r="I111" i="3"/>
  <c r="R111" i="3"/>
  <c r="H111" i="3"/>
  <c r="Q111" i="3"/>
  <c r="G111" i="3"/>
  <c r="P111" i="3"/>
  <c r="F111" i="3"/>
  <c r="O111" i="3"/>
  <c r="N111" i="3"/>
  <c r="P117" i="3"/>
  <c r="N143" i="3"/>
  <c r="Q171" i="3"/>
  <c r="I171" i="3"/>
  <c r="P171" i="3"/>
  <c r="H171" i="3"/>
  <c r="O171" i="3"/>
  <c r="G171" i="3"/>
  <c r="L171" i="3"/>
  <c r="K171" i="3"/>
  <c r="J171" i="3"/>
  <c r="F171" i="3"/>
  <c r="E171" i="3"/>
  <c r="R171" i="3"/>
  <c r="L187" i="3"/>
  <c r="O213" i="3"/>
  <c r="G213" i="3"/>
  <c r="N213" i="3"/>
  <c r="F213" i="3"/>
  <c r="M213" i="3"/>
  <c r="E213" i="3"/>
  <c r="K213" i="3"/>
  <c r="J213" i="3"/>
  <c r="I213" i="3"/>
  <c r="H213" i="3"/>
  <c r="R213" i="3"/>
  <c r="Q213" i="3"/>
  <c r="R227" i="3"/>
  <c r="R235" i="3"/>
  <c r="N294" i="3"/>
  <c r="F294" i="3"/>
  <c r="M294" i="3"/>
  <c r="E294" i="3"/>
  <c r="L294" i="3"/>
  <c r="K294" i="3"/>
  <c r="P294" i="3"/>
  <c r="O294" i="3"/>
  <c r="J294" i="3"/>
  <c r="I294" i="3"/>
  <c r="H294" i="3"/>
  <c r="G294" i="3"/>
  <c r="Q331" i="3"/>
  <c r="I331" i="3"/>
  <c r="P331" i="3"/>
  <c r="H331" i="3"/>
  <c r="O331" i="3"/>
  <c r="G331" i="3"/>
  <c r="N331" i="3"/>
  <c r="F331" i="3"/>
  <c r="M331" i="3"/>
  <c r="L331" i="3"/>
  <c r="K331" i="3"/>
  <c r="J331" i="3"/>
  <c r="E331" i="3"/>
  <c r="R332" i="3"/>
  <c r="P348" i="3"/>
  <c r="H348" i="3"/>
  <c r="O348" i="3"/>
  <c r="G348" i="3"/>
  <c r="N348" i="3"/>
  <c r="F348" i="3"/>
  <c r="M348" i="3"/>
  <c r="E348" i="3"/>
  <c r="Q348" i="3"/>
  <c r="L348" i="3"/>
  <c r="K348" i="3"/>
  <c r="J348" i="3"/>
  <c r="I348" i="3"/>
  <c r="O405" i="3"/>
  <c r="G405" i="3"/>
  <c r="N405" i="3"/>
  <c r="F405" i="3"/>
  <c r="M405" i="3"/>
  <c r="E405" i="3"/>
  <c r="L405" i="3"/>
  <c r="P405" i="3"/>
  <c r="K405" i="3"/>
  <c r="J405" i="3"/>
  <c r="I405" i="3"/>
  <c r="H405" i="3"/>
  <c r="R445" i="3"/>
  <c r="N470" i="3"/>
  <c r="F470" i="3"/>
  <c r="M470" i="3"/>
  <c r="E470" i="3"/>
  <c r="L470" i="3"/>
  <c r="K470" i="3"/>
  <c r="O470" i="3"/>
  <c r="J470" i="3"/>
  <c r="I470" i="3"/>
  <c r="H470" i="3"/>
  <c r="G470" i="3"/>
  <c r="R470" i="3"/>
  <c r="R477" i="3"/>
  <c r="R484" i="3"/>
  <c r="N566" i="3"/>
  <c r="F566" i="3"/>
  <c r="M566" i="3"/>
  <c r="E566" i="3"/>
  <c r="L566" i="3"/>
  <c r="K566" i="3"/>
  <c r="P566" i="3"/>
  <c r="O566" i="3"/>
  <c r="J566" i="3"/>
  <c r="I566" i="3"/>
  <c r="H566" i="3"/>
  <c r="G566" i="3"/>
  <c r="M579" i="3"/>
  <c r="P596" i="3"/>
  <c r="H596" i="3"/>
  <c r="O596" i="3"/>
  <c r="G596" i="3"/>
  <c r="N596" i="3"/>
  <c r="F596" i="3"/>
  <c r="M596" i="3"/>
  <c r="E596" i="3"/>
  <c r="Q596" i="3"/>
  <c r="L596" i="3"/>
  <c r="K596" i="3"/>
  <c r="J596" i="3"/>
  <c r="I596" i="3"/>
  <c r="Q605" i="3"/>
  <c r="Q813" i="3"/>
  <c r="I813" i="3"/>
  <c r="P813" i="3"/>
  <c r="H813" i="3"/>
  <c r="O813" i="3"/>
  <c r="G813" i="3"/>
  <c r="N813" i="3"/>
  <c r="F813" i="3"/>
  <c r="J813" i="3"/>
  <c r="E813" i="3"/>
  <c r="R813" i="3"/>
  <c r="M813" i="3"/>
  <c r="L813" i="3"/>
  <c r="K813" i="3"/>
  <c r="P1006" i="3"/>
  <c r="H1006" i="3"/>
  <c r="O1006" i="3"/>
  <c r="G1006" i="3"/>
  <c r="N1006" i="3"/>
  <c r="F1006" i="3"/>
  <c r="M1006" i="3"/>
  <c r="E1006" i="3"/>
  <c r="J1006" i="3"/>
  <c r="I1006" i="3"/>
  <c r="R1006" i="3"/>
  <c r="Q1006" i="3"/>
  <c r="L1006" i="3"/>
  <c r="K1006" i="3"/>
  <c r="Q1021" i="3"/>
  <c r="I1021" i="3"/>
  <c r="P1021" i="3"/>
  <c r="H1021" i="3"/>
  <c r="O1021" i="3"/>
  <c r="G1021" i="3"/>
  <c r="N1021" i="3"/>
  <c r="F1021" i="3"/>
  <c r="L1021" i="3"/>
  <c r="K1021" i="3"/>
  <c r="J1021" i="3"/>
  <c r="E1021" i="3"/>
  <c r="R1021" i="3"/>
  <c r="M1021" i="3"/>
  <c r="H263" i="2"/>
  <c r="H279" i="2"/>
  <c r="H760" i="2"/>
  <c r="R23" i="3"/>
  <c r="L54" i="3"/>
  <c r="N78" i="3"/>
  <c r="F78" i="3"/>
  <c r="M78" i="3"/>
  <c r="E78" i="3"/>
  <c r="J78" i="3"/>
  <c r="I78" i="3"/>
  <c r="R78" i="3"/>
  <c r="H78" i="3"/>
  <c r="Q78" i="3"/>
  <c r="G78" i="3"/>
  <c r="P78" i="3"/>
  <c r="O78" i="3"/>
  <c r="O85" i="3"/>
  <c r="G85" i="3"/>
  <c r="N85" i="3"/>
  <c r="F85" i="3"/>
  <c r="J85" i="3"/>
  <c r="I85" i="3"/>
  <c r="R85" i="3"/>
  <c r="H85" i="3"/>
  <c r="Q85" i="3"/>
  <c r="E85" i="3"/>
  <c r="P85" i="3"/>
  <c r="M85" i="3"/>
  <c r="M88" i="3"/>
  <c r="K92" i="3"/>
  <c r="N102" i="3"/>
  <c r="F102" i="3"/>
  <c r="M102" i="3"/>
  <c r="E102" i="3"/>
  <c r="J102" i="3"/>
  <c r="I102" i="3"/>
  <c r="R102" i="3"/>
  <c r="H102" i="3"/>
  <c r="Q102" i="3"/>
  <c r="G102" i="3"/>
  <c r="P102" i="3"/>
  <c r="O102" i="3"/>
  <c r="Q117" i="3"/>
  <c r="M132" i="3"/>
  <c r="M135" i="3"/>
  <c r="E135" i="3"/>
  <c r="L135" i="3"/>
  <c r="K135" i="3"/>
  <c r="J135" i="3"/>
  <c r="I135" i="3"/>
  <c r="H135" i="3"/>
  <c r="R135" i="3"/>
  <c r="G135" i="3"/>
  <c r="Q135" i="3"/>
  <c r="F135" i="3"/>
  <c r="P135" i="3"/>
  <c r="P140" i="3"/>
  <c r="H140" i="3"/>
  <c r="O140" i="3"/>
  <c r="G140" i="3"/>
  <c r="N140" i="3"/>
  <c r="F140" i="3"/>
  <c r="L140" i="3"/>
  <c r="K140" i="3"/>
  <c r="J140" i="3"/>
  <c r="I140" i="3"/>
  <c r="E140" i="3"/>
  <c r="R140" i="3"/>
  <c r="Q179" i="3"/>
  <c r="I179" i="3"/>
  <c r="P179" i="3"/>
  <c r="H179" i="3"/>
  <c r="O179" i="3"/>
  <c r="G179" i="3"/>
  <c r="K179" i="3"/>
  <c r="J179" i="3"/>
  <c r="F179" i="3"/>
  <c r="E179" i="3"/>
  <c r="R179" i="3"/>
  <c r="N179" i="3"/>
  <c r="M187" i="3"/>
  <c r="P236" i="3"/>
  <c r="H236" i="3"/>
  <c r="O236" i="3"/>
  <c r="G236" i="3"/>
  <c r="N236" i="3"/>
  <c r="F236" i="3"/>
  <c r="M236" i="3"/>
  <c r="E236" i="3"/>
  <c r="L236" i="3"/>
  <c r="K236" i="3"/>
  <c r="J236" i="3"/>
  <c r="I236" i="3"/>
  <c r="P244" i="3"/>
  <c r="H244" i="3"/>
  <c r="O244" i="3"/>
  <c r="G244" i="3"/>
  <c r="N244" i="3"/>
  <c r="F244" i="3"/>
  <c r="M244" i="3"/>
  <c r="E244" i="3"/>
  <c r="Q244" i="3"/>
  <c r="L244" i="3"/>
  <c r="K244" i="3"/>
  <c r="J244" i="3"/>
  <c r="I244" i="3"/>
  <c r="N254" i="3"/>
  <c r="F254" i="3"/>
  <c r="M254" i="3"/>
  <c r="E254" i="3"/>
  <c r="L254" i="3"/>
  <c r="K254" i="3"/>
  <c r="Q254" i="3"/>
  <c r="P254" i="3"/>
  <c r="O254" i="3"/>
  <c r="J254" i="3"/>
  <c r="I254" i="3"/>
  <c r="H254" i="3"/>
  <c r="Q323" i="3"/>
  <c r="I323" i="3"/>
  <c r="P323" i="3"/>
  <c r="H323" i="3"/>
  <c r="O323" i="3"/>
  <c r="G323" i="3"/>
  <c r="N323" i="3"/>
  <c r="F323" i="3"/>
  <c r="L323" i="3"/>
  <c r="K323" i="3"/>
  <c r="J323" i="3"/>
  <c r="E323" i="3"/>
  <c r="N446" i="3"/>
  <c r="F446" i="3"/>
  <c r="M446" i="3"/>
  <c r="E446" i="3"/>
  <c r="L446" i="3"/>
  <c r="K446" i="3"/>
  <c r="O446" i="3"/>
  <c r="J446" i="3"/>
  <c r="I446" i="3"/>
  <c r="H446" i="3"/>
  <c r="G446" i="3"/>
  <c r="R446" i="3"/>
  <c r="N478" i="3"/>
  <c r="F478" i="3"/>
  <c r="M478" i="3"/>
  <c r="E478" i="3"/>
  <c r="L478" i="3"/>
  <c r="K478" i="3"/>
  <c r="J478" i="3"/>
  <c r="I478" i="3"/>
  <c r="H478" i="3"/>
  <c r="G478" i="3"/>
  <c r="R478" i="3"/>
  <c r="Q478" i="3"/>
  <c r="R491" i="3"/>
  <c r="R579" i="3"/>
  <c r="R605" i="3"/>
  <c r="O671" i="3"/>
  <c r="G671" i="3"/>
  <c r="M671" i="3"/>
  <c r="E671" i="3"/>
  <c r="I671" i="3"/>
  <c r="R671" i="3"/>
  <c r="H671" i="3"/>
  <c r="Q671" i="3"/>
  <c r="F671" i="3"/>
  <c r="P671" i="3"/>
  <c r="N671" i="3"/>
  <c r="L671" i="3"/>
  <c r="K671" i="3"/>
  <c r="J671" i="3"/>
  <c r="M705" i="3"/>
  <c r="E705" i="3"/>
  <c r="K705" i="3"/>
  <c r="Q705" i="3"/>
  <c r="G705" i="3"/>
  <c r="P705" i="3"/>
  <c r="F705" i="3"/>
  <c r="O705" i="3"/>
  <c r="N705" i="3"/>
  <c r="R705" i="3"/>
  <c r="L705" i="3"/>
  <c r="J705" i="3"/>
  <c r="I705" i="3"/>
  <c r="H705" i="3"/>
  <c r="O1159" i="3"/>
  <c r="G1159" i="3"/>
  <c r="N1159" i="3"/>
  <c r="F1159" i="3"/>
  <c r="M1159" i="3"/>
  <c r="E1159" i="3"/>
  <c r="L1159" i="3"/>
  <c r="Q1159" i="3"/>
  <c r="P1159" i="3"/>
  <c r="K1159" i="3"/>
  <c r="J1159" i="3"/>
  <c r="R1159" i="3"/>
  <c r="I1159" i="3"/>
  <c r="H1159" i="3"/>
  <c r="P24" i="3"/>
  <c r="H24" i="3"/>
  <c r="O24" i="3"/>
  <c r="G24" i="3"/>
  <c r="N24" i="3"/>
  <c r="F24" i="3"/>
  <c r="M24" i="3"/>
  <c r="E24" i="3"/>
  <c r="L24" i="3"/>
  <c r="K24" i="3"/>
  <c r="L48" i="3"/>
  <c r="K48" i="3"/>
  <c r="I48" i="3"/>
  <c r="R48" i="3"/>
  <c r="H48" i="3"/>
  <c r="Q48" i="3"/>
  <c r="G48" i="3"/>
  <c r="P48" i="3"/>
  <c r="F48" i="3"/>
  <c r="O48" i="3"/>
  <c r="E48" i="3"/>
  <c r="N48" i="3"/>
  <c r="K78" i="3"/>
  <c r="K85" i="3"/>
  <c r="L92" i="3"/>
  <c r="K102" i="3"/>
  <c r="Q132" i="3"/>
  <c r="P148" i="3"/>
  <c r="H148" i="3"/>
  <c r="O148" i="3"/>
  <c r="G148" i="3"/>
  <c r="N148" i="3"/>
  <c r="F148" i="3"/>
  <c r="K148" i="3"/>
  <c r="J148" i="3"/>
  <c r="I148" i="3"/>
  <c r="E148" i="3"/>
  <c r="R148" i="3"/>
  <c r="Q148" i="3"/>
  <c r="Q203" i="3"/>
  <c r="I203" i="3"/>
  <c r="P203" i="3"/>
  <c r="H203" i="3"/>
  <c r="O203" i="3"/>
  <c r="G203" i="3"/>
  <c r="K203" i="3"/>
  <c r="J203" i="3"/>
  <c r="F203" i="3"/>
  <c r="E203" i="3"/>
  <c r="R203" i="3"/>
  <c r="N203" i="3"/>
  <c r="G254" i="3"/>
  <c r="N302" i="3"/>
  <c r="F302" i="3"/>
  <c r="M302" i="3"/>
  <c r="E302" i="3"/>
  <c r="L302" i="3"/>
  <c r="K302" i="3"/>
  <c r="P302" i="3"/>
  <c r="O302" i="3"/>
  <c r="J302" i="3"/>
  <c r="I302" i="3"/>
  <c r="H302" i="3"/>
  <c r="G302" i="3"/>
  <c r="P412" i="3"/>
  <c r="H412" i="3"/>
  <c r="O412" i="3"/>
  <c r="G412" i="3"/>
  <c r="N412" i="3"/>
  <c r="F412" i="3"/>
  <c r="M412" i="3"/>
  <c r="E412" i="3"/>
  <c r="Q412" i="3"/>
  <c r="L412" i="3"/>
  <c r="K412" i="3"/>
  <c r="J412" i="3"/>
  <c r="I412" i="3"/>
  <c r="Q435" i="3"/>
  <c r="I435" i="3"/>
  <c r="P435" i="3"/>
  <c r="H435" i="3"/>
  <c r="O435" i="3"/>
  <c r="G435" i="3"/>
  <c r="N435" i="3"/>
  <c r="F435" i="3"/>
  <c r="L435" i="3"/>
  <c r="K435" i="3"/>
  <c r="J435" i="3"/>
  <c r="E435" i="3"/>
  <c r="N454" i="3"/>
  <c r="F454" i="3"/>
  <c r="M454" i="3"/>
  <c r="E454" i="3"/>
  <c r="L454" i="3"/>
  <c r="K454" i="3"/>
  <c r="Q454" i="3"/>
  <c r="P454" i="3"/>
  <c r="O454" i="3"/>
  <c r="J454" i="3"/>
  <c r="I454" i="3"/>
  <c r="H454" i="3"/>
  <c r="Q483" i="3"/>
  <c r="I483" i="3"/>
  <c r="P483" i="3"/>
  <c r="H483" i="3"/>
  <c r="O483" i="3"/>
  <c r="G483" i="3"/>
  <c r="N483" i="3"/>
  <c r="F483" i="3"/>
  <c r="M483" i="3"/>
  <c r="L483" i="3"/>
  <c r="K483" i="3"/>
  <c r="J483" i="3"/>
  <c r="E483" i="3"/>
  <c r="P492" i="3"/>
  <c r="H492" i="3"/>
  <c r="O492" i="3"/>
  <c r="G492" i="3"/>
  <c r="N492" i="3"/>
  <c r="F492" i="3"/>
  <c r="M492" i="3"/>
  <c r="E492" i="3"/>
  <c r="L492" i="3"/>
  <c r="K492" i="3"/>
  <c r="J492" i="3"/>
  <c r="I492" i="3"/>
  <c r="O719" i="3"/>
  <c r="G719" i="3"/>
  <c r="M719" i="3"/>
  <c r="E719" i="3"/>
  <c r="K719" i="3"/>
  <c r="J719" i="3"/>
  <c r="I719" i="3"/>
  <c r="R719" i="3"/>
  <c r="H719" i="3"/>
  <c r="P719" i="3"/>
  <c r="N719" i="3"/>
  <c r="L719" i="3"/>
  <c r="F719" i="3"/>
  <c r="P862" i="3"/>
  <c r="H862" i="3"/>
  <c r="O862" i="3"/>
  <c r="G862" i="3"/>
  <c r="N862" i="3"/>
  <c r="F862" i="3"/>
  <c r="M862" i="3"/>
  <c r="E862" i="3"/>
  <c r="Q862" i="3"/>
  <c r="L862" i="3"/>
  <c r="K862" i="3"/>
  <c r="J862" i="3"/>
  <c r="R862" i="3"/>
  <c r="I862" i="3"/>
  <c r="N928" i="3"/>
  <c r="F928" i="3"/>
  <c r="M928" i="3"/>
  <c r="E928" i="3"/>
  <c r="L928" i="3"/>
  <c r="K928" i="3"/>
  <c r="Q928" i="3"/>
  <c r="P928" i="3"/>
  <c r="O928" i="3"/>
  <c r="J928" i="3"/>
  <c r="R928" i="3"/>
  <c r="I928" i="3"/>
  <c r="H928" i="3"/>
  <c r="G928" i="3"/>
  <c r="Q1053" i="3"/>
  <c r="I1053" i="3"/>
  <c r="P1053" i="3"/>
  <c r="H1053" i="3"/>
  <c r="O1053" i="3"/>
  <c r="G1053" i="3"/>
  <c r="N1053" i="3"/>
  <c r="F1053" i="3"/>
  <c r="J1053" i="3"/>
  <c r="E1053" i="3"/>
  <c r="P1070" i="3"/>
  <c r="H1070" i="3"/>
  <c r="O1070" i="3"/>
  <c r="G1070" i="3"/>
  <c r="N1070" i="3"/>
  <c r="F1070" i="3"/>
  <c r="M1070" i="3"/>
  <c r="E1070" i="3"/>
  <c r="Q1070" i="3"/>
  <c r="L1070" i="3"/>
  <c r="K1070" i="3"/>
  <c r="J1070" i="3"/>
  <c r="Q1109" i="3"/>
  <c r="I1109" i="3"/>
  <c r="P1109" i="3"/>
  <c r="H1109" i="3"/>
  <c r="O1109" i="3"/>
  <c r="G1109" i="3"/>
  <c r="N1109" i="3"/>
  <c r="F1109" i="3"/>
  <c r="L1109" i="3"/>
  <c r="K1109" i="3"/>
  <c r="J1109" i="3"/>
  <c r="E1109" i="3"/>
  <c r="P1142" i="3"/>
  <c r="H1142" i="3"/>
  <c r="O1142" i="3"/>
  <c r="G1142" i="3"/>
  <c r="N1142" i="3"/>
  <c r="F1142" i="3"/>
  <c r="M1142" i="3"/>
  <c r="E1142" i="3"/>
  <c r="L1142" i="3"/>
  <c r="K1142" i="3"/>
  <c r="J1142" i="3"/>
  <c r="I1142" i="3"/>
  <c r="Q1288" i="3"/>
  <c r="I1288" i="3"/>
  <c r="P1288" i="3"/>
  <c r="G1288" i="3"/>
  <c r="R1288" i="3"/>
  <c r="F1288" i="3"/>
  <c r="O1288" i="3"/>
  <c r="E1288" i="3"/>
  <c r="N1288" i="3"/>
  <c r="M1288" i="3"/>
  <c r="L1288" i="3"/>
  <c r="K1288" i="3"/>
  <c r="J1288" i="3"/>
  <c r="H1288" i="3"/>
  <c r="O1191" i="3"/>
  <c r="G1191" i="3"/>
  <c r="N1191" i="3"/>
  <c r="F1191" i="3"/>
  <c r="M1191" i="3"/>
  <c r="E1191" i="3"/>
  <c r="L1191" i="3"/>
  <c r="K1191" i="3"/>
  <c r="J1191" i="3"/>
  <c r="I1191" i="3"/>
  <c r="H1191" i="3"/>
  <c r="O1262" i="3"/>
  <c r="G1262" i="3"/>
  <c r="R1262" i="3"/>
  <c r="I1262" i="3"/>
  <c r="Q1262" i="3"/>
  <c r="H1262" i="3"/>
  <c r="P1262" i="3"/>
  <c r="F1262" i="3"/>
  <c r="N1262" i="3"/>
  <c r="E1262" i="3"/>
  <c r="K1262" i="3"/>
  <c r="J1262" i="3"/>
  <c r="P1289" i="3"/>
  <c r="H1289" i="3"/>
  <c r="R1289" i="3"/>
  <c r="I1289" i="3"/>
  <c r="M1289" i="3"/>
  <c r="K1289" i="3"/>
  <c r="J1289" i="3"/>
  <c r="G1289" i="3"/>
  <c r="F1289" i="3"/>
  <c r="Q1289" i="3"/>
  <c r="O1289" i="3"/>
  <c r="N1289" i="3"/>
  <c r="L1289" i="3"/>
  <c r="M1332" i="3"/>
  <c r="E1332" i="3"/>
  <c r="R1332" i="3"/>
  <c r="I1332" i="3"/>
  <c r="Q1332" i="3"/>
  <c r="H1332" i="3"/>
  <c r="L1332" i="3"/>
  <c r="N1332" i="3"/>
  <c r="K1332" i="3"/>
  <c r="J1332" i="3"/>
  <c r="G1332" i="3"/>
  <c r="P1332" i="3"/>
  <c r="O1332" i="3"/>
  <c r="F1332" i="3"/>
  <c r="K1342" i="3"/>
  <c r="R1342" i="3"/>
  <c r="I1342" i="3"/>
  <c r="Q1342" i="3"/>
  <c r="H1342" i="3"/>
  <c r="P1342" i="3"/>
  <c r="G1342" i="3"/>
  <c r="M1342" i="3"/>
  <c r="O1342" i="3"/>
  <c r="N1342" i="3"/>
  <c r="L1342" i="3"/>
  <c r="J1342" i="3"/>
  <c r="F1342" i="3"/>
  <c r="K1358" i="3"/>
  <c r="P1358" i="3"/>
  <c r="G1358" i="3"/>
  <c r="O1358" i="3"/>
  <c r="F1358" i="3"/>
  <c r="N1358" i="3"/>
  <c r="E1358" i="3"/>
  <c r="J1358" i="3"/>
  <c r="Q1358" i="3"/>
  <c r="M1358" i="3"/>
  <c r="L1358" i="3"/>
  <c r="I1358" i="3"/>
  <c r="R1358" i="3"/>
  <c r="P1385" i="3"/>
  <c r="H1385" i="3"/>
  <c r="N1385" i="3"/>
  <c r="E1385" i="3"/>
  <c r="M1385" i="3"/>
  <c r="L1385" i="3"/>
  <c r="R1385" i="3"/>
  <c r="I1385" i="3"/>
  <c r="Q1385" i="3"/>
  <c r="O1385" i="3"/>
  <c r="K1385" i="3"/>
  <c r="J1385" i="3"/>
  <c r="G1385" i="3"/>
  <c r="O1434" i="3"/>
  <c r="G1434" i="3"/>
  <c r="N1434" i="3"/>
  <c r="E1434" i="3"/>
  <c r="M1434" i="3"/>
  <c r="L1434" i="3"/>
  <c r="R1434" i="3"/>
  <c r="I1434" i="3"/>
  <c r="Q1434" i="3"/>
  <c r="P1434" i="3"/>
  <c r="K1434" i="3"/>
  <c r="H1434" i="3"/>
  <c r="J9" i="3"/>
  <c r="R9" i="3"/>
  <c r="J17" i="3"/>
  <c r="R17" i="3"/>
  <c r="J25" i="3"/>
  <c r="R25" i="3"/>
  <c r="J33" i="3"/>
  <c r="R33" i="3"/>
  <c r="Q35" i="3"/>
  <c r="I35" i="3"/>
  <c r="K35" i="3"/>
  <c r="M39" i="3"/>
  <c r="E39" i="3"/>
  <c r="L39" i="3"/>
  <c r="N39" i="3"/>
  <c r="O45" i="3"/>
  <c r="G45" i="3"/>
  <c r="N45" i="3"/>
  <c r="F45" i="3"/>
  <c r="L45" i="3"/>
  <c r="Q51" i="3"/>
  <c r="I51" i="3"/>
  <c r="P51" i="3"/>
  <c r="H51" i="3"/>
  <c r="L51" i="3"/>
  <c r="I68" i="3"/>
  <c r="O69" i="3"/>
  <c r="G69" i="3"/>
  <c r="N69" i="3"/>
  <c r="F69" i="3"/>
  <c r="L69" i="3"/>
  <c r="Q75" i="3"/>
  <c r="I75" i="3"/>
  <c r="P75" i="3"/>
  <c r="H75" i="3"/>
  <c r="L75" i="3"/>
  <c r="Q99" i="3"/>
  <c r="I99" i="3"/>
  <c r="P99" i="3"/>
  <c r="H99" i="3"/>
  <c r="L99" i="3"/>
  <c r="G107" i="3"/>
  <c r="P108" i="3"/>
  <c r="H108" i="3"/>
  <c r="O108" i="3"/>
  <c r="G108" i="3"/>
  <c r="L108" i="3"/>
  <c r="Q115" i="3"/>
  <c r="I115" i="3"/>
  <c r="P115" i="3"/>
  <c r="H115" i="3"/>
  <c r="O115" i="3"/>
  <c r="G115" i="3"/>
  <c r="M115" i="3"/>
  <c r="J116" i="3"/>
  <c r="Q123" i="3"/>
  <c r="I123" i="3"/>
  <c r="P123" i="3"/>
  <c r="H123" i="3"/>
  <c r="O123" i="3"/>
  <c r="G123" i="3"/>
  <c r="M123" i="3"/>
  <c r="J124" i="3"/>
  <c r="J131" i="3"/>
  <c r="J139" i="3"/>
  <c r="M151" i="3"/>
  <c r="E151" i="3"/>
  <c r="L151" i="3"/>
  <c r="K151" i="3"/>
  <c r="N151" i="3"/>
  <c r="P156" i="3"/>
  <c r="H156" i="3"/>
  <c r="O156" i="3"/>
  <c r="G156" i="3"/>
  <c r="N156" i="3"/>
  <c r="F156" i="3"/>
  <c r="M156" i="3"/>
  <c r="J157" i="3"/>
  <c r="P164" i="3"/>
  <c r="H164" i="3"/>
  <c r="O164" i="3"/>
  <c r="G164" i="3"/>
  <c r="N164" i="3"/>
  <c r="F164" i="3"/>
  <c r="M164" i="3"/>
  <c r="J165" i="3"/>
  <c r="N182" i="3"/>
  <c r="F182" i="3"/>
  <c r="M182" i="3"/>
  <c r="E182" i="3"/>
  <c r="L182" i="3"/>
  <c r="P182" i="3"/>
  <c r="J183" i="3"/>
  <c r="N190" i="3"/>
  <c r="F190" i="3"/>
  <c r="M190" i="3"/>
  <c r="E190" i="3"/>
  <c r="L190" i="3"/>
  <c r="P190" i="3"/>
  <c r="I191" i="3"/>
  <c r="N198" i="3"/>
  <c r="F198" i="3"/>
  <c r="M198" i="3"/>
  <c r="E198" i="3"/>
  <c r="L198" i="3"/>
  <c r="P198" i="3"/>
  <c r="I199" i="3"/>
  <c r="N206" i="3"/>
  <c r="F206" i="3"/>
  <c r="M206" i="3"/>
  <c r="E206" i="3"/>
  <c r="L206" i="3"/>
  <c r="P206" i="3"/>
  <c r="H207" i="3"/>
  <c r="K221" i="3"/>
  <c r="P228" i="3"/>
  <c r="H228" i="3"/>
  <c r="O228" i="3"/>
  <c r="G228" i="3"/>
  <c r="N228" i="3"/>
  <c r="F228" i="3"/>
  <c r="M228" i="3"/>
  <c r="E228" i="3"/>
  <c r="R228" i="3"/>
  <c r="O237" i="3"/>
  <c r="G237" i="3"/>
  <c r="N237" i="3"/>
  <c r="F237" i="3"/>
  <c r="M237" i="3"/>
  <c r="E237" i="3"/>
  <c r="L237" i="3"/>
  <c r="R237" i="3"/>
  <c r="N246" i="3"/>
  <c r="F246" i="3"/>
  <c r="M246" i="3"/>
  <c r="E246" i="3"/>
  <c r="L246" i="3"/>
  <c r="K246" i="3"/>
  <c r="R246" i="3"/>
  <c r="K251" i="3"/>
  <c r="K259" i="3"/>
  <c r="K268" i="3"/>
  <c r="P276" i="3"/>
  <c r="H276" i="3"/>
  <c r="O276" i="3"/>
  <c r="G276" i="3"/>
  <c r="N276" i="3"/>
  <c r="F276" i="3"/>
  <c r="M276" i="3"/>
  <c r="E276" i="3"/>
  <c r="R276" i="3"/>
  <c r="O285" i="3"/>
  <c r="G285" i="3"/>
  <c r="N285" i="3"/>
  <c r="F285" i="3"/>
  <c r="M285" i="3"/>
  <c r="E285" i="3"/>
  <c r="L285" i="3"/>
  <c r="R285" i="3"/>
  <c r="K291" i="3"/>
  <c r="K299" i="3"/>
  <c r="K309" i="3"/>
  <c r="Q315" i="3"/>
  <c r="I315" i="3"/>
  <c r="P315" i="3"/>
  <c r="H315" i="3"/>
  <c r="O315" i="3"/>
  <c r="G315" i="3"/>
  <c r="N315" i="3"/>
  <c r="F315" i="3"/>
  <c r="R315" i="3"/>
  <c r="O318" i="3"/>
  <c r="P324" i="3"/>
  <c r="H324" i="3"/>
  <c r="O324" i="3"/>
  <c r="G324" i="3"/>
  <c r="N324" i="3"/>
  <c r="F324" i="3"/>
  <c r="M324" i="3"/>
  <c r="E324" i="3"/>
  <c r="R324" i="3"/>
  <c r="O333" i="3"/>
  <c r="G333" i="3"/>
  <c r="N333" i="3"/>
  <c r="F333" i="3"/>
  <c r="M333" i="3"/>
  <c r="E333" i="3"/>
  <c r="L333" i="3"/>
  <c r="R333" i="3"/>
  <c r="N342" i="3"/>
  <c r="F342" i="3"/>
  <c r="M342" i="3"/>
  <c r="E342" i="3"/>
  <c r="L342" i="3"/>
  <c r="K342" i="3"/>
  <c r="R342" i="3"/>
  <c r="N350" i="3"/>
  <c r="F350" i="3"/>
  <c r="M350" i="3"/>
  <c r="E350" i="3"/>
  <c r="L350" i="3"/>
  <c r="K350" i="3"/>
  <c r="R350" i="3"/>
  <c r="K364" i="3"/>
  <c r="K373" i="3"/>
  <c r="P380" i="3"/>
  <c r="H380" i="3"/>
  <c r="O380" i="3"/>
  <c r="G380" i="3"/>
  <c r="N380" i="3"/>
  <c r="F380" i="3"/>
  <c r="M380" i="3"/>
  <c r="E380" i="3"/>
  <c r="R380" i="3"/>
  <c r="P388" i="3"/>
  <c r="H388" i="3"/>
  <c r="O388" i="3"/>
  <c r="G388" i="3"/>
  <c r="N388" i="3"/>
  <c r="F388" i="3"/>
  <c r="M388" i="3"/>
  <c r="E388" i="3"/>
  <c r="R388" i="3"/>
  <c r="O390" i="3"/>
  <c r="Q395" i="3"/>
  <c r="I395" i="3"/>
  <c r="P395" i="3"/>
  <c r="H395" i="3"/>
  <c r="O395" i="3"/>
  <c r="G395" i="3"/>
  <c r="N395" i="3"/>
  <c r="F395" i="3"/>
  <c r="R395" i="3"/>
  <c r="J398" i="3"/>
  <c r="N406" i="3"/>
  <c r="F406" i="3"/>
  <c r="M406" i="3"/>
  <c r="E406" i="3"/>
  <c r="L406" i="3"/>
  <c r="K406" i="3"/>
  <c r="Q406" i="3"/>
  <c r="N414" i="3"/>
  <c r="F414" i="3"/>
  <c r="M414" i="3"/>
  <c r="E414" i="3"/>
  <c r="L414" i="3"/>
  <c r="K414" i="3"/>
  <c r="Q414" i="3"/>
  <c r="K420" i="3"/>
  <c r="K428" i="3"/>
  <c r="P436" i="3"/>
  <c r="H436" i="3"/>
  <c r="O436" i="3"/>
  <c r="G436" i="3"/>
  <c r="N436" i="3"/>
  <c r="F436" i="3"/>
  <c r="M436" i="3"/>
  <c r="E436" i="3"/>
  <c r="R436" i="3"/>
  <c r="K451" i="3"/>
  <c r="K460" i="3"/>
  <c r="O485" i="3"/>
  <c r="G485" i="3"/>
  <c r="N485" i="3"/>
  <c r="F485" i="3"/>
  <c r="M485" i="3"/>
  <c r="E485" i="3"/>
  <c r="L485" i="3"/>
  <c r="R485" i="3"/>
  <c r="O493" i="3"/>
  <c r="G493" i="3"/>
  <c r="N493" i="3"/>
  <c r="F493" i="3"/>
  <c r="M493" i="3"/>
  <c r="E493" i="3"/>
  <c r="L493" i="3"/>
  <c r="R493" i="3"/>
  <c r="Q499" i="3"/>
  <c r="I499" i="3"/>
  <c r="P499" i="3"/>
  <c r="H499" i="3"/>
  <c r="O499" i="3"/>
  <c r="G499" i="3"/>
  <c r="N499" i="3"/>
  <c r="F499" i="3"/>
  <c r="R499" i="3"/>
  <c r="J502" i="3"/>
  <c r="Q507" i="3"/>
  <c r="I507" i="3"/>
  <c r="P507" i="3"/>
  <c r="H507" i="3"/>
  <c r="O507" i="3"/>
  <c r="G507" i="3"/>
  <c r="N507" i="3"/>
  <c r="F507" i="3"/>
  <c r="R507" i="3"/>
  <c r="P580" i="3"/>
  <c r="H580" i="3"/>
  <c r="O580" i="3"/>
  <c r="G580" i="3"/>
  <c r="N580" i="3"/>
  <c r="F580" i="3"/>
  <c r="M580" i="3"/>
  <c r="E580" i="3"/>
  <c r="R580" i="3"/>
  <c r="O589" i="3"/>
  <c r="G589" i="3"/>
  <c r="N589" i="3"/>
  <c r="F589" i="3"/>
  <c r="M589" i="3"/>
  <c r="E589" i="3"/>
  <c r="L589" i="3"/>
  <c r="Q589" i="3"/>
  <c r="N606" i="3"/>
  <c r="F606" i="3"/>
  <c r="M606" i="3"/>
  <c r="E606" i="3"/>
  <c r="L606" i="3"/>
  <c r="K606" i="3"/>
  <c r="R606" i="3"/>
  <c r="Q653" i="3"/>
  <c r="I653" i="3"/>
  <c r="O653" i="3"/>
  <c r="G653" i="3"/>
  <c r="J653" i="3"/>
  <c r="H653" i="3"/>
  <c r="R653" i="3"/>
  <c r="F653" i="3"/>
  <c r="P653" i="3"/>
  <c r="E653" i="3"/>
  <c r="N656" i="3"/>
  <c r="F656" i="3"/>
  <c r="L656" i="3"/>
  <c r="K656" i="3"/>
  <c r="J656" i="3"/>
  <c r="I656" i="3"/>
  <c r="R656" i="3"/>
  <c r="H656" i="3"/>
  <c r="P678" i="3"/>
  <c r="H678" i="3"/>
  <c r="N678" i="3"/>
  <c r="F678" i="3"/>
  <c r="J678" i="3"/>
  <c r="I678" i="3"/>
  <c r="R678" i="3"/>
  <c r="G678" i="3"/>
  <c r="Q678" i="3"/>
  <c r="E678" i="3"/>
  <c r="O767" i="3"/>
  <c r="G767" i="3"/>
  <c r="N767" i="3"/>
  <c r="F767" i="3"/>
  <c r="M767" i="3"/>
  <c r="E767" i="3"/>
  <c r="K767" i="3"/>
  <c r="J767" i="3"/>
  <c r="I767" i="3"/>
  <c r="H767" i="3"/>
  <c r="O831" i="3"/>
  <c r="G831" i="3"/>
  <c r="N831" i="3"/>
  <c r="F831" i="3"/>
  <c r="M831" i="3"/>
  <c r="E831" i="3"/>
  <c r="L831" i="3"/>
  <c r="J831" i="3"/>
  <c r="I831" i="3"/>
  <c r="H831" i="3"/>
  <c r="Q845" i="3"/>
  <c r="I845" i="3"/>
  <c r="P845" i="3"/>
  <c r="H845" i="3"/>
  <c r="O845" i="3"/>
  <c r="G845" i="3"/>
  <c r="N845" i="3"/>
  <c r="F845" i="3"/>
  <c r="L845" i="3"/>
  <c r="K845" i="3"/>
  <c r="J845" i="3"/>
  <c r="E845" i="3"/>
  <c r="N864" i="3"/>
  <c r="F864" i="3"/>
  <c r="M864" i="3"/>
  <c r="E864" i="3"/>
  <c r="L864" i="3"/>
  <c r="K864" i="3"/>
  <c r="I864" i="3"/>
  <c r="H864" i="3"/>
  <c r="G864" i="3"/>
  <c r="R864" i="3"/>
  <c r="Q885" i="3"/>
  <c r="I885" i="3"/>
  <c r="P885" i="3"/>
  <c r="H885" i="3"/>
  <c r="O885" i="3"/>
  <c r="G885" i="3"/>
  <c r="N885" i="3"/>
  <c r="F885" i="3"/>
  <c r="J885" i="3"/>
  <c r="E885" i="3"/>
  <c r="P894" i="3"/>
  <c r="H894" i="3"/>
  <c r="O894" i="3"/>
  <c r="G894" i="3"/>
  <c r="N894" i="3"/>
  <c r="F894" i="3"/>
  <c r="M894" i="3"/>
  <c r="E894" i="3"/>
  <c r="K894" i="3"/>
  <c r="J894" i="3"/>
  <c r="I894" i="3"/>
  <c r="Q949" i="3"/>
  <c r="I949" i="3"/>
  <c r="P949" i="3"/>
  <c r="H949" i="3"/>
  <c r="O949" i="3"/>
  <c r="G949" i="3"/>
  <c r="N949" i="3"/>
  <c r="F949" i="3"/>
  <c r="L949" i="3"/>
  <c r="K949" i="3"/>
  <c r="J949" i="3"/>
  <c r="E949" i="3"/>
  <c r="Q957" i="3"/>
  <c r="I957" i="3"/>
  <c r="P957" i="3"/>
  <c r="H957" i="3"/>
  <c r="O957" i="3"/>
  <c r="G957" i="3"/>
  <c r="N957" i="3"/>
  <c r="F957" i="3"/>
  <c r="M957" i="3"/>
  <c r="L957" i="3"/>
  <c r="K957" i="3"/>
  <c r="J957" i="3"/>
  <c r="N976" i="3"/>
  <c r="F976" i="3"/>
  <c r="M976" i="3"/>
  <c r="E976" i="3"/>
  <c r="L976" i="3"/>
  <c r="K976" i="3"/>
  <c r="P976" i="3"/>
  <c r="O976" i="3"/>
  <c r="J976" i="3"/>
  <c r="I976" i="3"/>
  <c r="O1063" i="3"/>
  <c r="G1063" i="3"/>
  <c r="N1063" i="3"/>
  <c r="F1063" i="3"/>
  <c r="M1063" i="3"/>
  <c r="E1063" i="3"/>
  <c r="L1063" i="3"/>
  <c r="I1063" i="3"/>
  <c r="H1063" i="3"/>
  <c r="R1063" i="3"/>
  <c r="O1111" i="3"/>
  <c r="G1111" i="3"/>
  <c r="N1111" i="3"/>
  <c r="F1111" i="3"/>
  <c r="M1111" i="3"/>
  <c r="E1111" i="3"/>
  <c r="L1111" i="3"/>
  <c r="J1111" i="3"/>
  <c r="I1111" i="3"/>
  <c r="H1111" i="3"/>
  <c r="O1119" i="3"/>
  <c r="G1119" i="3"/>
  <c r="N1119" i="3"/>
  <c r="F1119" i="3"/>
  <c r="M1119" i="3"/>
  <c r="E1119" i="3"/>
  <c r="L1119" i="3"/>
  <c r="I1119" i="3"/>
  <c r="H1119" i="3"/>
  <c r="R1119" i="3"/>
  <c r="P1174" i="3"/>
  <c r="H1174" i="3"/>
  <c r="O1174" i="3"/>
  <c r="G1174" i="3"/>
  <c r="N1174" i="3"/>
  <c r="F1174" i="3"/>
  <c r="M1174" i="3"/>
  <c r="E1174" i="3"/>
  <c r="K1174" i="3"/>
  <c r="J1174" i="3"/>
  <c r="I1174" i="3"/>
  <c r="P1182" i="3"/>
  <c r="H1182" i="3"/>
  <c r="O1182" i="3"/>
  <c r="G1182" i="3"/>
  <c r="N1182" i="3"/>
  <c r="F1182" i="3"/>
  <c r="M1182" i="3"/>
  <c r="E1182" i="3"/>
  <c r="Q1182" i="3"/>
  <c r="L1182" i="3"/>
  <c r="K1182" i="3"/>
  <c r="J1182" i="3"/>
  <c r="Q1245" i="3"/>
  <c r="I1245" i="3"/>
  <c r="P1245" i="3"/>
  <c r="H1245" i="3"/>
  <c r="O1245" i="3"/>
  <c r="G1245" i="3"/>
  <c r="N1245" i="3"/>
  <c r="F1245" i="3"/>
  <c r="K1245" i="3"/>
  <c r="J1245" i="3"/>
  <c r="E1245" i="3"/>
  <c r="L1262" i="3"/>
  <c r="E1342" i="3"/>
  <c r="H1358" i="3"/>
  <c r="F1434" i="3"/>
  <c r="O1466" i="3"/>
  <c r="G1466" i="3"/>
  <c r="P1466" i="3"/>
  <c r="F1466" i="3"/>
  <c r="N1466" i="3"/>
  <c r="E1466" i="3"/>
  <c r="M1466" i="3"/>
  <c r="J1466" i="3"/>
  <c r="L1466" i="3"/>
  <c r="K1466" i="3"/>
  <c r="I1466" i="3"/>
  <c r="H1466" i="3"/>
  <c r="R1466" i="3"/>
  <c r="Q1466" i="3"/>
  <c r="K9" i="3"/>
  <c r="J10" i="3"/>
  <c r="R10" i="3"/>
  <c r="H12" i="3"/>
  <c r="P12" i="3"/>
  <c r="K17" i="3"/>
  <c r="J18" i="3"/>
  <c r="R18" i="3"/>
  <c r="H20" i="3"/>
  <c r="P20" i="3"/>
  <c r="K25" i="3"/>
  <c r="J26" i="3"/>
  <c r="R26" i="3"/>
  <c r="H28" i="3"/>
  <c r="P28" i="3"/>
  <c r="K33" i="3"/>
  <c r="L35" i="3"/>
  <c r="J38" i="3"/>
  <c r="O39" i="3"/>
  <c r="J44" i="3"/>
  <c r="M45" i="3"/>
  <c r="M51" i="3"/>
  <c r="L56" i="3"/>
  <c r="K56" i="3"/>
  <c r="M56" i="3"/>
  <c r="N62" i="3"/>
  <c r="F62" i="3"/>
  <c r="M62" i="3"/>
  <c r="E62" i="3"/>
  <c r="L62" i="3"/>
  <c r="J68" i="3"/>
  <c r="M69" i="3"/>
  <c r="M75" i="3"/>
  <c r="M87" i="3"/>
  <c r="E87" i="3"/>
  <c r="L87" i="3"/>
  <c r="K87" i="3"/>
  <c r="N94" i="3"/>
  <c r="F94" i="3"/>
  <c r="M94" i="3"/>
  <c r="E94" i="3"/>
  <c r="L94" i="3"/>
  <c r="M99" i="3"/>
  <c r="L104" i="3"/>
  <c r="K104" i="3"/>
  <c r="N104" i="3"/>
  <c r="J107" i="3"/>
  <c r="M108" i="3"/>
  <c r="N115" i="3"/>
  <c r="K116" i="3"/>
  <c r="N118" i="3"/>
  <c r="F118" i="3"/>
  <c r="M118" i="3"/>
  <c r="E118" i="3"/>
  <c r="L118" i="3"/>
  <c r="P118" i="3"/>
  <c r="N123" i="3"/>
  <c r="K124" i="3"/>
  <c r="N126" i="3"/>
  <c r="F126" i="3"/>
  <c r="M126" i="3"/>
  <c r="E126" i="3"/>
  <c r="L126" i="3"/>
  <c r="P126" i="3"/>
  <c r="K131" i="3"/>
  <c r="O133" i="3"/>
  <c r="G133" i="3"/>
  <c r="N133" i="3"/>
  <c r="F133" i="3"/>
  <c r="M133" i="3"/>
  <c r="E133" i="3"/>
  <c r="P133" i="3"/>
  <c r="K139" i="3"/>
  <c r="O141" i="3"/>
  <c r="G141" i="3"/>
  <c r="N141" i="3"/>
  <c r="F141" i="3"/>
  <c r="M141" i="3"/>
  <c r="E141" i="3"/>
  <c r="P141" i="3"/>
  <c r="O151" i="3"/>
  <c r="Q156" i="3"/>
  <c r="K157" i="3"/>
  <c r="M159" i="3"/>
  <c r="E159" i="3"/>
  <c r="L159" i="3"/>
  <c r="K159" i="3"/>
  <c r="P159" i="3"/>
  <c r="Q164" i="3"/>
  <c r="K165" i="3"/>
  <c r="M167" i="3"/>
  <c r="E167" i="3"/>
  <c r="L167" i="3"/>
  <c r="K167" i="3"/>
  <c r="P167" i="3"/>
  <c r="P172" i="3"/>
  <c r="H172" i="3"/>
  <c r="O172" i="3"/>
  <c r="G172" i="3"/>
  <c r="N172" i="3"/>
  <c r="F172" i="3"/>
  <c r="M172" i="3"/>
  <c r="Q182" i="3"/>
  <c r="N183" i="3"/>
  <c r="Q190" i="3"/>
  <c r="J191" i="3"/>
  <c r="Q198" i="3"/>
  <c r="J199" i="3"/>
  <c r="Q206" i="3"/>
  <c r="I207" i="3"/>
  <c r="Q211" i="3"/>
  <c r="I211" i="3"/>
  <c r="P211" i="3"/>
  <c r="H211" i="3"/>
  <c r="O211" i="3"/>
  <c r="G211" i="3"/>
  <c r="M211" i="3"/>
  <c r="Q219" i="3"/>
  <c r="I219" i="3"/>
  <c r="P219" i="3"/>
  <c r="H219" i="3"/>
  <c r="O219" i="3"/>
  <c r="G219" i="3"/>
  <c r="N219" i="3"/>
  <c r="F219" i="3"/>
  <c r="R219" i="3"/>
  <c r="P221" i="3"/>
  <c r="O229" i="3"/>
  <c r="G229" i="3"/>
  <c r="N229" i="3"/>
  <c r="F229" i="3"/>
  <c r="M229" i="3"/>
  <c r="E229" i="3"/>
  <c r="L229" i="3"/>
  <c r="R229" i="3"/>
  <c r="N238" i="3"/>
  <c r="F238" i="3"/>
  <c r="M238" i="3"/>
  <c r="E238" i="3"/>
  <c r="L238" i="3"/>
  <c r="K238" i="3"/>
  <c r="R238" i="3"/>
  <c r="G246" i="3"/>
  <c r="L251" i="3"/>
  <c r="L259" i="3"/>
  <c r="L268" i="3"/>
  <c r="O277" i="3"/>
  <c r="G277" i="3"/>
  <c r="N277" i="3"/>
  <c r="F277" i="3"/>
  <c r="M277" i="3"/>
  <c r="E277" i="3"/>
  <c r="L277" i="3"/>
  <c r="R277" i="3"/>
  <c r="N286" i="3"/>
  <c r="F286" i="3"/>
  <c r="M286" i="3"/>
  <c r="E286" i="3"/>
  <c r="L286" i="3"/>
  <c r="K286" i="3"/>
  <c r="R286" i="3"/>
  <c r="L291" i="3"/>
  <c r="L299" i="3"/>
  <c r="Q307" i="3"/>
  <c r="I307" i="3"/>
  <c r="P307" i="3"/>
  <c r="H307" i="3"/>
  <c r="O307" i="3"/>
  <c r="G307" i="3"/>
  <c r="N307" i="3"/>
  <c r="F307" i="3"/>
  <c r="R307" i="3"/>
  <c r="P309" i="3"/>
  <c r="P316" i="3"/>
  <c r="H316" i="3"/>
  <c r="O316" i="3"/>
  <c r="G316" i="3"/>
  <c r="N316" i="3"/>
  <c r="F316" i="3"/>
  <c r="M316" i="3"/>
  <c r="E316" i="3"/>
  <c r="R316" i="3"/>
  <c r="P318" i="3"/>
  <c r="O325" i="3"/>
  <c r="G325" i="3"/>
  <c r="N325" i="3"/>
  <c r="F325" i="3"/>
  <c r="M325" i="3"/>
  <c r="E325" i="3"/>
  <c r="L325" i="3"/>
  <c r="R325" i="3"/>
  <c r="N334" i="3"/>
  <c r="F334" i="3"/>
  <c r="M334" i="3"/>
  <c r="E334" i="3"/>
  <c r="L334" i="3"/>
  <c r="K334" i="3"/>
  <c r="R334" i="3"/>
  <c r="G342" i="3"/>
  <c r="G350" i="3"/>
  <c r="L364" i="3"/>
  <c r="Q371" i="3"/>
  <c r="I371" i="3"/>
  <c r="P371" i="3"/>
  <c r="H371" i="3"/>
  <c r="O371" i="3"/>
  <c r="G371" i="3"/>
  <c r="N371" i="3"/>
  <c r="F371" i="3"/>
  <c r="R371" i="3"/>
  <c r="P373" i="3"/>
  <c r="O381" i="3"/>
  <c r="G381" i="3"/>
  <c r="N381" i="3"/>
  <c r="F381" i="3"/>
  <c r="M381" i="3"/>
  <c r="E381" i="3"/>
  <c r="L381" i="3"/>
  <c r="R381" i="3"/>
  <c r="O389" i="3"/>
  <c r="G389" i="3"/>
  <c r="N389" i="3"/>
  <c r="F389" i="3"/>
  <c r="M389" i="3"/>
  <c r="E389" i="3"/>
  <c r="L389" i="3"/>
  <c r="Q389" i="3"/>
  <c r="P390" i="3"/>
  <c r="P396" i="3"/>
  <c r="H396" i="3"/>
  <c r="O396" i="3"/>
  <c r="G396" i="3"/>
  <c r="N396" i="3"/>
  <c r="F396" i="3"/>
  <c r="M396" i="3"/>
  <c r="E396" i="3"/>
  <c r="R396" i="3"/>
  <c r="O398" i="3"/>
  <c r="R406" i="3"/>
  <c r="R414" i="3"/>
  <c r="L420" i="3"/>
  <c r="L428" i="3"/>
  <c r="O437" i="3"/>
  <c r="G437" i="3"/>
  <c r="N437" i="3"/>
  <c r="F437" i="3"/>
  <c r="M437" i="3"/>
  <c r="E437" i="3"/>
  <c r="L437" i="3"/>
  <c r="R437" i="3"/>
  <c r="L451" i="3"/>
  <c r="L460" i="3"/>
  <c r="N486" i="3"/>
  <c r="F486" i="3"/>
  <c r="M486" i="3"/>
  <c r="E486" i="3"/>
  <c r="L486" i="3"/>
  <c r="K486" i="3"/>
  <c r="Q486" i="3"/>
  <c r="N494" i="3"/>
  <c r="F494" i="3"/>
  <c r="M494" i="3"/>
  <c r="E494" i="3"/>
  <c r="L494" i="3"/>
  <c r="K494" i="3"/>
  <c r="P494" i="3"/>
  <c r="P500" i="3"/>
  <c r="H500" i="3"/>
  <c r="O500" i="3"/>
  <c r="G500" i="3"/>
  <c r="N500" i="3"/>
  <c r="F500" i="3"/>
  <c r="M500" i="3"/>
  <c r="E500" i="3"/>
  <c r="R500" i="3"/>
  <c r="O502" i="3"/>
  <c r="P508" i="3"/>
  <c r="H508" i="3"/>
  <c r="O508" i="3"/>
  <c r="G508" i="3"/>
  <c r="N508" i="3"/>
  <c r="F508" i="3"/>
  <c r="M508" i="3"/>
  <c r="E508" i="3"/>
  <c r="R508" i="3"/>
  <c r="J510" i="3"/>
  <c r="L516" i="3"/>
  <c r="L524" i="3"/>
  <c r="Q531" i="3"/>
  <c r="I531" i="3"/>
  <c r="P531" i="3"/>
  <c r="H531" i="3"/>
  <c r="O531" i="3"/>
  <c r="G531" i="3"/>
  <c r="N531" i="3"/>
  <c r="F531" i="3"/>
  <c r="R531" i="3"/>
  <c r="P533" i="3"/>
  <c r="Q539" i="3"/>
  <c r="I539" i="3"/>
  <c r="P539" i="3"/>
  <c r="H539" i="3"/>
  <c r="O539" i="3"/>
  <c r="G539" i="3"/>
  <c r="N539" i="3"/>
  <c r="F539" i="3"/>
  <c r="R539" i="3"/>
  <c r="K541" i="3"/>
  <c r="Q547" i="3"/>
  <c r="I547" i="3"/>
  <c r="P547" i="3"/>
  <c r="H547" i="3"/>
  <c r="O547" i="3"/>
  <c r="G547" i="3"/>
  <c r="N547" i="3"/>
  <c r="F547" i="3"/>
  <c r="R547" i="3"/>
  <c r="K549" i="3"/>
  <c r="Q555" i="3"/>
  <c r="I555" i="3"/>
  <c r="P555" i="3"/>
  <c r="H555" i="3"/>
  <c r="O555" i="3"/>
  <c r="G555" i="3"/>
  <c r="N555" i="3"/>
  <c r="F555" i="3"/>
  <c r="R555" i="3"/>
  <c r="K557" i="3"/>
  <c r="L564" i="3"/>
  <c r="Q571" i="3"/>
  <c r="I571" i="3"/>
  <c r="P571" i="3"/>
  <c r="H571" i="3"/>
  <c r="O571" i="3"/>
  <c r="G571" i="3"/>
  <c r="N571" i="3"/>
  <c r="F571" i="3"/>
  <c r="R571" i="3"/>
  <c r="K573" i="3"/>
  <c r="O581" i="3"/>
  <c r="G581" i="3"/>
  <c r="N581" i="3"/>
  <c r="F581" i="3"/>
  <c r="M581" i="3"/>
  <c r="E581" i="3"/>
  <c r="L581" i="3"/>
  <c r="Q581" i="3"/>
  <c r="O582" i="3"/>
  <c r="R589" i="3"/>
  <c r="N598" i="3"/>
  <c r="F598" i="3"/>
  <c r="M598" i="3"/>
  <c r="E598" i="3"/>
  <c r="L598" i="3"/>
  <c r="K598" i="3"/>
  <c r="R598" i="3"/>
  <c r="G606" i="3"/>
  <c r="M629" i="3"/>
  <c r="L634" i="3"/>
  <c r="O634" i="3"/>
  <c r="F634" i="3"/>
  <c r="N634" i="3"/>
  <c r="E634" i="3"/>
  <c r="M634" i="3"/>
  <c r="K634" i="3"/>
  <c r="Q634" i="3"/>
  <c r="J635" i="3"/>
  <c r="M639" i="3"/>
  <c r="N680" i="3"/>
  <c r="F680" i="3"/>
  <c r="L680" i="3"/>
  <c r="R680" i="3"/>
  <c r="H680" i="3"/>
  <c r="Q680" i="3"/>
  <c r="G680" i="3"/>
  <c r="P680" i="3"/>
  <c r="E680" i="3"/>
  <c r="O680" i="3"/>
  <c r="O691" i="3"/>
  <c r="M697" i="3"/>
  <c r="E697" i="3"/>
  <c r="K697" i="3"/>
  <c r="L697" i="3"/>
  <c r="J697" i="3"/>
  <c r="I697" i="3"/>
  <c r="R697" i="3"/>
  <c r="H697" i="3"/>
  <c r="N800" i="3"/>
  <c r="F800" i="3"/>
  <c r="M800" i="3"/>
  <c r="E800" i="3"/>
  <c r="L800" i="3"/>
  <c r="K800" i="3"/>
  <c r="P800" i="3"/>
  <c r="O800" i="3"/>
  <c r="J800" i="3"/>
  <c r="I800" i="3"/>
  <c r="K831" i="3"/>
  <c r="O855" i="3"/>
  <c r="G855" i="3"/>
  <c r="N855" i="3"/>
  <c r="F855" i="3"/>
  <c r="M855" i="3"/>
  <c r="E855" i="3"/>
  <c r="L855" i="3"/>
  <c r="K855" i="3"/>
  <c r="J855" i="3"/>
  <c r="I855" i="3"/>
  <c r="H855" i="3"/>
  <c r="P870" i="3"/>
  <c r="H870" i="3"/>
  <c r="O870" i="3"/>
  <c r="G870" i="3"/>
  <c r="N870" i="3"/>
  <c r="F870" i="3"/>
  <c r="M870" i="3"/>
  <c r="E870" i="3"/>
  <c r="Q870" i="3"/>
  <c r="L870" i="3"/>
  <c r="K870" i="3"/>
  <c r="J870" i="3"/>
  <c r="N880" i="3"/>
  <c r="F880" i="3"/>
  <c r="M880" i="3"/>
  <c r="E880" i="3"/>
  <c r="L880" i="3"/>
  <c r="K880" i="3"/>
  <c r="Q880" i="3"/>
  <c r="P880" i="3"/>
  <c r="O880" i="3"/>
  <c r="J880" i="3"/>
  <c r="N904" i="3"/>
  <c r="F904" i="3"/>
  <c r="M904" i="3"/>
  <c r="E904" i="3"/>
  <c r="L904" i="3"/>
  <c r="K904" i="3"/>
  <c r="J904" i="3"/>
  <c r="I904" i="3"/>
  <c r="H904" i="3"/>
  <c r="G904" i="3"/>
  <c r="P918" i="3"/>
  <c r="H918" i="3"/>
  <c r="O918" i="3"/>
  <c r="G918" i="3"/>
  <c r="N918" i="3"/>
  <c r="F918" i="3"/>
  <c r="M918" i="3"/>
  <c r="E918" i="3"/>
  <c r="K918" i="3"/>
  <c r="J918" i="3"/>
  <c r="I918" i="3"/>
  <c r="G976" i="3"/>
  <c r="Q1005" i="3"/>
  <c r="I1005" i="3"/>
  <c r="P1005" i="3"/>
  <c r="H1005" i="3"/>
  <c r="O1005" i="3"/>
  <c r="G1005" i="3"/>
  <c r="N1005" i="3"/>
  <c r="F1005" i="3"/>
  <c r="K1005" i="3"/>
  <c r="J1005" i="3"/>
  <c r="E1005" i="3"/>
  <c r="O1023" i="3"/>
  <c r="G1023" i="3"/>
  <c r="N1023" i="3"/>
  <c r="F1023" i="3"/>
  <c r="M1023" i="3"/>
  <c r="E1023" i="3"/>
  <c r="L1023" i="3"/>
  <c r="J1023" i="3"/>
  <c r="I1023" i="3"/>
  <c r="H1023" i="3"/>
  <c r="N1032" i="3"/>
  <c r="F1032" i="3"/>
  <c r="M1032" i="3"/>
  <c r="E1032" i="3"/>
  <c r="L1032" i="3"/>
  <c r="K1032" i="3"/>
  <c r="Q1032" i="3"/>
  <c r="P1032" i="3"/>
  <c r="O1032" i="3"/>
  <c r="J1032" i="3"/>
  <c r="O1039" i="3"/>
  <c r="G1039" i="3"/>
  <c r="N1039" i="3"/>
  <c r="F1039" i="3"/>
  <c r="M1039" i="3"/>
  <c r="E1039" i="3"/>
  <c r="L1039" i="3"/>
  <c r="J1039" i="3"/>
  <c r="I1039" i="3"/>
  <c r="H1039" i="3"/>
  <c r="K1053" i="3"/>
  <c r="I1070" i="3"/>
  <c r="N1072" i="3"/>
  <c r="F1072" i="3"/>
  <c r="M1072" i="3"/>
  <c r="E1072" i="3"/>
  <c r="L1072" i="3"/>
  <c r="K1072" i="3"/>
  <c r="J1072" i="3"/>
  <c r="I1072" i="3"/>
  <c r="H1072" i="3"/>
  <c r="G1072" i="3"/>
  <c r="Q1085" i="3"/>
  <c r="I1085" i="3"/>
  <c r="P1085" i="3"/>
  <c r="H1085" i="3"/>
  <c r="O1085" i="3"/>
  <c r="G1085" i="3"/>
  <c r="N1085" i="3"/>
  <c r="F1085" i="3"/>
  <c r="J1085" i="3"/>
  <c r="E1085" i="3"/>
  <c r="Q1101" i="3"/>
  <c r="I1101" i="3"/>
  <c r="P1101" i="3"/>
  <c r="H1101" i="3"/>
  <c r="O1101" i="3"/>
  <c r="G1101" i="3"/>
  <c r="N1101" i="3"/>
  <c r="F1101" i="3"/>
  <c r="J1101" i="3"/>
  <c r="E1101" i="3"/>
  <c r="M1109" i="3"/>
  <c r="K1111" i="3"/>
  <c r="O1127" i="3"/>
  <c r="G1127" i="3"/>
  <c r="N1127" i="3"/>
  <c r="F1127" i="3"/>
  <c r="M1127" i="3"/>
  <c r="E1127" i="3"/>
  <c r="L1127" i="3"/>
  <c r="J1127" i="3"/>
  <c r="I1127" i="3"/>
  <c r="H1127" i="3"/>
  <c r="Q1141" i="3"/>
  <c r="I1141" i="3"/>
  <c r="P1141" i="3"/>
  <c r="H1141" i="3"/>
  <c r="O1141" i="3"/>
  <c r="G1141" i="3"/>
  <c r="N1141" i="3"/>
  <c r="F1141" i="3"/>
  <c r="M1141" i="3"/>
  <c r="L1141" i="3"/>
  <c r="K1141" i="3"/>
  <c r="J1141" i="3"/>
  <c r="Q1142" i="3"/>
  <c r="Q1252" i="3"/>
  <c r="I1252" i="3"/>
  <c r="P1252" i="3"/>
  <c r="G1252" i="3"/>
  <c r="O1252" i="3"/>
  <c r="F1252" i="3"/>
  <c r="N1252" i="3"/>
  <c r="E1252" i="3"/>
  <c r="M1252" i="3"/>
  <c r="R1252" i="3"/>
  <c r="L1252" i="3"/>
  <c r="K1252" i="3"/>
  <c r="J1252" i="3"/>
  <c r="M1262" i="3"/>
  <c r="E1289" i="3"/>
  <c r="F1385" i="3"/>
  <c r="J1434" i="3"/>
  <c r="L9" i="3"/>
  <c r="K10" i="3"/>
  <c r="J11" i="3"/>
  <c r="R11" i="3"/>
  <c r="I12" i="3"/>
  <c r="Q12" i="3"/>
  <c r="L17" i="3"/>
  <c r="K18" i="3"/>
  <c r="J19" i="3"/>
  <c r="R19" i="3"/>
  <c r="I20" i="3"/>
  <c r="Q20" i="3"/>
  <c r="L25" i="3"/>
  <c r="K26" i="3"/>
  <c r="J27" i="3"/>
  <c r="R27" i="3"/>
  <c r="I28" i="3"/>
  <c r="Q28" i="3"/>
  <c r="L33" i="3"/>
  <c r="M35" i="3"/>
  <c r="F39" i="3"/>
  <c r="P39" i="3"/>
  <c r="P45" i="3"/>
  <c r="M47" i="3"/>
  <c r="E47" i="3"/>
  <c r="L47" i="3"/>
  <c r="N47" i="3"/>
  <c r="N51" i="3"/>
  <c r="O53" i="3"/>
  <c r="G53" i="3"/>
  <c r="N53" i="3"/>
  <c r="F53" i="3"/>
  <c r="L53" i="3"/>
  <c r="N56" i="3"/>
  <c r="Q59" i="3"/>
  <c r="I59" i="3"/>
  <c r="P59" i="3"/>
  <c r="H59" i="3"/>
  <c r="L59" i="3"/>
  <c r="O62" i="3"/>
  <c r="P69" i="3"/>
  <c r="M71" i="3"/>
  <c r="E71" i="3"/>
  <c r="L71" i="3"/>
  <c r="N71" i="3"/>
  <c r="N75" i="3"/>
  <c r="O77" i="3"/>
  <c r="G77" i="3"/>
  <c r="N77" i="3"/>
  <c r="F77" i="3"/>
  <c r="L77" i="3"/>
  <c r="L80" i="3"/>
  <c r="K80" i="3"/>
  <c r="M80" i="3"/>
  <c r="P84" i="3"/>
  <c r="H84" i="3"/>
  <c r="O84" i="3"/>
  <c r="G84" i="3"/>
  <c r="L84" i="3"/>
  <c r="N87" i="3"/>
  <c r="Q91" i="3"/>
  <c r="I91" i="3"/>
  <c r="P91" i="3"/>
  <c r="H91" i="3"/>
  <c r="L91" i="3"/>
  <c r="O94" i="3"/>
  <c r="N99" i="3"/>
  <c r="O101" i="3"/>
  <c r="G101" i="3"/>
  <c r="N101" i="3"/>
  <c r="F101" i="3"/>
  <c r="L101" i="3"/>
  <c r="E104" i="3"/>
  <c r="O104" i="3"/>
  <c r="N108" i="3"/>
  <c r="N110" i="3"/>
  <c r="F110" i="3"/>
  <c r="M110" i="3"/>
  <c r="E110" i="3"/>
  <c r="L110" i="3"/>
  <c r="R115" i="3"/>
  <c r="Q118" i="3"/>
  <c r="R123" i="3"/>
  <c r="Q126" i="3"/>
  <c r="Q133" i="3"/>
  <c r="Q141" i="3"/>
  <c r="O149" i="3"/>
  <c r="G149" i="3"/>
  <c r="N149" i="3"/>
  <c r="F149" i="3"/>
  <c r="M149" i="3"/>
  <c r="E149" i="3"/>
  <c r="P149" i="3"/>
  <c r="P151" i="3"/>
  <c r="R156" i="3"/>
  <c r="F159" i="3"/>
  <c r="Q159" i="3"/>
  <c r="R164" i="3"/>
  <c r="F167" i="3"/>
  <c r="Q167" i="3"/>
  <c r="Q172" i="3"/>
  <c r="M175" i="3"/>
  <c r="E175" i="3"/>
  <c r="L175" i="3"/>
  <c r="K175" i="3"/>
  <c r="P175" i="3"/>
  <c r="P180" i="3"/>
  <c r="H180" i="3"/>
  <c r="O180" i="3"/>
  <c r="G180" i="3"/>
  <c r="N180" i="3"/>
  <c r="F180" i="3"/>
  <c r="M180" i="3"/>
  <c r="G182" i="3"/>
  <c r="R182" i="3"/>
  <c r="P188" i="3"/>
  <c r="H188" i="3"/>
  <c r="O188" i="3"/>
  <c r="G188" i="3"/>
  <c r="N188" i="3"/>
  <c r="F188" i="3"/>
  <c r="M188" i="3"/>
  <c r="G190" i="3"/>
  <c r="R190" i="3"/>
  <c r="P196" i="3"/>
  <c r="H196" i="3"/>
  <c r="O196" i="3"/>
  <c r="G196" i="3"/>
  <c r="N196" i="3"/>
  <c r="F196" i="3"/>
  <c r="M196" i="3"/>
  <c r="G198" i="3"/>
  <c r="R198" i="3"/>
  <c r="P204" i="3"/>
  <c r="H204" i="3"/>
  <c r="O204" i="3"/>
  <c r="G204" i="3"/>
  <c r="N204" i="3"/>
  <c r="F204" i="3"/>
  <c r="M204" i="3"/>
  <c r="G206" i="3"/>
  <c r="R206" i="3"/>
  <c r="N211" i="3"/>
  <c r="N214" i="3"/>
  <c r="F214" i="3"/>
  <c r="M214" i="3"/>
  <c r="E214" i="3"/>
  <c r="L214" i="3"/>
  <c r="P214" i="3"/>
  <c r="P220" i="3"/>
  <c r="H220" i="3"/>
  <c r="O220" i="3"/>
  <c r="G220" i="3"/>
  <c r="N220" i="3"/>
  <c r="F220" i="3"/>
  <c r="M220" i="3"/>
  <c r="E220" i="3"/>
  <c r="R220" i="3"/>
  <c r="N230" i="3"/>
  <c r="F230" i="3"/>
  <c r="M230" i="3"/>
  <c r="E230" i="3"/>
  <c r="L230" i="3"/>
  <c r="K230" i="3"/>
  <c r="R230" i="3"/>
  <c r="H237" i="3"/>
  <c r="G238" i="3"/>
  <c r="H246" i="3"/>
  <c r="Q267" i="3"/>
  <c r="I267" i="3"/>
  <c r="P267" i="3"/>
  <c r="H267" i="3"/>
  <c r="O267" i="3"/>
  <c r="G267" i="3"/>
  <c r="N267" i="3"/>
  <c r="F267" i="3"/>
  <c r="R267" i="3"/>
  <c r="N278" i="3"/>
  <c r="F278" i="3"/>
  <c r="M278" i="3"/>
  <c r="E278" i="3"/>
  <c r="L278" i="3"/>
  <c r="K278" i="3"/>
  <c r="R278" i="3"/>
  <c r="H285" i="3"/>
  <c r="G286" i="3"/>
  <c r="P308" i="3"/>
  <c r="H308" i="3"/>
  <c r="O308" i="3"/>
  <c r="G308" i="3"/>
  <c r="N308" i="3"/>
  <c r="F308" i="3"/>
  <c r="M308" i="3"/>
  <c r="E308" i="3"/>
  <c r="R308" i="3"/>
  <c r="O317" i="3"/>
  <c r="G317" i="3"/>
  <c r="N317" i="3"/>
  <c r="F317" i="3"/>
  <c r="M317" i="3"/>
  <c r="E317" i="3"/>
  <c r="L317" i="3"/>
  <c r="R317" i="3"/>
  <c r="N326" i="3"/>
  <c r="F326" i="3"/>
  <c r="M326" i="3"/>
  <c r="E326" i="3"/>
  <c r="L326" i="3"/>
  <c r="K326" i="3"/>
  <c r="R326" i="3"/>
  <c r="H333" i="3"/>
  <c r="G334" i="3"/>
  <c r="H342" i="3"/>
  <c r="H350" i="3"/>
  <c r="Q363" i="3"/>
  <c r="I363" i="3"/>
  <c r="P363" i="3"/>
  <c r="H363" i="3"/>
  <c r="O363" i="3"/>
  <c r="G363" i="3"/>
  <c r="N363" i="3"/>
  <c r="F363" i="3"/>
  <c r="R363" i="3"/>
  <c r="P372" i="3"/>
  <c r="H372" i="3"/>
  <c r="O372" i="3"/>
  <c r="G372" i="3"/>
  <c r="N372" i="3"/>
  <c r="F372" i="3"/>
  <c r="M372" i="3"/>
  <c r="E372" i="3"/>
  <c r="R372" i="3"/>
  <c r="N382" i="3"/>
  <c r="F382" i="3"/>
  <c r="M382" i="3"/>
  <c r="E382" i="3"/>
  <c r="L382" i="3"/>
  <c r="K382" i="3"/>
  <c r="R382" i="3"/>
  <c r="R389" i="3"/>
  <c r="O397" i="3"/>
  <c r="G397" i="3"/>
  <c r="N397" i="3"/>
  <c r="F397" i="3"/>
  <c r="M397" i="3"/>
  <c r="E397" i="3"/>
  <c r="L397" i="3"/>
  <c r="R397" i="3"/>
  <c r="G406" i="3"/>
  <c r="G414" i="3"/>
  <c r="Q419" i="3"/>
  <c r="I419" i="3"/>
  <c r="P419" i="3"/>
  <c r="H419" i="3"/>
  <c r="O419" i="3"/>
  <c r="G419" i="3"/>
  <c r="N419" i="3"/>
  <c r="F419" i="3"/>
  <c r="R419" i="3"/>
  <c r="Q427" i="3"/>
  <c r="I427" i="3"/>
  <c r="P427" i="3"/>
  <c r="H427" i="3"/>
  <c r="O427" i="3"/>
  <c r="G427" i="3"/>
  <c r="N427" i="3"/>
  <c r="F427" i="3"/>
  <c r="R427" i="3"/>
  <c r="N438" i="3"/>
  <c r="F438" i="3"/>
  <c r="M438" i="3"/>
  <c r="E438" i="3"/>
  <c r="L438" i="3"/>
  <c r="K438" i="3"/>
  <c r="Q438" i="3"/>
  <c r="Q459" i="3"/>
  <c r="I459" i="3"/>
  <c r="P459" i="3"/>
  <c r="H459" i="3"/>
  <c r="O459" i="3"/>
  <c r="G459" i="3"/>
  <c r="N459" i="3"/>
  <c r="F459" i="3"/>
  <c r="R459" i="3"/>
  <c r="H485" i="3"/>
  <c r="R486" i="3"/>
  <c r="H493" i="3"/>
  <c r="Q494" i="3"/>
  <c r="O501" i="3"/>
  <c r="G501" i="3"/>
  <c r="N501" i="3"/>
  <c r="F501" i="3"/>
  <c r="M501" i="3"/>
  <c r="E501" i="3"/>
  <c r="L501" i="3"/>
  <c r="R501" i="3"/>
  <c r="O509" i="3"/>
  <c r="G509" i="3"/>
  <c r="N509" i="3"/>
  <c r="F509" i="3"/>
  <c r="M509" i="3"/>
  <c r="E509" i="3"/>
  <c r="L509" i="3"/>
  <c r="R509" i="3"/>
  <c r="Q515" i="3"/>
  <c r="I515" i="3"/>
  <c r="P515" i="3"/>
  <c r="H515" i="3"/>
  <c r="O515" i="3"/>
  <c r="G515" i="3"/>
  <c r="N515" i="3"/>
  <c r="F515" i="3"/>
  <c r="R515" i="3"/>
  <c r="Q523" i="3"/>
  <c r="I523" i="3"/>
  <c r="P523" i="3"/>
  <c r="H523" i="3"/>
  <c r="O523" i="3"/>
  <c r="G523" i="3"/>
  <c r="N523" i="3"/>
  <c r="F523" i="3"/>
  <c r="R523" i="3"/>
  <c r="P532" i="3"/>
  <c r="H532" i="3"/>
  <c r="O532" i="3"/>
  <c r="G532" i="3"/>
  <c r="N532" i="3"/>
  <c r="F532" i="3"/>
  <c r="M532" i="3"/>
  <c r="E532" i="3"/>
  <c r="R532" i="3"/>
  <c r="P540" i="3"/>
  <c r="H540" i="3"/>
  <c r="O540" i="3"/>
  <c r="G540" i="3"/>
  <c r="N540" i="3"/>
  <c r="F540" i="3"/>
  <c r="M540" i="3"/>
  <c r="E540" i="3"/>
  <c r="R540" i="3"/>
  <c r="P548" i="3"/>
  <c r="H548" i="3"/>
  <c r="O548" i="3"/>
  <c r="G548" i="3"/>
  <c r="N548" i="3"/>
  <c r="F548" i="3"/>
  <c r="M548" i="3"/>
  <c r="E548" i="3"/>
  <c r="R548" i="3"/>
  <c r="P556" i="3"/>
  <c r="H556" i="3"/>
  <c r="O556" i="3"/>
  <c r="G556" i="3"/>
  <c r="N556" i="3"/>
  <c r="F556" i="3"/>
  <c r="M556" i="3"/>
  <c r="E556" i="3"/>
  <c r="R556" i="3"/>
  <c r="Q563" i="3"/>
  <c r="I563" i="3"/>
  <c r="P563" i="3"/>
  <c r="H563" i="3"/>
  <c r="O563" i="3"/>
  <c r="G563" i="3"/>
  <c r="N563" i="3"/>
  <c r="F563" i="3"/>
  <c r="R563" i="3"/>
  <c r="P572" i="3"/>
  <c r="H572" i="3"/>
  <c r="O572" i="3"/>
  <c r="G572" i="3"/>
  <c r="N572" i="3"/>
  <c r="F572" i="3"/>
  <c r="M572" i="3"/>
  <c r="E572" i="3"/>
  <c r="R572" i="3"/>
  <c r="R581" i="3"/>
  <c r="N590" i="3"/>
  <c r="F590" i="3"/>
  <c r="M590" i="3"/>
  <c r="E590" i="3"/>
  <c r="L590" i="3"/>
  <c r="K590" i="3"/>
  <c r="P590" i="3"/>
  <c r="G598" i="3"/>
  <c r="H606" i="3"/>
  <c r="M617" i="3"/>
  <c r="E617" i="3"/>
  <c r="J617" i="3"/>
  <c r="R617" i="3"/>
  <c r="I617" i="3"/>
  <c r="Q617" i="3"/>
  <c r="H617" i="3"/>
  <c r="P617" i="3"/>
  <c r="G617" i="3"/>
  <c r="R634" i="3"/>
  <c r="O655" i="3"/>
  <c r="G655" i="3"/>
  <c r="M655" i="3"/>
  <c r="E655" i="3"/>
  <c r="R655" i="3"/>
  <c r="H655" i="3"/>
  <c r="Q655" i="3"/>
  <c r="F655" i="3"/>
  <c r="P655" i="3"/>
  <c r="N655" i="3"/>
  <c r="E656" i="3"/>
  <c r="M665" i="3"/>
  <c r="E665" i="3"/>
  <c r="K665" i="3"/>
  <c r="J665" i="3"/>
  <c r="I665" i="3"/>
  <c r="R665" i="3"/>
  <c r="H665" i="3"/>
  <c r="Q665" i="3"/>
  <c r="G665" i="3"/>
  <c r="I680" i="3"/>
  <c r="P694" i="3"/>
  <c r="H694" i="3"/>
  <c r="N694" i="3"/>
  <c r="F694" i="3"/>
  <c r="J694" i="3"/>
  <c r="I694" i="3"/>
  <c r="R694" i="3"/>
  <c r="G694" i="3"/>
  <c r="Q694" i="3"/>
  <c r="E694" i="3"/>
  <c r="P710" i="3"/>
  <c r="H710" i="3"/>
  <c r="N710" i="3"/>
  <c r="F710" i="3"/>
  <c r="K710" i="3"/>
  <c r="J710" i="3"/>
  <c r="I710" i="3"/>
  <c r="R710" i="3"/>
  <c r="G710" i="3"/>
  <c r="N712" i="3"/>
  <c r="F712" i="3"/>
  <c r="L712" i="3"/>
  <c r="I712" i="3"/>
  <c r="R712" i="3"/>
  <c r="H712" i="3"/>
  <c r="Q712" i="3"/>
  <c r="G712" i="3"/>
  <c r="P712" i="3"/>
  <c r="E712" i="3"/>
  <c r="K715" i="3"/>
  <c r="Q715" i="3"/>
  <c r="I715" i="3"/>
  <c r="H715" i="3"/>
  <c r="R715" i="3"/>
  <c r="G715" i="3"/>
  <c r="P715" i="3"/>
  <c r="F715" i="3"/>
  <c r="O715" i="3"/>
  <c r="E715" i="3"/>
  <c r="P718" i="3"/>
  <c r="H718" i="3"/>
  <c r="N718" i="3"/>
  <c r="F718" i="3"/>
  <c r="R718" i="3"/>
  <c r="G718" i="3"/>
  <c r="Q718" i="3"/>
  <c r="E718" i="3"/>
  <c r="O718" i="3"/>
  <c r="M718" i="3"/>
  <c r="N728" i="3"/>
  <c r="F728" i="3"/>
  <c r="M728" i="3"/>
  <c r="E728" i="3"/>
  <c r="L728" i="3"/>
  <c r="K728" i="3"/>
  <c r="J728" i="3"/>
  <c r="I728" i="3"/>
  <c r="H728" i="3"/>
  <c r="Q741" i="3"/>
  <c r="I741" i="3"/>
  <c r="P741" i="3"/>
  <c r="H741" i="3"/>
  <c r="O741" i="3"/>
  <c r="G741" i="3"/>
  <c r="K741" i="3"/>
  <c r="J741" i="3"/>
  <c r="F741" i="3"/>
  <c r="E741" i="3"/>
  <c r="N744" i="3"/>
  <c r="F744" i="3"/>
  <c r="M744" i="3"/>
  <c r="E744" i="3"/>
  <c r="L744" i="3"/>
  <c r="J744" i="3"/>
  <c r="I744" i="3"/>
  <c r="H744" i="3"/>
  <c r="R744" i="3"/>
  <c r="G744" i="3"/>
  <c r="N760" i="3"/>
  <c r="F760" i="3"/>
  <c r="M760" i="3"/>
  <c r="E760" i="3"/>
  <c r="L760" i="3"/>
  <c r="I760" i="3"/>
  <c r="H760" i="3"/>
  <c r="R760" i="3"/>
  <c r="G760" i="3"/>
  <c r="Q760" i="3"/>
  <c r="Q765" i="3"/>
  <c r="I765" i="3"/>
  <c r="P765" i="3"/>
  <c r="H765" i="3"/>
  <c r="O765" i="3"/>
  <c r="G765" i="3"/>
  <c r="F765" i="3"/>
  <c r="E765" i="3"/>
  <c r="R765" i="3"/>
  <c r="N765" i="3"/>
  <c r="Q781" i="3"/>
  <c r="I781" i="3"/>
  <c r="P781" i="3"/>
  <c r="H781" i="3"/>
  <c r="O781" i="3"/>
  <c r="G781" i="3"/>
  <c r="N781" i="3"/>
  <c r="F781" i="3"/>
  <c r="J781" i="3"/>
  <c r="E781" i="3"/>
  <c r="P831" i="3"/>
  <c r="O847" i="3"/>
  <c r="G847" i="3"/>
  <c r="N847" i="3"/>
  <c r="F847" i="3"/>
  <c r="M847" i="3"/>
  <c r="E847" i="3"/>
  <c r="L847" i="3"/>
  <c r="J847" i="3"/>
  <c r="I847" i="3"/>
  <c r="H847" i="3"/>
  <c r="G880" i="3"/>
  <c r="L894" i="3"/>
  <c r="Q901" i="3"/>
  <c r="I901" i="3"/>
  <c r="P901" i="3"/>
  <c r="H901" i="3"/>
  <c r="O901" i="3"/>
  <c r="G901" i="3"/>
  <c r="N901" i="3"/>
  <c r="F901" i="3"/>
  <c r="M901" i="3"/>
  <c r="L901" i="3"/>
  <c r="K901" i="3"/>
  <c r="J901" i="3"/>
  <c r="O904" i="3"/>
  <c r="O943" i="3"/>
  <c r="G943" i="3"/>
  <c r="N943" i="3"/>
  <c r="F943" i="3"/>
  <c r="M943" i="3"/>
  <c r="E943" i="3"/>
  <c r="L943" i="3"/>
  <c r="J943" i="3"/>
  <c r="I943" i="3"/>
  <c r="H943" i="3"/>
  <c r="O959" i="3"/>
  <c r="G959" i="3"/>
  <c r="N959" i="3"/>
  <c r="F959" i="3"/>
  <c r="M959" i="3"/>
  <c r="E959" i="3"/>
  <c r="L959" i="3"/>
  <c r="K959" i="3"/>
  <c r="J959" i="3"/>
  <c r="I959" i="3"/>
  <c r="H959" i="3"/>
  <c r="H976" i="3"/>
  <c r="O991" i="3"/>
  <c r="G991" i="3"/>
  <c r="N991" i="3"/>
  <c r="F991" i="3"/>
  <c r="M991" i="3"/>
  <c r="E991" i="3"/>
  <c r="L991" i="3"/>
  <c r="P991" i="3"/>
  <c r="K991" i="3"/>
  <c r="J991" i="3"/>
  <c r="I991" i="3"/>
  <c r="P1014" i="3"/>
  <c r="H1014" i="3"/>
  <c r="O1014" i="3"/>
  <c r="G1014" i="3"/>
  <c r="N1014" i="3"/>
  <c r="F1014" i="3"/>
  <c r="M1014" i="3"/>
  <c r="E1014" i="3"/>
  <c r="J1014" i="3"/>
  <c r="I1014" i="3"/>
  <c r="K1023" i="3"/>
  <c r="G1032" i="3"/>
  <c r="K1039" i="3"/>
  <c r="N1048" i="3"/>
  <c r="F1048" i="3"/>
  <c r="M1048" i="3"/>
  <c r="E1048" i="3"/>
  <c r="L1048" i="3"/>
  <c r="K1048" i="3"/>
  <c r="P1048" i="3"/>
  <c r="O1048" i="3"/>
  <c r="J1048" i="3"/>
  <c r="I1048" i="3"/>
  <c r="L1053" i="3"/>
  <c r="P1062" i="3"/>
  <c r="H1062" i="3"/>
  <c r="O1062" i="3"/>
  <c r="G1062" i="3"/>
  <c r="N1062" i="3"/>
  <c r="F1062" i="3"/>
  <c r="M1062" i="3"/>
  <c r="E1062" i="3"/>
  <c r="K1062" i="3"/>
  <c r="J1062" i="3"/>
  <c r="I1062" i="3"/>
  <c r="R1070" i="3"/>
  <c r="O1072" i="3"/>
  <c r="R1109" i="3"/>
  <c r="P1111" i="3"/>
  <c r="P1118" i="3"/>
  <c r="H1118" i="3"/>
  <c r="O1118" i="3"/>
  <c r="G1118" i="3"/>
  <c r="N1118" i="3"/>
  <c r="F1118" i="3"/>
  <c r="M1118" i="3"/>
  <c r="E1118" i="3"/>
  <c r="K1118" i="3"/>
  <c r="J1118" i="3"/>
  <c r="I1118" i="3"/>
  <c r="K1127" i="3"/>
  <c r="O1135" i="3"/>
  <c r="G1135" i="3"/>
  <c r="N1135" i="3"/>
  <c r="F1135" i="3"/>
  <c r="M1135" i="3"/>
  <c r="E1135" i="3"/>
  <c r="L1135" i="3"/>
  <c r="I1135" i="3"/>
  <c r="H1135" i="3"/>
  <c r="R1135" i="3"/>
  <c r="R1142" i="3"/>
  <c r="Q1149" i="3"/>
  <c r="I1149" i="3"/>
  <c r="P1149" i="3"/>
  <c r="H1149" i="3"/>
  <c r="O1149" i="3"/>
  <c r="G1149" i="3"/>
  <c r="N1149" i="3"/>
  <c r="F1149" i="3"/>
  <c r="M1149" i="3"/>
  <c r="L1149" i="3"/>
  <c r="K1149" i="3"/>
  <c r="J1149" i="3"/>
  <c r="L1174" i="3"/>
  <c r="P1190" i="3"/>
  <c r="H1190" i="3"/>
  <c r="O1190" i="3"/>
  <c r="G1190" i="3"/>
  <c r="N1190" i="3"/>
  <c r="F1190" i="3"/>
  <c r="M1190" i="3"/>
  <c r="E1190" i="3"/>
  <c r="Q1190" i="3"/>
  <c r="L1190" i="3"/>
  <c r="K1190" i="3"/>
  <c r="J1190" i="3"/>
  <c r="P1191" i="3"/>
  <c r="N1200" i="3"/>
  <c r="F1200" i="3"/>
  <c r="M1200" i="3"/>
  <c r="E1200" i="3"/>
  <c r="L1200" i="3"/>
  <c r="K1200" i="3"/>
  <c r="J1200" i="3"/>
  <c r="I1200" i="3"/>
  <c r="H1200" i="3"/>
  <c r="G1200" i="3"/>
  <c r="N1208" i="3"/>
  <c r="F1208" i="3"/>
  <c r="M1208" i="3"/>
  <c r="E1208" i="3"/>
  <c r="L1208" i="3"/>
  <c r="K1208" i="3"/>
  <c r="J1208" i="3"/>
  <c r="I1208" i="3"/>
  <c r="H1208" i="3"/>
  <c r="G1208" i="3"/>
  <c r="L1245" i="3"/>
  <c r="L1285" i="3"/>
  <c r="N1285" i="3"/>
  <c r="E1285" i="3"/>
  <c r="I1285" i="3"/>
  <c r="R1285" i="3"/>
  <c r="H1285" i="3"/>
  <c r="Q1285" i="3"/>
  <c r="G1285" i="3"/>
  <c r="P1285" i="3"/>
  <c r="F1285" i="3"/>
  <c r="M1285" i="3"/>
  <c r="K1285" i="3"/>
  <c r="J1285" i="3"/>
  <c r="O1298" i="3"/>
  <c r="G1298" i="3"/>
  <c r="R1298" i="3"/>
  <c r="I1298" i="3"/>
  <c r="M1298" i="3"/>
  <c r="K1298" i="3"/>
  <c r="J1298" i="3"/>
  <c r="H1298" i="3"/>
  <c r="F1298" i="3"/>
  <c r="N1298" i="3"/>
  <c r="L1298" i="3"/>
  <c r="E1298" i="3"/>
  <c r="P1329" i="3"/>
  <c r="H1329" i="3"/>
  <c r="N1329" i="3"/>
  <c r="E1329" i="3"/>
  <c r="M1329" i="3"/>
  <c r="R1329" i="3"/>
  <c r="I1329" i="3"/>
  <c r="L1329" i="3"/>
  <c r="K1329" i="3"/>
  <c r="J1329" i="3"/>
  <c r="G1329" i="3"/>
  <c r="Q1329" i="3"/>
  <c r="O1329" i="3"/>
  <c r="F1329" i="3"/>
  <c r="O1458" i="3"/>
  <c r="G1458" i="3"/>
  <c r="R1458" i="3"/>
  <c r="I1458" i="3"/>
  <c r="Q1458" i="3"/>
  <c r="H1458" i="3"/>
  <c r="P1458" i="3"/>
  <c r="F1458" i="3"/>
  <c r="L1458" i="3"/>
  <c r="K1458" i="3"/>
  <c r="J1458" i="3"/>
  <c r="E1458" i="3"/>
  <c r="M1458" i="3"/>
  <c r="E9" i="3"/>
  <c r="M9" i="3"/>
  <c r="J12" i="3"/>
  <c r="R12" i="3"/>
  <c r="E17" i="3"/>
  <c r="M17" i="3"/>
  <c r="J20" i="3"/>
  <c r="R20" i="3"/>
  <c r="E25" i="3"/>
  <c r="M25" i="3"/>
  <c r="J28" i="3"/>
  <c r="R28" i="3"/>
  <c r="E33" i="3"/>
  <c r="M33" i="3"/>
  <c r="E35" i="3"/>
  <c r="N35" i="3"/>
  <c r="N38" i="3"/>
  <c r="F38" i="3"/>
  <c r="M38" i="3"/>
  <c r="E38" i="3"/>
  <c r="L38" i="3"/>
  <c r="G39" i="3"/>
  <c r="Q39" i="3"/>
  <c r="P44" i="3"/>
  <c r="H44" i="3"/>
  <c r="O44" i="3"/>
  <c r="G44" i="3"/>
  <c r="L44" i="3"/>
  <c r="E45" i="3"/>
  <c r="Q45" i="3"/>
  <c r="E51" i="3"/>
  <c r="O51" i="3"/>
  <c r="P68" i="3"/>
  <c r="H68" i="3"/>
  <c r="O68" i="3"/>
  <c r="G68" i="3"/>
  <c r="L68" i="3"/>
  <c r="Q107" i="3"/>
  <c r="I107" i="3"/>
  <c r="P107" i="3"/>
  <c r="H107" i="3"/>
  <c r="L107" i="3"/>
  <c r="P116" i="3"/>
  <c r="H116" i="3"/>
  <c r="O116" i="3"/>
  <c r="G116" i="3"/>
  <c r="N116" i="3"/>
  <c r="F116" i="3"/>
  <c r="M116" i="3"/>
  <c r="P124" i="3"/>
  <c r="H124" i="3"/>
  <c r="O124" i="3"/>
  <c r="G124" i="3"/>
  <c r="N124" i="3"/>
  <c r="F124" i="3"/>
  <c r="M124" i="3"/>
  <c r="Q131" i="3"/>
  <c r="I131" i="3"/>
  <c r="P131" i="3"/>
  <c r="H131" i="3"/>
  <c r="O131" i="3"/>
  <c r="G131" i="3"/>
  <c r="M131" i="3"/>
  <c r="Q139" i="3"/>
  <c r="I139" i="3"/>
  <c r="P139" i="3"/>
  <c r="H139" i="3"/>
  <c r="O139" i="3"/>
  <c r="G139" i="3"/>
  <c r="M139" i="3"/>
  <c r="O157" i="3"/>
  <c r="G157" i="3"/>
  <c r="N157" i="3"/>
  <c r="F157" i="3"/>
  <c r="M157" i="3"/>
  <c r="E157" i="3"/>
  <c r="P157" i="3"/>
  <c r="O165" i="3"/>
  <c r="G165" i="3"/>
  <c r="N165" i="3"/>
  <c r="F165" i="3"/>
  <c r="M165" i="3"/>
  <c r="E165" i="3"/>
  <c r="P165" i="3"/>
  <c r="M183" i="3"/>
  <c r="E183" i="3"/>
  <c r="L183" i="3"/>
  <c r="K183" i="3"/>
  <c r="P183" i="3"/>
  <c r="M191" i="3"/>
  <c r="E191" i="3"/>
  <c r="L191" i="3"/>
  <c r="K191" i="3"/>
  <c r="O191" i="3"/>
  <c r="M199" i="3"/>
  <c r="E199" i="3"/>
  <c r="L199" i="3"/>
  <c r="K199" i="3"/>
  <c r="O199" i="3"/>
  <c r="M207" i="3"/>
  <c r="E207" i="3"/>
  <c r="L207" i="3"/>
  <c r="K207" i="3"/>
  <c r="N207" i="3"/>
  <c r="O221" i="3"/>
  <c r="G221" i="3"/>
  <c r="N221" i="3"/>
  <c r="F221" i="3"/>
  <c r="M221" i="3"/>
  <c r="E221" i="3"/>
  <c r="L221" i="3"/>
  <c r="R221" i="3"/>
  <c r="Q251" i="3"/>
  <c r="I251" i="3"/>
  <c r="P251" i="3"/>
  <c r="H251" i="3"/>
  <c r="O251" i="3"/>
  <c r="G251" i="3"/>
  <c r="N251" i="3"/>
  <c r="F251" i="3"/>
  <c r="R251" i="3"/>
  <c r="Q259" i="3"/>
  <c r="I259" i="3"/>
  <c r="P259" i="3"/>
  <c r="H259" i="3"/>
  <c r="O259" i="3"/>
  <c r="G259" i="3"/>
  <c r="N259" i="3"/>
  <c r="F259" i="3"/>
  <c r="R259" i="3"/>
  <c r="P268" i="3"/>
  <c r="H268" i="3"/>
  <c r="O268" i="3"/>
  <c r="G268" i="3"/>
  <c r="N268" i="3"/>
  <c r="F268" i="3"/>
  <c r="M268" i="3"/>
  <c r="E268" i="3"/>
  <c r="R268" i="3"/>
  <c r="Q291" i="3"/>
  <c r="I291" i="3"/>
  <c r="P291" i="3"/>
  <c r="H291" i="3"/>
  <c r="O291" i="3"/>
  <c r="G291" i="3"/>
  <c r="N291" i="3"/>
  <c r="F291" i="3"/>
  <c r="R291" i="3"/>
  <c r="Q299" i="3"/>
  <c r="I299" i="3"/>
  <c r="P299" i="3"/>
  <c r="H299" i="3"/>
  <c r="O299" i="3"/>
  <c r="G299" i="3"/>
  <c r="N299" i="3"/>
  <c r="F299" i="3"/>
  <c r="R299" i="3"/>
  <c r="O309" i="3"/>
  <c r="G309" i="3"/>
  <c r="N309" i="3"/>
  <c r="F309" i="3"/>
  <c r="M309" i="3"/>
  <c r="E309" i="3"/>
  <c r="L309" i="3"/>
  <c r="R309" i="3"/>
  <c r="N318" i="3"/>
  <c r="F318" i="3"/>
  <c r="M318" i="3"/>
  <c r="E318" i="3"/>
  <c r="L318" i="3"/>
  <c r="K318" i="3"/>
  <c r="R318" i="3"/>
  <c r="P364" i="3"/>
  <c r="H364" i="3"/>
  <c r="O364" i="3"/>
  <c r="G364" i="3"/>
  <c r="N364" i="3"/>
  <c r="F364" i="3"/>
  <c r="M364" i="3"/>
  <c r="E364" i="3"/>
  <c r="R364" i="3"/>
  <c r="O373" i="3"/>
  <c r="G373" i="3"/>
  <c r="N373" i="3"/>
  <c r="F373" i="3"/>
  <c r="M373" i="3"/>
  <c r="E373" i="3"/>
  <c r="L373" i="3"/>
  <c r="R373" i="3"/>
  <c r="N390" i="3"/>
  <c r="F390" i="3"/>
  <c r="M390" i="3"/>
  <c r="E390" i="3"/>
  <c r="L390" i="3"/>
  <c r="K390" i="3"/>
  <c r="R390" i="3"/>
  <c r="N398" i="3"/>
  <c r="F398" i="3"/>
  <c r="M398" i="3"/>
  <c r="E398" i="3"/>
  <c r="L398" i="3"/>
  <c r="K398" i="3"/>
  <c r="Q398" i="3"/>
  <c r="P420" i="3"/>
  <c r="H420" i="3"/>
  <c r="O420" i="3"/>
  <c r="G420" i="3"/>
  <c r="N420" i="3"/>
  <c r="F420" i="3"/>
  <c r="M420" i="3"/>
  <c r="E420" i="3"/>
  <c r="R420" i="3"/>
  <c r="P428" i="3"/>
  <c r="H428" i="3"/>
  <c r="O428" i="3"/>
  <c r="G428" i="3"/>
  <c r="N428" i="3"/>
  <c r="F428" i="3"/>
  <c r="M428" i="3"/>
  <c r="E428" i="3"/>
  <c r="R428" i="3"/>
  <c r="Q451" i="3"/>
  <c r="I451" i="3"/>
  <c r="P451" i="3"/>
  <c r="H451" i="3"/>
  <c r="O451" i="3"/>
  <c r="G451" i="3"/>
  <c r="N451" i="3"/>
  <c r="F451" i="3"/>
  <c r="R451" i="3"/>
  <c r="P460" i="3"/>
  <c r="H460" i="3"/>
  <c r="O460" i="3"/>
  <c r="G460" i="3"/>
  <c r="N460" i="3"/>
  <c r="F460" i="3"/>
  <c r="M460" i="3"/>
  <c r="E460" i="3"/>
  <c r="R460" i="3"/>
  <c r="N502" i="3"/>
  <c r="F502" i="3"/>
  <c r="M502" i="3"/>
  <c r="E502" i="3"/>
  <c r="L502" i="3"/>
  <c r="K502" i="3"/>
  <c r="Q502" i="3"/>
  <c r="E507" i="3"/>
  <c r="N510" i="3"/>
  <c r="F510" i="3"/>
  <c r="M510" i="3"/>
  <c r="E510" i="3"/>
  <c r="L510" i="3"/>
  <c r="K510" i="3"/>
  <c r="P510" i="3"/>
  <c r="P516" i="3"/>
  <c r="H516" i="3"/>
  <c r="O516" i="3"/>
  <c r="G516" i="3"/>
  <c r="N516" i="3"/>
  <c r="F516" i="3"/>
  <c r="M516" i="3"/>
  <c r="E516" i="3"/>
  <c r="R516" i="3"/>
  <c r="P524" i="3"/>
  <c r="H524" i="3"/>
  <c r="O524" i="3"/>
  <c r="G524" i="3"/>
  <c r="N524" i="3"/>
  <c r="F524" i="3"/>
  <c r="M524" i="3"/>
  <c r="E524" i="3"/>
  <c r="R524" i="3"/>
  <c r="O533" i="3"/>
  <c r="G533" i="3"/>
  <c r="N533" i="3"/>
  <c r="F533" i="3"/>
  <c r="M533" i="3"/>
  <c r="E533" i="3"/>
  <c r="L533" i="3"/>
  <c r="R533" i="3"/>
  <c r="O541" i="3"/>
  <c r="G541" i="3"/>
  <c r="N541" i="3"/>
  <c r="F541" i="3"/>
  <c r="M541" i="3"/>
  <c r="E541" i="3"/>
  <c r="L541" i="3"/>
  <c r="Q541" i="3"/>
  <c r="O549" i="3"/>
  <c r="G549" i="3"/>
  <c r="N549" i="3"/>
  <c r="F549" i="3"/>
  <c r="M549" i="3"/>
  <c r="E549" i="3"/>
  <c r="L549" i="3"/>
  <c r="Q549" i="3"/>
  <c r="O557" i="3"/>
  <c r="G557" i="3"/>
  <c r="N557" i="3"/>
  <c r="F557" i="3"/>
  <c r="M557" i="3"/>
  <c r="E557" i="3"/>
  <c r="L557" i="3"/>
  <c r="Q557" i="3"/>
  <c r="P564" i="3"/>
  <c r="H564" i="3"/>
  <c r="O564" i="3"/>
  <c r="G564" i="3"/>
  <c r="N564" i="3"/>
  <c r="F564" i="3"/>
  <c r="M564" i="3"/>
  <c r="E564" i="3"/>
  <c r="R564" i="3"/>
  <c r="O573" i="3"/>
  <c r="G573" i="3"/>
  <c r="N573" i="3"/>
  <c r="F573" i="3"/>
  <c r="M573" i="3"/>
  <c r="E573" i="3"/>
  <c r="L573" i="3"/>
  <c r="Q573" i="3"/>
  <c r="I580" i="3"/>
  <c r="N582" i="3"/>
  <c r="F582" i="3"/>
  <c r="M582" i="3"/>
  <c r="E582" i="3"/>
  <c r="L582" i="3"/>
  <c r="K582" i="3"/>
  <c r="Q582" i="3"/>
  <c r="H589" i="3"/>
  <c r="I606" i="3"/>
  <c r="N616" i="3"/>
  <c r="F616" i="3"/>
  <c r="R616" i="3"/>
  <c r="I616" i="3"/>
  <c r="Q616" i="3"/>
  <c r="H616" i="3"/>
  <c r="P616" i="3"/>
  <c r="G616" i="3"/>
  <c r="O616" i="3"/>
  <c r="E616" i="3"/>
  <c r="Q629" i="3"/>
  <c r="I629" i="3"/>
  <c r="J629" i="3"/>
  <c r="R629" i="3"/>
  <c r="H629" i="3"/>
  <c r="P629" i="3"/>
  <c r="G629" i="3"/>
  <c r="O629" i="3"/>
  <c r="F629" i="3"/>
  <c r="K635" i="3"/>
  <c r="O635" i="3"/>
  <c r="F635" i="3"/>
  <c r="N635" i="3"/>
  <c r="E635" i="3"/>
  <c r="M635" i="3"/>
  <c r="L635" i="3"/>
  <c r="Q635" i="3"/>
  <c r="O639" i="3"/>
  <c r="G639" i="3"/>
  <c r="J639" i="3"/>
  <c r="R639" i="3"/>
  <c r="I639" i="3"/>
  <c r="Q639" i="3"/>
  <c r="H639" i="3"/>
  <c r="P639" i="3"/>
  <c r="F639" i="3"/>
  <c r="K653" i="3"/>
  <c r="G656" i="3"/>
  <c r="P662" i="3"/>
  <c r="H662" i="3"/>
  <c r="N662" i="3"/>
  <c r="F662" i="3"/>
  <c r="J662" i="3"/>
  <c r="I662" i="3"/>
  <c r="R662" i="3"/>
  <c r="G662" i="3"/>
  <c r="Q662" i="3"/>
  <c r="E662" i="3"/>
  <c r="K678" i="3"/>
  <c r="K691" i="3"/>
  <c r="Q691" i="3"/>
  <c r="I691" i="3"/>
  <c r="L691" i="3"/>
  <c r="J691" i="3"/>
  <c r="H691" i="3"/>
  <c r="R691" i="3"/>
  <c r="G691" i="3"/>
  <c r="P726" i="3"/>
  <c r="H726" i="3"/>
  <c r="O726" i="3"/>
  <c r="G726" i="3"/>
  <c r="N726" i="3"/>
  <c r="F726" i="3"/>
  <c r="I726" i="3"/>
  <c r="E726" i="3"/>
  <c r="R726" i="3"/>
  <c r="Q726" i="3"/>
  <c r="Q757" i="3"/>
  <c r="I757" i="3"/>
  <c r="P757" i="3"/>
  <c r="H757" i="3"/>
  <c r="O757" i="3"/>
  <c r="G757" i="3"/>
  <c r="K757" i="3"/>
  <c r="J757" i="3"/>
  <c r="F757" i="3"/>
  <c r="E757" i="3"/>
  <c r="L767" i="3"/>
  <c r="Q773" i="3"/>
  <c r="I773" i="3"/>
  <c r="P773" i="3"/>
  <c r="H773" i="3"/>
  <c r="O773" i="3"/>
  <c r="G773" i="3"/>
  <c r="F773" i="3"/>
  <c r="E773" i="3"/>
  <c r="R773" i="3"/>
  <c r="N773" i="3"/>
  <c r="O775" i="3"/>
  <c r="G775" i="3"/>
  <c r="N775" i="3"/>
  <c r="F775" i="3"/>
  <c r="M775" i="3"/>
  <c r="E775" i="3"/>
  <c r="K775" i="3"/>
  <c r="J775" i="3"/>
  <c r="I775" i="3"/>
  <c r="H775" i="3"/>
  <c r="Q821" i="3"/>
  <c r="I821" i="3"/>
  <c r="P821" i="3"/>
  <c r="H821" i="3"/>
  <c r="O821" i="3"/>
  <c r="G821" i="3"/>
  <c r="N821" i="3"/>
  <c r="F821" i="3"/>
  <c r="J821" i="3"/>
  <c r="E821" i="3"/>
  <c r="P830" i="3"/>
  <c r="H830" i="3"/>
  <c r="O830" i="3"/>
  <c r="G830" i="3"/>
  <c r="N830" i="3"/>
  <c r="F830" i="3"/>
  <c r="M830" i="3"/>
  <c r="E830" i="3"/>
  <c r="K830" i="3"/>
  <c r="J830" i="3"/>
  <c r="I830" i="3"/>
  <c r="Q831" i="3"/>
  <c r="M845" i="3"/>
  <c r="P855" i="3"/>
  <c r="O863" i="3"/>
  <c r="G863" i="3"/>
  <c r="N863" i="3"/>
  <c r="F863" i="3"/>
  <c r="M863" i="3"/>
  <c r="E863" i="3"/>
  <c r="L863" i="3"/>
  <c r="P863" i="3"/>
  <c r="K863" i="3"/>
  <c r="J863" i="3"/>
  <c r="I863" i="3"/>
  <c r="J864" i="3"/>
  <c r="N872" i="3"/>
  <c r="F872" i="3"/>
  <c r="M872" i="3"/>
  <c r="E872" i="3"/>
  <c r="L872" i="3"/>
  <c r="K872" i="3"/>
  <c r="O872" i="3"/>
  <c r="J872" i="3"/>
  <c r="I872" i="3"/>
  <c r="H872" i="3"/>
  <c r="H880" i="3"/>
  <c r="K885" i="3"/>
  <c r="Q893" i="3"/>
  <c r="I893" i="3"/>
  <c r="P893" i="3"/>
  <c r="H893" i="3"/>
  <c r="O893" i="3"/>
  <c r="G893" i="3"/>
  <c r="N893" i="3"/>
  <c r="F893" i="3"/>
  <c r="L893" i="3"/>
  <c r="K893" i="3"/>
  <c r="J893" i="3"/>
  <c r="E893" i="3"/>
  <c r="Q894" i="3"/>
  <c r="P904" i="3"/>
  <c r="P934" i="3"/>
  <c r="H934" i="3"/>
  <c r="O934" i="3"/>
  <c r="G934" i="3"/>
  <c r="N934" i="3"/>
  <c r="F934" i="3"/>
  <c r="M934" i="3"/>
  <c r="E934" i="3"/>
  <c r="J934" i="3"/>
  <c r="I934" i="3"/>
  <c r="M949" i="3"/>
  <c r="O951" i="3"/>
  <c r="G951" i="3"/>
  <c r="N951" i="3"/>
  <c r="F951" i="3"/>
  <c r="M951" i="3"/>
  <c r="E951" i="3"/>
  <c r="L951" i="3"/>
  <c r="J951" i="3"/>
  <c r="I951" i="3"/>
  <c r="H951" i="3"/>
  <c r="E957" i="3"/>
  <c r="Q965" i="3"/>
  <c r="I965" i="3"/>
  <c r="P965" i="3"/>
  <c r="H965" i="3"/>
  <c r="O965" i="3"/>
  <c r="G965" i="3"/>
  <c r="N965" i="3"/>
  <c r="F965" i="3"/>
  <c r="J965" i="3"/>
  <c r="E965" i="3"/>
  <c r="O975" i="3"/>
  <c r="G975" i="3"/>
  <c r="N975" i="3"/>
  <c r="F975" i="3"/>
  <c r="M975" i="3"/>
  <c r="E975" i="3"/>
  <c r="L975" i="3"/>
  <c r="Q975" i="3"/>
  <c r="P975" i="3"/>
  <c r="K975" i="3"/>
  <c r="J975" i="3"/>
  <c r="Q976" i="3"/>
  <c r="P982" i="3"/>
  <c r="H982" i="3"/>
  <c r="O982" i="3"/>
  <c r="G982" i="3"/>
  <c r="N982" i="3"/>
  <c r="F982" i="3"/>
  <c r="M982" i="3"/>
  <c r="E982" i="3"/>
  <c r="J982" i="3"/>
  <c r="I982" i="3"/>
  <c r="P1022" i="3"/>
  <c r="H1022" i="3"/>
  <c r="O1022" i="3"/>
  <c r="G1022" i="3"/>
  <c r="N1022" i="3"/>
  <c r="F1022" i="3"/>
  <c r="M1022" i="3"/>
  <c r="E1022" i="3"/>
  <c r="K1022" i="3"/>
  <c r="J1022" i="3"/>
  <c r="I1022" i="3"/>
  <c r="P1023" i="3"/>
  <c r="H1032" i="3"/>
  <c r="P1038" i="3"/>
  <c r="H1038" i="3"/>
  <c r="O1038" i="3"/>
  <c r="G1038" i="3"/>
  <c r="N1038" i="3"/>
  <c r="F1038" i="3"/>
  <c r="M1038" i="3"/>
  <c r="E1038" i="3"/>
  <c r="K1038" i="3"/>
  <c r="J1038" i="3"/>
  <c r="I1038" i="3"/>
  <c r="P1039" i="3"/>
  <c r="M1053" i="3"/>
  <c r="J1063" i="3"/>
  <c r="O1071" i="3"/>
  <c r="G1071" i="3"/>
  <c r="N1071" i="3"/>
  <c r="F1071" i="3"/>
  <c r="M1071" i="3"/>
  <c r="E1071" i="3"/>
  <c r="L1071" i="3"/>
  <c r="K1071" i="3"/>
  <c r="J1071" i="3"/>
  <c r="I1071" i="3"/>
  <c r="H1071" i="3"/>
  <c r="P1072" i="3"/>
  <c r="K1085" i="3"/>
  <c r="Q1093" i="3"/>
  <c r="I1093" i="3"/>
  <c r="P1093" i="3"/>
  <c r="H1093" i="3"/>
  <c r="O1093" i="3"/>
  <c r="G1093" i="3"/>
  <c r="N1093" i="3"/>
  <c r="F1093" i="3"/>
  <c r="J1093" i="3"/>
  <c r="E1093" i="3"/>
  <c r="P1110" i="3"/>
  <c r="H1110" i="3"/>
  <c r="O1110" i="3"/>
  <c r="G1110" i="3"/>
  <c r="N1110" i="3"/>
  <c r="F1110" i="3"/>
  <c r="M1110" i="3"/>
  <c r="E1110" i="3"/>
  <c r="K1110" i="3"/>
  <c r="J1110" i="3"/>
  <c r="I1110" i="3"/>
  <c r="Q1111" i="3"/>
  <c r="J1119" i="3"/>
  <c r="P1127" i="3"/>
  <c r="O1143" i="3"/>
  <c r="G1143" i="3"/>
  <c r="N1143" i="3"/>
  <c r="F1143" i="3"/>
  <c r="M1143" i="3"/>
  <c r="E1143" i="3"/>
  <c r="L1143" i="3"/>
  <c r="J1143" i="3"/>
  <c r="I1143" i="3"/>
  <c r="H1143" i="3"/>
  <c r="Q1173" i="3"/>
  <c r="I1173" i="3"/>
  <c r="P1173" i="3"/>
  <c r="H1173" i="3"/>
  <c r="O1173" i="3"/>
  <c r="G1173" i="3"/>
  <c r="N1173" i="3"/>
  <c r="F1173" i="3"/>
  <c r="L1173" i="3"/>
  <c r="K1173" i="3"/>
  <c r="J1173" i="3"/>
  <c r="E1173" i="3"/>
  <c r="Q1174" i="3"/>
  <c r="I1182" i="3"/>
  <c r="N1184" i="3"/>
  <c r="F1184" i="3"/>
  <c r="M1184" i="3"/>
  <c r="E1184" i="3"/>
  <c r="L1184" i="3"/>
  <c r="K1184" i="3"/>
  <c r="H1184" i="3"/>
  <c r="G1184" i="3"/>
  <c r="R1184" i="3"/>
  <c r="Q1184" i="3"/>
  <c r="Q1191" i="3"/>
  <c r="Q1229" i="3"/>
  <c r="I1229" i="3"/>
  <c r="P1229" i="3"/>
  <c r="H1229" i="3"/>
  <c r="O1229" i="3"/>
  <c r="G1229" i="3"/>
  <c r="N1229" i="3"/>
  <c r="F1229" i="3"/>
  <c r="J1229" i="3"/>
  <c r="E1229" i="3"/>
  <c r="M1245" i="3"/>
  <c r="H1252" i="3"/>
  <c r="M1272" i="3"/>
  <c r="E1272" i="3"/>
  <c r="J1272" i="3"/>
  <c r="R1272" i="3"/>
  <c r="I1272" i="3"/>
  <c r="Q1272" i="3"/>
  <c r="H1272" i="3"/>
  <c r="P1272" i="3"/>
  <c r="G1272" i="3"/>
  <c r="N1272" i="3"/>
  <c r="L1272" i="3"/>
  <c r="K1272" i="3"/>
  <c r="F1272" i="3"/>
  <c r="K1366" i="3"/>
  <c r="O1366" i="3"/>
  <c r="F1366" i="3"/>
  <c r="N1366" i="3"/>
  <c r="E1366" i="3"/>
  <c r="M1366" i="3"/>
  <c r="R1366" i="3"/>
  <c r="I1366" i="3"/>
  <c r="L1366" i="3"/>
  <c r="J1366" i="3"/>
  <c r="H1366" i="3"/>
  <c r="G1366" i="3"/>
  <c r="Q1366" i="3"/>
  <c r="O1378" i="3"/>
  <c r="G1378" i="3"/>
  <c r="R1378" i="3"/>
  <c r="I1378" i="3"/>
  <c r="Q1378" i="3"/>
  <c r="H1378" i="3"/>
  <c r="P1378" i="3"/>
  <c r="F1378" i="3"/>
  <c r="L1378" i="3"/>
  <c r="M1378" i="3"/>
  <c r="K1378" i="3"/>
  <c r="J1378" i="3"/>
  <c r="E1378" i="3"/>
  <c r="N1378" i="3"/>
  <c r="L1389" i="3"/>
  <c r="R1389" i="3"/>
  <c r="I1389" i="3"/>
  <c r="Q1389" i="3"/>
  <c r="H1389" i="3"/>
  <c r="P1389" i="3"/>
  <c r="G1389" i="3"/>
  <c r="M1389" i="3"/>
  <c r="F1389" i="3"/>
  <c r="E1389" i="3"/>
  <c r="O1389" i="3"/>
  <c r="N1389" i="3"/>
  <c r="K1389" i="3"/>
  <c r="J1389" i="3"/>
  <c r="O1410" i="3"/>
  <c r="G1410" i="3"/>
  <c r="J1410" i="3"/>
  <c r="R1410" i="3"/>
  <c r="I1410" i="3"/>
  <c r="Q1410" i="3"/>
  <c r="H1410" i="3"/>
  <c r="M1410" i="3"/>
  <c r="N1410" i="3"/>
  <c r="L1410" i="3"/>
  <c r="K1410" i="3"/>
  <c r="F1410" i="3"/>
  <c r="P1410" i="3"/>
  <c r="E1410" i="3"/>
  <c r="L1437" i="3"/>
  <c r="Q1437" i="3"/>
  <c r="H1437" i="3"/>
  <c r="P1437" i="3"/>
  <c r="G1437" i="3"/>
  <c r="O1437" i="3"/>
  <c r="F1437" i="3"/>
  <c r="K1437" i="3"/>
  <c r="I1437" i="3"/>
  <c r="E1437" i="3"/>
  <c r="R1437" i="3"/>
  <c r="N1437" i="3"/>
  <c r="M1437" i="3"/>
  <c r="Q1440" i="3"/>
  <c r="I1440" i="3"/>
  <c r="J1440" i="3"/>
  <c r="R1440" i="3"/>
  <c r="H1440" i="3"/>
  <c r="P1440" i="3"/>
  <c r="G1440" i="3"/>
  <c r="M1440" i="3"/>
  <c r="F1440" i="3"/>
  <c r="E1440" i="3"/>
  <c r="L1440" i="3"/>
  <c r="K1440" i="3"/>
  <c r="F9" i="3"/>
  <c r="N9" i="3"/>
  <c r="E10" i="3"/>
  <c r="M10" i="3"/>
  <c r="L11" i="3"/>
  <c r="K12" i="3"/>
  <c r="J13" i="3"/>
  <c r="I14" i="3"/>
  <c r="Q14" i="3"/>
  <c r="F17" i="3"/>
  <c r="N17" i="3"/>
  <c r="E18" i="3"/>
  <c r="M18" i="3"/>
  <c r="L19" i="3"/>
  <c r="K20" i="3"/>
  <c r="J21" i="3"/>
  <c r="I22" i="3"/>
  <c r="Q22" i="3"/>
  <c r="F25" i="3"/>
  <c r="N25" i="3"/>
  <c r="E26" i="3"/>
  <c r="M26" i="3"/>
  <c r="L27" i="3"/>
  <c r="K28" i="3"/>
  <c r="J29" i="3"/>
  <c r="I30" i="3"/>
  <c r="Q30" i="3"/>
  <c r="F33" i="3"/>
  <c r="N33" i="3"/>
  <c r="F35" i="3"/>
  <c r="O35" i="3"/>
  <c r="O38" i="3"/>
  <c r="H39" i="3"/>
  <c r="R39" i="3"/>
  <c r="M44" i="3"/>
  <c r="H45" i="3"/>
  <c r="R45" i="3"/>
  <c r="F47" i="3"/>
  <c r="P47" i="3"/>
  <c r="F51" i="3"/>
  <c r="R51" i="3"/>
  <c r="P53" i="3"/>
  <c r="M55" i="3"/>
  <c r="E55" i="3"/>
  <c r="L55" i="3"/>
  <c r="N55" i="3"/>
  <c r="F56" i="3"/>
  <c r="P56" i="3"/>
  <c r="N59" i="3"/>
  <c r="O61" i="3"/>
  <c r="G61" i="3"/>
  <c r="N61" i="3"/>
  <c r="F61" i="3"/>
  <c r="L61" i="3"/>
  <c r="G62" i="3"/>
  <c r="Q62" i="3"/>
  <c r="L64" i="3"/>
  <c r="K64" i="3"/>
  <c r="M64" i="3"/>
  <c r="M68" i="3"/>
  <c r="H69" i="3"/>
  <c r="R69" i="3"/>
  <c r="F71" i="3"/>
  <c r="P71" i="3"/>
  <c r="F75" i="3"/>
  <c r="R75" i="3"/>
  <c r="P77" i="3"/>
  <c r="M79" i="3"/>
  <c r="E79" i="3"/>
  <c r="L79" i="3"/>
  <c r="K79" i="3"/>
  <c r="E80" i="3"/>
  <c r="O80" i="3"/>
  <c r="N84" i="3"/>
  <c r="N86" i="3"/>
  <c r="F86" i="3"/>
  <c r="M86" i="3"/>
  <c r="E86" i="3"/>
  <c r="L86" i="3"/>
  <c r="F87" i="3"/>
  <c r="P87" i="3"/>
  <c r="N91" i="3"/>
  <c r="O93" i="3"/>
  <c r="G93" i="3"/>
  <c r="N93" i="3"/>
  <c r="F93" i="3"/>
  <c r="L93" i="3"/>
  <c r="G94" i="3"/>
  <c r="Q94" i="3"/>
  <c r="L96" i="3"/>
  <c r="K96" i="3"/>
  <c r="J96" i="3"/>
  <c r="F99" i="3"/>
  <c r="R99" i="3"/>
  <c r="P101" i="3"/>
  <c r="M103" i="3"/>
  <c r="E103" i="3"/>
  <c r="L103" i="3"/>
  <c r="N103" i="3"/>
  <c r="G104" i="3"/>
  <c r="Q104" i="3"/>
  <c r="M107" i="3"/>
  <c r="F108" i="3"/>
  <c r="R108" i="3"/>
  <c r="P110" i="3"/>
  <c r="F115" i="3"/>
  <c r="Q116" i="3"/>
  <c r="H118" i="3"/>
  <c r="M119" i="3"/>
  <c r="E119" i="3"/>
  <c r="L119" i="3"/>
  <c r="K119" i="3"/>
  <c r="P119" i="3"/>
  <c r="F123" i="3"/>
  <c r="Q124" i="3"/>
  <c r="H126" i="3"/>
  <c r="M127" i="3"/>
  <c r="E127" i="3"/>
  <c r="L127" i="3"/>
  <c r="K127" i="3"/>
  <c r="N127" i="3"/>
  <c r="N131" i="3"/>
  <c r="H133" i="3"/>
  <c r="N134" i="3"/>
  <c r="F134" i="3"/>
  <c r="M134" i="3"/>
  <c r="E134" i="3"/>
  <c r="L134" i="3"/>
  <c r="P134" i="3"/>
  <c r="N139" i="3"/>
  <c r="H141" i="3"/>
  <c r="N142" i="3"/>
  <c r="F142" i="3"/>
  <c r="M142" i="3"/>
  <c r="E142" i="3"/>
  <c r="L142" i="3"/>
  <c r="P142" i="3"/>
  <c r="Q147" i="3"/>
  <c r="I147" i="3"/>
  <c r="P147" i="3"/>
  <c r="H147" i="3"/>
  <c r="O147" i="3"/>
  <c r="G147" i="3"/>
  <c r="M147" i="3"/>
  <c r="R149" i="3"/>
  <c r="G151" i="3"/>
  <c r="R151" i="3"/>
  <c r="I156" i="3"/>
  <c r="Q157" i="3"/>
  <c r="H159" i="3"/>
  <c r="I164" i="3"/>
  <c r="Q165" i="3"/>
  <c r="H167" i="3"/>
  <c r="E172" i="3"/>
  <c r="O173" i="3"/>
  <c r="G173" i="3"/>
  <c r="N173" i="3"/>
  <c r="F173" i="3"/>
  <c r="M173" i="3"/>
  <c r="E173" i="3"/>
  <c r="P173" i="3"/>
  <c r="G175" i="3"/>
  <c r="R175" i="3"/>
  <c r="R180" i="3"/>
  <c r="I182" i="3"/>
  <c r="F183" i="3"/>
  <c r="Q183" i="3"/>
  <c r="R188" i="3"/>
  <c r="I190" i="3"/>
  <c r="P191" i="3"/>
  <c r="R196" i="3"/>
  <c r="I198" i="3"/>
  <c r="P199" i="3"/>
  <c r="R204" i="3"/>
  <c r="I206" i="3"/>
  <c r="O207" i="3"/>
  <c r="E211" i="3"/>
  <c r="P212" i="3"/>
  <c r="H212" i="3"/>
  <c r="O212" i="3"/>
  <c r="G212" i="3"/>
  <c r="N212" i="3"/>
  <c r="F212" i="3"/>
  <c r="M212" i="3"/>
  <c r="G214" i="3"/>
  <c r="R214" i="3"/>
  <c r="E219" i="3"/>
  <c r="N222" i="3"/>
  <c r="F222" i="3"/>
  <c r="M222" i="3"/>
  <c r="E222" i="3"/>
  <c r="L222" i="3"/>
  <c r="K222" i="3"/>
  <c r="R222" i="3"/>
  <c r="J228" i="3"/>
  <c r="I229" i="3"/>
  <c r="H230" i="3"/>
  <c r="J237" i="3"/>
  <c r="I238" i="3"/>
  <c r="J246" i="3"/>
  <c r="P252" i="3"/>
  <c r="H252" i="3"/>
  <c r="O252" i="3"/>
  <c r="G252" i="3"/>
  <c r="N252" i="3"/>
  <c r="F252" i="3"/>
  <c r="M252" i="3"/>
  <c r="E252" i="3"/>
  <c r="R252" i="3"/>
  <c r="P260" i="3"/>
  <c r="H260" i="3"/>
  <c r="O260" i="3"/>
  <c r="G260" i="3"/>
  <c r="N260" i="3"/>
  <c r="F260" i="3"/>
  <c r="M260" i="3"/>
  <c r="E260" i="3"/>
  <c r="R260" i="3"/>
  <c r="O269" i="3"/>
  <c r="G269" i="3"/>
  <c r="N269" i="3"/>
  <c r="F269" i="3"/>
  <c r="M269" i="3"/>
  <c r="E269" i="3"/>
  <c r="L269" i="3"/>
  <c r="R269" i="3"/>
  <c r="J276" i="3"/>
  <c r="I277" i="3"/>
  <c r="H278" i="3"/>
  <c r="J285" i="3"/>
  <c r="I286" i="3"/>
  <c r="P292" i="3"/>
  <c r="H292" i="3"/>
  <c r="O292" i="3"/>
  <c r="G292" i="3"/>
  <c r="N292" i="3"/>
  <c r="F292" i="3"/>
  <c r="M292" i="3"/>
  <c r="E292" i="3"/>
  <c r="R292" i="3"/>
  <c r="P300" i="3"/>
  <c r="H300" i="3"/>
  <c r="O300" i="3"/>
  <c r="G300" i="3"/>
  <c r="N300" i="3"/>
  <c r="F300" i="3"/>
  <c r="M300" i="3"/>
  <c r="E300" i="3"/>
  <c r="R300" i="3"/>
  <c r="E307" i="3"/>
  <c r="N310" i="3"/>
  <c r="F310" i="3"/>
  <c r="M310" i="3"/>
  <c r="E310" i="3"/>
  <c r="L310" i="3"/>
  <c r="K310" i="3"/>
  <c r="R310" i="3"/>
  <c r="J315" i="3"/>
  <c r="I316" i="3"/>
  <c r="H317" i="3"/>
  <c r="G318" i="3"/>
  <c r="J324" i="3"/>
  <c r="I325" i="3"/>
  <c r="H326" i="3"/>
  <c r="J333" i="3"/>
  <c r="I334" i="3"/>
  <c r="J342" i="3"/>
  <c r="J350" i="3"/>
  <c r="Q355" i="3"/>
  <c r="I355" i="3"/>
  <c r="P355" i="3"/>
  <c r="H355" i="3"/>
  <c r="O355" i="3"/>
  <c r="G355" i="3"/>
  <c r="N355" i="3"/>
  <c r="F355" i="3"/>
  <c r="R355" i="3"/>
  <c r="O365" i="3"/>
  <c r="G365" i="3"/>
  <c r="N365" i="3"/>
  <c r="F365" i="3"/>
  <c r="M365" i="3"/>
  <c r="E365" i="3"/>
  <c r="L365" i="3"/>
  <c r="R365" i="3"/>
  <c r="E371" i="3"/>
  <c r="N374" i="3"/>
  <c r="F374" i="3"/>
  <c r="M374" i="3"/>
  <c r="E374" i="3"/>
  <c r="L374" i="3"/>
  <c r="K374" i="3"/>
  <c r="R374" i="3"/>
  <c r="J380" i="3"/>
  <c r="I381" i="3"/>
  <c r="H382" i="3"/>
  <c r="J388" i="3"/>
  <c r="H389" i="3"/>
  <c r="G390" i="3"/>
  <c r="J395" i="3"/>
  <c r="I396" i="3"/>
  <c r="H397" i="3"/>
  <c r="R398" i="3"/>
  <c r="I406" i="3"/>
  <c r="I414" i="3"/>
  <c r="O421" i="3"/>
  <c r="G421" i="3"/>
  <c r="N421" i="3"/>
  <c r="F421" i="3"/>
  <c r="M421" i="3"/>
  <c r="E421" i="3"/>
  <c r="L421" i="3"/>
  <c r="R421" i="3"/>
  <c r="O429" i="3"/>
  <c r="G429" i="3"/>
  <c r="N429" i="3"/>
  <c r="F429" i="3"/>
  <c r="M429" i="3"/>
  <c r="E429" i="3"/>
  <c r="L429" i="3"/>
  <c r="R429" i="3"/>
  <c r="J436" i="3"/>
  <c r="I437" i="3"/>
  <c r="G438" i="3"/>
  <c r="Q443" i="3"/>
  <c r="I443" i="3"/>
  <c r="P443" i="3"/>
  <c r="H443" i="3"/>
  <c r="O443" i="3"/>
  <c r="G443" i="3"/>
  <c r="N443" i="3"/>
  <c r="F443" i="3"/>
  <c r="R443" i="3"/>
  <c r="P452" i="3"/>
  <c r="H452" i="3"/>
  <c r="O452" i="3"/>
  <c r="G452" i="3"/>
  <c r="N452" i="3"/>
  <c r="F452" i="3"/>
  <c r="M452" i="3"/>
  <c r="E452" i="3"/>
  <c r="R452" i="3"/>
  <c r="O461" i="3"/>
  <c r="G461" i="3"/>
  <c r="N461" i="3"/>
  <c r="F461" i="3"/>
  <c r="M461" i="3"/>
  <c r="E461" i="3"/>
  <c r="L461" i="3"/>
  <c r="R461" i="3"/>
  <c r="Q467" i="3"/>
  <c r="I467" i="3"/>
  <c r="P467" i="3"/>
  <c r="H467" i="3"/>
  <c r="O467" i="3"/>
  <c r="G467" i="3"/>
  <c r="N467" i="3"/>
  <c r="F467" i="3"/>
  <c r="R467" i="3"/>
  <c r="Q475" i="3"/>
  <c r="I475" i="3"/>
  <c r="P475" i="3"/>
  <c r="H475" i="3"/>
  <c r="O475" i="3"/>
  <c r="G475" i="3"/>
  <c r="N475" i="3"/>
  <c r="F475" i="3"/>
  <c r="R475" i="3"/>
  <c r="J485" i="3"/>
  <c r="H486" i="3"/>
  <c r="J493" i="3"/>
  <c r="G494" i="3"/>
  <c r="J499" i="3"/>
  <c r="I500" i="3"/>
  <c r="H501" i="3"/>
  <c r="R502" i="3"/>
  <c r="J507" i="3"/>
  <c r="I508" i="3"/>
  <c r="H509" i="3"/>
  <c r="Q510" i="3"/>
  <c r="O517" i="3"/>
  <c r="G517" i="3"/>
  <c r="N517" i="3"/>
  <c r="F517" i="3"/>
  <c r="M517" i="3"/>
  <c r="E517" i="3"/>
  <c r="L517" i="3"/>
  <c r="R517" i="3"/>
  <c r="O525" i="3"/>
  <c r="G525" i="3"/>
  <c r="N525" i="3"/>
  <c r="F525" i="3"/>
  <c r="M525" i="3"/>
  <c r="E525" i="3"/>
  <c r="L525" i="3"/>
  <c r="R525" i="3"/>
  <c r="E531" i="3"/>
  <c r="N534" i="3"/>
  <c r="F534" i="3"/>
  <c r="M534" i="3"/>
  <c r="E534" i="3"/>
  <c r="L534" i="3"/>
  <c r="K534" i="3"/>
  <c r="R534" i="3"/>
  <c r="E539" i="3"/>
  <c r="R541" i="3"/>
  <c r="E547" i="3"/>
  <c r="R549" i="3"/>
  <c r="E555" i="3"/>
  <c r="R557" i="3"/>
  <c r="O565" i="3"/>
  <c r="G565" i="3"/>
  <c r="N565" i="3"/>
  <c r="F565" i="3"/>
  <c r="M565" i="3"/>
  <c r="E565" i="3"/>
  <c r="L565" i="3"/>
  <c r="Q565" i="3"/>
  <c r="E571" i="3"/>
  <c r="R573" i="3"/>
  <c r="J580" i="3"/>
  <c r="H581" i="3"/>
  <c r="R582" i="3"/>
  <c r="I589" i="3"/>
  <c r="R590" i="3"/>
  <c r="I598" i="3"/>
  <c r="Q603" i="3"/>
  <c r="I603" i="3"/>
  <c r="P603" i="3"/>
  <c r="H603" i="3"/>
  <c r="O603" i="3"/>
  <c r="G603" i="3"/>
  <c r="N603" i="3"/>
  <c r="F603" i="3"/>
  <c r="R603" i="3"/>
  <c r="J606" i="3"/>
  <c r="O615" i="3"/>
  <c r="G615" i="3"/>
  <c r="Q615" i="3"/>
  <c r="H615" i="3"/>
  <c r="P615" i="3"/>
  <c r="F615" i="3"/>
  <c r="N615" i="3"/>
  <c r="E615" i="3"/>
  <c r="M615" i="3"/>
  <c r="M625" i="3"/>
  <c r="E625" i="3"/>
  <c r="Q625" i="3"/>
  <c r="H625" i="3"/>
  <c r="P625" i="3"/>
  <c r="G625" i="3"/>
  <c r="O625" i="3"/>
  <c r="F625" i="3"/>
  <c r="N625" i="3"/>
  <c r="L626" i="3"/>
  <c r="Q626" i="3"/>
  <c r="H626" i="3"/>
  <c r="P626" i="3"/>
  <c r="G626" i="3"/>
  <c r="O626" i="3"/>
  <c r="F626" i="3"/>
  <c r="N626" i="3"/>
  <c r="E626" i="3"/>
  <c r="K627" i="3"/>
  <c r="Q627" i="3"/>
  <c r="H627" i="3"/>
  <c r="P627" i="3"/>
  <c r="G627" i="3"/>
  <c r="O627" i="3"/>
  <c r="F627" i="3"/>
  <c r="N627" i="3"/>
  <c r="E627" i="3"/>
  <c r="G634" i="3"/>
  <c r="R635" i="3"/>
  <c r="Q637" i="3"/>
  <c r="I637" i="3"/>
  <c r="P637" i="3"/>
  <c r="G637" i="3"/>
  <c r="O637" i="3"/>
  <c r="F637" i="3"/>
  <c r="N637" i="3"/>
  <c r="E637" i="3"/>
  <c r="M637" i="3"/>
  <c r="P638" i="3"/>
  <c r="H638" i="3"/>
  <c r="R638" i="3"/>
  <c r="I638" i="3"/>
  <c r="Q638" i="3"/>
  <c r="G638" i="3"/>
  <c r="O638" i="3"/>
  <c r="F638" i="3"/>
  <c r="N638" i="3"/>
  <c r="E638" i="3"/>
  <c r="M649" i="3"/>
  <c r="E649" i="3"/>
  <c r="K649" i="3"/>
  <c r="J649" i="3"/>
  <c r="I649" i="3"/>
  <c r="R649" i="3"/>
  <c r="H649" i="3"/>
  <c r="Q649" i="3"/>
  <c r="G649" i="3"/>
  <c r="L653" i="3"/>
  <c r="I655" i="3"/>
  <c r="M656" i="3"/>
  <c r="L678" i="3"/>
  <c r="K680" i="3"/>
  <c r="Q685" i="3"/>
  <c r="I685" i="3"/>
  <c r="O685" i="3"/>
  <c r="G685" i="3"/>
  <c r="J685" i="3"/>
  <c r="H685" i="3"/>
  <c r="R685" i="3"/>
  <c r="F685" i="3"/>
  <c r="P685" i="3"/>
  <c r="E685" i="3"/>
  <c r="N696" i="3"/>
  <c r="F696" i="3"/>
  <c r="L696" i="3"/>
  <c r="R696" i="3"/>
  <c r="H696" i="3"/>
  <c r="Q696" i="3"/>
  <c r="G696" i="3"/>
  <c r="P696" i="3"/>
  <c r="E696" i="3"/>
  <c r="O696" i="3"/>
  <c r="G697" i="3"/>
  <c r="O703" i="3"/>
  <c r="G703" i="3"/>
  <c r="M703" i="3"/>
  <c r="E703" i="3"/>
  <c r="K703" i="3"/>
  <c r="J703" i="3"/>
  <c r="I703" i="3"/>
  <c r="R703" i="3"/>
  <c r="H703" i="3"/>
  <c r="Q709" i="3"/>
  <c r="I709" i="3"/>
  <c r="O709" i="3"/>
  <c r="G709" i="3"/>
  <c r="R709" i="3"/>
  <c r="F709" i="3"/>
  <c r="P709" i="3"/>
  <c r="E709" i="3"/>
  <c r="N709" i="3"/>
  <c r="M709" i="3"/>
  <c r="J712" i="3"/>
  <c r="J715" i="3"/>
  <c r="J718" i="3"/>
  <c r="Q725" i="3"/>
  <c r="I725" i="3"/>
  <c r="P725" i="3"/>
  <c r="H725" i="3"/>
  <c r="O725" i="3"/>
  <c r="G725" i="3"/>
  <c r="L725" i="3"/>
  <c r="K725" i="3"/>
  <c r="J725" i="3"/>
  <c r="F725" i="3"/>
  <c r="G728" i="3"/>
  <c r="N736" i="3"/>
  <c r="F736" i="3"/>
  <c r="M736" i="3"/>
  <c r="E736" i="3"/>
  <c r="L736" i="3"/>
  <c r="J736" i="3"/>
  <c r="I736" i="3"/>
  <c r="H736" i="3"/>
  <c r="R736" i="3"/>
  <c r="G736" i="3"/>
  <c r="K744" i="3"/>
  <c r="K765" i="3"/>
  <c r="P767" i="3"/>
  <c r="L781" i="3"/>
  <c r="H800" i="3"/>
  <c r="R831" i="3"/>
  <c r="R845" i="3"/>
  <c r="P847" i="3"/>
  <c r="P854" i="3"/>
  <c r="H854" i="3"/>
  <c r="O854" i="3"/>
  <c r="G854" i="3"/>
  <c r="N854" i="3"/>
  <c r="F854" i="3"/>
  <c r="M854" i="3"/>
  <c r="E854" i="3"/>
  <c r="L854" i="3"/>
  <c r="K854" i="3"/>
  <c r="J854" i="3"/>
  <c r="I854" i="3"/>
  <c r="Q855" i="3"/>
  <c r="O864" i="3"/>
  <c r="I870" i="3"/>
  <c r="G872" i="3"/>
  <c r="I880" i="3"/>
  <c r="L885" i="3"/>
  <c r="R894" i="3"/>
  <c r="O903" i="3"/>
  <c r="G903" i="3"/>
  <c r="N903" i="3"/>
  <c r="F903" i="3"/>
  <c r="M903" i="3"/>
  <c r="E903" i="3"/>
  <c r="L903" i="3"/>
  <c r="K903" i="3"/>
  <c r="J903" i="3"/>
  <c r="I903" i="3"/>
  <c r="H903" i="3"/>
  <c r="Q904" i="3"/>
  <c r="Q917" i="3"/>
  <c r="I917" i="3"/>
  <c r="P917" i="3"/>
  <c r="H917" i="3"/>
  <c r="O917" i="3"/>
  <c r="G917" i="3"/>
  <c r="N917" i="3"/>
  <c r="F917" i="3"/>
  <c r="L917" i="3"/>
  <c r="K917" i="3"/>
  <c r="J917" i="3"/>
  <c r="E917" i="3"/>
  <c r="L918" i="3"/>
  <c r="P942" i="3"/>
  <c r="H942" i="3"/>
  <c r="O942" i="3"/>
  <c r="G942" i="3"/>
  <c r="N942" i="3"/>
  <c r="F942" i="3"/>
  <c r="M942" i="3"/>
  <c r="E942" i="3"/>
  <c r="K942" i="3"/>
  <c r="J942" i="3"/>
  <c r="I942" i="3"/>
  <c r="P943" i="3"/>
  <c r="R949" i="3"/>
  <c r="K951" i="3"/>
  <c r="R957" i="3"/>
  <c r="P959" i="3"/>
  <c r="R976" i="3"/>
  <c r="H991" i="3"/>
  <c r="Q997" i="3"/>
  <c r="I997" i="3"/>
  <c r="P997" i="3"/>
  <c r="H997" i="3"/>
  <c r="O997" i="3"/>
  <c r="G997" i="3"/>
  <c r="N997" i="3"/>
  <c r="F997" i="3"/>
  <c r="J997" i="3"/>
  <c r="E997" i="3"/>
  <c r="L1005" i="3"/>
  <c r="Q1013" i="3"/>
  <c r="I1013" i="3"/>
  <c r="P1013" i="3"/>
  <c r="H1013" i="3"/>
  <c r="O1013" i="3"/>
  <c r="G1013" i="3"/>
  <c r="N1013" i="3"/>
  <c r="F1013" i="3"/>
  <c r="K1013" i="3"/>
  <c r="J1013" i="3"/>
  <c r="E1013" i="3"/>
  <c r="K1014" i="3"/>
  <c r="Q1023" i="3"/>
  <c r="I1032" i="3"/>
  <c r="Q1039" i="3"/>
  <c r="H1048" i="3"/>
  <c r="R1053" i="3"/>
  <c r="K1063" i="3"/>
  <c r="Q1072" i="3"/>
  <c r="L1085" i="3"/>
  <c r="K1101" i="3"/>
  <c r="R1111" i="3"/>
  <c r="K1119" i="3"/>
  <c r="P1126" i="3"/>
  <c r="H1126" i="3"/>
  <c r="O1126" i="3"/>
  <c r="G1126" i="3"/>
  <c r="N1126" i="3"/>
  <c r="F1126" i="3"/>
  <c r="M1126" i="3"/>
  <c r="E1126" i="3"/>
  <c r="K1126" i="3"/>
  <c r="J1126" i="3"/>
  <c r="I1126" i="3"/>
  <c r="Q1127" i="3"/>
  <c r="P1134" i="3"/>
  <c r="H1134" i="3"/>
  <c r="O1134" i="3"/>
  <c r="G1134" i="3"/>
  <c r="N1134" i="3"/>
  <c r="F1134" i="3"/>
  <c r="M1134" i="3"/>
  <c r="E1134" i="3"/>
  <c r="K1134" i="3"/>
  <c r="J1134" i="3"/>
  <c r="I1134" i="3"/>
  <c r="E1141" i="3"/>
  <c r="O1151" i="3"/>
  <c r="G1151" i="3"/>
  <c r="N1151" i="3"/>
  <c r="F1151" i="3"/>
  <c r="M1151" i="3"/>
  <c r="E1151" i="3"/>
  <c r="L1151" i="3"/>
  <c r="J1151" i="3"/>
  <c r="I1151" i="3"/>
  <c r="H1151" i="3"/>
  <c r="N1160" i="3"/>
  <c r="F1160" i="3"/>
  <c r="M1160" i="3"/>
  <c r="E1160" i="3"/>
  <c r="L1160" i="3"/>
  <c r="K1160" i="3"/>
  <c r="J1160" i="3"/>
  <c r="I1160" i="3"/>
  <c r="H1160" i="3"/>
  <c r="G1160" i="3"/>
  <c r="R1174" i="3"/>
  <c r="R1182" i="3"/>
  <c r="R1191" i="3"/>
  <c r="N1224" i="3"/>
  <c r="F1224" i="3"/>
  <c r="M1224" i="3"/>
  <c r="E1224" i="3"/>
  <c r="L1224" i="3"/>
  <c r="K1224" i="3"/>
  <c r="O1224" i="3"/>
  <c r="J1224" i="3"/>
  <c r="I1224" i="3"/>
  <c r="H1224" i="3"/>
  <c r="K1229" i="3"/>
  <c r="R1245" i="3"/>
  <c r="P1253" i="3"/>
  <c r="H1253" i="3"/>
  <c r="R1253" i="3"/>
  <c r="I1253" i="3"/>
  <c r="Q1253" i="3"/>
  <c r="G1253" i="3"/>
  <c r="O1253" i="3"/>
  <c r="F1253" i="3"/>
  <c r="N1253" i="3"/>
  <c r="E1253" i="3"/>
  <c r="M1253" i="3"/>
  <c r="L1253" i="3"/>
  <c r="K1253" i="3"/>
  <c r="O1285" i="3"/>
  <c r="Q1298" i="3"/>
  <c r="L1341" i="3"/>
  <c r="Q1341" i="3"/>
  <c r="H1341" i="3"/>
  <c r="P1341" i="3"/>
  <c r="G1341" i="3"/>
  <c r="O1341" i="3"/>
  <c r="F1341" i="3"/>
  <c r="K1341" i="3"/>
  <c r="N1341" i="3"/>
  <c r="M1341" i="3"/>
  <c r="J1341" i="3"/>
  <c r="I1341" i="3"/>
  <c r="R1341" i="3"/>
  <c r="E1341" i="3"/>
  <c r="P1366" i="3"/>
  <c r="L1405" i="3"/>
  <c r="O1405" i="3"/>
  <c r="F1405" i="3"/>
  <c r="N1405" i="3"/>
  <c r="E1405" i="3"/>
  <c r="M1405" i="3"/>
  <c r="R1405" i="3"/>
  <c r="I1405" i="3"/>
  <c r="Q1405" i="3"/>
  <c r="P1405" i="3"/>
  <c r="K1405" i="3"/>
  <c r="H1405" i="3"/>
  <c r="P1425" i="3"/>
  <c r="H1425" i="3"/>
  <c r="O1425" i="3"/>
  <c r="F1425" i="3"/>
  <c r="N1425" i="3"/>
  <c r="E1425" i="3"/>
  <c r="M1425" i="3"/>
  <c r="J1425" i="3"/>
  <c r="R1425" i="3"/>
  <c r="Q1425" i="3"/>
  <c r="L1425" i="3"/>
  <c r="K1425" i="3"/>
  <c r="I1425" i="3"/>
  <c r="G9" i="3"/>
  <c r="F10" i="3"/>
  <c r="E11" i="3"/>
  <c r="J14" i="3"/>
  <c r="G17" i="3"/>
  <c r="F18" i="3"/>
  <c r="E19" i="3"/>
  <c r="J22" i="3"/>
  <c r="G25" i="3"/>
  <c r="F26" i="3"/>
  <c r="E27" i="3"/>
  <c r="J30" i="3"/>
  <c r="G33" i="3"/>
  <c r="G35" i="3"/>
  <c r="P35" i="3"/>
  <c r="P38" i="3"/>
  <c r="I39" i="3"/>
  <c r="L40" i="3"/>
  <c r="K40" i="3"/>
  <c r="M40" i="3"/>
  <c r="N44" i="3"/>
  <c r="I45" i="3"/>
  <c r="N46" i="3"/>
  <c r="F46" i="3"/>
  <c r="M46" i="3"/>
  <c r="E46" i="3"/>
  <c r="L46" i="3"/>
  <c r="G47" i="3"/>
  <c r="Q47" i="3"/>
  <c r="G51" i="3"/>
  <c r="P52" i="3"/>
  <c r="H52" i="3"/>
  <c r="O52" i="3"/>
  <c r="G52" i="3"/>
  <c r="L52" i="3"/>
  <c r="E53" i="3"/>
  <c r="Q53" i="3"/>
  <c r="G56" i="3"/>
  <c r="Q56" i="3"/>
  <c r="E59" i="3"/>
  <c r="O59" i="3"/>
  <c r="H62" i="3"/>
  <c r="R62" i="3"/>
  <c r="N68" i="3"/>
  <c r="I69" i="3"/>
  <c r="N70" i="3"/>
  <c r="F70" i="3"/>
  <c r="M70" i="3"/>
  <c r="E70" i="3"/>
  <c r="L70" i="3"/>
  <c r="G71" i="3"/>
  <c r="Q71" i="3"/>
  <c r="G75" i="3"/>
  <c r="P76" i="3"/>
  <c r="H76" i="3"/>
  <c r="O76" i="3"/>
  <c r="G76" i="3"/>
  <c r="L76" i="3"/>
  <c r="E77" i="3"/>
  <c r="Q77" i="3"/>
  <c r="F80" i="3"/>
  <c r="P80" i="3"/>
  <c r="Q83" i="3"/>
  <c r="I83" i="3"/>
  <c r="P83" i="3"/>
  <c r="H83" i="3"/>
  <c r="L83" i="3"/>
  <c r="E84" i="3"/>
  <c r="Q84" i="3"/>
  <c r="G87" i="3"/>
  <c r="Q87" i="3"/>
  <c r="E91" i="3"/>
  <c r="O91" i="3"/>
  <c r="H94" i="3"/>
  <c r="R94" i="3"/>
  <c r="G99" i="3"/>
  <c r="P100" i="3"/>
  <c r="H100" i="3"/>
  <c r="O100" i="3"/>
  <c r="G100" i="3"/>
  <c r="L100" i="3"/>
  <c r="E101" i="3"/>
  <c r="Q101" i="3"/>
  <c r="H104" i="3"/>
  <c r="R104" i="3"/>
  <c r="N107" i="3"/>
  <c r="I108" i="3"/>
  <c r="O109" i="3"/>
  <c r="G109" i="3"/>
  <c r="N109" i="3"/>
  <c r="F109" i="3"/>
  <c r="L109" i="3"/>
  <c r="G110" i="3"/>
  <c r="Q110" i="3"/>
  <c r="L112" i="3"/>
  <c r="K112" i="3"/>
  <c r="M112" i="3"/>
  <c r="J115" i="3"/>
  <c r="R116" i="3"/>
  <c r="I118" i="3"/>
  <c r="J123" i="3"/>
  <c r="R124" i="3"/>
  <c r="I126" i="3"/>
  <c r="R131" i="3"/>
  <c r="I133" i="3"/>
  <c r="R139" i="3"/>
  <c r="I141" i="3"/>
  <c r="H149" i="3"/>
  <c r="N150" i="3"/>
  <c r="F150" i="3"/>
  <c r="M150" i="3"/>
  <c r="E150" i="3"/>
  <c r="L150" i="3"/>
  <c r="P150" i="3"/>
  <c r="H151" i="3"/>
  <c r="Q155" i="3"/>
  <c r="I155" i="3"/>
  <c r="P155" i="3"/>
  <c r="H155" i="3"/>
  <c r="O155" i="3"/>
  <c r="G155" i="3"/>
  <c r="M155" i="3"/>
  <c r="J156" i="3"/>
  <c r="R157" i="3"/>
  <c r="I159" i="3"/>
  <c r="Q163" i="3"/>
  <c r="I163" i="3"/>
  <c r="P163" i="3"/>
  <c r="H163" i="3"/>
  <c r="O163" i="3"/>
  <c r="G163" i="3"/>
  <c r="M163" i="3"/>
  <c r="J164" i="3"/>
  <c r="R165" i="3"/>
  <c r="I167" i="3"/>
  <c r="I172" i="3"/>
  <c r="H175" i="3"/>
  <c r="E180" i="3"/>
  <c r="O181" i="3"/>
  <c r="G181" i="3"/>
  <c r="N181" i="3"/>
  <c r="F181" i="3"/>
  <c r="M181" i="3"/>
  <c r="E181" i="3"/>
  <c r="P181" i="3"/>
  <c r="J182" i="3"/>
  <c r="G183" i="3"/>
  <c r="R183" i="3"/>
  <c r="E188" i="3"/>
  <c r="O189" i="3"/>
  <c r="G189" i="3"/>
  <c r="N189" i="3"/>
  <c r="F189" i="3"/>
  <c r="M189" i="3"/>
  <c r="E189" i="3"/>
  <c r="P189" i="3"/>
  <c r="J190" i="3"/>
  <c r="F191" i="3"/>
  <c r="Q191" i="3"/>
  <c r="E196" i="3"/>
  <c r="O197" i="3"/>
  <c r="G197" i="3"/>
  <c r="N197" i="3"/>
  <c r="F197" i="3"/>
  <c r="M197" i="3"/>
  <c r="E197" i="3"/>
  <c r="P197" i="3"/>
  <c r="J198" i="3"/>
  <c r="F199" i="3"/>
  <c r="Q199" i="3"/>
  <c r="E204" i="3"/>
  <c r="O205" i="3"/>
  <c r="G205" i="3"/>
  <c r="N205" i="3"/>
  <c r="F205" i="3"/>
  <c r="M205" i="3"/>
  <c r="E205" i="3"/>
  <c r="P205" i="3"/>
  <c r="J206" i="3"/>
  <c r="P207" i="3"/>
  <c r="F211" i="3"/>
  <c r="H214" i="3"/>
  <c r="M215" i="3"/>
  <c r="E215" i="3"/>
  <c r="L215" i="3"/>
  <c r="K215" i="3"/>
  <c r="O215" i="3"/>
  <c r="J219" i="3"/>
  <c r="I220" i="3"/>
  <c r="H221" i="3"/>
  <c r="K228" i="3"/>
  <c r="J229" i="3"/>
  <c r="I230" i="3"/>
  <c r="K237" i="3"/>
  <c r="J238" i="3"/>
  <c r="Q243" i="3"/>
  <c r="I243" i="3"/>
  <c r="P243" i="3"/>
  <c r="H243" i="3"/>
  <c r="O243" i="3"/>
  <c r="G243" i="3"/>
  <c r="N243" i="3"/>
  <c r="F243" i="3"/>
  <c r="R243" i="3"/>
  <c r="O246" i="3"/>
  <c r="O253" i="3"/>
  <c r="G253" i="3"/>
  <c r="N253" i="3"/>
  <c r="F253" i="3"/>
  <c r="M253" i="3"/>
  <c r="E253" i="3"/>
  <c r="L253" i="3"/>
  <c r="R253" i="3"/>
  <c r="O261" i="3"/>
  <c r="G261" i="3"/>
  <c r="N261" i="3"/>
  <c r="F261" i="3"/>
  <c r="M261" i="3"/>
  <c r="E261" i="3"/>
  <c r="L261" i="3"/>
  <c r="R261" i="3"/>
  <c r="E267" i="3"/>
  <c r="N270" i="3"/>
  <c r="F270" i="3"/>
  <c r="M270" i="3"/>
  <c r="E270" i="3"/>
  <c r="L270" i="3"/>
  <c r="K270" i="3"/>
  <c r="R270" i="3"/>
  <c r="K276" i="3"/>
  <c r="J277" i="3"/>
  <c r="I278" i="3"/>
  <c r="K285" i="3"/>
  <c r="J286" i="3"/>
  <c r="O293" i="3"/>
  <c r="G293" i="3"/>
  <c r="N293" i="3"/>
  <c r="F293" i="3"/>
  <c r="M293" i="3"/>
  <c r="E293" i="3"/>
  <c r="L293" i="3"/>
  <c r="Q293" i="3"/>
  <c r="O301" i="3"/>
  <c r="G301" i="3"/>
  <c r="N301" i="3"/>
  <c r="F301" i="3"/>
  <c r="M301" i="3"/>
  <c r="E301" i="3"/>
  <c r="L301" i="3"/>
  <c r="Q301" i="3"/>
  <c r="J307" i="3"/>
  <c r="I308" i="3"/>
  <c r="H309" i="3"/>
  <c r="K315" i="3"/>
  <c r="J316" i="3"/>
  <c r="I317" i="3"/>
  <c r="H318" i="3"/>
  <c r="K324" i="3"/>
  <c r="J325" i="3"/>
  <c r="I326" i="3"/>
  <c r="K333" i="3"/>
  <c r="J334" i="3"/>
  <c r="Q339" i="3"/>
  <c r="I339" i="3"/>
  <c r="P339" i="3"/>
  <c r="H339" i="3"/>
  <c r="O339" i="3"/>
  <c r="G339" i="3"/>
  <c r="N339" i="3"/>
  <c r="F339" i="3"/>
  <c r="R339" i="3"/>
  <c r="O342" i="3"/>
  <c r="Q347" i="3"/>
  <c r="I347" i="3"/>
  <c r="P347" i="3"/>
  <c r="H347" i="3"/>
  <c r="O347" i="3"/>
  <c r="G347" i="3"/>
  <c r="N347" i="3"/>
  <c r="F347" i="3"/>
  <c r="R347" i="3"/>
  <c r="O350" i="3"/>
  <c r="P356" i="3"/>
  <c r="H356" i="3"/>
  <c r="O356" i="3"/>
  <c r="G356" i="3"/>
  <c r="N356" i="3"/>
  <c r="F356" i="3"/>
  <c r="M356" i="3"/>
  <c r="E356" i="3"/>
  <c r="R356" i="3"/>
  <c r="E363" i="3"/>
  <c r="N366" i="3"/>
  <c r="F366" i="3"/>
  <c r="M366" i="3"/>
  <c r="E366" i="3"/>
  <c r="L366" i="3"/>
  <c r="K366" i="3"/>
  <c r="R366" i="3"/>
  <c r="J371" i="3"/>
  <c r="I372" i="3"/>
  <c r="H373" i="3"/>
  <c r="K380" i="3"/>
  <c r="J381" i="3"/>
  <c r="I382" i="3"/>
  <c r="K388" i="3"/>
  <c r="I389" i="3"/>
  <c r="H390" i="3"/>
  <c r="K395" i="3"/>
  <c r="J396" i="3"/>
  <c r="I397" i="3"/>
  <c r="G398" i="3"/>
  <c r="Q403" i="3"/>
  <c r="I403" i="3"/>
  <c r="P403" i="3"/>
  <c r="H403" i="3"/>
  <c r="O403" i="3"/>
  <c r="G403" i="3"/>
  <c r="N403" i="3"/>
  <c r="F403" i="3"/>
  <c r="R403" i="3"/>
  <c r="J406" i="3"/>
  <c r="Q411" i="3"/>
  <c r="I411" i="3"/>
  <c r="P411" i="3"/>
  <c r="H411" i="3"/>
  <c r="O411" i="3"/>
  <c r="G411" i="3"/>
  <c r="N411" i="3"/>
  <c r="F411" i="3"/>
  <c r="R411" i="3"/>
  <c r="J414" i="3"/>
  <c r="E419" i="3"/>
  <c r="N422" i="3"/>
  <c r="F422" i="3"/>
  <c r="M422" i="3"/>
  <c r="E422" i="3"/>
  <c r="L422" i="3"/>
  <c r="K422" i="3"/>
  <c r="Q422" i="3"/>
  <c r="E427" i="3"/>
  <c r="N430" i="3"/>
  <c r="F430" i="3"/>
  <c r="M430" i="3"/>
  <c r="E430" i="3"/>
  <c r="L430" i="3"/>
  <c r="K430" i="3"/>
  <c r="Q430" i="3"/>
  <c r="K436" i="3"/>
  <c r="J437" i="3"/>
  <c r="H438" i="3"/>
  <c r="P444" i="3"/>
  <c r="H444" i="3"/>
  <c r="O444" i="3"/>
  <c r="G444" i="3"/>
  <c r="N444" i="3"/>
  <c r="F444" i="3"/>
  <c r="M444" i="3"/>
  <c r="E444" i="3"/>
  <c r="R444" i="3"/>
  <c r="O453" i="3"/>
  <c r="G453" i="3"/>
  <c r="N453" i="3"/>
  <c r="F453" i="3"/>
  <c r="M453" i="3"/>
  <c r="E453" i="3"/>
  <c r="L453" i="3"/>
  <c r="R453" i="3"/>
  <c r="E459" i="3"/>
  <c r="N462" i="3"/>
  <c r="F462" i="3"/>
  <c r="M462" i="3"/>
  <c r="E462" i="3"/>
  <c r="L462" i="3"/>
  <c r="K462" i="3"/>
  <c r="P462" i="3"/>
  <c r="P468" i="3"/>
  <c r="H468" i="3"/>
  <c r="O468" i="3"/>
  <c r="G468" i="3"/>
  <c r="N468" i="3"/>
  <c r="F468" i="3"/>
  <c r="M468" i="3"/>
  <c r="E468" i="3"/>
  <c r="R468" i="3"/>
  <c r="P476" i="3"/>
  <c r="H476" i="3"/>
  <c r="O476" i="3"/>
  <c r="G476" i="3"/>
  <c r="N476" i="3"/>
  <c r="F476" i="3"/>
  <c r="M476" i="3"/>
  <c r="E476" i="3"/>
  <c r="R476" i="3"/>
  <c r="K485" i="3"/>
  <c r="I486" i="3"/>
  <c r="K493" i="3"/>
  <c r="H494" i="3"/>
  <c r="K499" i="3"/>
  <c r="J500" i="3"/>
  <c r="I501" i="3"/>
  <c r="G502" i="3"/>
  <c r="K507" i="3"/>
  <c r="J508" i="3"/>
  <c r="I509" i="3"/>
  <c r="R510" i="3"/>
  <c r="E515" i="3"/>
  <c r="N518" i="3"/>
  <c r="F518" i="3"/>
  <c r="M518" i="3"/>
  <c r="E518" i="3"/>
  <c r="L518" i="3"/>
  <c r="K518" i="3"/>
  <c r="R518" i="3"/>
  <c r="E523" i="3"/>
  <c r="N526" i="3"/>
  <c r="F526" i="3"/>
  <c r="M526" i="3"/>
  <c r="E526" i="3"/>
  <c r="L526" i="3"/>
  <c r="K526" i="3"/>
  <c r="R526" i="3"/>
  <c r="J531" i="3"/>
  <c r="I532" i="3"/>
  <c r="H533" i="3"/>
  <c r="J539" i="3"/>
  <c r="I540" i="3"/>
  <c r="N542" i="3"/>
  <c r="F542" i="3"/>
  <c r="M542" i="3"/>
  <c r="E542" i="3"/>
  <c r="L542" i="3"/>
  <c r="K542" i="3"/>
  <c r="Q542" i="3"/>
  <c r="J547" i="3"/>
  <c r="I548" i="3"/>
  <c r="N550" i="3"/>
  <c r="F550" i="3"/>
  <c r="M550" i="3"/>
  <c r="E550" i="3"/>
  <c r="L550" i="3"/>
  <c r="K550" i="3"/>
  <c r="R550" i="3"/>
  <c r="J555" i="3"/>
  <c r="I556" i="3"/>
  <c r="N558" i="3"/>
  <c r="F558" i="3"/>
  <c r="M558" i="3"/>
  <c r="E558" i="3"/>
  <c r="L558" i="3"/>
  <c r="K558" i="3"/>
  <c r="P558" i="3"/>
  <c r="E563" i="3"/>
  <c r="J571" i="3"/>
  <c r="I572" i="3"/>
  <c r="N574" i="3"/>
  <c r="F574" i="3"/>
  <c r="M574" i="3"/>
  <c r="E574" i="3"/>
  <c r="L574" i="3"/>
  <c r="K574" i="3"/>
  <c r="Q574" i="3"/>
  <c r="K580" i="3"/>
  <c r="I581" i="3"/>
  <c r="G582" i="3"/>
  <c r="J589" i="3"/>
  <c r="G590" i="3"/>
  <c r="Q595" i="3"/>
  <c r="I595" i="3"/>
  <c r="P595" i="3"/>
  <c r="H595" i="3"/>
  <c r="O595" i="3"/>
  <c r="G595" i="3"/>
  <c r="N595" i="3"/>
  <c r="F595" i="3"/>
  <c r="R595" i="3"/>
  <c r="J598" i="3"/>
  <c r="P604" i="3"/>
  <c r="H604" i="3"/>
  <c r="O604" i="3"/>
  <c r="G604" i="3"/>
  <c r="N604" i="3"/>
  <c r="F604" i="3"/>
  <c r="M604" i="3"/>
  <c r="E604" i="3"/>
  <c r="R604" i="3"/>
  <c r="O606" i="3"/>
  <c r="P614" i="3"/>
  <c r="H614" i="3"/>
  <c r="O614" i="3"/>
  <c r="F614" i="3"/>
  <c r="N614" i="3"/>
  <c r="E614" i="3"/>
  <c r="M614" i="3"/>
  <c r="L614" i="3"/>
  <c r="F617" i="3"/>
  <c r="N624" i="3"/>
  <c r="F624" i="3"/>
  <c r="P624" i="3"/>
  <c r="G624" i="3"/>
  <c r="O624" i="3"/>
  <c r="E624" i="3"/>
  <c r="M624" i="3"/>
  <c r="L624" i="3"/>
  <c r="H634" i="3"/>
  <c r="N648" i="3"/>
  <c r="F648" i="3"/>
  <c r="R648" i="3"/>
  <c r="I648" i="3"/>
  <c r="Q648" i="3"/>
  <c r="H648" i="3"/>
  <c r="P648" i="3"/>
  <c r="G648" i="3"/>
  <c r="O648" i="3"/>
  <c r="E648" i="3"/>
  <c r="M653" i="3"/>
  <c r="J655" i="3"/>
  <c r="O656" i="3"/>
  <c r="N664" i="3"/>
  <c r="F664" i="3"/>
  <c r="L664" i="3"/>
  <c r="R664" i="3"/>
  <c r="H664" i="3"/>
  <c r="Q664" i="3"/>
  <c r="G664" i="3"/>
  <c r="P664" i="3"/>
  <c r="E664" i="3"/>
  <c r="O664" i="3"/>
  <c r="F665" i="3"/>
  <c r="Q669" i="3"/>
  <c r="I669" i="3"/>
  <c r="O669" i="3"/>
  <c r="G669" i="3"/>
  <c r="K669" i="3"/>
  <c r="J669" i="3"/>
  <c r="H669" i="3"/>
  <c r="R669" i="3"/>
  <c r="F669" i="3"/>
  <c r="M678" i="3"/>
  <c r="M680" i="3"/>
  <c r="N688" i="3"/>
  <c r="F688" i="3"/>
  <c r="L688" i="3"/>
  <c r="K688" i="3"/>
  <c r="J688" i="3"/>
  <c r="I688" i="3"/>
  <c r="R688" i="3"/>
  <c r="H688" i="3"/>
  <c r="E691" i="3"/>
  <c r="K694" i="3"/>
  <c r="N697" i="3"/>
  <c r="K699" i="3"/>
  <c r="Q699" i="3"/>
  <c r="I699" i="3"/>
  <c r="H699" i="3"/>
  <c r="R699" i="3"/>
  <c r="G699" i="3"/>
  <c r="P699" i="3"/>
  <c r="F699" i="3"/>
  <c r="O699" i="3"/>
  <c r="E699" i="3"/>
  <c r="P702" i="3"/>
  <c r="H702" i="3"/>
  <c r="N702" i="3"/>
  <c r="F702" i="3"/>
  <c r="R702" i="3"/>
  <c r="G702" i="3"/>
  <c r="Q702" i="3"/>
  <c r="E702" i="3"/>
  <c r="O702" i="3"/>
  <c r="M702" i="3"/>
  <c r="E710" i="3"/>
  <c r="K712" i="3"/>
  <c r="L715" i="3"/>
  <c r="K718" i="3"/>
  <c r="O728" i="3"/>
  <c r="L741" i="3"/>
  <c r="O744" i="3"/>
  <c r="P750" i="3"/>
  <c r="H750" i="3"/>
  <c r="O750" i="3"/>
  <c r="G750" i="3"/>
  <c r="N750" i="3"/>
  <c r="F750" i="3"/>
  <c r="I750" i="3"/>
  <c r="E750" i="3"/>
  <c r="R750" i="3"/>
  <c r="Q750" i="3"/>
  <c r="N752" i="3"/>
  <c r="F752" i="3"/>
  <c r="M752" i="3"/>
  <c r="E752" i="3"/>
  <c r="L752" i="3"/>
  <c r="J752" i="3"/>
  <c r="I752" i="3"/>
  <c r="H752" i="3"/>
  <c r="R752" i="3"/>
  <c r="G752" i="3"/>
  <c r="J760" i="3"/>
  <c r="L765" i="3"/>
  <c r="Q767" i="3"/>
  <c r="M781" i="3"/>
  <c r="N792" i="3"/>
  <c r="F792" i="3"/>
  <c r="M792" i="3"/>
  <c r="E792" i="3"/>
  <c r="L792" i="3"/>
  <c r="K792" i="3"/>
  <c r="O792" i="3"/>
  <c r="J792" i="3"/>
  <c r="I792" i="3"/>
  <c r="H792" i="3"/>
  <c r="Q800" i="3"/>
  <c r="L830" i="3"/>
  <c r="P838" i="3"/>
  <c r="H838" i="3"/>
  <c r="O838" i="3"/>
  <c r="G838" i="3"/>
  <c r="N838" i="3"/>
  <c r="F838" i="3"/>
  <c r="M838" i="3"/>
  <c r="E838" i="3"/>
  <c r="J838" i="3"/>
  <c r="I838" i="3"/>
  <c r="P846" i="3"/>
  <c r="H846" i="3"/>
  <c r="O846" i="3"/>
  <c r="G846" i="3"/>
  <c r="N846" i="3"/>
  <c r="F846" i="3"/>
  <c r="M846" i="3"/>
  <c r="E846" i="3"/>
  <c r="K846" i="3"/>
  <c r="J846" i="3"/>
  <c r="I846" i="3"/>
  <c r="Q847" i="3"/>
  <c r="R855" i="3"/>
  <c r="H863" i="3"/>
  <c r="P864" i="3"/>
  <c r="R870" i="3"/>
  <c r="P872" i="3"/>
  <c r="R880" i="3"/>
  <c r="M885" i="3"/>
  <c r="O895" i="3"/>
  <c r="G895" i="3"/>
  <c r="N895" i="3"/>
  <c r="F895" i="3"/>
  <c r="M895" i="3"/>
  <c r="E895" i="3"/>
  <c r="L895" i="3"/>
  <c r="J895" i="3"/>
  <c r="I895" i="3"/>
  <c r="H895" i="3"/>
  <c r="E901" i="3"/>
  <c r="R904" i="3"/>
  <c r="Q918" i="3"/>
  <c r="Q933" i="3"/>
  <c r="I933" i="3"/>
  <c r="P933" i="3"/>
  <c r="H933" i="3"/>
  <c r="O933" i="3"/>
  <c r="G933" i="3"/>
  <c r="N933" i="3"/>
  <c r="F933" i="3"/>
  <c r="K933" i="3"/>
  <c r="J933" i="3"/>
  <c r="E933" i="3"/>
  <c r="K934" i="3"/>
  <c r="Q943" i="3"/>
  <c r="P950" i="3"/>
  <c r="H950" i="3"/>
  <c r="O950" i="3"/>
  <c r="G950" i="3"/>
  <c r="N950" i="3"/>
  <c r="F950" i="3"/>
  <c r="M950" i="3"/>
  <c r="E950" i="3"/>
  <c r="K950" i="3"/>
  <c r="J950" i="3"/>
  <c r="I950" i="3"/>
  <c r="P951" i="3"/>
  <c r="P958" i="3"/>
  <c r="H958" i="3"/>
  <c r="O958" i="3"/>
  <c r="G958" i="3"/>
  <c r="N958" i="3"/>
  <c r="F958" i="3"/>
  <c r="M958" i="3"/>
  <c r="E958" i="3"/>
  <c r="L958" i="3"/>
  <c r="K958" i="3"/>
  <c r="J958" i="3"/>
  <c r="I958" i="3"/>
  <c r="Q959" i="3"/>
  <c r="H975" i="3"/>
  <c r="Q981" i="3"/>
  <c r="I981" i="3"/>
  <c r="P981" i="3"/>
  <c r="H981" i="3"/>
  <c r="O981" i="3"/>
  <c r="G981" i="3"/>
  <c r="N981" i="3"/>
  <c r="F981" i="3"/>
  <c r="K981" i="3"/>
  <c r="J981" i="3"/>
  <c r="E981" i="3"/>
  <c r="K982" i="3"/>
  <c r="P990" i="3"/>
  <c r="H990" i="3"/>
  <c r="O990" i="3"/>
  <c r="G990" i="3"/>
  <c r="N990" i="3"/>
  <c r="F990" i="3"/>
  <c r="M990" i="3"/>
  <c r="E990" i="3"/>
  <c r="Q990" i="3"/>
  <c r="L990" i="3"/>
  <c r="K990" i="3"/>
  <c r="J990" i="3"/>
  <c r="Q991" i="3"/>
  <c r="M1005" i="3"/>
  <c r="L1014" i="3"/>
  <c r="R1023" i="3"/>
  <c r="R1032" i="3"/>
  <c r="R1039" i="3"/>
  <c r="Q1048" i="3"/>
  <c r="Q1061" i="3"/>
  <c r="I1061" i="3"/>
  <c r="P1061" i="3"/>
  <c r="H1061" i="3"/>
  <c r="O1061" i="3"/>
  <c r="G1061" i="3"/>
  <c r="N1061" i="3"/>
  <c r="F1061" i="3"/>
  <c r="L1061" i="3"/>
  <c r="K1061" i="3"/>
  <c r="J1061" i="3"/>
  <c r="E1061" i="3"/>
  <c r="L1062" i="3"/>
  <c r="P1063" i="3"/>
  <c r="R1072" i="3"/>
  <c r="N1080" i="3"/>
  <c r="F1080" i="3"/>
  <c r="M1080" i="3"/>
  <c r="E1080" i="3"/>
  <c r="L1080" i="3"/>
  <c r="K1080" i="3"/>
  <c r="P1080" i="3"/>
  <c r="O1080" i="3"/>
  <c r="J1080" i="3"/>
  <c r="I1080" i="3"/>
  <c r="M1085" i="3"/>
  <c r="L1101" i="3"/>
  <c r="L1110" i="3"/>
  <c r="Q1117" i="3"/>
  <c r="I1117" i="3"/>
  <c r="P1117" i="3"/>
  <c r="H1117" i="3"/>
  <c r="O1117" i="3"/>
  <c r="G1117" i="3"/>
  <c r="N1117" i="3"/>
  <c r="F1117" i="3"/>
  <c r="L1117" i="3"/>
  <c r="K1117" i="3"/>
  <c r="J1117" i="3"/>
  <c r="E1117" i="3"/>
  <c r="L1118" i="3"/>
  <c r="P1119" i="3"/>
  <c r="R1127" i="3"/>
  <c r="J1135" i="3"/>
  <c r="R1141" i="3"/>
  <c r="E1149" i="3"/>
  <c r="O1175" i="3"/>
  <c r="G1175" i="3"/>
  <c r="N1175" i="3"/>
  <c r="F1175" i="3"/>
  <c r="M1175" i="3"/>
  <c r="E1175" i="3"/>
  <c r="L1175" i="3"/>
  <c r="J1175" i="3"/>
  <c r="I1175" i="3"/>
  <c r="H1175" i="3"/>
  <c r="O1183" i="3"/>
  <c r="G1183" i="3"/>
  <c r="N1183" i="3"/>
  <c r="F1183" i="3"/>
  <c r="M1183" i="3"/>
  <c r="E1183" i="3"/>
  <c r="L1183" i="3"/>
  <c r="K1183" i="3"/>
  <c r="J1183" i="3"/>
  <c r="I1183" i="3"/>
  <c r="H1183" i="3"/>
  <c r="I1190" i="3"/>
  <c r="N1192" i="3"/>
  <c r="F1192" i="3"/>
  <c r="M1192" i="3"/>
  <c r="E1192" i="3"/>
  <c r="L1192" i="3"/>
  <c r="K1192" i="3"/>
  <c r="H1192" i="3"/>
  <c r="G1192" i="3"/>
  <c r="R1192" i="3"/>
  <c r="Q1192" i="3"/>
  <c r="O1200" i="3"/>
  <c r="O1208" i="3"/>
  <c r="L1229" i="3"/>
  <c r="Q1237" i="3"/>
  <c r="I1237" i="3"/>
  <c r="P1237" i="3"/>
  <c r="H1237" i="3"/>
  <c r="O1237" i="3"/>
  <c r="G1237" i="3"/>
  <c r="N1237" i="3"/>
  <c r="F1237" i="3"/>
  <c r="J1237" i="3"/>
  <c r="E1237" i="3"/>
  <c r="P1246" i="3"/>
  <c r="H1246" i="3"/>
  <c r="O1246" i="3"/>
  <c r="G1246" i="3"/>
  <c r="N1246" i="3"/>
  <c r="F1246" i="3"/>
  <c r="M1246" i="3"/>
  <c r="E1246" i="3"/>
  <c r="J1246" i="3"/>
  <c r="I1246" i="3"/>
  <c r="P1269" i="3"/>
  <c r="H1269" i="3"/>
  <c r="O1269" i="3"/>
  <c r="F1269" i="3"/>
  <c r="N1269" i="3"/>
  <c r="E1269" i="3"/>
  <c r="M1269" i="3"/>
  <c r="L1269" i="3"/>
  <c r="K1269" i="3"/>
  <c r="J1269" i="3"/>
  <c r="I1269" i="3"/>
  <c r="G1269" i="3"/>
  <c r="O1278" i="3"/>
  <c r="G1278" i="3"/>
  <c r="P1278" i="3"/>
  <c r="F1278" i="3"/>
  <c r="N1278" i="3"/>
  <c r="E1278" i="3"/>
  <c r="M1278" i="3"/>
  <c r="L1278" i="3"/>
  <c r="R1278" i="3"/>
  <c r="Q1278" i="3"/>
  <c r="K1278" i="3"/>
  <c r="I1278" i="3"/>
  <c r="M1500" i="3"/>
  <c r="E1500" i="3"/>
  <c r="P1500" i="3"/>
  <c r="G1500" i="3"/>
  <c r="O1500" i="3"/>
  <c r="F1500" i="3"/>
  <c r="N1500" i="3"/>
  <c r="J1500" i="3"/>
  <c r="I1500" i="3"/>
  <c r="H1500" i="3"/>
  <c r="Q1500" i="3"/>
  <c r="R1500" i="3"/>
  <c r="K1500" i="3"/>
  <c r="K1478" i="3"/>
  <c r="R1478" i="3"/>
  <c r="I1478" i="3"/>
  <c r="Q1478" i="3"/>
  <c r="H1478" i="3"/>
  <c r="P1478" i="3"/>
  <c r="G1478" i="3"/>
  <c r="M1478" i="3"/>
  <c r="O1478" i="3"/>
  <c r="N1478" i="3"/>
  <c r="L1478" i="3"/>
  <c r="J1478" i="3"/>
  <c r="N1263" i="3"/>
  <c r="F1263" i="3"/>
  <c r="J1263" i="3"/>
  <c r="R1263" i="3"/>
  <c r="I1263" i="3"/>
  <c r="Q1263" i="3"/>
  <c r="H1263" i="3"/>
  <c r="P1263" i="3"/>
  <c r="G1263" i="3"/>
  <c r="O1270" i="3"/>
  <c r="G1270" i="3"/>
  <c r="Q1270" i="3"/>
  <c r="H1270" i="3"/>
  <c r="P1270" i="3"/>
  <c r="F1270" i="3"/>
  <c r="N1270" i="3"/>
  <c r="E1270" i="3"/>
  <c r="M1270" i="3"/>
  <c r="N1271" i="3"/>
  <c r="F1271" i="3"/>
  <c r="R1271" i="3"/>
  <c r="I1271" i="3"/>
  <c r="Q1271" i="3"/>
  <c r="H1271" i="3"/>
  <c r="P1271" i="3"/>
  <c r="G1271" i="3"/>
  <c r="O1271" i="3"/>
  <c r="E1271" i="3"/>
  <c r="L1309" i="3"/>
  <c r="K1309" i="3"/>
  <c r="P1309" i="3"/>
  <c r="G1309" i="3"/>
  <c r="J1309" i="3"/>
  <c r="I1309" i="3"/>
  <c r="H1309" i="3"/>
  <c r="R1309" i="3"/>
  <c r="F1309" i="3"/>
  <c r="N1347" i="3"/>
  <c r="F1347" i="3"/>
  <c r="O1347" i="3"/>
  <c r="E1347" i="3"/>
  <c r="M1347" i="3"/>
  <c r="L1347" i="3"/>
  <c r="R1347" i="3"/>
  <c r="I1347" i="3"/>
  <c r="Q1347" i="3"/>
  <c r="P1347" i="3"/>
  <c r="K1347" i="3"/>
  <c r="L1365" i="3"/>
  <c r="N1365" i="3"/>
  <c r="E1365" i="3"/>
  <c r="M1365" i="3"/>
  <c r="K1365" i="3"/>
  <c r="Q1365" i="3"/>
  <c r="H1365" i="3"/>
  <c r="J1365" i="3"/>
  <c r="I1365" i="3"/>
  <c r="G1365" i="3"/>
  <c r="F1365" i="3"/>
  <c r="Q1416" i="3"/>
  <c r="I1416" i="3"/>
  <c r="O1416" i="3"/>
  <c r="F1416" i="3"/>
  <c r="N1416" i="3"/>
  <c r="E1416" i="3"/>
  <c r="M1416" i="3"/>
  <c r="J1416" i="3"/>
  <c r="K1416" i="3"/>
  <c r="H1416" i="3"/>
  <c r="G1416" i="3"/>
  <c r="E1478" i="3"/>
  <c r="M1484" i="3"/>
  <c r="E1484" i="3"/>
  <c r="P1484" i="3"/>
  <c r="G1484" i="3"/>
  <c r="O1484" i="3"/>
  <c r="F1484" i="3"/>
  <c r="N1484" i="3"/>
  <c r="J1484" i="3"/>
  <c r="K1484" i="3"/>
  <c r="I1484" i="3"/>
  <c r="H1484" i="3"/>
  <c r="N1491" i="3"/>
  <c r="F1491" i="3"/>
  <c r="O1491" i="3"/>
  <c r="E1491" i="3"/>
  <c r="M1491" i="3"/>
  <c r="L1491" i="3"/>
  <c r="R1491" i="3"/>
  <c r="I1491" i="3"/>
  <c r="Q1491" i="3"/>
  <c r="P1491" i="3"/>
  <c r="K1491" i="3"/>
  <c r="J223" i="3"/>
  <c r="R223" i="3"/>
  <c r="J231" i="3"/>
  <c r="R231" i="3"/>
  <c r="J239" i="3"/>
  <c r="R239" i="3"/>
  <c r="J247" i="3"/>
  <c r="R247" i="3"/>
  <c r="J255" i="3"/>
  <c r="R255" i="3"/>
  <c r="J263" i="3"/>
  <c r="R263" i="3"/>
  <c r="J271" i="3"/>
  <c r="R271" i="3"/>
  <c r="J279" i="3"/>
  <c r="R279" i="3"/>
  <c r="J287" i="3"/>
  <c r="R287" i="3"/>
  <c r="J295" i="3"/>
  <c r="R295" i="3"/>
  <c r="J303" i="3"/>
  <c r="R303" i="3"/>
  <c r="J311" i="3"/>
  <c r="R311" i="3"/>
  <c r="J319" i="3"/>
  <c r="R319" i="3"/>
  <c r="J327" i="3"/>
  <c r="R327" i="3"/>
  <c r="J335" i="3"/>
  <c r="R335" i="3"/>
  <c r="J343" i="3"/>
  <c r="R343" i="3"/>
  <c r="J351" i="3"/>
  <c r="R351" i="3"/>
  <c r="J359" i="3"/>
  <c r="R359" i="3"/>
  <c r="J367" i="3"/>
  <c r="R367" i="3"/>
  <c r="J375" i="3"/>
  <c r="R375" i="3"/>
  <c r="J383" i="3"/>
  <c r="R383" i="3"/>
  <c r="J391" i="3"/>
  <c r="R391" i="3"/>
  <c r="J399" i="3"/>
  <c r="R399" i="3"/>
  <c r="J407" i="3"/>
  <c r="R407" i="3"/>
  <c r="J415" i="3"/>
  <c r="R415" i="3"/>
  <c r="J423" i="3"/>
  <c r="R423" i="3"/>
  <c r="J431" i="3"/>
  <c r="R431" i="3"/>
  <c r="J439" i="3"/>
  <c r="R439" i="3"/>
  <c r="J447" i="3"/>
  <c r="R447" i="3"/>
  <c r="J455" i="3"/>
  <c r="R455" i="3"/>
  <c r="J463" i="3"/>
  <c r="R463" i="3"/>
  <c r="J471" i="3"/>
  <c r="R471" i="3"/>
  <c r="J479" i="3"/>
  <c r="R479" i="3"/>
  <c r="J487" i="3"/>
  <c r="R487" i="3"/>
  <c r="J495" i="3"/>
  <c r="R495" i="3"/>
  <c r="J503" i="3"/>
  <c r="R503" i="3"/>
  <c r="J511" i="3"/>
  <c r="R511" i="3"/>
  <c r="J519" i="3"/>
  <c r="R519" i="3"/>
  <c r="J527" i="3"/>
  <c r="R527" i="3"/>
  <c r="J535" i="3"/>
  <c r="R535" i="3"/>
  <c r="J543" i="3"/>
  <c r="R543" i="3"/>
  <c r="J551" i="3"/>
  <c r="R551" i="3"/>
  <c r="J559" i="3"/>
  <c r="R559" i="3"/>
  <c r="J567" i="3"/>
  <c r="R567" i="3"/>
  <c r="J575" i="3"/>
  <c r="R575" i="3"/>
  <c r="J583" i="3"/>
  <c r="R583" i="3"/>
  <c r="J591" i="3"/>
  <c r="R591" i="3"/>
  <c r="J599" i="3"/>
  <c r="R599" i="3"/>
  <c r="J607" i="3"/>
  <c r="R607" i="3"/>
  <c r="Q613" i="3"/>
  <c r="I613" i="3"/>
  <c r="K613" i="3"/>
  <c r="O623" i="3"/>
  <c r="G623" i="3"/>
  <c r="K623" i="3"/>
  <c r="M633" i="3"/>
  <c r="E633" i="3"/>
  <c r="K633" i="3"/>
  <c r="Q645" i="3"/>
  <c r="I645" i="3"/>
  <c r="K645" i="3"/>
  <c r="K651" i="3"/>
  <c r="Q651" i="3"/>
  <c r="I651" i="3"/>
  <c r="L651" i="3"/>
  <c r="Q661" i="3"/>
  <c r="I661" i="3"/>
  <c r="O661" i="3"/>
  <c r="G661" i="3"/>
  <c r="L661" i="3"/>
  <c r="M673" i="3"/>
  <c r="E673" i="3"/>
  <c r="K673" i="3"/>
  <c r="N673" i="3"/>
  <c r="Q677" i="3"/>
  <c r="I677" i="3"/>
  <c r="O677" i="3"/>
  <c r="G677" i="3"/>
  <c r="L677" i="3"/>
  <c r="K683" i="3"/>
  <c r="Q683" i="3"/>
  <c r="I683" i="3"/>
  <c r="L683" i="3"/>
  <c r="Q693" i="3"/>
  <c r="I693" i="3"/>
  <c r="O693" i="3"/>
  <c r="G693" i="3"/>
  <c r="L693" i="3"/>
  <c r="M729" i="3"/>
  <c r="E729" i="3"/>
  <c r="L729" i="3"/>
  <c r="K729" i="3"/>
  <c r="O729" i="3"/>
  <c r="P742" i="3"/>
  <c r="H742" i="3"/>
  <c r="O742" i="3"/>
  <c r="G742" i="3"/>
  <c r="N742" i="3"/>
  <c r="F742" i="3"/>
  <c r="M742" i="3"/>
  <c r="P758" i="3"/>
  <c r="H758" i="3"/>
  <c r="O758" i="3"/>
  <c r="G758" i="3"/>
  <c r="N758" i="3"/>
  <c r="F758" i="3"/>
  <c r="M758" i="3"/>
  <c r="N768" i="3"/>
  <c r="F768" i="3"/>
  <c r="M768" i="3"/>
  <c r="E768" i="3"/>
  <c r="L768" i="3"/>
  <c r="O768" i="3"/>
  <c r="N776" i="3"/>
  <c r="F776" i="3"/>
  <c r="M776" i="3"/>
  <c r="E776" i="3"/>
  <c r="L776" i="3"/>
  <c r="O776" i="3"/>
  <c r="P782" i="3"/>
  <c r="H782" i="3"/>
  <c r="O782" i="3"/>
  <c r="G782" i="3"/>
  <c r="N782" i="3"/>
  <c r="F782" i="3"/>
  <c r="M782" i="3"/>
  <c r="E782" i="3"/>
  <c r="R782" i="3"/>
  <c r="Q797" i="3"/>
  <c r="I797" i="3"/>
  <c r="P797" i="3"/>
  <c r="H797" i="3"/>
  <c r="O797" i="3"/>
  <c r="G797" i="3"/>
  <c r="N797" i="3"/>
  <c r="F797" i="3"/>
  <c r="R797" i="3"/>
  <c r="Q805" i="3"/>
  <c r="I805" i="3"/>
  <c r="P805" i="3"/>
  <c r="H805" i="3"/>
  <c r="O805" i="3"/>
  <c r="G805" i="3"/>
  <c r="N805" i="3"/>
  <c r="F805" i="3"/>
  <c r="R805" i="3"/>
  <c r="P814" i="3"/>
  <c r="H814" i="3"/>
  <c r="O814" i="3"/>
  <c r="G814" i="3"/>
  <c r="N814" i="3"/>
  <c r="F814" i="3"/>
  <c r="M814" i="3"/>
  <c r="E814" i="3"/>
  <c r="R814" i="3"/>
  <c r="P822" i="3"/>
  <c r="H822" i="3"/>
  <c r="O822" i="3"/>
  <c r="G822" i="3"/>
  <c r="N822" i="3"/>
  <c r="F822" i="3"/>
  <c r="M822" i="3"/>
  <c r="E822" i="3"/>
  <c r="R822" i="3"/>
  <c r="N832" i="3"/>
  <c r="F832" i="3"/>
  <c r="M832" i="3"/>
  <c r="E832" i="3"/>
  <c r="L832" i="3"/>
  <c r="K832" i="3"/>
  <c r="P832" i="3"/>
  <c r="O839" i="3"/>
  <c r="G839" i="3"/>
  <c r="N839" i="3"/>
  <c r="F839" i="3"/>
  <c r="M839" i="3"/>
  <c r="E839" i="3"/>
  <c r="L839" i="3"/>
  <c r="R839" i="3"/>
  <c r="N848" i="3"/>
  <c r="F848" i="3"/>
  <c r="M848" i="3"/>
  <c r="E848" i="3"/>
  <c r="L848" i="3"/>
  <c r="K848" i="3"/>
  <c r="R848" i="3"/>
  <c r="P886" i="3"/>
  <c r="H886" i="3"/>
  <c r="O886" i="3"/>
  <c r="G886" i="3"/>
  <c r="N886" i="3"/>
  <c r="F886" i="3"/>
  <c r="M886" i="3"/>
  <c r="E886" i="3"/>
  <c r="R886" i="3"/>
  <c r="N896" i="3"/>
  <c r="F896" i="3"/>
  <c r="M896" i="3"/>
  <c r="E896" i="3"/>
  <c r="L896" i="3"/>
  <c r="K896" i="3"/>
  <c r="R896" i="3"/>
  <c r="Q909" i="3"/>
  <c r="I909" i="3"/>
  <c r="P909" i="3"/>
  <c r="H909" i="3"/>
  <c r="O909" i="3"/>
  <c r="G909" i="3"/>
  <c r="N909" i="3"/>
  <c r="F909" i="3"/>
  <c r="R909" i="3"/>
  <c r="N920" i="3"/>
  <c r="F920" i="3"/>
  <c r="M920" i="3"/>
  <c r="E920" i="3"/>
  <c r="L920" i="3"/>
  <c r="K920" i="3"/>
  <c r="R920" i="3"/>
  <c r="O935" i="3"/>
  <c r="G935" i="3"/>
  <c r="N935" i="3"/>
  <c r="F935" i="3"/>
  <c r="M935" i="3"/>
  <c r="E935" i="3"/>
  <c r="L935" i="3"/>
  <c r="R935" i="3"/>
  <c r="N944" i="3"/>
  <c r="F944" i="3"/>
  <c r="M944" i="3"/>
  <c r="E944" i="3"/>
  <c r="L944" i="3"/>
  <c r="K944" i="3"/>
  <c r="R944" i="3"/>
  <c r="N952" i="3"/>
  <c r="F952" i="3"/>
  <c r="M952" i="3"/>
  <c r="E952" i="3"/>
  <c r="L952" i="3"/>
  <c r="K952" i="3"/>
  <c r="R952" i="3"/>
  <c r="P966" i="3"/>
  <c r="H966" i="3"/>
  <c r="O966" i="3"/>
  <c r="G966" i="3"/>
  <c r="N966" i="3"/>
  <c r="F966" i="3"/>
  <c r="M966" i="3"/>
  <c r="E966" i="3"/>
  <c r="R966" i="3"/>
  <c r="O983" i="3"/>
  <c r="G983" i="3"/>
  <c r="N983" i="3"/>
  <c r="F983" i="3"/>
  <c r="M983" i="3"/>
  <c r="E983" i="3"/>
  <c r="L983" i="3"/>
  <c r="R983" i="3"/>
  <c r="P998" i="3"/>
  <c r="H998" i="3"/>
  <c r="O998" i="3"/>
  <c r="G998" i="3"/>
  <c r="N998" i="3"/>
  <c r="F998" i="3"/>
  <c r="M998" i="3"/>
  <c r="E998" i="3"/>
  <c r="R998" i="3"/>
  <c r="O1007" i="3"/>
  <c r="G1007" i="3"/>
  <c r="N1007" i="3"/>
  <c r="F1007" i="3"/>
  <c r="M1007" i="3"/>
  <c r="E1007" i="3"/>
  <c r="L1007" i="3"/>
  <c r="R1007" i="3"/>
  <c r="O1015" i="3"/>
  <c r="G1015" i="3"/>
  <c r="N1015" i="3"/>
  <c r="F1015" i="3"/>
  <c r="M1015" i="3"/>
  <c r="E1015" i="3"/>
  <c r="L1015" i="3"/>
  <c r="R1015" i="3"/>
  <c r="N1024" i="3"/>
  <c r="F1024" i="3"/>
  <c r="M1024" i="3"/>
  <c r="E1024" i="3"/>
  <c r="L1024" i="3"/>
  <c r="K1024" i="3"/>
  <c r="R1024" i="3"/>
  <c r="N1040" i="3"/>
  <c r="F1040" i="3"/>
  <c r="M1040" i="3"/>
  <c r="E1040" i="3"/>
  <c r="L1040" i="3"/>
  <c r="K1040" i="3"/>
  <c r="R1040" i="3"/>
  <c r="P1054" i="3"/>
  <c r="H1054" i="3"/>
  <c r="O1054" i="3"/>
  <c r="G1054" i="3"/>
  <c r="N1054" i="3"/>
  <c r="F1054" i="3"/>
  <c r="M1054" i="3"/>
  <c r="E1054" i="3"/>
  <c r="R1054" i="3"/>
  <c r="P1086" i="3"/>
  <c r="H1086" i="3"/>
  <c r="O1086" i="3"/>
  <c r="G1086" i="3"/>
  <c r="N1086" i="3"/>
  <c r="F1086" i="3"/>
  <c r="M1086" i="3"/>
  <c r="E1086" i="3"/>
  <c r="R1086" i="3"/>
  <c r="P1094" i="3"/>
  <c r="H1094" i="3"/>
  <c r="O1094" i="3"/>
  <c r="G1094" i="3"/>
  <c r="N1094" i="3"/>
  <c r="F1094" i="3"/>
  <c r="M1094" i="3"/>
  <c r="E1094" i="3"/>
  <c r="R1094" i="3"/>
  <c r="P1102" i="3"/>
  <c r="H1102" i="3"/>
  <c r="O1102" i="3"/>
  <c r="G1102" i="3"/>
  <c r="N1102" i="3"/>
  <c r="F1102" i="3"/>
  <c r="M1102" i="3"/>
  <c r="E1102" i="3"/>
  <c r="R1102" i="3"/>
  <c r="N1112" i="3"/>
  <c r="F1112" i="3"/>
  <c r="M1112" i="3"/>
  <c r="E1112" i="3"/>
  <c r="L1112" i="3"/>
  <c r="K1112" i="3"/>
  <c r="P1112" i="3"/>
  <c r="N1128" i="3"/>
  <c r="F1128" i="3"/>
  <c r="M1128" i="3"/>
  <c r="E1128" i="3"/>
  <c r="L1128" i="3"/>
  <c r="K1128" i="3"/>
  <c r="P1128" i="3"/>
  <c r="N1144" i="3"/>
  <c r="F1144" i="3"/>
  <c r="M1144" i="3"/>
  <c r="E1144" i="3"/>
  <c r="L1144" i="3"/>
  <c r="K1144" i="3"/>
  <c r="P1144" i="3"/>
  <c r="N1152" i="3"/>
  <c r="F1152" i="3"/>
  <c r="M1152" i="3"/>
  <c r="E1152" i="3"/>
  <c r="L1152" i="3"/>
  <c r="K1152" i="3"/>
  <c r="P1152" i="3"/>
  <c r="Q1165" i="3"/>
  <c r="I1165" i="3"/>
  <c r="P1165" i="3"/>
  <c r="H1165" i="3"/>
  <c r="O1165" i="3"/>
  <c r="G1165" i="3"/>
  <c r="N1165" i="3"/>
  <c r="F1165" i="3"/>
  <c r="R1165" i="3"/>
  <c r="N1176" i="3"/>
  <c r="F1176" i="3"/>
  <c r="M1176" i="3"/>
  <c r="E1176" i="3"/>
  <c r="L1176" i="3"/>
  <c r="K1176" i="3"/>
  <c r="P1176" i="3"/>
  <c r="Q1213" i="3"/>
  <c r="I1213" i="3"/>
  <c r="P1213" i="3"/>
  <c r="H1213" i="3"/>
  <c r="O1213" i="3"/>
  <c r="G1213" i="3"/>
  <c r="N1213" i="3"/>
  <c r="F1213" i="3"/>
  <c r="R1213" i="3"/>
  <c r="Q1221" i="3"/>
  <c r="I1221" i="3"/>
  <c r="P1221" i="3"/>
  <c r="H1221" i="3"/>
  <c r="O1221" i="3"/>
  <c r="G1221" i="3"/>
  <c r="N1221" i="3"/>
  <c r="F1221" i="3"/>
  <c r="R1221" i="3"/>
  <c r="P1230" i="3"/>
  <c r="H1230" i="3"/>
  <c r="O1230" i="3"/>
  <c r="G1230" i="3"/>
  <c r="N1230" i="3"/>
  <c r="F1230" i="3"/>
  <c r="M1230" i="3"/>
  <c r="E1230" i="3"/>
  <c r="R1230" i="3"/>
  <c r="P1238" i="3"/>
  <c r="H1238" i="3"/>
  <c r="O1238" i="3"/>
  <c r="G1238" i="3"/>
  <c r="N1238" i="3"/>
  <c r="F1238" i="3"/>
  <c r="M1238" i="3"/>
  <c r="E1238" i="3"/>
  <c r="R1238" i="3"/>
  <c r="O1247" i="3"/>
  <c r="G1247" i="3"/>
  <c r="N1247" i="3"/>
  <c r="F1247" i="3"/>
  <c r="M1247" i="3"/>
  <c r="E1247" i="3"/>
  <c r="L1247" i="3"/>
  <c r="Q1247" i="3"/>
  <c r="P1261" i="3"/>
  <c r="H1261" i="3"/>
  <c r="Q1261" i="3"/>
  <c r="G1261" i="3"/>
  <c r="O1261" i="3"/>
  <c r="F1261" i="3"/>
  <c r="N1261" i="3"/>
  <c r="E1261" i="3"/>
  <c r="M1261" i="3"/>
  <c r="K1302" i="3"/>
  <c r="N1302" i="3"/>
  <c r="E1302" i="3"/>
  <c r="R1302" i="3"/>
  <c r="I1302" i="3"/>
  <c r="L1302" i="3"/>
  <c r="J1302" i="3"/>
  <c r="H1302" i="3"/>
  <c r="G1302" i="3"/>
  <c r="H1347" i="3"/>
  <c r="L1357" i="3"/>
  <c r="O1357" i="3"/>
  <c r="F1357" i="3"/>
  <c r="N1357" i="3"/>
  <c r="E1357" i="3"/>
  <c r="M1357" i="3"/>
  <c r="R1357" i="3"/>
  <c r="I1357" i="3"/>
  <c r="P1357" i="3"/>
  <c r="K1357" i="3"/>
  <c r="J1357" i="3"/>
  <c r="H1357" i="3"/>
  <c r="Q1360" i="3"/>
  <c r="I1360" i="3"/>
  <c r="R1360" i="3"/>
  <c r="H1360" i="3"/>
  <c r="P1360" i="3"/>
  <c r="G1360" i="3"/>
  <c r="O1360" i="3"/>
  <c r="F1360" i="3"/>
  <c r="L1360" i="3"/>
  <c r="N1360" i="3"/>
  <c r="M1360" i="3"/>
  <c r="K1360" i="3"/>
  <c r="K1454" i="3"/>
  <c r="N1454" i="3"/>
  <c r="E1454" i="3"/>
  <c r="M1454" i="3"/>
  <c r="L1454" i="3"/>
  <c r="Q1454" i="3"/>
  <c r="H1454" i="3"/>
  <c r="P1454" i="3"/>
  <c r="O1454" i="3"/>
  <c r="J1454" i="3"/>
  <c r="I1454" i="3"/>
  <c r="N1459" i="3"/>
  <c r="F1459" i="3"/>
  <c r="J1459" i="3"/>
  <c r="R1459" i="3"/>
  <c r="I1459" i="3"/>
  <c r="Q1459" i="3"/>
  <c r="H1459" i="3"/>
  <c r="M1459" i="3"/>
  <c r="L1459" i="3"/>
  <c r="K1459" i="3"/>
  <c r="G1459" i="3"/>
  <c r="E1459" i="3"/>
  <c r="H1491" i="3"/>
  <c r="J120" i="3"/>
  <c r="R120" i="3"/>
  <c r="J128" i="3"/>
  <c r="R128" i="3"/>
  <c r="J136" i="3"/>
  <c r="R136" i="3"/>
  <c r="J144" i="3"/>
  <c r="R144" i="3"/>
  <c r="J152" i="3"/>
  <c r="R152" i="3"/>
  <c r="J160" i="3"/>
  <c r="R160" i="3"/>
  <c r="J168" i="3"/>
  <c r="R168" i="3"/>
  <c r="J176" i="3"/>
  <c r="R176" i="3"/>
  <c r="J184" i="3"/>
  <c r="R184" i="3"/>
  <c r="J192" i="3"/>
  <c r="R192" i="3"/>
  <c r="J200" i="3"/>
  <c r="R200" i="3"/>
  <c r="J208" i="3"/>
  <c r="R208" i="3"/>
  <c r="J216" i="3"/>
  <c r="R216" i="3"/>
  <c r="K223" i="3"/>
  <c r="J224" i="3"/>
  <c r="R224" i="3"/>
  <c r="K231" i="3"/>
  <c r="J232" i="3"/>
  <c r="R232" i="3"/>
  <c r="K239" i="3"/>
  <c r="J240" i="3"/>
  <c r="R240" i="3"/>
  <c r="K247" i="3"/>
  <c r="J248" i="3"/>
  <c r="R248" i="3"/>
  <c r="K255" i="3"/>
  <c r="J256" i="3"/>
  <c r="R256" i="3"/>
  <c r="K263" i="3"/>
  <c r="J264" i="3"/>
  <c r="R264" i="3"/>
  <c r="K271" i="3"/>
  <c r="J272" i="3"/>
  <c r="R272" i="3"/>
  <c r="K279" i="3"/>
  <c r="J280" i="3"/>
  <c r="R280" i="3"/>
  <c r="K287" i="3"/>
  <c r="J288" i="3"/>
  <c r="R288" i="3"/>
  <c r="K295" i="3"/>
  <c r="J296" i="3"/>
  <c r="R296" i="3"/>
  <c r="K303" i="3"/>
  <c r="J304" i="3"/>
  <c r="R304" i="3"/>
  <c r="K311" i="3"/>
  <c r="J312" i="3"/>
  <c r="R312" i="3"/>
  <c r="K319" i="3"/>
  <c r="J320" i="3"/>
  <c r="R320" i="3"/>
  <c r="K327" i="3"/>
  <c r="J328" i="3"/>
  <c r="R328" i="3"/>
  <c r="K335" i="3"/>
  <c r="J336" i="3"/>
  <c r="R336" i="3"/>
  <c r="K343" i="3"/>
  <c r="J344" i="3"/>
  <c r="R344" i="3"/>
  <c r="K351" i="3"/>
  <c r="J352" i="3"/>
  <c r="R352" i="3"/>
  <c r="K359" i="3"/>
  <c r="J360" i="3"/>
  <c r="R360" i="3"/>
  <c r="K367" i="3"/>
  <c r="J368" i="3"/>
  <c r="R368" i="3"/>
  <c r="K375" i="3"/>
  <c r="J376" i="3"/>
  <c r="R376" i="3"/>
  <c r="K383" i="3"/>
  <c r="J384" i="3"/>
  <c r="R384" i="3"/>
  <c r="K391" i="3"/>
  <c r="J392" i="3"/>
  <c r="R392" i="3"/>
  <c r="K399" i="3"/>
  <c r="J400" i="3"/>
  <c r="R400" i="3"/>
  <c r="K407" i="3"/>
  <c r="J408" i="3"/>
  <c r="R408" i="3"/>
  <c r="K415" i="3"/>
  <c r="J416" i="3"/>
  <c r="R416" i="3"/>
  <c r="K423" i="3"/>
  <c r="J424" i="3"/>
  <c r="R424" i="3"/>
  <c r="K431" i="3"/>
  <c r="J432" i="3"/>
  <c r="R432" i="3"/>
  <c r="K439" i="3"/>
  <c r="J440" i="3"/>
  <c r="R440" i="3"/>
  <c r="K447" i="3"/>
  <c r="J448" i="3"/>
  <c r="R448" i="3"/>
  <c r="K455" i="3"/>
  <c r="J456" i="3"/>
  <c r="R456" i="3"/>
  <c r="K463" i="3"/>
  <c r="J464" i="3"/>
  <c r="R464" i="3"/>
  <c r="K471" i="3"/>
  <c r="J472" i="3"/>
  <c r="R472" i="3"/>
  <c r="K479" i="3"/>
  <c r="J480" i="3"/>
  <c r="R480" i="3"/>
  <c r="K487" i="3"/>
  <c r="J488" i="3"/>
  <c r="R488" i="3"/>
  <c r="K495" i="3"/>
  <c r="J496" i="3"/>
  <c r="R496" i="3"/>
  <c r="K503" i="3"/>
  <c r="J504" i="3"/>
  <c r="R504" i="3"/>
  <c r="K511" i="3"/>
  <c r="J512" i="3"/>
  <c r="R512" i="3"/>
  <c r="K519" i="3"/>
  <c r="J520" i="3"/>
  <c r="R520" i="3"/>
  <c r="K527" i="3"/>
  <c r="J528" i="3"/>
  <c r="R528" i="3"/>
  <c r="K535" i="3"/>
  <c r="J536" i="3"/>
  <c r="R536" i="3"/>
  <c r="K543" i="3"/>
  <c r="J544" i="3"/>
  <c r="R544" i="3"/>
  <c r="K551" i="3"/>
  <c r="J552" i="3"/>
  <c r="R552" i="3"/>
  <c r="K559" i="3"/>
  <c r="J560" i="3"/>
  <c r="R560" i="3"/>
  <c r="K567" i="3"/>
  <c r="J568" i="3"/>
  <c r="R568" i="3"/>
  <c r="K575" i="3"/>
  <c r="J576" i="3"/>
  <c r="R576" i="3"/>
  <c r="K583" i="3"/>
  <c r="J584" i="3"/>
  <c r="R584" i="3"/>
  <c r="K591" i="3"/>
  <c r="J592" i="3"/>
  <c r="R592" i="3"/>
  <c r="K599" i="3"/>
  <c r="J600" i="3"/>
  <c r="R600" i="3"/>
  <c r="K607" i="3"/>
  <c r="J608" i="3"/>
  <c r="R608" i="3"/>
  <c r="J610" i="3"/>
  <c r="J611" i="3"/>
  <c r="L613" i="3"/>
  <c r="P622" i="3"/>
  <c r="H622" i="3"/>
  <c r="K622" i="3"/>
  <c r="L623" i="3"/>
  <c r="N632" i="3"/>
  <c r="F632" i="3"/>
  <c r="K632" i="3"/>
  <c r="L633" i="3"/>
  <c r="J642" i="3"/>
  <c r="J643" i="3"/>
  <c r="L645" i="3"/>
  <c r="M651" i="3"/>
  <c r="M657" i="3"/>
  <c r="E657" i="3"/>
  <c r="K657" i="3"/>
  <c r="N657" i="3"/>
  <c r="M661" i="3"/>
  <c r="P670" i="3"/>
  <c r="H670" i="3"/>
  <c r="N670" i="3"/>
  <c r="F670" i="3"/>
  <c r="L670" i="3"/>
  <c r="O673" i="3"/>
  <c r="M677" i="3"/>
  <c r="M683" i="3"/>
  <c r="M689" i="3"/>
  <c r="E689" i="3"/>
  <c r="K689" i="3"/>
  <c r="N689" i="3"/>
  <c r="M693" i="3"/>
  <c r="N704" i="3"/>
  <c r="F704" i="3"/>
  <c r="L704" i="3"/>
  <c r="K704" i="3"/>
  <c r="O711" i="3"/>
  <c r="G711" i="3"/>
  <c r="M711" i="3"/>
  <c r="E711" i="3"/>
  <c r="L711" i="3"/>
  <c r="N720" i="3"/>
  <c r="F720" i="3"/>
  <c r="L720" i="3"/>
  <c r="M720" i="3"/>
  <c r="P729" i="3"/>
  <c r="M737" i="3"/>
  <c r="E737" i="3"/>
  <c r="L737" i="3"/>
  <c r="K737" i="3"/>
  <c r="O737" i="3"/>
  <c r="Q742" i="3"/>
  <c r="M745" i="3"/>
  <c r="E745" i="3"/>
  <c r="L745" i="3"/>
  <c r="K745" i="3"/>
  <c r="P745" i="3"/>
  <c r="M753" i="3"/>
  <c r="E753" i="3"/>
  <c r="L753" i="3"/>
  <c r="K753" i="3"/>
  <c r="O753" i="3"/>
  <c r="Q758" i="3"/>
  <c r="P768" i="3"/>
  <c r="P776" i="3"/>
  <c r="O783" i="3"/>
  <c r="G783" i="3"/>
  <c r="N783" i="3"/>
  <c r="F783" i="3"/>
  <c r="M783" i="3"/>
  <c r="E783" i="3"/>
  <c r="L783" i="3"/>
  <c r="Q783" i="3"/>
  <c r="Q789" i="3"/>
  <c r="I789" i="3"/>
  <c r="P789" i="3"/>
  <c r="H789" i="3"/>
  <c r="O789" i="3"/>
  <c r="G789" i="3"/>
  <c r="N789" i="3"/>
  <c r="F789" i="3"/>
  <c r="R789" i="3"/>
  <c r="P798" i="3"/>
  <c r="H798" i="3"/>
  <c r="O798" i="3"/>
  <c r="G798" i="3"/>
  <c r="N798" i="3"/>
  <c r="F798" i="3"/>
  <c r="M798" i="3"/>
  <c r="E798" i="3"/>
  <c r="R798" i="3"/>
  <c r="P806" i="3"/>
  <c r="H806" i="3"/>
  <c r="O806" i="3"/>
  <c r="G806" i="3"/>
  <c r="N806" i="3"/>
  <c r="F806" i="3"/>
  <c r="M806" i="3"/>
  <c r="E806" i="3"/>
  <c r="R806" i="3"/>
  <c r="O815" i="3"/>
  <c r="G815" i="3"/>
  <c r="N815" i="3"/>
  <c r="F815" i="3"/>
  <c r="M815" i="3"/>
  <c r="E815" i="3"/>
  <c r="L815" i="3"/>
  <c r="R815" i="3"/>
  <c r="O823" i="3"/>
  <c r="G823" i="3"/>
  <c r="N823" i="3"/>
  <c r="F823" i="3"/>
  <c r="M823" i="3"/>
  <c r="E823" i="3"/>
  <c r="L823" i="3"/>
  <c r="R823" i="3"/>
  <c r="Q832" i="3"/>
  <c r="N840" i="3"/>
  <c r="F840" i="3"/>
  <c r="M840" i="3"/>
  <c r="E840" i="3"/>
  <c r="L840" i="3"/>
  <c r="K840" i="3"/>
  <c r="R840" i="3"/>
  <c r="G848" i="3"/>
  <c r="Q877" i="3"/>
  <c r="I877" i="3"/>
  <c r="P877" i="3"/>
  <c r="H877" i="3"/>
  <c r="O877" i="3"/>
  <c r="G877" i="3"/>
  <c r="N877" i="3"/>
  <c r="F877" i="3"/>
  <c r="R877" i="3"/>
  <c r="O887" i="3"/>
  <c r="G887" i="3"/>
  <c r="N887" i="3"/>
  <c r="F887" i="3"/>
  <c r="M887" i="3"/>
  <c r="E887" i="3"/>
  <c r="L887" i="3"/>
  <c r="R887" i="3"/>
  <c r="G896" i="3"/>
  <c r="P910" i="3"/>
  <c r="H910" i="3"/>
  <c r="O910" i="3"/>
  <c r="G910" i="3"/>
  <c r="N910" i="3"/>
  <c r="F910" i="3"/>
  <c r="M910" i="3"/>
  <c r="E910" i="3"/>
  <c r="R910" i="3"/>
  <c r="G920" i="3"/>
  <c r="Q925" i="3"/>
  <c r="I925" i="3"/>
  <c r="P925" i="3"/>
  <c r="H925" i="3"/>
  <c r="O925" i="3"/>
  <c r="G925" i="3"/>
  <c r="N925" i="3"/>
  <c r="F925" i="3"/>
  <c r="R925" i="3"/>
  <c r="N936" i="3"/>
  <c r="F936" i="3"/>
  <c r="M936" i="3"/>
  <c r="E936" i="3"/>
  <c r="L936" i="3"/>
  <c r="K936" i="3"/>
  <c r="R936" i="3"/>
  <c r="G944" i="3"/>
  <c r="G952" i="3"/>
  <c r="O967" i="3"/>
  <c r="G967" i="3"/>
  <c r="N967" i="3"/>
  <c r="F967" i="3"/>
  <c r="M967" i="3"/>
  <c r="E967" i="3"/>
  <c r="L967" i="3"/>
  <c r="R967" i="3"/>
  <c r="N984" i="3"/>
  <c r="F984" i="3"/>
  <c r="M984" i="3"/>
  <c r="E984" i="3"/>
  <c r="L984" i="3"/>
  <c r="K984" i="3"/>
  <c r="R984" i="3"/>
  <c r="O999" i="3"/>
  <c r="G999" i="3"/>
  <c r="N999" i="3"/>
  <c r="F999" i="3"/>
  <c r="M999" i="3"/>
  <c r="E999" i="3"/>
  <c r="L999" i="3"/>
  <c r="R999" i="3"/>
  <c r="N1008" i="3"/>
  <c r="F1008" i="3"/>
  <c r="M1008" i="3"/>
  <c r="E1008" i="3"/>
  <c r="L1008" i="3"/>
  <c r="K1008" i="3"/>
  <c r="R1008" i="3"/>
  <c r="N1016" i="3"/>
  <c r="F1016" i="3"/>
  <c r="M1016" i="3"/>
  <c r="E1016" i="3"/>
  <c r="L1016" i="3"/>
  <c r="K1016" i="3"/>
  <c r="R1016" i="3"/>
  <c r="G1024" i="3"/>
  <c r="Q1029" i="3"/>
  <c r="I1029" i="3"/>
  <c r="P1029" i="3"/>
  <c r="H1029" i="3"/>
  <c r="O1029" i="3"/>
  <c r="G1029" i="3"/>
  <c r="N1029" i="3"/>
  <c r="F1029" i="3"/>
  <c r="R1029" i="3"/>
  <c r="G1040" i="3"/>
  <c r="Q1045" i="3"/>
  <c r="I1045" i="3"/>
  <c r="P1045" i="3"/>
  <c r="H1045" i="3"/>
  <c r="O1045" i="3"/>
  <c r="G1045" i="3"/>
  <c r="N1045" i="3"/>
  <c r="F1045" i="3"/>
  <c r="R1045" i="3"/>
  <c r="O1055" i="3"/>
  <c r="G1055" i="3"/>
  <c r="N1055" i="3"/>
  <c r="F1055" i="3"/>
  <c r="M1055" i="3"/>
  <c r="E1055" i="3"/>
  <c r="L1055" i="3"/>
  <c r="Q1055" i="3"/>
  <c r="N1064" i="3"/>
  <c r="F1064" i="3"/>
  <c r="M1064" i="3"/>
  <c r="E1064" i="3"/>
  <c r="L1064" i="3"/>
  <c r="K1064" i="3"/>
  <c r="R1064" i="3"/>
  <c r="Q1077" i="3"/>
  <c r="I1077" i="3"/>
  <c r="P1077" i="3"/>
  <c r="H1077" i="3"/>
  <c r="O1077" i="3"/>
  <c r="G1077" i="3"/>
  <c r="N1077" i="3"/>
  <c r="F1077" i="3"/>
  <c r="R1077" i="3"/>
  <c r="O1087" i="3"/>
  <c r="G1087" i="3"/>
  <c r="N1087" i="3"/>
  <c r="F1087" i="3"/>
  <c r="M1087" i="3"/>
  <c r="E1087" i="3"/>
  <c r="L1087" i="3"/>
  <c r="R1087" i="3"/>
  <c r="O1095" i="3"/>
  <c r="G1095" i="3"/>
  <c r="N1095" i="3"/>
  <c r="F1095" i="3"/>
  <c r="M1095" i="3"/>
  <c r="E1095" i="3"/>
  <c r="L1095" i="3"/>
  <c r="R1095" i="3"/>
  <c r="O1103" i="3"/>
  <c r="G1103" i="3"/>
  <c r="N1103" i="3"/>
  <c r="F1103" i="3"/>
  <c r="M1103" i="3"/>
  <c r="E1103" i="3"/>
  <c r="L1103" i="3"/>
  <c r="Q1103" i="3"/>
  <c r="Q1112" i="3"/>
  <c r="N1120" i="3"/>
  <c r="F1120" i="3"/>
  <c r="M1120" i="3"/>
  <c r="E1120" i="3"/>
  <c r="L1120" i="3"/>
  <c r="K1120" i="3"/>
  <c r="P1120" i="3"/>
  <c r="Q1128" i="3"/>
  <c r="N1136" i="3"/>
  <c r="F1136" i="3"/>
  <c r="M1136" i="3"/>
  <c r="E1136" i="3"/>
  <c r="L1136" i="3"/>
  <c r="K1136" i="3"/>
  <c r="P1136" i="3"/>
  <c r="Q1144" i="3"/>
  <c r="Q1152" i="3"/>
  <c r="P1166" i="3"/>
  <c r="H1166" i="3"/>
  <c r="O1166" i="3"/>
  <c r="G1166" i="3"/>
  <c r="N1166" i="3"/>
  <c r="F1166" i="3"/>
  <c r="M1166" i="3"/>
  <c r="E1166" i="3"/>
  <c r="R1166" i="3"/>
  <c r="Q1176" i="3"/>
  <c r="Q1197" i="3"/>
  <c r="I1197" i="3"/>
  <c r="P1197" i="3"/>
  <c r="H1197" i="3"/>
  <c r="O1197" i="3"/>
  <c r="G1197" i="3"/>
  <c r="N1197" i="3"/>
  <c r="F1197" i="3"/>
  <c r="R1197" i="3"/>
  <c r="Q1205" i="3"/>
  <c r="I1205" i="3"/>
  <c r="P1205" i="3"/>
  <c r="H1205" i="3"/>
  <c r="O1205" i="3"/>
  <c r="G1205" i="3"/>
  <c r="N1205" i="3"/>
  <c r="F1205" i="3"/>
  <c r="R1205" i="3"/>
  <c r="P1214" i="3"/>
  <c r="H1214" i="3"/>
  <c r="O1214" i="3"/>
  <c r="G1214" i="3"/>
  <c r="N1214" i="3"/>
  <c r="F1214" i="3"/>
  <c r="M1214" i="3"/>
  <c r="E1214" i="3"/>
  <c r="R1214" i="3"/>
  <c r="P1222" i="3"/>
  <c r="H1222" i="3"/>
  <c r="O1222" i="3"/>
  <c r="G1222" i="3"/>
  <c r="N1222" i="3"/>
  <c r="F1222" i="3"/>
  <c r="M1222" i="3"/>
  <c r="E1222" i="3"/>
  <c r="R1222" i="3"/>
  <c r="O1231" i="3"/>
  <c r="G1231" i="3"/>
  <c r="N1231" i="3"/>
  <c r="F1231" i="3"/>
  <c r="M1231" i="3"/>
  <c r="E1231" i="3"/>
  <c r="L1231" i="3"/>
  <c r="R1231" i="3"/>
  <c r="O1239" i="3"/>
  <c r="G1239" i="3"/>
  <c r="N1239" i="3"/>
  <c r="F1239" i="3"/>
  <c r="M1239" i="3"/>
  <c r="E1239" i="3"/>
  <c r="L1239" i="3"/>
  <c r="R1239" i="3"/>
  <c r="R1247" i="3"/>
  <c r="Q1260" i="3"/>
  <c r="I1260" i="3"/>
  <c r="O1260" i="3"/>
  <c r="F1260" i="3"/>
  <c r="N1260" i="3"/>
  <c r="E1260" i="3"/>
  <c r="M1260" i="3"/>
  <c r="L1260" i="3"/>
  <c r="E1263" i="3"/>
  <c r="I1270" i="3"/>
  <c r="J1271" i="3"/>
  <c r="L1293" i="3"/>
  <c r="M1293" i="3"/>
  <c r="Q1293" i="3"/>
  <c r="H1293" i="3"/>
  <c r="G1293" i="3"/>
  <c r="R1293" i="3"/>
  <c r="F1293" i="3"/>
  <c r="P1293" i="3"/>
  <c r="E1293" i="3"/>
  <c r="O1293" i="3"/>
  <c r="E1309" i="3"/>
  <c r="J1347" i="3"/>
  <c r="O1365" i="3"/>
  <c r="O1386" i="3"/>
  <c r="G1386" i="3"/>
  <c r="P1386" i="3"/>
  <c r="F1386" i="3"/>
  <c r="N1386" i="3"/>
  <c r="E1386" i="3"/>
  <c r="M1386" i="3"/>
  <c r="J1386" i="3"/>
  <c r="R1386" i="3"/>
  <c r="Q1386" i="3"/>
  <c r="L1386" i="3"/>
  <c r="K1386" i="3"/>
  <c r="K1414" i="3"/>
  <c r="N1414" i="3"/>
  <c r="E1414" i="3"/>
  <c r="M1414" i="3"/>
  <c r="L1414" i="3"/>
  <c r="Q1414" i="3"/>
  <c r="H1414" i="3"/>
  <c r="J1414" i="3"/>
  <c r="I1414" i="3"/>
  <c r="G1414" i="3"/>
  <c r="F1414" i="3"/>
  <c r="L1416" i="3"/>
  <c r="L1477" i="3"/>
  <c r="Q1477" i="3"/>
  <c r="H1477" i="3"/>
  <c r="P1477" i="3"/>
  <c r="G1477" i="3"/>
  <c r="O1477" i="3"/>
  <c r="F1477" i="3"/>
  <c r="K1477" i="3"/>
  <c r="N1477" i="3"/>
  <c r="M1477" i="3"/>
  <c r="J1477" i="3"/>
  <c r="I1477" i="3"/>
  <c r="N1483" i="3"/>
  <c r="F1483" i="3"/>
  <c r="O1483" i="3"/>
  <c r="E1483" i="3"/>
  <c r="M1483" i="3"/>
  <c r="L1483" i="3"/>
  <c r="R1483" i="3"/>
  <c r="I1483" i="3"/>
  <c r="K1483" i="3"/>
  <c r="J1483" i="3"/>
  <c r="H1483" i="3"/>
  <c r="G1483" i="3"/>
  <c r="L1484" i="3"/>
  <c r="J1491" i="3"/>
  <c r="P1513" i="3"/>
  <c r="H1513" i="3"/>
  <c r="R1513" i="3"/>
  <c r="I1513" i="3"/>
  <c r="Q1513" i="3"/>
  <c r="G1513" i="3"/>
  <c r="O1513" i="3"/>
  <c r="F1513" i="3"/>
  <c r="L1513" i="3"/>
  <c r="N1513" i="3"/>
  <c r="M1513" i="3"/>
  <c r="K1513" i="3"/>
  <c r="J1513" i="3"/>
  <c r="E1513" i="3"/>
  <c r="J41" i="3"/>
  <c r="R41" i="3"/>
  <c r="I42" i="3"/>
  <c r="Q42" i="3"/>
  <c r="J49" i="3"/>
  <c r="R49" i="3"/>
  <c r="I50" i="3"/>
  <c r="Q50" i="3"/>
  <c r="J57" i="3"/>
  <c r="R57" i="3"/>
  <c r="I58" i="3"/>
  <c r="Q58" i="3"/>
  <c r="J65" i="3"/>
  <c r="I66" i="3"/>
  <c r="Q66" i="3"/>
  <c r="J73" i="3"/>
  <c r="I74" i="3"/>
  <c r="Q74" i="3"/>
  <c r="J81" i="3"/>
  <c r="R81" i="3"/>
  <c r="J89" i="3"/>
  <c r="R89" i="3"/>
  <c r="J97" i="3"/>
  <c r="R97" i="3"/>
  <c r="J105" i="3"/>
  <c r="R105" i="3"/>
  <c r="J113" i="3"/>
  <c r="R113" i="3"/>
  <c r="K120" i="3"/>
  <c r="J121" i="3"/>
  <c r="R121" i="3"/>
  <c r="K128" i="3"/>
  <c r="J129" i="3"/>
  <c r="R129" i="3"/>
  <c r="K136" i="3"/>
  <c r="J137" i="3"/>
  <c r="R137" i="3"/>
  <c r="K144" i="3"/>
  <c r="J145" i="3"/>
  <c r="R145" i="3"/>
  <c r="K152" i="3"/>
  <c r="J153" i="3"/>
  <c r="R153" i="3"/>
  <c r="K160" i="3"/>
  <c r="J161" i="3"/>
  <c r="R161" i="3"/>
  <c r="K168" i="3"/>
  <c r="J169" i="3"/>
  <c r="R169" i="3"/>
  <c r="K176" i="3"/>
  <c r="J177" i="3"/>
  <c r="R177" i="3"/>
  <c r="K184" i="3"/>
  <c r="J185" i="3"/>
  <c r="R185" i="3"/>
  <c r="K192" i="3"/>
  <c r="J193" i="3"/>
  <c r="R193" i="3"/>
  <c r="K200" i="3"/>
  <c r="J201" i="3"/>
  <c r="R201" i="3"/>
  <c r="K208" i="3"/>
  <c r="J209" i="3"/>
  <c r="R209" i="3"/>
  <c r="K216" i="3"/>
  <c r="J217" i="3"/>
  <c r="R217" i="3"/>
  <c r="L223" i="3"/>
  <c r="K224" i="3"/>
  <c r="J225" i="3"/>
  <c r="R225" i="3"/>
  <c r="L231" i="3"/>
  <c r="K232" i="3"/>
  <c r="J233" i="3"/>
  <c r="R233" i="3"/>
  <c r="L239" i="3"/>
  <c r="K240" i="3"/>
  <c r="J241" i="3"/>
  <c r="R241" i="3"/>
  <c r="L247" i="3"/>
  <c r="K248" i="3"/>
  <c r="J249" i="3"/>
  <c r="R249" i="3"/>
  <c r="L255" i="3"/>
  <c r="K256" i="3"/>
  <c r="J257" i="3"/>
  <c r="R257" i="3"/>
  <c r="L263" i="3"/>
  <c r="K264" i="3"/>
  <c r="J265" i="3"/>
  <c r="R265" i="3"/>
  <c r="L271" i="3"/>
  <c r="K272" i="3"/>
  <c r="J273" i="3"/>
  <c r="R273" i="3"/>
  <c r="L279" i="3"/>
  <c r="K280" i="3"/>
  <c r="J281" i="3"/>
  <c r="R281" i="3"/>
  <c r="L287" i="3"/>
  <c r="K288" i="3"/>
  <c r="J289" i="3"/>
  <c r="R289" i="3"/>
  <c r="L295" i="3"/>
  <c r="K296" i="3"/>
  <c r="J297" i="3"/>
  <c r="R297" i="3"/>
  <c r="L303" i="3"/>
  <c r="K304" i="3"/>
  <c r="J305" i="3"/>
  <c r="R305" i="3"/>
  <c r="L311" i="3"/>
  <c r="K312" i="3"/>
  <c r="J313" i="3"/>
  <c r="R313" i="3"/>
  <c r="L319" i="3"/>
  <c r="K320" i="3"/>
  <c r="J321" i="3"/>
  <c r="R321" i="3"/>
  <c r="L327" i="3"/>
  <c r="K328" i="3"/>
  <c r="J329" i="3"/>
  <c r="R329" i="3"/>
  <c r="L335" i="3"/>
  <c r="K336" i="3"/>
  <c r="J337" i="3"/>
  <c r="R337" i="3"/>
  <c r="L343" i="3"/>
  <c r="K344" i="3"/>
  <c r="J345" i="3"/>
  <c r="R345" i="3"/>
  <c r="L351" i="3"/>
  <c r="K352" i="3"/>
  <c r="J353" i="3"/>
  <c r="R353" i="3"/>
  <c r="L359" i="3"/>
  <c r="K360" i="3"/>
  <c r="J361" i="3"/>
  <c r="R361" i="3"/>
  <c r="L367" i="3"/>
  <c r="K368" i="3"/>
  <c r="J369" i="3"/>
  <c r="R369" i="3"/>
  <c r="L375" i="3"/>
  <c r="K376" i="3"/>
  <c r="J377" i="3"/>
  <c r="R377" i="3"/>
  <c r="L383" i="3"/>
  <c r="K384" i="3"/>
  <c r="J385" i="3"/>
  <c r="R385" i="3"/>
  <c r="L391" i="3"/>
  <c r="K392" i="3"/>
  <c r="J393" i="3"/>
  <c r="R393" i="3"/>
  <c r="L399" i="3"/>
  <c r="K400" i="3"/>
  <c r="J401" i="3"/>
  <c r="R401" i="3"/>
  <c r="L407" i="3"/>
  <c r="K408" i="3"/>
  <c r="J409" i="3"/>
  <c r="R409" i="3"/>
  <c r="L415" i="3"/>
  <c r="K416" i="3"/>
  <c r="J417" i="3"/>
  <c r="R417" i="3"/>
  <c r="L423" i="3"/>
  <c r="K424" i="3"/>
  <c r="J425" i="3"/>
  <c r="R425" i="3"/>
  <c r="L431" i="3"/>
  <c r="K432" i="3"/>
  <c r="J433" i="3"/>
  <c r="R433" i="3"/>
  <c r="L439" i="3"/>
  <c r="K440" i="3"/>
  <c r="J441" i="3"/>
  <c r="R441" i="3"/>
  <c r="L447" i="3"/>
  <c r="K448" i="3"/>
  <c r="J449" i="3"/>
  <c r="R449" i="3"/>
  <c r="L455" i="3"/>
  <c r="K456" i="3"/>
  <c r="J457" i="3"/>
  <c r="R457" i="3"/>
  <c r="L463" i="3"/>
  <c r="K464" i="3"/>
  <c r="J465" i="3"/>
  <c r="R465" i="3"/>
  <c r="L471" i="3"/>
  <c r="K472" i="3"/>
  <c r="J473" i="3"/>
  <c r="R473" i="3"/>
  <c r="L479" i="3"/>
  <c r="K480" i="3"/>
  <c r="J481" i="3"/>
  <c r="R481" i="3"/>
  <c r="L487" i="3"/>
  <c r="K488" i="3"/>
  <c r="J489" i="3"/>
  <c r="R489" i="3"/>
  <c r="L495" i="3"/>
  <c r="K496" i="3"/>
  <c r="J497" i="3"/>
  <c r="R497" i="3"/>
  <c r="L503" i="3"/>
  <c r="K504" i="3"/>
  <c r="J505" i="3"/>
  <c r="R505" i="3"/>
  <c r="L511" i="3"/>
  <c r="K512" i="3"/>
  <c r="J513" i="3"/>
  <c r="R513" i="3"/>
  <c r="L519" i="3"/>
  <c r="K520" i="3"/>
  <c r="J521" i="3"/>
  <c r="R521" i="3"/>
  <c r="L527" i="3"/>
  <c r="K528" i="3"/>
  <c r="J529" i="3"/>
  <c r="R529" i="3"/>
  <c r="L535" i="3"/>
  <c r="K536" i="3"/>
  <c r="J537" i="3"/>
  <c r="R537" i="3"/>
  <c r="L543" i="3"/>
  <c r="K544" i="3"/>
  <c r="J545" i="3"/>
  <c r="R545" i="3"/>
  <c r="L551" i="3"/>
  <c r="K552" i="3"/>
  <c r="J553" i="3"/>
  <c r="R553" i="3"/>
  <c r="L559" i="3"/>
  <c r="K560" i="3"/>
  <c r="J561" i="3"/>
  <c r="R561" i="3"/>
  <c r="L567" i="3"/>
  <c r="K568" i="3"/>
  <c r="J569" i="3"/>
  <c r="R569" i="3"/>
  <c r="L575" i="3"/>
  <c r="K576" i="3"/>
  <c r="J577" i="3"/>
  <c r="R577" i="3"/>
  <c r="L583" i="3"/>
  <c r="K584" i="3"/>
  <c r="J585" i="3"/>
  <c r="R585" i="3"/>
  <c r="L591" i="3"/>
  <c r="K592" i="3"/>
  <c r="J593" i="3"/>
  <c r="R593" i="3"/>
  <c r="L599" i="3"/>
  <c r="K600" i="3"/>
  <c r="J601" i="3"/>
  <c r="R601" i="3"/>
  <c r="L607" i="3"/>
  <c r="K608" i="3"/>
  <c r="M609" i="3"/>
  <c r="E609" i="3"/>
  <c r="K609" i="3"/>
  <c r="K610" i="3"/>
  <c r="L611" i="3"/>
  <c r="M613" i="3"/>
  <c r="Q621" i="3"/>
  <c r="I621" i="3"/>
  <c r="K621" i="3"/>
  <c r="L622" i="3"/>
  <c r="M623" i="3"/>
  <c r="O631" i="3"/>
  <c r="G631" i="3"/>
  <c r="K631" i="3"/>
  <c r="L632" i="3"/>
  <c r="N633" i="3"/>
  <c r="M641" i="3"/>
  <c r="E641" i="3"/>
  <c r="K641" i="3"/>
  <c r="K642" i="3"/>
  <c r="L643" i="3"/>
  <c r="M645" i="3"/>
  <c r="N651" i="3"/>
  <c r="P654" i="3"/>
  <c r="H654" i="3"/>
  <c r="N654" i="3"/>
  <c r="F654" i="3"/>
  <c r="L654" i="3"/>
  <c r="O657" i="3"/>
  <c r="N661" i="3"/>
  <c r="O663" i="3"/>
  <c r="G663" i="3"/>
  <c r="M663" i="3"/>
  <c r="E663" i="3"/>
  <c r="L663" i="3"/>
  <c r="M670" i="3"/>
  <c r="F673" i="3"/>
  <c r="P673" i="3"/>
  <c r="N677" i="3"/>
  <c r="O679" i="3"/>
  <c r="G679" i="3"/>
  <c r="M679" i="3"/>
  <c r="E679" i="3"/>
  <c r="L679" i="3"/>
  <c r="N683" i="3"/>
  <c r="P686" i="3"/>
  <c r="H686" i="3"/>
  <c r="N686" i="3"/>
  <c r="F686" i="3"/>
  <c r="L686" i="3"/>
  <c r="O689" i="3"/>
  <c r="N693" i="3"/>
  <c r="O695" i="3"/>
  <c r="G695" i="3"/>
  <c r="M695" i="3"/>
  <c r="E695" i="3"/>
  <c r="L695" i="3"/>
  <c r="Q701" i="3"/>
  <c r="I701" i="3"/>
  <c r="O701" i="3"/>
  <c r="G701" i="3"/>
  <c r="L701" i="3"/>
  <c r="M704" i="3"/>
  <c r="N711" i="3"/>
  <c r="Q717" i="3"/>
  <c r="I717" i="3"/>
  <c r="O717" i="3"/>
  <c r="G717" i="3"/>
  <c r="L717" i="3"/>
  <c r="O720" i="3"/>
  <c r="O727" i="3"/>
  <c r="G727" i="3"/>
  <c r="N727" i="3"/>
  <c r="F727" i="3"/>
  <c r="M727" i="3"/>
  <c r="E727" i="3"/>
  <c r="P727" i="3"/>
  <c r="F729" i="3"/>
  <c r="Q729" i="3"/>
  <c r="O735" i="3"/>
  <c r="G735" i="3"/>
  <c r="N735" i="3"/>
  <c r="F735" i="3"/>
  <c r="M735" i="3"/>
  <c r="E735" i="3"/>
  <c r="P735" i="3"/>
  <c r="P737" i="3"/>
  <c r="R742" i="3"/>
  <c r="F745" i="3"/>
  <c r="Q745" i="3"/>
  <c r="O751" i="3"/>
  <c r="G751" i="3"/>
  <c r="N751" i="3"/>
  <c r="F751" i="3"/>
  <c r="M751" i="3"/>
  <c r="E751" i="3"/>
  <c r="P751" i="3"/>
  <c r="P753" i="3"/>
  <c r="R758" i="3"/>
  <c r="M761" i="3"/>
  <c r="E761" i="3"/>
  <c r="L761" i="3"/>
  <c r="K761" i="3"/>
  <c r="N761" i="3"/>
  <c r="P766" i="3"/>
  <c r="H766" i="3"/>
  <c r="O766" i="3"/>
  <c r="G766" i="3"/>
  <c r="N766" i="3"/>
  <c r="F766" i="3"/>
  <c r="M766" i="3"/>
  <c r="Q768" i="3"/>
  <c r="P774" i="3"/>
  <c r="H774" i="3"/>
  <c r="O774" i="3"/>
  <c r="G774" i="3"/>
  <c r="N774" i="3"/>
  <c r="F774" i="3"/>
  <c r="M774" i="3"/>
  <c r="Q776" i="3"/>
  <c r="R783" i="3"/>
  <c r="P790" i="3"/>
  <c r="H790" i="3"/>
  <c r="O790" i="3"/>
  <c r="G790" i="3"/>
  <c r="N790" i="3"/>
  <c r="F790" i="3"/>
  <c r="M790" i="3"/>
  <c r="E790" i="3"/>
  <c r="R790" i="3"/>
  <c r="O799" i="3"/>
  <c r="G799" i="3"/>
  <c r="N799" i="3"/>
  <c r="F799" i="3"/>
  <c r="M799" i="3"/>
  <c r="E799" i="3"/>
  <c r="L799" i="3"/>
  <c r="Q799" i="3"/>
  <c r="O807" i="3"/>
  <c r="G807" i="3"/>
  <c r="N807" i="3"/>
  <c r="F807" i="3"/>
  <c r="M807" i="3"/>
  <c r="E807" i="3"/>
  <c r="L807" i="3"/>
  <c r="R807" i="3"/>
  <c r="N816" i="3"/>
  <c r="F816" i="3"/>
  <c r="M816" i="3"/>
  <c r="E816" i="3"/>
  <c r="L816" i="3"/>
  <c r="K816" i="3"/>
  <c r="P816" i="3"/>
  <c r="N824" i="3"/>
  <c r="F824" i="3"/>
  <c r="M824" i="3"/>
  <c r="E824" i="3"/>
  <c r="L824" i="3"/>
  <c r="K824" i="3"/>
  <c r="R824" i="3"/>
  <c r="R832" i="3"/>
  <c r="H839" i="3"/>
  <c r="G840" i="3"/>
  <c r="H848" i="3"/>
  <c r="P878" i="3"/>
  <c r="H878" i="3"/>
  <c r="O878" i="3"/>
  <c r="G878" i="3"/>
  <c r="N878" i="3"/>
  <c r="F878" i="3"/>
  <c r="M878" i="3"/>
  <c r="E878" i="3"/>
  <c r="R878" i="3"/>
  <c r="N888" i="3"/>
  <c r="F888" i="3"/>
  <c r="M888" i="3"/>
  <c r="E888" i="3"/>
  <c r="L888" i="3"/>
  <c r="K888" i="3"/>
  <c r="R888" i="3"/>
  <c r="H896" i="3"/>
  <c r="O911" i="3"/>
  <c r="G911" i="3"/>
  <c r="N911" i="3"/>
  <c r="F911" i="3"/>
  <c r="M911" i="3"/>
  <c r="E911" i="3"/>
  <c r="L911" i="3"/>
  <c r="R911" i="3"/>
  <c r="H920" i="3"/>
  <c r="P926" i="3"/>
  <c r="H926" i="3"/>
  <c r="O926" i="3"/>
  <c r="G926" i="3"/>
  <c r="N926" i="3"/>
  <c r="F926" i="3"/>
  <c r="M926" i="3"/>
  <c r="E926" i="3"/>
  <c r="R926" i="3"/>
  <c r="H935" i="3"/>
  <c r="G936" i="3"/>
  <c r="H944" i="3"/>
  <c r="H952" i="3"/>
  <c r="N968" i="3"/>
  <c r="F968" i="3"/>
  <c r="M968" i="3"/>
  <c r="E968" i="3"/>
  <c r="L968" i="3"/>
  <c r="K968" i="3"/>
  <c r="R968" i="3"/>
  <c r="Q973" i="3"/>
  <c r="I973" i="3"/>
  <c r="P973" i="3"/>
  <c r="H973" i="3"/>
  <c r="O973" i="3"/>
  <c r="G973" i="3"/>
  <c r="N973" i="3"/>
  <c r="F973" i="3"/>
  <c r="R973" i="3"/>
  <c r="H983" i="3"/>
  <c r="G984" i="3"/>
  <c r="N1000" i="3"/>
  <c r="F1000" i="3"/>
  <c r="M1000" i="3"/>
  <c r="E1000" i="3"/>
  <c r="L1000" i="3"/>
  <c r="K1000" i="3"/>
  <c r="R1000" i="3"/>
  <c r="H1007" i="3"/>
  <c r="G1008" i="3"/>
  <c r="H1015" i="3"/>
  <c r="G1016" i="3"/>
  <c r="H1024" i="3"/>
  <c r="P1030" i="3"/>
  <c r="H1030" i="3"/>
  <c r="O1030" i="3"/>
  <c r="G1030" i="3"/>
  <c r="N1030" i="3"/>
  <c r="F1030" i="3"/>
  <c r="M1030" i="3"/>
  <c r="E1030" i="3"/>
  <c r="R1030" i="3"/>
  <c r="H1040" i="3"/>
  <c r="P1046" i="3"/>
  <c r="H1046" i="3"/>
  <c r="O1046" i="3"/>
  <c r="G1046" i="3"/>
  <c r="N1046" i="3"/>
  <c r="F1046" i="3"/>
  <c r="M1046" i="3"/>
  <c r="E1046" i="3"/>
  <c r="R1046" i="3"/>
  <c r="R1055" i="3"/>
  <c r="G1064" i="3"/>
  <c r="P1078" i="3"/>
  <c r="H1078" i="3"/>
  <c r="O1078" i="3"/>
  <c r="G1078" i="3"/>
  <c r="N1078" i="3"/>
  <c r="F1078" i="3"/>
  <c r="M1078" i="3"/>
  <c r="E1078" i="3"/>
  <c r="R1078" i="3"/>
  <c r="N1088" i="3"/>
  <c r="F1088" i="3"/>
  <c r="M1088" i="3"/>
  <c r="E1088" i="3"/>
  <c r="L1088" i="3"/>
  <c r="K1088" i="3"/>
  <c r="Q1088" i="3"/>
  <c r="N1096" i="3"/>
  <c r="F1096" i="3"/>
  <c r="M1096" i="3"/>
  <c r="E1096" i="3"/>
  <c r="L1096" i="3"/>
  <c r="K1096" i="3"/>
  <c r="P1096" i="3"/>
  <c r="R1103" i="3"/>
  <c r="R1112" i="3"/>
  <c r="Q1120" i="3"/>
  <c r="R1128" i="3"/>
  <c r="Q1136" i="3"/>
  <c r="R1144" i="3"/>
  <c r="R1152" i="3"/>
  <c r="Q1157" i="3"/>
  <c r="I1157" i="3"/>
  <c r="P1157" i="3"/>
  <c r="H1157" i="3"/>
  <c r="O1157" i="3"/>
  <c r="G1157" i="3"/>
  <c r="N1157" i="3"/>
  <c r="F1157" i="3"/>
  <c r="R1157" i="3"/>
  <c r="O1167" i="3"/>
  <c r="G1167" i="3"/>
  <c r="N1167" i="3"/>
  <c r="F1167" i="3"/>
  <c r="M1167" i="3"/>
  <c r="E1167" i="3"/>
  <c r="L1167" i="3"/>
  <c r="R1167" i="3"/>
  <c r="R1176" i="3"/>
  <c r="P1198" i="3"/>
  <c r="H1198" i="3"/>
  <c r="O1198" i="3"/>
  <c r="G1198" i="3"/>
  <c r="N1198" i="3"/>
  <c r="F1198" i="3"/>
  <c r="M1198" i="3"/>
  <c r="E1198" i="3"/>
  <c r="R1198" i="3"/>
  <c r="P1206" i="3"/>
  <c r="H1206" i="3"/>
  <c r="O1206" i="3"/>
  <c r="G1206" i="3"/>
  <c r="N1206" i="3"/>
  <c r="F1206" i="3"/>
  <c r="M1206" i="3"/>
  <c r="E1206" i="3"/>
  <c r="R1206" i="3"/>
  <c r="O1215" i="3"/>
  <c r="G1215" i="3"/>
  <c r="N1215" i="3"/>
  <c r="F1215" i="3"/>
  <c r="M1215" i="3"/>
  <c r="E1215" i="3"/>
  <c r="L1215" i="3"/>
  <c r="R1215" i="3"/>
  <c r="O1223" i="3"/>
  <c r="G1223" i="3"/>
  <c r="N1223" i="3"/>
  <c r="F1223" i="3"/>
  <c r="M1223" i="3"/>
  <c r="E1223" i="3"/>
  <c r="L1223" i="3"/>
  <c r="Q1223" i="3"/>
  <c r="N1232" i="3"/>
  <c r="F1232" i="3"/>
  <c r="M1232" i="3"/>
  <c r="E1232" i="3"/>
  <c r="L1232" i="3"/>
  <c r="K1232" i="3"/>
  <c r="P1232" i="3"/>
  <c r="N1240" i="3"/>
  <c r="F1240" i="3"/>
  <c r="M1240" i="3"/>
  <c r="E1240" i="3"/>
  <c r="L1240" i="3"/>
  <c r="K1240" i="3"/>
  <c r="P1240" i="3"/>
  <c r="N1248" i="3"/>
  <c r="F1248" i="3"/>
  <c r="M1248" i="3"/>
  <c r="E1248" i="3"/>
  <c r="L1248" i="3"/>
  <c r="K1248" i="3"/>
  <c r="P1248" i="3"/>
  <c r="G1260" i="3"/>
  <c r="I1261" i="3"/>
  <c r="K1263" i="3"/>
  <c r="J1270" i="3"/>
  <c r="K1271" i="3"/>
  <c r="L1281" i="3"/>
  <c r="J1281" i="3"/>
  <c r="R1281" i="3"/>
  <c r="I1281" i="3"/>
  <c r="Q1281" i="3"/>
  <c r="H1281" i="3"/>
  <c r="P1281" i="3"/>
  <c r="G1281" i="3"/>
  <c r="F1302" i="3"/>
  <c r="M1309" i="3"/>
  <c r="E1360" i="3"/>
  <c r="P1365" i="3"/>
  <c r="N1379" i="3"/>
  <c r="F1379" i="3"/>
  <c r="J1379" i="3"/>
  <c r="R1379" i="3"/>
  <c r="I1379" i="3"/>
  <c r="Q1379" i="3"/>
  <c r="H1379" i="3"/>
  <c r="M1379" i="3"/>
  <c r="L1379" i="3"/>
  <c r="K1379" i="3"/>
  <c r="G1379" i="3"/>
  <c r="E1379" i="3"/>
  <c r="P1409" i="3"/>
  <c r="H1409" i="3"/>
  <c r="R1409" i="3"/>
  <c r="I1409" i="3"/>
  <c r="Q1409" i="3"/>
  <c r="G1409" i="3"/>
  <c r="O1409" i="3"/>
  <c r="F1409" i="3"/>
  <c r="L1409" i="3"/>
  <c r="N1409" i="3"/>
  <c r="M1409" i="3"/>
  <c r="K1409" i="3"/>
  <c r="J1409" i="3"/>
  <c r="P1416" i="3"/>
  <c r="F1454" i="3"/>
  <c r="O1459" i="3"/>
  <c r="Q1484" i="3"/>
  <c r="O1514" i="3"/>
  <c r="G1514" i="3"/>
  <c r="J1514" i="3"/>
  <c r="R1514" i="3"/>
  <c r="I1514" i="3"/>
  <c r="Q1514" i="3"/>
  <c r="H1514" i="3"/>
  <c r="M1514" i="3"/>
  <c r="P1514" i="3"/>
  <c r="N1514" i="3"/>
  <c r="L1514" i="3"/>
  <c r="K1514" i="3"/>
  <c r="F1514" i="3"/>
  <c r="E1514" i="3"/>
  <c r="J34" i="3"/>
  <c r="J42" i="3"/>
  <c r="J50" i="3"/>
  <c r="J58" i="3"/>
  <c r="J66" i="3"/>
  <c r="J74" i="3"/>
  <c r="J82" i="3"/>
  <c r="J90" i="3"/>
  <c r="J98" i="3"/>
  <c r="J106" i="3"/>
  <c r="J114" i="3"/>
  <c r="J122" i="3"/>
  <c r="J130" i="3"/>
  <c r="J138" i="3"/>
  <c r="J146" i="3"/>
  <c r="J154" i="3"/>
  <c r="J162" i="3"/>
  <c r="J170" i="3"/>
  <c r="J178" i="3"/>
  <c r="J186" i="3"/>
  <c r="J194" i="3"/>
  <c r="J202" i="3"/>
  <c r="J210" i="3"/>
  <c r="J218" i="3"/>
  <c r="E223" i="3"/>
  <c r="J226" i="3"/>
  <c r="E231" i="3"/>
  <c r="J234" i="3"/>
  <c r="E239" i="3"/>
  <c r="J242" i="3"/>
  <c r="E247" i="3"/>
  <c r="J250" i="3"/>
  <c r="E255" i="3"/>
  <c r="J258" i="3"/>
  <c r="E263" i="3"/>
  <c r="J266" i="3"/>
  <c r="E271" i="3"/>
  <c r="J274" i="3"/>
  <c r="E279" i="3"/>
  <c r="J282" i="3"/>
  <c r="E287" i="3"/>
  <c r="J290" i="3"/>
  <c r="E295" i="3"/>
  <c r="J298" i="3"/>
  <c r="E303" i="3"/>
  <c r="J306" i="3"/>
  <c r="E311" i="3"/>
  <c r="J314" i="3"/>
  <c r="E319" i="3"/>
  <c r="J322" i="3"/>
  <c r="E327" i="3"/>
  <c r="J330" i="3"/>
  <c r="E335" i="3"/>
  <c r="J338" i="3"/>
  <c r="E343" i="3"/>
  <c r="J346" i="3"/>
  <c r="E351" i="3"/>
  <c r="J354" i="3"/>
  <c r="E359" i="3"/>
  <c r="J362" i="3"/>
  <c r="E367" i="3"/>
  <c r="J370" i="3"/>
  <c r="E375" i="3"/>
  <c r="J378" i="3"/>
  <c r="E383" i="3"/>
  <c r="J386" i="3"/>
  <c r="E391" i="3"/>
  <c r="J394" i="3"/>
  <c r="E399" i="3"/>
  <c r="J402" i="3"/>
  <c r="E407" i="3"/>
  <c r="J410" i="3"/>
  <c r="E415" i="3"/>
  <c r="J418" i="3"/>
  <c r="E423" i="3"/>
  <c r="J426" i="3"/>
  <c r="E431" i="3"/>
  <c r="J434" i="3"/>
  <c r="E439" i="3"/>
  <c r="J442" i="3"/>
  <c r="E447" i="3"/>
  <c r="J450" i="3"/>
  <c r="E455" i="3"/>
  <c r="J458" i="3"/>
  <c r="E463" i="3"/>
  <c r="J466" i="3"/>
  <c r="E471" i="3"/>
  <c r="J474" i="3"/>
  <c r="E479" i="3"/>
  <c r="J482" i="3"/>
  <c r="E487" i="3"/>
  <c r="J490" i="3"/>
  <c r="E495" i="3"/>
  <c r="J498" i="3"/>
  <c r="E503" i="3"/>
  <c r="J506" i="3"/>
  <c r="E511" i="3"/>
  <c r="J514" i="3"/>
  <c r="E519" i="3"/>
  <c r="J522" i="3"/>
  <c r="E527" i="3"/>
  <c r="J530" i="3"/>
  <c r="E535" i="3"/>
  <c r="J538" i="3"/>
  <c r="E543" i="3"/>
  <c r="J546" i="3"/>
  <c r="E551" i="3"/>
  <c r="J554" i="3"/>
  <c r="E559" i="3"/>
  <c r="J562" i="3"/>
  <c r="E567" i="3"/>
  <c r="J570" i="3"/>
  <c r="E575" i="3"/>
  <c r="J578" i="3"/>
  <c r="E583" i="3"/>
  <c r="J586" i="3"/>
  <c r="E591" i="3"/>
  <c r="J594" i="3"/>
  <c r="E599" i="3"/>
  <c r="J602" i="3"/>
  <c r="E607" i="3"/>
  <c r="L609" i="3"/>
  <c r="M610" i="3"/>
  <c r="M611" i="3"/>
  <c r="E613" i="3"/>
  <c r="N613" i="3"/>
  <c r="J618" i="3"/>
  <c r="J619" i="3"/>
  <c r="L621" i="3"/>
  <c r="M622" i="3"/>
  <c r="E623" i="3"/>
  <c r="N623" i="3"/>
  <c r="P630" i="3"/>
  <c r="H630" i="3"/>
  <c r="K630" i="3"/>
  <c r="L631" i="3"/>
  <c r="M632" i="3"/>
  <c r="F633" i="3"/>
  <c r="O633" i="3"/>
  <c r="N640" i="3"/>
  <c r="F640" i="3"/>
  <c r="K640" i="3"/>
  <c r="L641" i="3"/>
  <c r="M642" i="3"/>
  <c r="M643" i="3"/>
  <c r="E645" i="3"/>
  <c r="N645" i="3"/>
  <c r="E651" i="3"/>
  <c r="O651" i="3"/>
  <c r="M654" i="3"/>
  <c r="F657" i="3"/>
  <c r="P657" i="3"/>
  <c r="E661" i="3"/>
  <c r="P661" i="3"/>
  <c r="N663" i="3"/>
  <c r="O670" i="3"/>
  <c r="N672" i="3"/>
  <c r="F672" i="3"/>
  <c r="L672" i="3"/>
  <c r="M672" i="3"/>
  <c r="G673" i="3"/>
  <c r="Q673" i="3"/>
  <c r="K675" i="3"/>
  <c r="Q675" i="3"/>
  <c r="I675" i="3"/>
  <c r="L675" i="3"/>
  <c r="E677" i="3"/>
  <c r="P677" i="3"/>
  <c r="N679" i="3"/>
  <c r="E683" i="3"/>
  <c r="O683" i="3"/>
  <c r="M686" i="3"/>
  <c r="F689" i="3"/>
  <c r="P689" i="3"/>
  <c r="E693" i="3"/>
  <c r="P693" i="3"/>
  <c r="N695" i="3"/>
  <c r="M701" i="3"/>
  <c r="O704" i="3"/>
  <c r="K707" i="3"/>
  <c r="Q707" i="3"/>
  <c r="I707" i="3"/>
  <c r="M707" i="3"/>
  <c r="P711" i="3"/>
  <c r="M713" i="3"/>
  <c r="E713" i="3"/>
  <c r="K713" i="3"/>
  <c r="N713" i="3"/>
  <c r="M717" i="3"/>
  <c r="E720" i="3"/>
  <c r="P720" i="3"/>
  <c r="Q727" i="3"/>
  <c r="G729" i="3"/>
  <c r="R729" i="3"/>
  <c r="Q735" i="3"/>
  <c r="F737" i="3"/>
  <c r="Q737" i="3"/>
  <c r="E742" i="3"/>
  <c r="O743" i="3"/>
  <c r="G743" i="3"/>
  <c r="N743" i="3"/>
  <c r="F743" i="3"/>
  <c r="M743" i="3"/>
  <c r="E743" i="3"/>
  <c r="P743" i="3"/>
  <c r="G745" i="3"/>
  <c r="R745" i="3"/>
  <c r="Q751" i="3"/>
  <c r="F753" i="3"/>
  <c r="Q753" i="3"/>
  <c r="E758" i="3"/>
  <c r="O759" i="3"/>
  <c r="G759" i="3"/>
  <c r="N759" i="3"/>
  <c r="F759" i="3"/>
  <c r="M759" i="3"/>
  <c r="E759" i="3"/>
  <c r="P759" i="3"/>
  <c r="O761" i="3"/>
  <c r="Q766" i="3"/>
  <c r="G768" i="3"/>
  <c r="R768" i="3"/>
  <c r="Q774" i="3"/>
  <c r="G776" i="3"/>
  <c r="R776" i="3"/>
  <c r="I782" i="3"/>
  <c r="N784" i="3"/>
  <c r="F784" i="3"/>
  <c r="M784" i="3"/>
  <c r="E784" i="3"/>
  <c r="L784" i="3"/>
  <c r="K784" i="3"/>
  <c r="P784" i="3"/>
  <c r="O791" i="3"/>
  <c r="G791" i="3"/>
  <c r="N791" i="3"/>
  <c r="F791" i="3"/>
  <c r="M791" i="3"/>
  <c r="E791" i="3"/>
  <c r="L791" i="3"/>
  <c r="R791" i="3"/>
  <c r="E797" i="3"/>
  <c r="R799" i="3"/>
  <c r="E805" i="3"/>
  <c r="N808" i="3"/>
  <c r="F808" i="3"/>
  <c r="M808" i="3"/>
  <c r="E808" i="3"/>
  <c r="L808" i="3"/>
  <c r="K808" i="3"/>
  <c r="P808" i="3"/>
  <c r="I814" i="3"/>
  <c r="H815" i="3"/>
  <c r="Q816" i="3"/>
  <c r="I822" i="3"/>
  <c r="H823" i="3"/>
  <c r="G824" i="3"/>
  <c r="G832" i="3"/>
  <c r="I839" i="3"/>
  <c r="H840" i="3"/>
  <c r="I848" i="3"/>
  <c r="Q861" i="3"/>
  <c r="I861" i="3"/>
  <c r="P861" i="3"/>
  <c r="H861" i="3"/>
  <c r="O861" i="3"/>
  <c r="G861" i="3"/>
  <c r="N861" i="3"/>
  <c r="F861" i="3"/>
  <c r="R861" i="3"/>
  <c r="Q869" i="3"/>
  <c r="I869" i="3"/>
  <c r="P869" i="3"/>
  <c r="H869" i="3"/>
  <c r="O869" i="3"/>
  <c r="G869" i="3"/>
  <c r="N869" i="3"/>
  <c r="F869" i="3"/>
  <c r="R869" i="3"/>
  <c r="O879" i="3"/>
  <c r="G879" i="3"/>
  <c r="N879" i="3"/>
  <c r="F879" i="3"/>
  <c r="M879" i="3"/>
  <c r="E879" i="3"/>
  <c r="L879" i="3"/>
  <c r="R879" i="3"/>
  <c r="I886" i="3"/>
  <c r="H887" i="3"/>
  <c r="G888" i="3"/>
  <c r="I896" i="3"/>
  <c r="E909" i="3"/>
  <c r="N912" i="3"/>
  <c r="F912" i="3"/>
  <c r="M912" i="3"/>
  <c r="E912" i="3"/>
  <c r="L912" i="3"/>
  <c r="K912" i="3"/>
  <c r="R912" i="3"/>
  <c r="I920" i="3"/>
  <c r="O927" i="3"/>
  <c r="G927" i="3"/>
  <c r="N927" i="3"/>
  <c r="F927" i="3"/>
  <c r="M927" i="3"/>
  <c r="E927" i="3"/>
  <c r="L927" i="3"/>
  <c r="R927" i="3"/>
  <c r="I935" i="3"/>
  <c r="H936" i="3"/>
  <c r="I944" i="3"/>
  <c r="I952" i="3"/>
  <c r="I966" i="3"/>
  <c r="H967" i="3"/>
  <c r="G968" i="3"/>
  <c r="P974" i="3"/>
  <c r="H974" i="3"/>
  <c r="O974" i="3"/>
  <c r="G974" i="3"/>
  <c r="N974" i="3"/>
  <c r="F974" i="3"/>
  <c r="M974" i="3"/>
  <c r="E974" i="3"/>
  <c r="R974" i="3"/>
  <c r="I983" i="3"/>
  <c r="H984" i="3"/>
  <c r="Q989" i="3"/>
  <c r="I989" i="3"/>
  <c r="P989" i="3"/>
  <c r="H989" i="3"/>
  <c r="O989" i="3"/>
  <c r="G989" i="3"/>
  <c r="N989" i="3"/>
  <c r="F989" i="3"/>
  <c r="R989" i="3"/>
  <c r="I998" i="3"/>
  <c r="H999" i="3"/>
  <c r="G1000" i="3"/>
  <c r="I1007" i="3"/>
  <c r="H1008" i="3"/>
  <c r="I1015" i="3"/>
  <c r="H1016" i="3"/>
  <c r="I1024" i="3"/>
  <c r="O1031" i="3"/>
  <c r="G1031" i="3"/>
  <c r="N1031" i="3"/>
  <c r="F1031" i="3"/>
  <c r="M1031" i="3"/>
  <c r="E1031" i="3"/>
  <c r="L1031" i="3"/>
  <c r="R1031" i="3"/>
  <c r="I1040" i="3"/>
  <c r="O1047" i="3"/>
  <c r="G1047" i="3"/>
  <c r="N1047" i="3"/>
  <c r="F1047" i="3"/>
  <c r="M1047" i="3"/>
  <c r="E1047" i="3"/>
  <c r="L1047" i="3"/>
  <c r="Q1047" i="3"/>
  <c r="I1054" i="3"/>
  <c r="N1056" i="3"/>
  <c r="F1056" i="3"/>
  <c r="M1056" i="3"/>
  <c r="E1056" i="3"/>
  <c r="L1056" i="3"/>
  <c r="K1056" i="3"/>
  <c r="R1056" i="3"/>
  <c r="H1064" i="3"/>
  <c r="Q1069" i="3"/>
  <c r="I1069" i="3"/>
  <c r="P1069" i="3"/>
  <c r="H1069" i="3"/>
  <c r="O1069" i="3"/>
  <c r="G1069" i="3"/>
  <c r="N1069" i="3"/>
  <c r="F1069" i="3"/>
  <c r="R1069" i="3"/>
  <c r="O1079" i="3"/>
  <c r="G1079" i="3"/>
  <c r="N1079" i="3"/>
  <c r="F1079" i="3"/>
  <c r="M1079" i="3"/>
  <c r="E1079" i="3"/>
  <c r="L1079" i="3"/>
  <c r="Q1079" i="3"/>
  <c r="I1086" i="3"/>
  <c r="H1087" i="3"/>
  <c r="R1088" i="3"/>
  <c r="I1094" i="3"/>
  <c r="H1095" i="3"/>
  <c r="Q1096" i="3"/>
  <c r="I1102" i="3"/>
  <c r="N1104" i="3"/>
  <c r="F1104" i="3"/>
  <c r="M1104" i="3"/>
  <c r="E1104" i="3"/>
  <c r="L1104" i="3"/>
  <c r="K1104" i="3"/>
  <c r="P1104" i="3"/>
  <c r="G1112" i="3"/>
  <c r="R1120" i="3"/>
  <c r="G1128" i="3"/>
  <c r="R1136" i="3"/>
  <c r="G1144" i="3"/>
  <c r="G1152" i="3"/>
  <c r="P1158" i="3"/>
  <c r="H1158" i="3"/>
  <c r="O1158" i="3"/>
  <c r="G1158" i="3"/>
  <c r="N1158" i="3"/>
  <c r="F1158" i="3"/>
  <c r="M1158" i="3"/>
  <c r="E1158" i="3"/>
  <c r="R1158" i="3"/>
  <c r="E1165" i="3"/>
  <c r="N1168" i="3"/>
  <c r="F1168" i="3"/>
  <c r="M1168" i="3"/>
  <c r="E1168" i="3"/>
  <c r="L1168" i="3"/>
  <c r="K1168" i="3"/>
  <c r="P1168" i="3"/>
  <c r="G1176" i="3"/>
  <c r="Q1181" i="3"/>
  <c r="I1181" i="3"/>
  <c r="P1181" i="3"/>
  <c r="H1181" i="3"/>
  <c r="O1181" i="3"/>
  <c r="G1181" i="3"/>
  <c r="N1181" i="3"/>
  <c r="F1181" i="3"/>
  <c r="R1181" i="3"/>
  <c r="Q1189" i="3"/>
  <c r="I1189" i="3"/>
  <c r="P1189" i="3"/>
  <c r="H1189" i="3"/>
  <c r="O1189" i="3"/>
  <c r="G1189" i="3"/>
  <c r="N1189" i="3"/>
  <c r="F1189" i="3"/>
  <c r="R1189" i="3"/>
  <c r="O1199" i="3"/>
  <c r="G1199" i="3"/>
  <c r="N1199" i="3"/>
  <c r="F1199" i="3"/>
  <c r="M1199" i="3"/>
  <c r="E1199" i="3"/>
  <c r="L1199" i="3"/>
  <c r="Q1199" i="3"/>
  <c r="O1207" i="3"/>
  <c r="G1207" i="3"/>
  <c r="N1207" i="3"/>
  <c r="F1207" i="3"/>
  <c r="M1207" i="3"/>
  <c r="E1207" i="3"/>
  <c r="L1207" i="3"/>
  <c r="Q1207" i="3"/>
  <c r="E1213" i="3"/>
  <c r="N1216" i="3"/>
  <c r="F1216" i="3"/>
  <c r="M1216" i="3"/>
  <c r="E1216" i="3"/>
  <c r="L1216" i="3"/>
  <c r="K1216" i="3"/>
  <c r="P1216" i="3"/>
  <c r="E1221" i="3"/>
  <c r="R1223" i="3"/>
  <c r="I1230" i="3"/>
  <c r="H1231" i="3"/>
  <c r="Q1232" i="3"/>
  <c r="I1238" i="3"/>
  <c r="H1239" i="3"/>
  <c r="Q1240" i="3"/>
  <c r="H1247" i="3"/>
  <c r="Q1248" i="3"/>
  <c r="O1254" i="3"/>
  <c r="G1254" i="3"/>
  <c r="J1254" i="3"/>
  <c r="R1254" i="3"/>
  <c r="I1254" i="3"/>
  <c r="Q1254" i="3"/>
  <c r="H1254" i="3"/>
  <c r="P1254" i="3"/>
  <c r="F1254" i="3"/>
  <c r="H1260" i="3"/>
  <c r="J1261" i="3"/>
  <c r="L1263" i="3"/>
  <c r="K1270" i="3"/>
  <c r="L1271" i="3"/>
  <c r="N1279" i="3"/>
  <c r="F1279" i="3"/>
  <c r="Q1279" i="3"/>
  <c r="H1279" i="3"/>
  <c r="P1279" i="3"/>
  <c r="G1279" i="3"/>
  <c r="O1279" i="3"/>
  <c r="E1279" i="3"/>
  <c r="M1279" i="3"/>
  <c r="M1280" i="3"/>
  <c r="E1280" i="3"/>
  <c r="R1280" i="3"/>
  <c r="I1280" i="3"/>
  <c r="Q1280" i="3"/>
  <c r="H1280" i="3"/>
  <c r="P1280" i="3"/>
  <c r="G1280" i="3"/>
  <c r="O1280" i="3"/>
  <c r="F1280" i="3"/>
  <c r="M1302" i="3"/>
  <c r="O1306" i="3"/>
  <c r="G1306" i="3"/>
  <c r="R1306" i="3"/>
  <c r="I1306" i="3"/>
  <c r="M1306" i="3"/>
  <c r="H1306" i="3"/>
  <c r="F1306" i="3"/>
  <c r="Q1306" i="3"/>
  <c r="E1306" i="3"/>
  <c r="P1306" i="3"/>
  <c r="N1309" i="3"/>
  <c r="O1330" i="3"/>
  <c r="G1330" i="3"/>
  <c r="P1330" i="3"/>
  <c r="F1330" i="3"/>
  <c r="N1330" i="3"/>
  <c r="E1330" i="3"/>
  <c r="J1330" i="3"/>
  <c r="K1330" i="3"/>
  <c r="I1330" i="3"/>
  <c r="H1330" i="3"/>
  <c r="L1333" i="3"/>
  <c r="R1333" i="3"/>
  <c r="I1333" i="3"/>
  <c r="Q1333" i="3"/>
  <c r="H1333" i="3"/>
  <c r="M1333" i="3"/>
  <c r="G1333" i="3"/>
  <c r="F1333" i="3"/>
  <c r="E1333" i="3"/>
  <c r="P1333" i="3"/>
  <c r="G1357" i="3"/>
  <c r="J1360" i="3"/>
  <c r="R1365" i="3"/>
  <c r="H1386" i="3"/>
  <c r="R1416" i="3"/>
  <c r="G1454" i="3"/>
  <c r="P1459" i="3"/>
  <c r="P1465" i="3"/>
  <c r="H1465" i="3"/>
  <c r="N1465" i="3"/>
  <c r="E1465" i="3"/>
  <c r="M1465" i="3"/>
  <c r="L1465" i="3"/>
  <c r="R1465" i="3"/>
  <c r="I1465" i="3"/>
  <c r="K1465" i="3"/>
  <c r="J1465" i="3"/>
  <c r="G1465" i="3"/>
  <c r="F1465" i="3"/>
  <c r="E1477" i="3"/>
  <c r="R1484" i="3"/>
  <c r="Q1577" i="3"/>
  <c r="I1577" i="3"/>
  <c r="P1577" i="3"/>
  <c r="H1577" i="3"/>
  <c r="O1577" i="3"/>
  <c r="G1577" i="3"/>
  <c r="N1577" i="3"/>
  <c r="F1577" i="3"/>
  <c r="L1577" i="3"/>
  <c r="K1577" i="3"/>
  <c r="J1577" i="3"/>
  <c r="E1577" i="3"/>
  <c r="R1577" i="3"/>
  <c r="M1577" i="3"/>
  <c r="N1499" i="3"/>
  <c r="F1499" i="3"/>
  <c r="O1499" i="3"/>
  <c r="E1499" i="3"/>
  <c r="M1499" i="3"/>
  <c r="L1499" i="3"/>
  <c r="R1499" i="3"/>
  <c r="I1499" i="3"/>
  <c r="Q1499" i="3"/>
  <c r="M1524" i="3"/>
  <c r="E1524" i="3"/>
  <c r="J1524" i="3"/>
  <c r="R1524" i="3"/>
  <c r="I1524" i="3"/>
  <c r="Q1524" i="3"/>
  <c r="H1524" i="3"/>
  <c r="N1524" i="3"/>
  <c r="P1541" i="3"/>
  <c r="H1541" i="3"/>
  <c r="O1541" i="3"/>
  <c r="G1541" i="3"/>
  <c r="N1541" i="3"/>
  <c r="F1541" i="3"/>
  <c r="M1541" i="3"/>
  <c r="E1541" i="3"/>
  <c r="L1541" i="3"/>
  <c r="K1541" i="3"/>
  <c r="J1541" i="3"/>
  <c r="I1541" i="3"/>
  <c r="F10" i="4" a="1"/>
  <c r="F10" i="4" s="1"/>
  <c r="C16" i="2" s="1"/>
  <c r="K10" i="4" a="1"/>
  <c r="K10" i="4" s="1"/>
  <c r="B16" i="2" s="1"/>
  <c r="E10" i="4" a="1"/>
  <c r="E10" i="4" s="1"/>
  <c r="J10" i="4" a="1"/>
  <c r="J10" i="4" s="1"/>
  <c r="O10" i="4" a="1"/>
  <c r="O10" i="4" s="1"/>
  <c r="D10" i="4" a="1"/>
  <c r="D10" i="4" s="1"/>
  <c r="G10" i="4" a="1"/>
  <c r="G10" i="4" s="1"/>
  <c r="C10" i="4" a="1"/>
  <c r="C10" i="4" s="1"/>
  <c r="D208" i="4" a="1"/>
  <c r="D208" i="4" s="1"/>
  <c r="L208" i="4" a="1"/>
  <c r="L208" i="4" s="1"/>
  <c r="D222" i="3" s="1"/>
  <c r="G208" i="4" a="1"/>
  <c r="G208" i="4" s="1"/>
  <c r="C208" i="4" a="1"/>
  <c r="C208" i="4" s="1"/>
  <c r="O208" i="4" a="1"/>
  <c r="O208" i="4" s="1"/>
  <c r="F208" i="4" a="1"/>
  <c r="F208" i="4" s="1"/>
  <c r="C1523" i="2" s="1"/>
  <c r="K208" i="4" a="1"/>
  <c r="K208" i="4" s="1"/>
  <c r="B1523" i="2" s="1"/>
  <c r="E208" i="4" a="1"/>
  <c r="E208" i="4" s="1"/>
  <c r="J208" i="4" a="1"/>
  <c r="J208" i="4" s="1"/>
  <c r="J275" i="4" a="1"/>
  <c r="J275" i="4" s="1"/>
  <c r="D275" i="4" a="1"/>
  <c r="D275" i="4" s="1"/>
  <c r="O275" i="4" a="1"/>
  <c r="O275" i="4" s="1"/>
  <c r="C275" i="4" a="1"/>
  <c r="C275" i="4" s="1"/>
  <c r="G275" i="4" a="1"/>
  <c r="G275" i="4" s="1"/>
  <c r="F275" i="4" a="1"/>
  <c r="F275" i="4" s="1"/>
  <c r="C1118" i="2" s="1"/>
  <c r="L275" i="4" a="1"/>
  <c r="L275" i="4" s="1"/>
  <c r="D289" i="3" s="1"/>
  <c r="E275" i="4" a="1"/>
  <c r="E275" i="4" s="1"/>
  <c r="K275" i="4" a="1"/>
  <c r="K275" i="4" s="1"/>
  <c r="B1118" i="2" s="1"/>
  <c r="Q1504" i="3"/>
  <c r="I1504" i="3"/>
  <c r="J1504" i="3"/>
  <c r="R1504" i="3"/>
  <c r="H1504" i="3"/>
  <c r="P1504" i="3"/>
  <c r="G1504" i="3"/>
  <c r="M1504" i="3"/>
  <c r="O1504" i="3"/>
  <c r="N1523" i="3"/>
  <c r="F1523" i="3"/>
  <c r="R1523" i="3"/>
  <c r="I1523" i="3"/>
  <c r="Q1523" i="3"/>
  <c r="H1523" i="3"/>
  <c r="P1523" i="3"/>
  <c r="G1523" i="3"/>
  <c r="L1523" i="3"/>
  <c r="N1531" i="3"/>
  <c r="F1531" i="3"/>
  <c r="R1531" i="3"/>
  <c r="I1531" i="3"/>
  <c r="Q1531" i="3"/>
  <c r="H1531" i="3"/>
  <c r="P1531" i="3"/>
  <c r="G1531" i="3"/>
  <c r="L1531" i="3"/>
  <c r="M1532" i="3"/>
  <c r="E1532" i="3"/>
  <c r="J1532" i="3"/>
  <c r="R1532" i="3"/>
  <c r="I1532" i="3"/>
  <c r="Q1532" i="3"/>
  <c r="H1532" i="3"/>
  <c r="N1532" i="3"/>
  <c r="P1532" i="3"/>
  <c r="O89" i="4" a="1"/>
  <c r="O89" i="4" s="1"/>
  <c r="J89" i="4" a="1"/>
  <c r="J89" i="4" s="1"/>
  <c r="E89" i="4" a="1"/>
  <c r="E89" i="4" s="1"/>
  <c r="D89" i="4" a="1"/>
  <c r="D89" i="4" s="1"/>
  <c r="L89" i="4" a="1"/>
  <c r="L89" i="4" s="1"/>
  <c r="D103" i="3" s="1"/>
  <c r="F89" i="4" a="1"/>
  <c r="F89" i="4" s="1"/>
  <c r="C325" i="2" s="1"/>
  <c r="K89" i="4" a="1"/>
  <c r="K89" i="4" s="1"/>
  <c r="B325" i="2" s="1"/>
  <c r="G89" i="4" a="1"/>
  <c r="G89" i="4" s="1"/>
  <c r="C89" i="4" a="1"/>
  <c r="C89" i="4" s="1"/>
  <c r="J777" i="3"/>
  <c r="R777" i="3"/>
  <c r="J785" i="3"/>
  <c r="R785" i="3"/>
  <c r="J793" i="3"/>
  <c r="R793" i="3"/>
  <c r="J801" i="3"/>
  <c r="R801" i="3"/>
  <c r="J809" i="3"/>
  <c r="R809" i="3"/>
  <c r="J817" i="3"/>
  <c r="R817" i="3"/>
  <c r="J825" i="3"/>
  <c r="R825" i="3"/>
  <c r="J833" i="3"/>
  <c r="R833" i="3"/>
  <c r="J841" i="3"/>
  <c r="R841" i="3"/>
  <c r="J849" i="3"/>
  <c r="R849" i="3"/>
  <c r="J857" i="3"/>
  <c r="R857" i="3"/>
  <c r="J865" i="3"/>
  <c r="R865" i="3"/>
  <c r="J873" i="3"/>
  <c r="R873" i="3"/>
  <c r="J881" i="3"/>
  <c r="R881" i="3"/>
  <c r="J889" i="3"/>
  <c r="R889" i="3"/>
  <c r="J897" i="3"/>
  <c r="R897" i="3"/>
  <c r="J905" i="3"/>
  <c r="R905" i="3"/>
  <c r="J913" i="3"/>
  <c r="R913" i="3"/>
  <c r="J921" i="3"/>
  <c r="R921" i="3"/>
  <c r="J929" i="3"/>
  <c r="R929" i="3"/>
  <c r="J937" i="3"/>
  <c r="R937" i="3"/>
  <c r="J945" i="3"/>
  <c r="R945" i="3"/>
  <c r="J953" i="3"/>
  <c r="R953" i="3"/>
  <c r="J961" i="3"/>
  <c r="R961" i="3"/>
  <c r="J969" i="3"/>
  <c r="R969" i="3"/>
  <c r="J977" i="3"/>
  <c r="R977" i="3"/>
  <c r="J985" i="3"/>
  <c r="R985" i="3"/>
  <c r="J993" i="3"/>
  <c r="R993" i="3"/>
  <c r="J1001" i="3"/>
  <c r="R1001" i="3"/>
  <c r="J1009" i="3"/>
  <c r="R1009" i="3"/>
  <c r="J1017" i="3"/>
  <c r="R1017" i="3"/>
  <c r="J1025" i="3"/>
  <c r="R1025" i="3"/>
  <c r="J1033" i="3"/>
  <c r="R1033" i="3"/>
  <c r="J1041" i="3"/>
  <c r="R1041" i="3"/>
  <c r="J1049" i="3"/>
  <c r="R1049" i="3"/>
  <c r="J1057" i="3"/>
  <c r="R1057" i="3"/>
  <c r="J1065" i="3"/>
  <c r="R1065" i="3"/>
  <c r="J1073" i="3"/>
  <c r="R1073" i="3"/>
  <c r="J1081" i="3"/>
  <c r="R1081" i="3"/>
  <c r="J1089" i="3"/>
  <c r="R1089" i="3"/>
  <c r="J1097" i="3"/>
  <c r="R1097" i="3"/>
  <c r="J1105" i="3"/>
  <c r="R1105" i="3"/>
  <c r="J1113" i="3"/>
  <c r="R1113" i="3"/>
  <c r="J1121" i="3"/>
  <c r="R1121" i="3"/>
  <c r="J1129" i="3"/>
  <c r="R1129" i="3"/>
  <c r="J1137" i="3"/>
  <c r="R1137" i="3"/>
  <c r="J1145" i="3"/>
  <c r="R1145" i="3"/>
  <c r="J1153" i="3"/>
  <c r="R1153" i="3"/>
  <c r="J1161" i="3"/>
  <c r="R1161" i="3"/>
  <c r="J1169" i="3"/>
  <c r="R1169" i="3"/>
  <c r="J1177" i="3"/>
  <c r="R1177" i="3"/>
  <c r="J1185" i="3"/>
  <c r="R1185" i="3"/>
  <c r="J1193" i="3"/>
  <c r="R1193" i="3"/>
  <c r="J1201" i="3"/>
  <c r="R1201" i="3"/>
  <c r="J1209" i="3"/>
  <c r="R1209" i="3"/>
  <c r="J1217" i="3"/>
  <c r="R1217" i="3"/>
  <c r="J1225" i="3"/>
  <c r="R1225" i="3"/>
  <c r="J1233" i="3"/>
  <c r="R1233" i="3"/>
  <c r="J1241" i="3"/>
  <c r="R1241" i="3"/>
  <c r="J1249" i="3"/>
  <c r="L1250" i="3"/>
  <c r="I1256" i="3"/>
  <c r="R1256" i="3"/>
  <c r="H1265" i="3"/>
  <c r="Q1265" i="3"/>
  <c r="I1266" i="3"/>
  <c r="R1266" i="3"/>
  <c r="Q1268" i="3"/>
  <c r="I1268" i="3"/>
  <c r="K1268" i="3"/>
  <c r="P1277" i="3"/>
  <c r="H1277" i="3"/>
  <c r="K1277" i="3"/>
  <c r="M1284" i="3"/>
  <c r="E1284" i="3"/>
  <c r="L1284" i="3"/>
  <c r="K1284" i="3"/>
  <c r="O1290" i="3"/>
  <c r="G1290" i="3"/>
  <c r="J1290" i="3"/>
  <c r="N1290" i="3"/>
  <c r="E1290" i="3"/>
  <c r="M1290" i="3"/>
  <c r="J1292" i="3"/>
  <c r="N1299" i="3"/>
  <c r="F1299" i="3"/>
  <c r="J1299" i="3"/>
  <c r="O1299" i="3"/>
  <c r="E1299" i="3"/>
  <c r="M1299" i="3"/>
  <c r="K1301" i="3"/>
  <c r="K1307" i="3"/>
  <c r="K1315" i="3"/>
  <c r="N1339" i="3"/>
  <c r="F1339" i="3"/>
  <c r="P1339" i="3"/>
  <c r="G1339" i="3"/>
  <c r="O1339" i="3"/>
  <c r="E1339" i="3"/>
  <c r="M1339" i="3"/>
  <c r="J1339" i="3"/>
  <c r="P1369" i="3"/>
  <c r="H1369" i="3"/>
  <c r="R1369" i="3"/>
  <c r="I1369" i="3"/>
  <c r="Q1369" i="3"/>
  <c r="G1369" i="3"/>
  <c r="O1369" i="3"/>
  <c r="F1369" i="3"/>
  <c r="L1369" i="3"/>
  <c r="O1370" i="3"/>
  <c r="G1370" i="3"/>
  <c r="J1370" i="3"/>
  <c r="R1370" i="3"/>
  <c r="I1370" i="3"/>
  <c r="Q1370" i="3"/>
  <c r="H1370" i="3"/>
  <c r="M1370" i="3"/>
  <c r="M1388" i="3"/>
  <c r="E1388" i="3"/>
  <c r="R1388" i="3"/>
  <c r="I1388" i="3"/>
  <c r="Q1388" i="3"/>
  <c r="H1388" i="3"/>
  <c r="P1388" i="3"/>
  <c r="G1388" i="3"/>
  <c r="L1388" i="3"/>
  <c r="K1390" i="3"/>
  <c r="R1390" i="3"/>
  <c r="I1390" i="3"/>
  <c r="Q1390" i="3"/>
  <c r="H1390" i="3"/>
  <c r="P1390" i="3"/>
  <c r="G1390" i="3"/>
  <c r="M1390" i="3"/>
  <c r="O1390" i="3"/>
  <c r="M1396" i="3"/>
  <c r="E1396" i="3"/>
  <c r="P1396" i="3"/>
  <c r="G1396" i="3"/>
  <c r="O1396" i="3"/>
  <c r="F1396" i="3"/>
  <c r="N1396" i="3"/>
  <c r="J1396" i="3"/>
  <c r="R1396" i="3"/>
  <c r="N1427" i="3"/>
  <c r="F1427" i="3"/>
  <c r="R1427" i="3"/>
  <c r="I1427" i="3"/>
  <c r="Q1427" i="3"/>
  <c r="H1427" i="3"/>
  <c r="P1427" i="3"/>
  <c r="G1427" i="3"/>
  <c r="L1427" i="3"/>
  <c r="M1428" i="3"/>
  <c r="E1428" i="3"/>
  <c r="J1428" i="3"/>
  <c r="R1428" i="3"/>
  <c r="I1428" i="3"/>
  <c r="Q1428" i="3"/>
  <c r="H1428" i="3"/>
  <c r="N1428" i="3"/>
  <c r="K1438" i="3"/>
  <c r="Q1438" i="3"/>
  <c r="H1438" i="3"/>
  <c r="P1438" i="3"/>
  <c r="G1438" i="3"/>
  <c r="O1438" i="3"/>
  <c r="F1438" i="3"/>
  <c r="L1438" i="3"/>
  <c r="R1438" i="3"/>
  <c r="M1444" i="3"/>
  <c r="E1444" i="3"/>
  <c r="O1444" i="3"/>
  <c r="F1444" i="3"/>
  <c r="N1444" i="3"/>
  <c r="L1444" i="3"/>
  <c r="R1444" i="3"/>
  <c r="I1444" i="3"/>
  <c r="Q1444" i="3"/>
  <c r="O1474" i="3"/>
  <c r="G1474" i="3"/>
  <c r="N1474" i="3"/>
  <c r="E1474" i="3"/>
  <c r="M1474" i="3"/>
  <c r="L1474" i="3"/>
  <c r="R1474" i="3"/>
  <c r="I1474" i="3"/>
  <c r="N1475" i="3"/>
  <c r="F1475" i="3"/>
  <c r="P1475" i="3"/>
  <c r="G1475" i="3"/>
  <c r="O1475" i="3"/>
  <c r="E1475" i="3"/>
  <c r="M1475" i="3"/>
  <c r="J1475" i="3"/>
  <c r="R1475" i="3"/>
  <c r="K1494" i="3"/>
  <c r="R1494" i="3"/>
  <c r="I1494" i="3"/>
  <c r="Q1494" i="3"/>
  <c r="H1494" i="3"/>
  <c r="P1494" i="3"/>
  <c r="G1494" i="3"/>
  <c r="M1494" i="3"/>
  <c r="M1508" i="3"/>
  <c r="E1508" i="3"/>
  <c r="O1508" i="3"/>
  <c r="F1508" i="3"/>
  <c r="N1508" i="3"/>
  <c r="L1508" i="3"/>
  <c r="R1508" i="3"/>
  <c r="I1508" i="3"/>
  <c r="L1509" i="3"/>
  <c r="O1509" i="3"/>
  <c r="F1509" i="3"/>
  <c r="N1509" i="3"/>
  <c r="E1509" i="3"/>
  <c r="M1509" i="3"/>
  <c r="R1509" i="3"/>
  <c r="I1509" i="3"/>
  <c r="Q1509" i="3"/>
  <c r="F1524" i="3"/>
  <c r="Q1541" i="3"/>
  <c r="J14" i="4" a="1"/>
  <c r="J14" i="4" s="1"/>
  <c r="E14" i="4" a="1"/>
  <c r="E14" i="4" s="1"/>
  <c r="O14" i="4" a="1"/>
  <c r="O14" i="4" s="1"/>
  <c r="D14" i="4" a="1"/>
  <c r="D14" i="4" s="1"/>
  <c r="C14" i="4" a="1"/>
  <c r="C14" i="4" s="1"/>
  <c r="G14" i="4" a="1"/>
  <c r="G14" i="4" s="1"/>
  <c r="L14" i="4" a="1"/>
  <c r="L14" i="4" s="1"/>
  <c r="D28" i="3" s="1"/>
  <c r="F14" i="4" a="1"/>
  <c r="F14" i="4" s="1"/>
  <c r="C20" i="2" s="1"/>
  <c r="M219" i="4"/>
  <c r="O258" i="4" a="1"/>
  <c r="O258" i="4" s="1"/>
  <c r="J258" i="4" a="1"/>
  <c r="J258" i="4" s="1"/>
  <c r="E258" i="4" a="1"/>
  <c r="E258" i="4" s="1"/>
  <c r="D258" i="4" a="1"/>
  <c r="D258" i="4" s="1"/>
  <c r="G258" i="4" a="1"/>
  <c r="G258" i="4" s="1"/>
  <c r="F258" i="4" a="1"/>
  <c r="F258" i="4" s="1"/>
  <c r="C1111" i="2" s="1"/>
  <c r="C258" i="4" a="1"/>
  <c r="C258" i="4" s="1"/>
  <c r="L258" i="4" a="1"/>
  <c r="L258" i="4" s="1"/>
  <c r="D272" i="3" s="1"/>
  <c r="K258" i="4" a="1"/>
  <c r="K258" i="4" s="1"/>
  <c r="B1111" i="2" s="1"/>
  <c r="J273" i="4" a="1"/>
  <c r="J273" i="4" s="1"/>
  <c r="E273" i="4" a="1"/>
  <c r="E273" i="4" s="1"/>
  <c r="O273" i="4" a="1"/>
  <c r="O273" i="4" s="1"/>
  <c r="D273" i="4" a="1"/>
  <c r="D273" i="4" s="1"/>
  <c r="F273" i="4" a="1"/>
  <c r="F273" i="4" s="1"/>
  <c r="C428" i="2" s="1"/>
  <c r="L273" i="4" a="1"/>
  <c r="L273" i="4" s="1"/>
  <c r="D287" i="3" s="1"/>
  <c r="C273" i="4" a="1"/>
  <c r="C273" i="4" s="1"/>
  <c r="K273" i="4" a="1"/>
  <c r="K273" i="4" s="1"/>
  <c r="B428" i="2" s="1"/>
  <c r="J650" i="3"/>
  <c r="R650" i="3"/>
  <c r="J658" i="3"/>
  <c r="R658" i="3"/>
  <c r="J666" i="3"/>
  <c r="R666" i="3"/>
  <c r="J674" i="3"/>
  <c r="R674" i="3"/>
  <c r="J682" i="3"/>
  <c r="R682" i="3"/>
  <c r="J690" i="3"/>
  <c r="R690" i="3"/>
  <c r="J698" i="3"/>
  <c r="R698" i="3"/>
  <c r="J706" i="3"/>
  <c r="R706" i="3"/>
  <c r="J714" i="3"/>
  <c r="R714" i="3"/>
  <c r="J722" i="3"/>
  <c r="R722" i="3"/>
  <c r="I723" i="3"/>
  <c r="Q723" i="3"/>
  <c r="J730" i="3"/>
  <c r="R730" i="3"/>
  <c r="I731" i="3"/>
  <c r="Q731" i="3"/>
  <c r="J738" i="3"/>
  <c r="R738" i="3"/>
  <c r="I739" i="3"/>
  <c r="Q739" i="3"/>
  <c r="J746" i="3"/>
  <c r="R746" i="3"/>
  <c r="I747" i="3"/>
  <c r="Q747" i="3"/>
  <c r="J754" i="3"/>
  <c r="R754" i="3"/>
  <c r="I755" i="3"/>
  <c r="Q755" i="3"/>
  <c r="J762" i="3"/>
  <c r="R762" i="3"/>
  <c r="I763" i="3"/>
  <c r="Q763" i="3"/>
  <c r="J770" i="3"/>
  <c r="R770" i="3"/>
  <c r="I771" i="3"/>
  <c r="Q771" i="3"/>
  <c r="K777" i="3"/>
  <c r="J778" i="3"/>
  <c r="R778" i="3"/>
  <c r="I779" i="3"/>
  <c r="Q779" i="3"/>
  <c r="K785" i="3"/>
  <c r="J786" i="3"/>
  <c r="R786" i="3"/>
  <c r="I787" i="3"/>
  <c r="Q787" i="3"/>
  <c r="K793" i="3"/>
  <c r="J794" i="3"/>
  <c r="R794" i="3"/>
  <c r="I795" i="3"/>
  <c r="Q795" i="3"/>
  <c r="K801" i="3"/>
  <c r="J802" i="3"/>
  <c r="R802" i="3"/>
  <c r="I803" i="3"/>
  <c r="Q803" i="3"/>
  <c r="K809" i="3"/>
  <c r="J810" i="3"/>
  <c r="R810" i="3"/>
  <c r="I811" i="3"/>
  <c r="Q811" i="3"/>
  <c r="K817" i="3"/>
  <c r="J818" i="3"/>
  <c r="R818" i="3"/>
  <c r="I819" i="3"/>
  <c r="Q819" i="3"/>
  <c r="K825" i="3"/>
  <c r="J826" i="3"/>
  <c r="R826" i="3"/>
  <c r="I827" i="3"/>
  <c r="Q827" i="3"/>
  <c r="K833" i="3"/>
  <c r="J834" i="3"/>
  <c r="R834" i="3"/>
  <c r="I835" i="3"/>
  <c r="Q835" i="3"/>
  <c r="K841" i="3"/>
  <c r="J842" i="3"/>
  <c r="R842" i="3"/>
  <c r="I843" i="3"/>
  <c r="Q843" i="3"/>
  <c r="K849" i="3"/>
  <c r="J850" i="3"/>
  <c r="R850" i="3"/>
  <c r="I851" i="3"/>
  <c r="Q851" i="3"/>
  <c r="K857" i="3"/>
  <c r="J858" i="3"/>
  <c r="R858" i="3"/>
  <c r="I859" i="3"/>
  <c r="Q859" i="3"/>
  <c r="K865" i="3"/>
  <c r="J866" i="3"/>
  <c r="R866" i="3"/>
  <c r="I867" i="3"/>
  <c r="Q867" i="3"/>
  <c r="K873" i="3"/>
  <c r="J874" i="3"/>
  <c r="R874" i="3"/>
  <c r="I875" i="3"/>
  <c r="Q875" i="3"/>
  <c r="K881" i="3"/>
  <c r="J882" i="3"/>
  <c r="R882" i="3"/>
  <c r="I883" i="3"/>
  <c r="Q883" i="3"/>
  <c r="K889" i="3"/>
  <c r="J890" i="3"/>
  <c r="R890" i="3"/>
  <c r="I891" i="3"/>
  <c r="Q891" i="3"/>
  <c r="K897" i="3"/>
  <c r="J898" i="3"/>
  <c r="R898" i="3"/>
  <c r="I899" i="3"/>
  <c r="Q899" i="3"/>
  <c r="K905" i="3"/>
  <c r="J906" i="3"/>
  <c r="R906" i="3"/>
  <c r="I907" i="3"/>
  <c r="Q907" i="3"/>
  <c r="K913" i="3"/>
  <c r="J914" i="3"/>
  <c r="R914" i="3"/>
  <c r="I915" i="3"/>
  <c r="Q915" i="3"/>
  <c r="K921" i="3"/>
  <c r="J922" i="3"/>
  <c r="R922" i="3"/>
  <c r="I923" i="3"/>
  <c r="Q923" i="3"/>
  <c r="K929" i="3"/>
  <c r="J930" i="3"/>
  <c r="R930" i="3"/>
  <c r="I931" i="3"/>
  <c r="Q931" i="3"/>
  <c r="K937" i="3"/>
  <c r="J938" i="3"/>
  <c r="R938" i="3"/>
  <c r="I939" i="3"/>
  <c r="Q939" i="3"/>
  <c r="K945" i="3"/>
  <c r="J946" i="3"/>
  <c r="R946" i="3"/>
  <c r="I947" i="3"/>
  <c r="Q947" i="3"/>
  <c r="K953" i="3"/>
  <c r="J954" i="3"/>
  <c r="R954" i="3"/>
  <c r="I955" i="3"/>
  <c r="Q955" i="3"/>
  <c r="K961" i="3"/>
  <c r="J962" i="3"/>
  <c r="R962" i="3"/>
  <c r="I963" i="3"/>
  <c r="Q963" i="3"/>
  <c r="K969" i="3"/>
  <c r="J970" i="3"/>
  <c r="R970" i="3"/>
  <c r="I971" i="3"/>
  <c r="Q971" i="3"/>
  <c r="K977" i="3"/>
  <c r="J978" i="3"/>
  <c r="R978" i="3"/>
  <c r="I979" i="3"/>
  <c r="Q979" i="3"/>
  <c r="K985" i="3"/>
  <c r="J986" i="3"/>
  <c r="R986" i="3"/>
  <c r="I987" i="3"/>
  <c r="Q987" i="3"/>
  <c r="K993" i="3"/>
  <c r="J994" i="3"/>
  <c r="R994" i="3"/>
  <c r="I995" i="3"/>
  <c r="Q995" i="3"/>
  <c r="K1001" i="3"/>
  <c r="J1002" i="3"/>
  <c r="R1002" i="3"/>
  <c r="I1003" i="3"/>
  <c r="Q1003" i="3"/>
  <c r="K1009" i="3"/>
  <c r="J1010" i="3"/>
  <c r="R1010" i="3"/>
  <c r="I1011" i="3"/>
  <c r="Q1011" i="3"/>
  <c r="K1017" i="3"/>
  <c r="J1018" i="3"/>
  <c r="R1018" i="3"/>
  <c r="I1019" i="3"/>
  <c r="Q1019" i="3"/>
  <c r="K1025" i="3"/>
  <c r="J1026" i="3"/>
  <c r="R1026" i="3"/>
  <c r="I1027" i="3"/>
  <c r="Q1027" i="3"/>
  <c r="K1033" i="3"/>
  <c r="J1034" i="3"/>
  <c r="R1034" i="3"/>
  <c r="I1035" i="3"/>
  <c r="Q1035" i="3"/>
  <c r="K1041" i="3"/>
  <c r="J1042" i="3"/>
  <c r="R1042" i="3"/>
  <c r="I1043" i="3"/>
  <c r="Q1043" i="3"/>
  <c r="K1049" i="3"/>
  <c r="J1050" i="3"/>
  <c r="R1050" i="3"/>
  <c r="I1051" i="3"/>
  <c r="Q1051" i="3"/>
  <c r="K1057" i="3"/>
  <c r="J1058" i="3"/>
  <c r="R1058" i="3"/>
  <c r="I1059" i="3"/>
  <c r="Q1059" i="3"/>
  <c r="K1065" i="3"/>
  <c r="J1066" i="3"/>
  <c r="R1066" i="3"/>
  <c r="I1067" i="3"/>
  <c r="Q1067" i="3"/>
  <c r="K1073" i="3"/>
  <c r="J1074" i="3"/>
  <c r="R1074" i="3"/>
  <c r="I1075" i="3"/>
  <c r="Q1075" i="3"/>
  <c r="K1081" i="3"/>
  <c r="J1082" i="3"/>
  <c r="R1082" i="3"/>
  <c r="I1083" i="3"/>
  <c r="Q1083" i="3"/>
  <c r="K1089" i="3"/>
  <c r="J1090" i="3"/>
  <c r="R1090" i="3"/>
  <c r="I1091" i="3"/>
  <c r="Q1091" i="3"/>
  <c r="K1097" i="3"/>
  <c r="J1098" i="3"/>
  <c r="R1098" i="3"/>
  <c r="I1099" i="3"/>
  <c r="Q1099" i="3"/>
  <c r="K1105" i="3"/>
  <c r="J1106" i="3"/>
  <c r="R1106" i="3"/>
  <c r="I1107" i="3"/>
  <c r="Q1107" i="3"/>
  <c r="K1113" i="3"/>
  <c r="J1114" i="3"/>
  <c r="R1114" i="3"/>
  <c r="I1115" i="3"/>
  <c r="Q1115" i="3"/>
  <c r="K1121" i="3"/>
  <c r="J1122" i="3"/>
  <c r="R1122" i="3"/>
  <c r="I1123" i="3"/>
  <c r="Q1123" i="3"/>
  <c r="K1129" i="3"/>
  <c r="J1130" i="3"/>
  <c r="R1130" i="3"/>
  <c r="I1131" i="3"/>
  <c r="Q1131" i="3"/>
  <c r="K1137" i="3"/>
  <c r="J1138" i="3"/>
  <c r="R1138" i="3"/>
  <c r="I1139" i="3"/>
  <c r="Q1139" i="3"/>
  <c r="K1145" i="3"/>
  <c r="J1146" i="3"/>
  <c r="R1146" i="3"/>
  <c r="I1147" i="3"/>
  <c r="Q1147" i="3"/>
  <c r="K1153" i="3"/>
  <c r="J1154" i="3"/>
  <c r="R1154" i="3"/>
  <c r="I1155" i="3"/>
  <c r="Q1155" i="3"/>
  <c r="K1161" i="3"/>
  <c r="J1162" i="3"/>
  <c r="R1162" i="3"/>
  <c r="I1163" i="3"/>
  <c r="Q1163" i="3"/>
  <c r="K1169" i="3"/>
  <c r="J1170" i="3"/>
  <c r="R1170" i="3"/>
  <c r="I1171" i="3"/>
  <c r="Q1171" i="3"/>
  <c r="K1177" i="3"/>
  <c r="J1178" i="3"/>
  <c r="R1178" i="3"/>
  <c r="I1179" i="3"/>
  <c r="Q1179" i="3"/>
  <c r="K1185" i="3"/>
  <c r="J1186" i="3"/>
  <c r="R1186" i="3"/>
  <c r="I1187" i="3"/>
  <c r="Q1187" i="3"/>
  <c r="K1193" i="3"/>
  <c r="J1194" i="3"/>
  <c r="R1194" i="3"/>
  <c r="I1195" i="3"/>
  <c r="Q1195" i="3"/>
  <c r="K1201" i="3"/>
  <c r="J1202" i="3"/>
  <c r="R1202" i="3"/>
  <c r="I1203" i="3"/>
  <c r="Q1203" i="3"/>
  <c r="K1209" i="3"/>
  <c r="J1210" i="3"/>
  <c r="R1210" i="3"/>
  <c r="I1211" i="3"/>
  <c r="Q1211" i="3"/>
  <c r="K1217" i="3"/>
  <c r="J1218" i="3"/>
  <c r="R1218" i="3"/>
  <c r="I1219" i="3"/>
  <c r="Q1219" i="3"/>
  <c r="K1225" i="3"/>
  <c r="J1226" i="3"/>
  <c r="R1226" i="3"/>
  <c r="I1227" i="3"/>
  <c r="Q1227" i="3"/>
  <c r="K1233" i="3"/>
  <c r="J1234" i="3"/>
  <c r="R1234" i="3"/>
  <c r="I1235" i="3"/>
  <c r="Q1235" i="3"/>
  <c r="K1241" i="3"/>
  <c r="J1242" i="3"/>
  <c r="R1242" i="3"/>
  <c r="I1243" i="3"/>
  <c r="Q1243" i="3"/>
  <c r="K1249" i="3"/>
  <c r="M1250" i="3"/>
  <c r="J1257" i="3"/>
  <c r="L1258" i="3"/>
  <c r="I1265" i="3"/>
  <c r="R1265" i="3"/>
  <c r="J1266" i="3"/>
  <c r="L1268" i="3"/>
  <c r="Q1276" i="3"/>
  <c r="I1276" i="3"/>
  <c r="K1276" i="3"/>
  <c r="L1277" i="3"/>
  <c r="N1284" i="3"/>
  <c r="P1290" i="3"/>
  <c r="P1297" i="3"/>
  <c r="H1297" i="3"/>
  <c r="Q1297" i="3"/>
  <c r="G1297" i="3"/>
  <c r="L1297" i="3"/>
  <c r="M1297" i="3"/>
  <c r="P1299" i="3"/>
  <c r="K1310" i="3"/>
  <c r="M1310" i="3"/>
  <c r="Q1310" i="3"/>
  <c r="H1310" i="3"/>
  <c r="O1310" i="3"/>
  <c r="O1314" i="3"/>
  <c r="G1314" i="3"/>
  <c r="R1314" i="3"/>
  <c r="I1314" i="3"/>
  <c r="Q1314" i="3"/>
  <c r="H1314" i="3"/>
  <c r="L1314" i="3"/>
  <c r="P1314" i="3"/>
  <c r="N1323" i="3"/>
  <c r="F1323" i="3"/>
  <c r="R1323" i="3"/>
  <c r="I1323" i="3"/>
  <c r="Q1323" i="3"/>
  <c r="H1323" i="3"/>
  <c r="L1323" i="3"/>
  <c r="O1323" i="3"/>
  <c r="K1334" i="3"/>
  <c r="J1334" i="3"/>
  <c r="R1334" i="3"/>
  <c r="I1334" i="3"/>
  <c r="N1334" i="3"/>
  <c r="E1334" i="3"/>
  <c r="P1334" i="3"/>
  <c r="O1338" i="3"/>
  <c r="G1338" i="3"/>
  <c r="N1338" i="3"/>
  <c r="E1338" i="3"/>
  <c r="M1338" i="3"/>
  <c r="L1338" i="3"/>
  <c r="R1338" i="3"/>
  <c r="I1338" i="3"/>
  <c r="N1395" i="3"/>
  <c r="F1395" i="3"/>
  <c r="O1395" i="3"/>
  <c r="E1395" i="3"/>
  <c r="M1395" i="3"/>
  <c r="L1395" i="3"/>
  <c r="R1395" i="3"/>
  <c r="I1395" i="3"/>
  <c r="P1401" i="3"/>
  <c r="H1401" i="3"/>
  <c r="J1401" i="3"/>
  <c r="R1401" i="3"/>
  <c r="I1401" i="3"/>
  <c r="Q1401" i="3"/>
  <c r="G1401" i="3"/>
  <c r="M1401" i="3"/>
  <c r="L1445" i="3"/>
  <c r="O1445" i="3"/>
  <c r="F1445" i="3"/>
  <c r="N1445" i="3"/>
  <c r="E1445" i="3"/>
  <c r="M1445" i="3"/>
  <c r="R1445" i="3"/>
  <c r="I1445" i="3"/>
  <c r="Q1445" i="3"/>
  <c r="Q1448" i="3"/>
  <c r="I1448" i="3"/>
  <c r="R1448" i="3"/>
  <c r="H1448" i="3"/>
  <c r="P1448" i="3"/>
  <c r="G1448" i="3"/>
  <c r="O1448" i="3"/>
  <c r="F1448" i="3"/>
  <c r="L1448" i="3"/>
  <c r="P1449" i="3"/>
  <c r="H1449" i="3"/>
  <c r="J1449" i="3"/>
  <c r="R1449" i="3"/>
  <c r="I1449" i="3"/>
  <c r="Q1449" i="3"/>
  <c r="G1449" i="3"/>
  <c r="M1449" i="3"/>
  <c r="O1449" i="3"/>
  <c r="E1494" i="3"/>
  <c r="G1499" i="3"/>
  <c r="K1510" i="3"/>
  <c r="O1510" i="3"/>
  <c r="F1510" i="3"/>
  <c r="N1510" i="3"/>
  <c r="E1510" i="3"/>
  <c r="M1510" i="3"/>
  <c r="R1510" i="3"/>
  <c r="I1510" i="3"/>
  <c r="Q1510" i="3"/>
  <c r="Q1520" i="3"/>
  <c r="I1520" i="3"/>
  <c r="N1520" i="3"/>
  <c r="E1520" i="3"/>
  <c r="M1520" i="3"/>
  <c r="L1520" i="3"/>
  <c r="R1520" i="3"/>
  <c r="H1520" i="3"/>
  <c r="P1520" i="3"/>
  <c r="E1523" i="3"/>
  <c r="G1524" i="3"/>
  <c r="R1541" i="3"/>
  <c r="Q1572" i="3"/>
  <c r="I1572" i="3"/>
  <c r="P1572" i="3"/>
  <c r="H1572" i="3"/>
  <c r="O1572" i="3"/>
  <c r="G1572" i="3"/>
  <c r="N1572" i="3"/>
  <c r="F1572" i="3"/>
  <c r="M1572" i="3"/>
  <c r="E1572" i="3"/>
  <c r="L1572" i="3"/>
  <c r="R1572" i="3"/>
  <c r="K1572" i="3"/>
  <c r="J1572" i="3"/>
  <c r="O169" i="4" a="1"/>
  <c r="O169" i="4" s="1"/>
  <c r="J169" i="4" a="1"/>
  <c r="J169" i="4" s="1"/>
  <c r="E169" i="4" a="1"/>
  <c r="E169" i="4" s="1"/>
  <c r="D169" i="4" a="1"/>
  <c r="D169" i="4" s="1"/>
  <c r="L169" i="4" a="1"/>
  <c r="L169" i="4" s="1"/>
  <c r="D183" i="3" s="1"/>
  <c r="F169" i="4" a="1"/>
  <c r="F169" i="4" s="1"/>
  <c r="C384" i="2" s="1"/>
  <c r="K169" i="4" a="1"/>
  <c r="K169" i="4" s="1"/>
  <c r="B384" i="2" s="1"/>
  <c r="C169" i="4" a="1"/>
  <c r="C169" i="4" s="1"/>
  <c r="G169" i="4" a="1"/>
  <c r="G169" i="4" s="1"/>
  <c r="O233" i="4" a="1"/>
  <c r="O233" i="4" s="1"/>
  <c r="J233" i="4" a="1"/>
  <c r="J233" i="4" s="1"/>
  <c r="E233" i="4" a="1"/>
  <c r="E233" i="4" s="1"/>
  <c r="D233" i="4" a="1"/>
  <c r="D233" i="4" s="1"/>
  <c r="G233" i="4" a="1"/>
  <c r="G233" i="4" s="1"/>
  <c r="L233" i="4" a="1"/>
  <c r="L233" i="4" s="1"/>
  <c r="D247" i="3" s="1"/>
  <c r="F233" i="4" a="1"/>
  <c r="F233" i="4" s="1"/>
  <c r="C408" i="2" s="1"/>
  <c r="K233" i="4" a="1"/>
  <c r="K233" i="4" s="1"/>
  <c r="B408" i="2" s="1"/>
  <c r="C233" i="4" a="1"/>
  <c r="C233" i="4" s="1"/>
  <c r="G273" i="4" a="1"/>
  <c r="G273" i="4" s="1"/>
  <c r="J723" i="3"/>
  <c r="R723" i="3"/>
  <c r="J731" i="3"/>
  <c r="R731" i="3"/>
  <c r="J739" i="3"/>
  <c r="R739" i="3"/>
  <c r="J747" i="3"/>
  <c r="R747" i="3"/>
  <c r="J755" i="3"/>
  <c r="R755" i="3"/>
  <c r="J763" i="3"/>
  <c r="R763" i="3"/>
  <c r="J771" i="3"/>
  <c r="R771" i="3"/>
  <c r="L777" i="3"/>
  <c r="J779" i="3"/>
  <c r="R779" i="3"/>
  <c r="L785" i="3"/>
  <c r="J787" i="3"/>
  <c r="R787" i="3"/>
  <c r="L793" i="3"/>
  <c r="J795" i="3"/>
  <c r="R795" i="3"/>
  <c r="L801" i="3"/>
  <c r="J803" i="3"/>
  <c r="R803" i="3"/>
  <c r="L809" i="3"/>
  <c r="J811" i="3"/>
  <c r="R811" i="3"/>
  <c r="L817" i="3"/>
  <c r="J819" i="3"/>
  <c r="R819" i="3"/>
  <c r="L825" i="3"/>
  <c r="J827" i="3"/>
  <c r="R827" i="3"/>
  <c r="L833" i="3"/>
  <c r="J835" i="3"/>
  <c r="R835" i="3"/>
  <c r="L841" i="3"/>
  <c r="J843" i="3"/>
  <c r="R843" i="3"/>
  <c r="L849" i="3"/>
  <c r="J851" i="3"/>
  <c r="R851" i="3"/>
  <c r="L857" i="3"/>
  <c r="J859" i="3"/>
  <c r="R859" i="3"/>
  <c r="L865" i="3"/>
  <c r="J867" i="3"/>
  <c r="R867" i="3"/>
  <c r="L873" i="3"/>
  <c r="J875" i="3"/>
  <c r="R875" i="3"/>
  <c r="L881" i="3"/>
  <c r="J883" i="3"/>
  <c r="R883" i="3"/>
  <c r="L889" i="3"/>
  <c r="J891" i="3"/>
  <c r="R891" i="3"/>
  <c r="L897" i="3"/>
  <c r="J899" i="3"/>
  <c r="R899" i="3"/>
  <c r="L905" i="3"/>
  <c r="J907" i="3"/>
  <c r="R907" i="3"/>
  <c r="L913" i="3"/>
  <c r="J915" i="3"/>
  <c r="R915" i="3"/>
  <c r="L921" i="3"/>
  <c r="J923" i="3"/>
  <c r="R923" i="3"/>
  <c r="L929" i="3"/>
  <c r="J931" i="3"/>
  <c r="R931" i="3"/>
  <c r="L937" i="3"/>
  <c r="J939" i="3"/>
  <c r="R939" i="3"/>
  <c r="L945" i="3"/>
  <c r="J947" i="3"/>
  <c r="R947" i="3"/>
  <c r="L953" i="3"/>
  <c r="J955" i="3"/>
  <c r="R955" i="3"/>
  <c r="L961" i="3"/>
  <c r="J963" i="3"/>
  <c r="R963" i="3"/>
  <c r="L969" i="3"/>
  <c r="J971" i="3"/>
  <c r="R971" i="3"/>
  <c r="L977" i="3"/>
  <c r="J979" i="3"/>
  <c r="R979" i="3"/>
  <c r="L985" i="3"/>
  <c r="J987" i="3"/>
  <c r="R987" i="3"/>
  <c r="L993" i="3"/>
  <c r="J995" i="3"/>
  <c r="R995" i="3"/>
  <c r="L1001" i="3"/>
  <c r="J1003" i="3"/>
  <c r="R1003" i="3"/>
  <c r="L1009" i="3"/>
  <c r="J1011" i="3"/>
  <c r="R1011" i="3"/>
  <c r="L1017" i="3"/>
  <c r="J1019" i="3"/>
  <c r="R1019" i="3"/>
  <c r="L1025" i="3"/>
  <c r="J1027" i="3"/>
  <c r="R1027" i="3"/>
  <c r="L1033" i="3"/>
  <c r="J1035" i="3"/>
  <c r="R1035" i="3"/>
  <c r="L1041" i="3"/>
  <c r="J1043" i="3"/>
  <c r="R1043" i="3"/>
  <c r="L1049" i="3"/>
  <c r="J1051" i="3"/>
  <c r="R1051" i="3"/>
  <c r="L1057" i="3"/>
  <c r="J1059" i="3"/>
  <c r="R1059" i="3"/>
  <c r="L1065" i="3"/>
  <c r="J1067" i="3"/>
  <c r="R1067" i="3"/>
  <c r="L1073" i="3"/>
  <c r="J1075" i="3"/>
  <c r="R1075" i="3"/>
  <c r="L1081" i="3"/>
  <c r="J1083" i="3"/>
  <c r="R1083" i="3"/>
  <c r="L1089" i="3"/>
  <c r="J1091" i="3"/>
  <c r="R1091" i="3"/>
  <c r="L1097" i="3"/>
  <c r="J1099" i="3"/>
  <c r="R1099" i="3"/>
  <c r="L1105" i="3"/>
  <c r="J1107" i="3"/>
  <c r="R1107" i="3"/>
  <c r="L1113" i="3"/>
  <c r="J1115" i="3"/>
  <c r="R1115" i="3"/>
  <c r="L1121" i="3"/>
  <c r="J1123" i="3"/>
  <c r="R1123" i="3"/>
  <c r="L1129" i="3"/>
  <c r="J1131" i="3"/>
  <c r="R1131" i="3"/>
  <c r="L1137" i="3"/>
  <c r="J1139" i="3"/>
  <c r="R1139" i="3"/>
  <c r="L1145" i="3"/>
  <c r="J1147" i="3"/>
  <c r="R1147" i="3"/>
  <c r="L1153" i="3"/>
  <c r="J1155" i="3"/>
  <c r="R1155" i="3"/>
  <c r="L1161" i="3"/>
  <c r="J1163" i="3"/>
  <c r="R1163" i="3"/>
  <c r="L1169" i="3"/>
  <c r="J1171" i="3"/>
  <c r="R1171" i="3"/>
  <c r="L1177" i="3"/>
  <c r="J1179" i="3"/>
  <c r="R1179" i="3"/>
  <c r="L1185" i="3"/>
  <c r="J1187" i="3"/>
  <c r="R1187" i="3"/>
  <c r="L1193" i="3"/>
  <c r="J1195" i="3"/>
  <c r="R1195" i="3"/>
  <c r="L1201" i="3"/>
  <c r="J1203" i="3"/>
  <c r="R1203" i="3"/>
  <c r="L1209" i="3"/>
  <c r="J1211" i="3"/>
  <c r="R1211" i="3"/>
  <c r="L1217" i="3"/>
  <c r="J1219" i="3"/>
  <c r="R1219" i="3"/>
  <c r="L1225" i="3"/>
  <c r="J1227" i="3"/>
  <c r="R1227" i="3"/>
  <c r="L1233" i="3"/>
  <c r="J1235" i="3"/>
  <c r="R1235" i="3"/>
  <c r="L1241" i="3"/>
  <c r="J1243" i="3"/>
  <c r="R1243" i="3"/>
  <c r="M1249" i="3"/>
  <c r="E1250" i="3"/>
  <c r="N1250" i="3"/>
  <c r="M1256" i="3"/>
  <c r="E1256" i="3"/>
  <c r="K1256" i="3"/>
  <c r="J1265" i="3"/>
  <c r="L1266" i="3"/>
  <c r="M1268" i="3"/>
  <c r="M1277" i="3"/>
  <c r="O1284" i="3"/>
  <c r="M1292" i="3"/>
  <c r="E1292" i="3"/>
  <c r="L1292" i="3"/>
  <c r="Q1292" i="3"/>
  <c r="H1292" i="3"/>
  <c r="N1292" i="3"/>
  <c r="L1301" i="3"/>
  <c r="M1301" i="3"/>
  <c r="Q1301" i="3"/>
  <c r="H1301" i="3"/>
  <c r="O1301" i="3"/>
  <c r="N1307" i="3"/>
  <c r="F1307" i="3"/>
  <c r="J1307" i="3"/>
  <c r="O1307" i="3"/>
  <c r="E1307" i="3"/>
  <c r="M1307" i="3"/>
  <c r="N1315" i="3"/>
  <c r="F1315" i="3"/>
  <c r="J1315" i="3"/>
  <c r="R1315" i="3"/>
  <c r="I1315" i="3"/>
  <c r="M1315" i="3"/>
  <c r="O1315" i="3"/>
  <c r="Q1320" i="3"/>
  <c r="I1320" i="3"/>
  <c r="N1320" i="3"/>
  <c r="E1320" i="3"/>
  <c r="M1320" i="3"/>
  <c r="R1320" i="3"/>
  <c r="H1320" i="3"/>
  <c r="P1320" i="3"/>
  <c r="H1339" i="3"/>
  <c r="E1370" i="3"/>
  <c r="Q1376" i="3"/>
  <c r="I1376" i="3"/>
  <c r="O1376" i="3"/>
  <c r="F1376" i="3"/>
  <c r="N1376" i="3"/>
  <c r="E1376" i="3"/>
  <c r="M1376" i="3"/>
  <c r="J1376" i="3"/>
  <c r="F1388" i="3"/>
  <c r="Q1400" i="3"/>
  <c r="I1400" i="3"/>
  <c r="R1400" i="3"/>
  <c r="H1400" i="3"/>
  <c r="P1400" i="3"/>
  <c r="G1400" i="3"/>
  <c r="O1400" i="3"/>
  <c r="F1400" i="3"/>
  <c r="L1400" i="3"/>
  <c r="N1419" i="3"/>
  <c r="F1419" i="3"/>
  <c r="J1419" i="3"/>
  <c r="R1419" i="3"/>
  <c r="I1419" i="3"/>
  <c r="Q1419" i="3"/>
  <c r="H1419" i="3"/>
  <c r="M1419" i="3"/>
  <c r="F1428" i="3"/>
  <c r="K1446" i="3"/>
  <c r="P1446" i="3"/>
  <c r="G1446" i="3"/>
  <c r="O1446" i="3"/>
  <c r="F1446" i="3"/>
  <c r="N1446" i="3"/>
  <c r="E1446" i="3"/>
  <c r="J1446" i="3"/>
  <c r="Q1456" i="3"/>
  <c r="I1456" i="3"/>
  <c r="O1456" i="3"/>
  <c r="F1456" i="3"/>
  <c r="N1456" i="3"/>
  <c r="E1456" i="3"/>
  <c r="M1456" i="3"/>
  <c r="J1456" i="3"/>
  <c r="R1456" i="3"/>
  <c r="M1468" i="3"/>
  <c r="E1468" i="3"/>
  <c r="R1468" i="3"/>
  <c r="I1468" i="3"/>
  <c r="Q1468" i="3"/>
  <c r="H1468" i="3"/>
  <c r="P1468" i="3"/>
  <c r="G1468" i="3"/>
  <c r="L1468" i="3"/>
  <c r="L1469" i="3"/>
  <c r="R1469" i="3"/>
  <c r="I1469" i="3"/>
  <c r="Q1469" i="3"/>
  <c r="H1469" i="3"/>
  <c r="P1469" i="3"/>
  <c r="G1469" i="3"/>
  <c r="M1469" i="3"/>
  <c r="O1469" i="3"/>
  <c r="F1474" i="3"/>
  <c r="F1494" i="3"/>
  <c r="H1499" i="3"/>
  <c r="E1504" i="3"/>
  <c r="G1508" i="3"/>
  <c r="P1521" i="3"/>
  <c r="H1521" i="3"/>
  <c r="O1521" i="3"/>
  <c r="F1521" i="3"/>
  <c r="N1521" i="3"/>
  <c r="E1521" i="3"/>
  <c r="M1521" i="3"/>
  <c r="J1521" i="3"/>
  <c r="R1521" i="3"/>
  <c r="J1523" i="3"/>
  <c r="K1524" i="3"/>
  <c r="Q1528" i="3"/>
  <c r="I1528" i="3"/>
  <c r="N1528" i="3"/>
  <c r="E1528" i="3"/>
  <c r="M1528" i="3"/>
  <c r="L1528" i="3"/>
  <c r="R1528" i="3"/>
  <c r="H1528" i="3"/>
  <c r="P1528" i="3"/>
  <c r="E1531" i="3"/>
  <c r="F1532" i="3"/>
  <c r="L10" i="4" a="1"/>
  <c r="L10" i="4" s="1"/>
  <c r="D24" i="3" s="1"/>
  <c r="J612" i="3"/>
  <c r="J620" i="3"/>
  <c r="J628" i="3"/>
  <c r="J636" i="3"/>
  <c r="J644" i="3"/>
  <c r="J652" i="3"/>
  <c r="J660" i="3"/>
  <c r="J668" i="3"/>
  <c r="J676" i="3"/>
  <c r="J684" i="3"/>
  <c r="J692" i="3"/>
  <c r="J700" i="3"/>
  <c r="J708" i="3"/>
  <c r="J716" i="3"/>
  <c r="J724" i="3"/>
  <c r="J732" i="3"/>
  <c r="J740" i="3"/>
  <c r="J748" i="3"/>
  <c r="J756" i="3"/>
  <c r="J764" i="3"/>
  <c r="J772" i="3"/>
  <c r="E777" i="3"/>
  <c r="J780" i="3"/>
  <c r="E785" i="3"/>
  <c r="J788" i="3"/>
  <c r="E793" i="3"/>
  <c r="J796" i="3"/>
  <c r="E801" i="3"/>
  <c r="J804" i="3"/>
  <c r="E809" i="3"/>
  <c r="J812" i="3"/>
  <c r="E817" i="3"/>
  <c r="J820" i="3"/>
  <c r="E825" i="3"/>
  <c r="J828" i="3"/>
  <c r="E833" i="3"/>
  <c r="J836" i="3"/>
  <c r="E841" i="3"/>
  <c r="J844" i="3"/>
  <c r="E849" i="3"/>
  <c r="J852" i="3"/>
  <c r="E857" i="3"/>
  <c r="J860" i="3"/>
  <c r="E865" i="3"/>
  <c r="J868" i="3"/>
  <c r="E873" i="3"/>
  <c r="J876" i="3"/>
  <c r="E881" i="3"/>
  <c r="J884" i="3"/>
  <c r="E889" i="3"/>
  <c r="J892" i="3"/>
  <c r="E897" i="3"/>
  <c r="J900" i="3"/>
  <c r="E905" i="3"/>
  <c r="J908" i="3"/>
  <c r="E913" i="3"/>
  <c r="J916" i="3"/>
  <c r="E921" i="3"/>
  <c r="J924" i="3"/>
  <c r="E929" i="3"/>
  <c r="J932" i="3"/>
  <c r="E937" i="3"/>
  <c r="J940" i="3"/>
  <c r="E945" i="3"/>
  <c r="J948" i="3"/>
  <c r="E953" i="3"/>
  <c r="J956" i="3"/>
  <c r="E961" i="3"/>
  <c r="J964" i="3"/>
  <c r="E969" i="3"/>
  <c r="J972" i="3"/>
  <c r="E977" i="3"/>
  <c r="J980" i="3"/>
  <c r="E985" i="3"/>
  <c r="J988" i="3"/>
  <c r="E993" i="3"/>
  <c r="J996" i="3"/>
  <c r="E1001" i="3"/>
  <c r="J1004" i="3"/>
  <c r="E1009" i="3"/>
  <c r="J1012" i="3"/>
  <c r="E1017" i="3"/>
  <c r="J1020" i="3"/>
  <c r="E1025" i="3"/>
  <c r="J1028" i="3"/>
  <c r="E1033" i="3"/>
  <c r="J1036" i="3"/>
  <c r="E1041" i="3"/>
  <c r="J1044" i="3"/>
  <c r="E1049" i="3"/>
  <c r="J1052" i="3"/>
  <c r="E1057" i="3"/>
  <c r="J1060" i="3"/>
  <c r="E1065" i="3"/>
  <c r="J1068" i="3"/>
  <c r="E1073" i="3"/>
  <c r="J1076" i="3"/>
  <c r="E1081" i="3"/>
  <c r="J1084" i="3"/>
  <c r="E1089" i="3"/>
  <c r="J1092" i="3"/>
  <c r="E1097" i="3"/>
  <c r="J1100" i="3"/>
  <c r="E1105" i="3"/>
  <c r="J1108" i="3"/>
  <c r="E1113" i="3"/>
  <c r="J1116" i="3"/>
  <c r="E1121" i="3"/>
  <c r="J1124" i="3"/>
  <c r="E1129" i="3"/>
  <c r="J1132" i="3"/>
  <c r="E1137" i="3"/>
  <c r="J1140" i="3"/>
  <c r="E1145" i="3"/>
  <c r="J1148" i="3"/>
  <c r="E1153" i="3"/>
  <c r="J1156" i="3"/>
  <c r="E1161" i="3"/>
  <c r="J1164" i="3"/>
  <c r="E1169" i="3"/>
  <c r="J1172" i="3"/>
  <c r="E1177" i="3"/>
  <c r="J1180" i="3"/>
  <c r="E1185" i="3"/>
  <c r="J1188" i="3"/>
  <c r="E1193" i="3"/>
  <c r="J1196" i="3"/>
  <c r="E1201" i="3"/>
  <c r="J1204" i="3"/>
  <c r="E1209" i="3"/>
  <c r="J1212" i="3"/>
  <c r="E1217" i="3"/>
  <c r="J1220" i="3"/>
  <c r="E1225" i="3"/>
  <c r="J1228" i="3"/>
  <c r="E1233" i="3"/>
  <c r="J1236" i="3"/>
  <c r="E1241" i="3"/>
  <c r="J1244" i="3"/>
  <c r="E1249" i="3"/>
  <c r="N1249" i="3"/>
  <c r="F1250" i="3"/>
  <c r="O1250" i="3"/>
  <c r="N1255" i="3"/>
  <c r="F1255" i="3"/>
  <c r="K1255" i="3"/>
  <c r="L1256" i="3"/>
  <c r="M1257" i="3"/>
  <c r="E1258" i="3"/>
  <c r="N1258" i="3"/>
  <c r="M1264" i="3"/>
  <c r="E1264" i="3"/>
  <c r="K1264" i="3"/>
  <c r="K1265" i="3"/>
  <c r="M1266" i="3"/>
  <c r="E1268" i="3"/>
  <c r="N1268" i="3"/>
  <c r="J1273" i="3"/>
  <c r="L1274" i="3"/>
  <c r="M1276" i="3"/>
  <c r="E1277" i="3"/>
  <c r="N1277" i="3"/>
  <c r="L1282" i="3"/>
  <c r="F1284" i="3"/>
  <c r="P1284" i="3"/>
  <c r="K1286" i="3"/>
  <c r="O1286" i="3"/>
  <c r="F1286" i="3"/>
  <c r="M1286" i="3"/>
  <c r="F1290" i="3"/>
  <c r="R1290" i="3"/>
  <c r="O1292" i="3"/>
  <c r="K1294" i="3"/>
  <c r="N1294" i="3"/>
  <c r="E1294" i="3"/>
  <c r="R1294" i="3"/>
  <c r="I1294" i="3"/>
  <c r="O1294" i="3"/>
  <c r="O1297" i="3"/>
  <c r="G1299" i="3"/>
  <c r="R1299" i="3"/>
  <c r="E1301" i="3"/>
  <c r="P1301" i="3"/>
  <c r="P1305" i="3"/>
  <c r="H1305" i="3"/>
  <c r="Q1305" i="3"/>
  <c r="G1305" i="3"/>
  <c r="L1305" i="3"/>
  <c r="M1305" i="3"/>
  <c r="P1307" i="3"/>
  <c r="F1310" i="3"/>
  <c r="R1310" i="3"/>
  <c r="Q1312" i="3"/>
  <c r="I1312" i="3"/>
  <c r="O1312" i="3"/>
  <c r="F1312" i="3"/>
  <c r="N1312" i="3"/>
  <c r="E1312" i="3"/>
  <c r="J1312" i="3"/>
  <c r="P1312" i="3"/>
  <c r="E1314" i="3"/>
  <c r="P1315" i="3"/>
  <c r="P1321" i="3"/>
  <c r="H1321" i="3"/>
  <c r="O1321" i="3"/>
  <c r="F1321" i="3"/>
  <c r="N1321" i="3"/>
  <c r="E1321" i="3"/>
  <c r="J1321" i="3"/>
  <c r="Q1321" i="3"/>
  <c r="M1324" i="3"/>
  <c r="E1324" i="3"/>
  <c r="J1324" i="3"/>
  <c r="R1324" i="3"/>
  <c r="I1324" i="3"/>
  <c r="N1324" i="3"/>
  <c r="O1324" i="3"/>
  <c r="Q1328" i="3"/>
  <c r="I1328" i="3"/>
  <c r="M1328" i="3"/>
  <c r="L1328" i="3"/>
  <c r="P1328" i="3"/>
  <c r="G1328" i="3"/>
  <c r="R1328" i="3"/>
  <c r="F1334" i="3"/>
  <c r="H1338" i="3"/>
  <c r="I1339" i="3"/>
  <c r="M1348" i="3"/>
  <c r="E1348" i="3"/>
  <c r="P1348" i="3"/>
  <c r="G1348" i="3"/>
  <c r="O1348" i="3"/>
  <c r="F1348" i="3"/>
  <c r="N1348" i="3"/>
  <c r="J1348" i="3"/>
  <c r="R1348" i="3"/>
  <c r="Q1352" i="3"/>
  <c r="I1352" i="3"/>
  <c r="J1352" i="3"/>
  <c r="R1352" i="3"/>
  <c r="H1352" i="3"/>
  <c r="P1352" i="3"/>
  <c r="G1352" i="3"/>
  <c r="M1352" i="3"/>
  <c r="M1356" i="3"/>
  <c r="E1356" i="3"/>
  <c r="O1356" i="3"/>
  <c r="F1356" i="3"/>
  <c r="N1356" i="3"/>
  <c r="L1356" i="3"/>
  <c r="R1356" i="3"/>
  <c r="I1356" i="3"/>
  <c r="Q1356" i="3"/>
  <c r="P1361" i="3"/>
  <c r="H1361" i="3"/>
  <c r="J1361" i="3"/>
  <c r="R1361" i="3"/>
  <c r="I1361" i="3"/>
  <c r="Q1361" i="3"/>
  <c r="G1361" i="3"/>
  <c r="M1361" i="3"/>
  <c r="E1369" i="3"/>
  <c r="F1370" i="3"/>
  <c r="J1388" i="3"/>
  <c r="E1390" i="3"/>
  <c r="H1395" i="3"/>
  <c r="H1396" i="3"/>
  <c r="E1401" i="3"/>
  <c r="K1406" i="3"/>
  <c r="O1406" i="3"/>
  <c r="F1406" i="3"/>
  <c r="N1406" i="3"/>
  <c r="E1406" i="3"/>
  <c r="M1406" i="3"/>
  <c r="R1406" i="3"/>
  <c r="I1406" i="3"/>
  <c r="O1418" i="3"/>
  <c r="G1418" i="3"/>
  <c r="R1418" i="3"/>
  <c r="I1418" i="3"/>
  <c r="Q1418" i="3"/>
  <c r="H1418" i="3"/>
  <c r="P1418" i="3"/>
  <c r="F1418" i="3"/>
  <c r="L1418" i="3"/>
  <c r="Q1424" i="3"/>
  <c r="I1424" i="3"/>
  <c r="N1424" i="3"/>
  <c r="E1424" i="3"/>
  <c r="M1424" i="3"/>
  <c r="L1424" i="3"/>
  <c r="R1424" i="3"/>
  <c r="H1424" i="3"/>
  <c r="P1424" i="3"/>
  <c r="E1427" i="3"/>
  <c r="G1428" i="3"/>
  <c r="N1435" i="3"/>
  <c r="F1435" i="3"/>
  <c r="P1435" i="3"/>
  <c r="G1435" i="3"/>
  <c r="O1435" i="3"/>
  <c r="E1435" i="3"/>
  <c r="M1435" i="3"/>
  <c r="J1435" i="3"/>
  <c r="E1438" i="3"/>
  <c r="G1444" i="3"/>
  <c r="L1453" i="3"/>
  <c r="N1453" i="3"/>
  <c r="E1453" i="3"/>
  <c r="M1453" i="3"/>
  <c r="K1453" i="3"/>
  <c r="Q1453" i="3"/>
  <c r="H1453" i="3"/>
  <c r="R1453" i="3"/>
  <c r="K1470" i="3"/>
  <c r="J1470" i="3"/>
  <c r="R1470" i="3"/>
  <c r="I1470" i="3"/>
  <c r="Q1470" i="3"/>
  <c r="H1470" i="3"/>
  <c r="N1470" i="3"/>
  <c r="E1470" i="3"/>
  <c r="H1474" i="3"/>
  <c r="H1475" i="3"/>
  <c r="K1486" i="3"/>
  <c r="R1486" i="3"/>
  <c r="I1486" i="3"/>
  <c r="Q1486" i="3"/>
  <c r="H1486" i="3"/>
  <c r="P1486" i="3"/>
  <c r="G1486" i="3"/>
  <c r="M1486" i="3"/>
  <c r="M1492" i="3"/>
  <c r="E1492" i="3"/>
  <c r="P1492" i="3"/>
  <c r="G1492" i="3"/>
  <c r="O1492" i="3"/>
  <c r="F1492" i="3"/>
  <c r="N1492" i="3"/>
  <c r="J1492" i="3"/>
  <c r="R1492" i="3"/>
  <c r="J1494" i="3"/>
  <c r="J1499" i="3"/>
  <c r="F1504" i="3"/>
  <c r="H1508" i="3"/>
  <c r="G1509" i="3"/>
  <c r="K1523" i="3"/>
  <c r="L1524" i="3"/>
  <c r="P1529" i="3"/>
  <c r="H1529" i="3"/>
  <c r="O1529" i="3"/>
  <c r="F1529" i="3"/>
  <c r="N1529" i="3"/>
  <c r="E1529" i="3"/>
  <c r="M1529" i="3"/>
  <c r="J1529" i="3"/>
  <c r="J1531" i="3"/>
  <c r="G1532" i="3"/>
  <c r="P1549" i="3"/>
  <c r="H1549" i="3"/>
  <c r="O1549" i="3"/>
  <c r="G1549" i="3"/>
  <c r="N1549" i="3"/>
  <c r="F1549" i="3"/>
  <c r="M1549" i="3"/>
  <c r="E1549" i="3"/>
  <c r="L1549" i="3"/>
  <c r="K1549" i="3"/>
  <c r="Q1549" i="3"/>
  <c r="J1549" i="3"/>
  <c r="I1549" i="3"/>
  <c r="O161" i="4" a="1"/>
  <c r="O161" i="4" s="1"/>
  <c r="J161" i="4" a="1"/>
  <c r="J161" i="4" s="1"/>
  <c r="E161" i="4" a="1"/>
  <c r="E161" i="4" s="1"/>
  <c r="D161" i="4" a="1"/>
  <c r="D161" i="4" s="1"/>
  <c r="L161" i="4" a="1"/>
  <c r="L161" i="4" s="1"/>
  <c r="D175" i="3" s="1"/>
  <c r="F161" i="4" a="1"/>
  <c r="F161" i="4" s="1"/>
  <c r="C1075" i="2" s="1"/>
  <c r="K161" i="4" a="1"/>
  <c r="K161" i="4" s="1"/>
  <c r="B1075" i="2" s="1"/>
  <c r="C161" i="4" a="1"/>
  <c r="C161" i="4" s="1"/>
  <c r="G161" i="4" a="1"/>
  <c r="G161" i="4" s="1"/>
  <c r="Q1296" i="3"/>
  <c r="I1296" i="3"/>
  <c r="K1296" i="3"/>
  <c r="Q1304" i="3"/>
  <c r="I1304" i="3"/>
  <c r="K1304" i="3"/>
  <c r="P1313" i="3"/>
  <c r="H1313" i="3"/>
  <c r="K1313" i="3"/>
  <c r="F1316" i="3"/>
  <c r="O1316" i="3"/>
  <c r="O1322" i="3"/>
  <c r="G1322" i="3"/>
  <c r="K1322" i="3"/>
  <c r="E1325" i="3"/>
  <c r="N1325" i="3"/>
  <c r="F1326" i="3"/>
  <c r="O1326" i="3"/>
  <c r="N1331" i="3"/>
  <c r="F1331" i="3"/>
  <c r="K1331" i="3"/>
  <c r="G1337" i="3"/>
  <c r="M1340" i="3"/>
  <c r="E1340" i="3"/>
  <c r="K1340" i="3"/>
  <c r="E1344" i="3"/>
  <c r="N1344" i="3"/>
  <c r="H1346" i="3"/>
  <c r="J1349" i="3"/>
  <c r="L1350" i="3"/>
  <c r="E1353" i="3"/>
  <c r="N1353" i="3"/>
  <c r="H1355" i="3"/>
  <c r="E1362" i="3"/>
  <c r="N1362" i="3"/>
  <c r="H1364" i="3"/>
  <c r="Q1368" i="3"/>
  <c r="I1368" i="3"/>
  <c r="K1368" i="3"/>
  <c r="E1371" i="3"/>
  <c r="O1371" i="3"/>
  <c r="G1373" i="3"/>
  <c r="P1373" i="3"/>
  <c r="H1374" i="3"/>
  <c r="Q1374" i="3"/>
  <c r="P1377" i="3"/>
  <c r="H1377" i="3"/>
  <c r="K1377" i="3"/>
  <c r="F1380" i="3"/>
  <c r="O1380" i="3"/>
  <c r="G1384" i="3"/>
  <c r="N1387" i="3"/>
  <c r="F1387" i="3"/>
  <c r="K1387" i="3"/>
  <c r="E1392" i="3"/>
  <c r="N1392" i="3"/>
  <c r="H1394" i="3"/>
  <c r="J1397" i="3"/>
  <c r="J1398" i="3"/>
  <c r="E1402" i="3"/>
  <c r="N1402" i="3"/>
  <c r="H1404" i="3"/>
  <c r="Q1408" i="3"/>
  <c r="I1408" i="3"/>
  <c r="K1408" i="3"/>
  <c r="E1411" i="3"/>
  <c r="O1411" i="3"/>
  <c r="H1413" i="3"/>
  <c r="Q1413" i="3"/>
  <c r="P1417" i="3"/>
  <c r="H1417" i="3"/>
  <c r="K1417" i="3"/>
  <c r="F1420" i="3"/>
  <c r="O1420" i="3"/>
  <c r="G1422" i="3"/>
  <c r="P1422" i="3"/>
  <c r="O1426" i="3"/>
  <c r="G1426" i="3"/>
  <c r="K1426" i="3"/>
  <c r="E1429" i="3"/>
  <c r="N1429" i="3"/>
  <c r="E1430" i="3"/>
  <c r="N1430" i="3"/>
  <c r="G1433" i="3"/>
  <c r="M1436" i="3"/>
  <c r="E1436" i="3"/>
  <c r="K1436" i="3"/>
  <c r="E1441" i="3"/>
  <c r="N1441" i="3"/>
  <c r="H1443" i="3"/>
  <c r="E1450" i="3"/>
  <c r="N1450" i="3"/>
  <c r="H1452" i="3"/>
  <c r="P1457" i="3"/>
  <c r="H1457" i="3"/>
  <c r="K1457" i="3"/>
  <c r="F1460" i="3"/>
  <c r="O1460" i="3"/>
  <c r="G1464" i="3"/>
  <c r="N1467" i="3"/>
  <c r="F1467" i="3"/>
  <c r="K1467" i="3"/>
  <c r="G1473" i="3"/>
  <c r="M1476" i="3"/>
  <c r="E1476" i="3"/>
  <c r="K1476" i="3"/>
  <c r="E1480" i="3"/>
  <c r="N1480" i="3"/>
  <c r="H1482" i="3"/>
  <c r="K1485" i="3"/>
  <c r="E1488" i="3"/>
  <c r="N1488" i="3"/>
  <c r="H1490" i="3"/>
  <c r="K1493" i="3"/>
  <c r="E1496" i="3"/>
  <c r="N1496" i="3"/>
  <c r="H1498" i="3"/>
  <c r="J1501" i="3"/>
  <c r="L1502" i="3"/>
  <c r="E1505" i="3"/>
  <c r="N1505" i="3"/>
  <c r="H1507" i="3"/>
  <c r="Q1512" i="3"/>
  <c r="I1512" i="3"/>
  <c r="K1512" i="3"/>
  <c r="E1515" i="3"/>
  <c r="O1515" i="3"/>
  <c r="G1517" i="3"/>
  <c r="P1517" i="3"/>
  <c r="G1518" i="3"/>
  <c r="P1518" i="3"/>
  <c r="O1522" i="3"/>
  <c r="G1522" i="3"/>
  <c r="K1522" i="3"/>
  <c r="F1525" i="3"/>
  <c r="O1525" i="3"/>
  <c r="O1530" i="3"/>
  <c r="G1530" i="3"/>
  <c r="K1530" i="3"/>
  <c r="E1533" i="3"/>
  <c r="N1533" i="3"/>
  <c r="G1534" i="3"/>
  <c r="Q1534" i="3"/>
  <c r="P1557" i="3"/>
  <c r="H1557" i="3"/>
  <c r="O1557" i="3"/>
  <c r="G1557" i="3"/>
  <c r="N1557" i="3"/>
  <c r="F1557" i="3"/>
  <c r="M1557" i="3"/>
  <c r="E1557" i="3"/>
  <c r="L1557" i="3"/>
  <c r="K1557" i="3"/>
  <c r="P1565" i="3"/>
  <c r="H1565" i="3"/>
  <c r="O1565" i="3"/>
  <c r="G1565" i="3"/>
  <c r="N1565" i="3"/>
  <c r="F1565" i="3"/>
  <c r="M1565" i="3"/>
  <c r="E1565" i="3"/>
  <c r="L1565" i="3"/>
  <c r="K1565" i="3"/>
  <c r="D362" i="4" a="1"/>
  <c r="D362" i="4" s="1"/>
  <c r="L362" i="4" a="1"/>
  <c r="L362" i="4" s="1"/>
  <c r="D376" i="3" s="1"/>
  <c r="K362" i="4" a="1"/>
  <c r="K362" i="4" s="1"/>
  <c r="B1150" i="2" s="1"/>
  <c r="E362" i="4" a="1"/>
  <c r="E362" i="4" s="1"/>
  <c r="J362" i="4" a="1"/>
  <c r="J362" i="4" s="1"/>
  <c r="C362" i="4" a="1"/>
  <c r="C362" i="4" s="1"/>
  <c r="O362" i="4" a="1"/>
  <c r="O362" i="4" s="1"/>
  <c r="F362" i="4" a="1"/>
  <c r="F362" i="4" s="1"/>
  <c r="C1150" i="2" s="1"/>
  <c r="D504" i="4" a="1"/>
  <c r="D504" i="4" s="1"/>
  <c r="K504" i="4" a="1"/>
  <c r="K504" i="4" s="1"/>
  <c r="B1180" i="2" s="1"/>
  <c r="F504" i="4" a="1"/>
  <c r="F504" i="4" s="1"/>
  <c r="C1180" i="2" s="1"/>
  <c r="J504" i="4" a="1"/>
  <c r="J504" i="4" s="1"/>
  <c r="E504" i="4" a="1"/>
  <c r="E504" i="4" s="1"/>
  <c r="G504" i="4" a="1"/>
  <c r="G504" i="4" s="1"/>
  <c r="O504" i="4" a="1"/>
  <c r="O504" i="4" s="1"/>
  <c r="L504" i="4" a="1"/>
  <c r="L504" i="4" s="1"/>
  <c r="D518" i="3" s="1"/>
  <c r="C504" i="4" a="1"/>
  <c r="C504" i="4" s="1"/>
  <c r="D489" i="4" a="1"/>
  <c r="D489" i="4" s="1"/>
  <c r="J489" i="4" a="1"/>
  <c r="J489" i="4" s="1"/>
  <c r="C489" i="4" a="1"/>
  <c r="C489" i="4" s="1"/>
  <c r="L489" i="4" a="1"/>
  <c r="L489" i="4" s="1"/>
  <c r="D503" i="3" s="1"/>
  <c r="F489" i="4" a="1"/>
  <c r="F489" i="4" s="1"/>
  <c r="C1565" i="2" s="1"/>
  <c r="K489" i="4" a="1"/>
  <c r="K489" i="4" s="1"/>
  <c r="B1565" i="2" s="1"/>
  <c r="G489" i="4" a="1"/>
  <c r="G489" i="4" s="1"/>
  <c r="O489" i="4" a="1"/>
  <c r="O489" i="4" s="1"/>
  <c r="E489" i="4" a="1"/>
  <c r="E489" i="4" s="1"/>
  <c r="P1337" i="3"/>
  <c r="H1337" i="3"/>
  <c r="K1337" i="3"/>
  <c r="O1346" i="3"/>
  <c r="G1346" i="3"/>
  <c r="K1346" i="3"/>
  <c r="N1355" i="3"/>
  <c r="F1355" i="3"/>
  <c r="K1355" i="3"/>
  <c r="M1364" i="3"/>
  <c r="E1364" i="3"/>
  <c r="K1364" i="3"/>
  <c r="J1373" i="3"/>
  <c r="L1374" i="3"/>
  <c r="Q1384" i="3"/>
  <c r="I1384" i="3"/>
  <c r="K1384" i="3"/>
  <c r="O1394" i="3"/>
  <c r="G1394" i="3"/>
  <c r="K1394" i="3"/>
  <c r="M1404" i="3"/>
  <c r="E1404" i="3"/>
  <c r="K1404" i="3"/>
  <c r="K1413" i="3"/>
  <c r="J1422" i="3"/>
  <c r="P1433" i="3"/>
  <c r="H1433" i="3"/>
  <c r="K1433" i="3"/>
  <c r="N1443" i="3"/>
  <c r="F1443" i="3"/>
  <c r="K1443" i="3"/>
  <c r="M1452" i="3"/>
  <c r="E1452" i="3"/>
  <c r="K1452" i="3"/>
  <c r="Q1464" i="3"/>
  <c r="I1464" i="3"/>
  <c r="K1464" i="3"/>
  <c r="P1473" i="3"/>
  <c r="H1473" i="3"/>
  <c r="K1473" i="3"/>
  <c r="O1482" i="3"/>
  <c r="G1482" i="3"/>
  <c r="K1482" i="3"/>
  <c r="O1490" i="3"/>
  <c r="G1490" i="3"/>
  <c r="K1490" i="3"/>
  <c r="O1498" i="3"/>
  <c r="G1498" i="3"/>
  <c r="K1498" i="3"/>
  <c r="N1507" i="3"/>
  <c r="F1507" i="3"/>
  <c r="K1507" i="3"/>
  <c r="J1517" i="3"/>
  <c r="J1518" i="3"/>
  <c r="I1525" i="3"/>
  <c r="R1525" i="3"/>
  <c r="H1533" i="3"/>
  <c r="Q1533" i="3"/>
  <c r="Q1540" i="3"/>
  <c r="I1540" i="3"/>
  <c r="P1540" i="3"/>
  <c r="H1540" i="3"/>
  <c r="O1540" i="3"/>
  <c r="G1540" i="3"/>
  <c r="N1540" i="3"/>
  <c r="F1540" i="3"/>
  <c r="M1540" i="3"/>
  <c r="E1540" i="3"/>
  <c r="Q1556" i="3"/>
  <c r="I1556" i="3"/>
  <c r="P1556" i="3"/>
  <c r="H1556" i="3"/>
  <c r="O1556" i="3"/>
  <c r="G1556" i="3"/>
  <c r="N1556" i="3"/>
  <c r="F1556" i="3"/>
  <c r="M1556" i="3"/>
  <c r="E1556" i="3"/>
  <c r="L1556" i="3"/>
  <c r="Q1564" i="3"/>
  <c r="I1564" i="3"/>
  <c r="P1564" i="3"/>
  <c r="H1564" i="3"/>
  <c r="O1564" i="3"/>
  <c r="G1564" i="3"/>
  <c r="N1564" i="3"/>
  <c r="F1564" i="3"/>
  <c r="M1564" i="3"/>
  <c r="E1564" i="3"/>
  <c r="L1564" i="3"/>
  <c r="F8" i="4" a="1"/>
  <c r="F8" i="4" s="1"/>
  <c r="C14" i="2" s="1"/>
  <c r="K8" i="4" a="1"/>
  <c r="K8" i="4" s="1"/>
  <c r="B14" i="2" s="1"/>
  <c r="E8" i="4" a="1"/>
  <c r="E8" i="4" s="1"/>
  <c r="J8" i="4" a="1"/>
  <c r="J8" i="4" s="1"/>
  <c r="D8" i="4" a="1"/>
  <c r="D8" i="4" s="1"/>
  <c r="G8" i="4" a="1"/>
  <c r="G8" i="4" s="1"/>
  <c r="O8" i="4" a="1"/>
  <c r="O8" i="4" s="1"/>
  <c r="C8" i="4" a="1"/>
  <c r="C8" i="4" s="1"/>
  <c r="D23" i="4" a="1"/>
  <c r="D23" i="4" s="1"/>
  <c r="O23" i="4" a="1"/>
  <c r="O23" i="4" s="1"/>
  <c r="C23" i="4" a="1"/>
  <c r="C23" i="4" s="1"/>
  <c r="L23" i="4" a="1"/>
  <c r="L23" i="4" s="1"/>
  <c r="D37" i="3" s="1"/>
  <c r="G23" i="4" a="1"/>
  <c r="G23" i="4" s="1"/>
  <c r="F23" i="4" a="1"/>
  <c r="F23" i="4" s="1"/>
  <c r="C27" i="2" s="1"/>
  <c r="K23" i="4" a="1"/>
  <c r="K23" i="4" s="1"/>
  <c r="B27" i="2" s="1"/>
  <c r="E23" i="4" a="1"/>
  <c r="E23" i="4" s="1"/>
  <c r="E28" i="4" a="1"/>
  <c r="E28" i="4" s="1"/>
  <c r="J28" i="4" a="1"/>
  <c r="J28" i="4" s="1"/>
  <c r="O28" i="4" a="1"/>
  <c r="O28" i="4" s="1"/>
  <c r="D28" i="4" a="1"/>
  <c r="D28" i="4" s="1"/>
  <c r="G28" i="4" a="1"/>
  <c r="G28" i="4" s="1"/>
  <c r="F28" i="4" a="1"/>
  <c r="F28" i="4" s="1"/>
  <c r="C32" i="2" s="1"/>
  <c r="C28" i="4" a="1"/>
  <c r="C28" i="4" s="1"/>
  <c r="O57" i="4" a="1"/>
  <c r="O57" i="4" s="1"/>
  <c r="J57" i="4" a="1"/>
  <c r="J57" i="4" s="1"/>
  <c r="E57" i="4" a="1"/>
  <c r="E57" i="4" s="1"/>
  <c r="F57" i="4" a="1"/>
  <c r="F57" i="4" s="1"/>
  <c r="C56" i="2" s="1"/>
  <c r="K57" i="4" a="1"/>
  <c r="K57" i="4" s="1"/>
  <c r="B56" i="2" s="1"/>
  <c r="D57" i="4" a="1"/>
  <c r="D57" i="4" s="1"/>
  <c r="L57" i="4" a="1"/>
  <c r="L57" i="4" s="1"/>
  <c r="D71" i="3" s="1"/>
  <c r="G57" i="4" a="1"/>
  <c r="G57" i="4" s="1"/>
  <c r="C57" i="4" a="1"/>
  <c r="C57" i="4" s="1"/>
  <c r="D90" i="4" a="1"/>
  <c r="D90" i="4" s="1"/>
  <c r="L90" i="4" a="1"/>
  <c r="L90" i="4" s="1"/>
  <c r="D104" i="3" s="1"/>
  <c r="F90" i="4" a="1"/>
  <c r="F90" i="4" s="1"/>
  <c r="C1558" i="2" s="1"/>
  <c r="E90" i="4" a="1"/>
  <c r="E90" i="4" s="1"/>
  <c r="K90" i="4" a="1"/>
  <c r="K90" i="4" s="1"/>
  <c r="B1558" i="2" s="1"/>
  <c r="J90" i="4" a="1"/>
  <c r="J90" i="4" s="1"/>
  <c r="G90" i="4" a="1"/>
  <c r="G90" i="4" s="1"/>
  <c r="C90" i="4" a="1"/>
  <c r="C90" i="4" s="1"/>
  <c r="O130" i="4" a="1"/>
  <c r="O130" i="4" s="1"/>
  <c r="J130" i="4" a="1"/>
  <c r="J130" i="4" s="1"/>
  <c r="E130" i="4" a="1"/>
  <c r="E130" i="4" s="1"/>
  <c r="D130" i="4" a="1"/>
  <c r="D130" i="4" s="1"/>
  <c r="F130" i="4" a="1"/>
  <c r="F130" i="4" s="1"/>
  <c r="C356" i="2" s="1"/>
  <c r="L130" i="4" a="1"/>
  <c r="L130" i="4" s="1"/>
  <c r="D144" i="3" s="1"/>
  <c r="C130" i="4" a="1"/>
  <c r="C130" i="4" s="1"/>
  <c r="K130" i="4" a="1"/>
  <c r="K130" i="4" s="1"/>
  <c r="B356" i="2" s="1"/>
  <c r="G130" i="4" a="1"/>
  <c r="G130" i="4" s="1"/>
  <c r="D184" i="4" a="1"/>
  <c r="D184" i="4" s="1"/>
  <c r="L184" i="4" a="1"/>
  <c r="L184" i="4" s="1"/>
  <c r="D198" i="3" s="1"/>
  <c r="G184" i="4" a="1"/>
  <c r="G184" i="4" s="1"/>
  <c r="C184" i="4" a="1"/>
  <c r="C184" i="4" s="1"/>
  <c r="O184" i="4" a="1"/>
  <c r="O184" i="4" s="1"/>
  <c r="F184" i="4" a="1"/>
  <c r="F184" i="4" s="1"/>
  <c r="C1085" i="2" s="1"/>
  <c r="K184" i="4" a="1"/>
  <c r="K184" i="4" s="1"/>
  <c r="B1085" i="2" s="1"/>
  <c r="E184" i="4" a="1"/>
  <c r="E184" i="4" s="1"/>
  <c r="J184" i="4" a="1"/>
  <c r="J184" i="4" s="1"/>
  <c r="J1251" i="3"/>
  <c r="J1259" i="3"/>
  <c r="J1267" i="3"/>
  <c r="J1275" i="3"/>
  <c r="N1283" i="3"/>
  <c r="F1283" i="3"/>
  <c r="K1283" i="3"/>
  <c r="N1291" i="3"/>
  <c r="F1291" i="3"/>
  <c r="K1291" i="3"/>
  <c r="F1296" i="3"/>
  <c r="O1296" i="3"/>
  <c r="M1300" i="3"/>
  <c r="E1300" i="3"/>
  <c r="K1300" i="3"/>
  <c r="F1304" i="3"/>
  <c r="O1304" i="3"/>
  <c r="M1308" i="3"/>
  <c r="E1308" i="3"/>
  <c r="K1308" i="3"/>
  <c r="F1313" i="3"/>
  <c r="O1313" i="3"/>
  <c r="J1317" i="3"/>
  <c r="L1318" i="3"/>
  <c r="F1322" i="3"/>
  <c r="P1322" i="3"/>
  <c r="I1325" i="3"/>
  <c r="R1325" i="3"/>
  <c r="J1326" i="3"/>
  <c r="G1331" i="3"/>
  <c r="P1331" i="3"/>
  <c r="Q1336" i="3"/>
  <c r="I1336" i="3"/>
  <c r="K1336" i="3"/>
  <c r="L1337" i="3"/>
  <c r="G1340" i="3"/>
  <c r="P1340" i="3"/>
  <c r="P1345" i="3"/>
  <c r="H1345" i="3"/>
  <c r="K1345" i="3"/>
  <c r="L1346" i="3"/>
  <c r="F1349" i="3"/>
  <c r="O1349" i="3"/>
  <c r="G1350" i="3"/>
  <c r="P1350" i="3"/>
  <c r="O1354" i="3"/>
  <c r="G1354" i="3"/>
  <c r="K1354" i="3"/>
  <c r="L1355" i="3"/>
  <c r="N1363" i="3"/>
  <c r="F1363" i="3"/>
  <c r="K1363" i="3"/>
  <c r="L1364" i="3"/>
  <c r="F1368" i="3"/>
  <c r="O1368" i="3"/>
  <c r="M1372" i="3"/>
  <c r="E1372" i="3"/>
  <c r="K1372" i="3"/>
  <c r="K1373" i="3"/>
  <c r="M1374" i="3"/>
  <c r="F1377" i="3"/>
  <c r="O1377" i="3"/>
  <c r="J1381" i="3"/>
  <c r="J1382" i="3"/>
  <c r="L1384" i="3"/>
  <c r="G1387" i="3"/>
  <c r="P1387" i="3"/>
  <c r="P1393" i="3"/>
  <c r="H1393" i="3"/>
  <c r="K1393" i="3"/>
  <c r="L1394" i="3"/>
  <c r="F1397" i="3"/>
  <c r="O1397" i="3"/>
  <c r="F1398" i="3"/>
  <c r="O1398" i="3"/>
  <c r="N1403" i="3"/>
  <c r="F1403" i="3"/>
  <c r="K1403" i="3"/>
  <c r="L1404" i="3"/>
  <c r="F1408" i="3"/>
  <c r="O1408" i="3"/>
  <c r="M1412" i="3"/>
  <c r="E1412" i="3"/>
  <c r="K1412" i="3"/>
  <c r="M1413" i="3"/>
  <c r="F1417" i="3"/>
  <c r="O1417" i="3"/>
  <c r="K1421" i="3"/>
  <c r="L1422" i="3"/>
  <c r="F1426" i="3"/>
  <c r="P1426" i="3"/>
  <c r="I1429" i="3"/>
  <c r="R1429" i="3"/>
  <c r="I1430" i="3"/>
  <c r="R1430" i="3"/>
  <c r="Q1432" i="3"/>
  <c r="I1432" i="3"/>
  <c r="K1432" i="3"/>
  <c r="L1433" i="3"/>
  <c r="G1436" i="3"/>
  <c r="P1436" i="3"/>
  <c r="O1442" i="3"/>
  <c r="G1442" i="3"/>
  <c r="K1442" i="3"/>
  <c r="L1443" i="3"/>
  <c r="N1451" i="3"/>
  <c r="F1451" i="3"/>
  <c r="K1451" i="3"/>
  <c r="L1452" i="3"/>
  <c r="F1457" i="3"/>
  <c r="O1457" i="3"/>
  <c r="J1461" i="3"/>
  <c r="J1462" i="3"/>
  <c r="L1464" i="3"/>
  <c r="G1467" i="3"/>
  <c r="P1467" i="3"/>
  <c r="Q1472" i="3"/>
  <c r="I1472" i="3"/>
  <c r="K1472" i="3"/>
  <c r="L1473" i="3"/>
  <c r="G1476" i="3"/>
  <c r="P1476" i="3"/>
  <c r="P1481" i="3"/>
  <c r="H1481" i="3"/>
  <c r="K1481" i="3"/>
  <c r="L1482" i="3"/>
  <c r="G1485" i="3"/>
  <c r="P1485" i="3"/>
  <c r="P1489" i="3"/>
  <c r="H1489" i="3"/>
  <c r="K1489" i="3"/>
  <c r="L1490" i="3"/>
  <c r="G1493" i="3"/>
  <c r="P1493" i="3"/>
  <c r="P1497" i="3"/>
  <c r="H1497" i="3"/>
  <c r="K1497" i="3"/>
  <c r="L1498" i="3"/>
  <c r="F1501" i="3"/>
  <c r="O1501" i="3"/>
  <c r="G1502" i="3"/>
  <c r="P1502" i="3"/>
  <c r="O1506" i="3"/>
  <c r="G1506" i="3"/>
  <c r="K1506" i="3"/>
  <c r="L1507" i="3"/>
  <c r="F1512" i="3"/>
  <c r="O1512" i="3"/>
  <c r="M1516" i="3"/>
  <c r="E1516" i="3"/>
  <c r="K1516" i="3"/>
  <c r="K1517" i="3"/>
  <c r="L1518" i="3"/>
  <c r="F1522" i="3"/>
  <c r="P1522" i="3"/>
  <c r="J1525" i="3"/>
  <c r="L1526" i="3"/>
  <c r="F1530" i="3"/>
  <c r="P1530" i="3"/>
  <c r="I1533" i="3"/>
  <c r="R1533" i="3"/>
  <c r="R1557" i="3"/>
  <c r="R1565" i="3"/>
  <c r="M1316" i="3"/>
  <c r="E1316" i="3"/>
  <c r="K1316" i="3"/>
  <c r="J1325" i="3"/>
  <c r="L1326" i="3"/>
  <c r="M1337" i="3"/>
  <c r="Q1344" i="3"/>
  <c r="I1344" i="3"/>
  <c r="K1344" i="3"/>
  <c r="M1346" i="3"/>
  <c r="P1353" i="3"/>
  <c r="H1353" i="3"/>
  <c r="K1353" i="3"/>
  <c r="M1355" i="3"/>
  <c r="O1362" i="3"/>
  <c r="G1362" i="3"/>
  <c r="K1362" i="3"/>
  <c r="N1364" i="3"/>
  <c r="N1371" i="3"/>
  <c r="F1371" i="3"/>
  <c r="K1371" i="3"/>
  <c r="M1373" i="3"/>
  <c r="E1374" i="3"/>
  <c r="N1374" i="3"/>
  <c r="M1380" i="3"/>
  <c r="E1380" i="3"/>
  <c r="K1380" i="3"/>
  <c r="M1384" i="3"/>
  <c r="Q1392" i="3"/>
  <c r="I1392" i="3"/>
  <c r="K1392" i="3"/>
  <c r="M1394" i="3"/>
  <c r="O1402" i="3"/>
  <c r="G1402" i="3"/>
  <c r="K1402" i="3"/>
  <c r="N1404" i="3"/>
  <c r="N1411" i="3"/>
  <c r="F1411" i="3"/>
  <c r="K1411" i="3"/>
  <c r="E1413" i="3"/>
  <c r="N1413" i="3"/>
  <c r="M1420" i="3"/>
  <c r="E1420" i="3"/>
  <c r="K1420" i="3"/>
  <c r="M1422" i="3"/>
  <c r="J1429" i="3"/>
  <c r="J1430" i="3"/>
  <c r="M1433" i="3"/>
  <c r="P1441" i="3"/>
  <c r="H1441" i="3"/>
  <c r="K1441" i="3"/>
  <c r="M1443" i="3"/>
  <c r="O1450" i="3"/>
  <c r="G1450" i="3"/>
  <c r="K1450" i="3"/>
  <c r="N1452" i="3"/>
  <c r="M1460" i="3"/>
  <c r="E1460" i="3"/>
  <c r="K1460" i="3"/>
  <c r="M1464" i="3"/>
  <c r="M1473" i="3"/>
  <c r="Q1480" i="3"/>
  <c r="I1480" i="3"/>
  <c r="K1480" i="3"/>
  <c r="M1482" i="3"/>
  <c r="Q1488" i="3"/>
  <c r="I1488" i="3"/>
  <c r="K1488" i="3"/>
  <c r="M1490" i="3"/>
  <c r="Q1496" i="3"/>
  <c r="I1496" i="3"/>
  <c r="K1496" i="3"/>
  <c r="M1498" i="3"/>
  <c r="P1505" i="3"/>
  <c r="H1505" i="3"/>
  <c r="K1505" i="3"/>
  <c r="M1507" i="3"/>
  <c r="N1515" i="3"/>
  <c r="F1515" i="3"/>
  <c r="K1515" i="3"/>
  <c r="M1517" i="3"/>
  <c r="M1518" i="3"/>
  <c r="K1525" i="3"/>
  <c r="J1533" i="3"/>
  <c r="L1534" i="3"/>
  <c r="K1534" i="3"/>
  <c r="N1534" i="3"/>
  <c r="Q1548" i="3"/>
  <c r="I1548" i="3"/>
  <c r="P1548" i="3"/>
  <c r="H1548" i="3"/>
  <c r="O1548" i="3"/>
  <c r="G1548" i="3"/>
  <c r="N1548" i="3"/>
  <c r="F1548" i="3"/>
  <c r="M1548" i="3"/>
  <c r="E1548" i="3"/>
  <c r="L1548" i="3"/>
  <c r="J1556" i="3"/>
  <c r="J1564" i="3"/>
  <c r="L37" i="4" a="1"/>
  <c r="L37" i="4" s="1"/>
  <c r="D51" i="3" s="1"/>
  <c r="G37" i="4" a="1"/>
  <c r="G37" i="4" s="1"/>
  <c r="C37" i="4" a="1"/>
  <c r="C37" i="4" s="1"/>
  <c r="E37" i="4" a="1"/>
  <c r="E37" i="4" s="1"/>
  <c r="J37" i="4" a="1"/>
  <c r="J37" i="4" s="1"/>
  <c r="O37" i="4" a="1"/>
  <c r="O37" i="4" s="1"/>
  <c r="D37" i="4" a="1"/>
  <c r="D37" i="4" s="1"/>
  <c r="F37" i="4" a="1"/>
  <c r="F37" i="4" s="1"/>
  <c r="C41" i="2" s="1"/>
  <c r="O49" i="4" a="1"/>
  <c r="O49" i="4" s="1"/>
  <c r="J49" i="4" a="1"/>
  <c r="J49" i="4" s="1"/>
  <c r="E49" i="4" a="1"/>
  <c r="E49" i="4" s="1"/>
  <c r="F49" i="4" a="1"/>
  <c r="F49" i="4" s="1"/>
  <c r="C51" i="2" s="1"/>
  <c r="K49" i="4" a="1"/>
  <c r="K49" i="4" s="1"/>
  <c r="B51" i="2" s="1"/>
  <c r="D49" i="4" a="1"/>
  <c r="D49" i="4" s="1"/>
  <c r="G49" i="4" a="1"/>
  <c r="G49" i="4" s="1"/>
  <c r="C49" i="4" a="1"/>
  <c r="C49" i="4" s="1"/>
  <c r="O108" i="4" a="1"/>
  <c r="O108" i="4" s="1"/>
  <c r="J108" i="4" a="1"/>
  <c r="J108" i="4" s="1"/>
  <c r="E108" i="4" a="1"/>
  <c r="E108" i="4" s="1"/>
  <c r="F108" i="4" a="1"/>
  <c r="F108" i="4" s="1"/>
  <c r="C335" i="2" s="1"/>
  <c r="L108" i="4" a="1"/>
  <c r="L108" i="4" s="1"/>
  <c r="D122" i="3" s="1"/>
  <c r="D108" i="4" a="1"/>
  <c r="D108" i="4" s="1"/>
  <c r="K108" i="4" a="1"/>
  <c r="K108" i="4" s="1"/>
  <c r="B335" i="2" s="1"/>
  <c r="G108" i="4" a="1"/>
  <c r="G108" i="4" s="1"/>
  <c r="C108" i="4" a="1"/>
  <c r="C108" i="4" s="1"/>
  <c r="L320" i="4" a="1"/>
  <c r="L320" i="4" s="1"/>
  <c r="D334" i="3" s="1"/>
  <c r="G320" i="4" a="1"/>
  <c r="G320" i="4" s="1"/>
  <c r="C320" i="4" a="1"/>
  <c r="C320" i="4" s="1"/>
  <c r="F320" i="4" a="1"/>
  <c r="F320" i="4" s="1"/>
  <c r="C1137" i="2" s="1"/>
  <c r="E320" i="4" a="1"/>
  <c r="E320" i="4" s="1"/>
  <c r="K320" i="4" a="1"/>
  <c r="K320" i="4" s="1"/>
  <c r="B1137" i="2" s="1"/>
  <c r="J320" i="4" a="1"/>
  <c r="J320" i="4" s="1"/>
  <c r="O320" i="4" a="1"/>
  <c r="O320" i="4" s="1"/>
  <c r="D320" i="4" a="1"/>
  <c r="D320" i="4" s="1"/>
  <c r="J1542" i="3"/>
  <c r="R1542" i="3"/>
  <c r="J1550" i="3"/>
  <c r="R1550" i="3"/>
  <c r="J1558" i="3"/>
  <c r="R1558" i="3"/>
  <c r="J1566" i="3"/>
  <c r="R1566" i="3"/>
  <c r="B2" i="2"/>
  <c r="O17" i="4" a="1"/>
  <c r="O17" i="4" s="1"/>
  <c r="J17" i="4" a="1"/>
  <c r="J17" i="4" s="1"/>
  <c r="E17" i="4" a="1"/>
  <c r="E17" i="4" s="1"/>
  <c r="F17" i="4" a="1"/>
  <c r="F17" i="4" s="1"/>
  <c r="C1551" i="2" s="1"/>
  <c r="K17" i="4" a="1"/>
  <c r="K17" i="4" s="1"/>
  <c r="B1551" i="2" s="1"/>
  <c r="D17" i="4" a="1"/>
  <c r="D17" i="4" s="1"/>
  <c r="L17" i="4" a="1"/>
  <c r="L17" i="4" s="1"/>
  <c r="D31" i="3" s="1"/>
  <c r="D58" i="4" a="1"/>
  <c r="D58" i="4" s="1"/>
  <c r="J58" i="4" a="1"/>
  <c r="J58" i="4" s="1"/>
  <c r="O58" i="4" a="1"/>
  <c r="O58" i="4" s="1"/>
  <c r="C58" i="4" a="1"/>
  <c r="C58" i="4" s="1"/>
  <c r="L88" i="4" a="1"/>
  <c r="L88" i="4" s="1"/>
  <c r="D102" i="3" s="1"/>
  <c r="G88" i="4" a="1"/>
  <c r="G88" i="4" s="1"/>
  <c r="C88" i="4" a="1"/>
  <c r="C88" i="4" s="1"/>
  <c r="F88" i="4" a="1"/>
  <c r="F88" i="4" s="1"/>
  <c r="C324" i="2" s="1"/>
  <c r="K88" i="4" a="1"/>
  <c r="K88" i="4" s="1"/>
  <c r="B324" i="2" s="1"/>
  <c r="E88" i="4" a="1"/>
  <c r="E88" i="4" s="1"/>
  <c r="D88" i="4" a="1"/>
  <c r="D88" i="4" s="1"/>
  <c r="O97" i="4" a="1"/>
  <c r="O97" i="4" s="1"/>
  <c r="J97" i="4" a="1"/>
  <c r="J97" i="4" s="1"/>
  <c r="E97" i="4" a="1"/>
  <c r="E97" i="4" s="1"/>
  <c r="D97" i="4" a="1"/>
  <c r="D97" i="4" s="1"/>
  <c r="K97" i="4" a="1"/>
  <c r="K97" i="4" s="1"/>
  <c r="B73" i="2" s="1"/>
  <c r="C97" i="4" a="1"/>
  <c r="C97" i="4" s="1"/>
  <c r="D120" i="4" a="1"/>
  <c r="D120" i="4" s="1"/>
  <c r="L120" i="4" a="1"/>
  <c r="L120" i="4" s="1"/>
  <c r="D134" i="3" s="1"/>
  <c r="G120" i="4" a="1"/>
  <c r="G120" i="4" s="1"/>
  <c r="C120" i="4" a="1"/>
  <c r="C120" i="4" s="1"/>
  <c r="O120" i="4" a="1"/>
  <c r="O120" i="4" s="1"/>
  <c r="F120" i="4" a="1"/>
  <c r="F120" i="4" s="1"/>
  <c r="C346" i="2" s="1"/>
  <c r="K120" i="4" a="1"/>
  <c r="K120" i="4" s="1"/>
  <c r="B346" i="2" s="1"/>
  <c r="D216" i="4" a="1"/>
  <c r="D216" i="4" s="1"/>
  <c r="L216" i="4" a="1"/>
  <c r="L216" i="4" s="1"/>
  <c r="D230" i="3" s="1"/>
  <c r="G216" i="4" a="1"/>
  <c r="G216" i="4" s="1"/>
  <c r="C216" i="4" a="1"/>
  <c r="C216" i="4" s="1"/>
  <c r="O216" i="4" a="1"/>
  <c r="O216" i="4" s="1"/>
  <c r="F216" i="4" a="1"/>
  <c r="F216" i="4" s="1"/>
  <c r="C1547" i="2" s="1"/>
  <c r="D255" i="4" a="1"/>
  <c r="D255" i="4" s="1"/>
  <c r="L255" i="4" a="1"/>
  <c r="L255" i="4" s="1"/>
  <c r="D269" i="3" s="1"/>
  <c r="G255" i="4" a="1"/>
  <c r="G255" i="4" s="1"/>
  <c r="C255" i="4" a="1"/>
  <c r="C255" i="4" s="1"/>
  <c r="O255" i="4" a="1"/>
  <c r="O255" i="4" s="1"/>
  <c r="F255" i="4" a="1"/>
  <c r="F255" i="4" s="1"/>
  <c r="C1110" i="2" s="1"/>
  <c r="L311" i="4" a="1"/>
  <c r="L311" i="4" s="1"/>
  <c r="D325" i="3" s="1"/>
  <c r="G311" i="4" a="1"/>
  <c r="G311" i="4" s="1"/>
  <c r="C311" i="4" a="1"/>
  <c r="C311" i="4" s="1"/>
  <c r="F311" i="4" a="1"/>
  <c r="F311" i="4" s="1"/>
  <c r="C450" i="2" s="1"/>
  <c r="K311" i="4" a="1"/>
  <c r="K311" i="4" s="1"/>
  <c r="B450" i="2" s="1"/>
  <c r="E311" i="4" a="1"/>
  <c r="E311" i="4" s="1"/>
  <c r="D311" i="4" a="1"/>
  <c r="D311" i="4" s="1"/>
  <c r="O562" i="4" a="1"/>
  <c r="O562" i="4" s="1"/>
  <c r="J562" i="4" a="1"/>
  <c r="J562" i="4" s="1"/>
  <c r="E562" i="4" a="1"/>
  <c r="E562" i="4" s="1"/>
  <c r="K562" i="4" a="1"/>
  <c r="K562" i="4" s="1"/>
  <c r="B131" i="2" s="1"/>
  <c r="D562" i="4" a="1"/>
  <c r="D562" i="4" s="1"/>
  <c r="C562" i="4" a="1"/>
  <c r="C562" i="4" s="1"/>
  <c r="G562" i="4" a="1"/>
  <c r="G562" i="4" s="1"/>
  <c r="F562" i="4" a="1"/>
  <c r="F562" i="4" s="1"/>
  <c r="C131" i="2" s="1"/>
  <c r="L562" i="4" a="1"/>
  <c r="L562" i="4" s="1"/>
  <c r="D576" i="3" s="1"/>
  <c r="J1287" i="3"/>
  <c r="J1295" i="3"/>
  <c r="J1303" i="3"/>
  <c r="J1311" i="3"/>
  <c r="J1319" i="3"/>
  <c r="J1327" i="3"/>
  <c r="J1335" i="3"/>
  <c r="J1343" i="3"/>
  <c r="J1351" i="3"/>
  <c r="J1359" i="3"/>
  <c r="J1367" i="3"/>
  <c r="J1375" i="3"/>
  <c r="J1383" i="3"/>
  <c r="J1391" i="3"/>
  <c r="J1399" i="3"/>
  <c r="J1407" i="3"/>
  <c r="J1415" i="3"/>
  <c r="J1423" i="3"/>
  <c r="J1431" i="3"/>
  <c r="J1439" i="3"/>
  <c r="J1447" i="3"/>
  <c r="J1455" i="3"/>
  <c r="J1463" i="3"/>
  <c r="J1471" i="3"/>
  <c r="J1479" i="3"/>
  <c r="J1487" i="3"/>
  <c r="J1495" i="3"/>
  <c r="J1503" i="3"/>
  <c r="J1511" i="3"/>
  <c r="J1519" i="3"/>
  <c r="J1527" i="3"/>
  <c r="J1535" i="3"/>
  <c r="I1536" i="3"/>
  <c r="Q1536" i="3"/>
  <c r="H1537" i="3"/>
  <c r="P1537" i="3"/>
  <c r="G1538" i="3"/>
  <c r="O1538" i="3"/>
  <c r="K1542" i="3"/>
  <c r="J1543" i="3"/>
  <c r="I1544" i="3"/>
  <c r="Q1544" i="3"/>
  <c r="H1545" i="3"/>
  <c r="P1545" i="3"/>
  <c r="G1546" i="3"/>
  <c r="O1546" i="3"/>
  <c r="K1550" i="3"/>
  <c r="J1551" i="3"/>
  <c r="I1552" i="3"/>
  <c r="Q1552" i="3"/>
  <c r="H1553" i="3"/>
  <c r="P1553" i="3"/>
  <c r="G1554" i="3"/>
  <c r="O1554" i="3"/>
  <c r="K1558" i="3"/>
  <c r="J1559" i="3"/>
  <c r="I1560" i="3"/>
  <c r="Q1560" i="3"/>
  <c r="H1561" i="3"/>
  <c r="P1561" i="3"/>
  <c r="G1562" i="3"/>
  <c r="O1562" i="3"/>
  <c r="K1566" i="3"/>
  <c r="J1567" i="3"/>
  <c r="I1568" i="3"/>
  <c r="Q1568" i="3"/>
  <c r="H1569" i="3"/>
  <c r="P1569" i="3"/>
  <c r="G1570" i="3"/>
  <c r="O1570" i="3"/>
  <c r="L5" i="4" a="1"/>
  <c r="L5" i="4" s="1"/>
  <c r="D19" i="3" s="1"/>
  <c r="G5" i="4" a="1"/>
  <c r="G5" i="4" s="1"/>
  <c r="C5" i="4" a="1"/>
  <c r="C5" i="4" s="1"/>
  <c r="E5" i="4" a="1"/>
  <c r="E5" i="4" s="1"/>
  <c r="N5" i="4" s="1"/>
  <c r="J5" i="4" a="1"/>
  <c r="J5" i="4" s="1"/>
  <c r="O5" i="4" a="1"/>
  <c r="O5" i="4" s="1"/>
  <c r="D5" i="4" a="1"/>
  <c r="D5" i="4" s="1"/>
  <c r="F26" i="4" a="1"/>
  <c r="F26" i="4" s="1"/>
  <c r="C30" i="2" s="1"/>
  <c r="K26" i="4" a="1"/>
  <c r="K26" i="4" s="1"/>
  <c r="B30" i="2" s="1"/>
  <c r="E26" i="4" a="1"/>
  <c r="E26" i="4" s="1"/>
  <c r="J26" i="4" a="1"/>
  <c r="J26" i="4" s="1"/>
  <c r="O26" i="4" a="1"/>
  <c r="O26" i="4" s="1"/>
  <c r="D26" i="4" a="1"/>
  <c r="D26" i="4" s="1"/>
  <c r="L26" i="4" a="1"/>
  <c r="L26" i="4" s="1"/>
  <c r="D40" i="3" s="1"/>
  <c r="J30" i="4" a="1"/>
  <c r="J30" i="4" s="1"/>
  <c r="E30" i="4" a="1"/>
  <c r="E30" i="4" s="1"/>
  <c r="N30" i="4" s="1"/>
  <c r="O30" i="4" a="1"/>
  <c r="O30" i="4" s="1"/>
  <c r="D30" i="4" a="1"/>
  <c r="D30" i="4" s="1"/>
  <c r="C30" i="4" a="1"/>
  <c r="C30" i="4" s="1"/>
  <c r="D50" i="4" a="1"/>
  <c r="D50" i="4" s="1"/>
  <c r="J50" i="4" a="1"/>
  <c r="J50" i="4" s="1"/>
  <c r="O50" i="4" a="1"/>
  <c r="O50" i="4" s="1"/>
  <c r="C50" i="4" a="1"/>
  <c r="C50" i="4" s="1"/>
  <c r="E58" i="4" a="1"/>
  <c r="E58" i="4" s="1"/>
  <c r="L58" i="4" a="1"/>
  <c r="L58" i="4" s="1"/>
  <c r="D72" i="3" s="1"/>
  <c r="O60" i="4" a="1"/>
  <c r="O60" i="4" s="1"/>
  <c r="J60" i="4" a="1"/>
  <c r="J60" i="4" s="1"/>
  <c r="E60" i="4" a="1"/>
  <c r="E60" i="4" s="1"/>
  <c r="G60" i="4" a="1"/>
  <c r="G60" i="4" s="1"/>
  <c r="F60" i="4" a="1"/>
  <c r="F60" i="4" s="1"/>
  <c r="C59" i="2" s="1"/>
  <c r="L60" i="4" a="1"/>
  <c r="L60" i="4" s="1"/>
  <c r="D74" i="3" s="1"/>
  <c r="D87" i="4" a="1"/>
  <c r="D87" i="4" s="1"/>
  <c r="L87" i="4" a="1"/>
  <c r="L87" i="4" s="1"/>
  <c r="D101" i="3" s="1"/>
  <c r="G87" i="4" a="1"/>
  <c r="G87" i="4" s="1"/>
  <c r="C87" i="4" a="1"/>
  <c r="C87" i="4" s="1"/>
  <c r="K87" i="4" a="1"/>
  <c r="K87" i="4" s="1"/>
  <c r="B323" i="2" s="1"/>
  <c r="E87" i="4" a="1"/>
  <c r="E87" i="4" s="1"/>
  <c r="N87" i="4" s="1"/>
  <c r="J87" i="4" a="1"/>
  <c r="J87" i="4" s="1"/>
  <c r="F97" i="4" a="1"/>
  <c r="F97" i="4" s="1"/>
  <c r="C73" i="2" s="1"/>
  <c r="D98" i="4" a="1"/>
  <c r="D98" i="4" s="1"/>
  <c r="E98" i="4" a="1"/>
  <c r="E98" i="4" s="1"/>
  <c r="N98" i="4" s="1"/>
  <c r="K98" i="4" a="1"/>
  <c r="K98" i="4" s="1"/>
  <c r="B74" i="2" s="1"/>
  <c r="J98" i="4" a="1"/>
  <c r="J98" i="4" s="1"/>
  <c r="C98" i="4" a="1"/>
  <c r="C98" i="4" s="1"/>
  <c r="O98" i="4" a="1"/>
  <c r="O98" i="4" s="1"/>
  <c r="J128" i="4" a="1"/>
  <c r="J128" i="4" s="1"/>
  <c r="D136" i="4" a="1"/>
  <c r="D136" i="4" s="1"/>
  <c r="L136" i="4" a="1"/>
  <c r="L136" i="4" s="1"/>
  <c r="D150" i="3" s="1"/>
  <c r="G136" i="4" a="1"/>
  <c r="G136" i="4" s="1"/>
  <c r="C136" i="4" a="1"/>
  <c r="C136" i="4" s="1"/>
  <c r="O136" i="4" a="1"/>
  <c r="O136" i="4" s="1"/>
  <c r="F136" i="4" a="1"/>
  <c r="F136" i="4" s="1"/>
  <c r="C361" i="2" s="1"/>
  <c r="K136" i="4" a="1"/>
  <c r="K136" i="4" s="1"/>
  <c r="B361" i="2" s="1"/>
  <c r="E136" i="4" a="1"/>
  <c r="E136" i="4" s="1"/>
  <c r="E216" i="4" a="1"/>
  <c r="E216" i="4" s="1"/>
  <c r="O218" i="4" a="1"/>
  <c r="O218" i="4" s="1"/>
  <c r="J218" i="4" a="1"/>
  <c r="J218" i="4" s="1"/>
  <c r="E218" i="4" a="1"/>
  <c r="E218" i="4" s="1"/>
  <c r="D218" i="4" a="1"/>
  <c r="D218" i="4" s="1"/>
  <c r="F218" i="4" a="1"/>
  <c r="F218" i="4" s="1"/>
  <c r="C1097" i="2" s="1"/>
  <c r="L218" i="4" a="1"/>
  <c r="L218" i="4" s="1"/>
  <c r="D232" i="3" s="1"/>
  <c r="C218" i="4" a="1"/>
  <c r="C218" i="4" s="1"/>
  <c r="K218" i="4" a="1"/>
  <c r="K218" i="4" s="1"/>
  <c r="B1097" i="2" s="1"/>
  <c r="O241" i="4" a="1"/>
  <c r="O241" i="4" s="1"/>
  <c r="J241" i="4" a="1"/>
  <c r="J241" i="4" s="1"/>
  <c r="E241" i="4" a="1"/>
  <c r="E241" i="4" s="1"/>
  <c r="D241" i="4" a="1"/>
  <c r="D241" i="4" s="1"/>
  <c r="G241" i="4" a="1"/>
  <c r="G241" i="4" s="1"/>
  <c r="L241" i="4" a="1"/>
  <c r="L241" i="4" s="1"/>
  <c r="D255" i="3" s="1"/>
  <c r="F241" i="4" a="1"/>
  <c r="F241" i="4" s="1"/>
  <c r="C414" i="2" s="1"/>
  <c r="D247" i="4" a="1"/>
  <c r="D247" i="4" s="1"/>
  <c r="L247" i="4" a="1"/>
  <c r="L247" i="4" s="1"/>
  <c r="D261" i="3" s="1"/>
  <c r="G247" i="4" a="1"/>
  <c r="G247" i="4" s="1"/>
  <c r="C247" i="4" a="1"/>
  <c r="C247" i="4" s="1"/>
  <c r="O247" i="4" a="1"/>
  <c r="O247" i="4" s="1"/>
  <c r="F247" i="4" a="1"/>
  <c r="F247" i="4" s="1"/>
  <c r="C1108" i="2" s="1"/>
  <c r="K247" i="4" a="1"/>
  <c r="K247" i="4" s="1"/>
  <c r="B1108" i="2" s="1"/>
  <c r="E247" i="4" a="1"/>
  <c r="E247" i="4" s="1"/>
  <c r="E255" i="4" a="1"/>
  <c r="E255" i="4" s="1"/>
  <c r="O257" i="4" a="1"/>
  <c r="O257" i="4" s="1"/>
  <c r="J257" i="4" a="1"/>
  <c r="J257" i="4" s="1"/>
  <c r="E257" i="4" a="1"/>
  <c r="E257" i="4" s="1"/>
  <c r="D257" i="4" a="1"/>
  <c r="D257" i="4" s="1"/>
  <c r="L257" i="4" a="1"/>
  <c r="L257" i="4" s="1"/>
  <c r="D271" i="3" s="1"/>
  <c r="F257" i="4" a="1"/>
  <c r="F257" i="4" s="1"/>
  <c r="C1526" i="2" s="1"/>
  <c r="K257" i="4" a="1"/>
  <c r="K257" i="4" s="1"/>
  <c r="B1526" i="2" s="1"/>
  <c r="C257" i="4" a="1"/>
  <c r="C257" i="4" s="1"/>
  <c r="N354" i="4"/>
  <c r="D425" i="4" a="1"/>
  <c r="D425" i="4" s="1"/>
  <c r="K425" i="4" a="1"/>
  <c r="K425" i="4" s="1"/>
  <c r="B108" i="2" s="1"/>
  <c r="E425" i="4" a="1"/>
  <c r="E425" i="4" s="1"/>
  <c r="J425" i="4" a="1"/>
  <c r="J425" i="4" s="1"/>
  <c r="O425" i="4" a="1"/>
  <c r="O425" i="4" s="1"/>
  <c r="G425" i="4" a="1"/>
  <c r="G425" i="4" s="1"/>
  <c r="L425" i="4" a="1"/>
  <c r="L425" i="4" s="1"/>
  <c r="D439" i="3" s="1"/>
  <c r="F425" i="4" a="1"/>
  <c r="F425" i="4" s="1"/>
  <c r="C108" i="2" s="1"/>
  <c r="C425" i="4" a="1"/>
  <c r="C425" i="4" s="1"/>
  <c r="J1536" i="3"/>
  <c r="R1536" i="3"/>
  <c r="H1538" i="3"/>
  <c r="P1538" i="3"/>
  <c r="L1542" i="3"/>
  <c r="J1544" i="3"/>
  <c r="R1544" i="3"/>
  <c r="H1546" i="3"/>
  <c r="P1546" i="3"/>
  <c r="L1550" i="3"/>
  <c r="J1552" i="3"/>
  <c r="R1552" i="3"/>
  <c r="H1554" i="3"/>
  <c r="P1554" i="3"/>
  <c r="L1558" i="3"/>
  <c r="J1560" i="3"/>
  <c r="R1560" i="3"/>
  <c r="H1562" i="3"/>
  <c r="P1562" i="3"/>
  <c r="L1566" i="3"/>
  <c r="J1568" i="3"/>
  <c r="R1568" i="3"/>
  <c r="H1570" i="3"/>
  <c r="P1570" i="3"/>
  <c r="D11" i="3"/>
  <c r="B1555" i="2"/>
  <c r="C17" i="4" a="1"/>
  <c r="C17" i="4" s="1"/>
  <c r="F24" i="4" a="1"/>
  <c r="F24" i="4" s="1"/>
  <c r="C28" i="2" s="1"/>
  <c r="K24" i="4" a="1"/>
  <c r="K24" i="4" s="1"/>
  <c r="B28" i="2" s="1"/>
  <c r="E24" i="4" a="1"/>
  <c r="E24" i="4" s="1"/>
  <c r="J24" i="4" a="1"/>
  <c r="J24" i="4" s="1"/>
  <c r="D24" i="4" a="1"/>
  <c r="D24" i="4" s="1"/>
  <c r="L24" i="4" a="1"/>
  <c r="L24" i="4" s="1"/>
  <c r="D38" i="3" s="1"/>
  <c r="D39" i="4" a="1"/>
  <c r="D39" i="4" s="1"/>
  <c r="O39" i="4" a="1"/>
  <c r="O39" i="4" s="1"/>
  <c r="C39" i="4" a="1"/>
  <c r="C39" i="4" s="1"/>
  <c r="L39" i="4" a="1"/>
  <c r="L39" i="4" s="1"/>
  <c r="D53" i="3" s="1"/>
  <c r="G39" i="4" a="1"/>
  <c r="G39" i="4" s="1"/>
  <c r="E44" i="4" a="1"/>
  <c r="E44" i="4" s="1"/>
  <c r="J44" i="4" a="1"/>
  <c r="J44" i="4" s="1"/>
  <c r="O44" i="4" a="1"/>
  <c r="O44" i="4" s="1"/>
  <c r="D44" i="4" a="1"/>
  <c r="D44" i="4" s="1"/>
  <c r="L44" i="4" a="1"/>
  <c r="L44" i="4" s="1"/>
  <c r="D58" i="3" s="1"/>
  <c r="O52" i="4" a="1"/>
  <c r="O52" i="4" s="1"/>
  <c r="J52" i="4" a="1"/>
  <c r="J52" i="4" s="1"/>
  <c r="E52" i="4" a="1"/>
  <c r="E52" i="4" s="1"/>
  <c r="G52" i="4" a="1"/>
  <c r="G52" i="4" s="1"/>
  <c r="F52" i="4" a="1"/>
  <c r="F52" i="4" s="1"/>
  <c r="C306" i="2" s="1"/>
  <c r="L52" i="4" a="1"/>
  <c r="L52" i="4" s="1"/>
  <c r="D66" i="3" s="1"/>
  <c r="K52" i="4" a="1"/>
  <c r="K52" i="4" s="1"/>
  <c r="B306" i="2" s="1"/>
  <c r="F58" i="4" a="1"/>
  <c r="F58" i="4" s="1"/>
  <c r="C57" i="2" s="1"/>
  <c r="E120" i="4" a="1"/>
  <c r="E120" i="4" s="1"/>
  <c r="O145" i="4" a="1"/>
  <c r="O145" i="4" s="1"/>
  <c r="J145" i="4" a="1"/>
  <c r="J145" i="4" s="1"/>
  <c r="E145" i="4" a="1"/>
  <c r="E145" i="4" s="1"/>
  <c r="D145" i="4" a="1"/>
  <c r="D145" i="4" s="1"/>
  <c r="G145" i="4" a="1"/>
  <c r="G145" i="4" s="1"/>
  <c r="L145" i="4" a="1"/>
  <c r="L145" i="4" s="1"/>
  <c r="D159" i="3" s="1"/>
  <c r="F145" i="4" a="1"/>
  <c r="F145" i="4" s="1"/>
  <c r="C367" i="2" s="1"/>
  <c r="J167" i="4" a="1"/>
  <c r="J167" i="4" s="1"/>
  <c r="O178" i="4" a="1"/>
  <c r="O178" i="4" s="1"/>
  <c r="J178" i="4" a="1"/>
  <c r="J178" i="4" s="1"/>
  <c r="E178" i="4" a="1"/>
  <c r="E178" i="4" s="1"/>
  <c r="D178" i="4" a="1"/>
  <c r="D178" i="4" s="1"/>
  <c r="G178" i="4" a="1"/>
  <c r="G178" i="4" s="1"/>
  <c r="F178" i="4" a="1"/>
  <c r="F178" i="4" s="1"/>
  <c r="C388" i="2" s="1"/>
  <c r="L178" i="4" a="1"/>
  <c r="L178" i="4" s="1"/>
  <c r="D192" i="3" s="1"/>
  <c r="K178" i="4" a="1"/>
  <c r="K178" i="4" s="1"/>
  <c r="B388" i="2" s="1"/>
  <c r="O202" i="4" a="1"/>
  <c r="O202" i="4" s="1"/>
  <c r="J202" i="4" a="1"/>
  <c r="J202" i="4" s="1"/>
  <c r="E202" i="4" a="1"/>
  <c r="E202" i="4" s="1"/>
  <c r="D202" i="4" a="1"/>
  <c r="D202" i="4" s="1"/>
  <c r="G202" i="4" a="1"/>
  <c r="G202" i="4" s="1"/>
  <c r="F202" i="4" a="1"/>
  <c r="F202" i="4" s="1"/>
  <c r="C80" i="2" s="1"/>
  <c r="L202" i="4" a="1"/>
  <c r="L202" i="4" s="1"/>
  <c r="D216" i="3" s="1"/>
  <c r="K202" i="4" a="1"/>
  <c r="K202" i="4" s="1"/>
  <c r="B80" i="2" s="1"/>
  <c r="D207" i="4" a="1"/>
  <c r="D207" i="4" s="1"/>
  <c r="L207" i="4" a="1"/>
  <c r="L207" i="4" s="1"/>
  <c r="D221" i="3" s="1"/>
  <c r="G207" i="4" a="1"/>
  <c r="G207" i="4" s="1"/>
  <c r="C207" i="4" a="1"/>
  <c r="C207" i="4" s="1"/>
  <c r="O207" i="4" a="1"/>
  <c r="O207" i="4" s="1"/>
  <c r="F207" i="4" a="1"/>
  <c r="F207" i="4" s="1"/>
  <c r="C395" i="2" s="1"/>
  <c r="K207" i="4" a="1"/>
  <c r="K207" i="4" s="1"/>
  <c r="B395" i="2" s="1"/>
  <c r="E207" i="4" a="1"/>
  <c r="E207" i="4" s="1"/>
  <c r="D232" i="4" a="1"/>
  <c r="D232" i="4" s="1"/>
  <c r="L232" i="4" a="1"/>
  <c r="L232" i="4" s="1"/>
  <c r="D246" i="3" s="1"/>
  <c r="G232" i="4" a="1"/>
  <c r="G232" i="4" s="1"/>
  <c r="C232" i="4" a="1"/>
  <c r="C232" i="4" s="1"/>
  <c r="O232" i="4" a="1"/>
  <c r="O232" i="4" s="1"/>
  <c r="F232" i="4" a="1"/>
  <c r="F232" i="4" s="1"/>
  <c r="C407" i="2" s="1"/>
  <c r="K232" i="4" a="1"/>
  <c r="K232" i="4" s="1"/>
  <c r="B407" i="2" s="1"/>
  <c r="E232" i="4" a="1"/>
  <c r="E232" i="4" s="1"/>
  <c r="L319" i="4" a="1"/>
  <c r="L319" i="4" s="1"/>
  <c r="D333" i="3" s="1"/>
  <c r="G319" i="4" a="1"/>
  <c r="G319" i="4" s="1"/>
  <c r="C319" i="4" a="1"/>
  <c r="C319" i="4" s="1"/>
  <c r="O319" i="4" a="1"/>
  <c r="O319" i="4" s="1"/>
  <c r="F319" i="4" a="1"/>
  <c r="F319" i="4" s="1"/>
  <c r="C454" i="2" s="1"/>
  <c r="K319" i="4" a="1"/>
  <c r="K319" i="4" s="1"/>
  <c r="B454" i="2" s="1"/>
  <c r="E319" i="4" a="1"/>
  <c r="E319" i="4" s="1"/>
  <c r="J319" i="4" a="1"/>
  <c r="J319" i="4" s="1"/>
  <c r="O356" i="4" a="1"/>
  <c r="O356" i="4" s="1"/>
  <c r="J356" i="4" a="1"/>
  <c r="J356" i="4" s="1"/>
  <c r="E356" i="4" a="1"/>
  <c r="E356" i="4" s="1"/>
  <c r="K356" i="4" a="1"/>
  <c r="K356" i="4" s="1"/>
  <c r="B1147" i="2" s="1"/>
  <c r="D356" i="4" a="1"/>
  <c r="D356" i="4" s="1"/>
  <c r="C356" i="4" a="1"/>
  <c r="C356" i="4" s="1"/>
  <c r="G356" i="4" a="1"/>
  <c r="G356" i="4" s="1"/>
  <c r="F356" i="4" a="1"/>
  <c r="F356" i="4" s="1"/>
  <c r="C1147" i="2" s="1"/>
  <c r="O363" i="4" a="1"/>
  <c r="O363" i="4" s="1"/>
  <c r="J363" i="4" a="1"/>
  <c r="J363" i="4" s="1"/>
  <c r="E363" i="4" a="1"/>
  <c r="E363" i="4" s="1"/>
  <c r="L363" i="4" a="1"/>
  <c r="L363" i="4" s="1"/>
  <c r="D377" i="3" s="1"/>
  <c r="G363" i="4" a="1"/>
  <c r="G363" i="4" s="1"/>
  <c r="C363" i="4" a="1"/>
  <c r="C363" i="4" s="1"/>
  <c r="F363" i="4" a="1"/>
  <c r="F363" i="4" s="1"/>
  <c r="C90" i="2" s="1"/>
  <c r="D363" i="4" a="1"/>
  <c r="D363" i="4" s="1"/>
  <c r="K363" i="4" a="1"/>
  <c r="K363" i="4" s="1"/>
  <c r="B90" i="2" s="1"/>
  <c r="D440" i="4" a="1"/>
  <c r="D440" i="4" s="1"/>
  <c r="K440" i="4" a="1"/>
  <c r="K440" i="4" s="1"/>
  <c r="B513" i="2" s="1"/>
  <c r="F440" i="4" a="1"/>
  <c r="F440" i="4" s="1"/>
  <c r="C513" i="2" s="1"/>
  <c r="J440" i="4" a="1"/>
  <c r="J440" i="4" s="1"/>
  <c r="C440" i="4" a="1"/>
  <c r="C440" i="4" s="1"/>
  <c r="G440" i="4" a="1"/>
  <c r="G440" i="4" s="1"/>
  <c r="O440" i="4" a="1"/>
  <c r="O440" i="4" s="1"/>
  <c r="L440" i="4" a="1"/>
  <c r="L440" i="4" s="1"/>
  <c r="D454" i="3" s="1"/>
  <c r="J1537" i="3"/>
  <c r="I1538" i="3"/>
  <c r="Q1538" i="3"/>
  <c r="H1539" i="3"/>
  <c r="P1539" i="3"/>
  <c r="E1542" i="3"/>
  <c r="M1542" i="3"/>
  <c r="K1544" i="3"/>
  <c r="J1545" i="3"/>
  <c r="I1546" i="3"/>
  <c r="Q1546" i="3"/>
  <c r="H1547" i="3"/>
  <c r="P1547" i="3"/>
  <c r="E1550" i="3"/>
  <c r="M1550" i="3"/>
  <c r="K1552" i="3"/>
  <c r="J1553" i="3"/>
  <c r="I1554" i="3"/>
  <c r="Q1554" i="3"/>
  <c r="H1555" i="3"/>
  <c r="P1555" i="3"/>
  <c r="E1558" i="3"/>
  <c r="M1558" i="3"/>
  <c r="K1560" i="3"/>
  <c r="J1561" i="3"/>
  <c r="I1562" i="3"/>
  <c r="Q1562" i="3"/>
  <c r="H1563" i="3"/>
  <c r="P1563" i="3"/>
  <c r="E1566" i="3"/>
  <c r="M1566" i="3"/>
  <c r="K1568" i="3"/>
  <c r="J1569" i="3"/>
  <c r="I1570" i="3"/>
  <c r="Q1570" i="3"/>
  <c r="H1571" i="3"/>
  <c r="P1571" i="3"/>
  <c r="O33" i="4" a="1"/>
  <c r="O33" i="4" s="1"/>
  <c r="J33" i="4" a="1"/>
  <c r="J33" i="4" s="1"/>
  <c r="E33" i="4" a="1"/>
  <c r="E33" i="4" s="1"/>
  <c r="F33" i="4" a="1"/>
  <c r="F33" i="4" s="1"/>
  <c r="C37" i="2" s="1"/>
  <c r="K33" i="4" a="1"/>
  <c r="K33" i="4" s="1"/>
  <c r="B37" i="2" s="1"/>
  <c r="D33" i="4" a="1"/>
  <c r="D33" i="4" s="1"/>
  <c r="L33" i="4" a="1"/>
  <c r="L33" i="4" s="1"/>
  <c r="D47" i="3" s="1"/>
  <c r="E39" i="4" a="1"/>
  <c r="E39" i="4" s="1"/>
  <c r="K39" i="4" a="1"/>
  <c r="K39" i="4" s="1"/>
  <c r="B43" i="2" s="1"/>
  <c r="C44" i="4" a="1"/>
  <c r="C44" i="4" s="1"/>
  <c r="C52" i="4" a="1"/>
  <c r="C52" i="4" s="1"/>
  <c r="L53" i="4" a="1"/>
  <c r="L53" i="4" s="1"/>
  <c r="D67" i="3" s="1"/>
  <c r="G53" i="4" a="1"/>
  <c r="G53" i="4" s="1"/>
  <c r="C53" i="4" a="1"/>
  <c r="C53" i="4" s="1"/>
  <c r="F53" i="4" a="1"/>
  <c r="F53" i="4" s="1"/>
  <c r="C53" i="2" s="1"/>
  <c r="E53" i="4" a="1"/>
  <c r="E53" i="4" s="1"/>
  <c r="K53" i="4" a="1"/>
  <c r="K53" i="4" s="1"/>
  <c r="B53" i="2" s="1"/>
  <c r="J53" i="4" a="1"/>
  <c r="J53" i="4" s="1"/>
  <c r="D53" i="4" a="1"/>
  <c r="D53" i="4" s="1"/>
  <c r="O68" i="4" a="1"/>
  <c r="O68" i="4" s="1"/>
  <c r="J68" i="4" a="1"/>
  <c r="J68" i="4" s="1"/>
  <c r="E68" i="4" a="1"/>
  <c r="E68" i="4" s="1"/>
  <c r="G68" i="4" a="1"/>
  <c r="G68" i="4" s="1"/>
  <c r="F68" i="4" a="1"/>
  <c r="F68" i="4" s="1"/>
  <c r="C65" i="2" s="1"/>
  <c r="L68" i="4" a="1"/>
  <c r="L68" i="4" s="1"/>
  <c r="D82" i="3" s="1"/>
  <c r="D79" i="4" a="1"/>
  <c r="D79" i="4" s="1"/>
  <c r="L79" i="4" a="1"/>
  <c r="L79" i="4" s="1"/>
  <c r="D93" i="3" s="1"/>
  <c r="G79" i="4" a="1"/>
  <c r="G79" i="4" s="1"/>
  <c r="C79" i="4" a="1"/>
  <c r="C79" i="4" s="1"/>
  <c r="O79" i="4" a="1"/>
  <c r="O79" i="4" s="1"/>
  <c r="F79" i="4" a="1"/>
  <c r="F79" i="4" s="1"/>
  <c r="C318" i="2" s="1"/>
  <c r="K79" i="4" a="1"/>
  <c r="K79" i="4" s="1"/>
  <c r="B318" i="2" s="1"/>
  <c r="E79" i="4" a="1"/>
  <c r="E79" i="4" s="1"/>
  <c r="L80" i="4" a="1"/>
  <c r="L80" i="4" s="1"/>
  <c r="D94" i="3" s="1"/>
  <c r="G80" i="4" a="1"/>
  <c r="G80" i="4" s="1"/>
  <c r="C80" i="4" a="1"/>
  <c r="C80" i="4" s="1"/>
  <c r="O80" i="4" a="1"/>
  <c r="O80" i="4" s="1"/>
  <c r="F80" i="4" a="1"/>
  <c r="F80" i="4" s="1"/>
  <c r="K80" i="4" a="1"/>
  <c r="K80" i="4" s="1"/>
  <c r="B67" i="2" s="1"/>
  <c r="G97" i="4" a="1"/>
  <c r="G97" i="4" s="1"/>
  <c r="D119" i="4" a="1"/>
  <c r="D119" i="4" s="1"/>
  <c r="L119" i="4" a="1"/>
  <c r="L119" i="4" s="1"/>
  <c r="D133" i="3" s="1"/>
  <c r="G119" i="4" a="1"/>
  <c r="G119" i="4" s="1"/>
  <c r="C119" i="4" a="1"/>
  <c r="C119" i="4" s="1"/>
  <c r="O119" i="4" a="1"/>
  <c r="O119" i="4" s="1"/>
  <c r="F119" i="4" a="1"/>
  <c r="F119" i="4" s="1"/>
  <c r="C77" i="2" s="1"/>
  <c r="K119" i="4" a="1"/>
  <c r="K119" i="4" s="1"/>
  <c r="B77" i="2" s="1"/>
  <c r="E119" i="4" a="1"/>
  <c r="E119" i="4" s="1"/>
  <c r="O122" i="4" a="1"/>
  <c r="O122" i="4" s="1"/>
  <c r="J122" i="4" a="1"/>
  <c r="J122" i="4" s="1"/>
  <c r="E122" i="4" a="1"/>
  <c r="E122" i="4" s="1"/>
  <c r="D122" i="4" a="1"/>
  <c r="D122" i="4" s="1"/>
  <c r="F122" i="4" a="1"/>
  <c r="F122" i="4" s="1"/>
  <c r="C348" i="2" s="1"/>
  <c r="L122" i="4" a="1"/>
  <c r="L122" i="4" s="1"/>
  <c r="D136" i="3" s="1"/>
  <c r="C122" i="4" a="1"/>
  <c r="C122" i="4" s="1"/>
  <c r="M124" i="4"/>
  <c r="O153" i="4" a="1"/>
  <c r="O153" i="4" s="1"/>
  <c r="J153" i="4" a="1"/>
  <c r="J153" i="4" s="1"/>
  <c r="E153" i="4" a="1"/>
  <c r="E153" i="4" s="1"/>
  <c r="N153" i="4" s="1"/>
  <c r="D153" i="4" a="1"/>
  <c r="D153" i="4" s="1"/>
  <c r="G153" i="4" a="1"/>
  <c r="G153" i="4" s="1"/>
  <c r="L153" i="4" a="1"/>
  <c r="L153" i="4" s="1"/>
  <c r="D167" i="3" s="1"/>
  <c r="F153" i="4" a="1"/>
  <c r="F153" i="4" s="1"/>
  <c r="C1071" i="2" s="1"/>
  <c r="O170" i="4" a="1"/>
  <c r="O170" i="4" s="1"/>
  <c r="J170" i="4" a="1"/>
  <c r="J170" i="4" s="1"/>
  <c r="E170" i="4" a="1"/>
  <c r="E170" i="4" s="1"/>
  <c r="D170" i="4" a="1"/>
  <c r="D170" i="4" s="1"/>
  <c r="G170" i="4" a="1"/>
  <c r="G170" i="4" s="1"/>
  <c r="F170" i="4" a="1"/>
  <c r="F170" i="4" s="1"/>
  <c r="C385" i="2" s="1"/>
  <c r="C170" i="4" a="1"/>
  <c r="C170" i="4" s="1"/>
  <c r="C178" i="4" a="1"/>
  <c r="C178" i="4" s="1"/>
  <c r="D183" i="4" a="1"/>
  <c r="D183" i="4" s="1"/>
  <c r="L183" i="4" a="1"/>
  <c r="L183" i="4" s="1"/>
  <c r="D197" i="3" s="1"/>
  <c r="G183" i="4" a="1"/>
  <c r="G183" i="4" s="1"/>
  <c r="C183" i="4" a="1"/>
  <c r="C183" i="4" s="1"/>
  <c r="O183" i="4" a="1"/>
  <c r="O183" i="4" s="1"/>
  <c r="F183" i="4" a="1"/>
  <c r="F183" i="4" s="1"/>
  <c r="C390" i="2" s="1"/>
  <c r="K183" i="4" a="1"/>
  <c r="K183" i="4" s="1"/>
  <c r="B390" i="2" s="1"/>
  <c r="E183" i="4" a="1"/>
  <c r="E183" i="4" s="1"/>
  <c r="D192" i="4" a="1"/>
  <c r="D192" i="4" s="1"/>
  <c r="L192" i="4" a="1"/>
  <c r="L192" i="4" s="1"/>
  <c r="D206" i="3" s="1"/>
  <c r="G192" i="4" a="1"/>
  <c r="G192" i="4" s="1"/>
  <c r="C192" i="4" a="1"/>
  <c r="C192" i="4" s="1"/>
  <c r="O192" i="4" a="1"/>
  <c r="O192" i="4" s="1"/>
  <c r="F192" i="4" a="1"/>
  <c r="F192" i="4" s="1"/>
  <c r="C1091" i="2" s="1"/>
  <c r="C202" i="4" a="1"/>
  <c r="C202" i="4" s="1"/>
  <c r="O266" i="4" a="1"/>
  <c r="O266" i="4" s="1"/>
  <c r="J266" i="4" a="1"/>
  <c r="J266" i="4" s="1"/>
  <c r="E266" i="4" a="1"/>
  <c r="E266" i="4" s="1"/>
  <c r="D266" i="4" a="1"/>
  <c r="D266" i="4" s="1"/>
  <c r="G266" i="4" a="1"/>
  <c r="G266" i="4" s="1"/>
  <c r="F266" i="4" a="1"/>
  <c r="F266" i="4" s="1"/>
  <c r="C424" i="2" s="1"/>
  <c r="L266" i="4" a="1"/>
  <c r="L266" i="4" s="1"/>
  <c r="D280" i="3" s="1"/>
  <c r="K266" i="4" a="1"/>
  <c r="K266" i="4" s="1"/>
  <c r="B424" i="2" s="1"/>
  <c r="D282" i="4" a="1"/>
  <c r="D282" i="4" s="1"/>
  <c r="J282" i="4" a="1"/>
  <c r="J282" i="4" s="1"/>
  <c r="E282" i="4" a="1"/>
  <c r="E282" i="4" s="1"/>
  <c r="O282" i="4" a="1"/>
  <c r="O282" i="4" s="1"/>
  <c r="C282" i="4" a="1"/>
  <c r="C282" i="4" s="1"/>
  <c r="L282" i="4" a="1"/>
  <c r="L282" i="4" s="1"/>
  <c r="D296" i="3" s="1"/>
  <c r="F282" i="4" a="1"/>
  <c r="F282" i="4" s="1"/>
  <c r="C432" i="2" s="1"/>
  <c r="K282" i="4" a="1"/>
  <c r="K282" i="4" s="1"/>
  <c r="B432" i="2" s="1"/>
  <c r="L296" i="4" a="1"/>
  <c r="L296" i="4" s="1"/>
  <c r="D310" i="3" s="1"/>
  <c r="G296" i="4" a="1"/>
  <c r="G296" i="4" s="1"/>
  <c r="C296" i="4" a="1"/>
  <c r="C296" i="4" s="1"/>
  <c r="K296" i="4" a="1"/>
  <c r="K296" i="4" s="1"/>
  <c r="B1126" i="2" s="1"/>
  <c r="E296" i="4" a="1"/>
  <c r="E296" i="4" s="1"/>
  <c r="J296" i="4" a="1"/>
  <c r="J296" i="4" s="1"/>
  <c r="D296" i="4" a="1"/>
  <c r="D296" i="4" s="1"/>
  <c r="F296" i="4" a="1"/>
  <c r="F296" i="4" s="1"/>
  <c r="C1126" i="2" s="1"/>
  <c r="D319" i="4" a="1"/>
  <c r="D319" i="4" s="1"/>
  <c r="O339" i="4" a="1"/>
  <c r="O339" i="4" s="1"/>
  <c r="J339" i="4" a="1"/>
  <c r="J339" i="4" s="1"/>
  <c r="E339" i="4" a="1"/>
  <c r="E339" i="4" s="1"/>
  <c r="N339" i="4" s="1"/>
  <c r="L339" i="4" a="1"/>
  <c r="L339" i="4" s="1"/>
  <c r="D353" i="3" s="1"/>
  <c r="G339" i="4" a="1"/>
  <c r="G339" i="4" s="1"/>
  <c r="C339" i="4" a="1"/>
  <c r="C339" i="4" s="1"/>
  <c r="D339" i="4" a="1"/>
  <c r="D339" i="4" s="1"/>
  <c r="K339" i="4" a="1"/>
  <c r="K339" i="4" s="1"/>
  <c r="B465" i="2" s="1"/>
  <c r="E381" i="4" a="1"/>
  <c r="E381" i="4" s="1"/>
  <c r="J381" i="4" a="1"/>
  <c r="J381" i="4" s="1"/>
  <c r="O381" i="4" a="1"/>
  <c r="O381" i="4" s="1"/>
  <c r="D381" i="4" a="1"/>
  <c r="D381" i="4" s="1"/>
  <c r="C381" i="4" a="1"/>
  <c r="C381" i="4" s="1"/>
  <c r="G381" i="4" a="1"/>
  <c r="G381" i="4" s="1"/>
  <c r="F381" i="4" a="1"/>
  <c r="F381" i="4" s="1"/>
  <c r="C94" i="2" s="1"/>
  <c r="L381" i="4" a="1"/>
  <c r="L381" i="4" s="1"/>
  <c r="D395" i="3" s="1"/>
  <c r="K381" i="4" a="1"/>
  <c r="K381" i="4" s="1"/>
  <c r="B94" i="2" s="1"/>
  <c r="E440" i="4" a="1"/>
  <c r="E440" i="4" s="1"/>
  <c r="J1538" i="3"/>
  <c r="R1538" i="3"/>
  <c r="F1542" i="3"/>
  <c r="N1542" i="3"/>
  <c r="J1546" i="3"/>
  <c r="R1546" i="3"/>
  <c r="F1550" i="3"/>
  <c r="N1550" i="3"/>
  <c r="J1554" i="3"/>
  <c r="R1554" i="3"/>
  <c r="F1558" i="3"/>
  <c r="N1558" i="3"/>
  <c r="J1562" i="3"/>
  <c r="R1562" i="3"/>
  <c r="F1566" i="3"/>
  <c r="N1566" i="3"/>
  <c r="J1570" i="3"/>
  <c r="R1570" i="3"/>
  <c r="D7" i="4" a="1"/>
  <c r="D7" i="4" s="1"/>
  <c r="O7" i="4" a="1"/>
  <c r="O7" i="4" s="1"/>
  <c r="C7" i="4" a="1"/>
  <c r="C7" i="4" s="1"/>
  <c r="L7" i="4" a="1"/>
  <c r="L7" i="4" s="1"/>
  <c r="D21" i="3" s="1"/>
  <c r="G7" i="4" a="1"/>
  <c r="G7" i="4" s="1"/>
  <c r="E12" i="4" a="1"/>
  <c r="E12" i="4" s="1"/>
  <c r="N12" i="4" s="1"/>
  <c r="J12" i="4" a="1"/>
  <c r="J12" i="4" s="1"/>
  <c r="O12" i="4" a="1"/>
  <c r="O12" i="4" s="1"/>
  <c r="D12" i="4" a="1"/>
  <c r="D12" i="4" s="1"/>
  <c r="L12" i="4" a="1"/>
  <c r="L12" i="4" s="1"/>
  <c r="D26" i="3" s="1"/>
  <c r="L21" i="4" a="1"/>
  <c r="L21" i="4" s="1"/>
  <c r="D35" i="3" s="1"/>
  <c r="G21" i="4" a="1"/>
  <c r="G21" i="4" s="1"/>
  <c r="C21" i="4" a="1"/>
  <c r="C21" i="4" s="1"/>
  <c r="E21" i="4" a="1"/>
  <c r="E21" i="4" s="1"/>
  <c r="N21" i="4" s="1"/>
  <c r="J21" i="4" a="1"/>
  <c r="J21" i="4" s="1"/>
  <c r="O21" i="4" a="1"/>
  <c r="O21" i="4" s="1"/>
  <c r="D21" i="4" a="1"/>
  <c r="D21" i="4" s="1"/>
  <c r="C24" i="4" a="1"/>
  <c r="C24" i="4" s="1"/>
  <c r="F42" i="4" a="1"/>
  <c r="F42" i="4" s="1"/>
  <c r="C46" i="2" s="1"/>
  <c r="K42" i="4" a="1"/>
  <c r="K42" i="4" s="1"/>
  <c r="B46" i="2" s="1"/>
  <c r="E42" i="4" a="1"/>
  <c r="E42" i="4" s="1"/>
  <c r="J42" i="4" a="1"/>
  <c r="J42" i="4" s="1"/>
  <c r="O42" i="4" a="1"/>
  <c r="O42" i="4" s="1"/>
  <c r="D42" i="4" a="1"/>
  <c r="D42" i="4" s="1"/>
  <c r="L42" i="4" a="1"/>
  <c r="L42" i="4" s="1"/>
  <c r="D56" i="3" s="1"/>
  <c r="J46" i="4" a="1"/>
  <c r="J46" i="4" s="1"/>
  <c r="E46" i="4" a="1"/>
  <c r="E46" i="4" s="1"/>
  <c r="N46" i="4" s="1"/>
  <c r="O46" i="4" a="1"/>
  <c r="O46" i="4" s="1"/>
  <c r="D46" i="4" a="1"/>
  <c r="D46" i="4" s="1"/>
  <c r="C46" i="4" a="1"/>
  <c r="C46" i="4" s="1"/>
  <c r="G58" i="4" a="1"/>
  <c r="G58" i="4" s="1"/>
  <c r="D128" i="4" a="1"/>
  <c r="D128" i="4" s="1"/>
  <c r="L128" i="4" a="1"/>
  <c r="L128" i="4" s="1"/>
  <c r="D142" i="3" s="1"/>
  <c r="G128" i="4" a="1"/>
  <c r="G128" i="4" s="1"/>
  <c r="C128" i="4" a="1"/>
  <c r="C128" i="4" s="1"/>
  <c r="O128" i="4" a="1"/>
  <c r="O128" i="4" s="1"/>
  <c r="F128" i="4" a="1"/>
  <c r="F128" i="4" s="1"/>
  <c r="C354" i="2" s="1"/>
  <c r="C145" i="4" a="1"/>
  <c r="C145" i="4" s="1"/>
  <c r="D167" i="4" a="1"/>
  <c r="D167" i="4" s="1"/>
  <c r="L167" i="4" a="1"/>
  <c r="L167" i="4" s="1"/>
  <c r="D181" i="3" s="1"/>
  <c r="G167" i="4" a="1"/>
  <c r="G167" i="4" s="1"/>
  <c r="C167" i="4" a="1"/>
  <c r="C167" i="4" s="1"/>
  <c r="O167" i="4" a="1"/>
  <c r="O167" i="4" s="1"/>
  <c r="F167" i="4" a="1"/>
  <c r="F167" i="4" s="1"/>
  <c r="C383" i="2" s="1"/>
  <c r="J216" i="4" a="1"/>
  <c r="J216" i="4" s="1"/>
  <c r="J311" i="4" a="1"/>
  <c r="J311" i="4" s="1"/>
  <c r="O315" i="4" a="1"/>
  <c r="O315" i="4" s="1"/>
  <c r="J315" i="4" a="1"/>
  <c r="J315" i="4" s="1"/>
  <c r="E315" i="4" a="1"/>
  <c r="E315" i="4" s="1"/>
  <c r="L315" i="4" a="1"/>
  <c r="L315" i="4" s="1"/>
  <c r="D329" i="3" s="1"/>
  <c r="F315" i="4" a="1"/>
  <c r="F315" i="4" s="1"/>
  <c r="C1135" i="2" s="1"/>
  <c r="K315" i="4" a="1"/>
  <c r="K315" i="4" s="1"/>
  <c r="B1135" i="2" s="1"/>
  <c r="D315" i="4" a="1"/>
  <c r="D315" i="4" s="1"/>
  <c r="G315" i="4" a="1"/>
  <c r="G315" i="4" s="1"/>
  <c r="D346" i="4" a="1"/>
  <c r="D346" i="4" s="1"/>
  <c r="O346" i="4" a="1"/>
  <c r="O346" i="4" s="1"/>
  <c r="G346" i="4" a="1"/>
  <c r="G346" i="4" s="1"/>
  <c r="F346" i="4" a="1"/>
  <c r="F346" i="4" s="1"/>
  <c r="C469" i="2" s="1"/>
  <c r="L346" i="4" a="1"/>
  <c r="L346" i="4" s="1"/>
  <c r="D360" i="3" s="1"/>
  <c r="K346" i="4" a="1"/>
  <c r="K346" i="4" s="1"/>
  <c r="B469" i="2" s="1"/>
  <c r="E346" i="4" a="1"/>
  <c r="E346" i="4" s="1"/>
  <c r="J346" i="4" a="1"/>
  <c r="J346" i="4" s="1"/>
  <c r="L376" i="4" a="1"/>
  <c r="L376" i="4" s="1"/>
  <c r="D390" i="3" s="1"/>
  <c r="G376" i="4" a="1"/>
  <c r="G376" i="4" s="1"/>
  <c r="C376" i="4" a="1"/>
  <c r="C376" i="4" s="1"/>
  <c r="O376" i="4" a="1"/>
  <c r="O376" i="4" s="1"/>
  <c r="F376" i="4" a="1"/>
  <c r="F376" i="4" s="1"/>
  <c r="C485" i="2" s="1"/>
  <c r="E376" i="4" a="1"/>
  <c r="E376" i="4" s="1"/>
  <c r="J376" i="4" a="1"/>
  <c r="J376" i="4" s="1"/>
  <c r="D376" i="4" a="1"/>
  <c r="D376" i="4" s="1"/>
  <c r="J1539" i="3"/>
  <c r="G1542" i="3"/>
  <c r="E1544" i="3"/>
  <c r="J1547" i="3"/>
  <c r="G1550" i="3"/>
  <c r="E1552" i="3"/>
  <c r="J1555" i="3"/>
  <c r="G1558" i="3"/>
  <c r="E1560" i="3"/>
  <c r="J1563" i="3"/>
  <c r="G1566" i="3"/>
  <c r="E1568" i="3"/>
  <c r="J1571" i="3"/>
  <c r="C1555" i="2"/>
  <c r="C7" i="2"/>
  <c r="B7" i="2"/>
  <c r="D15" i="3"/>
  <c r="E7" i="4" a="1"/>
  <c r="E7" i="4" s="1"/>
  <c r="N7" i="4" s="1"/>
  <c r="K7" i="4" a="1"/>
  <c r="K7" i="4" s="1"/>
  <c r="B13" i="2" s="1"/>
  <c r="C12" i="4" a="1"/>
  <c r="C12" i="4" s="1"/>
  <c r="G17" i="4" a="1"/>
  <c r="G17" i="4" s="1"/>
  <c r="O24" i="4" a="1"/>
  <c r="O24" i="4" s="1"/>
  <c r="C33" i="4" a="1"/>
  <c r="C33" i="4" s="1"/>
  <c r="F39" i="4" a="1"/>
  <c r="F39" i="4" s="1"/>
  <c r="C43" i="2" s="1"/>
  <c r="F40" i="4" a="1"/>
  <c r="F40" i="4" s="1"/>
  <c r="C44" i="2" s="1"/>
  <c r="K40" i="4" a="1"/>
  <c r="K40" i="4" s="1"/>
  <c r="B44" i="2" s="1"/>
  <c r="E40" i="4" a="1"/>
  <c r="E40" i="4" s="1"/>
  <c r="J40" i="4" a="1"/>
  <c r="J40" i="4" s="1"/>
  <c r="D40" i="4" a="1"/>
  <c r="D40" i="4" s="1"/>
  <c r="L40" i="4" a="1"/>
  <c r="L40" i="4" s="1"/>
  <c r="D54" i="3" s="1"/>
  <c r="F44" i="4" a="1"/>
  <c r="F44" i="4" s="1"/>
  <c r="C1557" i="2" s="1"/>
  <c r="K46" i="4" a="1"/>
  <c r="K46" i="4" s="1"/>
  <c r="B48" i="2" s="1"/>
  <c r="N48" i="4"/>
  <c r="G50" i="4" a="1"/>
  <c r="G50" i="4" s="1"/>
  <c r="D52" i="4" a="1"/>
  <c r="D52" i="4" s="1"/>
  <c r="L56" i="4" a="1"/>
  <c r="L56" i="4" s="1"/>
  <c r="D70" i="3" s="1"/>
  <c r="G56" i="4" a="1"/>
  <c r="G56" i="4" s="1"/>
  <c r="C56" i="4" a="1"/>
  <c r="C56" i="4" s="1"/>
  <c r="F56" i="4" a="1"/>
  <c r="F56" i="4" s="1"/>
  <c r="C55" i="2" s="1"/>
  <c r="K56" i="4" a="1"/>
  <c r="K56" i="4" s="1"/>
  <c r="B55" i="2" s="1"/>
  <c r="E56" i="4" a="1"/>
  <c r="E56" i="4" s="1"/>
  <c r="O56" i="4" a="1"/>
  <c r="O56" i="4" s="1"/>
  <c r="O76" i="4" a="1"/>
  <c r="O76" i="4" s="1"/>
  <c r="J76" i="4" a="1"/>
  <c r="J76" i="4" s="1"/>
  <c r="E76" i="4" a="1"/>
  <c r="E76" i="4" s="1"/>
  <c r="F76" i="4" a="1"/>
  <c r="F76" i="4" s="1"/>
  <c r="C315" i="2" s="1"/>
  <c r="L76" i="4" a="1"/>
  <c r="L76" i="4" s="1"/>
  <c r="D90" i="3" s="1"/>
  <c r="D76" i="4" a="1"/>
  <c r="D76" i="4" s="1"/>
  <c r="K76" i="4" a="1"/>
  <c r="K76" i="4" s="1"/>
  <c r="B315" i="2" s="1"/>
  <c r="D80" i="4" a="1"/>
  <c r="D80" i="4" s="1"/>
  <c r="J88" i="4" a="1"/>
  <c r="J88" i="4" s="1"/>
  <c r="O100" i="4" a="1"/>
  <c r="O100" i="4" s="1"/>
  <c r="J100" i="4" a="1"/>
  <c r="J100" i="4" s="1"/>
  <c r="E100" i="4" a="1"/>
  <c r="E100" i="4" s="1"/>
  <c r="G100" i="4" a="1"/>
  <c r="G100" i="4" s="1"/>
  <c r="F100" i="4" a="1"/>
  <c r="F100" i="4" s="1"/>
  <c r="C329" i="2" s="1"/>
  <c r="L100" i="4" a="1"/>
  <c r="L100" i="4" s="1"/>
  <c r="D114" i="3" s="1"/>
  <c r="D111" i="4" a="1"/>
  <c r="D111" i="4" s="1"/>
  <c r="L111" i="4" a="1"/>
  <c r="L111" i="4" s="1"/>
  <c r="D125" i="3" s="1"/>
  <c r="G111" i="4" a="1"/>
  <c r="G111" i="4" s="1"/>
  <c r="C111" i="4" a="1"/>
  <c r="C111" i="4" s="1"/>
  <c r="O111" i="4" a="1"/>
  <c r="O111" i="4" s="1"/>
  <c r="F111" i="4" a="1"/>
  <c r="F111" i="4" s="1"/>
  <c r="C338" i="2" s="1"/>
  <c r="K111" i="4" a="1"/>
  <c r="K111" i="4" s="1"/>
  <c r="B338" i="2" s="1"/>
  <c r="E111" i="4" a="1"/>
  <c r="E111" i="4" s="1"/>
  <c r="L112" i="4" a="1"/>
  <c r="L112" i="4" s="1"/>
  <c r="D126" i="3" s="1"/>
  <c r="G112" i="4" a="1"/>
  <c r="G112" i="4" s="1"/>
  <c r="C112" i="4" a="1"/>
  <c r="C112" i="4" s="1"/>
  <c r="O112" i="4" a="1"/>
  <c r="O112" i="4" s="1"/>
  <c r="F112" i="4" a="1"/>
  <c r="F112" i="4" s="1"/>
  <c r="C339" i="2" s="1"/>
  <c r="K112" i="4" a="1"/>
  <c r="K112" i="4" s="1"/>
  <c r="B339" i="2" s="1"/>
  <c r="G122" i="4" a="1"/>
  <c r="G122" i="4" s="1"/>
  <c r="J136" i="4" a="1"/>
  <c r="J136" i="4" s="1"/>
  <c r="N143" i="4"/>
  <c r="D144" i="4" a="1"/>
  <c r="D144" i="4" s="1"/>
  <c r="L144" i="4" a="1"/>
  <c r="L144" i="4" s="1"/>
  <c r="D158" i="3" s="1"/>
  <c r="G144" i="4" a="1"/>
  <c r="G144" i="4" s="1"/>
  <c r="C144" i="4" a="1"/>
  <c r="C144" i="4" s="1"/>
  <c r="O144" i="4" a="1"/>
  <c r="O144" i="4" s="1"/>
  <c r="F144" i="4" a="1"/>
  <c r="F144" i="4" s="1"/>
  <c r="C1519" i="2" s="1"/>
  <c r="K144" i="4" a="1"/>
  <c r="K144" i="4" s="1"/>
  <c r="B1519" i="2" s="1"/>
  <c r="E144" i="4" a="1"/>
  <c r="E144" i="4" s="1"/>
  <c r="C153" i="4" a="1"/>
  <c r="C153" i="4" s="1"/>
  <c r="D159" i="4" a="1"/>
  <c r="D159" i="4" s="1"/>
  <c r="L159" i="4" a="1"/>
  <c r="L159" i="4" s="1"/>
  <c r="D173" i="3" s="1"/>
  <c r="G159" i="4" a="1"/>
  <c r="G159" i="4" s="1"/>
  <c r="C159" i="4" a="1"/>
  <c r="C159" i="4" s="1"/>
  <c r="O159" i="4" a="1"/>
  <c r="O159" i="4" s="1"/>
  <c r="F159" i="4" a="1"/>
  <c r="F159" i="4" s="1"/>
  <c r="K159" i="4" a="1"/>
  <c r="K159" i="4" s="1"/>
  <c r="B377" i="2" s="1"/>
  <c r="D200" i="4" a="1"/>
  <c r="D200" i="4" s="1"/>
  <c r="G200" i="4" a="1"/>
  <c r="G200" i="4" s="1"/>
  <c r="C200" i="4" a="1"/>
  <c r="C200" i="4" s="1"/>
  <c r="L200" i="4" a="1"/>
  <c r="L200" i="4" s="1"/>
  <c r="D214" i="3" s="1"/>
  <c r="J200" i="4" a="1"/>
  <c r="J200" i="4" s="1"/>
  <c r="F200" i="4" a="1"/>
  <c r="F200" i="4" s="1"/>
  <c r="C1562" i="2" s="1"/>
  <c r="J207" i="4" a="1"/>
  <c r="J207" i="4" s="1"/>
  <c r="K216" i="4" a="1"/>
  <c r="K216" i="4" s="1"/>
  <c r="B1547" i="2" s="1"/>
  <c r="K241" i="4" a="1"/>
  <c r="K241" i="4" s="1"/>
  <c r="B414" i="2" s="1"/>
  <c r="J255" i="4" a="1"/>
  <c r="J255" i="4" s="1"/>
  <c r="N264" i="4"/>
  <c r="K271" i="4" a="1"/>
  <c r="K271" i="4" s="1"/>
  <c r="B426" i="2" s="1"/>
  <c r="E271" i="4" a="1"/>
  <c r="E271" i="4" s="1"/>
  <c r="J271" i="4" a="1"/>
  <c r="J271" i="4" s="1"/>
  <c r="O271" i="4" a="1"/>
  <c r="O271" i="4" s="1"/>
  <c r="D271" i="4" a="1"/>
  <c r="D271" i="4" s="1"/>
  <c r="G271" i="4" a="1"/>
  <c r="G271" i="4" s="1"/>
  <c r="F271" i="4" a="1"/>
  <c r="F271" i="4" s="1"/>
  <c r="C426" i="2" s="1"/>
  <c r="C271" i="4" a="1"/>
  <c r="C271" i="4" s="1"/>
  <c r="L271" i="4" a="1"/>
  <c r="L271" i="4" s="1"/>
  <c r="D285" i="3" s="1"/>
  <c r="L280" i="4" a="1"/>
  <c r="L280" i="4" s="1"/>
  <c r="D294" i="3" s="1"/>
  <c r="G280" i="4" a="1"/>
  <c r="G280" i="4" s="1"/>
  <c r="C280" i="4" a="1"/>
  <c r="C280" i="4" s="1"/>
  <c r="K280" i="4" a="1"/>
  <c r="K280" i="4" s="1"/>
  <c r="B1120" i="2" s="1"/>
  <c r="E280" i="4" a="1"/>
  <c r="E280" i="4" s="1"/>
  <c r="N280" i="4" s="1"/>
  <c r="J280" i="4" a="1"/>
  <c r="J280" i="4" s="1"/>
  <c r="O280" i="4" a="1"/>
  <c r="O280" i="4" s="1"/>
  <c r="D280" i="4" a="1"/>
  <c r="D280" i="4" s="1"/>
  <c r="O307" i="4" a="1"/>
  <c r="O307" i="4" s="1"/>
  <c r="J307" i="4" a="1"/>
  <c r="J307" i="4" s="1"/>
  <c r="E307" i="4" a="1"/>
  <c r="E307" i="4" s="1"/>
  <c r="L307" i="4" a="1"/>
  <c r="L307" i="4" s="1"/>
  <c r="D321" i="3" s="1"/>
  <c r="F307" i="4" a="1"/>
  <c r="F307" i="4" s="1"/>
  <c r="C1130" i="2" s="1"/>
  <c r="K307" i="4" a="1"/>
  <c r="K307" i="4" s="1"/>
  <c r="B1130" i="2" s="1"/>
  <c r="D307" i="4" a="1"/>
  <c r="D307" i="4" s="1"/>
  <c r="G307" i="4" a="1"/>
  <c r="G307" i="4" s="1"/>
  <c r="C307" i="4" a="1"/>
  <c r="C307" i="4" s="1"/>
  <c r="O311" i="4" a="1"/>
  <c r="O311" i="4" s="1"/>
  <c r="N313" i="4"/>
  <c r="C315" i="4" a="1"/>
  <c r="C315" i="4" s="1"/>
  <c r="C346" i="4" a="1"/>
  <c r="C346" i="4" s="1"/>
  <c r="L356" i="4" a="1"/>
  <c r="L356" i="4" s="1"/>
  <c r="D370" i="3" s="1"/>
  <c r="O426" i="4" a="1"/>
  <c r="O426" i="4" s="1"/>
  <c r="J426" i="4" a="1"/>
  <c r="J426" i="4" s="1"/>
  <c r="E426" i="4" a="1"/>
  <c r="E426" i="4" s="1"/>
  <c r="C426" i="4" a="1"/>
  <c r="C426" i="4" s="1"/>
  <c r="G426" i="4" a="1"/>
  <c r="G426" i="4" s="1"/>
  <c r="F426" i="4" a="1"/>
  <c r="F426" i="4" s="1"/>
  <c r="C109" i="2" s="1"/>
  <c r="L426" i="4" a="1"/>
  <c r="L426" i="4" s="1"/>
  <c r="D440" i="3" s="1"/>
  <c r="D426" i="4" a="1"/>
  <c r="D426" i="4" s="1"/>
  <c r="K426" i="4" a="1"/>
  <c r="K426" i="4" s="1"/>
  <c r="B109" i="2" s="1"/>
  <c r="O578" i="4" a="1"/>
  <c r="O578" i="4" s="1"/>
  <c r="J578" i="4" a="1"/>
  <c r="J578" i="4" s="1"/>
  <c r="E578" i="4" a="1"/>
  <c r="E578" i="4" s="1"/>
  <c r="L578" i="4" a="1"/>
  <c r="L578" i="4" s="1"/>
  <c r="D592" i="3" s="1"/>
  <c r="F578" i="4" a="1"/>
  <c r="F578" i="4" s="1"/>
  <c r="C1535" i="2" s="1"/>
  <c r="K578" i="4" a="1"/>
  <c r="K578" i="4" s="1"/>
  <c r="B1535" i="2" s="1"/>
  <c r="D578" i="4" a="1"/>
  <c r="D578" i="4" s="1"/>
  <c r="G578" i="4" a="1"/>
  <c r="G578" i="4" s="1"/>
  <c r="C578" i="4" a="1"/>
  <c r="C578" i="4" s="1"/>
  <c r="D528" i="4" a="1"/>
  <c r="D528" i="4" s="1"/>
  <c r="G528" i="4" a="1"/>
  <c r="G528" i="4" s="1"/>
  <c r="L528" i="4" a="1"/>
  <c r="L528" i="4" s="1"/>
  <c r="D542" i="3" s="1"/>
  <c r="F528" i="4" a="1"/>
  <c r="F528" i="4" s="1"/>
  <c r="C558" i="2" s="1"/>
  <c r="K528" i="4" a="1"/>
  <c r="K528" i="4" s="1"/>
  <c r="B558" i="2" s="1"/>
  <c r="J528" i="4" a="1"/>
  <c r="J528" i="4" s="1"/>
  <c r="O528" i="4" a="1"/>
  <c r="O528" i="4" s="1"/>
  <c r="J643" i="4" a="1"/>
  <c r="J643" i="4" s="1"/>
  <c r="E643" i="4" a="1"/>
  <c r="E643" i="4" s="1"/>
  <c r="O643" i="4" a="1"/>
  <c r="O643" i="4" s="1"/>
  <c r="D643" i="4" a="1"/>
  <c r="D643" i="4" s="1"/>
  <c r="G643" i="4" a="1"/>
  <c r="G643" i="4" s="1"/>
  <c r="L643" i="4" a="1"/>
  <c r="L643" i="4" s="1"/>
  <c r="D657" i="3" s="1"/>
  <c r="C643" i="4" a="1"/>
  <c r="C643" i="4" s="1"/>
  <c r="K643" i="4" a="1"/>
  <c r="K643" i="4" s="1"/>
  <c r="B144" i="2" s="1"/>
  <c r="F643" i="4" a="1"/>
  <c r="F643" i="4" s="1"/>
  <c r="C144" i="2" s="1"/>
  <c r="O795" i="4" a="1"/>
  <c r="O795" i="4" s="1"/>
  <c r="C795" i="4" a="1"/>
  <c r="C795" i="4" s="1"/>
  <c r="G795" i="4" a="1"/>
  <c r="G795" i="4" s="1"/>
  <c r="L795" i="4" a="1"/>
  <c r="L795" i="4" s="1"/>
  <c r="D809" i="3" s="1"/>
  <c r="F795" i="4" a="1"/>
  <c r="F795" i="4" s="1"/>
  <c r="C1275" i="2" s="1"/>
  <c r="K795" i="4" a="1"/>
  <c r="K795" i="4" s="1"/>
  <c r="B1275" i="2" s="1"/>
  <c r="E795" i="4" a="1"/>
  <c r="E795" i="4" s="1"/>
  <c r="N795" i="4" s="1"/>
  <c r="J795" i="4" a="1"/>
  <c r="J795" i="4" s="1"/>
  <c r="D795" i="4" a="1"/>
  <c r="D795" i="4" s="1"/>
  <c r="D175" i="4" a="1"/>
  <c r="D175" i="4" s="1"/>
  <c r="L175" i="4" a="1"/>
  <c r="L175" i="4" s="1"/>
  <c r="D189" i="3" s="1"/>
  <c r="G175" i="4" a="1"/>
  <c r="G175" i="4" s="1"/>
  <c r="C175" i="4" a="1"/>
  <c r="C175" i="4" s="1"/>
  <c r="J175" i="4" a="1"/>
  <c r="J175" i="4" s="1"/>
  <c r="O186" i="4" a="1"/>
  <c r="O186" i="4" s="1"/>
  <c r="J186" i="4" a="1"/>
  <c r="J186" i="4" s="1"/>
  <c r="E186" i="4" a="1"/>
  <c r="E186" i="4" s="1"/>
  <c r="D186" i="4" a="1"/>
  <c r="D186" i="4" s="1"/>
  <c r="D196" i="4" a="1"/>
  <c r="D196" i="4" s="1"/>
  <c r="G196" i="4" a="1"/>
  <c r="G196" i="4" s="1"/>
  <c r="C196" i="4" a="1"/>
  <c r="C196" i="4" s="1"/>
  <c r="L196" i="4" a="1"/>
  <c r="L196" i="4" s="1"/>
  <c r="D210" i="3" s="1"/>
  <c r="K196" i="4" a="1"/>
  <c r="K196" i="4" s="1"/>
  <c r="B1560" i="2" s="1"/>
  <c r="O210" i="4" a="1"/>
  <c r="O210" i="4" s="1"/>
  <c r="J210" i="4" a="1"/>
  <c r="J210" i="4" s="1"/>
  <c r="E210" i="4" a="1"/>
  <c r="E210" i="4" s="1"/>
  <c r="D210" i="4" a="1"/>
  <c r="D210" i="4" s="1"/>
  <c r="D224" i="4" a="1"/>
  <c r="D224" i="4" s="1"/>
  <c r="L224" i="4" a="1"/>
  <c r="L224" i="4" s="1"/>
  <c r="D238" i="3" s="1"/>
  <c r="G224" i="4" a="1"/>
  <c r="G224" i="4" s="1"/>
  <c r="C224" i="4" a="1"/>
  <c r="C224" i="4" s="1"/>
  <c r="J224" i="4" a="1"/>
  <c r="J224" i="4" s="1"/>
  <c r="O249" i="4" a="1"/>
  <c r="O249" i="4" s="1"/>
  <c r="J249" i="4" a="1"/>
  <c r="J249" i="4" s="1"/>
  <c r="E249" i="4" a="1"/>
  <c r="E249" i="4" s="1"/>
  <c r="D249" i="4" a="1"/>
  <c r="D249" i="4" s="1"/>
  <c r="D263" i="4" a="1"/>
  <c r="D263" i="4" s="1"/>
  <c r="L263" i="4" a="1"/>
  <c r="L263" i="4" s="1"/>
  <c r="D277" i="3" s="1"/>
  <c r="G263" i="4" a="1"/>
  <c r="G263" i="4" s="1"/>
  <c r="C263" i="4" a="1"/>
  <c r="C263" i="4" s="1"/>
  <c r="J263" i="4" a="1"/>
  <c r="J263" i="4" s="1"/>
  <c r="O316" i="4" a="1"/>
  <c r="O316" i="4" s="1"/>
  <c r="J316" i="4" a="1"/>
  <c r="J316" i="4" s="1"/>
  <c r="E316" i="4" a="1"/>
  <c r="E316" i="4" s="1"/>
  <c r="K316" i="4" a="1"/>
  <c r="K316" i="4" s="1"/>
  <c r="B452" i="2" s="1"/>
  <c r="D316" i="4" a="1"/>
  <c r="D316" i="4" s="1"/>
  <c r="C316" i="4" a="1"/>
  <c r="C316" i="4" s="1"/>
  <c r="L344" i="4" a="1"/>
  <c r="L344" i="4" s="1"/>
  <c r="D358" i="3" s="1"/>
  <c r="G344" i="4" a="1"/>
  <c r="G344" i="4" s="1"/>
  <c r="C344" i="4" a="1"/>
  <c r="C344" i="4" s="1"/>
  <c r="O344" i="4" a="1"/>
  <c r="O344" i="4" s="1"/>
  <c r="F344" i="4" a="1"/>
  <c r="F344" i="4" s="1"/>
  <c r="C1144" i="2" s="1"/>
  <c r="E344" i="4" a="1"/>
  <c r="E344" i="4" s="1"/>
  <c r="K344" i="4" a="1"/>
  <c r="K344" i="4" s="1"/>
  <c r="B1144" i="2" s="1"/>
  <c r="M445" i="4"/>
  <c r="D473" i="4" a="1"/>
  <c r="D473" i="4" s="1"/>
  <c r="J473" i="4" a="1"/>
  <c r="J473" i="4" s="1"/>
  <c r="C473" i="4" a="1"/>
  <c r="C473" i="4" s="1"/>
  <c r="L473" i="4" a="1"/>
  <c r="L473" i="4" s="1"/>
  <c r="D487" i="3" s="1"/>
  <c r="F473" i="4" a="1"/>
  <c r="F473" i="4" s="1"/>
  <c r="C531" i="2" s="1"/>
  <c r="O473" i="4" a="1"/>
  <c r="O473" i="4" s="1"/>
  <c r="K473" i="4" a="1"/>
  <c r="K473" i="4" s="1"/>
  <c r="B531" i="2" s="1"/>
  <c r="E528" i="4" a="1"/>
  <c r="E528" i="4" s="1"/>
  <c r="N528" i="4" s="1"/>
  <c r="D617" i="4" a="1"/>
  <c r="D617" i="4" s="1"/>
  <c r="L617" i="4" a="1"/>
  <c r="L617" i="4" s="1"/>
  <c r="D631" i="3" s="1"/>
  <c r="G617" i="4" a="1"/>
  <c r="G617" i="4" s="1"/>
  <c r="C617" i="4" a="1"/>
  <c r="C617" i="4" s="1"/>
  <c r="O617" i="4" a="1"/>
  <c r="O617" i="4" s="1"/>
  <c r="F617" i="4" a="1"/>
  <c r="F617" i="4" s="1"/>
  <c r="C1221" i="2" s="1"/>
  <c r="K617" i="4" a="1"/>
  <c r="K617" i="4" s="1"/>
  <c r="B1221" i="2" s="1"/>
  <c r="J617" i="4" a="1"/>
  <c r="J617" i="4" s="1"/>
  <c r="E617" i="4" a="1"/>
  <c r="E617" i="4" s="1"/>
  <c r="L438" i="4" a="1"/>
  <c r="L438" i="4" s="1"/>
  <c r="D452" i="3" s="1"/>
  <c r="G438" i="4" a="1"/>
  <c r="G438" i="4" s="1"/>
  <c r="C438" i="4" a="1"/>
  <c r="C438" i="4" s="1"/>
  <c r="E438" i="4" a="1"/>
  <c r="E438" i="4" s="1"/>
  <c r="K438" i="4" a="1"/>
  <c r="K438" i="4" s="1"/>
  <c r="B511" i="2" s="1"/>
  <c r="D438" i="4" a="1"/>
  <c r="D438" i="4" s="1"/>
  <c r="J438" i="4" a="1"/>
  <c r="J438" i="4" s="1"/>
  <c r="D536" i="4" a="1"/>
  <c r="D536" i="4" s="1"/>
  <c r="O536" i="4" a="1"/>
  <c r="O536" i="4" s="1"/>
  <c r="G536" i="4" a="1"/>
  <c r="G536" i="4" s="1"/>
  <c r="L536" i="4" a="1"/>
  <c r="L536" i="4" s="1"/>
  <c r="D550" i="3" s="1"/>
  <c r="F536" i="4" a="1"/>
  <c r="F536" i="4" s="1"/>
  <c r="C561" i="2" s="1"/>
  <c r="E536" i="4" a="1"/>
  <c r="E536" i="4" s="1"/>
  <c r="C536" i="4" a="1"/>
  <c r="C536" i="4" s="1"/>
  <c r="J536" i="4" a="1"/>
  <c r="J536" i="4" s="1"/>
  <c r="K536" i="4" a="1"/>
  <c r="K536" i="4" s="1"/>
  <c r="B561" i="2" s="1"/>
  <c r="O685" i="4" a="1"/>
  <c r="O685" i="4" s="1"/>
  <c r="J685" i="4" a="1"/>
  <c r="J685" i="4" s="1"/>
  <c r="E685" i="4" a="1"/>
  <c r="E685" i="4" s="1"/>
  <c r="D685" i="4" a="1"/>
  <c r="D685" i="4" s="1"/>
  <c r="G685" i="4" a="1"/>
  <c r="G685" i="4" s="1"/>
  <c r="F685" i="4" a="1"/>
  <c r="F685" i="4" s="1"/>
  <c r="C1244" i="2" s="1"/>
  <c r="C685" i="4" a="1"/>
  <c r="C685" i="4" s="1"/>
  <c r="L685" i="4" a="1"/>
  <c r="L685" i="4" s="1"/>
  <c r="D699" i="3" s="1"/>
  <c r="K685" i="4" a="1"/>
  <c r="K685" i="4" s="1"/>
  <c r="B1244" i="2" s="1"/>
  <c r="D891" i="4" a="1"/>
  <c r="D891" i="4" s="1"/>
  <c r="K891" i="4" a="1"/>
  <c r="K891" i="4" s="1"/>
  <c r="B1299" i="2" s="1"/>
  <c r="E891" i="4" a="1"/>
  <c r="E891" i="4" s="1"/>
  <c r="J891" i="4" a="1"/>
  <c r="J891" i="4" s="1"/>
  <c r="C891" i="4" a="1"/>
  <c r="C891" i="4" s="1"/>
  <c r="G891" i="4" a="1"/>
  <c r="G891" i="4" s="1"/>
  <c r="F891" i="4" a="1"/>
  <c r="F891" i="4" s="1"/>
  <c r="C1299" i="2" s="1"/>
  <c r="O891" i="4" a="1"/>
  <c r="O891" i="4" s="1"/>
  <c r="L891" i="4" a="1"/>
  <c r="L891" i="4" s="1"/>
  <c r="D905" i="3" s="1"/>
  <c r="L897" i="4" a="1"/>
  <c r="L897" i="4" s="1"/>
  <c r="D911" i="3" s="1"/>
  <c r="G897" i="4" a="1"/>
  <c r="G897" i="4" s="1"/>
  <c r="C897" i="4" a="1"/>
  <c r="C897" i="4" s="1"/>
  <c r="K897" i="4" a="1"/>
  <c r="K897" i="4" s="1"/>
  <c r="B737" i="2" s="1"/>
  <c r="E897" i="4" a="1"/>
  <c r="E897" i="4" s="1"/>
  <c r="J897" i="4" a="1"/>
  <c r="J897" i="4" s="1"/>
  <c r="O897" i="4" a="1"/>
  <c r="O897" i="4" s="1"/>
  <c r="F897" i="4" a="1"/>
  <c r="F897" i="4" s="1"/>
  <c r="C737" i="2" s="1"/>
  <c r="D897" i="4" a="1"/>
  <c r="D897" i="4" s="1"/>
  <c r="J1573" i="3"/>
  <c r="I1574" i="3"/>
  <c r="Q1574" i="3"/>
  <c r="H1575" i="3"/>
  <c r="P1575" i="3"/>
  <c r="G1576" i="3"/>
  <c r="O1576" i="3"/>
  <c r="C1554" i="2"/>
  <c r="D14" i="3"/>
  <c r="L2" i="4" a="1"/>
  <c r="L2" i="4" s="1"/>
  <c r="D16" i="3" s="1"/>
  <c r="O9" i="4" a="1"/>
  <c r="O9" i="4" s="1"/>
  <c r="J9" i="4" a="1"/>
  <c r="J9" i="4" s="1"/>
  <c r="E9" i="4" a="1"/>
  <c r="E9" i="4" s="1"/>
  <c r="N9" i="4" s="1"/>
  <c r="L9" i="4" a="1"/>
  <c r="L9" i="4" s="1"/>
  <c r="D23" i="3" s="1"/>
  <c r="L16" i="4" a="1"/>
  <c r="L16" i="4" s="1"/>
  <c r="D30" i="3" s="1"/>
  <c r="L18" i="4" a="1"/>
  <c r="L18" i="4" s="1"/>
  <c r="D32" i="3" s="1"/>
  <c r="O25" i="4" a="1"/>
  <c r="O25" i="4" s="1"/>
  <c r="J25" i="4" a="1"/>
  <c r="J25" i="4" s="1"/>
  <c r="E25" i="4" a="1"/>
  <c r="E25" i="4" s="1"/>
  <c r="N25" i="4" s="1"/>
  <c r="L25" i="4" a="1"/>
  <c r="L25" i="4" s="1"/>
  <c r="D39" i="3" s="1"/>
  <c r="L32" i="4" a="1"/>
  <c r="L32" i="4" s="1"/>
  <c r="D46" i="3" s="1"/>
  <c r="L34" i="4" a="1"/>
  <c r="L34" i="4" s="1"/>
  <c r="D48" i="3" s="1"/>
  <c r="O41" i="4" a="1"/>
  <c r="O41" i="4" s="1"/>
  <c r="J41" i="4" a="1"/>
  <c r="J41" i="4" s="1"/>
  <c r="E41" i="4" a="1"/>
  <c r="E41" i="4" s="1"/>
  <c r="N41" i="4" s="1"/>
  <c r="L41" i="4" a="1"/>
  <c r="L41" i="4" s="1"/>
  <c r="D55" i="3" s="1"/>
  <c r="L48" i="4" a="1"/>
  <c r="L48" i="4" s="1"/>
  <c r="D62" i="3" s="1"/>
  <c r="O84" i="4" a="1"/>
  <c r="O84" i="4" s="1"/>
  <c r="J84" i="4" a="1"/>
  <c r="J84" i="4" s="1"/>
  <c r="E84" i="4" a="1"/>
  <c r="E84" i="4" s="1"/>
  <c r="N84" i="4" s="1"/>
  <c r="L96" i="4" a="1"/>
  <c r="L96" i="4" s="1"/>
  <c r="D110" i="3" s="1"/>
  <c r="G96" i="4" a="1"/>
  <c r="G96" i="4" s="1"/>
  <c r="C96" i="4" a="1"/>
  <c r="C96" i="4" s="1"/>
  <c r="O116" i="4" a="1"/>
  <c r="O116" i="4" s="1"/>
  <c r="J116" i="4" a="1"/>
  <c r="J116" i="4" s="1"/>
  <c r="E116" i="4" a="1"/>
  <c r="E116" i="4" s="1"/>
  <c r="N116" i="4" s="1"/>
  <c r="D127" i="4" a="1"/>
  <c r="D127" i="4" s="1"/>
  <c r="L127" i="4" a="1"/>
  <c r="L127" i="4" s="1"/>
  <c r="D141" i="3" s="1"/>
  <c r="G127" i="4" a="1"/>
  <c r="G127" i="4" s="1"/>
  <c r="C127" i="4" a="1"/>
  <c r="C127" i="4" s="1"/>
  <c r="J127" i="4" a="1"/>
  <c r="J127" i="4" s="1"/>
  <c r="O138" i="4" a="1"/>
  <c r="O138" i="4" s="1"/>
  <c r="J138" i="4" a="1"/>
  <c r="J138" i="4" s="1"/>
  <c r="E138" i="4" a="1"/>
  <c r="E138" i="4" s="1"/>
  <c r="N138" i="4" s="1"/>
  <c r="D138" i="4" a="1"/>
  <c r="D138" i="4" s="1"/>
  <c r="D152" i="4" a="1"/>
  <c r="D152" i="4" s="1"/>
  <c r="L152" i="4" a="1"/>
  <c r="L152" i="4" s="1"/>
  <c r="D166" i="3" s="1"/>
  <c r="G152" i="4" a="1"/>
  <c r="G152" i="4" s="1"/>
  <c r="C152" i="4" a="1"/>
  <c r="C152" i="4" s="1"/>
  <c r="J152" i="4" a="1"/>
  <c r="J152" i="4" s="1"/>
  <c r="E175" i="4" a="1"/>
  <c r="E175" i="4" s="1"/>
  <c r="K175" i="4" a="1"/>
  <c r="K175" i="4" s="1"/>
  <c r="B387" i="2" s="1"/>
  <c r="O177" i="4" a="1"/>
  <c r="O177" i="4" s="1"/>
  <c r="J177" i="4" a="1"/>
  <c r="J177" i="4" s="1"/>
  <c r="E177" i="4" a="1"/>
  <c r="E177" i="4" s="1"/>
  <c r="N177" i="4" s="1"/>
  <c r="D177" i="4" a="1"/>
  <c r="D177" i="4" s="1"/>
  <c r="C186" i="4" a="1"/>
  <c r="C186" i="4" s="1"/>
  <c r="D191" i="4" a="1"/>
  <c r="D191" i="4" s="1"/>
  <c r="L191" i="4" a="1"/>
  <c r="L191" i="4" s="1"/>
  <c r="D205" i="3" s="1"/>
  <c r="G191" i="4" a="1"/>
  <c r="G191" i="4" s="1"/>
  <c r="C191" i="4" a="1"/>
  <c r="C191" i="4" s="1"/>
  <c r="J191" i="4" a="1"/>
  <c r="J191" i="4" s="1"/>
  <c r="E196" i="4" a="1"/>
  <c r="E196" i="4" s="1"/>
  <c r="O196" i="4" a="1"/>
  <c r="O196" i="4" s="1"/>
  <c r="O201" i="4" a="1"/>
  <c r="O201" i="4" s="1"/>
  <c r="J201" i="4" a="1"/>
  <c r="J201" i="4" s="1"/>
  <c r="E201" i="4" a="1"/>
  <c r="E201" i="4" s="1"/>
  <c r="N201" i="4" s="1"/>
  <c r="D201" i="4" a="1"/>
  <c r="D201" i="4" s="1"/>
  <c r="C210" i="4" a="1"/>
  <c r="C210" i="4" s="1"/>
  <c r="D215" i="4" a="1"/>
  <c r="D215" i="4" s="1"/>
  <c r="L215" i="4" a="1"/>
  <c r="L215" i="4" s="1"/>
  <c r="D229" i="3" s="1"/>
  <c r="G215" i="4" a="1"/>
  <c r="G215" i="4" s="1"/>
  <c r="C215" i="4" a="1"/>
  <c r="C215" i="4" s="1"/>
  <c r="J215" i="4" a="1"/>
  <c r="J215" i="4" s="1"/>
  <c r="E224" i="4" a="1"/>
  <c r="E224" i="4" s="1"/>
  <c r="K224" i="4" a="1"/>
  <c r="K224" i="4" s="1"/>
  <c r="B403" i="2" s="1"/>
  <c r="O226" i="4" a="1"/>
  <c r="O226" i="4" s="1"/>
  <c r="J226" i="4" a="1"/>
  <c r="J226" i="4" s="1"/>
  <c r="E226" i="4" a="1"/>
  <c r="E226" i="4" s="1"/>
  <c r="N226" i="4" s="1"/>
  <c r="D226" i="4" a="1"/>
  <c r="D226" i="4" s="1"/>
  <c r="D240" i="4" a="1"/>
  <c r="D240" i="4" s="1"/>
  <c r="L240" i="4" a="1"/>
  <c r="L240" i="4" s="1"/>
  <c r="D254" i="3" s="1"/>
  <c r="G240" i="4" a="1"/>
  <c r="G240" i="4" s="1"/>
  <c r="C240" i="4" a="1"/>
  <c r="C240" i="4" s="1"/>
  <c r="J240" i="4" a="1"/>
  <c r="J240" i="4" s="1"/>
  <c r="C249" i="4" a="1"/>
  <c r="C249" i="4" s="1"/>
  <c r="K249" i="4" a="1"/>
  <c r="K249" i="4" s="1"/>
  <c r="B1109" i="2" s="1"/>
  <c r="E263" i="4" a="1"/>
  <c r="E263" i="4" s="1"/>
  <c r="K263" i="4" a="1"/>
  <c r="K263" i="4" s="1"/>
  <c r="B422" i="2" s="1"/>
  <c r="O265" i="4" a="1"/>
  <c r="O265" i="4" s="1"/>
  <c r="J265" i="4" a="1"/>
  <c r="J265" i="4" s="1"/>
  <c r="E265" i="4" a="1"/>
  <c r="E265" i="4" s="1"/>
  <c r="N265" i="4" s="1"/>
  <c r="D265" i="4" a="1"/>
  <c r="D265" i="4" s="1"/>
  <c r="K287" i="4" a="1"/>
  <c r="K287" i="4" s="1"/>
  <c r="B1124" i="2" s="1"/>
  <c r="E287" i="4" a="1"/>
  <c r="E287" i="4" s="1"/>
  <c r="J287" i="4" a="1"/>
  <c r="J287" i="4" s="1"/>
  <c r="O287" i="4" a="1"/>
  <c r="O287" i="4" s="1"/>
  <c r="D287" i="4" a="1"/>
  <c r="D287" i="4" s="1"/>
  <c r="J289" i="4" a="1"/>
  <c r="J289" i="4" s="1"/>
  <c r="E289" i="4" a="1"/>
  <c r="E289" i="4" s="1"/>
  <c r="O289" i="4" a="1"/>
  <c r="O289" i="4" s="1"/>
  <c r="D289" i="4" a="1"/>
  <c r="D289" i="4" s="1"/>
  <c r="K289" i="4" a="1"/>
  <c r="K289" i="4" s="1"/>
  <c r="B436" i="2" s="1"/>
  <c r="J291" i="4" a="1"/>
  <c r="J291" i="4" s="1"/>
  <c r="D291" i="4" a="1"/>
  <c r="D291" i="4" s="1"/>
  <c r="O291" i="4" a="1"/>
  <c r="O291" i="4" s="1"/>
  <c r="C291" i="4" a="1"/>
  <c r="C291" i="4" s="1"/>
  <c r="G291" i="4" a="1"/>
  <c r="G291" i="4" s="1"/>
  <c r="K291" i="4" a="1"/>
  <c r="K291" i="4" s="1"/>
  <c r="B438" i="2" s="1"/>
  <c r="N297" i="4"/>
  <c r="O308" i="4" a="1"/>
  <c r="O308" i="4" s="1"/>
  <c r="J308" i="4" a="1"/>
  <c r="J308" i="4" s="1"/>
  <c r="E308" i="4" a="1"/>
  <c r="E308" i="4" s="1"/>
  <c r="K308" i="4" a="1"/>
  <c r="K308" i="4" s="1"/>
  <c r="B1131" i="2" s="1"/>
  <c r="D308" i="4" a="1"/>
  <c r="D308" i="4" s="1"/>
  <c r="C308" i="4" a="1"/>
  <c r="C308" i="4" s="1"/>
  <c r="L312" i="4" a="1"/>
  <c r="L312" i="4" s="1"/>
  <c r="D326" i="3" s="1"/>
  <c r="G312" i="4" a="1"/>
  <c r="G312" i="4" s="1"/>
  <c r="C312" i="4" a="1"/>
  <c r="C312" i="4" s="1"/>
  <c r="K312" i="4" a="1"/>
  <c r="K312" i="4" s="1"/>
  <c r="B1133" i="2" s="1"/>
  <c r="E312" i="4" a="1"/>
  <c r="E312" i="4" s="1"/>
  <c r="J312" i="4" a="1"/>
  <c r="J312" i="4" s="1"/>
  <c r="D312" i="4" a="1"/>
  <c r="D312" i="4" s="1"/>
  <c r="F316" i="4" a="1"/>
  <c r="F316" i="4" s="1"/>
  <c r="C452" i="2" s="1"/>
  <c r="L343" i="4" a="1"/>
  <c r="L343" i="4" s="1"/>
  <c r="D357" i="3" s="1"/>
  <c r="G343" i="4" a="1"/>
  <c r="G343" i="4" s="1"/>
  <c r="C343" i="4" a="1"/>
  <c r="C343" i="4" s="1"/>
  <c r="O343" i="4" a="1"/>
  <c r="O343" i="4" s="1"/>
  <c r="J343" i="4" a="1"/>
  <c r="J343" i="4" s="1"/>
  <c r="E343" i="4" a="1"/>
  <c r="E343" i="4" s="1"/>
  <c r="F343" i="4" a="1"/>
  <c r="F343" i="4" s="1"/>
  <c r="C1143" i="2" s="1"/>
  <c r="K343" i="4" a="1"/>
  <c r="K343" i="4" s="1"/>
  <c r="B1143" i="2" s="1"/>
  <c r="D343" i="4" a="1"/>
  <c r="D343" i="4" s="1"/>
  <c r="D344" i="4" a="1"/>
  <c r="D344" i="4" s="1"/>
  <c r="L360" i="4" a="1"/>
  <c r="L360" i="4" s="1"/>
  <c r="D374" i="3" s="1"/>
  <c r="G360" i="4" a="1"/>
  <c r="G360" i="4" s="1"/>
  <c r="C360" i="4" a="1"/>
  <c r="C360" i="4" s="1"/>
  <c r="F360" i="4" a="1"/>
  <c r="F360" i="4" s="1"/>
  <c r="C477" i="2" s="1"/>
  <c r="E360" i="4" a="1"/>
  <c r="E360" i="4" s="1"/>
  <c r="K360" i="4" a="1"/>
  <c r="K360" i="4" s="1"/>
  <c r="B477" i="2" s="1"/>
  <c r="J360" i="4" a="1"/>
  <c r="J360" i="4" s="1"/>
  <c r="D360" i="4" a="1"/>
  <c r="D360" i="4" s="1"/>
  <c r="D370" i="4" a="1"/>
  <c r="D370" i="4" s="1"/>
  <c r="G370" i="4" a="1"/>
  <c r="G370" i="4" s="1"/>
  <c r="O370" i="4" a="1"/>
  <c r="O370" i="4" s="1"/>
  <c r="F370" i="4" a="1"/>
  <c r="F370" i="4" s="1"/>
  <c r="C480" i="2" s="1"/>
  <c r="K370" i="4" a="1"/>
  <c r="K370" i="4" s="1"/>
  <c r="B480" i="2" s="1"/>
  <c r="N378" i="4"/>
  <c r="O434" i="4" a="1"/>
  <c r="O434" i="4" s="1"/>
  <c r="J434" i="4" a="1"/>
  <c r="J434" i="4" s="1"/>
  <c r="E434" i="4" a="1"/>
  <c r="E434" i="4" s="1"/>
  <c r="C434" i="4" a="1"/>
  <c r="C434" i="4" s="1"/>
  <c r="G434" i="4" a="1"/>
  <c r="G434" i="4" s="1"/>
  <c r="F434" i="4" a="1"/>
  <c r="F434" i="4" s="1"/>
  <c r="C1163" i="2" s="1"/>
  <c r="M451" i="4"/>
  <c r="G473" i="4" a="1"/>
  <c r="G473" i="4" s="1"/>
  <c r="D520" i="4" a="1"/>
  <c r="D520" i="4" s="1"/>
  <c r="K520" i="4" a="1"/>
  <c r="K520" i="4" s="1"/>
  <c r="B554" i="2" s="1"/>
  <c r="F520" i="4" a="1"/>
  <c r="F520" i="4" s="1"/>
  <c r="C554" i="2" s="1"/>
  <c r="J520" i="4" a="1"/>
  <c r="J520" i="4" s="1"/>
  <c r="E520" i="4" a="1"/>
  <c r="E520" i="4" s="1"/>
  <c r="G520" i="4" a="1"/>
  <c r="G520" i="4" s="1"/>
  <c r="O520" i="4" a="1"/>
  <c r="O520" i="4" s="1"/>
  <c r="L520" i="4" a="1"/>
  <c r="L520" i="4" s="1"/>
  <c r="D534" i="3" s="1"/>
  <c r="C520" i="4" a="1"/>
  <c r="C520" i="4" s="1"/>
  <c r="D720" i="4" a="1"/>
  <c r="D720" i="4" s="1"/>
  <c r="J720" i="4" a="1"/>
  <c r="J720" i="4" s="1"/>
  <c r="E720" i="4" a="1"/>
  <c r="E720" i="4" s="1"/>
  <c r="O720" i="4" a="1"/>
  <c r="O720" i="4" s="1"/>
  <c r="G720" i="4" a="1"/>
  <c r="G720" i="4" s="1"/>
  <c r="F720" i="4" a="1"/>
  <c r="F720" i="4" s="1"/>
  <c r="C645" i="2" s="1"/>
  <c r="L720" i="4" a="1"/>
  <c r="L720" i="4" s="1"/>
  <c r="D734" i="3" s="1"/>
  <c r="C720" i="4" a="1"/>
  <c r="C720" i="4" s="1"/>
  <c r="K720" i="4" a="1"/>
  <c r="K720" i="4" s="1"/>
  <c r="B645" i="2" s="1"/>
  <c r="J1574" i="3"/>
  <c r="I1575" i="3"/>
  <c r="Q1575" i="3"/>
  <c r="H1576" i="3"/>
  <c r="P1576" i="3"/>
  <c r="G2" i="4" a="1"/>
  <c r="G2" i="4" s="1"/>
  <c r="G9" i="4" a="1"/>
  <c r="G9" i="4" s="1"/>
  <c r="G16" i="4" a="1"/>
  <c r="G16" i="4" s="1"/>
  <c r="G18" i="4" a="1"/>
  <c r="G18" i="4" s="1"/>
  <c r="G25" i="4" a="1"/>
  <c r="G25" i="4" s="1"/>
  <c r="G32" i="4" a="1"/>
  <c r="G32" i="4" s="1"/>
  <c r="G34" i="4" a="1"/>
  <c r="G34" i="4" s="1"/>
  <c r="G41" i="4" a="1"/>
  <c r="G41" i="4" s="1"/>
  <c r="G48" i="4" a="1"/>
  <c r="G48" i="4" s="1"/>
  <c r="O65" i="4" a="1"/>
  <c r="O65" i="4" s="1"/>
  <c r="J65" i="4" a="1"/>
  <c r="J65" i="4" s="1"/>
  <c r="E65" i="4" a="1"/>
  <c r="E65" i="4" s="1"/>
  <c r="N65" i="4" s="1"/>
  <c r="D65" i="4" a="1"/>
  <c r="D65" i="4" s="1"/>
  <c r="O73" i="4" a="1"/>
  <c r="O73" i="4" s="1"/>
  <c r="J73" i="4" a="1"/>
  <c r="J73" i="4" s="1"/>
  <c r="E73" i="4" a="1"/>
  <c r="E73" i="4" s="1"/>
  <c r="N73" i="4" s="1"/>
  <c r="D73" i="4" a="1"/>
  <c r="D73" i="4" s="1"/>
  <c r="C84" i="4" a="1"/>
  <c r="C84" i="4" s="1"/>
  <c r="D95" i="4" a="1"/>
  <c r="D95" i="4" s="1"/>
  <c r="L95" i="4" a="1"/>
  <c r="L95" i="4" s="1"/>
  <c r="D109" i="3" s="1"/>
  <c r="G95" i="4" a="1"/>
  <c r="G95" i="4" s="1"/>
  <c r="C95" i="4" a="1"/>
  <c r="C95" i="4" s="1"/>
  <c r="J96" i="4" a="1"/>
  <c r="J96" i="4" s="1"/>
  <c r="O105" i="4" a="1"/>
  <c r="O105" i="4" s="1"/>
  <c r="J105" i="4" a="1"/>
  <c r="J105" i="4" s="1"/>
  <c r="E105" i="4" a="1"/>
  <c r="E105" i="4" s="1"/>
  <c r="D105" i="4" a="1"/>
  <c r="D105" i="4" s="1"/>
  <c r="C116" i="4" a="1"/>
  <c r="C116" i="4" s="1"/>
  <c r="O121" i="4" a="1"/>
  <c r="O121" i="4" s="1"/>
  <c r="J121" i="4" a="1"/>
  <c r="J121" i="4" s="1"/>
  <c r="E121" i="4" a="1"/>
  <c r="E121" i="4" s="1"/>
  <c r="D121" i="4" a="1"/>
  <c r="D121" i="4" s="1"/>
  <c r="D135" i="4" a="1"/>
  <c r="D135" i="4" s="1"/>
  <c r="L135" i="4" a="1"/>
  <c r="L135" i="4" s="1"/>
  <c r="D149" i="3" s="1"/>
  <c r="G135" i="4" a="1"/>
  <c r="G135" i="4" s="1"/>
  <c r="C135" i="4" a="1"/>
  <c r="C135" i="4" s="1"/>
  <c r="J135" i="4" a="1"/>
  <c r="J135" i="4" s="1"/>
  <c r="K138" i="4" a="1"/>
  <c r="K138" i="4" s="1"/>
  <c r="B363" i="2" s="1"/>
  <c r="O146" i="4" a="1"/>
  <c r="O146" i="4" s="1"/>
  <c r="J146" i="4" a="1"/>
  <c r="J146" i="4" s="1"/>
  <c r="E146" i="4" a="1"/>
  <c r="E146" i="4" s="1"/>
  <c r="N146" i="4" s="1"/>
  <c r="D146" i="4" a="1"/>
  <c r="D146" i="4" s="1"/>
  <c r="D160" i="4" a="1"/>
  <c r="D160" i="4" s="1"/>
  <c r="L160" i="4" a="1"/>
  <c r="L160" i="4" s="1"/>
  <c r="D174" i="3" s="1"/>
  <c r="G160" i="4" a="1"/>
  <c r="G160" i="4" s="1"/>
  <c r="C160" i="4" a="1"/>
  <c r="C160" i="4" s="1"/>
  <c r="J160" i="4" a="1"/>
  <c r="J160" i="4" s="1"/>
  <c r="O185" i="4" a="1"/>
  <c r="O185" i="4" s="1"/>
  <c r="J185" i="4" a="1"/>
  <c r="J185" i="4" s="1"/>
  <c r="E185" i="4" a="1"/>
  <c r="E185" i="4" s="1"/>
  <c r="N185" i="4" s="1"/>
  <c r="D185" i="4" a="1"/>
  <c r="D185" i="4" s="1"/>
  <c r="L186" i="4" a="1"/>
  <c r="L186" i="4" s="1"/>
  <c r="D200" i="3" s="1"/>
  <c r="E197" i="4" a="1"/>
  <c r="E197" i="4" s="1"/>
  <c r="O197" i="4" a="1"/>
  <c r="O197" i="4" s="1"/>
  <c r="J197" i="4" a="1"/>
  <c r="J197" i="4" s="1"/>
  <c r="D197" i="4" a="1"/>
  <c r="D197" i="4" s="1"/>
  <c r="K197" i="4" a="1"/>
  <c r="K197" i="4" s="1"/>
  <c r="B79" i="2" s="1"/>
  <c r="O209" i="4" a="1"/>
  <c r="O209" i="4" s="1"/>
  <c r="J209" i="4" a="1"/>
  <c r="J209" i="4" s="1"/>
  <c r="E209" i="4" a="1"/>
  <c r="E209" i="4" s="1"/>
  <c r="N209" i="4" s="1"/>
  <c r="D209" i="4" a="1"/>
  <c r="D209" i="4" s="1"/>
  <c r="L210" i="4" a="1"/>
  <c r="L210" i="4" s="1"/>
  <c r="D224" i="3" s="1"/>
  <c r="D223" i="4" a="1"/>
  <c r="D223" i="4" s="1"/>
  <c r="L223" i="4" a="1"/>
  <c r="L223" i="4" s="1"/>
  <c r="D237" i="3" s="1"/>
  <c r="G223" i="4" a="1"/>
  <c r="G223" i="4" s="1"/>
  <c r="C223" i="4" a="1"/>
  <c r="C223" i="4" s="1"/>
  <c r="J223" i="4" a="1"/>
  <c r="J223" i="4" s="1"/>
  <c r="O234" i="4" a="1"/>
  <c r="O234" i="4" s="1"/>
  <c r="J234" i="4" a="1"/>
  <c r="J234" i="4" s="1"/>
  <c r="E234" i="4" a="1"/>
  <c r="E234" i="4" s="1"/>
  <c r="D234" i="4" a="1"/>
  <c r="D234" i="4" s="1"/>
  <c r="D248" i="4" a="1"/>
  <c r="D248" i="4" s="1"/>
  <c r="L248" i="4" a="1"/>
  <c r="L248" i="4" s="1"/>
  <c r="D262" i="3" s="1"/>
  <c r="G248" i="4" a="1"/>
  <c r="G248" i="4" s="1"/>
  <c r="C248" i="4" a="1"/>
  <c r="C248" i="4" s="1"/>
  <c r="J248" i="4" a="1"/>
  <c r="J248" i="4" s="1"/>
  <c r="O277" i="4" a="1"/>
  <c r="O277" i="4" s="1"/>
  <c r="D277" i="4" a="1"/>
  <c r="D277" i="4" s="1"/>
  <c r="C277" i="4" a="1"/>
  <c r="C277" i="4" s="1"/>
  <c r="G277" i="4" a="1"/>
  <c r="G277" i="4" s="1"/>
  <c r="K277" i="4" a="1"/>
  <c r="K277" i="4" s="1"/>
  <c r="B430" i="2" s="1"/>
  <c r="O299" i="4" a="1"/>
  <c r="O299" i="4" s="1"/>
  <c r="J299" i="4" a="1"/>
  <c r="J299" i="4" s="1"/>
  <c r="E299" i="4" a="1"/>
  <c r="E299" i="4" s="1"/>
  <c r="L299" i="4" a="1"/>
  <c r="L299" i="4" s="1"/>
  <c r="D313" i="3" s="1"/>
  <c r="F299" i="4" a="1"/>
  <c r="F299" i="4" s="1"/>
  <c r="C444" i="2" s="1"/>
  <c r="K299" i="4" a="1"/>
  <c r="K299" i="4" s="1"/>
  <c r="B444" i="2" s="1"/>
  <c r="D299" i="4" a="1"/>
  <c r="D299" i="4" s="1"/>
  <c r="L303" i="4" a="1"/>
  <c r="L303" i="4" s="1"/>
  <c r="D317" i="3" s="1"/>
  <c r="G303" i="4" a="1"/>
  <c r="G303" i="4" s="1"/>
  <c r="C303" i="4" a="1"/>
  <c r="C303" i="4" s="1"/>
  <c r="F303" i="4" a="1"/>
  <c r="F303" i="4" s="1"/>
  <c r="C447" i="2" s="1"/>
  <c r="K303" i="4" a="1"/>
  <c r="K303" i="4" s="1"/>
  <c r="B447" i="2" s="1"/>
  <c r="E303" i="4" a="1"/>
  <c r="E303" i="4" s="1"/>
  <c r="O303" i="4" a="1"/>
  <c r="O303" i="4" s="1"/>
  <c r="M366" i="4"/>
  <c r="F379" i="4" a="1"/>
  <c r="F379" i="4" s="1"/>
  <c r="C488" i="2" s="1"/>
  <c r="K379" i="4" a="1"/>
  <c r="K379" i="4" s="1"/>
  <c r="B488" i="2" s="1"/>
  <c r="E379" i="4" a="1"/>
  <c r="E379" i="4" s="1"/>
  <c r="J379" i="4" a="1"/>
  <c r="J379" i="4" s="1"/>
  <c r="O379" i="4" a="1"/>
  <c r="O379" i="4" s="1"/>
  <c r="D379" i="4" a="1"/>
  <c r="D379" i="4" s="1"/>
  <c r="C379" i="4" a="1"/>
  <c r="C379" i="4" s="1"/>
  <c r="L379" i="4" a="1"/>
  <c r="L379" i="4" s="1"/>
  <c r="D393" i="3" s="1"/>
  <c r="L398" i="4" a="1"/>
  <c r="L398" i="4" s="1"/>
  <c r="D412" i="3" s="1"/>
  <c r="G398" i="4" a="1"/>
  <c r="G398" i="4" s="1"/>
  <c r="C398" i="4" a="1"/>
  <c r="C398" i="4" s="1"/>
  <c r="J398" i="4" a="1"/>
  <c r="J398" i="4" s="1"/>
  <c r="D398" i="4" a="1"/>
  <c r="D398" i="4" s="1"/>
  <c r="K398" i="4" a="1"/>
  <c r="K398" i="4" s="1"/>
  <c r="B500" i="2" s="1"/>
  <c r="L414" i="4" a="1"/>
  <c r="L414" i="4" s="1"/>
  <c r="D428" i="3" s="1"/>
  <c r="G414" i="4" a="1"/>
  <c r="G414" i="4" s="1"/>
  <c r="C414" i="4" a="1"/>
  <c r="C414" i="4" s="1"/>
  <c r="J414" i="4" a="1"/>
  <c r="J414" i="4" s="1"/>
  <c r="D414" i="4" a="1"/>
  <c r="D414" i="4" s="1"/>
  <c r="K414" i="4" a="1"/>
  <c r="K414" i="4" s="1"/>
  <c r="B505" i="2" s="1"/>
  <c r="F438" i="4" a="1"/>
  <c r="F438" i="4" s="1"/>
  <c r="C511" i="2" s="1"/>
  <c r="D593" i="4" a="1"/>
  <c r="D593" i="4" s="1"/>
  <c r="L593" i="4" a="1"/>
  <c r="L593" i="4" s="1"/>
  <c r="D607" i="3" s="1"/>
  <c r="G593" i="4" a="1"/>
  <c r="G593" i="4" s="1"/>
  <c r="C593" i="4" a="1"/>
  <c r="C593" i="4" s="1"/>
  <c r="J593" i="4" a="1"/>
  <c r="J593" i="4" s="1"/>
  <c r="F593" i="4" a="1"/>
  <c r="F593" i="4" s="1"/>
  <c r="C591" i="2" s="1"/>
  <c r="K593" i="4" a="1"/>
  <c r="K593" i="4" s="1"/>
  <c r="B591" i="2" s="1"/>
  <c r="E593" i="4" a="1"/>
  <c r="E593" i="4" s="1"/>
  <c r="L665" i="4" a="1"/>
  <c r="L665" i="4" s="1"/>
  <c r="D679" i="3" s="1"/>
  <c r="F665" i="4" a="1"/>
  <c r="F665" i="4" s="1"/>
  <c r="C150" i="2" s="1"/>
  <c r="K665" i="4" a="1"/>
  <c r="K665" i="4" s="1"/>
  <c r="B150" i="2" s="1"/>
  <c r="E665" i="4" a="1"/>
  <c r="E665" i="4" s="1"/>
  <c r="J665" i="4" a="1"/>
  <c r="J665" i="4" s="1"/>
  <c r="G665" i="4" a="1"/>
  <c r="G665" i="4" s="1"/>
  <c r="C665" i="4" a="1"/>
  <c r="C665" i="4" s="1"/>
  <c r="O665" i="4" a="1"/>
  <c r="O665" i="4" s="1"/>
  <c r="J1575" i="3"/>
  <c r="I1576" i="3"/>
  <c r="Q1576" i="3"/>
  <c r="G4" i="4" a="1"/>
  <c r="G4" i="4" s="1"/>
  <c r="C9" i="4" a="1"/>
  <c r="C9" i="4" s="1"/>
  <c r="L13" i="4" a="1"/>
  <c r="L13" i="4" s="1"/>
  <c r="D27" i="3" s="1"/>
  <c r="G13" i="4" a="1"/>
  <c r="G13" i="4" s="1"/>
  <c r="C13" i="4" a="1"/>
  <c r="C13" i="4" s="1"/>
  <c r="C16" i="4" a="1"/>
  <c r="C16" i="4" s="1"/>
  <c r="G20" i="4" a="1"/>
  <c r="G20" i="4" s="1"/>
  <c r="C25" i="4" a="1"/>
  <c r="C25" i="4" s="1"/>
  <c r="L29" i="4" a="1"/>
  <c r="L29" i="4" s="1"/>
  <c r="D43" i="3" s="1"/>
  <c r="G29" i="4" a="1"/>
  <c r="G29" i="4" s="1"/>
  <c r="C29" i="4" a="1"/>
  <c r="C29" i="4" s="1"/>
  <c r="C32" i="4" a="1"/>
  <c r="C32" i="4" s="1"/>
  <c r="G36" i="4" a="1"/>
  <c r="G36" i="4" s="1"/>
  <c r="C41" i="4" a="1"/>
  <c r="C41" i="4" s="1"/>
  <c r="L45" i="4" a="1"/>
  <c r="L45" i="4" s="1"/>
  <c r="D59" i="3" s="1"/>
  <c r="G45" i="4" a="1"/>
  <c r="G45" i="4" s="1"/>
  <c r="C45" i="4" a="1"/>
  <c r="C45" i="4" s="1"/>
  <c r="C48" i="4" a="1"/>
  <c r="C48" i="4" s="1"/>
  <c r="L64" i="4" a="1"/>
  <c r="L64" i="4" s="1"/>
  <c r="D78" i="3" s="1"/>
  <c r="G64" i="4" a="1"/>
  <c r="G64" i="4" s="1"/>
  <c r="C64" i="4" a="1"/>
  <c r="C64" i="4" s="1"/>
  <c r="L72" i="4" a="1"/>
  <c r="L72" i="4" s="1"/>
  <c r="D86" i="3" s="1"/>
  <c r="G72" i="4" a="1"/>
  <c r="G72" i="4" s="1"/>
  <c r="C72" i="4" a="1"/>
  <c r="C72" i="4" s="1"/>
  <c r="K84" i="4" a="1"/>
  <c r="K84" i="4" s="1"/>
  <c r="B321" i="2" s="1"/>
  <c r="O92" i="4" a="1"/>
  <c r="O92" i="4" s="1"/>
  <c r="J92" i="4" a="1"/>
  <c r="J92" i="4" s="1"/>
  <c r="E92" i="4" a="1"/>
  <c r="E92" i="4" s="1"/>
  <c r="N92" i="4" s="1"/>
  <c r="J95" i="4" a="1"/>
  <c r="J95" i="4" s="1"/>
  <c r="D96" i="4" a="1"/>
  <c r="D96" i="4" s="1"/>
  <c r="L104" i="4" a="1"/>
  <c r="L104" i="4" s="1"/>
  <c r="D118" i="3" s="1"/>
  <c r="G104" i="4" a="1"/>
  <c r="G104" i="4" s="1"/>
  <c r="C104" i="4" a="1"/>
  <c r="C104" i="4" s="1"/>
  <c r="K116" i="4" a="1"/>
  <c r="K116" i="4" s="1"/>
  <c r="B343" i="2" s="1"/>
  <c r="E127" i="4" a="1"/>
  <c r="E127" i="4" s="1"/>
  <c r="N127" i="4" s="1"/>
  <c r="K127" i="4" a="1"/>
  <c r="K127" i="4" s="1"/>
  <c r="B353" i="2" s="1"/>
  <c r="O129" i="4" a="1"/>
  <c r="O129" i="4" s="1"/>
  <c r="J129" i="4" a="1"/>
  <c r="J129" i="4" s="1"/>
  <c r="E129" i="4" a="1"/>
  <c r="E129" i="4" s="1"/>
  <c r="N129" i="4" s="1"/>
  <c r="D129" i="4" a="1"/>
  <c r="D129" i="4" s="1"/>
  <c r="C138" i="4" a="1"/>
  <c r="C138" i="4" s="1"/>
  <c r="D143" i="4" a="1"/>
  <c r="D143" i="4" s="1"/>
  <c r="L143" i="4" a="1"/>
  <c r="L143" i="4" s="1"/>
  <c r="D157" i="3" s="1"/>
  <c r="G143" i="4" a="1"/>
  <c r="G143" i="4" s="1"/>
  <c r="C143" i="4" a="1"/>
  <c r="C143" i="4" s="1"/>
  <c r="J143" i="4" a="1"/>
  <c r="J143" i="4" s="1"/>
  <c r="K146" i="4" a="1"/>
  <c r="K146" i="4" s="1"/>
  <c r="B368" i="2" s="1"/>
  <c r="E152" i="4" a="1"/>
  <c r="E152" i="4" s="1"/>
  <c r="N152" i="4" s="1"/>
  <c r="K152" i="4" a="1"/>
  <c r="K152" i="4" s="1"/>
  <c r="B374" i="2" s="1"/>
  <c r="O154" i="4" a="1"/>
  <c r="O154" i="4" s="1"/>
  <c r="J154" i="4" a="1"/>
  <c r="J154" i="4" s="1"/>
  <c r="E154" i="4" a="1"/>
  <c r="E154" i="4" s="1"/>
  <c r="N154" i="4" s="1"/>
  <c r="D154" i="4" a="1"/>
  <c r="D154" i="4" s="1"/>
  <c r="D168" i="4" a="1"/>
  <c r="D168" i="4" s="1"/>
  <c r="L168" i="4" a="1"/>
  <c r="L168" i="4" s="1"/>
  <c r="D182" i="3" s="1"/>
  <c r="G168" i="4" a="1"/>
  <c r="G168" i="4" s="1"/>
  <c r="C168" i="4" a="1"/>
  <c r="C168" i="4" s="1"/>
  <c r="J168" i="4" a="1"/>
  <c r="J168" i="4" s="1"/>
  <c r="F175" i="4" a="1"/>
  <c r="F175" i="4" s="1"/>
  <c r="C387" i="2" s="1"/>
  <c r="O175" i="4" a="1"/>
  <c r="O175" i="4" s="1"/>
  <c r="C177" i="4" a="1"/>
  <c r="C177" i="4" s="1"/>
  <c r="K177" i="4" a="1"/>
  <c r="K177" i="4" s="1"/>
  <c r="B1082" i="2" s="1"/>
  <c r="F186" i="4" a="1"/>
  <c r="F186" i="4" s="1"/>
  <c r="C1521" i="2" s="1"/>
  <c r="E191" i="4" a="1"/>
  <c r="E191" i="4" s="1"/>
  <c r="N191" i="4" s="1"/>
  <c r="K191" i="4" a="1"/>
  <c r="K191" i="4" s="1"/>
  <c r="B1090" i="2" s="1"/>
  <c r="E193" i="4" a="1"/>
  <c r="E193" i="4" s="1"/>
  <c r="N193" i="4" s="1"/>
  <c r="O193" i="4" a="1"/>
  <c r="O193" i="4" s="1"/>
  <c r="J193" i="4" a="1"/>
  <c r="J193" i="4" s="1"/>
  <c r="D193" i="4" a="1"/>
  <c r="D193" i="4" s="1"/>
  <c r="K193" i="4" a="1"/>
  <c r="K193" i="4" s="1"/>
  <c r="B1559" i="2" s="1"/>
  <c r="F196" i="4" a="1"/>
  <c r="F196" i="4" s="1"/>
  <c r="C1560" i="2" s="1"/>
  <c r="C201" i="4" a="1"/>
  <c r="C201" i="4" s="1"/>
  <c r="K201" i="4" a="1"/>
  <c r="K201" i="4" s="1"/>
  <c r="B392" i="2" s="1"/>
  <c r="F210" i="4" a="1"/>
  <c r="F210" i="4" s="1"/>
  <c r="C396" i="2" s="1"/>
  <c r="E215" i="4" a="1"/>
  <c r="E215" i="4" s="1"/>
  <c r="N215" i="4" s="1"/>
  <c r="K215" i="4" a="1"/>
  <c r="K215" i="4" s="1"/>
  <c r="B398" i="2" s="1"/>
  <c r="O217" i="4" a="1"/>
  <c r="O217" i="4" s="1"/>
  <c r="J217" i="4" a="1"/>
  <c r="J217" i="4" s="1"/>
  <c r="E217" i="4" a="1"/>
  <c r="E217" i="4" s="1"/>
  <c r="N217" i="4" s="1"/>
  <c r="D217" i="4" a="1"/>
  <c r="D217" i="4" s="1"/>
  <c r="F224" i="4" a="1"/>
  <c r="F224" i="4" s="1"/>
  <c r="C403" i="2" s="1"/>
  <c r="O224" i="4" a="1"/>
  <c r="O224" i="4" s="1"/>
  <c r="C226" i="4" a="1"/>
  <c r="C226" i="4" s="1"/>
  <c r="D231" i="4" a="1"/>
  <c r="D231" i="4" s="1"/>
  <c r="L231" i="4" a="1"/>
  <c r="L231" i="4" s="1"/>
  <c r="D245" i="3" s="1"/>
  <c r="G231" i="4" a="1"/>
  <c r="G231" i="4" s="1"/>
  <c r="C231" i="4" a="1"/>
  <c r="C231" i="4" s="1"/>
  <c r="J231" i="4" a="1"/>
  <c r="J231" i="4" s="1"/>
  <c r="K234" i="4" a="1"/>
  <c r="K234" i="4" s="1"/>
  <c r="B409" i="2" s="1"/>
  <c r="E240" i="4" a="1"/>
  <c r="E240" i="4" s="1"/>
  <c r="N240" i="4" s="1"/>
  <c r="K240" i="4" a="1"/>
  <c r="K240" i="4" s="1"/>
  <c r="B413" i="2" s="1"/>
  <c r="O242" i="4" a="1"/>
  <c r="O242" i="4" s="1"/>
  <c r="J242" i="4" a="1"/>
  <c r="J242" i="4" s="1"/>
  <c r="E242" i="4" a="1"/>
  <c r="E242" i="4" s="1"/>
  <c r="N242" i="4" s="1"/>
  <c r="D242" i="4" a="1"/>
  <c r="D242" i="4" s="1"/>
  <c r="F249" i="4" a="1"/>
  <c r="F249" i="4" s="1"/>
  <c r="C1109" i="2" s="1"/>
  <c r="L249" i="4" a="1"/>
  <c r="L249" i="4" s="1"/>
  <c r="D263" i="3" s="1"/>
  <c r="D256" i="4" a="1"/>
  <c r="D256" i="4" s="1"/>
  <c r="L256" i="4" a="1"/>
  <c r="L256" i="4" s="1"/>
  <c r="D270" i="3" s="1"/>
  <c r="G256" i="4" a="1"/>
  <c r="G256" i="4" s="1"/>
  <c r="C256" i="4" a="1"/>
  <c r="C256" i="4" s="1"/>
  <c r="J256" i="4" a="1"/>
  <c r="J256" i="4" s="1"/>
  <c r="F263" i="4" a="1"/>
  <c r="F263" i="4" s="1"/>
  <c r="C422" i="2" s="1"/>
  <c r="O263" i="4" a="1"/>
  <c r="O263" i="4" s="1"/>
  <c r="C265" i="4" a="1"/>
  <c r="C265" i="4" s="1"/>
  <c r="K265" i="4" a="1"/>
  <c r="K265" i="4" s="1"/>
  <c r="B1114" i="2" s="1"/>
  <c r="C289" i="4" a="1"/>
  <c r="C289" i="4" s="1"/>
  <c r="L289" i="4" a="1"/>
  <c r="L289" i="4" s="1"/>
  <c r="D303" i="3" s="1"/>
  <c r="L291" i="4" a="1"/>
  <c r="L291" i="4" s="1"/>
  <c r="D305" i="3" s="1"/>
  <c r="K293" i="4" a="1"/>
  <c r="K293" i="4" s="1"/>
  <c r="B1125" i="2" s="1"/>
  <c r="D293" i="4" a="1"/>
  <c r="D293" i="4" s="1"/>
  <c r="O293" i="4" a="1"/>
  <c r="O293" i="4" s="1"/>
  <c r="C293" i="4" a="1"/>
  <c r="C293" i="4" s="1"/>
  <c r="G293" i="4" a="1"/>
  <c r="G293" i="4" s="1"/>
  <c r="O300" i="4" a="1"/>
  <c r="O300" i="4" s="1"/>
  <c r="J300" i="4" a="1"/>
  <c r="J300" i="4" s="1"/>
  <c r="E300" i="4" a="1"/>
  <c r="E300" i="4" s="1"/>
  <c r="N300" i="4" s="1"/>
  <c r="K300" i="4" a="1"/>
  <c r="K300" i="4" s="1"/>
  <c r="B445" i="2" s="1"/>
  <c r="D300" i="4" a="1"/>
  <c r="D300" i="4" s="1"/>
  <c r="C300" i="4" a="1"/>
  <c r="C300" i="4" s="1"/>
  <c r="L304" i="4" a="1"/>
  <c r="L304" i="4" s="1"/>
  <c r="D318" i="3" s="1"/>
  <c r="G304" i="4" a="1"/>
  <c r="G304" i="4" s="1"/>
  <c r="C304" i="4" a="1"/>
  <c r="C304" i="4" s="1"/>
  <c r="K304" i="4" a="1"/>
  <c r="K304" i="4" s="1"/>
  <c r="B448" i="2" s="1"/>
  <c r="E304" i="4" a="1"/>
  <c r="E304" i="4" s="1"/>
  <c r="N304" i="4" s="1"/>
  <c r="J304" i="4" a="1"/>
  <c r="J304" i="4" s="1"/>
  <c r="D304" i="4" a="1"/>
  <c r="D304" i="4" s="1"/>
  <c r="M306" i="4"/>
  <c r="F308" i="4" a="1"/>
  <c r="F308" i="4" s="1"/>
  <c r="C1131" i="2" s="1"/>
  <c r="F312" i="4" a="1"/>
  <c r="F312" i="4" s="1"/>
  <c r="C1133" i="2" s="1"/>
  <c r="G316" i="4" a="1"/>
  <c r="G316" i="4" s="1"/>
  <c r="O323" i="4" a="1"/>
  <c r="O323" i="4" s="1"/>
  <c r="J323" i="4" a="1"/>
  <c r="J323" i="4" s="1"/>
  <c r="E323" i="4" a="1"/>
  <c r="E323" i="4" s="1"/>
  <c r="L323" i="4" a="1"/>
  <c r="L323" i="4" s="1"/>
  <c r="D337" i="3" s="1"/>
  <c r="G323" i="4" a="1"/>
  <c r="G323" i="4" s="1"/>
  <c r="C323" i="4" a="1"/>
  <c r="C323" i="4" s="1"/>
  <c r="F323" i="4" a="1"/>
  <c r="F323" i="4" s="1"/>
  <c r="C456" i="2" s="1"/>
  <c r="D323" i="4" a="1"/>
  <c r="D323" i="4" s="1"/>
  <c r="L327" i="4" a="1"/>
  <c r="L327" i="4" s="1"/>
  <c r="D341" i="3" s="1"/>
  <c r="G327" i="4" a="1"/>
  <c r="G327" i="4" s="1"/>
  <c r="C327" i="4" a="1"/>
  <c r="C327" i="4" s="1"/>
  <c r="O327" i="4" a="1"/>
  <c r="O327" i="4" s="1"/>
  <c r="J327" i="4" a="1"/>
  <c r="J327" i="4" s="1"/>
  <c r="E327" i="4" a="1"/>
  <c r="E327" i="4" s="1"/>
  <c r="F327" i="4" a="1"/>
  <c r="F327" i="4" s="1"/>
  <c r="C458" i="2" s="1"/>
  <c r="K327" i="4" a="1"/>
  <c r="K327" i="4" s="1"/>
  <c r="B458" i="2" s="1"/>
  <c r="O340" i="4" a="1"/>
  <c r="O340" i="4" s="1"/>
  <c r="J340" i="4" a="1"/>
  <c r="J340" i="4" s="1"/>
  <c r="E340" i="4" a="1"/>
  <c r="E340" i="4" s="1"/>
  <c r="L340" i="4" a="1"/>
  <c r="L340" i="4" s="1"/>
  <c r="D354" i="3" s="1"/>
  <c r="F340" i="4" a="1"/>
  <c r="F340" i="4" s="1"/>
  <c r="C466" i="2" s="1"/>
  <c r="K340" i="4" a="1"/>
  <c r="K340" i="4" s="1"/>
  <c r="B466" i="2" s="1"/>
  <c r="D340" i="4" a="1"/>
  <c r="D340" i="4" s="1"/>
  <c r="O364" i="4" a="1"/>
  <c r="O364" i="4" s="1"/>
  <c r="J364" i="4" a="1"/>
  <c r="J364" i="4" s="1"/>
  <c r="E364" i="4" a="1"/>
  <c r="E364" i="4" s="1"/>
  <c r="G364" i="4" a="1"/>
  <c r="G364" i="4" s="1"/>
  <c r="L364" i="4" a="1"/>
  <c r="L364" i="4" s="1"/>
  <c r="D378" i="3" s="1"/>
  <c r="F364" i="4" a="1"/>
  <c r="F364" i="4" s="1"/>
  <c r="C91" i="2" s="1"/>
  <c r="E370" i="4" a="1"/>
  <c r="E370" i="4" s="1"/>
  <c r="O372" i="4" a="1"/>
  <c r="O372" i="4" s="1"/>
  <c r="J372" i="4" a="1"/>
  <c r="J372" i="4" s="1"/>
  <c r="E372" i="4" a="1"/>
  <c r="E372" i="4" s="1"/>
  <c r="G372" i="4" a="1"/>
  <c r="G372" i="4" s="1"/>
  <c r="F372" i="4" a="1"/>
  <c r="F372" i="4" s="1"/>
  <c r="C481" i="2" s="1"/>
  <c r="L372" i="4" a="1"/>
  <c r="L372" i="4" s="1"/>
  <c r="D386" i="3" s="1"/>
  <c r="D372" i="4" a="1"/>
  <c r="D372" i="4" s="1"/>
  <c r="G379" i="4" a="1"/>
  <c r="G379" i="4" s="1"/>
  <c r="J383" i="4" a="1"/>
  <c r="J383" i="4" s="1"/>
  <c r="E383" i="4" a="1"/>
  <c r="E383" i="4" s="1"/>
  <c r="O383" i="4" a="1"/>
  <c r="O383" i="4" s="1"/>
  <c r="D383" i="4" a="1"/>
  <c r="D383" i="4" s="1"/>
  <c r="L383" i="4" a="1"/>
  <c r="L383" i="4" s="1"/>
  <c r="D397" i="3" s="1"/>
  <c r="G383" i="4" a="1"/>
  <c r="G383" i="4" s="1"/>
  <c r="F383" i="4" a="1"/>
  <c r="F383" i="4" s="1"/>
  <c r="C491" i="2" s="1"/>
  <c r="E398" i="4" a="1"/>
  <c r="E398" i="4" s="1"/>
  <c r="N398" i="4" s="1"/>
  <c r="N399" i="4"/>
  <c r="E414" i="4" a="1"/>
  <c r="E414" i="4" s="1"/>
  <c r="N414" i="4" s="1"/>
  <c r="N415" i="4"/>
  <c r="N431" i="4"/>
  <c r="L446" i="4" a="1"/>
  <c r="L446" i="4" s="1"/>
  <c r="D460" i="3" s="1"/>
  <c r="G446" i="4" a="1"/>
  <c r="G446" i="4" s="1"/>
  <c r="C446" i="4" a="1"/>
  <c r="C446" i="4" s="1"/>
  <c r="O446" i="4" a="1"/>
  <c r="O446" i="4" s="1"/>
  <c r="F446" i="4" a="1"/>
  <c r="F446" i="4" s="1"/>
  <c r="C516" i="2" s="1"/>
  <c r="E446" i="4" a="1"/>
  <c r="E446" i="4" s="1"/>
  <c r="D446" i="4" a="1"/>
  <c r="D446" i="4" s="1"/>
  <c r="K446" i="4" a="1"/>
  <c r="K446" i="4" s="1"/>
  <c r="B516" i="2" s="1"/>
  <c r="J446" i="4" a="1"/>
  <c r="J446" i="4" s="1"/>
  <c r="D665" i="4" a="1"/>
  <c r="D665" i="4" s="1"/>
  <c r="D811" i="4" a="1"/>
  <c r="D811" i="4" s="1"/>
  <c r="E811" i="4" a="1"/>
  <c r="E811" i="4" s="1"/>
  <c r="J811" i="4" a="1"/>
  <c r="J811" i="4" s="1"/>
  <c r="C811" i="4" a="1"/>
  <c r="C811" i="4" s="1"/>
  <c r="G811" i="4" a="1"/>
  <c r="G811" i="4" s="1"/>
  <c r="O811" i="4" a="1"/>
  <c r="O811" i="4" s="1"/>
  <c r="F811" i="4" a="1"/>
  <c r="F811" i="4" s="1"/>
  <c r="C692" i="2" s="1"/>
  <c r="L811" i="4" a="1"/>
  <c r="L811" i="4" s="1"/>
  <c r="D825" i="3" s="1"/>
  <c r="K811" i="4" a="1"/>
  <c r="K811" i="4" s="1"/>
  <c r="B692" i="2" s="1"/>
  <c r="J1576" i="3"/>
  <c r="G6" i="4" a="1"/>
  <c r="G6" i="4" s="1"/>
  <c r="G22" i="4" a="1"/>
  <c r="G22" i="4" s="1"/>
  <c r="G38" i="4" a="1"/>
  <c r="G38" i="4" s="1"/>
  <c r="C55" i="4" a="1"/>
  <c r="C55" i="4" s="1"/>
  <c r="O55" i="4" a="1"/>
  <c r="O55" i="4" s="1"/>
  <c r="D63" i="4" a="1"/>
  <c r="D63" i="4" s="1"/>
  <c r="L63" i="4" a="1"/>
  <c r="L63" i="4" s="1"/>
  <c r="D77" i="3" s="1"/>
  <c r="G63" i="4" a="1"/>
  <c r="G63" i="4" s="1"/>
  <c r="C63" i="4" a="1"/>
  <c r="C63" i="4" s="1"/>
  <c r="J64" i="4" a="1"/>
  <c r="J64" i="4" s="1"/>
  <c r="C65" i="4" a="1"/>
  <c r="C65" i="4" s="1"/>
  <c r="C66" i="4" a="1"/>
  <c r="C66" i="4" s="1"/>
  <c r="J66" i="4" a="1"/>
  <c r="J66" i="4" s="1"/>
  <c r="D71" i="4" a="1"/>
  <c r="D71" i="4" s="1"/>
  <c r="L71" i="4" a="1"/>
  <c r="L71" i="4" s="1"/>
  <c r="D85" i="3" s="1"/>
  <c r="G71" i="4" a="1"/>
  <c r="G71" i="4" s="1"/>
  <c r="C71" i="4" a="1"/>
  <c r="C71" i="4" s="1"/>
  <c r="J72" i="4" a="1"/>
  <c r="J72" i="4" s="1"/>
  <c r="C73" i="4" a="1"/>
  <c r="C73" i="4" s="1"/>
  <c r="C74" i="4" a="1"/>
  <c r="C74" i="4" s="1"/>
  <c r="J74" i="4" a="1"/>
  <c r="J74" i="4" s="1"/>
  <c r="O81" i="4" a="1"/>
  <c r="O81" i="4" s="1"/>
  <c r="J81" i="4" a="1"/>
  <c r="J81" i="4" s="1"/>
  <c r="E81" i="4" a="1"/>
  <c r="E81" i="4" s="1"/>
  <c r="N81" i="4" s="1"/>
  <c r="D81" i="4" a="1"/>
  <c r="D81" i="4" s="1"/>
  <c r="D84" i="4" a="1"/>
  <c r="D84" i="4" s="1"/>
  <c r="L84" i="4" a="1"/>
  <c r="L84" i="4" s="1"/>
  <c r="D98" i="3" s="1"/>
  <c r="C92" i="4" a="1"/>
  <c r="C92" i="4" s="1"/>
  <c r="E96" i="4" a="1"/>
  <c r="E96" i="4" s="1"/>
  <c r="K96" i="4" a="1"/>
  <c r="K96" i="4" s="1"/>
  <c r="B72" i="2" s="1"/>
  <c r="D103" i="4" a="1"/>
  <c r="D103" i="4" s="1"/>
  <c r="L103" i="4" a="1"/>
  <c r="L103" i="4" s="1"/>
  <c r="D117" i="3" s="1"/>
  <c r="G103" i="4" a="1"/>
  <c r="G103" i="4" s="1"/>
  <c r="C103" i="4" a="1"/>
  <c r="C103" i="4" s="1"/>
  <c r="J104" i="4" a="1"/>
  <c r="J104" i="4" s="1"/>
  <c r="C105" i="4" a="1"/>
  <c r="C105" i="4" s="1"/>
  <c r="C106" i="4" a="1"/>
  <c r="C106" i="4" s="1"/>
  <c r="J106" i="4" a="1"/>
  <c r="J106" i="4" s="1"/>
  <c r="O113" i="4" a="1"/>
  <c r="O113" i="4" s="1"/>
  <c r="J113" i="4" a="1"/>
  <c r="J113" i="4" s="1"/>
  <c r="E113" i="4" a="1"/>
  <c r="E113" i="4" s="1"/>
  <c r="N113" i="4" s="1"/>
  <c r="D113" i="4" a="1"/>
  <c r="D113" i="4" s="1"/>
  <c r="D116" i="4" a="1"/>
  <c r="D116" i="4" s="1"/>
  <c r="L116" i="4" a="1"/>
  <c r="L116" i="4" s="1"/>
  <c r="D130" i="3" s="1"/>
  <c r="C121" i="4" a="1"/>
  <c r="C121" i="4" s="1"/>
  <c r="K121" i="4" a="1"/>
  <c r="K121" i="4" s="1"/>
  <c r="B347" i="2" s="1"/>
  <c r="E135" i="4" a="1"/>
  <c r="E135" i="4" s="1"/>
  <c r="N135" i="4" s="1"/>
  <c r="K135" i="4" a="1"/>
  <c r="K135" i="4" s="1"/>
  <c r="B360" i="2" s="1"/>
  <c r="O137" i="4" a="1"/>
  <c r="O137" i="4" s="1"/>
  <c r="J137" i="4" a="1"/>
  <c r="J137" i="4" s="1"/>
  <c r="E137" i="4" a="1"/>
  <c r="E137" i="4" s="1"/>
  <c r="N137" i="4" s="1"/>
  <c r="D137" i="4" a="1"/>
  <c r="D137" i="4" s="1"/>
  <c r="L138" i="4" a="1"/>
  <c r="L138" i="4" s="1"/>
  <c r="D152" i="3" s="1"/>
  <c r="C146" i="4" a="1"/>
  <c r="C146" i="4" s="1"/>
  <c r="D151" i="4" a="1"/>
  <c r="D151" i="4" s="1"/>
  <c r="L151" i="4" a="1"/>
  <c r="L151" i="4" s="1"/>
  <c r="D165" i="3" s="1"/>
  <c r="G151" i="4" a="1"/>
  <c r="G151" i="4" s="1"/>
  <c r="C151" i="4" a="1"/>
  <c r="C151" i="4" s="1"/>
  <c r="J151" i="4" a="1"/>
  <c r="J151" i="4" s="1"/>
  <c r="K154" i="4" a="1"/>
  <c r="K154" i="4" s="1"/>
  <c r="B1072" i="2" s="1"/>
  <c r="E160" i="4" a="1"/>
  <c r="E160" i="4" s="1"/>
  <c r="K160" i="4" a="1"/>
  <c r="K160" i="4" s="1"/>
  <c r="B378" i="2" s="1"/>
  <c r="O162" i="4" a="1"/>
  <c r="O162" i="4" s="1"/>
  <c r="J162" i="4" a="1"/>
  <c r="J162" i="4" s="1"/>
  <c r="E162" i="4" a="1"/>
  <c r="E162" i="4" s="1"/>
  <c r="N162" i="4" s="1"/>
  <c r="D162" i="4" a="1"/>
  <c r="D162" i="4" s="1"/>
  <c r="D176" i="4" a="1"/>
  <c r="D176" i="4" s="1"/>
  <c r="L176" i="4" a="1"/>
  <c r="L176" i="4" s="1"/>
  <c r="D190" i="3" s="1"/>
  <c r="G176" i="4" a="1"/>
  <c r="G176" i="4" s="1"/>
  <c r="C176" i="4" a="1"/>
  <c r="C176" i="4" s="1"/>
  <c r="J176" i="4" a="1"/>
  <c r="J176" i="4" s="1"/>
  <c r="C185" i="4" a="1"/>
  <c r="C185" i="4" s="1"/>
  <c r="K185" i="4" a="1"/>
  <c r="K185" i="4" s="1"/>
  <c r="B1086" i="2" s="1"/>
  <c r="C197" i="4" a="1"/>
  <c r="C197" i="4" s="1"/>
  <c r="L197" i="4" a="1"/>
  <c r="L197" i="4" s="1"/>
  <c r="D211" i="3" s="1"/>
  <c r="C209" i="4" a="1"/>
  <c r="C209" i="4" s="1"/>
  <c r="K209" i="4" a="1"/>
  <c r="K209" i="4" s="1"/>
  <c r="B1095" i="2" s="1"/>
  <c r="E223" i="4" a="1"/>
  <c r="E223" i="4" s="1"/>
  <c r="N223" i="4" s="1"/>
  <c r="K223" i="4" a="1"/>
  <c r="K223" i="4" s="1"/>
  <c r="B1099" i="2" s="1"/>
  <c r="O225" i="4" a="1"/>
  <c r="O225" i="4" s="1"/>
  <c r="J225" i="4" a="1"/>
  <c r="J225" i="4" s="1"/>
  <c r="E225" i="4" a="1"/>
  <c r="E225" i="4" s="1"/>
  <c r="N225" i="4" s="1"/>
  <c r="D225" i="4" a="1"/>
  <c r="D225" i="4" s="1"/>
  <c r="L226" i="4" a="1"/>
  <c r="L226" i="4" s="1"/>
  <c r="D240" i="3" s="1"/>
  <c r="C234" i="4" a="1"/>
  <c r="C234" i="4" s="1"/>
  <c r="D239" i="4" a="1"/>
  <c r="D239" i="4" s="1"/>
  <c r="L239" i="4" a="1"/>
  <c r="L239" i="4" s="1"/>
  <c r="D253" i="3" s="1"/>
  <c r="G239" i="4" a="1"/>
  <c r="G239" i="4" s="1"/>
  <c r="C239" i="4" a="1"/>
  <c r="C239" i="4" s="1"/>
  <c r="J239" i="4" a="1"/>
  <c r="J239" i="4" s="1"/>
  <c r="K242" i="4" a="1"/>
  <c r="K242" i="4" s="1"/>
  <c r="B1103" i="2" s="1"/>
  <c r="E248" i="4" a="1"/>
  <c r="E248" i="4" s="1"/>
  <c r="N248" i="4" s="1"/>
  <c r="K248" i="4" a="1"/>
  <c r="K248" i="4" s="1"/>
  <c r="B415" i="2" s="1"/>
  <c r="O250" i="4" a="1"/>
  <c r="O250" i="4" s="1"/>
  <c r="J250" i="4" a="1"/>
  <c r="J250" i="4" s="1"/>
  <c r="E250" i="4" a="1"/>
  <c r="E250" i="4" s="1"/>
  <c r="N250" i="4" s="1"/>
  <c r="D250" i="4" a="1"/>
  <c r="D250" i="4" s="1"/>
  <c r="D264" i="4" a="1"/>
  <c r="D264" i="4" s="1"/>
  <c r="L264" i="4" a="1"/>
  <c r="L264" i="4" s="1"/>
  <c r="D278" i="3" s="1"/>
  <c r="G264" i="4" a="1"/>
  <c r="G264" i="4" s="1"/>
  <c r="C264" i="4" a="1"/>
  <c r="C264" i="4" s="1"/>
  <c r="J264" i="4" a="1"/>
  <c r="J264" i="4" s="1"/>
  <c r="E277" i="4" a="1"/>
  <c r="E277" i="4" s="1"/>
  <c r="N277" i="4" s="1"/>
  <c r="L277" i="4" a="1"/>
  <c r="L277" i="4" s="1"/>
  <c r="D291" i="3" s="1"/>
  <c r="O284" i="4" a="1"/>
  <c r="O284" i="4" s="1"/>
  <c r="J284" i="4" a="1"/>
  <c r="J284" i="4" s="1"/>
  <c r="E284" i="4" a="1"/>
  <c r="E284" i="4" s="1"/>
  <c r="N284" i="4" s="1"/>
  <c r="D284" i="4" a="1"/>
  <c r="D284" i="4" s="1"/>
  <c r="C284" i="4" a="1"/>
  <c r="C284" i="4" s="1"/>
  <c r="G284" i="4" a="1"/>
  <c r="G284" i="4" s="1"/>
  <c r="K284" i="4" a="1"/>
  <c r="K284" i="4" s="1"/>
  <c r="B433" i="2" s="1"/>
  <c r="F287" i="4" a="1"/>
  <c r="F287" i="4" s="1"/>
  <c r="C1124" i="2" s="1"/>
  <c r="F289" i="4" a="1"/>
  <c r="F289" i="4" s="1"/>
  <c r="C436" i="2" s="1"/>
  <c r="F291" i="4" a="1"/>
  <c r="F291" i="4" s="1"/>
  <c r="L293" i="4" a="1"/>
  <c r="L293" i="4" s="1"/>
  <c r="D307" i="3" s="1"/>
  <c r="L295" i="4" a="1"/>
  <c r="L295" i="4" s="1"/>
  <c r="D309" i="3" s="1"/>
  <c r="G295" i="4" a="1"/>
  <c r="G295" i="4" s="1"/>
  <c r="C295" i="4" a="1"/>
  <c r="C295" i="4" s="1"/>
  <c r="F295" i="4" a="1"/>
  <c r="F295" i="4" s="1"/>
  <c r="C441" i="2" s="1"/>
  <c r="K295" i="4" a="1"/>
  <c r="K295" i="4" s="1"/>
  <c r="B441" i="2" s="1"/>
  <c r="E295" i="4" a="1"/>
  <c r="E295" i="4" s="1"/>
  <c r="O295" i="4" a="1"/>
  <c r="O295" i="4" s="1"/>
  <c r="C299" i="4" a="1"/>
  <c r="C299" i="4" s="1"/>
  <c r="D303" i="4" a="1"/>
  <c r="D303" i="4" s="1"/>
  <c r="O304" i="4" a="1"/>
  <c r="O304" i="4" s="1"/>
  <c r="D322" i="4" a="1"/>
  <c r="D322" i="4" s="1"/>
  <c r="F322" i="4" a="1"/>
  <c r="F322" i="4" s="1"/>
  <c r="C87" i="2" s="1"/>
  <c r="L322" i="4" a="1"/>
  <c r="L322" i="4" s="1"/>
  <c r="D336" i="3" s="1"/>
  <c r="K322" i="4" a="1"/>
  <c r="K322" i="4" s="1"/>
  <c r="B87" i="2" s="1"/>
  <c r="E322" i="4" a="1"/>
  <c r="E322" i="4" s="1"/>
  <c r="L336" i="4" a="1"/>
  <c r="L336" i="4" s="1"/>
  <c r="D350" i="3" s="1"/>
  <c r="G336" i="4" a="1"/>
  <c r="G336" i="4" s="1"/>
  <c r="C336" i="4" a="1"/>
  <c r="C336" i="4" s="1"/>
  <c r="E336" i="4" a="1"/>
  <c r="E336" i="4" s="1"/>
  <c r="N336" i="4" s="1"/>
  <c r="K336" i="4" a="1"/>
  <c r="K336" i="4" s="1"/>
  <c r="B1142" i="2" s="1"/>
  <c r="J336" i="4" a="1"/>
  <c r="J336" i="4" s="1"/>
  <c r="D336" i="4" a="1"/>
  <c r="D336" i="4" s="1"/>
  <c r="O347" i="4" a="1"/>
  <c r="O347" i="4" s="1"/>
  <c r="J347" i="4" a="1"/>
  <c r="J347" i="4" s="1"/>
  <c r="E347" i="4" a="1"/>
  <c r="E347" i="4" s="1"/>
  <c r="L347" i="4" a="1"/>
  <c r="L347" i="4" s="1"/>
  <c r="D361" i="3" s="1"/>
  <c r="G347" i="4" a="1"/>
  <c r="G347" i="4" s="1"/>
  <c r="C347" i="4" a="1"/>
  <c r="C347" i="4" s="1"/>
  <c r="F347" i="4" a="1"/>
  <c r="F347" i="4" s="1"/>
  <c r="C470" i="2" s="1"/>
  <c r="L367" i="4" a="1"/>
  <c r="L367" i="4" s="1"/>
  <c r="D381" i="3" s="1"/>
  <c r="G367" i="4" a="1"/>
  <c r="G367" i="4" s="1"/>
  <c r="C367" i="4" a="1"/>
  <c r="C367" i="4" s="1"/>
  <c r="O367" i="4" a="1"/>
  <c r="O367" i="4" s="1"/>
  <c r="J367" i="4" a="1"/>
  <c r="J367" i="4" s="1"/>
  <c r="E367" i="4" a="1"/>
  <c r="E367" i="4" s="1"/>
  <c r="F367" i="4" a="1"/>
  <c r="F367" i="4" s="1"/>
  <c r="C92" i="2" s="1"/>
  <c r="C383" i="4" a="1"/>
  <c r="C383" i="4" s="1"/>
  <c r="D393" i="4" a="1"/>
  <c r="D393" i="4" s="1"/>
  <c r="K393" i="4" a="1"/>
  <c r="K393" i="4" s="1"/>
  <c r="B97" i="2" s="1"/>
  <c r="E393" i="4" a="1"/>
  <c r="E393" i="4" s="1"/>
  <c r="N393" i="4" s="1"/>
  <c r="J393" i="4" a="1"/>
  <c r="J393" i="4" s="1"/>
  <c r="O393" i="4" a="1"/>
  <c r="O393" i="4" s="1"/>
  <c r="G393" i="4" a="1"/>
  <c r="G393" i="4" s="1"/>
  <c r="O394" i="4" a="1"/>
  <c r="O394" i="4" s="1"/>
  <c r="J394" i="4" a="1"/>
  <c r="J394" i="4" s="1"/>
  <c r="E394" i="4" a="1"/>
  <c r="E394" i="4" s="1"/>
  <c r="C394" i="4" a="1"/>
  <c r="C394" i="4" s="1"/>
  <c r="G394" i="4" a="1"/>
  <c r="G394" i="4" s="1"/>
  <c r="F394" i="4" a="1"/>
  <c r="F394" i="4" s="1"/>
  <c r="C497" i="2" s="1"/>
  <c r="D409" i="4" a="1"/>
  <c r="D409" i="4" s="1"/>
  <c r="K409" i="4" a="1"/>
  <c r="K409" i="4" s="1"/>
  <c r="B101" i="2" s="1"/>
  <c r="E409" i="4" a="1"/>
  <c r="E409" i="4" s="1"/>
  <c r="N409" i="4" s="1"/>
  <c r="J409" i="4" a="1"/>
  <c r="J409" i="4" s="1"/>
  <c r="O409" i="4" a="1"/>
  <c r="O409" i="4" s="1"/>
  <c r="G409" i="4" a="1"/>
  <c r="G409" i="4" s="1"/>
  <c r="O410" i="4" a="1"/>
  <c r="O410" i="4" s="1"/>
  <c r="J410" i="4" a="1"/>
  <c r="J410" i="4" s="1"/>
  <c r="E410" i="4" a="1"/>
  <c r="E410" i="4" s="1"/>
  <c r="C410" i="4" a="1"/>
  <c r="C410" i="4" s="1"/>
  <c r="G410" i="4" a="1"/>
  <c r="G410" i="4" s="1"/>
  <c r="F410" i="4" a="1"/>
  <c r="F410" i="4" s="1"/>
  <c r="C503" i="2" s="1"/>
  <c r="L430" i="4" a="1"/>
  <c r="L430" i="4" s="1"/>
  <c r="D444" i="3" s="1"/>
  <c r="G430" i="4" a="1"/>
  <c r="G430" i="4" s="1"/>
  <c r="C430" i="4" a="1"/>
  <c r="C430" i="4" s="1"/>
  <c r="J430" i="4" a="1"/>
  <c r="J430" i="4" s="1"/>
  <c r="D430" i="4" a="1"/>
  <c r="D430" i="4" s="1"/>
  <c r="F430" i="4" a="1"/>
  <c r="F430" i="4" s="1"/>
  <c r="C1161" i="2" s="1"/>
  <c r="O430" i="4" a="1"/>
  <c r="O430" i="4" s="1"/>
  <c r="E430" i="4" a="1"/>
  <c r="E430" i="4" s="1"/>
  <c r="N497" i="4"/>
  <c r="L534" i="4" a="1"/>
  <c r="L534" i="4" s="1"/>
  <c r="D548" i="3" s="1"/>
  <c r="G534" i="4" a="1"/>
  <c r="G534" i="4" s="1"/>
  <c r="C534" i="4" a="1"/>
  <c r="C534" i="4" s="1"/>
  <c r="O534" i="4" a="1"/>
  <c r="O534" i="4" s="1"/>
  <c r="F534" i="4" a="1"/>
  <c r="F534" i="4" s="1"/>
  <c r="C1194" i="2" s="1"/>
  <c r="E534" i="4" a="1"/>
  <c r="E534" i="4" s="1"/>
  <c r="K534" i="4" a="1"/>
  <c r="K534" i="4" s="1"/>
  <c r="B1194" i="2" s="1"/>
  <c r="D534" i="4" a="1"/>
  <c r="D534" i="4" s="1"/>
  <c r="J534" i="4" a="1"/>
  <c r="J534" i="4" s="1"/>
  <c r="O587" i="4" a="1"/>
  <c r="O587" i="4" s="1"/>
  <c r="J587" i="4" a="1"/>
  <c r="J587" i="4" s="1"/>
  <c r="E587" i="4" a="1"/>
  <c r="E587" i="4" s="1"/>
  <c r="N587" i="4" s="1"/>
  <c r="D587" i="4" a="1"/>
  <c r="D587" i="4" s="1"/>
  <c r="L587" i="4" a="1"/>
  <c r="L587" i="4" s="1"/>
  <c r="D601" i="3" s="1"/>
  <c r="C587" i="4" a="1"/>
  <c r="C587" i="4" s="1"/>
  <c r="K587" i="4" a="1"/>
  <c r="K587" i="4" s="1"/>
  <c r="B1205" i="2" s="1"/>
  <c r="G587" i="4" a="1"/>
  <c r="G587" i="4" s="1"/>
  <c r="D652" i="4" a="1"/>
  <c r="D652" i="4" s="1"/>
  <c r="J652" i="4" a="1"/>
  <c r="J652" i="4" s="1"/>
  <c r="E652" i="4" a="1"/>
  <c r="E652" i="4" s="1"/>
  <c r="O652" i="4" a="1"/>
  <c r="O652" i="4" s="1"/>
  <c r="C652" i="4" a="1"/>
  <c r="C652" i="4" s="1"/>
  <c r="G652" i="4" a="1"/>
  <c r="G652" i="4" s="1"/>
  <c r="L652" i="4" a="1"/>
  <c r="L652" i="4" s="1"/>
  <c r="D666" i="3" s="1"/>
  <c r="K652" i="4" a="1"/>
  <c r="K652" i="4" s="1"/>
  <c r="B612" i="2" s="1"/>
  <c r="O654" i="4" a="1"/>
  <c r="O654" i="4" s="1"/>
  <c r="J654" i="4" a="1"/>
  <c r="J654" i="4" s="1"/>
  <c r="E654" i="4" a="1"/>
  <c r="E654" i="4" s="1"/>
  <c r="D654" i="4" a="1"/>
  <c r="D654" i="4" s="1"/>
  <c r="C654" i="4" a="1"/>
  <c r="C654" i="4" s="1"/>
  <c r="G654" i="4" a="1"/>
  <c r="G654" i="4" s="1"/>
  <c r="F654" i="4" a="1"/>
  <c r="F654" i="4" s="1"/>
  <c r="C613" i="2" s="1"/>
  <c r="D842" i="4" a="1"/>
  <c r="D842" i="4" s="1"/>
  <c r="K842" i="4" a="1"/>
  <c r="K842" i="4" s="1"/>
  <c r="B184" i="2" s="1"/>
  <c r="F842" i="4" a="1"/>
  <c r="F842" i="4" s="1"/>
  <c r="C184" i="2" s="1"/>
  <c r="G842" i="4" a="1"/>
  <c r="G842" i="4" s="1"/>
  <c r="O842" i="4" a="1"/>
  <c r="O842" i="4" s="1"/>
  <c r="E842" i="4" a="1"/>
  <c r="E842" i="4" s="1"/>
  <c r="L842" i="4" a="1"/>
  <c r="L842" i="4" s="1"/>
  <c r="D856" i="3" s="1"/>
  <c r="J842" i="4" a="1"/>
  <c r="J842" i="4" s="1"/>
  <c r="C842" i="4" a="1"/>
  <c r="C842" i="4" s="1"/>
  <c r="F54" i="4" a="1"/>
  <c r="F54" i="4" s="1"/>
  <c r="F62" i="4" a="1"/>
  <c r="F62" i="4" s="1"/>
  <c r="C309" i="2" s="1"/>
  <c r="F70" i="4" a="1"/>
  <c r="F70" i="4" s="1"/>
  <c r="F78" i="4" a="1"/>
  <c r="F78" i="4" s="1"/>
  <c r="C317" i="2" s="1"/>
  <c r="F86" i="4" a="1"/>
  <c r="F86" i="4" s="1"/>
  <c r="F94" i="4" a="1"/>
  <c r="F94" i="4" s="1"/>
  <c r="F102" i="4" a="1"/>
  <c r="F102" i="4" s="1"/>
  <c r="F110" i="4" a="1"/>
  <c r="F110" i="4" s="1"/>
  <c r="C337" i="2" s="1"/>
  <c r="F118" i="4" a="1"/>
  <c r="F118" i="4" s="1"/>
  <c r="E124" i="4" a="1"/>
  <c r="E124" i="4" s="1"/>
  <c r="J124" i="4" a="1"/>
  <c r="J124" i="4" s="1"/>
  <c r="O124" i="4" a="1"/>
  <c r="O124" i="4" s="1"/>
  <c r="F126" i="4" a="1"/>
  <c r="F126" i="4" s="1"/>
  <c r="E132" i="4" a="1"/>
  <c r="E132" i="4" s="1"/>
  <c r="J132" i="4" a="1"/>
  <c r="J132" i="4" s="1"/>
  <c r="O132" i="4" a="1"/>
  <c r="O132" i="4" s="1"/>
  <c r="F134" i="4" a="1"/>
  <c r="F134" i="4" s="1"/>
  <c r="E140" i="4" a="1"/>
  <c r="E140" i="4" s="1"/>
  <c r="J140" i="4" a="1"/>
  <c r="J140" i="4" s="1"/>
  <c r="O140" i="4" a="1"/>
  <c r="O140" i="4" s="1"/>
  <c r="F142" i="4" a="1"/>
  <c r="F142" i="4" s="1"/>
  <c r="C1069" i="2" s="1"/>
  <c r="E148" i="4" a="1"/>
  <c r="E148" i="4" s="1"/>
  <c r="J148" i="4" a="1"/>
  <c r="J148" i="4" s="1"/>
  <c r="O148" i="4" a="1"/>
  <c r="O148" i="4" s="1"/>
  <c r="F150" i="4" a="1"/>
  <c r="F150" i="4" s="1"/>
  <c r="C372" i="2" s="1"/>
  <c r="E156" i="4" a="1"/>
  <c r="E156" i="4" s="1"/>
  <c r="J156" i="4" a="1"/>
  <c r="J156" i="4" s="1"/>
  <c r="O156" i="4" a="1"/>
  <c r="O156" i="4" s="1"/>
  <c r="F158" i="4" a="1"/>
  <c r="F158" i="4" s="1"/>
  <c r="C376" i="2" s="1"/>
  <c r="E164" i="4" a="1"/>
  <c r="E164" i="4" s="1"/>
  <c r="J164" i="4" a="1"/>
  <c r="J164" i="4" s="1"/>
  <c r="O164" i="4" a="1"/>
  <c r="O164" i="4" s="1"/>
  <c r="F166" i="4" a="1"/>
  <c r="F166" i="4" s="1"/>
  <c r="C1076" i="2" s="1"/>
  <c r="E172" i="4" a="1"/>
  <c r="E172" i="4" s="1"/>
  <c r="N172" i="4" s="1"/>
  <c r="J172" i="4" a="1"/>
  <c r="J172" i="4" s="1"/>
  <c r="O172" i="4" a="1"/>
  <c r="O172" i="4" s="1"/>
  <c r="F174" i="4" a="1"/>
  <c r="F174" i="4" s="1"/>
  <c r="C1080" i="2" s="1"/>
  <c r="E180" i="4" a="1"/>
  <c r="E180" i="4" s="1"/>
  <c r="J180" i="4" a="1"/>
  <c r="J180" i="4" s="1"/>
  <c r="O180" i="4" a="1"/>
  <c r="O180" i="4" s="1"/>
  <c r="F182" i="4" a="1"/>
  <c r="F182" i="4" s="1"/>
  <c r="E188" i="4" a="1"/>
  <c r="E188" i="4" s="1"/>
  <c r="J188" i="4" a="1"/>
  <c r="J188" i="4" s="1"/>
  <c r="O188" i="4" a="1"/>
  <c r="O188" i="4" s="1"/>
  <c r="F190" i="4" a="1"/>
  <c r="F190" i="4" s="1"/>
  <c r="C1089" i="2" s="1"/>
  <c r="E204" i="4" a="1"/>
  <c r="E204" i="4" s="1"/>
  <c r="J204" i="4" a="1"/>
  <c r="J204" i="4" s="1"/>
  <c r="O204" i="4" a="1"/>
  <c r="O204" i="4" s="1"/>
  <c r="F206" i="4" a="1"/>
  <c r="F206" i="4" s="1"/>
  <c r="E212" i="4" a="1"/>
  <c r="E212" i="4" s="1"/>
  <c r="J212" i="4" a="1"/>
  <c r="J212" i="4" s="1"/>
  <c r="O212" i="4" a="1"/>
  <c r="O212" i="4" s="1"/>
  <c r="F214" i="4" a="1"/>
  <c r="F214" i="4" s="1"/>
  <c r="C1096" i="2" s="1"/>
  <c r="E220" i="4" a="1"/>
  <c r="E220" i="4" s="1"/>
  <c r="J220" i="4" a="1"/>
  <c r="J220" i="4" s="1"/>
  <c r="O220" i="4" a="1"/>
  <c r="O220" i="4" s="1"/>
  <c r="F222" i="4" a="1"/>
  <c r="F222" i="4" s="1"/>
  <c r="E228" i="4" a="1"/>
  <c r="E228" i="4" s="1"/>
  <c r="J228" i="4" a="1"/>
  <c r="J228" i="4" s="1"/>
  <c r="O228" i="4" a="1"/>
  <c r="O228" i="4" s="1"/>
  <c r="F230" i="4" a="1"/>
  <c r="F230" i="4" s="1"/>
  <c r="C1101" i="2" s="1"/>
  <c r="E236" i="4" a="1"/>
  <c r="E236" i="4" s="1"/>
  <c r="J236" i="4" a="1"/>
  <c r="J236" i="4" s="1"/>
  <c r="O236" i="4" a="1"/>
  <c r="O236" i="4" s="1"/>
  <c r="F238" i="4" a="1"/>
  <c r="F238" i="4" s="1"/>
  <c r="C1525" i="2" s="1"/>
  <c r="E244" i="4" a="1"/>
  <c r="E244" i="4" s="1"/>
  <c r="N244" i="4" s="1"/>
  <c r="J244" i="4" a="1"/>
  <c r="J244" i="4" s="1"/>
  <c r="O244" i="4" a="1"/>
  <c r="O244" i="4" s="1"/>
  <c r="F246" i="4" a="1"/>
  <c r="F246" i="4" s="1"/>
  <c r="E252" i="4" a="1"/>
  <c r="E252" i="4" s="1"/>
  <c r="J252" i="4" a="1"/>
  <c r="J252" i="4" s="1"/>
  <c r="O252" i="4" a="1"/>
  <c r="O252" i="4" s="1"/>
  <c r="F254" i="4" a="1"/>
  <c r="F254" i="4" s="1"/>
  <c r="E260" i="4" a="1"/>
  <c r="E260" i="4" s="1"/>
  <c r="J260" i="4" a="1"/>
  <c r="J260" i="4" s="1"/>
  <c r="O260" i="4" a="1"/>
  <c r="O260" i="4" s="1"/>
  <c r="F262" i="4" a="1"/>
  <c r="F262" i="4" s="1"/>
  <c r="C421" i="2" s="1"/>
  <c r="E268" i="4" a="1"/>
  <c r="E268" i="4" s="1"/>
  <c r="J268" i="4" a="1"/>
  <c r="J268" i="4" s="1"/>
  <c r="O268" i="4" a="1"/>
  <c r="O268" i="4" s="1"/>
  <c r="G297" i="4" a="1"/>
  <c r="G297" i="4" s="1"/>
  <c r="L297" i="4" a="1"/>
  <c r="L297" i="4" s="1"/>
  <c r="D311" i="3" s="1"/>
  <c r="G305" i="4" a="1"/>
  <c r="G305" i="4" s="1"/>
  <c r="L305" i="4" a="1"/>
  <c r="L305" i="4" s="1"/>
  <c r="D319" i="3" s="1"/>
  <c r="G313" i="4" a="1"/>
  <c r="G313" i="4" s="1"/>
  <c r="L313" i="4" a="1"/>
  <c r="L313" i="4" s="1"/>
  <c r="D327" i="3" s="1"/>
  <c r="O332" i="4" a="1"/>
  <c r="O332" i="4" s="1"/>
  <c r="J332" i="4" a="1"/>
  <c r="J332" i="4" s="1"/>
  <c r="E332" i="4" a="1"/>
  <c r="E332" i="4" s="1"/>
  <c r="N332" i="4" s="1"/>
  <c r="G354" i="4" a="1"/>
  <c r="G354" i="4" s="1"/>
  <c r="O354" i="4" a="1"/>
  <c r="O354" i="4" s="1"/>
  <c r="L359" i="4" a="1"/>
  <c r="L359" i="4" s="1"/>
  <c r="D373" i="3" s="1"/>
  <c r="G359" i="4" a="1"/>
  <c r="G359" i="4" s="1"/>
  <c r="C359" i="4" a="1"/>
  <c r="C359" i="4" s="1"/>
  <c r="O359" i="4" a="1"/>
  <c r="O359" i="4" s="1"/>
  <c r="J359" i="4" a="1"/>
  <c r="J359" i="4" s="1"/>
  <c r="E359" i="4" a="1"/>
  <c r="E359" i="4" s="1"/>
  <c r="N359" i="4" s="1"/>
  <c r="D385" i="4" a="1"/>
  <c r="D385" i="4" s="1"/>
  <c r="K385" i="4" a="1"/>
  <c r="K385" i="4" s="1"/>
  <c r="B1152" i="2" s="1"/>
  <c r="E385" i="4" a="1"/>
  <c r="E385" i="4" s="1"/>
  <c r="N385" i="4" s="1"/>
  <c r="J385" i="4" a="1"/>
  <c r="J385" i="4" s="1"/>
  <c r="O385" i="4" a="1"/>
  <c r="O385" i="4" s="1"/>
  <c r="L385" i="4" a="1"/>
  <c r="L385" i="4" s="1"/>
  <c r="D399" i="3" s="1"/>
  <c r="L390" i="4" a="1"/>
  <c r="L390" i="4" s="1"/>
  <c r="D404" i="3" s="1"/>
  <c r="G390" i="4" a="1"/>
  <c r="G390" i="4" s="1"/>
  <c r="C390" i="4" a="1"/>
  <c r="C390" i="4" s="1"/>
  <c r="J390" i="4" a="1"/>
  <c r="J390" i="4" s="1"/>
  <c r="D390" i="4" a="1"/>
  <c r="D390" i="4" s="1"/>
  <c r="N392" i="4"/>
  <c r="D401" i="4" a="1"/>
  <c r="D401" i="4" s="1"/>
  <c r="K401" i="4" a="1"/>
  <c r="K401" i="4" s="1"/>
  <c r="B99" i="2" s="1"/>
  <c r="E401" i="4" a="1"/>
  <c r="E401" i="4" s="1"/>
  <c r="N401" i="4" s="1"/>
  <c r="J401" i="4" a="1"/>
  <c r="J401" i="4" s="1"/>
  <c r="O401" i="4" a="1"/>
  <c r="O401" i="4" s="1"/>
  <c r="L401" i="4" a="1"/>
  <c r="L401" i="4" s="1"/>
  <c r="D415" i="3" s="1"/>
  <c r="L406" i="4" a="1"/>
  <c r="L406" i="4" s="1"/>
  <c r="D420" i="3" s="1"/>
  <c r="G406" i="4" a="1"/>
  <c r="G406" i="4" s="1"/>
  <c r="C406" i="4" a="1"/>
  <c r="C406" i="4" s="1"/>
  <c r="J406" i="4" a="1"/>
  <c r="J406" i="4" s="1"/>
  <c r="D406" i="4" a="1"/>
  <c r="D406" i="4" s="1"/>
  <c r="N408" i="4"/>
  <c r="D417" i="4" a="1"/>
  <c r="D417" i="4" s="1"/>
  <c r="K417" i="4" a="1"/>
  <c r="K417" i="4" s="1"/>
  <c r="B1529" i="2" s="1"/>
  <c r="E417" i="4" a="1"/>
  <c r="E417" i="4" s="1"/>
  <c r="N417" i="4" s="1"/>
  <c r="J417" i="4" a="1"/>
  <c r="J417" i="4" s="1"/>
  <c r="O417" i="4" a="1"/>
  <c r="O417" i="4" s="1"/>
  <c r="L417" i="4" a="1"/>
  <c r="L417" i="4" s="1"/>
  <c r="D431" i="3" s="1"/>
  <c r="M467" i="4"/>
  <c r="O571" i="4" a="1"/>
  <c r="O571" i="4" s="1"/>
  <c r="J571" i="4" a="1"/>
  <c r="J571" i="4" s="1"/>
  <c r="E571" i="4" a="1"/>
  <c r="E571" i="4" s="1"/>
  <c r="D571" i="4" a="1"/>
  <c r="D571" i="4" s="1"/>
  <c r="L571" i="4" a="1"/>
  <c r="L571" i="4" s="1"/>
  <c r="D585" i="3" s="1"/>
  <c r="F571" i="4" a="1"/>
  <c r="F571" i="4" s="1"/>
  <c r="C581" i="2" s="1"/>
  <c r="K571" i="4" a="1"/>
  <c r="K571" i="4" s="1"/>
  <c r="B581" i="2" s="1"/>
  <c r="G571" i="4" a="1"/>
  <c r="G571" i="4" s="1"/>
  <c r="C571" i="4" a="1"/>
  <c r="C571" i="4" s="1"/>
  <c r="M572" i="4"/>
  <c r="O627" i="4" a="1"/>
  <c r="O627" i="4" s="1"/>
  <c r="J627" i="4" a="1"/>
  <c r="J627" i="4" s="1"/>
  <c r="E627" i="4" a="1"/>
  <c r="E627" i="4" s="1"/>
  <c r="D627" i="4" a="1"/>
  <c r="D627" i="4" s="1"/>
  <c r="F627" i="4" a="1"/>
  <c r="F627" i="4" s="1"/>
  <c r="C603" i="2" s="1"/>
  <c r="L627" i="4" a="1"/>
  <c r="L627" i="4" s="1"/>
  <c r="D641" i="3" s="1"/>
  <c r="K627" i="4" a="1"/>
  <c r="K627" i="4" s="1"/>
  <c r="B603" i="2" s="1"/>
  <c r="C627" i="4" a="1"/>
  <c r="C627" i="4" s="1"/>
  <c r="F652" i="4" a="1"/>
  <c r="F652" i="4" s="1"/>
  <c r="C612" i="2" s="1"/>
  <c r="L977" i="4" a="1"/>
  <c r="L977" i="4" s="1"/>
  <c r="D991" i="3" s="1"/>
  <c r="G977" i="4" a="1"/>
  <c r="G977" i="4" s="1"/>
  <c r="C977" i="4" a="1"/>
  <c r="C977" i="4" s="1"/>
  <c r="O977" i="4" a="1"/>
  <c r="O977" i="4" s="1"/>
  <c r="F977" i="4" a="1"/>
  <c r="F977" i="4" s="1"/>
  <c r="C787" i="2" s="1"/>
  <c r="E977" i="4" a="1"/>
  <c r="E977" i="4" s="1"/>
  <c r="K977" i="4" a="1"/>
  <c r="K977" i="4" s="1"/>
  <c r="B787" i="2" s="1"/>
  <c r="D977" i="4" a="1"/>
  <c r="D977" i="4" s="1"/>
  <c r="J977" i="4" a="1"/>
  <c r="J977" i="4" s="1"/>
  <c r="F61" i="4" a="1"/>
  <c r="F61" i="4" s="1"/>
  <c r="K61" i="4" a="1"/>
  <c r="K61" i="4" s="1"/>
  <c r="B308" i="2" s="1"/>
  <c r="F69" i="4" a="1"/>
  <c r="F69" i="4" s="1"/>
  <c r="K69" i="4" a="1"/>
  <c r="K69" i="4" s="1"/>
  <c r="B1066" i="2" s="1"/>
  <c r="F77" i="4" a="1"/>
  <c r="F77" i="4" s="1"/>
  <c r="K77" i="4" a="1"/>
  <c r="K77" i="4" s="1"/>
  <c r="B316" i="2" s="1"/>
  <c r="F85" i="4" a="1"/>
  <c r="F85" i="4" s="1"/>
  <c r="K85" i="4" a="1"/>
  <c r="K85" i="4" s="1"/>
  <c r="B69" i="2" s="1"/>
  <c r="F93" i="4" a="1"/>
  <c r="F93" i="4" s="1"/>
  <c r="K93" i="4" a="1"/>
  <c r="K93" i="4" s="1"/>
  <c r="B327" i="2" s="1"/>
  <c r="F101" i="4" a="1"/>
  <c r="F101" i="4" s="1"/>
  <c r="K101" i="4" a="1"/>
  <c r="K101" i="4" s="1"/>
  <c r="B330" i="2" s="1"/>
  <c r="F109" i="4" a="1"/>
  <c r="F109" i="4" s="1"/>
  <c r="K109" i="4" a="1"/>
  <c r="K109" i="4" s="1"/>
  <c r="B336" i="2" s="1"/>
  <c r="F117" i="4" a="1"/>
  <c r="F117" i="4" s="1"/>
  <c r="K117" i="4" a="1"/>
  <c r="K117" i="4" s="1"/>
  <c r="B344" i="2" s="1"/>
  <c r="F125" i="4" a="1"/>
  <c r="F125" i="4" s="1"/>
  <c r="K125" i="4" a="1"/>
  <c r="K125" i="4" s="1"/>
  <c r="B351" i="2" s="1"/>
  <c r="F133" i="4" a="1"/>
  <c r="F133" i="4" s="1"/>
  <c r="K133" i="4" a="1"/>
  <c r="K133" i="4" s="1"/>
  <c r="B358" i="2" s="1"/>
  <c r="F141" i="4" a="1"/>
  <c r="F141" i="4" s="1"/>
  <c r="K141" i="4" a="1"/>
  <c r="K141" i="4" s="1"/>
  <c r="B366" i="2" s="1"/>
  <c r="F149" i="4" a="1"/>
  <c r="F149" i="4" s="1"/>
  <c r="K149" i="4" a="1"/>
  <c r="K149" i="4" s="1"/>
  <c r="B371" i="2" s="1"/>
  <c r="F157" i="4" a="1"/>
  <c r="F157" i="4" s="1"/>
  <c r="K157" i="4" a="1"/>
  <c r="K157" i="4" s="1"/>
  <c r="B1074" i="2" s="1"/>
  <c r="F165" i="4" a="1"/>
  <c r="F165" i="4" s="1"/>
  <c r="K165" i="4" a="1"/>
  <c r="K165" i="4" s="1"/>
  <c r="B382" i="2" s="1"/>
  <c r="F173" i="4" a="1"/>
  <c r="F173" i="4" s="1"/>
  <c r="K173" i="4" a="1"/>
  <c r="K173" i="4" s="1"/>
  <c r="B1079" i="2" s="1"/>
  <c r="F181" i="4" a="1"/>
  <c r="F181" i="4" s="1"/>
  <c r="C1084" i="2" s="1"/>
  <c r="K181" i="4" a="1"/>
  <c r="K181" i="4" s="1"/>
  <c r="B1084" i="2" s="1"/>
  <c r="F189" i="4" a="1"/>
  <c r="F189" i="4" s="1"/>
  <c r="K189" i="4" a="1"/>
  <c r="K189" i="4" s="1"/>
  <c r="B1088" i="2" s="1"/>
  <c r="F195" i="4" a="1"/>
  <c r="F195" i="4" s="1"/>
  <c r="F199" i="4" a="1"/>
  <c r="F199" i="4" s="1"/>
  <c r="C1561" i="2" s="1"/>
  <c r="F205" i="4" a="1"/>
  <c r="F205" i="4" s="1"/>
  <c r="K205" i="4" a="1"/>
  <c r="K205" i="4" s="1"/>
  <c r="B1094" i="2" s="1"/>
  <c r="F213" i="4" a="1"/>
  <c r="F213" i="4" s="1"/>
  <c r="K213" i="4" a="1"/>
  <c r="K213" i="4" s="1"/>
  <c r="B397" i="2" s="1"/>
  <c r="F221" i="4" a="1"/>
  <c r="F221" i="4" s="1"/>
  <c r="K221" i="4" a="1"/>
  <c r="K221" i="4" s="1"/>
  <c r="B402" i="2" s="1"/>
  <c r="F229" i="4" a="1"/>
  <c r="F229" i="4" s="1"/>
  <c r="K229" i="4" a="1"/>
  <c r="K229" i="4" s="1"/>
  <c r="B406" i="2" s="1"/>
  <c r="F237" i="4" a="1"/>
  <c r="F237" i="4" s="1"/>
  <c r="K237" i="4" a="1"/>
  <c r="K237" i="4" s="1"/>
  <c r="B411" i="2" s="1"/>
  <c r="F245" i="4" a="1"/>
  <c r="F245" i="4" s="1"/>
  <c r="K245" i="4" a="1"/>
  <c r="K245" i="4" s="1"/>
  <c r="B1106" i="2" s="1"/>
  <c r="F253" i="4" a="1"/>
  <c r="F253" i="4" s="1"/>
  <c r="K253" i="4" a="1"/>
  <c r="K253" i="4" s="1"/>
  <c r="B419" i="2" s="1"/>
  <c r="F261" i="4" a="1"/>
  <c r="F261" i="4" s="1"/>
  <c r="K261" i="4" a="1"/>
  <c r="K261" i="4" s="1"/>
  <c r="B85" i="2" s="1"/>
  <c r="F269" i="4" a="1"/>
  <c r="F269" i="4" s="1"/>
  <c r="K269" i="4" a="1"/>
  <c r="K269" i="4" s="1"/>
  <c r="B425" i="2" s="1"/>
  <c r="L272" i="4" a="1"/>
  <c r="L272" i="4" s="1"/>
  <c r="D286" i="3" s="1"/>
  <c r="G272" i="4" a="1"/>
  <c r="G272" i="4" s="1"/>
  <c r="C272" i="4" a="1"/>
  <c r="C272" i="4" s="1"/>
  <c r="F274" i="4" a="1"/>
  <c r="F274" i="4" s="1"/>
  <c r="C1117" i="2" s="1"/>
  <c r="K274" i="4" a="1"/>
  <c r="K274" i="4" s="1"/>
  <c r="B1117" i="2" s="1"/>
  <c r="L288" i="4" a="1"/>
  <c r="L288" i="4" s="1"/>
  <c r="D302" i="3" s="1"/>
  <c r="G288" i="4" a="1"/>
  <c r="G288" i="4" s="1"/>
  <c r="C288" i="4" a="1"/>
  <c r="C288" i="4" s="1"/>
  <c r="F290" i="4" a="1"/>
  <c r="F290" i="4" s="1"/>
  <c r="C437" i="2" s="1"/>
  <c r="K290" i="4" a="1"/>
  <c r="K290" i="4" s="1"/>
  <c r="B437" i="2" s="1"/>
  <c r="L335" i="4" a="1"/>
  <c r="L335" i="4" s="1"/>
  <c r="D349" i="3" s="1"/>
  <c r="G335" i="4" a="1"/>
  <c r="G335" i="4" s="1"/>
  <c r="C335" i="4" a="1"/>
  <c r="C335" i="4" s="1"/>
  <c r="O335" i="4" a="1"/>
  <c r="O335" i="4" s="1"/>
  <c r="J335" i="4" a="1"/>
  <c r="J335" i="4" s="1"/>
  <c r="E335" i="4" a="1"/>
  <c r="E335" i="4" s="1"/>
  <c r="N335" i="4" s="1"/>
  <c r="C338" i="4" a="1"/>
  <c r="C338" i="4" s="1"/>
  <c r="J338" i="4" a="1"/>
  <c r="J338" i="4" s="1"/>
  <c r="L352" i="4" a="1"/>
  <c r="L352" i="4" s="1"/>
  <c r="D366" i="3" s="1"/>
  <c r="G352" i="4" a="1"/>
  <c r="G352" i="4" s="1"/>
  <c r="C352" i="4" a="1"/>
  <c r="C352" i="4" s="1"/>
  <c r="O355" i="4" a="1"/>
  <c r="O355" i="4" s="1"/>
  <c r="J355" i="4" a="1"/>
  <c r="J355" i="4" s="1"/>
  <c r="E355" i="4" a="1"/>
  <c r="E355" i="4" s="1"/>
  <c r="N355" i="4" s="1"/>
  <c r="L355" i="4" a="1"/>
  <c r="L355" i="4" s="1"/>
  <c r="D369" i="3" s="1"/>
  <c r="G355" i="4" a="1"/>
  <c r="G355" i="4" s="1"/>
  <c r="C355" i="4" a="1"/>
  <c r="C355" i="4" s="1"/>
  <c r="O371" i="4" a="1"/>
  <c r="O371" i="4" s="1"/>
  <c r="J371" i="4" a="1"/>
  <c r="J371" i="4" s="1"/>
  <c r="E371" i="4" a="1"/>
  <c r="E371" i="4" s="1"/>
  <c r="N371" i="4" s="1"/>
  <c r="D371" i="4" a="1"/>
  <c r="D371" i="4" s="1"/>
  <c r="L371" i="4" a="1"/>
  <c r="L371" i="4" s="1"/>
  <c r="D385" i="3" s="1"/>
  <c r="G371" i="4" a="1"/>
  <c r="G371" i="4" s="1"/>
  <c r="C371" i="4" a="1"/>
  <c r="C371" i="4" s="1"/>
  <c r="C385" i="4" a="1"/>
  <c r="C385" i="4" s="1"/>
  <c r="E390" i="4" a="1"/>
  <c r="E390" i="4" s="1"/>
  <c r="O390" i="4" a="1"/>
  <c r="O390" i="4" s="1"/>
  <c r="C401" i="4" a="1"/>
  <c r="C401" i="4" s="1"/>
  <c r="E406" i="4" a="1"/>
  <c r="E406" i="4" s="1"/>
  <c r="O406" i="4" a="1"/>
  <c r="O406" i="4" s="1"/>
  <c r="C417" i="4" a="1"/>
  <c r="C417" i="4" s="1"/>
  <c r="L422" i="4" a="1"/>
  <c r="L422" i="4" s="1"/>
  <c r="D436" i="3" s="1"/>
  <c r="G422" i="4" a="1"/>
  <c r="G422" i="4" s="1"/>
  <c r="C422" i="4" a="1"/>
  <c r="C422" i="4" s="1"/>
  <c r="J422" i="4" a="1"/>
  <c r="J422" i="4" s="1"/>
  <c r="D422" i="4" a="1"/>
  <c r="D422" i="4" s="1"/>
  <c r="N441" i="4"/>
  <c r="N465" i="4"/>
  <c r="N487" i="4"/>
  <c r="M493" i="4"/>
  <c r="D569" i="4" a="1"/>
  <c r="D569" i="4" s="1"/>
  <c r="L569" i="4" a="1"/>
  <c r="L569" i="4" s="1"/>
  <c r="D583" i="3" s="1"/>
  <c r="G569" i="4" a="1"/>
  <c r="G569" i="4" s="1"/>
  <c r="C569" i="4" a="1"/>
  <c r="C569" i="4" s="1"/>
  <c r="K569" i="4" a="1"/>
  <c r="K569" i="4" s="1"/>
  <c r="B579" i="2" s="1"/>
  <c r="E569" i="4" a="1"/>
  <c r="E569" i="4" s="1"/>
  <c r="J569" i="4" a="1"/>
  <c r="J569" i="4" s="1"/>
  <c r="G627" i="4" a="1"/>
  <c r="G627" i="4" s="1"/>
  <c r="D666" i="4" a="1"/>
  <c r="D666" i="4" s="1"/>
  <c r="L666" i="4" a="1"/>
  <c r="L666" i="4" s="1"/>
  <c r="D680" i="3" s="1"/>
  <c r="G666" i="4" a="1"/>
  <c r="G666" i="4" s="1"/>
  <c r="C666" i="4" a="1"/>
  <c r="C666" i="4" s="1"/>
  <c r="E666" i="4" a="1"/>
  <c r="E666" i="4" s="1"/>
  <c r="N666" i="4" s="1"/>
  <c r="J666" i="4" a="1"/>
  <c r="J666" i="4" s="1"/>
  <c r="O666" i="4" a="1"/>
  <c r="O666" i="4" s="1"/>
  <c r="K666" i="4" a="1"/>
  <c r="K666" i="4" s="1"/>
  <c r="B618" i="2" s="1"/>
  <c r="F124" i="4" a="1"/>
  <c r="F124" i="4" s="1"/>
  <c r="C350" i="2" s="1"/>
  <c r="F132" i="4" a="1"/>
  <c r="F132" i="4" s="1"/>
  <c r="C357" i="2" s="1"/>
  <c r="F140" i="4" a="1"/>
  <c r="F140" i="4" s="1"/>
  <c r="C365" i="2" s="1"/>
  <c r="F148" i="4" a="1"/>
  <c r="F148" i="4" s="1"/>
  <c r="C370" i="2" s="1"/>
  <c r="F156" i="4" a="1"/>
  <c r="F156" i="4" s="1"/>
  <c r="C1073" i="2" s="1"/>
  <c r="F164" i="4" a="1"/>
  <c r="F164" i="4" s="1"/>
  <c r="C381" i="2" s="1"/>
  <c r="F172" i="4" a="1"/>
  <c r="F172" i="4" s="1"/>
  <c r="C386" i="2" s="1"/>
  <c r="F180" i="4" a="1"/>
  <c r="F180" i="4" s="1"/>
  <c r="C389" i="2" s="1"/>
  <c r="F188" i="4" a="1"/>
  <c r="F188" i="4" s="1"/>
  <c r="C1522" i="2" s="1"/>
  <c r="F204" i="4" a="1"/>
  <c r="F204" i="4" s="1"/>
  <c r="C1093" i="2" s="1"/>
  <c r="F212" i="4" a="1"/>
  <c r="F212" i="4" s="1"/>
  <c r="C82" i="2" s="1"/>
  <c r="F220" i="4" a="1"/>
  <c r="F220" i="4" s="1"/>
  <c r="C401" i="2" s="1"/>
  <c r="F228" i="4" a="1"/>
  <c r="F228" i="4" s="1"/>
  <c r="C1100" i="2" s="1"/>
  <c r="F236" i="4" a="1"/>
  <c r="F236" i="4" s="1"/>
  <c r="C410" i="2" s="1"/>
  <c r="F244" i="4" a="1"/>
  <c r="F244" i="4" s="1"/>
  <c r="C1105" i="2" s="1"/>
  <c r="H1105" i="2" s="1"/>
  <c r="F252" i="4" a="1"/>
  <c r="F252" i="4" s="1"/>
  <c r="C418" i="2" s="1"/>
  <c r="F260" i="4" a="1"/>
  <c r="F260" i="4" s="1"/>
  <c r="C1113" i="2" s="1"/>
  <c r="F268" i="4" a="1"/>
  <c r="F268" i="4" s="1"/>
  <c r="C86" i="2" s="1"/>
  <c r="L328" i="4" a="1"/>
  <c r="L328" i="4" s="1"/>
  <c r="D342" i="3" s="1"/>
  <c r="G328" i="4" a="1"/>
  <c r="G328" i="4" s="1"/>
  <c r="C328" i="4" a="1"/>
  <c r="C328" i="4" s="1"/>
  <c r="O331" i="4" a="1"/>
  <c r="O331" i="4" s="1"/>
  <c r="J331" i="4" a="1"/>
  <c r="J331" i="4" s="1"/>
  <c r="E331" i="4" a="1"/>
  <c r="E331" i="4" s="1"/>
  <c r="N331" i="4" s="1"/>
  <c r="L331" i="4" a="1"/>
  <c r="L331" i="4" s="1"/>
  <c r="D345" i="3" s="1"/>
  <c r="G331" i="4" a="1"/>
  <c r="G331" i="4" s="1"/>
  <c r="C331" i="4" a="1"/>
  <c r="C331" i="4" s="1"/>
  <c r="O348" i="4" a="1"/>
  <c r="O348" i="4" s="1"/>
  <c r="J348" i="4" a="1"/>
  <c r="J348" i="4" s="1"/>
  <c r="E348" i="4" a="1"/>
  <c r="E348" i="4" s="1"/>
  <c r="N348" i="4" s="1"/>
  <c r="O386" i="4" a="1"/>
  <c r="O386" i="4" s="1"/>
  <c r="J386" i="4" a="1"/>
  <c r="J386" i="4" s="1"/>
  <c r="E386" i="4" a="1"/>
  <c r="E386" i="4" s="1"/>
  <c r="N386" i="4" s="1"/>
  <c r="C386" i="4" a="1"/>
  <c r="C386" i="4" s="1"/>
  <c r="O402" i="4" a="1"/>
  <c r="O402" i="4" s="1"/>
  <c r="J402" i="4" a="1"/>
  <c r="J402" i="4" s="1"/>
  <c r="E402" i="4" a="1"/>
  <c r="E402" i="4" s="1"/>
  <c r="N402" i="4" s="1"/>
  <c r="C402" i="4" a="1"/>
  <c r="C402" i="4" s="1"/>
  <c r="O418" i="4" a="1"/>
  <c r="O418" i="4" s="1"/>
  <c r="J418" i="4" a="1"/>
  <c r="J418" i="4" s="1"/>
  <c r="E418" i="4" a="1"/>
  <c r="E418" i="4" s="1"/>
  <c r="N418" i="4" s="1"/>
  <c r="C418" i="4" a="1"/>
  <c r="C418" i="4" s="1"/>
  <c r="D457" i="4" a="1"/>
  <c r="D457" i="4" s="1"/>
  <c r="J457" i="4" a="1"/>
  <c r="J457" i="4" s="1"/>
  <c r="C457" i="4" a="1"/>
  <c r="C457" i="4" s="1"/>
  <c r="L457" i="4" a="1"/>
  <c r="L457" i="4" s="1"/>
  <c r="D471" i="3" s="1"/>
  <c r="F457" i="4" a="1"/>
  <c r="F457" i="4" s="1"/>
  <c r="C523" i="2" s="1"/>
  <c r="D513" i="4" a="1"/>
  <c r="D513" i="4" s="1"/>
  <c r="J513" i="4" a="1"/>
  <c r="J513" i="4" s="1"/>
  <c r="C513" i="4" a="1"/>
  <c r="C513" i="4" s="1"/>
  <c r="O513" i="4" a="1"/>
  <c r="O513" i="4" s="1"/>
  <c r="G513" i="4" a="1"/>
  <c r="G513" i="4" s="1"/>
  <c r="L513" i="4" a="1"/>
  <c r="L513" i="4" s="1"/>
  <c r="D527" i="3" s="1"/>
  <c r="F513" i="4" a="1"/>
  <c r="F513" i="4" s="1"/>
  <c r="C1532" i="2" s="1"/>
  <c r="K513" i="4" a="1"/>
  <c r="K513" i="4" s="1"/>
  <c r="B1532" i="2" s="1"/>
  <c r="E513" i="4" a="1"/>
  <c r="E513" i="4" s="1"/>
  <c r="D529" i="4" a="1"/>
  <c r="D529" i="4" s="1"/>
  <c r="L529" i="4" a="1"/>
  <c r="L529" i="4" s="1"/>
  <c r="D543" i="3" s="1"/>
  <c r="G529" i="4" a="1"/>
  <c r="G529" i="4" s="1"/>
  <c r="C529" i="4" a="1"/>
  <c r="C529" i="4" s="1"/>
  <c r="O529" i="4" a="1"/>
  <c r="O529" i="4" s="1"/>
  <c r="F529" i="4" a="1"/>
  <c r="F529" i="4" s="1"/>
  <c r="C1191" i="2" s="1"/>
  <c r="K529" i="4" a="1"/>
  <c r="K529" i="4" s="1"/>
  <c r="B1191" i="2" s="1"/>
  <c r="J529" i="4" a="1"/>
  <c r="J529" i="4" s="1"/>
  <c r="L574" i="4" a="1"/>
  <c r="L574" i="4" s="1"/>
  <c r="D588" i="3" s="1"/>
  <c r="G574" i="4" a="1"/>
  <c r="G574" i="4" s="1"/>
  <c r="C574" i="4" a="1"/>
  <c r="C574" i="4" s="1"/>
  <c r="K574" i="4" a="1"/>
  <c r="K574" i="4" s="1"/>
  <c r="B1200" i="2" s="1"/>
  <c r="D574" i="4" a="1"/>
  <c r="D574" i="4" s="1"/>
  <c r="J574" i="4" a="1"/>
  <c r="J574" i="4" s="1"/>
  <c r="E574" i="4" a="1"/>
  <c r="E574" i="4" s="1"/>
  <c r="O579" i="4" a="1"/>
  <c r="O579" i="4" s="1"/>
  <c r="J579" i="4" a="1"/>
  <c r="J579" i="4" s="1"/>
  <c r="E579" i="4" a="1"/>
  <c r="E579" i="4" s="1"/>
  <c r="D579" i="4" a="1"/>
  <c r="D579" i="4" s="1"/>
  <c r="L579" i="4" a="1"/>
  <c r="L579" i="4" s="1"/>
  <c r="D593" i="3" s="1"/>
  <c r="F579" i="4" a="1"/>
  <c r="F579" i="4" s="1"/>
  <c r="C135" i="2" s="1"/>
  <c r="C579" i="4" a="1"/>
  <c r="C579" i="4" s="1"/>
  <c r="G579" i="4" a="1"/>
  <c r="G579" i="4" s="1"/>
  <c r="K654" i="4" a="1"/>
  <c r="K654" i="4" s="1"/>
  <c r="B613" i="2" s="1"/>
  <c r="D704" i="4" a="1"/>
  <c r="D704" i="4" s="1"/>
  <c r="J704" i="4" a="1"/>
  <c r="J704" i="4" s="1"/>
  <c r="E704" i="4" a="1"/>
  <c r="E704" i="4" s="1"/>
  <c r="O704" i="4" a="1"/>
  <c r="O704" i="4" s="1"/>
  <c r="G704" i="4" a="1"/>
  <c r="G704" i="4" s="1"/>
  <c r="F704" i="4" a="1"/>
  <c r="F704" i="4" s="1"/>
  <c r="C1251" i="2" s="1"/>
  <c r="L704" i="4" a="1"/>
  <c r="L704" i="4" s="1"/>
  <c r="D718" i="3" s="1"/>
  <c r="C704" i="4" a="1"/>
  <c r="C704" i="4" s="1"/>
  <c r="K704" i="4" a="1"/>
  <c r="K704" i="4" s="1"/>
  <c r="B1251" i="2" s="1"/>
  <c r="F3" i="4" a="1"/>
  <c r="F3" i="4" s="1"/>
  <c r="F11" i="4" a="1"/>
  <c r="F11" i="4" s="1"/>
  <c r="F19" i="4" a="1"/>
  <c r="F19" i="4" s="1"/>
  <c r="F27" i="4" a="1"/>
  <c r="F27" i="4" s="1"/>
  <c r="F35" i="4" a="1"/>
  <c r="F35" i="4" s="1"/>
  <c r="F43" i="4" a="1"/>
  <c r="F43" i="4" s="1"/>
  <c r="F51" i="4" a="1"/>
  <c r="F51" i="4" s="1"/>
  <c r="C52" i="2" s="1"/>
  <c r="F59" i="4" a="1"/>
  <c r="F59" i="4" s="1"/>
  <c r="C61" i="4" a="1"/>
  <c r="C61" i="4" s="1"/>
  <c r="G61" i="4" a="1"/>
  <c r="G61" i="4" s="1"/>
  <c r="F67" i="4" a="1"/>
  <c r="F67" i="4" s="1"/>
  <c r="C64" i="2" s="1"/>
  <c r="C69" i="4" a="1"/>
  <c r="C69" i="4" s="1"/>
  <c r="G69" i="4" a="1"/>
  <c r="G69" i="4" s="1"/>
  <c r="F75" i="4" a="1"/>
  <c r="F75" i="4" s="1"/>
  <c r="C77" i="4" a="1"/>
  <c r="C77" i="4" s="1"/>
  <c r="G77" i="4" a="1"/>
  <c r="G77" i="4" s="1"/>
  <c r="F83" i="4" a="1"/>
  <c r="F83" i="4" s="1"/>
  <c r="C85" i="4" a="1"/>
  <c r="C85" i="4" s="1"/>
  <c r="G85" i="4" a="1"/>
  <c r="G85" i="4" s="1"/>
  <c r="F91" i="4" a="1"/>
  <c r="F91" i="4" s="1"/>
  <c r="C93" i="4" a="1"/>
  <c r="C93" i="4" s="1"/>
  <c r="G93" i="4" a="1"/>
  <c r="G93" i="4" s="1"/>
  <c r="F99" i="4" a="1"/>
  <c r="F99" i="4" s="1"/>
  <c r="C101" i="4" a="1"/>
  <c r="C101" i="4" s="1"/>
  <c r="G101" i="4" a="1"/>
  <c r="G101" i="4" s="1"/>
  <c r="F107" i="4" a="1"/>
  <c r="F107" i="4" s="1"/>
  <c r="C109" i="4" a="1"/>
  <c r="C109" i="4" s="1"/>
  <c r="G109" i="4" a="1"/>
  <c r="G109" i="4" s="1"/>
  <c r="F115" i="4" a="1"/>
  <c r="F115" i="4" s="1"/>
  <c r="C117" i="4" a="1"/>
  <c r="C117" i="4" s="1"/>
  <c r="G117" i="4" a="1"/>
  <c r="G117" i="4" s="1"/>
  <c r="F123" i="4" a="1"/>
  <c r="F123" i="4" s="1"/>
  <c r="C125" i="4" a="1"/>
  <c r="C125" i="4" s="1"/>
  <c r="G125" i="4" a="1"/>
  <c r="G125" i="4" s="1"/>
  <c r="F131" i="4" a="1"/>
  <c r="F131" i="4" s="1"/>
  <c r="C133" i="4" a="1"/>
  <c r="C133" i="4" s="1"/>
  <c r="G133" i="4" a="1"/>
  <c r="G133" i="4" s="1"/>
  <c r="F139" i="4" a="1"/>
  <c r="F139" i="4" s="1"/>
  <c r="C141" i="4" a="1"/>
  <c r="C141" i="4" s="1"/>
  <c r="G141" i="4" a="1"/>
  <c r="G141" i="4" s="1"/>
  <c r="F147" i="4" a="1"/>
  <c r="F147" i="4" s="1"/>
  <c r="C149" i="4" a="1"/>
  <c r="C149" i="4" s="1"/>
  <c r="G149" i="4" a="1"/>
  <c r="G149" i="4" s="1"/>
  <c r="F155" i="4" a="1"/>
  <c r="F155" i="4" s="1"/>
  <c r="C157" i="4" a="1"/>
  <c r="C157" i="4" s="1"/>
  <c r="G157" i="4" a="1"/>
  <c r="G157" i="4" s="1"/>
  <c r="F163" i="4" a="1"/>
  <c r="F163" i="4" s="1"/>
  <c r="C165" i="4" a="1"/>
  <c r="C165" i="4" s="1"/>
  <c r="G165" i="4" a="1"/>
  <c r="G165" i="4" s="1"/>
  <c r="F171" i="4" a="1"/>
  <c r="F171" i="4" s="1"/>
  <c r="C173" i="4" a="1"/>
  <c r="C173" i="4" s="1"/>
  <c r="G173" i="4" a="1"/>
  <c r="G173" i="4" s="1"/>
  <c r="F179" i="4" a="1"/>
  <c r="F179" i="4" s="1"/>
  <c r="C181" i="4" a="1"/>
  <c r="C181" i="4" s="1"/>
  <c r="G181" i="4" a="1"/>
  <c r="G181" i="4" s="1"/>
  <c r="F187" i="4" a="1"/>
  <c r="F187" i="4" s="1"/>
  <c r="C189" i="4" a="1"/>
  <c r="C189" i="4" s="1"/>
  <c r="G189" i="4" a="1"/>
  <c r="G189" i="4" s="1"/>
  <c r="C195" i="4" a="1"/>
  <c r="C195" i="4" s="1"/>
  <c r="C199" i="4" a="1"/>
  <c r="C199" i="4" s="1"/>
  <c r="F203" i="4" a="1"/>
  <c r="F203" i="4" s="1"/>
  <c r="C205" i="4" a="1"/>
  <c r="C205" i="4" s="1"/>
  <c r="G205" i="4" a="1"/>
  <c r="G205" i="4" s="1"/>
  <c r="F211" i="4" a="1"/>
  <c r="F211" i="4" s="1"/>
  <c r="C213" i="4" a="1"/>
  <c r="C213" i="4" s="1"/>
  <c r="G213" i="4" a="1"/>
  <c r="G213" i="4" s="1"/>
  <c r="F219" i="4" a="1"/>
  <c r="F219" i="4" s="1"/>
  <c r="C221" i="4" a="1"/>
  <c r="C221" i="4" s="1"/>
  <c r="G221" i="4" a="1"/>
  <c r="G221" i="4" s="1"/>
  <c r="F227" i="4" a="1"/>
  <c r="F227" i="4" s="1"/>
  <c r="C229" i="4" a="1"/>
  <c r="C229" i="4" s="1"/>
  <c r="G229" i="4" a="1"/>
  <c r="G229" i="4" s="1"/>
  <c r="F235" i="4" a="1"/>
  <c r="F235" i="4" s="1"/>
  <c r="C237" i="4" a="1"/>
  <c r="C237" i="4" s="1"/>
  <c r="G237" i="4" a="1"/>
  <c r="G237" i="4" s="1"/>
  <c r="F243" i="4" a="1"/>
  <c r="F243" i="4" s="1"/>
  <c r="C245" i="4" a="1"/>
  <c r="C245" i="4" s="1"/>
  <c r="G245" i="4" a="1"/>
  <c r="G245" i="4" s="1"/>
  <c r="F251" i="4" a="1"/>
  <c r="F251" i="4" s="1"/>
  <c r="C253" i="4" a="1"/>
  <c r="C253" i="4" s="1"/>
  <c r="G253" i="4" a="1"/>
  <c r="G253" i="4" s="1"/>
  <c r="F259" i="4" a="1"/>
  <c r="F259" i="4" s="1"/>
  <c r="C261" i="4" a="1"/>
  <c r="C261" i="4" s="1"/>
  <c r="G261" i="4" a="1"/>
  <c r="G261" i="4" s="1"/>
  <c r="F267" i="4" a="1"/>
  <c r="F267" i="4" s="1"/>
  <c r="C269" i="4" a="1"/>
  <c r="C269" i="4" s="1"/>
  <c r="G269" i="4" a="1"/>
  <c r="G269" i="4" s="1"/>
  <c r="G274" i="4" a="1"/>
  <c r="G274" i="4" s="1"/>
  <c r="L274" i="4" a="1"/>
  <c r="L274" i="4" s="1"/>
  <c r="D288" i="3" s="1"/>
  <c r="O276" i="4" a="1"/>
  <c r="O276" i="4" s="1"/>
  <c r="J276" i="4" a="1"/>
  <c r="J276" i="4" s="1"/>
  <c r="E276" i="4" a="1"/>
  <c r="E276" i="4" s="1"/>
  <c r="N276" i="4" s="1"/>
  <c r="L276" i="4" a="1"/>
  <c r="L276" i="4" s="1"/>
  <c r="D290" i="3" s="1"/>
  <c r="G290" i="4" a="1"/>
  <c r="G290" i="4" s="1"/>
  <c r="L290" i="4" a="1"/>
  <c r="L290" i="4" s="1"/>
  <c r="D304" i="3" s="1"/>
  <c r="O292" i="4" a="1"/>
  <c r="O292" i="4" s="1"/>
  <c r="J292" i="4" a="1"/>
  <c r="J292" i="4" s="1"/>
  <c r="E292" i="4" a="1"/>
  <c r="E292" i="4" s="1"/>
  <c r="N292" i="4" s="1"/>
  <c r="L292" i="4" a="1"/>
  <c r="L292" i="4" s="1"/>
  <c r="D306" i="3" s="1"/>
  <c r="G298" i="4" a="1"/>
  <c r="G298" i="4" s="1"/>
  <c r="G306" i="4" a="1"/>
  <c r="G306" i="4" s="1"/>
  <c r="G314" i="4" a="1"/>
  <c r="G314" i="4" s="1"/>
  <c r="O324" i="4" a="1"/>
  <c r="O324" i="4" s="1"/>
  <c r="J324" i="4" a="1"/>
  <c r="J324" i="4" s="1"/>
  <c r="E324" i="4" a="1"/>
  <c r="E324" i="4" s="1"/>
  <c r="N324" i="4" s="1"/>
  <c r="D332" i="4" a="1"/>
  <c r="D332" i="4" s="1"/>
  <c r="K332" i="4" a="1"/>
  <c r="K332" i="4" s="1"/>
  <c r="B461" i="2" s="1"/>
  <c r="D335" i="4" a="1"/>
  <c r="D335" i="4" s="1"/>
  <c r="K335" i="4" a="1"/>
  <c r="K335" i="4" s="1"/>
  <c r="B463" i="2" s="1"/>
  <c r="E338" i="4" a="1"/>
  <c r="E338" i="4" s="1"/>
  <c r="N338" i="4" s="1"/>
  <c r="K338" i="4" a="1"/>
  <c r="K338" i="4" s="1"/>
  <c r="B1563" i="2" s="1"/>
  <c r="L351" i="4" a="1"/>
  <c r="L351" i="4" s="1"/>
  <c r="D365" i="3" s="1"/>
  <c r="G351" i="4" a="1"/>
  <c r="G351" i="4" s="1"/>
  <c r="C351" i="4" a="1"/>
  <c r="C351" i="4" s="1"/>
  <c r="O351" i="4" a="1"/>
  <c r="O351" i="4" s="1"/>
  <c r="J351" i="4" a="1"/>
  <c r="J351" i="4" s="1"/>
  <c r="E351" i="4" a="1"/>
  <c r="E351" i="4" s="1"/>
  <c r="D352" i="4" a="1"/>
  <c r="D352" i="4" s="1"/>
  <c r="J352" i="4" a="1"/>
  <c r="J352" i="4" s="1"/>
  <c r="C354" i="4" a="1"/>
  <c r="C354" i="4" s="1"/>
  <c r="J354" i="4" a="1"/>
  <c r="J354" i="4" s="1"/>
  <c r="K355" i="4" a="1"/>
  <c r="K355" i="4" s="1"/>
  <c r="B475" i="2" s="1"/>
  <c r="L368" i="4" a="1"/>
  <c r="L368" i="4" s="1"/>
  <c r="D382" i="3" s="1"/>
  <c r="G368" i="4" a="1"/>
  <c r="G368" i="4" s="1"/>
  <c r="C368" i="4" a="1"/>
  <c r="C368" i="4" s="1"/>
  <c r="O378" i="4" a="1"/>
  <c r="O378" i="4" s="1"/>
  <c r="D378" i="4" a="1"/>
  <c r="D378" i="4" s="1"/>
  <c r="J378" i="4" a="1"/>
  <c r="J378" i="4" s="1"/>
  <c r="N382" i="4"/>
  <c r="D386" i="4" a="1"/>
  <c r="D386" i="4" s="1"/>
  <c r="L386" i="4" a="1"/>
  <c r="L386" i="4" s="1"/>
  <c r="D400" i="3" s="1"/>
  <c r="F390" i="4" a="1"/>
  <c r="F390" i="4" s="1"/>
  <c r="C495" i="2" s="1"/>
  <c r="D402" i="4" a="1"/>
  <c r="D402" i="4" s="1"/>
  <c r="L402" i="4" a="1"/>
  <c r="L402" i="4" s="1"/>
  <c r="D416" i="3" s="1"/>
  <c r="F406" i="4" a="1"/>
  <c r="F406" i="4" s="1"/>
  <c r="C502" i="2" s="1"/>
  <c r="D418" i="4" a="1"/>
  <c r="D418" i="4" s="1"/>
  <c r="L418" i="4" a="1"/>
  <c r="L418" i="4" s="1"/>
  <c r="D432" i="3" s="1"/>
  <c r="D433" i="4" a="1"/>
  <c r="D433" i="4" s="1"/>
  <c r="K433" i="4" a="1"/>
  <c r="K433" i="4" s="1"/>
  <c r="B110" i="2" s="1"/>
  <c r="E433" i="4" a="1"/>
  <c r="E433" i="4" s="1"/>
  <c r="N433" i="4" s="1"/>
  <c r="J433" i="4" a="1"/>
  <c r="J433" i="4" s="1"/>
  <c r="O433" i="4" a="1"/>
  <c r="O433" i="4" s="1"/>
  <c r="L433" i="4" a="1"/>
  <c r="L433" i="4" s="1"/>
  <c r="D447" i="3" s="1"/>
  <c r="E457" i="4" a="1"/>
  <c r="E457" i="4" s="1"/>
  <c r="N481" i="4"/>
  <c r="M515" i="4"/>
  <c r="N544" i="4"/>
  <c r="F569" i="4" a="1"/>
  <c r="F569" i="4" s="1"/>
  <c r="C579" i="2" s="1"/>
  <c r="F574" i="4" a="1"/>
  <c r="F574" i="4" s="1"/>
  <c r="C1200" i="2" s="1"/>
  <c r="L654" i="4" a="1"/>
  <c r="L654" i="4" s="1"/>
  <c r="D668" i="3" s="1"/>
  <c r="L702" i="4" a="1"/>
  <c r="L702" i="4" s="1"/>
  <c r="D716" i="3" s="1"/>
  <c r="G702" i="4" a="1"/>
  <c r="G702" i="4" s="1"/>
  <c r="C702" i="4" a="1"/>
  <c r="C702" i="4" s="1"/>
  <c r="F702" i="4" a="1"/>
  <c r="F702" i="4" s="1"/>
  <c r="C636" i="2" s="1"/>
  <c r="K702" i="4" a="1"/>
  <c r="K702" i="4" s="1"/>
  <c r="B636" i="2" s="1"/>
  <c r="E702" i="4" a="1"/>
  <c r="E702" i="4" s="1"/>
  <c r="J702" i="4" a="1"/>
  <c r="J702" i="4" s="1"/>
  <c r="O702" i="4" a="1"/>
  <c r="O702" i="4" s="1"/>
  <c r="D702" i="4" a="1"/>
  <c r="D702" i="4" s="1"/>
  <c r="D766" i="4" a="1"/>
  <c r="D766" i="4" s="1"/>
  <c r="L766" i="4" a="1"/>
  <c r="L766" i="4" s="1"/>
  <c r="D780" i="3" s="1"/>
  <c r="G766" i="4" a="1"/>
  <c r="G766" i="4" s="1"/>
  <c r="C766" i="4" a="1"/>
  <c r="C766" i="4" s="1"/>
  <c r="O766" i="4" a="1"/>
  <c r="O766" i="4" s="1"/>
  <c r="F766" i="4" a="1"/>
  <c r="F766" i="4" s="1"/>
  <c r="C1269" i="2" s="1"/>
  <c r="K766" i="4" a="1"/>
  <c r="K766" i="4" s="1"/>
  <c r="B1269" i="2" s="1"/>
  <c r="J766" i="4" a="1"/>
  <c r="J766" i="4" s="1"/>
  <c r="E766" i="4" a="1"/>
  <c r="E766" i="4" s="1"/>
  <c r="D803" i="4" a="1"/>
  <c r="D803" i="4" s="1"/>
  <c r="E803" i="4" a="1"/>
  <c r="E803" i="4" s="1"/>
  <c r="J803" i="4" a="1"/>
  <c r="J803" i="4" s="1"/>
  <c r="C803" i="4" a="1"/>
  <c r="C803" i="4" s="1"/>
  <c r="O803" i="4" a="1"/>
  <c r="O803" i="4" s="1"/>
  <c r="F803" i="4" a="1"/>
  <c r="F803" i="4" s="1"/>
  <c r="C1279" i="2" s="1"/>
  <c r="L803" i="4" a="1"/>
  <c r="L803" i="4" s="1"/>
  <c r="D817" i="3" s="1"/>
  <c r="K803" i="4" a="1"/>
  <c r="K803" i="4" s="1"/>
  <c r="B1279" i="2" s="1"/>
  <c r="G803" i="4" a="1"/>
  <c r="G803" i="4" s="1"/>
  <c r="D947" i="4" a="1"/>
  <c r="D947" i="4" s="1"/>
  <c r="E947" i="4" a="1"/>
  <c r="E947" i="4" s="1"/>
  <c r="J947" i="4" a="1"/>
  <c r="J947" i="4" s="1"/>
  <c r="C947" i="4" a="1"/>
  <c r="C947" i="4" s="1"/>
  <c r="G947" i="4" a="1"/>
  <c r="G947" i="4" s="1"/>
  <c r="O947" i="4" a="1"/>
  <c r="O947" i="4" s="1"/>
  <c r="F947" i="4" a="1"/>
  <c r="F947" i="4" s="1"/>
  <c r="C1315" i="2" s="1"/>
  <c r="L947" i="4" a="1"/>
  <c r="L947" i="4" s="1"/>
  <c r="D961" i="3" s="1"/>
  <c r="K947" i="4" a="1"/>
  <c r="K947" i="4" s="1"/>
  <c r="B1315" i="2" s="1"/>
  <c r="F321" i="4" a="1"/>
  <c r="F321" i="4" s="1"/>
  <c r="K321" i="4" a="1"/>
  <c r="K321" i="4" s="1"/>
  <c r="B455" i="2" s="1"/>
  <c r="F329" i="4" a="1"/>
  <c r="F329" i="4" s="1"/>
  <c r="C459" i="2" s="1"/>
  <c r="K329" i="4" a="1"/>
  <c r="K329" i="4" s="1"/>
  <c r="B459" i="2" s="1"/>
  <c r="F337" i="4" a="1"/>
  <c r="F337" i="4" s="1"/>
  <c r="C464" i="2" s="1"/>
  <c r="K337" i="4" a="1"/>
  <c r="K337" i="4" s="1"/>
  <c r="B464" i="2" s="1"/>
  <c r="F345" i="4" a="1"/>
  <c r="F345" i="4" s="1"/>
  <c r="K345" i="4" a="1"/>
  <c r="K345" i="4" s="1"/>
  <c r="B1548" i="2" s="1"/>
  <c r="F353" i="4" a="1"/>
  <c r="F353" i="4" s="1"/>
  <c r="K353" i="4" a="1"/>
  <c r="K353" i="4" s="1"/>
  <c r="B1146" i="2" s="1"/>
  <c r="F361" i="4" a="1"/>
  <c r="F361" i="4" s="1"/>
  <c r="C1527" i="2" s="1"/>
  <c r="K361" i="4" a="1"/>
  <c r="K361" i="4" s="1"/>
  <c r="B1527" i="2" s="1"/>
  <c r="F369" i="4" a="1"/>
  <c r="F369" i="4" s="1"/>
  <c r="K369" i="4" a="1"/>
  <c r="K369" i="4" s="1"/>
  <c r="B1528" i="2" s="1"/>
  <c r="E375" i="4" a="1"/>
  <c r="E375" i="4" s="1"/>
  <c r="J375" i="4" a="1"/>
  <c r="J375" i="4" s="1"/>
  <c r="O375" i="4" a="1"/>
  <c r="O375" i="4" s="1"/>
  <c r="F377" i="4" a="1"/>
  <c r="F377" i="4" s="1"/>
  <c r="C486" i="2" s="1"/>
  <c r="K377" i="4" a="1"/>
  <c r="K377" i="4" s="1"/>
  <c r="B486" i="2" s="1"/>
  <c r="F387" i="4" a="1"/>
  <c r="F387" i="4" s="1"/>
  <c r="C1153" i="2" s="1"/>
  <c r="F395" i="4" a="1"/>
  <c r="F395" i="4" s="1"/>
  <c r="C98" i="2" s="1"/>
  <c r="F403" i="4" a="1"/>
  <c r="F403" i="4" s="1"/>
  <c r="C1156" i="2" s="1"/>
  <c r="F411" i="4" a="1"/>
  <c r="F411" i="4" s="1"/>
  <c r="C1157" i="2" s="1"/>
  <c r="F419" i="4" a="1"/>
  <c r="F419" i="4" s="1"/>
  <c r="C507" i="2" s="1"/>
  <c r="F427" i="4" a="1"/>
  <c r="F427" i="4" s="1"/>
  <c r="C1159" i="2" s="1"/>
  <c r="F435" i="4" a="1"/>
  <c r="F435" i="4" s="1"/>
  <c r="C1164" i="2" s="1"/>
  <c r="D456" i="4" a="1"/>
  <c r="D456" i="4" s="1"/>
  <c r="K456" i="4" a="1"/>
  <c r="K456" i="4" s="1"/>
  <c r="B1167" i="2" s="1"/>
  <c r="F456" i="4" a="1"/>
  <c r="F456" i="4" s="1"/>
  <c r="C1167" i="2" s="1"/>
  <c r="D472" i="4" a="1"/>
  <c r="D472" i="4" s="1"/>
  <c r="K472" i="4" a="1"/>
  <c r="K472" i="4" s="1"/>
  <c r="B1171" i="2" s="1"/>
  <c r="F472" i="4" a="1"/>
  <c r="F472" i="4" s="1"/>
  <c r="C1171" i="2" s="1"/>
  <c r="D488" i="4" a="1"/>
  <c r="D488" i="4" s="1"/>
  <c r="K488" i="4" a="1"/>
  <c r="K488" i="4" s="1"/>
  <c r="B1531" i="2" s="1"/>
  <c r="F488" i="4" a="1"/>
  <c r="F488" i="4" s="1"/>
  <c r="C1531" i="2" s="1"/>
  <c r="N553" i="4"/>
  <c r="O595" i="4" a="1"/>
  <c r="O595" i="4" s="1"/>
  <c r="J595" i="4" a="1"/>
  <c r="J595" i="4" s="1"/>
  <c r="E595" i="4" a="1"/>
  <c r="E595" i="4" s="1"/>
  <c r="D595" i="4" a="1"/>
  <c r="D595" i="4" s="1"/>
  <c r="F595" i="4" a="1"/>
  <c r="F595" i="4" s="1"/>
  <c r="C593" i="2" s="1"/>
  <c r="L595" i="4" a="1"/>
  <c r="L595" i="4" s="1"/>
  <c r="D609" i="3" s="1"/>
  <c r="K595" i="4" a="1"/>
  <c r="K595" i="4" s="1"/>
  <c r="B593" i="2" s="1"/>
  <c r="O638" i="4" a="1"/>
  <c r="O638" i="4" s="1"/>
  <c r="J638" i="4" a="1"/>
  <c r="J638" i="4" s="1"/>
  <c r="E638" i="4" a="1"/>
  <c r="E638" i="4" s="1"/>
  <c r="D638" i="4" a="1"/>
  <c r="D638" i="4" s="1"/>
  <c r="C638" i="4" a="1"/>
  <c r="C638" i="4" s="1"/>
  <c r="G638" i="4" a="1"/>
  <c r="G638" i="4" s="1"/>
  <c r="F638" i="4" a="1"/>
  <c r="F638" i="4" s="1"/>
  <c r="C1229" i="2" s="1"/>
  <c r="L638" i="4" a="1"/>
  <c r="L638" i="4" s="1"/>
  <c r="D652" i="3" s="1"/>
  <c r="L725" i="4" a="1"/>
  <c r="L725" i="4" s="1"/>
  <c r="D739" i="3" s="1"/>
  <c r="F725" i="4" a="1"/>
  <c r="F725" i="4" s="1"/>
  <c r="C159" i="2" s="1"/>
  <c r="K725" i="4" a="1"/>
  <c r="K725" i="4" s="1"/>
  <c r="B159" i="2" s="1"/>
  <c r="E725" i="4" a="1"/>
  <c r="E725" i="4" s="1"/>
  <c r="J725" i="4" a="1"/>
  <c r="J725" i="4" s="1"/>
  <c r="G725" i="4" a="1"/>
  <c r="G725" i="4" s="1"/>
  <c r="O725" i="4" a="1"/>
  <c r="O725" i="4" s="1"/>
  <c r="D725" i="4" a="1"/>
  <c r="D725" i="4" s="1"/>
  <c r="C725" i="4" a="1"/>
  <c r="C725" i="4" s="1"/>
  <c r="D866" i="4" a="1"/>
  <c r="D866" i="4" s="1"/>
  <c r="K866" i="4" a="1"/>
  <c r="K866" i="4" s="1"/>
  <c r="B720" i="2" s="1"/>
  <c r="F866" i="4" a="1"/>
  <c r="F866" i="4" s="1"/>
  <c r="C720" i="2" s="1"/>
  <c r="G866" i="4" a="1"/>
  <c r="G866" i="4" s="1"/>
  <c r="O866" i="4" a="1"/>
  <c r="O866" i="4" s="1"/>
  <c r="E866" i="4" a="1"/>
  <c r="E866" i="4" s="1"/>
  <c r="C866" i="4" a="1"/>
  <c r="C866" i="4" s="1"/>
  <c r="J866" i="4" a="1"/>
  <c r="J866" i="4" s="1"/>
  <c r="F375" i="4" a="1"/>
  <c r="F375" i="4" s="1"/>
  <c r="C484" i="2" s="1"/>
  <c r="K375" i="4" a="1"/>
  <c r="K375" i="4" s="1"/>
  <c r="B484" i="2" s="1"/>
  <c r="O387" i="4" a="1"/>
  <c r="O387" i="4" s="1"/>
  <c r="J387" i="4" a="1"/>
  <c r="J387" i="4" s="1"/>
  <c r="E387" i="4" a="1"/>
  <c r="E387" i="4" s="1"/>
  <c r="G387" i="4" a="1"/>
  <c r="G387" i="4" s="1"/>
  <c r="L391" i="4" a="1"/>
  <c r="L391" i="4" s="1"/>
  <c r="D405" i="3" s="1"/>
  <c r="G391" i="4" a="1"/>
  <c r="G391" i="4" s="1"/>
  <c r="C391" i="4" a="1"/>
  <c r="C391" i="4" s="1"/>
  <c r="O395" i="4" a="1"/>
  <c r="O395" i="4" s="1"/>
  <c r="J395" i="4" a="1"/>
  <c r="J395" i="4" s="1"/>
  <c r="E395" i="4" a="1"/>
  <c r="E395" i="4" s="1"/>
  <c r="G395" i="4" a="1"/>
  <c r="G395" i="4" s="1"/>
  <c r="L399" i="4" a="1"/>
  <c r="L399" i="4" s="1"/>
  <c r="D413" i="3" s="1"/>
  <c r="G399" i="4" a="1"/>
  <c r="G399" i="4" s="1"/>
  <c r="C399" i="4" a="1"/>
  <c r="C399" i="4" s="1"/>
  <c r="O403" i="4" a="1"/>
  <c r="O403" i="4" s="1"/>
  <c r="J403" i="4" a="1"/>
  <c r="J403" i="4" s="1"/>
  <c r="E403" i="4" a="1"/>
  <c r="E403" i="4" s="1"/>
  <c r="G403" i="4" a="1"/>
  <c r="G403" i="4" s="1"/>
  <c r="L407" i="4" a="1"/>
  <c r="L407" i="4" s="1"/>
  <c r="D421" i="3" s="1"/>
  <c r="G407" i="4" a="1"/>
  <c r="G407" i="4" s="1"/>
  <c r="C407" i="4" a="1"/>
  <c r="C407" i="4" s="1"/>
  <c r="O411" i="4" a="1"/>
  <c r="O411" i="4" s="1"/>
  <c r="J411" i="4" a="1"/>
  <c r="J411" i="4" s="1"/>
  <c r="E411" i="4" a="1"/>
  <c r="E411" i="4" s="1"/>
  <c r="G411" i="4" a="1"/>
  <c r="G411" i="4" s="1"/>
  <c r="L415" i="4" a="1"/>
  <c r="L415" i="4" s="1"/>
  <c r="D429" i="3" s="1"/>
  <c r="G415" i="4" a="1"/>
  <c r="G415" i="4" s="1"/>
  <c r="C415" i="4" a="1"/>
  <c r="C415" i="4" s="1"/>
  <c r="O419" i="4" a="1"/>
  <c r="O419" i="4" s="1"/>
  <c r="J419" i="4" a="1"/>
  <c r="J419" i="4" s="1"/>
  <c r="E419" i="4" a="1"/>
  <c r="E419" i="4" s="1"/>
  <c r="G419" i="4" a="1"/>
  <c r="G419" i="4" s="1"/>
  <c r="L423" i="4" a="1"/>
  <c r="L423" i="4" s="1"/>
  <c r="D437" i="3" s="1"/>
  <c r="G423" i="4" a="1"/>
  <c r="G423" i="4" s="1"/>
  <c r="C423" i="4" a="1"/>
  <c r="C423" i="4" s="1"/>
  <c r="O427" i="4" a="1"/>
  <c r="O427" i="4" s="1"/>
  <c r="J427" i="4" a="1"/>
  <c r="J427" i="4" s="1"/>
  <c r="E427" i="4" a="1"/>
  <c r="E427" i="4" s="1"/>
  <c r="G427" i="4" a="1"/>
  <c r="G427" i="4" s="1"/>
  <c r="L431" i="4" a="1"/>
  <c r="L431" i="4" s="1"/>
  <c r="D445" i="3" s="1"/>
  <c r="G431" i="4" a="1"/>
  <c r="G431" i="4" s="1"/>
  <c r="C431" i="4" a="1"/>
  <c r="C431" i="4" s="1"/>
  <c r="O435" i="4" a="1"/>
  <c r="O435" i="4" s="1"/>
  <c r="J435" i="4" a="1"/>
  <c r="J435" i="4" s="1"/>
  <c r="E435" i="4" a="1"/>
  <c r="E435" i="4" s="1"/>
  <c r="G435" i="4" a="1"/>
  <c r="G435" i="4" s="1"/>
  <c r="D441" i="4" a="1"/>
  <c r="D441" i="4" s="1"/>
  <c r="J441" i="4" a="1"/>
  <c r="J441" i="4" s="1"/>
  <c r="O442" i="4" a="1"/>
  <c r="O442" i="4" s="1"/>
  <c r="J442" i="4" a="1"/>
  <c r="J442" i="4" s="1"/>
  <c r="E442" i="4" a="1"/>
  <c r="E442" i="4" s="1"/>
  <c r="N442" i="4" s="1"/>
  <c r="D512" i="4" a="1"/>
  <c r="D512" i="4" s="1"/>
  <c r="K512" i="4" a="1"/>
  <c r="K512" i="4" s="1"/>
  <c r="B1184" i="2" s="1"/>
  <c r="F512" i="4" a="1"/>
  <c r="F512" i="4" s="1"/>
  <c r="C1184" i="2" s="1"/>
  <c r="J512" i="4" a="1"/>
  <c r="J512" i="4" s="1"/>
  <c r="E512" i="4" a="1"/>
  <c r="E512" i="4" s="1"/>
  <c r="D537" i="4" a="1"/>
  <c r="D537" i="4" s="1"/>
  <c r="L537" i="4" a="1"/>
  <c r="L537" i="4" s="1"/>
  <c r="D551" i="3" s="1"/>
  <c r="G537" i="4" a="1"/>
  <c r="G537" i="4" s="1"/>
  <c r="C537" i="4" a="1"/>
  <c r="C537" i="4" s="1"/>
  <c r="O537" i="4" a="1"/>
  <c r="O537" i="4" s="1"/>
  <c r="F537" i="4" a="1"/>
  <c r="F537" i="4" s="1"/>
  <c r="C1196" i="2" s="1"/>
  <c r="K537" i="4" a="1"/>
  <c r="K537" i="4" s="1"/>
  <c r="B1196" i="2" s="1"/>
  <c r="E537" i="4" a="1"/>
  <c r="E537" i="4" s="1"/>
  <c r="O610" i="4" a="1"/>
  <c r="O610" i="4" s="1"/>
  <c r="J610" i="4" a="1"/>
  <c r="J610" i="4" s="1"/>
  <c r="E610" i="4" a="1"/>
  <c r="E610" i="4" s="1"/>
  <c r="D610" i="4" a="1"/>
  <c r="D610" i="4" s="1"/>
  <c r="G610" i="4" a="1"/>
  <c r="G610" i="4" s="1"/>
  <c r="L610" i="4" a="1"/>
  <c r="L610" i="4" s="1"/>
  <c r="D624" i="3" s="1"/>
  <c r="F610" i="4" a="1"/>
  <c r="F610" i="4" s="1"/>
  <c r="C1218" i="2" s="1"/>
  <c r="K610" i="4" a="1"/>
  <c r="K610" i="4" s="1"/>
  <c r="B1218" i="2" s="1"/>
  <c r="C610" i="4" a="1"/>
  <c r="C610" i="4" s="1"/>
  <c r="O619" i="4" a="1"/>
  <c r="O619" i="4" s="1"/>
  <c r="J619" i="4" a="1"/>
  <c r="J619" i="4" s="1"/>
  <c r="E619" i="4" a="1"/>
  <c r="E619" i="4" s="1"/>
  <c r="D619" i="4" a="1"/>
  <c r="D619" i="4" s="1"/>
  <c r="L619" i="4" a="1"/>
  <c r="L619" i="4" s="1"/>
  <c r="D633" i="3" s="1"/>
  <c r="C619" i="4" a="1"/>
  <c r="C619" i="4" s="1"/>
  <c r="K619" i="4" a="1"/>
  <c r="K619" i="4" s="1"/>
  <c r="B140" i="2" s="1"/>
  <c r="D632" i="4" a="1"/>
  <c r="D632" i="4" s="1"/>
  <c r="L632" i="4" a="1"/>
  <c r="L632" i="4" s="1"/>
  <c r="D646" i="3" s="1"/>
  <c r="G632" i="4" a="1"/>
  <c r="G632" i="4" s="1"/>
  <c r="C632" i="4" a="1"/>
  <c r="C632" i="4" s="1"/>
  <c r="O632" i="4" a="1"/>
  <c r="O632" i="4" s="1"/>
  <c r="F632" i="4" a="1"/>
  <c r="F632" i="4" s="1"/>
  <c r="C142" i="2" s="1"/>
  <c r="K632" i="4" a="1"/>
  <c r="K632" i="4" s="1"/>
  <c r="B142" i="2" s="1"/>
  <c r="E632" i="4" a="1"/>
  <c r="E632" i="4" s="1"/>
  <c r="M639" i="4"/>
  <c r="K641" i="4" a="1"/>
  <c r="K641" i="4" s="1"/>
  <c r="B1230" i="2" s="1"/>
  <c r="E641" i="4" a="1"/>
  <c r="E641" i="4" s="1"/>
  <c r="J641" i="4" a="1"/>
  <c r="J641" i="4" s="1"/>
  <c r="O641" i="4" a="1"/>
  <c r="O641" i="4" s="1"/>
  <c r="D641" i="4" a="1"/>
  <c r="D641" i="4" s="1"/>
  <c r="G641" i="4" a="1"/>
  <c r="G641" i="4" s="1"/>
  <c r="K695" i="4" a="1"/>
  <c r="K695" i="4" s="1"/>
  <c r="B1246" i="2" s="1"/>
  <c r="F695" i="4" a="1"/>
  <c r="F695" i="4" s="1"/>
  <c r="C1246" i="2" s="1"/>
  <c r="J695" i="4" a="1"/>
  <c r="J695" i="4" s="1"/>
  <c r="E695" i="4" a="1"/>
  <c r="E695" i="4" s="1"/>
  <c r="O695" i="4" a="1"/>
  <c r="O695" i="4" s="1"/>
  <c r="G695" i="4" a="1"/>
  <c r="G695" i="4" s="1"/>
  <c r="D695" i="4" a="1"/>
  <c r="D695" i="4" s="1"/>
  <c r="C695" i="4" a="1"/>
  <c r="C695" i="4" s="1"/>
  <c r="O777" i="4" a="1"/>
  <c r="O777" i="4" s="1"/>
  <c r="J777" i="4" a="1"/>
  <c r="J777" i="4" s="1"/>
  <c r="E777" i="4" a="1"/>
  <c r="E777" i="4" s="1"/>
  <c r="F777" i="4" a="1"/>
  <c r="F777" i="4" s="1"/>
  <c r="C1553" i="2" s="1"/>
  <c r="L777" i="4" a="1"/>
  <c r="L777" i="4" s="1"/>
  <c r="D791" i="3" s="1"/>
  <c r="D777" i="4" a="1"/>
  <c r="D777" i="4" s="1"/>
  <c r="K777" i="4" a="1"/>
  <c r="K777" i="4" s="1"/>
  <c r="B1553" i="2" s="1"/>
  <c r="G777" i="4" a="1"/>
  <c r="G777" i="4" s="1"/>
  <c r="C777" i="4" a="1"/>
  <c r="C777" i="4" s="1"/>
  <c r="F270" i="4" a="1"/>
  <c r="F270" i="4" s="1"/>
  <c r="C1116" i="2" s="1"/>
  <c r="F278" i="4" a="1"/>
  <c r="F278" i="4" s="1"/>
  <c r="F286" i="4" a="1"/>
  <c r="F286" i="4" s="1"/>
  <c r="C434" i="2" s="1"/>
  <c r="F294" i="4" a="1"/>
  <c r="F294" i="4" s="1"/>
  <c r="F302" i="4" a="1"/>
  <c r="F302" i="4" s="1"/>
  <c r="C446" i="2" s="1"/>
  <c r="F310" i="4" a="1"/>
  <c r="F310" i="4" s="1"/>
  <c r="F318" i="4" a="1"/>
  <c r="F318" i="4" s="1"/>
  <c r="C1136" i="2" s="1"/>
  <c r="F326" i="4" a="1"/>
  <c r="F326" i="4" s="1"/>
  <c r="F334" i="4" a="1"/>
  <c r="F334" i="4" s="1"/>
  <c r="C462" i="2" s="1"/>
  <c r="F342" i="4" a="1"/>
  <c r="F342" i="4" s="1"/>
  <c r="F350" i="4" a="1"/>
  <c r="F350" i="4" s="1"/>
  <c r="C472" i="2" s="1"/>
  <c r="F358" i="4" a="1"/>
  <c r="F358" i="4" s="1"/>
  <c r="F366" i="4" a="1"/>
  <c r="F366" i="4" s="1"/>
  <c r="C1151" i="2" s="1"/>
  <c r="F374" i="4" a="1"/>
  <c r="F374" i="4" s="1"/>
  <c r="L382" i="4" a="1"/>
  <c r="L382" i="4" s="1"/>
  <c r="D396" i="3" s="1"/>
  <c r="G382" i="4" a="1"/>
  <c r="G382" i="4" s="1"/>
  <c r="C382" i="4" a="1"/>
  <c r="C382" i="4" s="1"/>
  <c r="O391" i="4" a="1"/>
  <c r="O391" i="4" s="1"/>
  <c r="O399" i="4" a="1"/>
  <c r="O399" i="4" s="1"/>
  <c r="O407" i="4" a="1"/>
  <c r="O407" i="4" s="1"/>
  <c r="O415" i="4" a="1"/>
  <c r="O415" i="4" s="1"/>
  <c r="O423" i="4" a="1"/>
  <c r="O423" i="4" s="1"/>
  <c r="O431" i="4" a="1"/>
  <c r="O431" i="4" s="1"/>
  <c r="C442" i="4" a="1"/>
  <c r="C442" i="4" s="1"/>
  <c r="D449" i="4" a="1"/>
  <c r="D449" i="4" s="1"/>
  <c r="J449" i="4" a="1"/>
  <c r="J449" i="4" s="1"/>
  <c r="C449" i="4" a="1"/>
  <c r="C449" i="4" s="1"/>
  <c r="D465" i="4" a="1"/>
  <c r="D465" i="4" s="1"/>
  <c r="J465" i="4" a="1"/>
  <c r="J465" i="4" s="1"/>
  <c r="C465" i="4" a="1"/>
  <c r="C465" i="4" s="1"/>
  <c r="D481" i="4" a="1"/>
  <c r="D481" i="4" s="1"/>
  <c r="J481" i="4" a="1"/>
  <c r="J481" i="4" s="1"/>
  <c r="C481" i="4" a="1"/>
  <c r="C481" i="4" s="1"/>
  <c r="D497" i="4" a="1"/>
  <c r="D497" i="4" s="1"/>
  <c r="J497" i="4" a="1"/>
  <c r="J497" i="4" s="1"/>
  <c r="C497" i="4" a="1"/>
  <c r="C497" i="4" s="1"/>
  <c r="N503" i="4"/>
  <c r="D505" i="4" a="1"/>
  <c r="D505" i="4" s="1"/>
  <c r="J505" i="4" a="1"/>
  <c r="J505" i="4" s="1"/>
  <c r="C505" i="4" a="1"/>
  <c r="C505" i="4" s="1"/>
  <c r="O505" i="4" a="1"/>
  <c r="O505" i="4" s="1"/>
  <c r="D521" i="4" a="1"/>
  <c r="D521" i="4" s="1"/>
  <c r="J521" i="4" a="1"/>
  <c r="J521" i="4" s="1"/>
  <c r="C521" i="4" a="1"/>
  <c r="C521" i="4" s="1"/>
  <c r="O521" i="4" a="1"/>
  <c r="O521" i="4" s="1"/>
  <c r="L526" i="4" a="1"/>
  <c r="L526" i="4" s="1"/>
  <c r="D540" i="3" s="1"/>
  <c r="G526" i="4" a="1"/>
  <c r="G526" i="4" s="1"/>
  <c r="C526" i="4" a="1"/>
  <c r="C526" i="4" s="1"/>
  <c r="F526" i="4" a="1"/>
  <c r="F526" i="4" s="1"/>
  <c r="C124" i="2" s="1"/>
  <c r="E526" i="4" a="1"/>
  <c r="E526" i="4" s="1"/>
  <c r="J526" i="4" a="1"/>
  <c r="J526" i="4" s="1"/>
  <c r="D585" i="4" a="1"/>
  <c r="D585" i="4" s="1"/>
  <c r="L585" i="4" a="1"/>
  <c r="L585" i="4" s="1"/>
  <c r="D599" i="3" s="1"/>
  <c r="G585" i="4" a="1"/>
  <c r="G585" i="4" s="1"/>
  <c r="C585" i="4" a="1"/>
  <c r="C585" i="4" s="1"/>
  <c r="O585" i="4" a="1"/>
  <c r="O585" i="4" s="1"/>
  <c r="F585" i="4" a="1"/>
  <c r="F585" i="4" s="1"/>
  <c r="C1204" i="2" s="1"/>
  <c r="M589" i="4"/>
  <c r="D600" i="4" a="1"/>
  <c r="D600" i="4" s="1"/>
  <c r="L600" i="4" a="1"/>
  <c r="L600" i="4" s="1"/>
  <c r="D614" i="3" s="1"/>
  <c r="G600" i="4" a="1"/>
  <c r="G600" i="4" s="1"/>
  <c r="C600" i="4" a="1"/>
  <c r="C600" i="4" s="1"/>
  <c r="O600" i="4" a="1"/>
  <c r="O600" i="4" s="1"/>
  <c r="F600" i="4" a="1"/>
  <c r="F600" i="4" s="1"/>
  <c r="C597" i="2" s="1"/>
  <c r="K600" i="4" a="1"/>
  <c r="K600" i="4" s="1"/>
  <c r="B597" i="2" s="1"/>
  <c r="E600" i="4" a="1"/>
  <c r="E600" i="4" s="1"/>
  <c r="M605" i="4"/>
  <c r="D609" i="4" a="1"/>
  <c r="D609" i="4" s="1"/>
  <c r="L609" i="4" a="1"/>
  <c r="L609" i="4" s="1"/>
  <c r="D623" i="3" s="1"/>
  <c r="G609" i="4" a="1"/>
  <c r="G609" i="4" s="1"/>
  <c r="C609" i="4" a="1"/>
  <c r="C609" i="4" s="1"/>
  <c r="K609" i="4" a="1"/>
  <c r="K609" i="4" s="1"/>
  <c r="B1217" i="2" s="1"/>
  <c r="E609" i="4" a="1"/>
  <c r="E609" i="4" s="1"/>
  <c r="F619" i="4" a="1"/>
  <c r="F619" i="4" s="1"/>
  <c r="C140" i="2" s="1"/>
  <c r="C641" i="4" a="1"/>
  <c r="C641" i="4" s="1"/>
  <c r="M732" i="4"/>
  <c r="L765" i="4" a="1"/>
  <c r="L765" i="4" s="1"/>
  <c r="D779" i="3" s="1"/>
  <c r="G765" i="4" a="1"/>
  <c r="G765" i="4" s="1"/>
  <c r="C765" i="4" a="1"/>
  <c r="C765" i="4" s="1"/>
  <c r="O765" i="4" a="1"/>
  <c r="O765" i="4" s="1"/>
  <c r="F765" i="4" a="1"/>
  <c r="F765" i="4" s="1"/>
  <c r="C672" i="2" s="1"/>
  <c r="K765" i="4" a="1"/>
  <c r="K765" i="4" s="1"/>
  <c r="B672" i="2" s="1"/>
  <c r="E765" i="4" a="1"/>
  <c r="E765" i="4" s="1"/>
  <c r="J765" i="4" a="1"/>
  <c r="J765" i="4" s="1"/>
  <c r="D767" i="4" a="1"/>
  <c r="D767" i="4" s="1"/>
  <c r="O767" i="4" a="1"/>
  <c r="O767" i="4" s="1"/>
  <c r="G767" i="4" a="1"/>
  <c r="G767" i="4" s="1"/>
  <c r="L767" i="4" a="1"/>
  <c r="L767" i="4" s="1"/>
  <c r="D781" i="3" s="1"/>
  <c r="F767" i="4" a="1"/>
  <c r="F767" i="4" s="1"/>
  <c r="C673" i="2" s="1"/>
  <c r="K767" i="4" a="1"/>
  <c r="K767" i="4" s="1"/>
  <c r="B673" i="2" s="1"/>
  <c r="J767" i="4" a="1"/>
  <c r="J767" i="4" s="1"/>
  <c r="E767" i="4" a="1"/>
  <c r="E767" i="4" s="1"/>
  <c r="C767" i="4" a="1"/>
  <c r="C767" i="4" s="1"/>
  <c r="L866" i="4" a="1"/>
  <c r="L866" i="4" s="1"/>
  <c r="D880" i="3" s="1"/>
  <c r="F301" i="4" a="1"/>
  <c r="F301" i="4" s="1"/>
  <c r="C1127" i="2" s="1"/>
  <c r="F309" i="4" a="1"/>
  <c r="F309" i="4" s="1"/>
  <c r="F317" i="4" a="1"/>
  <c r="F317" i="4" s="1"/>
  <c r="C453" i="2" s="1"/>
  <c r="F325" i="4" a="1"/>
  <c r="F325" i="4" s="1"/>
  <c r="F333" i="4" a="1"/>
  <c r="F333" i="4" s="1"/>
  <c r="C1141" i="2" s="1"/>
  <c r="F341" i="4" a="1"/>
  <c r="F341" i="4" s="1"/>
  <c r="C467" i="2" s="1"/>
  <c r="F349" i="4" a="1"/>
  <c r="F349" i="4" s="1"/>
  <c r="C471" i="2" s="1"/>
  <c r="F357" i="4" a="1"/>
  <c r="F357" i="4" s="1"/>
  <c r="F365" i="4" a="1"/>
  <c r="F365" i="4" s="1"/>
  <c r="C478" i="2" s="1"/>
  <c r="F373" i="4" a="1"/>
  <c r="F373" i="4" s="1"/>
  <c r="C375" i="4" a="1"/>
  <c r="C375" i="4" s="1"/>
  <c r="G375" i="4" a="1"/>
  <c r="G375" i="4" s="1"/>
  <c r="G384" i="4" a="1"/>
  <c r="G384" i="4" s="1"/>
  <c r="L384" i="4" a="1"/>
  <c r="L384" i="4" s="1"/>
  <c r="D398" i="3" s="1"/>
  <c r="C387" i="4" a="1"/>
  <c r="C387" i="4" s="1"/>
  <c r="D391" i="4" a="1"/>
  <c r="D391" i="4" s="1"/>
  <c r="G392" i="4" a="1"/>
  <c r="G392" i="4" s="1"/>
  <c r="L392" i="4" a="1"/>
  <c r="L392" i="4" s="1"/>
  <c r="D406" i="3" s="1"/>
  <c r="C395" i="4" a="1"/>
  <c r="C395" i="4" s="1"/>
  <c r="D399" i="4" a="1"/>
  <c r="D399" i="4" s="1"/>
  <c r="G400" i="4" a="1"/>
  <c r="G400" i="4" s="1"/>
  <c r="L400" i="4" a="1"/>
  <c r="L400" i="4" s="1"/>
  <c r="D414" i="3" s="1"/>
  <c r="C403" i="4" a="1"/>
  <c r="C403" i="4" s="1"/>
  <c r="D407" i="4" a="1"/>
  <c r="D407" i="4" s="1"/>
  <c r="G408" i="4" a="1"/>
  <c r="G408" i="4" s="1"/>
  <c r="L408" i="4" a="1"/>
  <c r="L408" i="4" s="1"/>
  <c r="D422" i="3" s="1"/>
  <c r="C411" i="4" a="1"/>
  <c r="C411" i="4" s="1"/>
  <c r="D415" i="4" a="1"/>
  <c r="D415" i="4" s="1"/>
  <c r="G416" i="4" a="1"/>
  <c r="G416" i="4" s="1"/>
  <c r="L416" i="4" a="1"/>
  <c r="L416" i="4" s="1"/>
  <c r="D430" i="3" s="1"/>
  <c r="C419" i="4" a="1"/>
  <c r="C419" i="4" s="1"/>
  <c r="D423" i="4" a="1"/>
  <c r="D423" i="4" s="1"/>
  <c r="G424" i="4" a="1"/>
  <c r="G424" i="4" s="1"/>
  <c r="L424" i="4" a="1"/>
  <c r="L424" i="4" s="1"/>
  <c r="D438" i="3" s="1"/>
  <c r="C427" i="4" a="1"/>
  <c r="C427" i="4" s="1"/>
  <c r="D431" i="4" a="1"/>
  <c r="D431" i="4" s="1"/>
  <c r="G432" i="4" a="1"/>
  <c r="G432" i="4" s="1"/>
  <c r="L432" i="4" a="1"/>
  <c r="L432" i="4" s="1"/>
  <c r="D446" i="3" s="1"/>
  <c r="C435" i="4" a="1"/>
  <c r="C435" i="4" s="1"/>
  <c r="C441" i="4" a="1"/>
  <c r="C441" i="4" s="1"/>
  <c r="D448" i="4" a="1"/>
  <c r="D448" i="4" s="1"/>
  <c r="K448" i="4" a="1"/>
  <c r="K448" i="4" s="1"/>
  <c r="B517" i="2" s="1"/>
  <c r="F448" i="4" a="1"/>
  <c r="F448" i="4" s="1"/>
  <c r="E456" i="4" a="1"/>
  <c r="E456" i="4" s="1"/>
  <c r="N456" i="4" s="1"/>
  <c r="L456" i="4" a="1"/>
  <c r="L456" i="4" s="1"/>
  <c r="D470" i="3" s="1"/>
  <c r="D464" i="4" a="1"/>
  <c r="D464" i="4" s="1"/>
  <c r="K464" i="4" a="1"/>
  <c r="K464" i="4" s="1"/>
  <c r="B528" i="2" s="1"/>
  <c r="F464" i="4" a="1"/>
  <c r="F464" i="4" s="1"/>
  <c r="E472" i="4" a="1"/>
  <c r="E472" i="4" s="1"/>
  <c r="N472" i="4" s="1"/>
  <c r="L472" i="4" a="1"/>
  <c r="L472" i="4" s="1"/>
  <c r="D486" i="3" s="1"/>
  <c r="D480" i="4" a="1"/>
  <c r="D480" i="4" s="1"/>
  <c r="K480" i="4" a="1"/>
  <c r="K480" i="4" s="1"/>
  <c r="B535" i="2" s="1"/>
  <c r="F480" i="4" a="1"/>
  <c r="F480" i="4" s="1"/>
  <c r="C535" i="2" s="1"/>
  <c r="E488" i="4" a="1"/>
  <c r="E488" i="4" s="1"/>
  <c r="L488" i="4" a="1"/>
  <c r="L488" i="4" s="1"/>
  <c r="D502" i="3" s="1"/>
  <c r="D496" i="4" a="1"/>
  <c r="D496" i="4" s="1"/>
  <c r="K496" i="4" a="1"/>
  <c r="K496" i="4" s="1"/>
  <c r="B544" i="2" s="1"/>
  <c r="F496" i="4" a="1"/>
  <c r="F496" i="4" s="1"/>
  <c r="E505" i="4" a="1"/>
  <c r="E505" i="4" s="1"/>
  <c r="N505" i="4" s="1"/>
  <c r="K505" i="4" a="1"/>
  <c r="K505" i="4" s="1"/>
  <c r="B1181" i="2" s="1"/>
  <c r="C512" i="4" a="1"/>
  <c r="C512" i="4" s="1"/>
  <c r="L512" i="4" a="1"/>
  <c r="L512" i="4" s="1"/>
  <c r="D526" i="3" s="1"/>
  <c r="E521" i="4" a="1"/>
  <c r="E521" i="4" s="1"/>
  <c r="K521" i="4" a="1"/>
  <c r="K521" i="4" s="1"/>
  <c r="B555" i="2" s="1"/>
  <c r="N524" i="4"/>
  <c r="D526" i="4" a="1"/>
  <c r="D526" i="4" s="1"/>
  <c r="O530" i="4" a="1"/>
  <c r="O530" i="4" s="1"/>
  <c r="J530" i="4" a="1"/>
  <c r="J530" i="4" s="1"/>
  <c r="E530" i="4" a="1"/>
  <c r="E530" i="4" s="1"/>
  <c r="G530" i="4" a="1"/>
  <c r="G530" i="4" s="1"/>
  <c r="L530" i="4" a="1"/>
  <c r="L530" i="4" s="1"/>
  <c r="D544" i="3" s="1"/>
  <c r="F530" i="4" a="1"/>
  <c r="F530" i="4" s="1"/>
  <c r="C559" i="2" s="1"/>
  <c r="K530" i="4" a="1"/>
  <c r="K530" i="4" s="1"/>
  <c r="B559" i="2" s="1"/>
  <c r="D530" i="4" a="1"/>
  <c r="D530" i="4" s="1"/>
  <c r="L542" i="4" a="1"/>
  <c r="L542" i="4" s="1"/>
  <c r="D556" i="3" s="1"/>
  <c r="G542" i="4" a="1"/>
  <c r="G542" i="4" s="1"/>
  <c r="C542" i="4" a="1"/>
  <c r="C542" i="4" s="1"/>
  <c r="O542" i="4" a="1"/>
  <c r="O542" i="4" s="1"/>
  <c r="F542" i="4" a="1"/>
  <c r="F542" i="4" s="1"/>
  <c r="C1534" i="2" s="1"/>
  <c r="K542" i="4" a="1"/>
  <c r="K542" i="4" s="1"/>
  <c r="B1534" i="2" s="1"/>
  <c r="O555" i="4" a="1"/>
  <c r="O555" i="4" s="1"/>
  <c r="J555" i="4" a="1"/>
  <c r="J555" i="4" s="1"/>
  <c r="E555" i="4" a="1"/>
  <c r="E555" i="4" s="1"/>
  <c r="N555" i="4" s="1"/>
  <c r="D555" i="4" a="1"/>
  <c r="D555" i="4" s="1"/>
  <c r="K555" i="4" a="1"/>
  <c r="K555" i="4" s="1"/>
  <c r="B572" i="2" s="1"/>
  <c r="C555" i="4" a="1"/>
  <c r="C555" i="4" s="1"/>
  <c r="G555" i="4" a="1"/>
  <c r="G555" i="4" s="1"/>
  <c r="D568" i="4" a="1"/>
  <c r="D568" i="4" s="1"/>
  <c r="E568" i="4" a="1"/>
  <c r="E568" i="4" s="1"/>
  <c r="N568" i="4" s="1"/>
  <c r="J568" i="4" a="1"/>
  <c r="J568" i="4" s="1"/>
  <c r="C568" i="4" a="1"/>
  <c r="C568" i="4" s="1"/>
  <c r="O568" i="4" a="1"/>
  <c r="O568" i="4" s="1"/>
  <c r="E585" i="4" a="1"/>
  <c r="E585" i="4" s="1"/>
  <c r="O603" i="4" a="1"/>
  <c r="O603" i="4" s="1"/>
  <c r="J603" i="4" a="1"/>
  <c r="J603" i="4" s="1"/>
  <c r="E603" i="4" a="1"/>
  <c r="E603" i="4" s="1"/>
  <c r="N603" i="4" s="1"/>
  <c r="D603" i="4" a="1"/>
  <c r="D603" i="4" s="1"/>
  <c r="G603" i="4" a="1"/>
  <c r="G603" i="4" s="1"/>
  <c r="L603" i="4" a="1"/>
  <c r="L603" i="4" s="1"/>
  <c r="D617" i="3" s="1"/>
  <c r="F609" i="4" a="1"/>
  <c r="F609" i="4" s="1"/>
  <c r="C1217" i="2" s="1"/>
  <c r="M612" i="4"/>
  <c r="D625" i="4" a="1"/>
  <c r="D625" i="4" s="1"/>
  <c r="L625" i="4" a="1"/>
  <c r="L625" i="4" s="1"/>
  <c r="D639" i="3" s="1"/>
  <c r="G625" i="4" a="1"/>
  <c r="G625" i="4" s="1"/>
  <c r="C625" i="4" a="1"/>
  <c r="C625" i="4" s="1"/>
  <c r="K625" i="4" a="1"/>
  <c r="K625" i="4" s="1"/>
  <c r="B602" i="2" s="1"/>
  <c r="N633" i="4"/>
  <c r="F641" i="4" a="1"/>
  <c r="F641" i="4" s="1"/>
  <c r="C1230" i="2" s="1"/>
  <c r="M646" i="4"/>
  <c r="O647" i="4" a="1"/>
  <c r="O647" i="4" s="1"/>
  <c r="D647" i="4" a="1"/>
  <c r="D647" i="4" s="1"/>
  <c r="C647" i="4" a="1"/>
  <c r="C647" i="4" s="1"/>
  <c r="G647" i="4" a="1"/>
  <c r="G647" i="4" s="1"/>
  <c r="F647" i="4" a="1"/>
  <c r="F647" i="4" s="1"/>
  <c r="D682" i="4" a="1"/>
  <c r="D682" i="4" s="1"/>
  <c r="L682" i="4" a="1"/>
  <c r="L682" i="4" s="1"/>
  <c r="D696" i="3" s="1"/>
  <c r="G682" i="4" a="1"/>
  <c r="G682" i="4" s="1"/>
  <c r="C682" i="4" a="1"/>
  <c r="C682" i="4" s="1"/>
  <c r="O682" i="4" a="1"/>
  <c r="O682" i="4" s="1"/>
  <c r="F682" i="4" a="1"/>
  <c r="F682" i="4" s="1"/>
  <c r="C629" i="2" s="1"/>
  <c r="E682" i="4" a="1"/>
  <c r="E682" i="4" s="1"/>
  <c r="O706" i="4" a="1"/>
  <c r="O706" i="4" s="1"/>
  <c r="J706" i="4" a="1"/>
  <c r="J706" i="4" s="1"/>
  <c r="E706" i="4" a="1"/>
  <c r="E706" i="4" s="1"/>
  <c r="D706" i="4" a="1"/>
  <c r="D706" i="4" s="1"/>
  <c r="C706" i="4" a="1"/>
  <c r="C706" i="4" s="1"/>
  <c r="G706" i="4" a="1"/>
  <c r="G706" i="4" s="1"/>
  <c r="F706" i="4" a="1"/>
  <c r="F706" i="4" s="1"/>
  <c r="C1252" i="2" s="1"/>
  <c r="L706" i="4" a="1"/>
  <c r="L706" i="4" s="1"/>
  <c r="D720" i="3" s="1"/>
  <c r="D765" i="4" a="1"/>
  <c r="D765" i="4" s="1"/>
  <c r="D890" i="4" a="1"/>
  <c r="D890" i="4" s="1"/>
  <c r="L890" i="4" a="1"/>
  <c r="L890" i="4" s="1"/>
  <c r="D904" i="3" s="1"/>
  <c r="G890" i="4" a="1"/>
  <c r="G890" i="4" s="1"/>
  <c r="C890" i="4" a="1"/>
  <c r="C890" i="4" s="1"/>
  <c r="K890" i="4" a="1"/>
  <c r="K890" i="4" s="1"/>
  <c r="B734" i="2" s="1"/>
  <c r="E890" i="4" a="1"/>
  <c r="E890" i="4" s="1"/>
  <c r="J890" i="4" a="1"/>
  <c r="J890" i="4" s="1"/>
  <c r="F890" i="4" a="1"/>
  <c r="F890" i="4" s="1"/>
  <c r="C734" i="2" s="1"/>
  <c r="O890" i="4" a="1"/>
  <c r="O890" i="4" s="1"/>
  <c r="O563" i="4" a="1"/>
  <c r="O563" i="4" s="1"/>
  <c r="J563" i="4" a="1"/>
  <c r="J563" i="4" s="1"/>
  <c r="E563" i="4" a="1"/>
  <c r="E563" i="4" s="1"/>
  <c r="N563" i="4" s="1"/>
  <c r="D563" i="4" a="1"/>
  <c r="D563" i="4" s="1"/>
  <c r="O570" i="4" a="1"/>
  <c r="O570" i="4" s="1"/>
  <c r="J570" i="4" a="1"/>
  <c r="J570" i="4" s="1"/>
  <c r="E570" i="4" a="1"/>
  <c r="E570" i="4" s="1"/>
  <c r="N570" i="4" s="1"/>
  <c r="D577" i="4" a="1"/>
  <c r="D577" i="4" s="1"/>
  <c r="L577" i="4" a="1"/>
  <c r="L577" i="4" s="1"/>
  <c r="D591" i="3" s="1"/>
  <c r="G577" i="4" a="1"/>
  <c r="G577" i="4" s="1"/>
  <c r="C577" i="4" a="1"/>
  <c r="C577" i="4" s="1"/>
  <c r="D592" i="4" a="1"/>
  <c r="D592" i="4" s="1"/>
  <c r="L592" i="4" a="1"/>
  <c r="L592" i="4" s="1"/>
  <c r="D606" i="3" s="1"/>
  <c r="G592" i="4" a="1"/>
  <c r="G592" i="4" s="1"/>
  <c r="C592" i="4" a="1"/>
  <c r="C592" i="4" s="1"/>
  <c r="J592" i="4" a="1"/>
  <c r="J592" i="4" s="1"/>
  <c r="O602" i="4" a="1"/>
  <c r="O602" i="4" s="1"/>
  <c r="J602" i="4" a="1"/>
  <c r="J602" i="4" s="1"/>
  <c r="E602" i="4" a="1"/>
  <c r="E602" i="4" s="1"/>
  <c r="D602" i="4" a="1"/>
  <c r="D602" i="4" s="1"/>
  <c r="D624" i="4" a="1"/>
  <c r="D624" i="4" s="1"/>
  <c r="L624" i="4" a="1"/>
  <c r="L624" i="4" s="1"/>
  <c r="D638" i="3" s="1"/>
  <c r="G624" i="4" a="1"/>
  <c r="G624" i="4" s="1"/>
  <c r="C624" i="4" a="1"/>
  <c r="C624" i="4" s="1"/>
  <c r="J624" i="4" a="1"/>
  <c r="J624" i="4" s="1"/>
  <c r="L634" i="4" a="1"/>
  <c r="L634" i="4" s="1"/>
  <c r="D648" i="3" s="1"/>
  <c r="G634" i="4" a="1"/>
  <c r="G634" i="4" s="1"/>
  <c r="C634" i="4" a="1"/>
  <c r="C634" i="4" s="1"/>
  <c r="K634" i="4" a="1"/>
  <c r="K634" i="4" s="1"/>
  <c r="B606" i="2" s="1"/>
  <c r="E634" i="4" a="1"/>
  <c r="E634" i="4" s="1"/>
  <c r="J634" i="4" a="1"/>
  <c r="J634" i="4" s="1"/>
  <c r="O634" i="4" a="1"/>
  <c r="O634" i="4" s="1"/>
  <c r="D634" i="4" a="1"/>
  <c r="D634" i="4" s="1"/>
  <c r="J645" i="4" a="1"/>
  <c r="J645" i="4" s="1"/>
  <c r="D645" i="4" a="1"/>
  <c r="D645" i="4" s="1"/>
  <c r="O645" i="4" a="1"/>
  <c r="O645" i="4" s="1"/>
  <c r="C645" i="4" a="1"/>
  <c r="C645" i="4" s="1"/>
  <c r="G645" i="4" a="1"/>
  <c r="G645" i="4" s="1"/>
  <c r="K645" i="4" a="1"/>
  <c r="K645" i="4" s="1"/>
  <c r="B145" i="2" s="1"/>
  <c r="D658" i="4" a="1"/>
  <c r="D658" i="4" s="1"/>
  <c r="L658" i="4" a="1"/>
  <c r="L658" i="4" s="1"/>
  <c r="D672" i="3" s="1"/>
  <c r="G658" i="4" a="1"/>
  <c r="G658" i="4" s="1"/>
  <c r="C658" i="4" a="1"/>
  <c r="C658" i="4" s="1"/>
  <c r="F658" i="4" a="1"/>
  <c r="F658" i="4" s="1"/>
  <c r="C1236" i="2" s="1"/>
  <c r="K658" i="4" a="1"/>
  <c r="K658" i="4" s="1"/>
  <c r="B1236" i="2" s="1"/>
  <c r="E658" i="4" a="1"/>
  <c r="E658" i="4" s="1"/>
  <c r="N677" i="4"/>
  <c r="E697" i="4" a="1"/>
  <c r="E697" i="4" s="1"/>
  <c r="J697" i="4" a="1"/>
  <c r="J697" i="4" s="1"/>
  <c r="D697" i="4" a="1"/>
  <c r="D697" i="4" s="1"/>
  <c r="O697" i="4" a="1"/>
  <c r="O697" i="4" s="1"/>
  <c r="C697" i="4" a="1"/>
  <c r="C697" i="4" s="1"/>
  <c r="G697" i="4" a="1"/>
  <c r="G697" i="4" s="1"/>
  <c r="L697" i="4" a="1"/>
  <c r="L697" i="4" s="1"/>
  <c r="D711" i="3" s="1"/>
  <c r="N715" i="4"/>
  <c r="K727" i="4" a="1"/>
  <c r="K727" i="4" s="1"/>
  <c r="B161" i="2" s="1"/>
  <c r="F727" i="4" a="1"/>
  <c r="F727" i="4" s="1"/>
  <c r="C161" i="2" s="1"/>
  <c r="J727" i="4" a="1"/>
  <c r="J727" i="4" s="1"/>
  <c r="E727" i="4" a="1"/>
  <c r="E727" i="4" s="1"/>
  <c r="O727" i="4" a="1"/>
  <c r="O727" i="4" s="1"/>
  <c r="G727" i="4" a="1"/>
  <c r="G727" i="4" s="1"/>
  <c r="D727" i="4" a="1"/>
  <c r="D727" i="4" s="1"/>
  <c r="C727" i="4" a="1"/>
  <c r="C727" i="4" s="1"/>
  <c r="L953" i="4" a="1"/>
  <c r="L953" i="4" s="1"/>
  <c r="D967" i="3" s="1"/>
  <c r="G953" i="4" a="1"/>
  <c r="G953" i="4" s="1"/>
  <c r="C953" i="4" a="1"/>
  <c r="C953" i="4" s="1"/>
  <c r="K953" i="4" a="1"/>
  <c r="K953" i="4" s="1"/>
  <c r="B1316" i="2" s="1"/>
  <c r="E953" i="4" a="1"/>
  <c r="E953" i="4" s="1"/>
  <c r="J953" i="4" a="1"/>
  <c r="J953" i="4" s="1"/>
  <c r="D953" i="4" a="1"/>
  <c r="D953" i="4" s="1"/>
  <c r="F953" i="4" a="1"/>
  <c r="F953" i="4" s="1"/>
  <c r="C1316" i="2" s="1"/>
  <c r="O953" i="4" a="1"/>
  <c r="O953" i="4" s="1"/>
  <c r="O1028" i="4" a="1"/>
  <c r="O1028" i="4" s="1"/>
  <c r="J1028" i="4" a="1"/>
  <c r="J1028" i="4" s="1"/>
  <c r="E1028" i="4" a="1"/>
  <c r="E1028" i="4" s="1"/>
  <c r="D1028" i="4" a="1"/>
  <c r="D1028" i="4" s="1"/>
  <c r="L1028" i="4" a="1"/>
  <c r="L1028" i="4" s="1"/>
  <c r="D1042" i="3" s="1"/>
  <c r="F1028" i="4" a="1"/>
  <c r="F1028" i="4" s="1"/>
  <c r="C817" i="2" s="1"/>
  <c r="K1028" i="4" a="1"/>
  <c r="K1028" i="4" s="1"/>
  <c r="B817" i="2" s="1"/>
  <c r="G1028" i="4" a="1"/>
  <c r="G1028" i="4" s="1"/>
  <c r="C1028" i="4" a="1"/>
  <c r="C1028" i="4" s="1"/>
  <c r="O547" i="4" a="1"/>
  <c r="O547" i="4" s="1"/>
  <c r="J547" i="4" a="1"/>
  <c r="J547" i="4" s="1"/>
  <c r="E547" i="4" a="1"/>
  <c r="E547" i="4" s="1"/>
  <c r="N547" i="4" s="1"/>
  <c r="D547" i="4" a="1"/>
  <c r="D547" i="4" s="1"/>
  <c r="O554" i="4" a="1"/>
  <c r="O554" i="4" s="1"/>
  <c r="J554" i="4" a="1"/>
  <c r="J554" i="4" s="1"/>
  <c r="E554" i="4" a="1"/>
  <c r="E554" i="4" s="1"/>
  <c r="N554" i="4" s="1"/>
  <c r="D561" i="4" a="1"/>
  <c r="D561" i="4" s="1"/>
  <c r="L561" i="4" a="1"/>
  <c r="L561" i="4" s="1"/>
  <c r="D575" i="3" s="1"/>
  <c r="G561" i="4" a="1"/>
  <c r="G561" i="4" s="1"/>
  <c r="C561" i="4" a="1"/>
  <c r="C561" i="4" s="1"/>
  <c r="C563" i="4" a="1"/>
  <c r="C563" i="4" s="1"/>
  <c r="L566" i="4" a="1"/>
  <c r="L566" i="4" s="1"/>
  <c r="D580" i="3" s="1"/>
  <c r="G566" i="4" a="1"/>
  <c r="G566" i="4" s="1"/>
  <c r="C566" i="4" a="1"/>
  <c r="C566" i="4" s="1"/>
  <c r="C570" i="4" a="1"/>
  <c r="C570" i="4" s="1"/>
  <c r="J576" i="4" a="1"/>
  <c r="J576" i="4" s="1"/>
  <c r="D584" i="4" a="1"/>
  <c r="D584" i="4" s="1"/>
  <c r="L584" i="4" a="1"/>
  <c r="L584" i="4" s="1"/>
  <c r="D598" i="3" s="1"/>
  <c r="G584" i="4" a="1"/>
  <c r="G584" i="4" s="1"/>
  <c r="C584" i="4" a="1"/>
  <c r="C584" i="4" s="1"/>
  <c r="J584" i="4" a="1"/>
  <c r="J584" i="4" s="1"/>
  <c r="E592" i="4" a="1"/>
  <c r="E592" i="4" s="1"/>
  <c r="K592" i="4" a="1"/>
  <c r="K592" i="4" s="1"/>
  <c r="B590" i="2" s="1"/>
  <c r="O594" i="4" a="1"/>
  <c r="O594" i="4" s="1"/>
  <c r="J594" i="4" a="1"/>
  <c r="J594" i="4" s="1"/>
  <c r="E594" i="4" a="1"/>
  <c r="E594" i="4" s="1"/>
  <c r="N594" i="4" s="1"/>
  <c r="D594" i="4" a="1"/>
  <c r="D594" i="4" s="1"/>
  <c r="C602" i="4" a="1"/>
  <c r="C602" i="4" s="1"/>
  <c r="K602" i="4" a="1"/>
  <c r="K602" i="4" s="1"/>
  <c r="B1210" i="2" s="1"/>
  <c r="D616" i="4" a="1"/>
  <c r="D616" i="4" s="1"/>
  <c r="L616" i="4" a="1"/>
  <c r="L616" i="4" s="1"/>
  <c r="D630" i="3" s="1"/>
  <c r="G616" i="4" a="1"/>
  <c r="G616" i="4" s="1"/>
  <c r="C616" i="4" a="1"/>
  <c r="C616" i="4" s="1"/>
  <c r="J616" i="4" a="1"/>
  <c r="J616" i="4" s="1"/>
  <c r="E624" i="4" a="1"/>
  <c r="E624" i="4" s="1"/>
  <c r="K624" i="4" a="1"/>
  <c r="K624" i="4" s="1"/>
  <c r="B601" i="2" s="1"/>
  <c r="O626" i="4" a="1"/>
  <c r="O626" i="4" s="1"/>
  <c r="J626" i="4" a="1"/>
  <c r="J626" i="4" s="1"/>
  <c r="E626" i="4" a="1"/>
  <c r="E626" i="4" s="1"/>
  <c r="N626" i="4" s="1"/>
  <c r="D626" i="4" a="1"/>
  <c r="D626" i="4" s="1"/>
  <c r="L645" i="4" a="1"/>
  <c r="L645" i="4" s="1"/>
  <c r="D659" i="3" s="1"/>
  <c r="L650" i="4" a="1"/>
  <c r="L650" i="4" s="1"/>
  <c r="D664" i="3" s="1"/>
  <c r="G650" i="4" a="1"/>
  <c r="G650" i="4" s="1"/>
  <c r="C650" i="4" a="1"/>
  <c r="C650" i="4" s="1"/>
  <c r="K650" i="4" a="1"/>
  <c r="K650" i="4" s="1"/>
  <c r="B1234" i="2" s="1"/>
  <c r="E650" i="4" a="1"/>
  <c r="E650" i="4" s="1"/>
  <c r="N650" i="4" s="1"/>
  <c r="J650" i="4" a="1"/>
  <c r="J650" i="4" s="1"/>
  <c r="O650" i="4" a="1"/>
  <c r="O650" i="4" s="1"/>
  <c r="D650" i="4" a="1"/>
  <c r="D650" i="4" s="1"/>
  <c r="K659" i="4" a="1"/>
  <c r="K659" i="4" s="1"/>
  <c r="B616" i="2" s="1"/>
  <c r="E659" i="4" a="1"/>
  <c r="E659" i="4" s="1"/>
  <c r="J659" i="4" a="1"/>
  <c r="J659" i="4" s="1"/>
  <c r="D659" i="4" a="1"/>
  <c r="D659" i="4" s="1"/>
  <c r="C659" i="4" a="1"/>
  <c r="C659" i="4" s="1"/>
  <c r="L659" i="4" a="1"/>
  <c r="L659" i="4" s="1"/>
  <c r="D673" i="3" s="1"/>
  <c r="L663" i="4" a="1"/>
  <c r="L663" i="4" s="1"/>
  <c r="D677" i="3" s="1"/>
  <c r="E663" i="4" a="1"/>
  <c r="E663" i="4" s="1"/>
  <c r="K663" i="4" a="1"/>
  <c r="K663" i="4" s="1"/>
  <c r="B1238" i="2" s="1"/>
  <c r="J663" i="4" a="1"/>
  <c r="J663" i="4" s="1"/>
  <c r="D663" i="4" a="1"/>
  <c r="D663" i="4" s="1"/>
  <c r="O690" i="4" a="1"/>
  <c r="O690" i="4" s="1"/>
  <c r="J690" i="4" a="1"/>
  <c r="J690" i="4" s="1"/>
  <c r="E690" i="4" a="1"/>
  <c r="E690" i="4" s="1"/>
  <c r="D690" i="4" a="1"/>
  <c r="D690" i="4" s="1"/>
  <c r="C690" i="4" a="1"/>
  <c r="C690" i="4" s="1"/>
  <c r="G690" i="4" a="1"/>
  <c r="G690" i="4" s="1"/>
  <c r="F690" i="4" a="1"/>
  <c r="F690" i="4" s="1"/>
  <c r="C631" i="2" s="1"/>
  <c r="L693" i="4" a="1"/>
  <c r="L693" i="4" s="1"/>
  <c r="D707" i="3" s="1"/>
  <c r="F693" i="4" a="1"/>
  <c r="F693" i="4" s="1"/>
  <c r="C633" i="2" s="1"/>
  <c r="K693" i="4" a="1"/>
  <c r="K693" i="4" s="1"/>
  <c r="B633" i="2" s="1"/>
  <c r="E693" i="4" a="1"/>
  <c r="E693" i="4" s="1"/>
  <c r="J693" i="4" a="1"/>
  <c r="J693" i="4" s="1"/>
  <c r="G693" i="4" a="1"/>
  <c r="G693" i="4" s="1"/>
  <c r="O693" i="4" a="1"/>
  <c r="O693" i="4" s="1"/>
  <c r="D693" i="4" a="1"/>
  <c r="D693" i="4" s="1"/>
  <c r="C693" i="4" a="1"/>
  <c r="C693" i="4" s="1"/>
  <c r="O768" i="4" a="1"/>
  <c r="O768" i="4" s="1"/>
  <c r="J768" i="4" a="1"/>
  <c r="J768" i="4" s="1"/>
  <c r="E768" i="4" a="1"/>
  <c r="E768" i="4" s="1"/>
  <c r="D768" i="4" a="1"/>
  <c r="D768" i="4" s="1"/>
  <c r="G768" i="4" a="1"/>
  <c r="G768" i="4" s="1"/>
  <c r="L768" i="4" a="1"/>
  <c r="L768" i="4" s="1"/>
  <c r="D782" i="3" s="1"/>
  <c r="F768" i="4" a="1"/>
  <c r="F768" i="4" s="1"/>
  <c r="C674" i="2" s="1"/>
  <c r="C768" i="4" a="1"/>
  <c r="C768" i="4" s="1"/>
  <c r="M778" i="4"/>
  <c r="D827" i="4" a="1"/>
  <c r="D827" i="4" s="1"/>
  <c r="E827" i="4" a="1"/>
  <c r="E827" i="4" s="1"/>
  <c r="J827" i="4" a="1"/>
  <c r="J827" i="4" s="1"/>
  <c r="C827" i="4" a="1"/>
  <c r="C827" i="4" s="1"/>
  <c r="G827" i="4" a="1"/>
  <c r="G827" i="4" s="1"/>
  <c r="O827" i="4" a="1"/>
  <c r="O827" i="4" s="1"/>
  <c r="K827" i="4" a="1"/>
  <c r="K827" i="4" s="1"/>
  <c r="B180" i="2" s="1"/>
  <c r="F827" i="4" a="1"/>
  <c r="F827" i="4" s="1"/>
  <c r="C180" i="2" s="1"/>
  <c r="D875" i="4" a="1"/>
  <c r="D875" i="4" s="1"/>
  <c r="E875" i="4" a="1"/>
  <c r="E875" i="4" s="1"/>
  <c r="J875" i="4" a="1"/>
  <c r="J875" i="4" s="1"/>
  <c r="C875" i="4" a="1"/>
  <c r="C875" i="4" s="1"/>
  <c r="G875" i="4" a="1"/>
  <c r="G875" i="4" s="1"/>
  <c r="O875" i="4" a="1"/>
  <c r="O875" i="4" s="1"/>
  <c r="F875" i="4" a="1"/>
  <c r="F875" i="4" s="1"/>
  <c r="C1297" i="2" s="1"/>
  <c r="L875" i="4" a="1"/>
  <c r="L875" i="4" s="1"/>
  <c r="D889" i="3" s="1"/>
  <c r="K875" i="4" a="1"/>
  <c r="K875" i="4" s="1"/>
  <c r="B1297" i="2" s="1"/>
  <c r="D882" i="4" a="1"/>
  <c r="D882" i="4" s="1"/>
  <c r="K882" i="4" a="1"/>
  <c r="K882" i="4" s="1"/>
  <c r="B729" i="2" s="1"/>
  <c r="F882" i="4" a="1"/>
  <c r="F882" i="4" s="1"/>
  <c r="C729" i="2" s="1"/>
  <c r="G882" i="4" a="1"/>
  <c r="G882" i="4" s="1"/>
  <c r="O882" i="4" a="1"/>
  <c r="O882" i="4" s="1"/>
  <c r="E882" i="4" a="1"/>
  <c r="E882" i="4" s="1"/>
  <c r="L882" i="4" a="1"/>
  <c r="L882" i="4" s="1"/>
  <c r="D896" i="3" s="1"/>
  <c r="C882" i="4" a="1"/>
  <c r="C882" i="4" s="1"/>
  <c r="J882" i="4" a="1"/>
  <c r="J882" i="4" s="1"/>
  <c r="L905" i="4" a="1"/>
  <c r="L905" i="4" s="1"/>
  <c r="D919" i="3" s="1"/>
  <c r="G905" i="4" a="1"/>
  <c r="G905" i="4" s="1"/>
  <c r="C905" i="4" a="1"/>
  <c r="C905" i="4" s="1"/>
  <c r="F905" i="4" a="1"/>
  <c r="F905" i="4" s="1"/>
  <c r="C1304" i="2" s="1"/>
  <c r="K905" i="4" a="1"/>
  <c r="K905" i="4" s="1"/>
  <c r="B1304" i="2" s="1"/>
  <c r="E905" i="4" a="1"/>
  <c r="E905" i="4" s="1"/>
  <c r="J905" i="4" a="1"/>
  <c r="J905" i="4" s="1"/>
  <c r="O905" i="4" a="1"/>
  <c r="O905" i="4" s="1"/>
  <c r="D905" i="4" a="1"/>
  <c r="D905" i="4" s="1"/>
  <c r="O450" i="4" a="1"/>
  <c r="O450" i="4" s="1"/>
  <c r="J450" i="4" a="1"/>
  <c r="J450" i="4" s="1"/>
  <c r="E450" i="4" a="1"/>
  <c r="E450" i="4" s="1"/>
  <c r="G450" i="4" a="1"/>
  <c r="G450" i="4" s="1"/>
  <c r="L454" i="4" a="1"/>
  <c r="L454" i="4" s="1"/>
  <c r="D468" i="3" s="1"/>
  <c r="G454" i="4" a="1"/>
  <c r="G454" i="4" s="1"/>
  <c r="C454" i="4" a="1"/>
  <c r="C454" i="4" s="1"/>
  <c r="O454" i="4" a="1"/>
  <c r="O454" i="4" s="1"/>
  <c r="O458" i="4" a="1"/>
  <c r="O458" i="4" s="1"/>
  <c r="J458" i="4" a="1"/>
  <c r="J458" i="4" s="1"/>
  <c r="E458" i="4" a="1"/>
  <c r="E458" i="4" s="1"/>
  <c r="N458" i="4" s="1"/>
  <c r="G458" i="4" a="1"/>
  <c r="G458" i="4" s="1"/>
  <c r="L462" i="4" a="1"/>
  <c r="L462" i="4" s="1"/>
  <c r="D476" i="3" s="1"/>
  <c r="G462" i="4" a="1"/>
  <c r="G462" i="4" s="1"/>
  <c r="C462" i="4" a="1"/>
  <c r="C462" i="4" s="1"/>
  <c r="O462" i="4" a="1"/>
  <c r="O462" i="4" s="1"/>
  <c r="O466" i="4" a="1"/>
  <c r="O466" i="4" s="1"/>
  <c r="J466" i="4" a="1"/>
  <c r="J466" i="4" s="1"/>
  <c r="E466" i="4" a="1"/>
  <c r="E466" i="4" s="1"/>
  <c r="N466" i="4" s="1"/>
  <c r="G466" i="4" a="1"/>
  <c r="G466" i="4" s="1"/>
  <c r="L470" i="4" a="1"/>
  <c r="L470" i="4" s="1"/>
  <c r="D484" i="3" s="1"/>
  <c r="G470" i="4" a="1"/>
  <c r="G470" i="4" s="1"/>
  <c r="C470" i="4" a="1"/>
  <c r="C470" i="4" s="1"/>
  <c r="O470" i="4" a="1"/>
  <c r="O470" i="4" s="1"/>
  <c r="O474" i="4" a="1"/>
  <c r="O474" i="4" s="1"/>
  <c r="J474" i="4" a="1"/>
  <c r="J474" i="4" s="1"/>
  <c r="E474" i="4" a="1"/>
  <c r="E474" i="4" s="1"/>
  <c r="N474" i="4" s="1"/>
  <c r="G474" i="4" a="1"/>
  <c r="G474" i="4" s="1"/>
  <c r="L478" i="4" a="1"/>
  <c r="L478" i="4" s="1"/>
  <c r="D492" i="3" s="1"/>
  <c r="G478" i="4" a="1"/>
  <c r="G478" i="4" s="1"/>
  <c r="C478" i="4" a="1"/>
  <c r="C478" i="4" s="1"/>
  <c r="O478" i="4" a="1"/>
  <c r="O478" i="4" s="1"/>
  <c r="O482" i="4" a="1"/>
  <c r="O482" i="4" s="1"/>
  <c r="J482" i="4" a="1"/>
  <c r="J482" i="4" s="1"/>
  <c r="E482" i="4" a="1"/>
  <c r="E482" i="4" s="1"/>
  <c r="N482" i="4" s="1"/>
  <c r="G482" i="4" a="1"/>
  <c r="G482" i="4" s="1"/>
  <c r="L486" i="4" a="1"/>
  <c r="L486" i="4" s="1"/>
  <c r="D500" i="3" s="1"/>
  <c r="G486" i="4" a="1"/>
  <c r="G486" i="4" s="1"/>
  <c r="C486" i="4" a="1"/>
  <c r="C486" i="4" s="1"/>
  <c r="O486" i="4" a="1"/>
  <c r="O486" i="4" s="1"/>
  <c r="O490" i="4" a="1"/>
  <c r="O490" i="4" s="1"/>
  <c r="J490" i="4" a="1"/>
  <c r="J490" i="4" s="1"/>
  <c r="E490" i="4" a="1"/>
  <c r="E490" i="4" s="1"/>
  <c r="N490" i="4" s="1"/>
  <c r="G490" i="4" a="1"/>
  <c r="G490" i="4" s="1"/>
  <c r="L494" i="4" a="1"/>
  <c r="L494" i="4" s="1"/>
  <c r="D508" i="3" s="1"/>
  <c r="G494" i="4" a="1"/>
  <c r="G494" i="4" s="1"/>
  <c r="C494" i="4" a="1"/>
  <c r="C494" i="4" s="1"/>
  <c r="O494" i="4" a="1"/>
  <c r="O494" i="4" s="1"/>
  <c r="O498" i="4" a="1"/>
  <c r="O498" i="4" s="1"/>
  <c r="J498" i="4" a="1"/>
  <c r="J498" i="4" s="1"/>
  <c r="E498" i="4" a="1"/>
  <c r="E498" i="4" s="1"/>
  <c r="N498" i="4" s="1"/>
  <c r="G498" i="4" a="1"/>
  <c r="G498" i="4" s="1"/>
  <c r="L502" i="4" a="1"/>
  <c r="L502" i="4" s="1"/>
  <c r="D516" i="3" s="1"/>
  <c r="G502" i="4" a="1"/>
  <c r="G502" i="4" s="1"/>
  <c r="C502" i="4" a="1"/>
  <c r="C502" i="4" s="1"/>
  <c r="O502" i="4" a="1"/>
  <c r="O502" i="4" s="1"/>
  <c r="O506" i="4" a="1"/>
  <c r="O506" i="4" s="1"/>
  <c r="J506" i="4" a="1"/>
  <c r="J506" i="4" s="1"/>
  <c r="E506" i="4" a="1"/>
  <c r="E506" i="4" s="1"/>
  <c r="N506" i="4" s="1"/>
  <c r="G506" i="4" a="1"/>
  <c r="G506" i="4" s="1"/>
  <c r="L510" i="4" a="1"/>
  <c r="L510" i="4" s="1"/>
  <c r="D524" i="3" s="1"/>
  <c r="G510" i="4" a="1"/>
  <c r="G510" i="4" s="1"/>
  <c r="C510" i="4" a="1"/>
  <c r="C510" i="4" s="1"/>
  <c r="O510" i="4" a="1"/>
  <c r="O510" i="4" s="1"/>
  <c r="O514" i="4" a="1"/>
  <c r="O514" i="4" s="1"/>
  <c r="J514" i="4" a="1"/>
  <c r="J514" i="4" s="1"/>
  <c r="E514" i="4" a="1"/>
  <c r="E514" i="4" s="1"/>
  <c r="N514" i="4" s="1"/>
  <c r="G514" i="4" a="1"/>
  <c r="G514" i="4" s="1"/>
  <c r="L518" i="4" a="1"/>
  <c r="L518" i="4" s="1"/>
  <c r="D532" i="3" s="1"/>
  <c r="G518" i="4" a="1"/>
  <c r="G518" i="4" s="1"/>
  <c r="C518" i="4" a="1"/>
  <c r="C518" i="4" s="1"/>
  <c r="O518" i="4" a="1"/>
  <c r="O518" i="4" s="1"/>
  <c r="O522" i="4" a="1"/>
  <c r="O522" i="4" s="1"/>
  <c r="J522" i="4" a="1"/>
  <c r="J522" i="4" s="1"/>
  <c r="E522" i="4" a="1"/>
  <c r="E522" i="4" s="1"/>
  <c r="N522" i="4" s="1"/>
  <c r="G522" i="4" a="1"/>
  <c r="G522" i="4" s="1"/>
  <c r="O539" i="4" a="1"/>
  <c r="O539" i="4" s="1"/>
  <c r="J539" i="4" a="1"/>
  <c r="J539" i="4" s="1"/>
  <c r="E539" i="4" a="1"/>
  <c r="E539" i="4" s="1"/>
  <c r="N539" i="4" s="1"/>
  <c r="D539" i="4" a="1"/>
  <c r="D539" i="4" s="1"/>
  <c r="O546" i="4" a="1"/>
  <c r="O546" i="4" s="1"/>
  <c r="J546" i="4" a="1"/>
  <c r="J546" i="4" s="1"/>
  <c r="E546" i="4" a="1"/>
  <c r="E546" i="4" s="1"/>
  <c r="N546" i="4" s="1"/>
  <c r="D553" i="4" a="1"/>
  <c r="D553" i="4" s="1"/>
  <c r="L553" i="4" a="1"/>
  <c r="L553" i="4" s="1"/>
  <c r="D567" i="3" s="1"/>
  <c r="G553" i="4" a="1"/>
  <c r="G553" i="4" s="1"/>
  <c r="C553" i="4" a="1"/>
  <c r="C553" i="4" s="1"/>
  <c r="L558" i="4" a="1"/>
  <c r="L558" i="4" s="1"/>
  <c r="D572" i="3" s="1"/>
  <c r="G558" i="4" a="1"/>
  <c r="G558" i="4" s="1"/>
  <c r="C558" i="4" a="1"/>
  <c r="C558" i="4" s="1"/>
  <c r="C560" i="4" a="1"/>
  <c r="C560" i="4" s="1"/>
  <c r="J561" i="4" a="1"/>
  <c r="J561" i="4" s="1"/>
  <c r="K563" i="4" a="1"/>
  <c r="K563" i="4" s="1"/>
  <c r="B132" i="2" s="1"/>
  <c r="J566" i="4" a="1"/>
  <c r="J566" i="4" s="1"/>
  <c r="D570" i="4" a="1"/>
  <c r="D570" i="4" s="1"/>
  <c r="K570" i="4" a="1"/>
  <c r="K570" i="4" s="1"/>
  <c r="B580" i="2" s="1"/>
  <c r="E576" i="4" a="1"/>
  <c r="E576" i="4" s="1"/>
  <c r="N576" i="4" s="1"/>
  <c r="E577" i="4" a="1"/>
  <c r="E577" i="4" s="1"/>
  <c r="N577" i="4" s="1"/>
  <c r="K577" i="4" a="1"/>
  <c r="K577" i="4" s="1"/>
  <c r="B1201" i="2" s="1"/>
  <c r="D601" i="4" a="1"/>
  <c r="D601" i="4" s="1"/>
  <c r="L601" i="4" a="1"/>
  <c r="L601" i="4" s="1"/>
  <c r="D615" i="3" s="1"/>
  <c r="G601" i="4" a="1"/>
  <c r="G601" i="4" s="1"/>
  <c r="C601" i="4" a="1"/>
  <c r="C601" i="4" s="1"/>
  <c r="J601" i="4" a="1"/>
  <c r="J601" i="4" s="1"/>
  <c r="O611" i="4" a="1"/>
  <c r="O611" i="4" s="1"/>
  <c r="J611" i="4" a="1"/>
  <c r="J611" i="4" s="1"/>
  <c r="E611" i="4" a="1"/>
  <c r="E611" i="4" s="1"/>
  <c r="N611" i="4" s="1"/>
  <c r="D611" i="4" a="1"/>
  <c r="D611" i="4" s="1"/>
  <c r="D633" i="4" a="1"/>
  <c r="D633" i="4" s="1"/>
  <c r="L633" i="4" a="1"/>
  <c r="L633" i="4" s="1"/>
  <c r="D647" i="3" s="1"/>
  <c r="G633" i="4" a="1"/>
  <c r="G633" i="4" s="1"/>
  <c r="C633" i="4" a="1"/>
  <c r="C633" i="4" s="1"/>
  <c r="J633" i="4" a="1"/>
  <c r="J633" i="4" s="1"/>
  <c r="F634" i="4" a="1"/>
  <c r="F634" i="4" s="1"/>
  <c r="C606" i="2" s="1"/>
  <c r="N642" i="4"/>
  <c r="F645" i="4" a="1"/>
  <c r="F645" i="4" s="1"/>
  <c r="C145" i="2" s="1"/>
  <c r="C663" i="4" a="1"/>
  <c r="C663" i="4" s="1"/>
  <c r="O663" i="4" a="1"/>
  <c r="O663" i="4" s="1"/>
  <c r="F697" i="4" a="1"/>
  <c r="F697" i="4" s="1"/>
  <c r="C1248" i="2" s="1"/>
  <c r="K711" i="4" a="1"/>
  <c r="K711" i="4" s="1"/>
  <c r="B641" i="2" s="1"/>
  <c r="F711" i="4" a="1"/>
  <c r="F711" i="4" s="1"/>
  <c r="C641" i="2" s="1"/>
  <c r="J711" i="4" a="1"/>
  <c r="J711" i="4" s="1"/>
  <c r="E711" i="4" a="1"/>
  <c r="E711" i="4" s="1"/>
  <c r="O711" i="4" a="1"/>
  <c r="O711" i="4" s="1"/>
  <c r="G711" i="4" a="1"/>
  <c r="G711" i="4" s="1"/>
  <c r="D711" i="4" a="1"/>
  <c r="D711" i="4" s="1"/>
  <c r="C711" i="4" a="1"/>
  <c r="C711" i="4" s="1"/>
  <c r="L711" i="4" a="1"/>
  <c r="L711" i="4" s="1"/>
  <c r="D725" i="3" s="1"/>
  <c r="E741" i="4" a="1"/>
  <c r="E741" i="4" s="1"/>
  <c r="J741" i="4" a="1"/>
  <c r="J741" i="4" s="1"/>
  <c r="D741" i="4" a="1"/>
  <c r="D741" i="4" s="1"/>
  <c r="O741" i="4" a="1"/>
  <c r="O741" i="4" s="1"/>
  <c r="C741" i="4" a="1"/>
  <c r="C741" i="4" s="1"/>
  <c r="L741" i="4" a="1"/>
  <c r="L741" i="4" s="1"/>
  <c r="D755" i="3" s="1"/>
  <c r="K741" i="4" a="1"/>
  <c r="K741" i="4" s="1"/>
  <c r="B659" i="2" s="1"/>
  <c r="G741" i="4" a="1"/>
  <c r="G741" i="4" s="1"/>
  <c r="F741" i="4" a="1"/>
  <c r="F741" i="4" s="1"/>
  <c r="C659" i="2" s="1"/>
  <c r="L784" i="4" a="1"/>
  <c r="L784" i="4" s="1"/>
  <c r="D798" i="3" s="1"/>
  <c r="G784" i="4" a="1"/>
  <c r="G784" i="4" s="1"/>
  <c r="C784" i="4" a="1"/>
  <c r="C784" i="4" s="1"/>
  <c r="E784" i="4" a="1"/>
  <c r="E784" i="4" s="1"/>
  <c r="J784" i="4" a="1"/>
  <c r="J784" i="4" s="1"/>
  <c r="O784" i="4" a="1"/>
  <c r="O784" i="4" s="1"/>
  <c r="D784" i="4" a="1"/>
  <c r="D784" i="4" s="1"/>
  <c r="F784" i="4" a="1"/>
  <c r="F784" i="4" s="1"/>
  <c r="C683" i="2" s="1"/>
  <c r="K784" i="4" a="1"/>
  <c r="K784" i="4" s="1"/>
  <c r="B683" i="2" s="1"/>
  <c r="D946" i="4" a="1"/>
  <c r="D946" i="4" s="1"/>
  <c r="L946" i="4" a="1"/>
  <c r="L946" i="4" s="1"/>
  <c r="D960" i="3" s="1"/>
  <c r="G946" i="4" a="1"/>
  <c r="G946" i="4" s="1"/>
  <c r="C946" i="4" a="1"/>
  <c r="C946" i="4" s="1"/>
  <c r="E946" i="4" a="1"/>
  <c r="E946" i="4" s="1"/>
  <c r="J946" i="4" a="1"/>
  <c r="J946" i="4" s="1"/>
  <c r="K946" i="4" a="1"/>
  <c r="K946" i="4" s="1"/>
  <c r="B768" i="2" s="1"/>
  <c r="O946" i="4" a="1"/>
  <c r="O946" i="4" s="1"/>
  <c r="F946" i="4" a="1"/>
  <c r="F946" i="4" s="1"/>
  <c r="C768" i="2" s="1"/>
  <c r="L439" i="4" a="1"/>
  <c r="L439" i="4" s="1"/>
  <c r="D453" i="3" s="1"/>
  <c r="G439" i="4" a="1"/>
  <c r="G439" i="4" s="1"/>
  <c r="C439" i="4" a="1"/>
  <c r="C439" i="4" s="1"/>
  <c r="O443" i="4" a="1"/>
  <c r="O443" i="4" s="1"/>
  <c r="J443" i="4" a="1"/>
  <c r="J443" i="4" s="1"/>
  <c r="E443" i="4" a="1"/>
  <c r="E443" i="4" s="1"/>
  <c r="N443" i="4" s="1"/>
  <c r="G443" i="4" a="1"/>
  <c r="G443" i="4" s="1"/>
  <c r="L447" i="4" a="1"/>
  <c r="L447" i="4" s="1"/>
  <c r="D461" i="3" s="1"/>
  <c r="G447" i="4" a="1"/>
  <c r="G447" i="4" s="1"/>
  <c r="C447" i="4" a="1"/>
  <c r="C447" i="4" s="1"/>
  <c r="O451" i="4" a="1"/>
  <c r="O451" i="4" s="1"/>
  <c r="J451" i="4" a="1"/>
  <c r="J451" i="4" s="1"/>
  <c r="E451" i="4" a="1"/>
  <c r="E451" i="4" s="1"/>
  <c r="N451" i="4" s="1"/>
  <c r="G451" i="4" a="1"/>
  <c r="G451" i="4" s="1"/>
  <c r="L455" i="4" a="1"/>
  <c r="L455" i="4" s="1"/>
  <c r="D469" i="3" s="1"/>
  <c r="G455" i="4" a="1"/>
  <c r="G455" i="4" s="1"/>
  <c r="C455" i="4" a="1"/>
  <c r="C455" i="4" s="1"/>
  <c r="O459" i="4" a="1"/>
  <c r="O459" i="4" s="1"/>
  <c r="J459" i="4" a="1"/>
  <c r="J459" i="4" s="1"/>
  <c r="E459" i="4" a="1"/>
  <c r="E459" i="4" s="1"/>
  <c r="N459" i="4" s="1"/>
  <c r="G459" i="4" a="1"/>
  <c r="G459" i="4" s="1"/>
  <c r="L463" i="4" a="1"/>
  <c r="L463" i="4" s="1"/>
  <c r="D477" i="3" s="1"/>
  <c r="G463" i="4" a="1"/>
  <c r="G463" i="4" s="1"/>
  <c r="C463" i="4" a="1"/>
  <c r="C463" i="4" s="1"/>
  <c r="O467" i="4" a="1"/>
  <c r="O467" i="4" s="1"/>
  <c r="J467" i="4" a="1"/>
  <c r="J467" i="4" s="1"/>
  <c r="E467" i="4" a="1"/>
  <c r="E467" i="4" s="1"/>
  <c r="N467" i="4" s="1"/>
  <c r="G467" i="4" a="1"/>
  <c r="G467" i="4" s="1"/>
  <c r="L471" i="4" a="1"/>
  <c r="L471" i="4" s="1"/>
  <c r="D485" i="3" s="1"/>
  <c r="G471" i="4" a="1"/>
  <c r="G471" i="4" s="1"/>
  <c r="C471" i="4" a="1"/>
  <c r="C471" i="4" s="1"/>
  <c r="O475" i="4" a="1"/>
  <c r="O475" i="4" s="1"/>
  <c r="J475" i="4" a="1"/>
  <c r="J475" i="4" s="1"/>
  <c r="E475" i="4" a="1"/>
  <c r="E475" i="4" s="1"/>
  <c r="N475" i="4" s="1"/>
  <c r="G475" i="4" a="1"/>
  <c r="G475" i="4" s="1"/>
  <c r="L479" i="4" a="1"/>
  <c r="L479" i="4" s="1"/>
  <c r="D493" i="3" s="1"/>
  <c r="G479" i="4" a="1"/>
  <c r="G479" i="4" s="1"/>
  <c r="C479" i="4" a="1"/>
  <c r="C479" i="4" s="1"/>
  <c r="O483" i="4" a="1"/>
  <c r="O483" i="4" s="1"/>
  <c r="J483" i="4" a="1"/>
  <c r="J483" i="4" s="1"/>
  <c r="E483" i="4" a="1"/>
  <c r="E483" i="4" s="1"/>
  <c r="N483" i="4" s="1"/>
  <c r="G483" i="4" a="1"/>
  <c r="G483" i="4" s="1"/>
  <c r="L487" i="4" a="1"/>
  <c r="L487" i="4" s="1"/>
  <c r="D501" i="3" s="1"/>
  <c r="G487" i="4" a="1"/>
  <c r="G487" i="4" s="1"/>
  <c r="C487" i="4" a="1"/>
  <c r="C487" i="4" s="1"/>
  <c r="O491" i="4" a="1"/>
  <c r="O491" i="4" s="1"/>
  <c r="J491" i="4" a="1"/>
  <c r="J491" i="4" s="1"/>
  <c r="E491" i="4" a="1"/>
  <c r="E491" i="4" s="1"/>
  <c r="N491" i="4" s="1"/>
  <c r="G491" i="4" a="1"/>
  <c r="G491" i="4" s="1"/>
  <c r="L495" i="4" a="1"/>
  <c r="L495" i="4" s="1"/>
  <c r="D509" i="3" s="1"/>
  <c r="G495" i="4" a="1"/>
  <c r="G495" i="4" s="1"/>
  <c r="C495" i="4" a="1"/>
  <c r="C495" i="4" s="1"/>
  <c r="O499" i="4" a="1"/>
  <c r="O499" i="4" s="1"/>
  <c r="J499" i="4" a="1"/>
  <c r="J499" i="4" s="1"/>
  <c r="E499" i="4" a="1"/>
  <c r="E499" i="4" s="1"/>
  <c r="N499" i="4" s="1"/>
  <c r="G499" i="4" a="1"/>
  <c r="G499" i="4" s="1"/>
  <c r="L503" i="4" a="1"/>
  <c r="L503" i="4" s="1"/>
  <c r="D517" i="3" s="1"/>
  <c r="G503" i="4" a="1"/>
  <c r="G503" i="4" s="1"/>
  <c r="C503" i="4" a="1"/>
  <c r="C503" i="4" s="1"/>
  <c r="O507" i="4" a="1"/>
  <c r="O507" i="4" s="1"/>
  <c r="J507" i="4" a="1"/>
  <c r="J507" i="4" s="1"/>
  <c r="E507" i="4" a="1"/>
  <c r="E507" i="4" s="1"/>
  <c r="N507" i="4" s="1"/>
  <c r="G507" i="4" a="1"/>
  <c r="G507" i="4" s="1"/>
  <c r="L511" i="4" a="1"/>
  <c r="L511" i="4" s="1"/>
  <c r="D525" i="3" s="1"/>
  <c r="G511" i="4" a="1"/>
  <c r="G511" i="4" s="1"/>
  <c r="C511" i="4" a="1"/>
  <c r="C511" i="4" s="1"/>
  <c r="O515" i="4" a="1"/>
  <c r="O515" i="4" s="1"/>
  <c r="J515" i="4" a="1"/>
  <c r="J515" i="4" s="1"/>
  <c r="E515" i="4" a="1"/>
  <c r="E515" i="4" s="1"/>
  <c r="N515" i="4" s="1"/>
  <c r="G515" i="4" a="1"/>
  <c r="G515" i="4" s="1"/>
  <c r="L519" i="4" a="1"/>
  <c r="L519" i="4" s="1"/>
  <c r="D533" i="3" s="1"/>
  <c r="G519" i="4" a="1"/>
  <c r="G519" i="4" s="1"/>
  <c r="C519" i="4" a="1"/>
  <c r="C519" i="4" s="1"/>
  <c r="O523" i="4" a="1"/>
  <c r="O523" i="4" s="1"/>
  <c r="J523" i="4" a="1"/>
  <c r="J523" i="4" s="1"/>
  <c r="E523" i="4" a="1"/>
  <c r="E523" i="4" s="1"/>
  <c r="N523" i="4" s="1"/>
  <c r="G523" i="4" a="1"/>
  <c r="G523" i="4" s="1"/>
  <c r="O531" i="4" a="1"/>
  <c r="O531" i="4" s="1"/>
  <c r="J531" i="4" a="1"/>
  <c r="J531" i="4" s="1"/>
  <c r="E531" i="4" a="1"/>
  <c r="E531" i="4" s="1"/>
  <c r="N531" i="4" s="1"/>
  <c r="D531" i="4" a="1"/>
  <c r="D531" i="4" s="1"/>
  <c r="O538" i="4" a="1"/>
  <c r="O538" i="4" s="1"/>
  <c r="J538" i="4" a="1"/>
  <c r="J538" i="4" s="1"/>
  <c r="E538" i="4" a="1"/>
  <c r="E538" i="4" s="1"/>
  <c r="N538" i="4" s="1"/>
  <c r="D545" i="4" a="1"/>
  <c r="D545" i="4" s="1"/>
  <c r="L545" i="4" a="1"/>
  <c r="L545" i="4" s="1"/>
  <c r="D559" i="3" s="1"/>
  <c r="G545" i="4" a="1"/>
  <c r="G545" i="4" s="1"/>
  <c r="C545" i="4" a="1"/>
  <c r="C545" i="4" s="1"/>
  <c r="C547" i="4" a="1"/>
  <c r="C547" i="4" s="1"/>
  <c r="L550" i="4" a="1"/>
  <c r="L550" i="4" s="1"/>
  <c r="D564" i="3" s="1"/>
  <c r="G550" i="4" a="1"/>
  <c r="G550" i="4" s="1"/>
  <c r="C550" i="4" a="1"/>
  <c r="C550" i="4" s="1"/>
  <c r="C552" i="4" a="1"/>
  <c r="C552" i="4" s="1"/>
  <c r="J553" i="4" a="1"/>
  <c r="J553" i="4" s="1"/>
  <c r="C554" i="4" a="1"/>
  <c r="C554" i="4" s="1"/>
  <c r="J558" i="4" a="1"/>
  <c r="J558" i="4" s="1"/>
  <c r="J560" i="4" a="1"/>
  <c r="J560" i="4" s="1"/>
  <c r="D566" i="4" a="1"/>
  <c r="D566" i="4" s="1"/>
  <c r="K566" i="4" a="1"/>
  <c r="K566" i="4" s="1"/>
  <c r="B134" i="2" s="1"/>
  <c r="K576" i="4" a="1"/>
  <c r="K576" i="4" s="1"/>
  <c r="B585" i="2" s="1"/>
  <c r="E584" i="4" a="1"/>
  <c r="E584" i="4" s="1"/>
  <c r="N584" i="4" s="1"/>
  <c r="K584" i="4" a="1"/>
  <c r="K584" i="4" s="1"/>
  <c r="B588" i="2" s="1"/>
  <c r="O586" i="4" a="1"/>
  <c r="O586" i="4" s="1"/>
  <c r="J586" i="4" a="1"/>
  <c r="J586" i="4" s="1"/>
  <c r="E586" i="4" a="1"/>
  <c r="E586" i="4" s="1"/>
  <c r="N586" i="4" s="1"/>
  <c r="D586" i="4" a="1"/>
  <c r="D586" i="4" s="1"/>
  <c r="F592" i="4" a="1"/>
  <c r="F592" i="4" s="1"/>
  <c r="C590" i="2" s="1"/>
  <c r="O592" i="4" a="1"/>
  <c r="O592" i="4" s="1"/>
  <c r="C594" i="4" a="1"/>
  <c r="C594" i="4" s="1"/>
  <c r="K594" i="4" a="1"/>
  <c r="K594" i="4" s="1"/>
  <c r="B592" i="2" s="1"/>
  <c r="F602" i="4" a="1"/>
  <c r="F602" i="4" s="1"/>
  <c r="C1210" i="2" s="1"/>
  <c r="L602" i="4" a="1"/>
  <c r="L602" i="4" s="1"/>
  <c r="D616" i="3" s="1"/>
  <c r="D608" i="4" a="1"/>
  <c r="D608" i="4" s="1"/>
  <c r="L608" i="4" a="1"/>
  <c r="L608" i="4" s="1"/>
  <c r="D622" i="3" s="1"/>
  <c r="G608" i="4" a="1"/>
  <c r="G608" i="4" s="1"/>
  <c r="C608" i="4" a="1"/>
  <c r="C608" i="4" s="1"/>
  <c r="J608" i="4" a="1"/>
  <c r="J608" i="4" s="1"/>
  <c r="K611" i="4" a="1"/>
  <c r="K611" i="4" s="1"/>
  <c r="B1566" i="2" s="1"/>
  <c r="E616" i="4" a="1"/>
  <c r="E616" i="4" s="1"/>
  <c r="N616" i="4" s="1"/>
  <c r="K616" i="4" a="1"/>
  <c r="K616" i="4" s="1"/>
  <c r="B139" i="2" s="1"/>
  <c r="O618" i="4" a="1"/>
  <c r="O618" i="4" s="1"/>
  <c r="J618" i="4" a="1"/>
  <c r="J618" i="4" s="1"/>
  <c r="E618" i="4" a="1"/>
  <c r="E618" i="4" s="1"/>
  <c r="D618" i="4" a="1"/>
  <c r="D618" i="4" s="1"/>
  <c r="F624" i="4" a="1"/>
  <c r="F624" i="4" s="1"/>
  <c r="C601" i="2" s="1"/>
  <c r="O624" i="4" a="1"/>
  <c r="O624" i="4" s="1"/>
  <c r="C626" i="4" a="1"/>
  <c r="C626" i="4" s="1"/>
  <c r="K626" i="4" a="1"/>
  <c r="K626" i="4" s="1"/>
  <c r="B1224" i="2" s="1"/>
  <c r="D636" i="4" a="1"/>
  <c r="D636" i="4" s="1"/>
  <c r="J636" i="4" a="1"/>
  <c r="J636" i="4" s="1"/>
  <c r="E636" i="4" a="1"/>
  <c r="E636" i="4" s="1"/>
  <c r="N636" i="4" s="1"/>
  <c r="O636" i="4" a="1"/>
  <c r="O636" i="4" s="1"/>
  <c r="C636" i="4" a="1"/>
  <c r="C636" i="4" s="1"/>
  <c r="F659" i="4" a="1"/>
  <c r="F659" i="4" s="1"/>
  <c r="C616" i="2" s="1"/>
  <c r="O659" i="4" a="1"/>
  <c r="O659" i="4" s="1"/>
  <c r="F663" i="4" a="1"/>
  <c r="F663" i="4" s="1"/>
  <c r="C1238" i="2" s="1"/>
  <c r="O684" i="4" a="1"/>
  <c r="O684" i="4" s="1"/>
  <c r="J684" i="4" a="1"/>
  <c r="J684" i="4" s="1"/>
  <c r="E684" i="4" a="1"/>
  <c r="E684" i="4" s="1"/>
  <c r="D684" i="4" a="1"/>
  <c r="D684" i="4" s="1"/>
  <c r="L684" i="4" a="1"/>
  <c r="L684" i="4" s="1"/>
  <c r="D698" i="3" s="1"/>
  <c r="F684" i="4" a="1"/>
  <c r="F684" i="4" s="1"/>
  <c r="C1243" i="2" s="1"/>
  <c r="K684" i="4" a="1"/>
  <c r="K684" i="4" s="1"/>
  <c r="B1243" i="2" s="1"/>
  <c r="C684" i="4" a="1"/>
  <c r="C684" i="4" s="1"/>
  <c r="D1019" i="4" a="1"/>
  <c r="D1019" i="4" s="1"/>
  <c r="K1019" i="4" a="1"/>
  <c r="K1019" i="4" s="1"/>
  <c r="B811" i="2" s="1"/>
  <c r="E1019" i="4" a="1"/>
  <c r="E1019" i="4" s="1"/>
  <c r="J1019" i="4" a="1"/>
  <c r="J1019" i="4" s="1"/>
  <c r="C1019" i="4" a="1"/>
  <c r="C1019" i="4" s="1"/>
  <c r="G1019" i="4" a="1"/>
  <c r="G1019" i="4" s="1"/>
  <c r="F1019" i="4" a="1"/>
  <c r="F1019" i="4" s="1"/>
  <c r="C811" i="2" s="1"/>
  <c r="O1019" i="4" a="1"/>
  <c r="O1019" i="4" s="1"/>
  <c r="L1019" i="4" a="1"/>
  <c r="L1019" i="4" s="1"/>
  <c r="D1033" i="3" s="1"/>
  <c r="L709" i="4" a="1"/>
  <c r="L709" i="4" s="1"/>
  <c r="D723" i="3" s="1"/>
  <c r="F709" i="4" a="1"/>
  <c r="F709" i="4" s="1"/>
  <c r="C640" i="2" s="1"/>
  <c r="K709" i="4" a="1"/>
  <c r="K709" i="4" s="1"/>
  <c r="B640" i="2" s="1"/>
  <c r="E709" i="4" a="1"/>
  <c r="E709" i="4" s="1"/>
  <c r="N709" i="4" s="1"/>
  <c r="J709" i="4" a="1"/>
  <c r="J709" i="4" s="1"/>
  <c r="O744" i="4" a="1"/>
  <c r="O744" i="4" s="1"/>
  <c r="J744" i="4" a="1"/>
  <c r="J744" i="4" s="1"/>
  <c r="E744" i="4" a="1"/>
  <c r="E744" i="4" s="1"/>
  <c r="D744" i="4" a="1"/>
  <c r="D744" i="4" s="1"/>
  <c r="F744" i="4" a="1"/>
  <c r="F744" i="4" s="1"/>
  <c r="C1260" i="2" s="1"/>
  <c r="K744" i="4" a="1"/>
  <c r="K744" i="4" s="1"/>
  <c r="B1260" i="2" s="1"/>
  <c r="L755" i="4" a="1"/>
  <c r="L755" i="4" s="1"/>
  <c r="D769" i="3" s="1"/>
  <c r="E755" i="4" a="1"/>
  <c r="E755" i="4" s="1"/>
  <c r="K755" i="4" a="1"/>
  <c r="K755" i="4" s="1"/>
  <c r="B667" i="2" s="1"/>
  <c r="J755" i="4" a="1"/>
  <c r="J755" i="4" s="1"/>
  <c r="D755" i="4" a="1"/>
  <c r="D755" i="4" s="1"/>
  <c r="D774" i="4" a="1"/>
  <c r="D774" i="4" s="1"/>
  <c r="L774" i="4" a="1"/>
  <c r="L774" i="4" s="1"/>
  <c r="D788" i="3" s="1"/>
  <c r="G774" i="4" a="1"/>
  <c r="G774" i="4" s="1"/>
  <c r="C774" i="4" a="1"/>
  <c r="C774" i="4" s="1"/>
  <c r="F774" i="4" a="1"/>
  <c r="F774" i="4" s="1"/>
  <c r="C677" i="2" s="1"/>
  <c r="K774" i="4" a="1"/>
  <c r="K774" i="4" s="1"/>
  <c r="B677" i="2" s="1"/>
  <c r="E774" i="4" a="1"/>
  <c r="E774" i="4" s="1"/>
  <c r="J774" i="4" a="1"/>
  <c r="J774" i="4" s="1"/>
  <c r="D775" i="4" a="1"/>
  <c r="D775" i="4" s="1"/>
  <c r="F775" i="4" a="1"/>
  <c r="F775" i="4" s="1"/>
  <c r="C166" i="2" s="1"/>
  <c r="K775" i="4" a="1"/>
  <c r="K775" i="4" s="1"/>
  <c r="B166" i="2" s="1"/>
  <c r="E775" i="4" a="1"/>
  <c r="E775" i="4" s="1"/>
  <c r="J775" i="4" a="1"/>
  <c r="J775" i="4" s="1"/>
  <c r="C775" i="4" a="1"/>
  <c r="C775" i="4" s="1"/>
  <c r="O776" i="4" a="1"/>
  <c r="O776" i="4" s="1"/>
  <c r="J776" i="4" a="1"/>
  <c r="J776" i="4" s="1"/>
  <c r="E776" i="4" a="1"/>
  <c r="E776" i="4" s="1"/>
  <c r="D776" i="4" a="1"/>
  <c r="D776" i="4" s="1"/>
  <c r="L776" i="4" a="1"/>
  <c r="L776" i="4" s="1"/>
  <c r="D790" i="3" s="1"/>
  <c r="F776" i="4" a="1"/>
  <c r="F776" i="4" s="1"/>
  <c r="C678" i="2" s="1"/>
  <c r="K776" i="4" a="1"/>
  <c r="K776" i="4" s="1"/>
  <c r="B678" i="2" s="1"/>
  <c r="C776" i="4" a="1"/>
  <c r="C776" i="4" s="1"/>
  <c r="M794" i="4"/>
  <c r="L921" i="4" a="1"/>
  <c r="L921" i="4" s="1"/>
  <c r="D935" i="3" s="1"/>
  <c r="G921" i="4" a="1"/>
  <c r="G921" i="4" s="1"/>
  <c r="C921" i="4" a="1"/>
  <c r="C921" i="4" s="1"/>
  <c r="O921" i="4" a="1"/>
  <c r="O921" i="4" s="1"/>
  <c r="F921" i="4" a="1"/>
  <c r="F921" i="4" s="1"/>
  <c r="C1309" i="2" s="1"/>
  <c r="E921" i="4" a="1"/>
  <c r="E921" i="4" s="1"/>
  <c r="K921" i="4" a="1"/>
  <c r="K921" i="4" s="1"/>
  <c r="B1309" i="2" s="1"/>
  <c r="D921" i="4" a="1"/>
  <c r="D921" i="4" s="1"/>
  <c r="N931" i="4"/>
  <c r="O965" i="4" a="1"/>
  <c r="O965" i="4" s="1"/>
  <c r="J965" i="4" a="1"/>
  <c r="J965" i="4" s="1"/>
  <c r="E965" i="4" a="1"/>
  <c r="E965" i="4" s="1"/>
  <c r="F965" i="4" a="1"/>
  <c r="F965" i="4" s="1"/>
  <c r="C780" i="2" s="1"/>
  <c r="L965" i="4" a="1"/>
  <c r="L965" i="4" s="1"/>
  <c r="D979" i="3" s="1"/>
  <c r="D965" i="4" a="1"/>
  <c r="D965" i="4" s="1"/>
  <c r="G965" i="4" a="1"/>
  <c r="G965" i="4" s="1"/>
  <c r="C965" i="4" a="1"/>
  <c r="C965" i="4" s="1"/>
  <c r="N1002" i="4"/>
  <c r="D1018" i="4" a="1"/>
  <c r="D1018" i="4" s="1"/>
  <c r="L1018" i="4" a="1"/>
  <c r="L1018" i="4" s="1"/>
  <c r="D1032" i="3" s="1"/>
  <c r="G1018" i="4" a="1"/>
  <c r="G1018" i="4" s="1"/>
  <c r="C1018" i="4" a="1"/>
  <c r="C1018" i="4" s="1"/>
  <c r="K1018" i="4" a="1"/>
  <c r="K1018" i="4" s="1"/>
  <c r="B1332" i="2" s="1"/>
  <c r="E1018" i="4" a="1"/>
  <c r="E1018" i="4" s="1"/>
  <c r="J1018" i="4" a="1"/>
  <c r="J1018" i="4" s="1"/>
  <c r="M1032" i="4"/>
  <c r="C709" i="4" a="1"/>
  <c r="C709" i="4" s="1"/>
  <c r="D750" i="4" a="1"/>
  <c r="D750" i="4" s="1"/>
  <c r="L750" i="4" a="1"/>
  <c r="L750" i="4" s="1"/>
  <c r="D764" i="3" s="1"/>
  <c r="G750" i="4" a="1"/>
  <c r="G750" i="4" s="1"/>
  <c r="C750" i="4" a="1"/>
  <c r="C750" i="4" s="1"/>
  <c r="F750" i="4" a="1"/>
  <c r="F750" i="4" s="1"/>
  <c r="C663" i="2" s="1"/>
  <c r="K750" i="4" a="1"/>
  <c r="K750" i="4" s="1"/>
  <c r="B663" i="2" s="1"/>
  <c r="E750" i="4" a="1"/>
  <c r="E750" i="4" s="1"/>
  <c r="C755" i="4" a="1"/>
  <c r="C755" i="4" s="1"/>
  <c r="O755" i="4" a="1"/>
  <c r="O755" i="4" s="1"/>
  <c r="L773" i="4" a="1"/>
  <c r="L773" i="4" s="1"/>
  <c r="D787" i="3" s="1"/>
  <c r="G773" i="4" a="1"/>
  <c r="G773" i="4" s="1"/>
  <c r="C773" i="4" a="1"/>
  <c r="C773" i="4" s="1"/>
  <c r="K773" i="4" a="1"/>
  <c r="K773" i="4" s="1"/>
  <c r="B1271" i="2" s="1"/>
  <c r="E773" i="4" a="1"/>
  <c r="E773" i="4" s="1"/>
  <c r="J773" i="4" a="1"/>
  <c r="J773" i="4" s="1"/>
  <c r="D773" i="4" a="1"/>
  <c r="D773" i="4" s="1"/>
  <c r="J793" i="4" a="1"/>
  <c r="J793" i="4" s="1"/>
  <c r="E793" i="4" a="1"/>
  <c r="E793" i="4" s="1"/>
  <c r="O793" i="4" a="1"/>
  <c r="O793" i="4" s="1"/>
  <c r="D793" i="4" a="1"/>
  <c r="D793" i="4" s="1"/>
  <c r="L793" i="4" a="1"/>
  <c r="L793" i="4" s="1"/>
  <c r="D807" i="3" s="1"/>
  <c r="F793" i="4" a="1"/>
  <c r="F793" i="4" s="1"/>
  <c r="C171" i="2" s="1"/>
  <c r="K793" i="4" a="1"/>
  <c r="K793" i="4" s="1"/>
  <c r="B171" i="2" s="1"/>
  <c r="C793" i="4" a="1"/>
  <c r="C793" i="4" s="1"/>
  <c r="D851" i="4" a="1"/>
  <c r="D851" i="4" s="1"/>
  <c r="E851" i="4" a="1"/>
  <c r="E851" i="4" s="1"/>
  <c r="J851" i="4" a="1"/>
  <c r="J851" i="4" s="1"/>
  <c r="C851" i="4" a="1"/>
  <c r="C851" i="4" s="1"/>
  <c r="O851" i="4" a="1"/>
  <c r="O851" i="4" s="1"/>
  <c r="F851" i="4" a="1"/>
  <c r="F851" i="4" s="1"/>
  <c r="C1537" i="2" s="1"/>
  <c r="L851" i="4" a="1"/>
  <c r="L851" i="4" s="1"/>
  <c r="D865" i="3" s="1"/>
  <c r="D859" i="4" a="1"/>
  <c r="D859" i="4" s="1"/>
  <c r="E859" i="4" a="1"/>
  <c r="E859" i="4" s="1"/>
  <c r="J859" i="4" a="1"/>
  <c r="J859" i="4" s="1"/>
  <c r="C859" i="4" a="1"/>
  <c r="C859" i="4" s="1"/>
  <c r="G859" i="4" a="1"/>
  <c r="G859" i="4" s="1"/>
  <c r="O859" i="4" a="1"/>
  <c r="O859" i="4" s="1"/>
  <c r="L859" i="4" a="1"/>
  <c r="L859" i="4" s="1"/>
  <c r="D873" i="3" s="1"/>
  <c r="O957" i="4" a="1"/>
  <c r="O957" i="4" s="1"/>
  <c r="J957" i="4" a="1"/>
  <c r="J957" i="4" s="1"/>
  <c r="E957" i="4" a="1"/>
  <c r="E957" i="4" s="1"/>
  <c r="F957" i="4" a="1"/>
  <c r="F957" i="4" s="1"/>
  <c r="C775" i="2" s="1"/>
  <c r="L957" i="4" a="1"/>
  <c r="L957" i="4" s="1"/>
  <c r="D971" i="3" s="1"/>
  <c r="D957" i="4" a="1"/>
  <c r="D957" i="4" s="1"/>
  <c r="G957" i="4" a="1"/>
  <c r="G957" i="4" s="1"/>
  <c r="D979" i="4" a="1"/>
  <c r="D979" i="4" s="1"/>
  <c r="O979" i="4" a="1"/>
  <c r="O979" i="4" s="1"/>
  <c r="G979" i="4" a="1"/>
  <c r="G979" i="4" s="1"/>
  <c r="L979" i="4" a="1"/>
  <c r="L979" i="4" s="1"/>
  <c r="D993" i="3" s="1"/>
  <c r="F979" i="4" a="1"/>
  <c r="F979" i="4" s="1"/>
  <c r="C789" i="2" s="1"/>
  <c r="J979" i="4" a="1"/>
  <c r="J979" i="4" s="1"/>
  <c r="O980" i="4" a="1"/>
  <c r="O980" i="4" s="1"/>
  <c r="J980" i="4" a="1"/>
  <c r="J980" i="4" s="1"/>
  <c r="E980" i="4" a="1"/>
  <c r="E980" i="4" s="1"/>
  <c r="D980" i="4" a="1"/>
  <c r="D980" i="4" s="1"/>
  <c r="G980" i="4" a="1"/>
  <c r="G980" i="4" s="1"/>
  <c r="L980" i="4" a="1"/>
  <c r="L980" i="4" s="1"/>
  <c r="D994" i="3" s="1"/>
  <c r="F980" i="4" a="1"/>
  <c r="F980" i="4" s="1"/>
  <c r="C199" i="2" s="1"/>
  <c r="C980" i="4" a="1"/>
  <c r="C980" i="4" s="1"/>
  <c r="D1027" i="4" a="1"/>
  <c r="D1027" i="4" s="1"/>
  <c r="F1027" i="4" a="1"/>
  <c r="F1027" i="4" s="1"/>
  <c r="C1334" i="2" s="1"/>
  <c r="K1027" i="4" a="1"/>
  <c r="K1027" i="4" s="1"/>
  <c r="B1334" i="2" s="1"/>
  <c r="E1027" i="4" a="1"/>
  <c r="E1027" i="4" s="1"/>
  <c r="J1027" i="4" a="1"/>
  <c r="J1027" i="4" s="1"/>
  <c r="G1027" i="4" a="1"/>
  <c r="G1027" i="4" s="1"/>
  <c r="L1051" i="4" a="1"/>
  <c r="L1051" i="4" s="1"/>
  <c r="D1065" i="3" s="1"/>
  <c r="G1051" i="4" a="1"/>
  <c r="G1051" i="4" s="1"/>
  <c r="C1051" i="4" a="1"/>
  <c r="C1051" i="4" s="1"/>
  <c r="K1051" i="4" a="1"/>
  <c r="K1051" i="4" s="1"/>
  <c r="B215" i="2" s="1"/>
  <c r="E1051" i="4" a="1"/>
  <c r="E1051" i="4" s="1"/>
  <c r="J1051" i="4" a="1"/>
  <c r="J1051" i="4" s="1"/>
  <c r="O1051" i="4" a="1"/>
  <c r="O1051" i="4" s="1"/>
  <c r="F1051" i="4" a="1"/>
  <c r="F1051" i="4" s="1"/>
  <c r="C215" i="2" s="1"/>
  <c r="D1051" i="4" a="1"/>
  <c r="D1051" i="4" s="1"/>
  <c r="F527" i="4" a="1"/>
  <c r="F527" i="4" s="1"/>
  <c r="K527" i="4" a="1"/>
  <c r="K527" i="4" s="1"/>
  <c r="B1190" i="2" s="1"/>
  <c r="F535" i="4" a="1"/>
  <c r="F535" i="4" s="1"/>
  <c r="C1195" i="2" s="1"/>
  <c r="K535" i="4" a="1"/>
  <c r="K535" i="4" s="1"/>
  <c r="B1195" i="2" s="1"/>
  <c r="F543" i="4" a="1"/>
  <c r="F543" i="4" s="1"/>
  <c r="C125" i="2" s="1"/>
  <c r="K543" i="4" a="1"/>
  <c r="K543" i="4" s="1"/>
  <c r="B125" i="2" s="1"/>
  <c r="F551" i="4" a="1"/>
  <c r="F551" i="4" s="1"/>
  <c r="K551" i="4" a="1"/>
  <c r="K551" i="4" s="1"/>
  <c r="B570" i="2" s="1"/>
  <c r="F559" i="4" a="1"/>
  <c r="F559" i="4" s="1"/>
  <c r="C128" i="2" s="1"/>
  <c r="K559" i="4" a="1"/>
  <c r="K559" i="4" s="1"/>
  <c r="B128" i="2" s="1"/>
  <c r="F567" i="4" a="1"/>
  <c r="F567" i="4" s="1"/>
  <c r="K567" i="4" a="1"/>
  <c r="K567" i="4" s="1"/>
  <c r="B577" i="2" s="1"/>
  <c r="F575" i="4" a="1"/>
  <c r="F575" i="4" s="1"/>
  <c r="K575" i="4" a="1"/>
  <c r="K575" i="4" s="1"/>
  <c r="B584" i="2" s="1"/>
  <c r="F583" i="4" a="1"/>
  <c r="F583" i="4" s="1"/>
  <c r="K583" i="4" a="1"/>
  <c r="K583" i="4" s="1"/>
  <c r="B1203" i="2" s="1"/>
  <c r="F591" i="4" a="1"/>
  <c r="F591" i="4" s="1"/>
  <c r="C136" i="2" s="1"/>
  <c r="K591" i="4" a="1"/>
  <c r="K591" i="4" s="1"/>
  <c r="B136" i="2" s="1"/>
  <c r="F599" i="4" a="1"/>
  <c r="F599" i="4" s="1"/>
  <c r="C596" i="2" s="1"/>
  <c r="K599" i="4" a="1"/>
  <c r="K599" i="4" s="1"/>
  <c r="B596" i="2" s="1"/>
  <c r="F607" i="4" a="1"/>
  <c r="F607" i="4" s="1"/>
  <c r="K607" i="4" a="1"/>
  <c r="K607" i="4" s="1"/>
  <c r="B1215" i="2" s="1"/>
  <c r="F615" i="4" a="1"/>
  <c r="F615" i="4" s="1"/>
  <c r="K615" i="4" a="1"/>
  <c r="K615" i="4" s="1"/>
  <c r="B1220" i="2" s="1"/>
  <c r="F623" i="4" a="1"/>
  <c r="F623" i="4" s="1"/>
  <c r="K623" i="4" a="1"/>
  <c r="K623" i="4" s="1"/>
  <c r="B600" i="2" s="1"/>
  <c r="F631" i="4" a="1"/>
  <c r="F631" i="4" s="1"/>
  <c r="C1226" i="2" s="1"/>
  <c r="K631" i="4" a="1"/>
  <c r="K631" i="4" s="1"/>
  <c r="B1226" i="2" s="1"/>
  <c r="O660" i="4" a="1"/>
  <c r="O660" i="4" s="1"/>
  <c r="J660" i="4" a="1"/>
  <c r="J660" i="4" s="1"/>
  <c r="E660" i="4" a="1"/>
  <c r="E660" i="4" s="1"/>
  <c r="N660" i="4" s="1"/>
  <c r="D660" i="4" a="1"/>
  <c r="D660" i="4" s="1"/>
  <c r="G660" i="4" a="1"/>
  <c r="G660" i="4" s="1"/>
  <c r="O671" i="4" a="1"/>
  <c r="O671" i="4" s="1"/>
  <c r="J671" i="4" a="1"/>
  <c r="J671" i="4" s="1"/>
  <c r="E671" i="4" a="1"/>
  <c r="E671" i="4" s="1"/>
  <c r="O676" i="4" a="1"/>
  <c r="O676" i="4" s="1"/>
  <c r="J676" i="4" a="1"/>
  <c r="J676" i="4" s="1"/>
  <c r="E676" i="4" a="1"/>
  <c r="E676" i="4" s="1"/>
  <c r="N676" i="4" s="1"/>
  <c r="D676" i="4" a="1"/>
  <c r="D676" i="4" s="1"/>
  <c r="M714" i="4"/>
  <c r="M723" i="4"/>
  <c r="N733" i="4"/>
  <c r="C744" i="4" a="1"/>
  <c r="C744" i="4" s="1"/>
  <c r="K745" i="4" a="1"/>
  <c r="K745" i="4" s="1"/>
  <c r="B661" i="2" s="1"/>
  <c r="D745" i="4" a="1"/>
  <c r="D745" i="4" s="1"/>
  <c r="J745" i="4" a="1"/>
  <c r="J745" i="4" s="1"/>
  <c r="C745" i="4" a="1"/>
  <c r="C745" i="4" s="1"/>
  <c r="O745" i="4" a="1"/>
  <c r="O745" i="4" s="1"/>
  <c r="L745" i="4" a="1"/>
  <c r="L745" i="4" s="1"/>
  <c r="D759" i="3" s="1"/>
  <c r="O750" i="4" a="1"/>
  <c r="O750" i="4" s="1"/>
  <c r="F755" i="4" a="1"/>
  <c r="F755" i="4" s="1"/>
  <c r="C667" i="2" s="1"/>
  <c r="F773" i="4" a="1"/>
  <c r="F773" i="4" s="1"/>
  <c r="C1271" i="2" s="1"/>
  <c r="D826" i="4" a="1"/>
  <c r="D826" i="4" s="1"/>
  <c r="K826" i="4" a="1"/>
  <c r="K826" i="4" s="1"/>
  <c r="B1284" i="2" s="1"/>
  <c r="F826" i="4" a="1"/>
  <c r="F826" i="4" s="1"/>
  <c r="C1284" i="2" s="1"/>
  <c r="O826" i="4" a="1"/>
  <c r="O826" i="4" s="1"/>
  <c r="E826" i="4" a="1"/>
  <c r="E826" i="4" s="1"/>
  <c r="L826" i="4" a="1"/>
  <c r="L826" i="4" s="1"/>
  <c r="D840" i="3" s="1"/>
  <c r="C826" i="4" a="1"/>
  <c r="C826" i="4" s="1"/>
  <c r="J826" i="4" a="1"/>
  <c r="J826" i="4" s="1"/>
  <c r="M878" i="4"/>
  <c r="O956" i="4" a="1"/>
  <c r="O956" i="4" s="1"/>
  <c r="J956" i="4" a="1"/>
  <c r="J956" i="4" s="1"/>
  <c r="E956" i="4" a="1"/>
  <c r="E956" i="4" s="1"/>
  <c r="D956" i="4" a="1"/>
  <c r="D956" i="4" s="1"/>
  <c r="K956" i="4" a="1"/>
  <c r="K956" i="4" s="1"/>
  <c r="B774" i="2" s="1"/>
  <c r="C956" i="4" a="1"/>
  <c r="C956" i="4" s="1"/>
  <c r="L956" i="4" a="1"/>
  <c r="L956" i="4" s="1"/>
  <c r="D970" i="3" s="1"/>
  <c r="G956" i="4" a="1"/>
  <c r="G956" i="4" s="1"/>
  <c r="D963" i="4" a="1"/>
  <c r="D963" i="4" s="1"/>
  <c r="F963" i="4" a="1"/>
  <c r="F963" i="4" s="1"/>
  <c r="C778" i="2" s="1"/>
  <c r="K963" i="4" a="1"/>
  <c r="K963" i="4" s="1"/>
  <c r="B778" i="2" s="1"/>
  <c r="E963" i="4" a="1"/>
  <c r="E963" i="4" s="1"/>
  <c r="J963" i="4" a="1"/>
  <c r="J963" i="4" s="1"/>
  <c r="G963" i="4" a="1"/>
  <c r="G963" i="4" s="1"/>
  <c r="O964" i="4" a="1"/>
  <c r="O964" i="4" s="1"/>
  <c r="J964" i="4" a="1"/>
  <c r="J964" i="4" s="1"/>
  <c r="E964" i="4" a="1"/>
  <c r="E964" i="4" s="1"/>
  <c r="D964" i="4" a="1"/>
  <c r="D964" i="4" s="1"/>
  <c r="L964" i="4" a="1"/>
  <c r="L964" i="4" s="1"/>
  <c r="D978" i="3" s="1"/>
  <c r="F964" i="4" a="1"/>
  <c r="F964" i="4" s="1"/>
  <c r="C779" i="2" s="1"/>
  <c r="K964" i="4" a="1"/>
  <c r="K964" i="4" s="1"/>
  <c r="B779" i="2" s="1"/>
  <c r="G964" i="4" a="1"/>
  <c r="G964" i="4" s="1"/>
  <c r="C964" i="4" a="1"/>
  <c r="C964" i="4" s="1"/>
  <c r="O1005" i="4" a="1"/>
  <c r="O1005" i="4" s="1"/>
  <c r="J1005" i="4" a="1"/>
  <c r="J1005" i="4" s="1"/>
  <c r="E1005" i="4" a="1"/>
  <c r="E1005" i="4" s="1"/>
  <c r="K1005" i="4" a="1"/>
  <c r="K1005" i="4" s="1"/>
  <c r="B804" i="2" s="1"/>
  <c r="C1005" i="4" a="1"/>
  <c r="C1005" i="4" s="1"/>
  <c r="L1005" i="4" a="1"/>
  <c r="L1005" i="4" s="1"/>
  <c r="D1019" i="3" s="1"/>
  <c r="G1005" i="4" a="1"/>
  <c r="G1005" i="4" s="1"/>
  <c r="O1012" i="4" a="1"/>
  <c r="O1012" i="4" s="1"/>
  <c r="J1012" i="4" a="1"/>
  <c r="J1012" i="4" s="1"/>
  <c r="E1012" i="4" a="1"/>
  <c r="E1012" i="4" s="1"/>
  <c r="D1012" i="4" a="1"/>
  <c r="D1012" i="4" s="1"/>
  <c r="K1012" i="4" a="1"/>
  <c r="K1012" i="4" s="1"/>
  <c r="B809" i="2" s="1"/>
  <c r="C1012" i="4" a="1"/>
  <c r="C1012" i="4" s="1"/>
  <c r="G1012" i="4" a="1"/>
  <c r="G1012" i="4" s="1"/>
  <c r="F1012" i="4" a="1"/>
  <c r="F1012" i="4" s="1"/>
  <c r="C809" i="2" s="1"/>
  <c r="F1018" i="4" a="1"/>
  <c r="F1018" i="4" s="1"/>
  <c r="C1332" i="2" s="1"/>
  <c r="F582" i="4" a="1"/>
  <c r="F582" i="4" s="1"/>
  <c r="K582" i="4" a="1"/>
  <c r="K582" i="4" s="1"/>
  <c r="B1202" i="2" s="1"/>
  <c r="F590" i="4" a="1"/>
  <c r="F590" i="4" s="1"/>
  <c r="K590" i="4" a="1"/>
  <c r="K590" i="4" s="1"/>
  <c r="B1208" i="2" s="1"/>
  <c r="E596" i="4" a="1"/>
  <c r="E596" i="4" s="1"/>
  <c r="J596" i="4" a="1"/>
  <c r="J596" i="4" s="1"/>
  <c r="O596" i="4" a="1"/>
  <c r="O596" i="4" s="1"/>
  <c r="F598" i="4" a="1"/>
  <c r="F598" i="4" s="1"/>
  <c r="C1209" i="2" s="1"/>
  <c r="E604" i="4" a="1"/>
  <c r="E604" i="4" s="1"/>
  <c r="J604" i="4" a="1"/>
  <c r="J604" i="4" s="1"/>
  <c r="O604" i="4" a="1"/>
  <c r="O604" i="4" s="1"/>
  <c r="F606" i="4" a="1"/>
  <c r="F606" i="4" s="1"/>
  <c r="E612" i="4" a="1"/>
  <c r="E612" i="4" s="1"/>
  <c r="J612" i="4" a="1"/>
  <c r="J612" i="4" s="1"/>
  <c r="O612" i="4" a="1"/>
  <c r="O612" i="4" s="1"/>
  <c r="F614" i="4" a="1"/>
  <c r="F614" i="4" s="1"/>
  <c r="C1219" i="2" s="1"/>
  <c r="E620" i="4" a="1"/>
  <c r="E620" i="4" s="1"/>
  <c r="J620" i="4" a="1"/>
  <c r="J620" i="4" s="1"/>
  <c r="O620" i="4" a="1"/>
  <c r="O620" i="4" s="1"/>
  <c r="F622" i="4" a="1"/>
  <c r="F622" i="4" s="1"/>
  <c r="E628" i="4" a="1"/>
  <c r="E628" i="4" s="1"/>
  <c r="J628" i="4" a="1"/>
  <c r="J628" i="4" s="1"/>
  <c r="O628" i="4" a="1"/>
  <c r="O628" i="4" s="1"/>
  <c r="F630" i="4" a="1"/>
  <c r="F630" i="4" s="1"/>
  <c r="C1225" i="2" s="1"/>
  <c r="H1225" i="2" s="1"/>
  <c r="K637" i="4" a="1"/>
  <c r="K637" i="4" s="1"/>
  <c r="B607" i="2" s="1"/>
  <c r="E639" i="4" a="1"/>
  <c r="E639" i="4" s="1"/>
  <c r="K639" i="4" a="1"/>
  <c r="K639" i="4" s="1"/>
  <c r="B1567" i="2" s="1"/>
  <c r="L642" i="4" a="1"/>
  <c r="L642" i="4" s="1"/>
  <c r="D656" i="3" s="1"/>
  <c r="G642" i="4" a="1"/>
  <c r="G642" i="4" s="1"/>
  <c r="C642" i="4" a="1"/>
  <c r="C642" i="4" s="1"/>
  <c r="F644" i="4" a="1"/>
  <c r="F644" i="4" s="1"/>
  <c r="C609" i="2" s="1"/>
  <c r="K644" i="4" a="1"/>
  <c r="K644" i="4" s="1"/>
  <c r="B609" i="2" s="1"/>
  <c r="K646" i="4" a="1"/>
  <c r="K646" i="4" s="1"/>
  <c r="B1232" i="2" s="1"/>
  <c r="K653" i="4" a="1"/>
  <c r="K653" i="4" s="1"/>
  <c r="B147" i="2" s="1"/>
  <c r="F655" i="4" a="1"/>
  <c r="F655" i="4" s="1"/>
  <c r="L667" i="4" a="1"/>
  <c r="L667" i="4" s="1"/>
  <c r="D681" i="3" s="1"/>
  <c r="G667" i="4" a="1"/>
  <c r="G667" i="4" s="1"/>
  <c r="O668" i="4" a="1"/>
  <c r="O668" i="4" s="1"/>
  <c r="J668" i="4" a="1"/>
  <c r="J668" i="4" s="1"/>
  <c r="E668" i="4" a="1"/>
  <c r="E668" i="4" s="1"/>
  <c r="N668" i="4" s="1"/>
  <c r="D668" i="4" a="1"/>
  <c r="D668" i="4" s="1"/>
  <c r="C671" i="4" a="1"/>
  <c r="C671" i="4" s="1"/>
  <c r="L675" i="4" a="1"/>
  <c r="L675" i="4" s="1"/>
  <c r="D689" i="3" s="1"/>
  <c r="G675" i="4" a="1"/>
  <c r="G675" i="4" s="1"/>
  <c r="C675" i="4" a="1"/>
  <c r="C675" i="4" s="1"/>
  <c r="M707" i="4"/>
  <c r="D709" i="4" a="1"/>
  <c r="D709" i="4" s="1"/>
  <c r="O709" i="4" a="1"/>
  <c r="O709" i="4" s="1"/>
  <c r="J731" i="4" a="1"/>
  <c r="J731" i="4" s="1"/>
  <c r="O731" i="4" a="1"/>
  <c r="O731" i="4" s="1"/>
  <c r="D731" i="4" a="1"/>
  <c r="D731" i="4" s="1"/>
  <c r="C731" i="4" a="1"/>
  <c r="C731" i="4" s="1"/>
  <c r="K731" i="4" a="1"/>
  <c r="K731" i="4" s="1"/>
  <c r="B162" i="2" s="1"/>
  <c r="E745" i="4" a="1"/>
  <c r="E745" i="4" s="1"/>
  <c r="K751" i="4" a="1"/>
  <c r="K751" i="4" s="1"/>
  <c r="B664" i="2" s="1"/>
  <c r="E751" i="4" a="1"/>
  <c r="E751" i="4" s="1"/>
  <c r="J751" i="4" a="1"/>
  <c r="J751" i="4" s="1"/>
  <c r="D751" i="4" a="1"/>
  <c r="D751" i="4" s="1"/>
  <c r="C751" i="4" a="1"/>
  <c r="C751" i="4" s="1"/>
  <c r="L751" i="4" a="1"/>
  <c r="L751" i="4" s="1"/>
  <c r="D765" i="3" s="1"/>
  <c r="G755" i="4" a="1"/>
  <c r="G755" i="4" s="1"/>
  <c r="L757" i="4" a="1"/>
  <c r="L757" i="4" s="1"/>
  <c r="D771" i="3" s="1"/>
  <c r="F757" i="4" a="1"/>
  <c r="F757" i="4" s="1"/>
  <c r="C1265" i="2" s="1"/>
  <c r="K757" i="4" a="1"/>
  <c r="K757" i="4" s="1"/>
  <c r="B1265" i="2" s="1"/>
  <c r="E757" i="4" a="1"/>
  <c r="E757" i="4" s="1"/>
  <c r="J757" i="4" a="1"/>
  <c r="J757" i="4" s="1"/>
  <c r="G775" i="4" a="1"/>
  <c r="G775" i="4" s="1"/>
  <c r="G776" i="4" a="1"/>
  <c r="G776" i="4" s="1"/>
  <c r="E791" i="4" a="1"/>
  <c r="E791" i="4" s="1"/>
  <c r="J791" i="4" a="1"/>
  <c r="J791" i="4" s="1"/>
  <c r="O791" i="4" a="1"/>
  <c r="O791" i="4" s="1"/>
  <c r="D791" i="4" a="1"/>
  <c r="D791" i="4" s="1"/>
  <c r="G791" i="4" a="1"/>
  <c r="G791" i="4" s="1"/>
  <c r="F791" i="4" a="1"/>
  <c r="F791" i="4" s="1"/>
  <c r="C1274" i="2" s="1"/>
  <c r="G793" i="4" a="1"/>
  <c r="G793" i="4" s="1"/>
  <c r="M807" i="4"/>
  <c r="N817" i="4"/>
  <c r="G826" i="4" a="1"/>
  <c r="G826" i="4" s="1"/>
  <c r="N857" i="4"/>
  <c r="M900" i="4"/>
  <c r="D914" i="4" a="1"/>
  <c r="D914" i="4" s="1"/>
  <c r="L914" i="4" a="1"/>
  <c r="L914" i="4" s="1"/>
  <c r="D928" i="3" s="1"/>
  <c r="G914" i="4" a="1"/>
  <c r="G914" i="4" s="1"/>
  <c r="C914" i="4" a="1"/>
  <c r="C914" i="4" s="1"/>
  <c r="O914" i="4" a="1"/>
  <c r="O914" i="4" s="1"/>
  <c r="F914" i="4" a="1"/>
  <c r="F914" i="4" s="1"/>
  <c r="C749" i="2" s="1"/>
  <c r="E914" i="4" a="1"/>
  <c r="E914" i="4" s="1"/>
  <c r="K914" i="4" a="1"/>
  <c r="K914" i="4" s="1"/>
  <c r="B749" i="2" s="1"/>
  <c r="C957" i="4" a="1"/>
  <c r="C957" i="4" s="1"/>
  <c r="K965" i="4" a="1"/>
  <c r="K965" i="4" s="1"/>
  <c r="B780" i="2" s="1"/>
  <c r="C979" i="4" a="1"/>
  <c r="C979" i="4" s="1"/>
  <c r="D1005" i="4" a="1"/>
  <c r="D1005" i="4" s="1"/>
  <c r="F389" i="4" a="1"/>
  <c r="F389" i="4" s="1"/>
  <c r="F397" i="4" a="1"/>
  <c r="F397" i="4" s="1"/>
  <c r="F405" i="4" a="1"/>
  <c r="F405" i="4" s="1"/>
  <c r="F413" i="4" a="1"/>
  <c r="F413" i="4" s="1"/>
  <c r="F421" i="4" a="1"/>
  <c r="F421" i="4" s="1"/>
  <c r="F429" i="4" a="1"/>
  <c r="F429" i="4" s="1"/>
  <c r="F437" i="4" a="1"/>
  <c r="F437" i="4" s="1"/>
  <c r="F445" i="4" a="1"/>
  <c r="F445" i="4" s="1"/>
  <c r="F453" i="4" a="1"/>
  <c r="F453" i="4" s="1"/>
  <c r="C521" i="2" s="1"/>
  <c r="F461" i="4" a="1"/>
  <c r="F461" i="4" s="1"/>
  <c r="F469" i="4" a="1"/>
  <c r="F469" i="4" s="1"/>
  <c r="F477" i="4" a="1"/>
  <c r="F477" i="4" s="1"/>
  <c r="F485" i="4" a="1"/>
  <c r="F485" i="4" s="1"/>
  <c r="C538" i="2" s="1"/>
  <c r="F493" i="4" a="1"/>
  <c r="F493" i="4" s="1"/>
  <c r="C121" i="2" s="1"/>
  <c r="F501" i="4" a="1"/>
  <c r="F501" i="4" s="1"/>
  <c r="C122" i="2" s="1"/>
  <c r="F509" i="4" a="1"/>
  <c r="F509" i="4" s="1"/>
  <c r="F517" i="4" a="1"/>
  <c r="F517" i="4" s="1"/>
  <c r="F525" i="4" a="1"/>
  <c r="F525" i="4" s="1"/>
  <c r="C527" i="4" a="1"/>
  <c r="C527" i="4" s="1"/>
  <c r="G527" i="4" a="1"/>
  <c r="G527" i="4" s="1"/>
  <c r="F533" i="4" a="1"/>
  <c r="F533" i="4" s="1"/>
  <c r="C1193" i="2" s="1"/>
  <c r="C535" i="4" a="1"/>
  <c r="C535" i="4" s="1"/>
  <c r="G535" i="4" a="1"/>
  <c r="G535" i="4" s="1"/>
  <c r="F541" i="4" a="1"/>
  <c r="F541" i="4" s="1"/>
  <c r="C543" i="4" a="1"/>
  <c r="C543" i="4" s="1"/>
  <c r="G543" i="4" a="1"/>
  <c r="G543" i="4" s="1"/>
  <c r="F549" i="4" a="1"/>
  <c r="F549" i="4" s="1"/>
  <c r="C1197" i="2" s="1"/>
  <c r="C551" i="4" a="1"/>
  <c r="C551" i="4" s="1"/>
  <c r="G551" i="4" a="1"/>
  <c r="G551" i="4" s="1"/>
  <c r="F557" i="4" a="1"/>
  <c r="F557" i="4" s="1"/>
  <c r="C574" i="2" s="1"/>
  <c r="C559" i="4" a="1"/>
  <c r="C559" i="4" s="1"/>
  <c r="G559" i="4" a="1"/>
  <c r="G559" i="4" s="1"/>
  <c r="F565" i="4" a="1"/>
  <c r="F565" i="4" s="1"/>
  <c r="C567" i="4" a="1"/>
  <c r="C567" i="4" s="1"/>
  <c r="G567" i="4" a="1"/>
  <c r="G567" i="4" s="1"/>
  <c r="F573" i="4" a="1"/>
  <c r="F573" i="4" s="1"/>
  <c r="C575" i="4" a="1"/>
  <c r="C575" i="4" s="1"/>
  <c r="G575" i="4" a="1"/>
  <c r="G575" i="4" s="1"/>
  <c r="F581" i="4" a="1"/>
  <c r="F581" i="4" s="1"/>
  <c r="C583" i="4" a="1"/>
  <c r="C583" i="4" s="1"/>
  <c r="G583" i="4" a="1"/>
  <c r="G583" i="4" s="1"/>
  <c r="F589" i="4" a="1"/>
  <c r="F589" i="4" s="1"/>
  <c r="C591" i="4" a="1"/>
  <c r="C591" i="4" s="1"/>
  <c r="G591" i="4" a="1"/>
  <c r="G591" i="4" s="1"/>
  <c r="F597" i="4" a="1"/>
  <c r="F597" i="4" s="1"/>
  <c r="C599" i="4" a="1"/>
  <c r="C599" i="4" s="1"/>
  <c r="G599" i="4" a="1"/>
  <c r="G599" i="4" s="1"/>
  <c r="F605" i="4" a="1"/>
  <c r="F605" i="4" s="1"/>
  <c r="C607" i="4" a="1"/>
  <c r="C607" i="4" s="1"/>
  <c r="G607" i="4" a="1"/>
  <c r="G607" i="4" s="1"/>
  <c r="F613" i="4" a="1"/>
  <c r="F613" i="4" s="1"/>
  <c r="C615" i="4" a="1"/>
  <c r="C615" i="4" s="1"/>
  <c r="G615" i="4" a="1"/>
  <c r="G615" i="4" s="1"/>
  <c r="F621" i="4" a="1"/>
  <c r="F621" i="4" s="1"/>
  <c r="C599" i="2" s="1"/>
  <c r="C623" i="4" a="1"/>
  <c r="C623" i="4" s="1"/>
  <c r="G623" i="4" a="1"/>
  <c r="G623" i="4" s="1"/>
  <c r="F629" i="4" a="1"/>
  <c r="F629" i="4" s="1"/>
  <c r="C631" i="4" a="1"/>
  <c r="C631" i="4" s="1"/>
  <c r="G631" i="4" a="1"/>
  <c r="G631" i="4" s="1"/>
  <c r="F637" i="4" a="1"/>
  <c r="F637" i="4" s="1"/>
  <c r="F639" i="4" a="1"/>
  <c r="F639" i="4" s="1"/>
  <c r="C1567" i="2" s="1"/>
  <c r="F653" i="4" a="1"/>
  <c r="F653" i="4" s="1"/>
  <c r="C660" i="4" a="1"/>
  <c r="C660" i="4" s="1"/>
  <c r="K671" i="4" a="1"/>
  <c r="K671" i="4" s="1"/>
  <c r="B622" i="2" s="1"/>
  <c r="D674" i="4" a="1"/>
  <c r="D674" i="4" s="1"/>
  <c r="L674" i="4" a="1"/>
  <c r="L674" i="4" s="1"/>
  <c r="D688" i="3" s="1"/>
  <c r="G674" i="4" a="1"/>
  <c r="G674" i="4" s="1"/>
  <c r="C674" i="4" a="1"/>
  <c r="C674" i="4" s="1"/>
  <c r="C676" i="4" a="1"/>
  <c r="C676" i="4" s="1"/>
  <c r="C677" i="4" a="1"/>
  <c r="C677" i="4" s="1"/>
  <c r="J677" i="4" a="1"/>
  <c r="J677" i="4" s="1"/>
  <c r="D683" i="4" a="1"/>
  <c r="D683" i="4" s="1"/>
  <c r="L683" i="4" a="1"/>
  <c r="L683" i="4" s="1"/>
  <c r="D697" i="3" s="1"/>
  <c r="G683" i="4" a="1"/>
  <c r="G683" i="4" s="1"/>
  <c r="C683" i="4" a="1"/>
  <c r="C683" i="4" s="1"/>
  <c r="J683" i="4" a="1"/>
  <c r="J683" i="4" s="1"/>
  <c r="N701" i="4"/>
  <c r="N703" i="4"/>
  <c r="M705" i="4"/>
  <c r="G709" i="4" a="1"/>
  <c r="G709" i="4" s="1"/>
  <c r="J715" i="4" a="1"/>
  <c r="J715" i="4" s="1"/>
  <c r="O715" i="4" a="1"/>
  <c r="O715" i="4" s="1"/>
  <c r="D715" i="4" a="1"/>
  <c r="D715" i="4" s="1"/>
  <c r="C715" i="4" a="1"/>
  <c r="C715" i="4" s="1"/>
  <c r="K715" i="4" a="1"/>
  <c r="K715" i="4" s="1"/>
  <c r="B642" i="2" s="1"/>
  <c r="E729" i="4" a="1"/>
  <c r="E729" i="4" s="1"/>
  <c r="J729" i="4" a="1"/>
  <c r="J729" i="4" s="1"/>
  <c r="D729" i="4" a="1"/>
  <c r="D729" i="4" s="1"/>
  <c r="O729" i="4" a="1"/>
  <c r="O729" i="4" s="1"/>
  <c r="C729" i="4" a="1"/>
  <c r="C729" i="4" s="1"/>
  <c r="K729" i="4" a="1"/>
  <c r="K729" i="4" s="1"/>
  <c r="B1257" i="2" s="1"/>
  <c r="L734" i="4" a="1"/>
  <c r="L734" i="4" s="1"/>
  <c r="D748" i="3" s="1"/>
  <c r="G734" i="4" a="1"/>
  <c r="G734" i="4" s="1"/>
  <c r="C734" i="4" a="1"/>
  <c r="C734" i="4" s="1"/>
  <c r="F734" i="4" a="1"/>
  <c r="F734" i="4" s="1"/>
  <c r="C654" i="2" s="1"/>
  <c r="K734" i="4" a="1"/>
  <c r="K734" i="4" s="1"/>
  <c r="B654" i="2" s="1"/>
  <c r="E734" i="4" a="1"/>
  <c r="E734" i="4" s="1"/>
  <c r="J734" i="4" a="1"/>
  <c r="J734" i="4" s="1"/>
  <c r="G744" i="4" a="1"/>
  <c r="G744" i="4" s="1"/>
  <c r="F745" i="4" a="1"/>
  <c r="F745" i="4" s="1"/>
  <c r="C661" i="2" s="1"/>
  <c r="C757" i="4" a="1"/>
  <c r="C757" i="4" s="1"/>
  <c r="O757" i="4" a="1"/>
  <c r="O757" i="4" s="1"/>
  <c r="M787" i="4"/>
  <c r="C791" i="4" a="1"/>
  <c r="C791" i="4" s="1"/>
  <c r="N801" i="4"/>
  <c r="D858" i="4" a="1"/>
  <c r="D858" i="4" s="1"/>
  <c r="K858" i="4" a="1"/>
  <c r="K858" i="4" s="1"/>
  <c r="B714" i="2" s="1"/>
  <c r="F858" i="4" a="1"/>
  <c r="F858" i="4" s="1"/>
  <c r="C714" i="2" s="1"/>
  <c r="O858" i="4" a="1"/>
  <c r="O858" i="4" s="1"/>
  <c r="E858" i="4" a="1"/>
  <c r="E858" i="4" s="1"/>
  <c r="L858" i="4" a="1"/>
  <c r="L858" i="4" s="1"/>
  <c r="D872" i="3" s="1"/>
  <c r="C858" i="4" a="1"/>
  <c r="C858" i="4" s="1"/>
  <c r="J858" i="4" a="1"/>
  <c r="J858" i="4" s="1"/>
  <c r="F859" i="4" a="1"/>
  <c r="F859" i="4" s="1"/>
  <c r="C715" i="2" s="1"/>
  <c r="J921" i="4" a="1"/>
  <c r="J921" i="4" s="1"/>
  <c r="F956" i="4" a="1"/>
  <c r="F956" i="4" s="1"/>
  <c r="C774" i="2" s="1"/>
  <c r="C963" i="4" a="1"/>
  <c r="C963" i="4" s="1"/>
  <c r="O973" i="4" a="1"/>
  <c r="O973" i="4" s="1"/>
  <c r="J973" i="4" a="1"/>
  <c r="J973" i="4" s="1"/>
  <c r="E973" i="4" a="1"/>
  <c r="E973" i="4" s="1"/>
  <c r="G973" i="4" a="1"/>
  <c r="G973" i="4" s="1"/>
  <c r="F973" i="4" a="1"/>
  <c r="F973" i="4" s="1"/>
  <c r="C1324" i="2" s="1"/>
  <c r="D973" i="4" a="1"/>
  <c r="D973" i="4" s="1"/>
  <c r="C973" i="4" a="1"/>
  <c r="C973" i="4" s="1"/>
  <c r="E979" i="4" a="1"/>
  <c r="E979" i="4" s="1"/>
  <c r="F1005" i="4" a="1"/>
  <c r="F1005" i="4" s="1"/>
  <c r="C804" i="2" s="1"/>
  <c r="D1026" i="4" a="1"/>
  <c r="D1026" i="4" s="1"/>
  <c r="L1026" i="4" a="1"/>
  <c r="L1026" i="4" s="1"/>
  <c r="D1040" i="3" s="1"/>
  <c r="G1026" i="4" a="1"/>
  <c r="G1026" i="4" s="1"/>
  <c r="C1026" i="4" a="1"/>
  <c r="C1026" i="4" s="1"/>
  <c r="F1026" i="4" a="1"/>
  <c r="F1026" i="4" s="1"/>
  <c r="C816" i="2" s="1"/>
  <c r="K1026" i="4" a="1"/>
  <c r="K1026" i="4" s="1"/>
  <c r="B816" i="2" s="1"/>
  <c r="E1026" i="4" a="1"/>
  <c r="E1026" i="4" s="1"/>
  <c r="J1026" i="4" a="1"/>
  <c r="J1026" i="4" s="1"/>
  <c r="F380" i="4" a="1"/>
  <c r="F380" i="4" s="1"/>
  <c r="F388" i="4" a="1"/>
  <c r="F388" i="4" s="1"/>
  <c r="C493" i="2" s="1"/>
  <c r="F396" i="4" a="1"/>
  <c r="F396" i="4" s="1"/>
  <c r="C498" i="2" s="1"/>
  <c r="F404" i="4" a="1"/>
  <c r="F404" i="4" s="1"/>
  <c r="C1549" i="2" s="1"/>
  <c r="F412" i="4" a="1"/>
  <c r="F412" i="4" s="1"/>
  <c r="F420" i="4" a="1"/>
  <c r="F420" i="4" s="1"/>
  <c r="F428" i="4" a="1"/>
  <c r="F428" i="4" s="1"/>
  <c r="F436" i="4" a="1"/>
  <c r="F436" i="4" s="1"/>
  <c r="C111" i="2" s="1"/>
  <c r="F444" i="4" a="1"/>
  <c r="F444" i="4" s="1"/>
  <c r="F452" i="4" a="1"/>
  <c r="F452" i="4" s="1"/>
  <c r="F460" i="4" a="1"/>
  <c r="F460" i="4" s="1"/>
  <c r="F468" i="4" a="1"/>
  <c r="F468" i="4" s="1"/>
  <c r="F476" i="4" a="1"/>
  <c r="F476" i="4" s="1"/>
  <c r="F484" i="4" a="1"/>
  <c r="F484" i="4" s="1"/>
  <c r="F492" i="4" a="1"/>
  <c r="F492" i="4" s="1"/>
  <c r="F500" i="4" a="1"/>
  <c r="F500" i="4" s="1"/>
  <c r="F508" i="4" a="1"/>
  <c r="F508" i="4" s="1"/>
  <c r="F516" i="4" a="1"/>
  <c r="F516" i="4" s="1"/>
  <c r="F524" i="4" a="1"/>
  <c r="F524" i="4" s="1"/>
  <c r="C557" i="2" s="1"/>
  <c r="F532" i="4" a="1"/>
  <c r="F532" i="4" s="1"/>
  <c r="C1192" i="2" s="1"/>
  <c r="F540" i="4" a="1"/>
  <c r="F540" i="4" s="1"/>
  <c r="F548" i="4" a="1"/>
  <c r="F548" i="4" s="1"/>
  <c r="F556" i="4" a="1"/>
  <c r="F556" i="4" s="1"/>
  <c r="F564" i="4" a="1"/>
  <c r="F564" i="4" s="1"/>
  <c r="F572" i="4" a="1"/>
  <c r="F572" i="4" s="1"/>
  <c r="F580" i="4" a="1"/>
  <c r="F580" i="4" s="1"/>
  <c r="C586" i="2" s="1"/>
  <c r="C582" i="4" a="1"/>
  <c r="C582" i="4" s="1"/>
  <c r="G582" i="4" a="1"/>
  <c r="G582" i="4" s="1"/>
  <c r="F588" i="4" a="1"/>
  <c r="F588" i="4" s="1"/>
  <c r="C1206" i="2" s="1"/>
  <c r="C590" i="4" a="1"/>
  <c r="C590" i="4" s="1"/>
  <c r="G590" i="4" a="1"/>
  <c r="G590" i="4" s="1"/>
  <c r="F596" i="4" a="1"/>
  <c r="F596" i="4" s="1"/>
  <c r="C594" i="2" s="1"/>
  <c r="F604" i="4" a="1"/>
  <c r="F604" i="4" s="1"/>
  <c r="C1212" i="2" s="1"/>
  <c r="F612" i="4" a="1"/>
  <c r="F612" i="4" s="1"/>
  <c r="C137" i="2" s="1"/>
  <c r="F620" i="4" a="1"/>
  <c r="F620" i="4" s="1"/>
  <c r="C1223" i="2" s="1"/>
  <c r="F628" i="4" a="1"/>
  <c r="F628" i="4" s="1"/>
  <c r="C604" i="2" s="1"/>
  <c r="O646" i="4" a="1"/>
  <c r="O646" i="4" s="1"/>
  <c r="J646" i="4" a="1"/>
  <c r="J646" i="4" s="1"/>
  <c r="E646" i="4" a="1"/>
  <c r="E646" i="4" s="1"/>
  <c r="N646" i="4" s="1"/>
  <c r="L646" i="4" a="1"/>
  <c r="L646" i="4" s="1"/>
  <c r="D660" i="3" s="1"/>
  <c r="D671" i="4" a="1"/>
  <c r="D671" i="4" s="1"/>
  <c r="L671" i="4" a="1"/>
  <c r="L671" i="4" s="1"/>
  <c r="D685" i="3" s="1"/>
  <c r="J674" i="4" a="1"/>
  <c r="J674" i="4" s="1"/>
  <c r="K677" i="4" a="1"/>
  <c r="K677" i="4" s="1"/>
  <c r="B627" i="2" s="1"/>
  <c r="J699" i="4" a="1"/>
  <c r="J699" i="4" s="1"/>
  <c r="O699" i="4" a="1"/>
  <c r="O699" i="4" s="1"/>
  <c r="D699" i="4" a="1"/>
  <c r="D699" i="4" s="1"/>
  <c r="C699" i="4" a="1"/>
  <c r="C699" i="4" s="1"/>
  <c r="K699" i="4" a="1"/>
  <c r="K699" i="4" s="1"/>
  <c r="B1249" i="2" s="1"/>
  <c r="E713" i="4" a="1"/>
  <c r="E713" i="4" s="1"/>
  <c r="N713" i="4" s="1"/>
  <c r="J713" i="4" a="1"/>
  <c r="J713" i="4" s="1"/>
  <c r="D713" i="4" a="1"/>
  <c r="D713" i="4" s="1"/>
  <c r="O713" i="4" a="1"/>
  <c r="O713" i="4" s="1"/>
  <c r="C713" i="4" a="1"/>
  <c r="C713" i="4" s="1"/>
  <c r="K713" i="4" a="1"/>
  <c r="K713" i="4" s="1"/>
  <c r="B1254" i="2" s="1"/>
  <c r="L718" i="4" a="1"/>
  <c r="L718" i="4" s="1"/>
  <c r="D732" i="3" s="1"/>
  <c r="G718" i="4" a="1"/>
  <c r="G718" i="4" s="1"/>
  <c r="C718" i="4" a="1"/>
  <c r="C718" i="4" s="1"/>
  <c r="F718" i="4" a="1"/>
  <c r="F718" i="4" s="1"/>
  <c r="C644" i="2" s="1"/>
  <c r="K718" i="4" a="1"/>
  <c r="K718" i="4" s="1"/>
  <c r="B644" i="2" s="1"/>
  <c r="E718" i="4" a="1"/>
  <c r="E718" i="4" s="1"/>
  <c r="N718" i="4" s="1"/>
  <c r="J718" i="4" a="1"/>
  <c r="J718" i="4" s="1"/>
  <c r="O722" i="4" a="1"/>
  <c r="O722" i="4" s="1"/>
  <c r="J722" i="4" a="1"/>
  <c r="J722" i="4" s="1"/>
  <c r="E722" i="4" a="1"/>
  <c r="E722" i="4" s="1"/>
  <c r="N722" i="4" s="1"/>
  <c r="D722" i="4" a="1"/>
  <c r="D722" i="4" s="1"/>
  <c r="C722" i="4" a="1"/>
  <c r="C722" i="4" s="1"/>
  <c r="K722" i="4" a="1"/>
  <c r="K722" i="4" s="1"/>
  <c r="B647" i="2" s="1"/>
  <c r="E731" i="4" a="1"/>
  <c r="E731" i="4" s="1"/>
  <c r="N731" i="4" s="1"/>
  <c r="L731" i="4" a="1"/>
  <c r="L731" i="4" s="1"/>
  <c r="D745" i="3" s="1"/>
  <c r="D736" i="4" a="1"/>
  <c r="D736" i="4" s="1"/>
  <c r="J736" i="4" a="1"/>
  <c r="J736" i="4" s="1"/>
  <c r="E736" i="4" a="1"/>
  <c r="E736" i="4" s="1"/>
  <c r="N736" i="4" s="1"/>
  <c r="O736" i="4" a="1"/>
  <c r="O736" i="4" s="1"/>
  <c r="K736" i="4" a="1"/>
  <c r="K736" i="4" s="1"/>
  <c r="B656" i="2" s="1"/>
  <c r="F751" i="4" a="1"/>
  <c r="F751" i="4" s="1"/>
  <c r="C664" i="2" s="1"/>
  <c r="O751" i="4" a="1"/>
  <c r="O751" i="4" s="1"/>
  <c r="D757" i="4" a="1"/>
  <c r="D757" i="4" s="1"/>
  <c r="D758" i="4" a="1"/>
  <c r="D758" i="4" s="1"/>
  <c r="L758" i="4" a="1"/>
  <c r="L758" i="4" s="1"/>
  <c r="D772" i="3" s="1"/>
  <c r="G758" i="4" a="1"/>
  <c r="G758" i="4" s="1"/>
  <c r="C758" i="4" a="1"/>
  <c r="C758" i="4" s="1"/>
  <c r="E758" i="4" a="1"/>
  <c r="E758" i="4" s="1"/>
  <c r="J758" i="4" a="1"/>
  <c r="J758" i="4" s="1"/>
  <c r="O758" i="4" a="1"/>
  <c r="O758" i="4" s="1"/>
  <c r="O779" i="4" a="1"/>
  <c r="O779" i="4" s="1"/>
  <c r="C779" i="4" a="1"/>
  <c r="C779" i="4" s="1"/>
  <c r="G779" i="4" a="1"/>
  <c r="G779" i="4" s="1"/>
  <c r="L779" i="4" a="1"/>
  <c r="L779" i="4" s="1"/>
  <c r="D793" i="3" s="1"/>
  <c r="F779" i="4" a="1"/>
  <c r="F779" i="4" s="1"/>
  <c r="C680" i="2" s="1"/>
  <c r="O788" i="4" a="1"/>
  <c r="O788" i="4" s="1"/>
  <c r="J788" i="4" a="1"/>
  <c r="J788" i="4" s="1"/>
  <c r="E788" i="4" a="1"/>
  <c r="E788" i="4" s="1"/>
  <c r="C788" i="4" a="1"/>
  <c r="C788" i="4" s="1"/>
  <c r="G788" i="4" a="1"/>
  <c r="G788" i="4" s="1"/>
  <c r="L788" i="4" a="1"/>
  <c r="L788" i="4" s="1"/>
  <c r="D802" i="3" s="1"/>
  <c r="F788" i="4" a="1"/>
  <c r="F788" i="4" s="1"/>
  <c r="C169" i="2" s="1"/>
  <c r="K788" i="4" a="1"/>
  <c r="K788" i="4" s="1"/>
  <c r="B169" i="2" s="1"/>
  <c r="D819" i="4" a="1"/>
  <c r="D819" i="4" s="1"/>
  <c r="E819" i="4" a="1"/>
  <c r="E819" i="4" s="1"/>
  <c r="J819" i="4" a="1"/>
  <c r="J819" i="4" s="1"/>
  <c r="C819" i="4" a="1"/>
  <c r="C819" i="4" s="1"/>
  <c r="G819" i="4" a="1"/>
  <c r="G819" i="4" s="1"/>
  <c r="O819" i="4" a="1"/>
  <c r="O819" i="4" s="1"/>
  <c r="F819" i="4" a="1"/>
  <c r="F819" i="4" s="1"/>
  <c r="C696" i="2" s="1"/>
  <c r="N833" i="4"/>
  <c r="D834" i="4" a="1"/>
  <c r="D834" i="4" s="1"/>
  <c r="K834" i="4" a="1"/>
  <c r="K834" i="4" s="1"/>
  <c r="B703" i="2" s="1"/>
  <c r="F834" i="4" a="1"/>
  <c r="F834" i="4" s="1"/>
  <c r="C703" i="2" s="1"/>
  <c r="G834" i="4" a="1"/>
  <c r="G834" i="4" s="1"/>
  <c r="O834" i="4" a="1"/>
  <c r="O834" i="4" s="1"/>
  <c r="E834" i="4" a="1"/>
  <c r="E834" i="4" s="1"/>
  <c r="L834" i="4" a="1"/>
  <c r="L834" i="4" s="1"/>
  <c r="D848" i="3" s="1"/>
  <c r="C834" i="4" a="1"/>
  <c r="C834" i="4" s="1"/>
  <c r="K851" i="4" a="1"/>
  <c r="K851" i="4" s="1"/>
  <c r="B1537" i="2" s="1"/>
  <c r="D898" i="4" a="1"/>
  <c r="D898" i="4" s="1"/>
  <c r="L898" i="4" a="1"/>
  <c r="L898" i="4" s="1"/>
  <c r="D912" i="3" s="1"/>
  <c r="G898" i="4" a="1"/>
  <c r="G898" i="4" s="1"/>
  <c r="C898" i="4" a="1"/>
  <c r="C898" i="4" s="1"/>
  <c r="F898" i="4" a="1"/>
  <c r="F898" i="4" s="1"/>
  <c r="C738" i="2" s="1"/>
  <c r="K898" i="4" a="1"/>
  <c r="K898" i="4" s="1"/>
  <c r="B738" i="2" s="1"/>
  <c r="E898" i="4" a="1"/>
  <c r="E898" i="4" s="1"/>
  <c r="D906" i="4" a="1"/>
  <c r="D906" i="4" s="1"/>
  <c r="L906" i="4" a="1"/>
  <c r="L906" i="4" s="1"/>
  <c r="D920" i="3" s="1"/>
  <c r="G906" i="4" a="1"/>
  <c r="G906" i="4" s="1"/>
  <c r="C906" i="4" a="1"/>
  <c r="C906" i="4" s="1"/>
  <c r="F906" i="4" a="1"/>
  <c r="F906" i="4" s="1"/>
  <c r="C744" i="2" s="1"/>
  <c r="K906" i="4" a="1"/>
  <c r="K906" i="4" s="1"/>
  <c r="B744" i="2" s="1"/>
  <c r="E906" i="4" a="1"/>
  <c r="E906" i="4" s="1"/>
  <c r="D907" i="4" a="1"/>
  <c r="D907" i="4" s="1"/>
  <c r="L907" i="4" a="1"/>
  <c r="L907" i="4" s="1"/>
  <c r="D921" i="3" s="1"/>
  <c r="F907" i="4" a="1"/>
  <c r="F907" i="4" s="1"/>
  <c r="C1305" i="2" s="1"/>
  <c r="K907" i="4" a="1"/>
  <c r="K907" i="4" s="1"/>
  <c r="B1305" i="2" s="1"/>
  <c r="G907" i="4" a="1"/>
  <c r="G907" i="4" s="1"/>
  <c r="E907" i="4" a="1"/>
  <c r="E907" i="4" s="1"/>
  <c r="C907" i="4" a="1"/>
  <c r="C907" i="4" s="1"/>
  <c r="O907" i="4" a="1"/>
  <c r="O907" i="4" s="1"/>
  <c r="O972" i="4" a="1"/>
  <c r="O972" i="4" s="1"/>
  <c r="J972" i="4" a="1"/>
  <c r="J972" i="4" s="1"/>
  <c r="E972" i="4" a="1"/>
  <c r="E972" i="4" s="1"/>
  <c r="D972" i="4" a="1"/>
  <c r="D972" i="4" s="1"/>
  <c r="L972" i="4" a="1"/>
  <c r="L972" i="4" s="1"/>
  <c r="D986" i="3" s="1"/>
  <c r="F972" i="4" a="1"/>
  <c r="F972" i="4" s="1"/>
  <c r="C783" i="2" s="1"/>
  <c r="G972" i="4" a="1"/>
  <c r="G972" i="4" s="1"/>
  <c r="N994" i="4"/>
  <c r="L1027" i="4" a="1"/>
  <c r="L1027" i="4" s="1"/>
  <c r="D1041" i="3" s="1"/>
  <c r="O1029" i="4" a="1"/>
  <c r="O1029" i="4" s="1"/>
  <c r="J1029" i="4" a="1"/>
  <c r="J1029" i="4" s="1"/>
  <c r="E1029" i="4" a="1"/>
  <c r="E1029" i="4" s="1"/>
  <c r="F1029" i="4" a="1"/>
  <c r="F1029" i="4" s="1"/>
  <c r="C210" i="2" s="1"/>
  <c r="L1029" i="4" a="1"/>
  <c r="L1029" i="4" s="1"/>
  <c r="D1043" i="3" s="1"/>
  <c r="D1029" i="4" a="1"/>
  <c r="D1029" i="4" s="1"/>
  <c r="K1029" i="4" a="1"/>
  <c r="K1029" i="4" s="1"/>
  <c r="B210" i="2" s="1"/>
  <c r="C1029" i="4" a="1"/>
  <c r="C1029" i="4" s="1"/>
  <c r="M1030" i="4"/>
  <c r="L1100" i="4" a="1"/>
  <c r="L1100" i="4" s="1"/>
  <c r="D1114" i="3" s="1"/>
  <c r="G1100" i="4" a="1"/>
  <c r="G1100" i="4" s="1"/>
  <c r="C1100" i="4" a="1"/>
  <c r="C1100" i="4" s="1"/>
  <c r="K1100" i="4" a="1"/>
  <c r="K1100" i="4" s="1"/>
  <c r="B852" i="2" s="1"/>
  <c r="E1100" i="4" a="1"/>
  <c r="E1100" i="4" s="1"/>
  <c r="J1100" i="4" a="1"/>
  <c r="J1100" i="4" s="1"/>
  <c r="O1100" i="4" a="1"/>
  <c r="O1100" i="4" s="1"/>
  <c r="D1100" i="4" a="1"/>
  <c r="D1100" i="4" s="1"/>
  <c r="F1100" i="4" a="1"/>
  <c r="F1100" i="4" s="1"/>
  <c r="C852" i="2" s="1"/>
  <c r="O1013" i="4" a="1"/>
  <c r="O1013" i="4" s="1"/>
  <c r="J1013" i="4" a="1"/>
  <c r="J1013" i="4" s="1"/>
  <c r="E1013" i="4" a="1"/>
  <c r="E1013" i="4" s="1"/>
  <c r="L1013" i="4" a="1"/>
  <c r="L1013" i="4" s="1"/>
  <c r="D1027" i="3" s="1"/>
  <c r="D1013" i="4" a="1"/>
  <c r="D1013" i="4" s="1"/>
  <c r="K1013" i="4" a="1"/>
  <c r="K1013" i="4" s="1"/>
  <c r="B810" i="2" s="1"/>
  <c r="C1013" i="4" a="1"/>
  <c r="C1013" i="4" s="1"/>
  <c r="N1036" i="4"/>
  <c r="L1059" i="4" a="1"/>
  <c r="L1059" i="4" s="1"/>
  <c r="D1073" i="3" s="1"/>
  <c r="G1059" i="4" a="1"/>
  <c r="G1059" i="4" s="1"/>
  <c r="C1059" i="4" a="1"/>
  <c r="C1059" i="4" s="1"/>
  <c r="K1059" i="4" a="1"/>
  <c r="K1059" i="4" s="1"/>
  <c r="B218" i="2" s="1"/>
  <c r="E1059" i="4" a="1"/>
  <c r="E1059" i="4" s="1"/>
  <c r="J1059" i="4" a="1"/>
  <c r="J1059" i="4" s="1"/>
  <c r="O1059" i="4" a="1"/>
  <c r="O1059" i="4" s="1"/>
  <c r="F1059" i="4" a="1"/>
  <c r="F1059" i="4" s="1"/>
  <c r="C218" i="2" s="1"/>
  <c r="D1059" i="4" a="1"/>
  <c r="D1059" i="4" s="1"/>
  <c r="K1091" i="4" a="1"/>
  <c r="K1091" i="4" s="1"/>
  <c r="B1351" i="2" s="1"/>
  <c r="J1091" i="4" a="1"/>
  <c r="J1091" i="4" s="1"/>
  <c r="G1091" i="4" a="1"/>
  <c r="G1091" i="4" s="1"/>
  <c r="F1091" i="4" a="1"/>
  <c r="F1091" i="4" s="1"/>
  <c r="C1351" i="2" s="1"/>
  <c r="L1091" i="4" a="1"/>
  <c r="L1091" i="4" s="1"/>
  <c r="D1105" i="3" s="1"/>
  <c r="D1091" i="4" a="1"/>
  <c r="D1091" i="4" s="1"/>
  <c r="E1091" i="4" a="1"/>
  <c r="E1091" i="4" s="1"/>
  <c r="O1091" i="4" a="1"/>
  <c r="O1091" i="4" s="1"/>
  <c r="C1091" i="4" a="1"/>
  <c r="C1091" i="4" s="1"/>
  <c r="O1097" i="4" a="1"/>
  <c r="O1097" i="4" s="1"/>
  <c r="D1097" i="4" a="1"/>
  <c r="D1097" i="4" s="1"/>
  <c r="C1097" i="4" a="1"/>
  <c r="C1097" i="4" s="1"/>
  <c r="L1097" i="4" a="1"/>
  <c r="L1097" i="4" s="1"/>
  <c r="D1111" i="3" s="1"/>
  <c r="F1097" i="4" a="1"/>
  <c r="F1097" i="4" s="1"/>
  <c r="C851" i="2" s="1"/>
  <c r="K1097" i="4" a="1"/>
  <c r="K1097" i="4" s="1"/>
  <c r="B851" i="2" s="1"/>
  <c r="J1097" i="4" a="1"/>
  <c r="J1097" i="4" s="1"/>
  <c r="G1097" i="4" a="1"/>
  <c r="G1097" i="4" s="1"/>
  <c r="F673" i="4" a="1"/>
  <c r="F673" i="4" s="1"/>
  <c r="E679" i="4" a="1"/>
  <c r="E679" i="4" s="1"/>
  <c r="J679" i="4" a="1"/>
  <c r="J679" i="4" s="1"/>
  <c r="O679" i="4" a="1"/>
  <c r="O679" i="4" s="1"/>
  <c r="F681" i="4" a="1"/>
  <c r="F681" i="4" s="1"/>
  <c r="C152" i="2" s="1"/>
  <c r="E687" i="4" a="1"/>
  <c r="E687" i="4" s="1"/>
  <c r="J687" i="4" a="1"/>
  <c r="J687" i="4" s="1"/>
  <c r="O687" i="4" a="1"/>
  <c r="O687" i="4" s="1"/>
  <c r="F689" i="4" a="1"/>
  <c r="F689" i="4" s="1"/>
  <c r="C154" i="2" s="1"/>
  <c r="E691" i="4" a="1"/>
  <c r="E691" i="4" s="1"/>
  <c r="K691" i="4" a="1"/>
  <c r="K691" i="4" s="1"/>
  <c r="B155" i="2" s="1"/>
  <c r="L694" i="4" a="1"/>
  <c r="L694" i="4" s="1"/>
  <c r="D708" i="3" s="1"/>
  <c r="G694" i="4" a="1"/>
  <c r="G694" i="4" s="1"/>
  <c r="C694" i="4" a="1"/>
  <c r="C694" i="4" s="1"/>
  <c r="K698" i="4" a="1"/>
  <c r="K698" i="4" s="1"/>
  <c r="B634" i="2" s="1"/>
  <c r="G701" i="4" a="1"/>
  <c r="G701" i="4" s="1"/>
  <c r="K705" i="4" a="1"/>
  <c r="K705" i="4" s="1"/>
  <c r="B637" i="2" s="1"/>
  <c r="E707" i="4" a="1"/>
  <c r="E707" i="4" s="1"/>
  <c r="K707" i="4" a="1"/>
  <c r="K707" i="4" s="1"/>
  <c r="B638" i="2" s="1"/>
  <c r="L710" i="4" a="1"/>
  <c r="L710" i="4" s="1"/>
  <c r="D724" i="3" s="1"/>
  <c r="G710" i="4" a="1"/>
  <c r="G710" i="4" s="1"/>
  <c r="C710" i="4" a="1"/>
  <c r="C710" i="4" s="1"/>
  <c r="K714" i="4" a="1"/>
  <c r="K714" i="4" s="1"/>
  <c r="B1255" i="2" s="1"/>
  <c r="G717" i="4" a="1"/>
  <c r="G717" i="4" s="1"/>
  <c r="K721" i="4" a="1"/>
  <c r="K721" i="4" s="1"/>
  <c r="B646" i="2" s="1"/>
  <c r="E723" i="4" a="1"/>
  <c r="E723" i="4" s="1"/>
  <c r="K723" i="4" a="1"/>
  <c r="K723" i="4" s="1"/>
  <c r="B648" i="2" s="1"/>
  <c r="L726" i="4" a="1"/>
  <c r="L726" i="4" s="1"/>
  <c r="D740" i="3" s="1"/>
  <c r="G726" i="4" a="1"/>
  <c r="G726" i="4" s="1"/>
  <c r="C726" i="4" a="1"/>
  <c r="C726" i="4" s="1"/>
  <c r="K730" i="4" a="1"/>
  <c r="K730" i="4" s="1"/>
  <c r="B651" i="2" s="1"/>
  <c r="H651" i="2" s="1"/>
  <c r="G733" i="4" a="1"/>
  <c r="G733" i="4" s="1"/>
  <c r="K737" i="4" a="1"/>
  <c r="K737" i="4" s="1"/>
  <c r="B1258" i="2" s="1"/>
  <c r="F749" i="4" a="1"/>
  <c r="F749" i="4" s="1"/>
  <c r="C662" i="2" s="1"/>
  <c r="L749" i="4" a="1"/>
  <c r="L749" i="4" s="1"/>
  <c r="D763" i="3" s="1"/>
  <c r="O752" i="4" a="1"/>
  <c r="O752" i="4" s="1"/>
  <c r="J752" i="4" a="1"/>
  <c r="J752" i="4" s="1"/>
  <c r="E752" i="4" a="1"/>
  <c r="E752" i="4" s="1"/>
  <c r="N752" i="4" s="1"/>
  <c r="D752" i="4" a="1"/>
  <c r="D752" i="4" s="1"/>
  <c r="G752" i="4" a="1"/>
  <c r="G752" i="4" s="1"/>
  <c r="F753" i="4" a="1"/>
  <c r="F753" i="4" s="1"/>
  <c r="C1264" i="2" s="1"/>
  <c r="L753" i="4" a="1"/>
  <c r="L753" i="4" s="1"/>
  <c r="D767" i="3" s="1"/>
  <c r="N778" i="4"/>
  <c r="C781" i="4" a="1"/>
  <c r="C781" i="4" s="1"/>
  <c r="G781" i="4" a="1"/>
  <c r="G781" i="4" s="1"/>
  <c r="F787" i="4" a="1"/>
  <c r="F787" i="4" s="1"/>
  <c r="C685" i="2" s="1"/>
  <c r="K787" i="4" a="1"/>
  <c r="K787" i="4" s="1"/>
  <c r="B685" i="2" s="1"/>
  <c r="E787" i="4" a="1"/>
  <c r="E787" i="4" s="1"/>
  <c r="L800" i="4" a="1"/>
  <c r="L800" i="4" s="1"/>
  <c r="D814" i="3" s="1"/>
  <c r="G800" i="4" a="1"/>
  <c r="G800" i="4" s="1"/>
  <c r="C800" i="4" a="1"/>
  <c r="C800" i="4" s="1"/>
  <c r="E800" i="4" a="1"/>
  <c r="E800" i="4" s="1"/>
  <c r="N800" i="4" s="1"/>
  <c r="J800" i="4" a="1"/>
  <c r="J800" i="4" s="1"/>
  <c r="O800" i="4" a="1"/>
  <c r="O800" i="4" s="1"/>
  <c r="D800" i="4" a="1"/>
  <c r="D800" i="4" s="1"/>
  <c r="K800" i="4" a="1"/>
  <c r="K800" i="4" s="1"/>
  <c r="B1278" i="2" s="1"/>
  <c r="M806" i="4"/>
  <c r="D818" i="4" a="1"/>
  <c r="D818" i="4" s="1"/>
  <c r="K818" i="4" a="1"/>
  <c r="K818" i="4" s="1"/>
  <c r="B178" i="2" s="1"/>
  <c r="F818" i="4" a="1"/>
  <c r="F818" i="4" s="1"/>
  <c r="C178" i="2" s="1"/>
  <c r="O892" i="4" a="1"/>
  <c r="O892" i="4" s="1"/>
  <c r="J892" i="4" a="1"/>
  <c r="J892" i="4" s="1"/>
  <c r="E892" i="4" a="1"/>
  <c r="E892" i="4" s="1"/>
  <c r="D892" i="4" a="1"/>
  <c r="D892" i="4" s="1"/>
  <c r="K892" i="4" a="1"/>
  <c r="K892" i="4" s="1"/>
  <c r="B1300" i="2" s="1"/>
  <c r="C892" i="4" a="1"/>
  <c r="C892" i="4" s="1"/>
  <c r="D899" i="4" a="1"/>
  <c r="D899" i="4" s="1"/>
  <c r="F899" i="4" a="1"/>
  <c r="F899" i="4" s="1"/>
  <c r="C739" i="2" s="1"/>
  <c r="K899" i="4" a="1"/>
  <c r="K899" i="4" s="1"/>
  <c r="B739" i="2" s="1"/>
  <c r="E899" i="4" a="1"/>
  <c r="E899" i="4" s="1"/>
  <c r="L899" i="4" a="1"/>
  <c r="L899" i="4" s="1"/>
  <c r="D913" i="3" s="1"/>
  <c r="D915" i="4" a="1"/>
  <c r="D915" i="4" s="1"/>
  <c r="O915" i="4" a="1"/>
  <c r="O915" i="4" s="1"/>
  <c r="G915" i="4" a="1"/>
  <c r="G915" i="4" s="1"/>
  <c r="L915" i="4" a="1"/>
  <c r="L915" i="4" s="1"/>
  <c r="D929" i="3" s="1"/>
  <c r="F915" i="4" a="1"/>
  <c r="F915" i="4" s="1"/>
  <c r="C750" i="2" s="1"/>
  <c r="M919" i="4"/>
  <c r="N938" i="4"/>
  <c r="O941" i="4" a="1"/>
  <c r="O941" i="4" s="1"/>
  <c r="J941" i="4" a="1"/>
  <c r="J941" i="4" s="1"/>
  <c r="E941" i="4" a="1"/>
  <c r="E941" i="4" s="1"/>
  <c r="N941" i="4" s="1"/>
  <c r="K941" i="4" a="1"/>
  <c r="K941" i="4" s="1"/>
  <c r="B764" i="2" s="1"/>
  <c r="C941" i="4" a="1"/>
  <c r="C941" i="4" s="1"/>
  <c r="D954" i="4" a="1"/>
  <c r="D954" i="4" s="1"/>
  <c r="L954" i="4" a="1"/>
  <c r="L954" i="4" s="1"/>
  <c r="D968" i="3" s="1"/>
  <c r="G954" i="4" a="1"/>
  <c r="G954" i="4" s="1"/>
  <c r="C954" i="4" a="1"/>
  <c r="C954" i="4" s="1"/>
  <c r="K954" i="4" a="1"/>
  <c r="K954" i="4" s="1"/>
  <c r="B1317" i="2" s="1"/>
  <c r="E954" i="4" a="1"/>
  <c r="E954" i="4" s="1"/>
  <c r="N954" i="4" s="1"/>
  <c r="J954" i="4" a="1"/>
  <c r="J954" i="4" s="1"/>
  <c r="L969" i="4" a="1"/>
  <c r="L969" i="4" s="1"/>
  <c r="D983" i="3" s="1"/>
  <c r="G969" i="4" a="1"/>
  <c r="G969" i="4" s="1"/>
  <c r="C969" i="4" a="1"/>
  <c r="C969" i="4" s="1"/>
  <c r="F969" i="4" a="1"/>
  <c r="F969" i="4" s="1"/>
  <c r="C1321" i="2" s="1"/>
  <c r="K969" i="4" a="1"/>
  <c r="K969" i="4" s="1"/>
  <c r="B1321" i="2" s="1"/>
  <c r="E969" i="4" a="1"/>
  <c r="E969" i="4" s="1"/>
  <c r="O969" i="4" a="1"/>
  <c r="O969" i="4" s="1"/>
  <c r="D1010" i="4" a="1"/>
  <c r="D1010" i="4" s="1"/>
  <c r="L1010" i="4" a="1"/>
  <c r="L1010" i="4" s="1"/>
  <c r="D1024" i="3" s="1"/>
  <c r="G1010" i="4" a="1"/>
  <c r="G1010" i="4" s="1"/>
  <c r="C1010" i="4" a="1"/>
  <c r="C1010" i="4" s="1"/>
  <c r="E1010" i="4" a="1"/>
  <c r="E1010" i="4" s="1"/>
  <c r="N1010" i="4" s="1"/>
  <c r="J1010" i="4" a="1"/>
  <c r="J1010" i="4" s="1"/>
  <c r="O1020" i="4" a="1"/>
  <c r="O1020" i="4" s="1"/>
  <c r="J1020" i="4" a="1"/>
  <c r="J1020" i="4" s="1"/>
  <c r="E1020" i="4" a="1"/>
  <c r="E1020" i="4" s="1"/>
  <c r="D1020" i="4" a="1"/>
  <c r="D1020" i="4" s="1"/>
  <c r="K1020" i="4" a="1"/>
  <c r="K1020" i="4" s="1"/>
  <c r="B812" i="2" s="1"/>
  <c r="C1020" i="4" a="1"/>
  <c r="C1020" i="4" s="1"/>
  <c r="K1067" i="4" a="1"/>
  <c r="K1067" i="4" s="1"/>
  <c r="B1347" i="2" s="1"/>
  <c r="E1067" i="4" a="1"/>
  <c r="E1067" i="4" s="1"/>
  <c r="N1067" i="4" s="1"/>
  <c r="J1067" i="4" a="1"/>
  <c r="J1067" i="4" s="1"/>
  <c r="G1067" i="4" a="1"/>
  <c r="G1067" i="4" s="1"/>
  <c r="F1067" i="4" a="1"/>
  <c r="F1067" i="4" s="1"/>
  <c r="C1347" i="2" s="1"/>
  <c r="D1067" i="4" a="1"/>
  <c r="D1067" i="4" s="1"/>
  <c r="L1067" i="4" a="1"/>
  <c r="L1067" i="4" s="1"/>
  <c r="D1081" i="3" s="1"/>
  <c r="L1081" i="4" a="1"/>
  <c r="L1081" i="4" s="1"/>
  <c r="D1095" i="3" s="1"/>
  <c r="F1081" i="4" a="1"/>
  <c r="F1081" i="4" s="1"/>
  <c r="C1350" i="2" s="1"/>
  <c r="K1081" i="4" a="1"/>
  <c r="K1081" i="4" s="1"/>
  <c r="B1350" i="2" s="1"/>
  <c r="D1081" i="4" a="1"/>
  <c r="D1081" i="4" s="1"/>
  <c r="J1081" i="4" a="1"/>
  <c r="J1081" i="4" s="1"/>
  <c r="G1081" i="4" a="1"/>
  <c r="G1081" i="4" s="1"/>
  <c r="E1081" i="4" a="1"/>
  <c r="E1081" i="4" s="1"/>
  <c r="E1097" i="4" a="1"/>
  <c r="E1097" i="4" s="1"/>
  <c r="F640" i="4" a="1"/>
  <c r="F640" i="4" s="1"/>
  <c r="C608" i="2" s="1"/>
  <c r="F648" i="4" a="1"/>
  <c r="F648" i="4" s="1"/>
  <c r="C610" i="2" s="1"/>
  <c r="F656" i="4" a="1"/>
  <c r="F656" i="4" s="1"/>
  <c r="E662" i="4" a="1"/>
  <c r="E662" i="4" s="1"/>
  <c r="J662" i="4" a="1"/>
  <c r="J662" i="4" s="1"/>
  <c r="O662" i="4" a="1"/>
  <c r="O662" i="4" s="1"/>
  <c r="F664" i="4" a="1"/>
  <c r="F664" i="4" s="1"/>
  <c r="C149" i="2" s="1"/>
  <c r="E670" i="4" a="1"/>
  <c r="E670" i="4" s="1"/>
  <c r="J670" i="4" a="1"/>
  <c r="J670" i="4" s="1"/>
  <c r="O670" i="4" a="1"/>
  <c r="O670" i="4" s="1"/>
  <c r="F672" i="4" a="1"/>
  <c r="F672" i="4" s="1"/>
  <c r="E678" i="4" a="1"/>
  <c r="E678" i="4" s="1"/>
  <c r="J678" i="4" a="1"/>
  <c r="J678" i="4" s="1"/>
  <c r="O678" i="4" a="1"/>
  <c r="O678" i="4" s="1"/>
  <c r="F680" i="4" a="1"/>
  <c r="F680" i="4" s="1"/>
  <c r="C151" i="2" s="1"/>
  <c r="E686" i="4" a="1"/>
  <c r="E686" i="4" s="1"/>
  <c r="J686" i="4" a="1"/>
  <c r="J686" i="4" s="1"/>
  <c r="O686" i="4" a="1"/>
  <c r="O686" i="4" s="1"/>
  <c r="F688" i="4" a="1"/>
  <c r="F688" i="4" s="1"/>
  <c r="F691" i="4" a="1"/>
  <c r="F691" i="4" s="1"/>
  <c r="C155" i="2" s="1"/>
  <c r="C701" i="4" a="1"/>
  <c r="C701" i="4" s="1"/>
  <c r="G703" i="4" a="1"/>
  <c r="G703" i="4" s="1"/>
  <c r="L703" i="4" a="1"/>
  <c r="L703" i="4" s="1"/>
  <c r="D717" i="3" s="1"/>
  <c r="F705" i="4" a="1"/>
  <c r="F705" i="4" s="1"/>
  <c r="C637" i="2" s="1"/>
  <c r="F707" i="4" a="1"/>
  <c r="F707" i="4" s="1"/>
  <c r="C638" i="2" s="1"/>
  <c r="C717" i="4" a="1"/>
  <c r="C717" i="4" s="1"/>
  <c r="G719" i="4" a="1"/>
  <c r="G719" i="4" s="1"/>
  <c r="L719" i="4" a="1"/>
  <c r="L719" i="4" s="1"/>
  <c r="D733" i="3" s="1"/>
  <c r="F721" i="4" a="1"/>
  <c r="F721" i="4" s="1"/>
  <c r="C646" i="2" s="1"/>
  <c r="F723" i="4" a="1"/>
  <c r="F723" i="4" s="1"/>
  <c r="C648" i="2" s="1"/>
  <c r="C733" i="4" a="1"/>
  <c r="C733" i="4" s="1"/>
  <c r="G735" i="4" a="1"/>
  <c r="G735" i="4" s="1"/>
  <c r="L735" i="4" a="1"/>
  <c r="L735" i="4" s="1"/>
  <c r="D749" i="3" s="1"/>
  <c r="F737" i="4" a="1"/>
  <c r="F737" i="4" s="1"/>
  <c r="C739" i="4" a="1"/>
  <c r="C739" i="4" s="1"/>
  <c r="O739" i="4" a="1"/>
  <c r="O739" i="4" s="1"/>
  <c r="D742" i="4" a="1"/>
  <c r="D742" i="4" s="1"/>
  <c r="L742" i="4" a="1"/>
  <c r="L742" i="4" s="1"/>
  <c r="D756" i="3" s="1"/>
  <c r="G742" i="4" a="1"/>
  <c r="G742" i="4" s="1"/>
  <c r="C742" i="4" a="1"/>
  <c r="C742" i="4" s="1"/>
  <c r="F743" i="4" a="1"/>
  <c r="F743" i="4" s="1"/>
  <c r="C660" i="2" s="1"/>
  <c r="G749" i="4" a="1"/>
  <c r="G749" i="4" s="1"/>
  <c r="G759" i="4" a="1"/>
  <c r="G759" i="4" s="1"/>
  <c r="O759" i="4" a="1"/>
  <c r="O759" i="4" s="1"/>
  <c r="O761" i="4" a="1"/>
  <c r="O761" i="4" s="1"/>
  <c r="J761" i="4" a="1"/>
  <c r="J761" i="4" s="1"/>
  <c r="E761" i="4" a="1"/>
  <c r="E761" i="4" s="1"/>
  <c r="N761" i="4" s="1"/>
  <c r="D781" i="4" a="1"/>
  <c r="D781" i="4" s="1"/>
  <c r="J781" i="4" a="1"/>
  <c r="J781" i="4" s="1"/>
  <c r="J787" i="4" a="1"/>
  <c r="J787" i="4" s="1"/>
  <c r="C797" i="4" a="1"/>
  <c r="C797" i="4" s="1"/>
  <c r="G797" i="4" a="1"/>
  <c r="G797" i="4" s="1"/>
  <c r="D810" i="4" a="1"/>
  <c r="D810" i="4" s="1"/>
  <c r="K810" i="4" a="1"/>
  <c r="K810" i="4" s="1"/>
  <c r="B176" i="2" s="1"/>
  <c r="F810" i="4" a="1"/>
  <c r="F810" i="4" s="1"/>
  <c r="C176" i="2" s="1"/>
  <c r="J818" i="4" a="1"/>
  <c r="J818" i="4" s="1"/>
  <c r="D867" i="4" a="1"/>
  <c r="D867" i="4" s="1"/>
  <c r="E867" i="4" a="1"/>
  <c r="E867" i="4" s="1"/>
  <c r="J867" i="4" a="1"/>
  <c r="J867" i="4" s="1"/>
  <c r="C867" i="4" a="1"/>
  <c r="C867" i="4" s="1"/>
  <c r="K867" i="4" a="1"/>
  <c r="K867" i="4" s="1"/>
  <c r="B721" i="2" s="1"/>
  <c r="D874" i="4" a="1"/>
  <c r="D874" i="4" s="1"/>
  <c r="K874" i="4" a="1"/>
  <c r="K874" i="4" s="1"/>
  <c r="B724" i="2" s="1"/>
  <c r="F874" i="4" a="1"/>
  <c r="F874" i="4" s="1"/>
  <c r="C724" i="2" s="1"/>
  <c r="O893" i="4" a="1"/>
  <c r="O893" i="4" s="1"/>
  <c r="J893" i="4" a="1"/>
  <c r="J893" i="4" s="1"/>
  <c r="E893" i="4" a="1"/>
  <c r="E893" i="4" s="1"/>
  <c r="F893" i="4" a="1"/>
  <c r="F893" i="4" s="1"/>
  <c r="C735" i="2" s="1"/>
  <c r="L893" i="4" a="1"/>
  <c r="L893" i="4" s="1"/>
  <c r="D907" i="3" s="1"/>
  <c r="D893" i="4" a="1"/>
  <c r="D893" i="4" s="1"/>
  <c r="O899" i="4" a="1"/>
  <c r="O899" i="4" s="1"/>
  <c r="O908" i="4" a="1"/>
  <c r="O908" i="4" s="1"/>
  <c r="J908" i="4" a="1"/>
  <c r="J908" i="4" s="1"/>
  <c r="E908" i="4" a="1"/>
  <c r="E908" i="4" s="1"/>
  <c r="D908" i="4" a="1"/>
  <c r="D908" i="4" s="1"/>
  <c r="L908" i="4" a="1"/>
  <c r="L908" i="4" s="1"/>
  <c r="D922" i="3" s="1"/>
  <c r="F908" i="4" a="1"/>
  <c r="F908" i="4" s="1"/>
  <c r="C192" i="2" s="1"/>
  <c r="K908" i="4" a="1"/>
  <c r="K908" i="4" s="1"/>
  <c r="B192" i="2" s="1"/>
  <c r="K915" i="4" a="1"/>
  <c r="K915" i="4" s="1"/>
  <c r="B750" i="2" s="1"/>
  <c r="D941" i="4" a="1"/>
  <c r="D941" i="4" s="1"/>
  <c r="O948" i="4" a="1"/>
  <c r="O948" i="4" s="1"/>
  <c r="J948" i="4" a="1"/>
  <c r="J948" i="4" s="1"/>
  <c r="E948" i="4" a="1"/>
  <c r="E948" i="4" s="1"/>
  <c r="D948" i="4" a="1"/>
  <c r="D948" i="4" s="1"/>
  <c r="K948" i="4" a="1"/>
  <c r="K948" i="4" s="1"/>
  <c r="B769" i="2" s="1"/>
  <c r="C948" i="4" a="1"/>
  <c r="C948" i="4" s="1"/>
  <c r="L948" i="4" a="1"/>
  <c r="L948" i="4" s="1"/>
  <c r="D962" i="3" s="1"/>
  <c r="O954" i="4" a="1"/>
  <c r="O954" i="4" s="1"/>
  <c r="L961" i="4" a="1"/>
  <c r="L961" i="4" s="1"/>
  <c r="D975" i="3" s="1"/>
  <c r="G961" i="4" a="1"/>
  <c r="G961" i="4" s="1"/>
  <c r="C961" i="4" a="1"/>
  <c r="C961" i="4" s="1"/>
  <c r="K961" i="4" a="1"/>
  <c r="K961" i="4" s="1"/>
  <c r="B777" i="2" s="1"/>
  <c r="E961" i="4" a="1"/>
  <c r="E961" i="4" s="1"/>
  <c r="O961" i="4" a="1"/>
  <c r="O961" i="4" s="1"/>
  <c r="M967" i="4"/>
  <c r="D969" i="4" a="1"/>
  <c r="D969" i="4" s="1"/>
  <c r="D970" i="4" a="1"/>
  <c r="D970" i="4" s="1"/>
  <c r="L970" i="4" a="1"/>
  <c r="L970" i="4" s="1"/>
  <c r="D984" i="3" s="1"/>
  <c r="G970" i="4" a="1"/>
  <c r="G970" i="4" s="1"/>
  <c r="C970" i="4" a="1"/>
  <c r="C970" i="4" s="1"/>
  <c r="F970" i="4" a="1"/>
  <c r="F970" i="4" s="1"/>
  <c r="C1322" i="2" s="1"/>
  <c r="K970" i="4" a="1"/>
  <c r="K970" i="4" s="1"/>
  <c r="B1322" i="2" s="1"/>
  <c r="M975" i="4"/>
  <c r="D978" i="4" a="1"/>
  <c r="D978" i="4" s="1"/>
  <c r="L978" i="4" a="1"/>
  <c r="L978" i="4" s="1"/>
  <c r="D992" i="3" s="1"/>
  <c r="G978" i="4" a="1"/>
  <c r="G978" i="4" s="1"/>
  <c r="C978" i="4" a="1"/>
  <c r="C978" i="4" s="1"/>
  <c r="O978" i="4" a="1"/>
  <c r="O978" i="4" s="1"/>
  <c r="F978" i="4" a="1"/>
  <c r="F978" i="4" s="1"/>
  <c r="C788" i="2" s="1"/>
  <c r="J978" i="4" a="1"/>
  <c r="J978" i="4" s="1"/>
  <c r="O1010" i="4" a="1"/>
  <c r="O1010" i="4" s="1"/>
  <c r="F1013" i="4" a="1"/>
  <c r="F1013" i="4" s="1"/>
  <c r="C810" i="2" s="1"/>
  <c r="O1021" i="4" a="1"/>
  <c r="O1021" i="4" s="1"/>
  <c r="J1021" i="4" a="1"/>
  <c r="J1021" i="4" s="1"/>
  <c r="E1021" i="4" a="1"/>
  <c r="E1021" i="4" s="1"/>
  <c r="F1021" i="4" a="1"/>
  <c r="F1021" i="4" s="1"/>
  <c r="C813" i="2" s="1"/>
  <c r="L1021" i="4" a="1"/>
  <c r="L1021" i="4" s="1"/>
  <c r="D1035" i="3" s="1"/>
  <c r="D1021" i="4" a="1"/>
  <c r="D1021" i="4" s="1"/>
  <c r="G1029" i="4" a="1"/>
  <c r="G1029" i="4" s="1"/>
  <c r="K1037" i="4" a="1"/>
  <c r="K1037" i="4" s="1"/>
  <c r="B821" i="2" s="1"/>
  <c r="E1037" i="4" a="1"/>
  <c r="E1037" i="4" s="1"/>
  <c r="J1037" i="4" a="1"/>
  <c r="J1037" i="4" s="1"/>
  <c r="D1037" i="4" a="1"/>
  <c r="D1037" i="4" s="1"/>
  <c r="L1037" i="4" a="1"/>
  <c r="L1037" i="4" s="1"/>
  <c r="D1051" i="3" s="1"/>
  <c r="C1037" i="4" a="1"/>
  <c r="C1037" i="4" s="1"/>
  <c r="O1054" i="4" a="1"/>
  <c r="O1054" i="4" s="1"/>
  <c r="J1054" i="4" a="1"/>
  <c r="J1054" i="4" s="1"/>
  <c r="E1054" i="4" a="1"/>
  <c r="E1054" i="4" s="1"/>
  <c r="L1054" i="4" a="1"/>
  <c r="L1054" i="4" s="1"/>
  <c r="D1068" i="3" s="1"/>
  <c r="F1054" i="4" a="1"/>
  <c r="F1054" i="4" s="1"/>
  <c r="C829" i="2" s="1"/>
  <c r="K1054" i="4" a="1"/>
  <c r="K1054" i="4" s="1"/>
  <c r="B829" i="2" s="1"/>
  <c r="D1054" i="4" a="1"/>
  <c r="D1054" i="4" s="1"/>
  <c r="G1054" i="4" a="1"/>
  <c r="G1054" i="4" s="1"/>
  <c r="M1061" i="4"/>
  <c r="C1067" i="4" a="1"/>
  <c r="C1067" i="4" s="1"/>
  <c r="C1081" i="4" a="1"/>
  <c r="C1081" i="4" s="1"/>
  <c r="D1102" i="4" a="1"/>
  <c r="D1102" i="4" s="1"/>
  <c r="J1102" i="4" a="1"/>
  <c r="J1102" i="4" s="1"/>
  <c r="E1102" i="4" a="1"/>
  <c r="E1102" i="4" s="1"/>
  <c r="O1102" i="4" a="1"/>
  <c r="O1102" i="4" s="1"/>
  <c r="G1102" i="4" a="1"/>
  <c r="G1102" i="4" s="1"/>
  <c r="K1102" i="4" a="1"/>
  <c r="K1102" i="4" s="1"/>
  <c r="B1354" i="2" s="1"/>
  <c r="C1102" i="4" a="1"/>
  <c r="C1102" i="4" s="1"/>
  <c r="F1102" i="4" a="1"/>
  <c r="F1102" i="4" s="1"/>
  <c r="C1354" i="2" s="1"/>
  <c r="L1102" i="4" a="1"/>
  <c r="L1102" i="4" s="1"/>
  <c r="D1116" i="3" s="1"/>
  <c r="F679" i="4" a="1"/>
  <c r="F679" i="4" s="1"/>
  <c r="C628" i="2" s="1"/>
  <c r="F687" i="4" a="1"/>
  <c r="F687" i="4" s="1"/>
  <c r="C630" i="2" s="1"/>
  <c r="L691" i="4" a="1"/>
  <c r="L691" i="4" s="1"/>
  <c r="D705" i="3" s="1"/>
  <c r="O698" i="4" a="1"/>
  <c r="O698" i="4" s="1"/>
  <c r="J698" i="4" a="1"/>
  <c r="J698" i="4" s="1"/>
  <c r="E698" i="4" a="1"/>
  <c r="E698" i="4" s="1"/>
  <c r="N698" i="4" s="1"/>
  <c r="L698" i="4" a="1"/>
  <c r="L698" i="4" s="1"/>
  <c r="D712" i="3" s="1"/>
  <c r="L705" i="4" a="1"/>
  <c r="L705" i="4" s="1"/>
  <c r="D719" i="3" s="1"/>
  <c r="L707" i="4" a="1"/>
  <c r="L707" i="4" s="1"/>
  <c r="D721" i="3" s="1"/>
  <c r="O714" i="4" a="1"/>
  <c r="O714" i="4" s="1"/>
  <c r="J714" i="4" a="1"/>
  <c r="J714" i="4" s="1"/>
  <c r="E714" i="4" a="1"/>
  <c r="E714" i="4" s="1"/>
  <c r="N714" i="4" s="1"/>
  <c r="L714" i="4" a="1"/>
  <c r="L714" i="4" s="1"/>
  <c r="D728" i="3" s="1"/>
  <c r="L721" i="4" a="1"/>
  <c r="L721" i="4" s="1"/>
  <c r="D735" i="3" s="1"/>
  <c r="L723" i="4" a="1"/>
  <c r="L723" i="4" s="1"/>
  <c r="D737" i="3" s="1"/>
  <c r="O730" i="4" a="1"/>
  <c r="O730" i="4" s="1"/>
  <c r="J730" i="4" a="1"/>
  <c r="J730" i="4" s="1"/>
  <c r="E730" i="4" a="1"/>
  <c r="E730" i="4" s="1"/>
  <c r="L730" i="4" a="1"/>
  <c r="L730" i="4" s="1"/>
  <c r="D744" i="3" s="1"/>
  <c r="L737" i="4" a="1"/>
  <c r="L737" i="4" s="1"/>
  <c r="D751" i="3" s="1"/>
  <c r="G753" i="4" a="1"/>
  <c r="G753" i="4" s="1"/>
  <c r="O760" i="4" a="1"/>
  <c r="O760" i="4" s="1"/>
  <c r="J760" i="4" a="1"/>
  <c r="J760" i="4" s="1"/>
  <c r="E760" i="4" a="1"/>
  <c r="E760" i="4" s="1"/>
  <c r="D760" i="4" a="1"/>
  <c r="D760" i="4" s="1"/>
  <c r="O780" i="4" a="1"/>
  <c r="O780" i="4" s="1"/>
  <c r="J780" i="4" a="1"/>
  <c r="J780" i="4" s="1"/>
  <c r="E780" i="4" a="1"/>
  <c r="E780" i="4" s="1"/>
  <c r="F780" i="4" a="1"/>
  <c r="F780" i="4" s="1"/>
  <c r="C1272" i="2" s="1"/>
  <c r="K780" i="4" a="1"/>
  <c r="K780" i="4" s="1"/>
  <c r="B1272" i="2" s="1"/>
  <c r="D786" i="4" a="1"/>
  <c r="D786" i="4" s="1"/>
  <c r="O786" i="4" a="1"/>
  <c r="O786" i="4" s="1"/>
  <c r="C786" i="4" a="1"/>
  <c r="C786" i="4" s="1"/>
  <c r="D802" i="4" a="1"/>
  <c r="D802" i="4" s="1"/>
  <c r="K802" i="4" a="1"/>
  <c r="K802" i="4" s="1"/>
  <c r="B173" i="2" s="1"/>
  <c r="F802" i="4" a="1"/>
  <c r="F802" i="4" s="1"/>
  <c r="D843" i="4" a="1"/>
  <c r="D843" i="4" s="1"/>
  <c r="E843" i="4" a="1"/>
  <c r="E843" i="4" s="1"/>
  <c r="N843" i="4" s="1"/>
  <c r="J843" i="4" a="1"/>
  <c r="J843" i="4" s="1"/>
  <c r="C843" i="4" a="1"/>
  <c r="C843" i="4" s="1"/>
  <c r="K843" i="4" a="1"/>
  <c r="K843" i="4" s="1"/>
  <c r="B185" i="2" s="1"/>
  <c r="D850" i="4" a="1"/>
  <c r="D850" i="4" s="1"/>
  <c r="K850" i="4" a="1"/>
  <c r="K850" i="4" s="1"/>
  <c r="B711" i="2" s="1"/>
  <c r="F850" i="4" a="1"/>
  <c r="F850" i="4" s="1"/>
  <c r="F892" i="4" a="1"/>
  <c r="F892" i="4" s="1"/>
  <c r="C1300" i="2" s="1"/>
  <c r="C899" i="4" a="1"/>
  <c r="C899" i="4" s="1"/>
  <c r="O900" i="4" a="1"/>
  <c r="O900" i="4" s="1"/>
  <c r="J900" i="4" a="1"/>
  <c r="J900" i="4" s="1"/>
  <c r="E900" i="4" a="1"/>
  <c r="E900" i="4" s="1"/>
  <c r="D900" i="4" a="1"/>
  <c r="D900" i="4" s="1"/>
  <c r="L900" i="4" a="1"/>
  <c r="L900" i="4" s="1"/>
  <c r="D914" i="3" s="1"/>
  <c r="F900" i="4" a="1"/>
  <c r="F900" i="4" s="1"/>
  <c r="C740" i="2" s="1"/>
  <c r="K900" i="4" a="1"/>
  <c r="K900" i="4" s="1"/>
  <c r="B740" i="2" s="1"/>
  <c r="O909" i="4" a="1"/>
  <c r="O909" i="4" s="1"/>
  <c r="J909" i="4" a="1"/>
  <c r="J909" i="4" s="1"/>
  <c r="E909" i="4" a="1"/>
  <c r="E909" i="4" s="1"/>
  <c r="G909" i="4" a="1"/>
  <c r="G909" i="4" s="1"/>
  <c r="F909" i="4" a="1"/>
  <c r="F909" i="4" s="1"/>
  <c r="C745" i="2" s="1"/>
  <c r="C915" i="4" a="1"/>
  <c r="C915" i="4" s="1"/>
  <c r="O916" i="4" a="1"/>
  <c r="O916" i="4" s="1"/>
  <c r="J916" i="4" a="1"/>
  <c r="J916" i="4" s="1"/>
  <c r="E916" i="4" a="1"/>
  <c r="E916" i="4" s="1"/>
  <c r="D916" i="4" a="1"/>
  <c r="D916" i="4" s="1"/>
  <c r="G916" i="4" a="1"/>
  <c r="G916" i="4" s="1"/>
  <c r="L916" i="4" a="1"/>
  <c r="L916" i="4" s="1"/>
  <c r="D930" i="3" s="1"/>
  <c r="F916" i="4" a="1"/>
  <c r="F916" i="4" s="1"/>
  <c r="C751" i="2" s="1"/>
  <c r="K916" i="4" a="1"/>
  <c r="K916" i="4" s="1"/>
  <c r="B751" i="2" s="1"/>
  <c r="D955" i="4" a="1"/>
  <c r="D955" i="4" s="1"/>
  <c r="K955" i="4" a="1"/>
  <c r="K955" i="4" s="1"/>
  <c r="B197" i="2" s="1"/>
  <c r="E955" i="4" a="1"/>
  <c r="E955" i="4" s="1"/>
  <c r="N955" i="4" s="1"/>
  <c r="J955" i="4" a="1"/>
  <c r="J955" i="4" s="1"/>
  <c r="C955" i="4" a="1"/>
  <c r="C955" i="4" s="1"/>
  <c r="L955" i="4" a="1"/>
  <c r="L955" i="4" s="1"/>
  <c r="D969" i="3" s="1"/>
  <c r="D962" i="4" a="1"/>
  <c r="D962" i="4" s="1"/>
  <c r="L962" i="4" a="1"/>
  <c r="L962" i="4" s="1"/>
  <c r="D976" i="3" s="1"/>
  <c r="G962" i="4" a="1"/>
  <c r="G962" i="4" s="1"/>
  <c r="C962" i="4" a="1"/>
  <c r="C962" i="4" s="1"/>
  <c r="F962" i="4" a="1"/>
  <c r="F962" i="4" s="1"/>
  <c r="C1319" i="2" s="1"/>
  <c r="K962" i="4" a="1"/>
  <c r="K962" i="4" s="1"/>
  <c r="B1319" i="2" s="1"/>
  <c r="E962" i="4" a="1"/>
  <c r="E962" i="4" s="1"/>
  <c r="D1011" i="4" a="1"/>
  <c r="D1011" i="4" s="1"/>
  <c r="E1011" i="4" a="1"/>
  <c r="E1011" i="4" s="1"/>
  <c r="J1011" i="4" a="1"/>
  <c r="J1011" i="4" s="1"/>
  <c r="C1011" i="4" a="1"/>
  <c r="C1011" i="4" s="1"/>
  <c r="F1020" i="4" a="1"/>
  <c r="F1020" i="4" s="1"/>
  <c r="C812" i="2" s="1"/>
  <c r="F1037" i="4" a="1"/>
  <c r="F1037" i="4" s="1"/>
  <c r="C821" i="2" s="1"/>
  <c r="D1072" i="4" a="1"/>
  <c r="D1072" i="4" s="1"/>
  <c r="K1072" i="4" a="1"/>
  <c r="K1072" i="4" s="1"/>
  <c r="B221" i="2" s="1"/>
  <c r="F1072" i="4" a="1"/>
  <c r="F1072" i="4" s="1"/>
  <c r="C221" i="2" s="1"/>
  <c r="O1072" i="4" a="1"/>
  <c r="O1072" i="4" s="1"/>
  <c r="G1072" i="4" a="1"/>
  <c r="G1072" i="4" s="1"/>
  <c r="J1072" i="4" a="1"/>
  <c r="J1072" i="4" s="1"/>
  <c r="E1072" i="4" a="1"/>
  <c r="E1072" i="4" s="1"/>
  <c r="L1072" i="4" a="1"/>
  <c r="L1072" i="4" s="1"/>
  <c r="D1086" i="3" s="1"/>
  <c r="J1127" i="4" a="1"/>
  <c r="J1127" i="4" s="1"/>
  <c r="D1127" i="4" a="1"/>
  <c r="D1127" i="4" s="1"/>
  <c r="O1127" i="4" a="1"/>
  <c r="O1127" i="4" s="1"/>
  <c r="C1127" i="4" a="1"/>
  <c r="C1127" i="4" s="1"/>
  <c r="L1127" i="4" a="1"/>
  <c r="L1127" i="4" s="1"/>
  <c r="D1141" i="3" s="1"/>
  <c r="F1127" i="4" a="1"/>
  <c r="F1127" i="4" s="1"/>
  <c r="C1363" i="2" s="1"/>
  <c r="K1127" i="4" a="1"/>
  <c r="K1127" i="4" s="1"/>
  <c r="B1363" i="2" s="1"/>
  <c r="E1127" i="4" a="1"/>
  <c r="E1127" i="4" s="1"/>
  <c r="G1127" i="4" a="1"/>
  <c r="G1127" i="4" s="1"/>
  <c r="F662" i="4" a="1"/>
  <c r="F662" i="4" s="1"/>
  <c r="C148" i="2" s="1"/>
  <c r="F670" i="4" a="1"/>
  <c r="F670" i="4" s="1"/>
  <c r="C1239" i="2" s="1"/>
  <c r="H1239" i="2" s="1"/>
  <c r="F678" i="4" a="1"/>
  <c r="F678" i="4" s="1"/>
  <c r="C1241" i="2" s="1"/>
  <c r="F686" i="4" a="1"/>
  <c r="F686" i="4" s="1"/>
  <c r="C153" i="2" s="1"/>
  <c r="D694" i="4" a="1"/>
  <c r="D694" i="4" s="1"/>
  <c r="O694" i="4" a="1"/>
  <c r="O694" i="4" s="1"/>
  <c r="G698" i="4" a="1"/>
  <c r="G698" i="4" s="1"/>
  <c r="D701" i="4" a="1"/>
  <c r="D701" i="4" s="1"/>
  <c r="D710" i="4" a="1"/>
  <c r="D710" i="4" s="1"/>
  <c r="O710" i="4" a="1"/>
  <c r="O710" i="4" s="1"/>
  <c r="G714" i="4" a="1"/>
  <c r="G714" i="4" s="1"/>
  <c r="D717" i="4" a="1"/>
  <c r="D717" i="4" s="1"/>
  <c r="D726" i="4" a="1"/>
  <c r="D726" i="4" s="1"/>
  <c r="O726" i="4" a="1"/>
  <c r="O726" i="4" s="1"/>
  <c r="G730" i="4" a="1"/>
  <c r="G730" i="4" s="1"/>
  <c r="D733" i="4" a="1"/>
  <c r="D733" i="4" s="1"/>
  <c r="D739" i="4" a="1"/>
  <c r="D739" i="4" s="1"/>
  <c r="C749" i="4" a="1"/>
  <c r="C749" i="4" s="1"/>
  <c r="C761" i="4" a="1"/>
  <c r="C761" i="4" s="1"/>
  <c r="K761" i="4" a="1"/>
  <c r="K761" i="4" s="1"/>
  <c r="B1268" i="2" s="1"/>
  <c r="O769" i="4" a="1"/>
  <c r="O769" i="4" s="1"/>
  <c r="J769" i="4" a="1"/>
  <c r="J769" i="4" s="1"/>
  <c r="E769" i="4" a="1"/>
  <c r="E769" i="4" s="1"/>
  <c r="N769" i="4" s="1"/>
  <c r="E781" i="4" a="1"/>
  <c r="E781" i="4" s="1"/>
  <c r="J786" i="4" a="1"/>
  <c r="J786" i="4" s="1"/>
  <c r="F789" i="4" a="1"/>
  <c r="F789" i="4" s="1"/>
  <c r="C686" i="2" s="1"/>
  <c r="K789" i="4" a="1"/>
  <c r="K789" i="4" s="1"/>
  <c r="B686" i="2" s="1"/>
  <c r="E789" i="4" a="1"/>
  <c r="E789" i="4" s="1"/>
  <c r="J789" i="4" a="1"/>
  <c r="J789" i="4" s="1"/>
  <c r="O796" i="4" a="1"/>
  <c r="O796" i="4" s="1"/>
  <c r="J796" i="4" a="1"/>
  <c r="J796" i="4" s="1"/>
  <c r="E796" i="4" a="1"/>
  <c r="E796" i="4" s="1"/>
  <c r="F796" i="4" a="1"/>
  <c r="F796" i="4" s="1"/>
  <c r="C172" i="2" s="1"/>
  <c r="K796" i="4" a="1"/>
  <c r="K796" i="4" s="1"/>
  <c r="B172" i="2" s="1"/>
  <c r="K797" i="4" a="1"/>
  <c r="K797" i="4" s="1"/>
  <c r="B688" i="2" s="1"/>
  <c r="J802" i="4" a="1"/>
  <c r="J802" i="4" s="1"/>
  <c r="C810" i="4" a="1"/>
  <c r="C810" i="4" s="1"/>
  <c r="L810" i="4" a="1"/>
  <c r="L810" i="4" s="1"/>
  <c r="D824" i="3" s="1"/>
  <c r="D835" i="4" a="1"/>
  <c r="D835" i="4" s="1"/>
  <c r="E835" i="4" a="1"/>
  <c r="E835" i="4" s="1"/>
  <c r="J835" i="4" a="1"/>
  <c r="J835" i="4" s="1"/>
  <c r="C835" i="4" a="1"/>
  <c r="C835" i="4" s="1"/>
  <c r="K835" i="4" a="1"/>
  <c r="K835" i="4" s="1"/>
  <c r="B704" i="2" s="1"/>
  <c r="J850" i="4" a="1"/>
  <c r="J850" i="4" s="1"/>
  <c r="L867" i="4" a="1"/>
  <c r="L867" i="4" s="1"/>
  <c r="D881" i="3" s="1"/>
  <c r="C874" i="4" a="1"/>
  <c r="C874" i="4" s="1"/>
  <c r="L874" i="4" a="1"/>
  <c r="L874" i="4" s="1"/>
  <c r="D888" i="3" s="1"/>
  <c r="D883" i="4" a="1"/>
  <c r="D883" i="4" s="1"/>
  <c r="E883" i="4" a="1"/>
  <c r="E883" i="4" s="1"/>
  <c r="N883" i="4" s="1"/>
  <c r="J883" i="4" a="1"/>
  <c r="J883" i="4" s="1"/>
  <c r="C883" i="4" a="1"/>
  <c r="C883" i="4" s="1"/>
  <c r="K883" i="4" a="1"/>
  <c r="K883" i="4" s="1"/>
  <c r="B189" i="2" s="1"/>
  <c r="L889" i="4" a="1"/>
  <c r="L889" i="4" s="1"/>
  <c r="D903" i="3" s="1"/>
  <c r="G889" i="4" a="1"/>
  <c r="G889" i="4" s="1"/>
  <c r="C889" i="4" a="1"/>
  <c r="C889" i="4" s="1"/>
  <c r="K889" i="4" a="1"/>
  <c r="K889" i="4" s="1"/>
  <c r="B191" i="2" s="1"/>
  <c r="E889" i="4" a="1"/>
  <c r="E889" i="4" s="1"/>
  <c r="N889" i="4" s="1"/>
  <c r="J889" i="4" a="1"/>
  <c r="J889" i="4" s="1"/>
  <c r="D889" i="4" a="1"/>
  <c r="D889" i="4" s="1"/>
  <c r="O889" i="4" a="1"/>
  <c r="O889" i="4" s="1"/>
  <c r="C893" i="4" a="1"/>
  <c r="C893" i="4" s="1"/>
  <c r="O901" i="4" a="1"/>
  <c r="O901" i="4" s="1"/>
  <c r="J901" i="4" a="1"/>
  <c r="J901" i="4" s="1"/>
  <c r="E901" i="4" a="1"/>
  <c r="E901" i="4" s="1"/>
  <c r="F901" i="4" a="1"/>
  <c r="F901" i="4" s="1"/>
  <c r="C741" i="2" s="1"/>
  <c r="L901" i="4" a="1"/>
  <c r="L901" i="4" s="1"/>
  <c r="D915" i="3" s="1"/>
  <c r="D901" i="4" a="1"/>
  <c r="D901" i="4" s="1"/>
  <c r="C908" i="4" a="1"/>
  <c r="C908" i="4" s="1"/>
  <c r="L909" i="4" a="1"/>
  <c r="L909" i="4" s="1"/>
  <c r="D923" i="3" s="1"/>
  <c r="L913" i="4" a="1"/>
  <c r="L913" i="4" s="1"/>
  <c r="D927" i="3" s="1"/>
  <c r="G913" i="4" a="1"/>
  <c r="G913" i="4" s="1"/>
  <c r="C913" i="4" a="1"/>
  <c r="C913" i="4" s="1"/>
  <c r="O913" i="4" a="1"/>
  <c r="O913" i="4" s="1"/>
  <c r="F913" i="4" a="1"/>
  <c r="F913" i="4" s="1"/>
  <c r="E915" i="4" a="1"/>
  <c r="E915" i="4" s="1"/>
  <c r="N923" i="4"/>
  <c r="F948" i="4" a="1"/>
  <c r="F948" i="4" s="1"/>
  <c r="C769" i="2" s="1"/>
  <c r="O949" i="4" a="1"/>
  <c r="O949" i="4" s="1"/>
  <c r="J949" i="4" a="1"/>
  <c r="J949" i="4" s="1"/>
  <c r="E949" i="4" a="1"/>
  <c r="E949" i="4" s="1"/>
  <c r="L949" i="4" a="1"/>
  <c r="L949" i="4" s="1"/>
  <c r="D963" i="3" s="1"/>
  <c r="D949" i="4" a="1"/>
  <c r="D949" i="4" s="1"/>
  <c r="K949" i="4" a="1"/>
  <c r="K949" i="4" s="1"/>
  <c r="B770" i="2" s="1"/>
  <c r="C949" i="4" a="1"/>
  <c r="C949" i="4" s="1"/>
  <c r="O955" i="4" a="1"/>
  <c r="O955" i="4" s="1"/>
  <c r="F961" i="4" a="1"/>
  <c r="F961" i="4" s="1"/>
  <c r="C777" i="2" s="1"/>
  <c r="O962" i="4" a="1"/>
  <c r="O962" i="4" s="1"/>
  <c r="D971" i="4" a="1"/>
  <c r="D971" i="4" s="1"/>
  <c r="L971" i="4" a="1"/>
  <c r="L971" i="4" s="1"/>
  <c r="D985" i="3" s="1"/>
  <c r="F971" i="4" a="1"/>
  <c r="F971" i="4" s="1"/>
  <c r="K971" i="4" a="1"/>
  <c r="K971" i="4" s="1"/>
  <c r="B1323" i="2" s="1"/>
  <c r="K978" i="4" a="1"/>
  <c r="K978" i="4" s="1"/>
  <c r="B788" i="2" s="1"/>
  <c r="L985" i="4" a="1"/>
  <c r="L985" i="4" s="1"/>
  <c r="D999" i="3" s="1"/>
  <c r="G985" i="4" a="1"/>
  <c r="G985" i="4" s="1"/>
  <c r="C985" i="4" a="1"/>
  <c r="C985" i="4" s="1"/>
  <c r="O985" i="4" a="1"/>
  <c r="O985" i="4" s="1"/>
  <c r="F985" i="4" a="1"/>
  <c r="F985" i="4" s="1"/>
  <c r="C793" i="2" s="1"/>
  <c r="J985" i="4" a="1"/>
  <c r="J985" i="4" s="1"/>
  <c r="L1011" i="4" a="1"/>
  <c r="L1011" i="4" s="1"/>
  <c r="D1025" i="3" s="1"/>
  <c r="G1013" i="4" a="1"/>
  <c r="G1013" i="4" s="1"/>
  <c r="L1017" i="4" a="1"/>
  <c r="L1017" i="4" s="1"/>
  <c r="D1031" i="3" s="1"/>
  <c r="G1017" i="4" a="1"/>
  <c r="G1017" i="4" s="1"/>
  <c r="C1017" i="4" a="1"/>
  <c r="C1017" i="4" s="1"/>
  <c r="K1017" i="4" a="1"/>
  <c r="K1017" i="4" s="1"/>
  <c r="B1331" i="2" s="1"/>
  <c r="E1017" i="4" a="1"/>
  <c r="E1017" i="4" s="1"/>
  <c r="N1017" i="4" s="1"/>
  <c r="J1017" i="4" a="1"/>
  <c r="J1017" i="4" s="1"/>
  <c r="D1017" i="4" a="1"/>
  <c r="D1017" i="4" s="1"/>
  <c r="O1017" i="4" a="1"/>
  <c r="O1017" i="4" s="1"/>
  <c r="C1021" i="4" a="1"/>
  <c r="C1021" i="4" s="1"/>
  <c r="C1054" i="4" a="1"/>
  <c r="C1054" i="4" s="1"/>
  <c r="C1072" i="4" a="1"/>
  <c r="C1072" i="4" s="1"/>
  <c r="O1062" i="4" a="1"/>
  <c r="O1062" i="4" s="1"/>
  <c r="J1062" i="4" a="1"/>
  <c r="J1062" i="4" s="1"/>
  <c r="E1062" i="4" a="1"/>
  <c r="E1062" i="4" s="1"/>
  <c r="L1062" i="4" a="1"/>
  <c r="L1062" i="4" s="1"/>
  <c r="D1076" i="3" s="1"/>
  <c r="F1062" i="4" a="1"/>
  <c r="F1062" i="4" s="1"/>
  <c r="C220" i="2" s="1"/>
  <c r="K1062" i="4" a="1"/>
  <c r="K1062" i="4" s="1"/>
  <c r="B220" i="2" s="1"/>
  <c r="D1062" i="4" a="1"/>
  <c r="D1062" i="4" s="1"/>
  <c r="O1208" i="4" a="1"/>
  <c r="O1208" i="4" s="1"/>
  <c r="J1208" i="4" a="1"/>
  <c r="J1208" i="4" s="1"/>
  <c r="E1208" i="4" a="1"/>
  <c r="E1208" i="4" s="1"/>
  <c r="D1208" i="4" a="1"/>
  <c r="D1208" i="4" s="1"/>
  <c r="C1208" i="4" a="1"/>
  <c r="C1208" i="4" s="1"/>
  <c r="G1208" i="4" a="1"/>
  <c r="G1208" i="4" s="1"/>
  <c r="L1208" i="4" a="1"/>
  <c r="L1208" i="4" s="1"/>
  <c r="D1222" i="3" s="1"/>
  <c r="K1208" i="4" a="1"/>
  <c r="K1208" i="4" s="1"/>
  <c r="B1385" i="2" s="1"/>
  <c r="F1208" i="4" a="1"/>
  <c r="F1208" i="4" s="1"/>
  <c r="C1385" i="2" s="1"/>
  <c r="O1225" i="4" a="1"/>
  <c r="O1225" i="4" s="1"/>
  <c r="J1225" i="4" a="1"/>
  <c r="J1225" i="4" s="1"/>
  <c r="E1225" i="4" a="1"/>
  <c r="E1225" i="4" s="1"/>
  <c r="K1225" i="4" a="1"/>
  <c r="K1225" i="4" s="1"/>
  <c r="B1393" i="2" s="1"/>
  <c r="D1225" i="4" a="1"/>
  <c r="D1225" i="4" s="1"/>
  <c r="C1225" i="4" a="1"/>
  <c r="C1225" i="4" s="1"/>
  <c r="L1225" i="4" a="1"/>
  <c r="L1225" i="4" s="1"/>
  <c r="D1239" i="3" s="1"/>
  <c r="G1225" i="4" a="1"/>
  <c r="G1225" i="4" s="1"/>
  <c r="F1225" i="4" a="1"/>
  <c r="F1225" i="4" s="1"/>
  <c r="C1393" i="2" s="1"/>
  <c r="K1179" i="4" a="1"/>
  <c r="K1179" i="4" s="1"/>
  <c r="B888" i="2" s="1"/>
  <c r="E1179" i="4" a="1"/>
  <c r="E1179" i="4" s="1"/>
  <c r="F1179" i="4" a="1"/>
  <c r="F1179" i="4" s="1"/>
  <c r="C888" i="2" s="1"/>
  <c r="L1179" i="4" a="1"/>
  <c r="L1179" i="4" s="1"/>
  <c r="D1193" i="3" s="1"/>
  <c r="D1179" i="4" a="1"/>
  <c r="D1179" i="4" s="1"/>
  <c r="J1179" i="4" a="1"/>
  <c r="J1179" i="4" s="1"/>
  <c r="G1179" i="4" a="1"/>
  <c r="G1179" i="4" s="1"/>
  <c r="O1179" i="4" a="1"/>
  <c r="O1179" i="4" s="1"/>
  <c r="L1025" i="4" a="1"/>
  <c r="L1025" i="4" s="1"/>
  <c r="D1039" i="3" s="1"/>
  <c r="G1025" i="4" a="1"/>
  <c r="G1025" i="4" s="1"/>
  <c r="C1025" i="4" a="1"/>
  <c r="C1025" i="4" s="1"/>
  <c r="D1044" i="4" a="1"/>
  <c r="D1044" i="4" s="1"/>
  <c r="K1044" i="4" a="1"/>
  <c r="K1044" i="4" s="1"/>
  <c r="B825" i="2" s="1"/>
  <c r="F1044" i="4" a="1"/>
  <c r="F1044" i="4" s="1"/>
  <c r="C825" i="2" s="1"/>
  <c r="J1044" i="4" a="1"/>
  <c r="J1044" i="4" s="1"/>
  <c r="E1044" i="4" a="1"/>
  <c r="E1044" i="4" s="1"/>
  <c r="O1055" i="4" a="1"/>
  <c r="O1055" i="4" s="1"/>
  <c r="J1055" i="4" a="1"/>
  <c r="J1055" i="4" s="1"/>
  <c r="E1055" i="4" a="1"/>
  <c r="E1055" i="4" s="1"/>
  <c r="K1055" i="4" a="1"/>
  <c r="K1055" i="4" s="1"/>
  <c r="B216" i="2" s="1"/>
  <c r="D1055" i="4" a="1"/>
  <c r="D1055" i="4" s="1"/>
  <c r="L1055" i="4" a="1"/>
  <c r="L1055" i="4" s="1"/>
  <c r="D1069" i="3" s="1"/>
  <c r="C1062" i="4" a="1"/>
  <c r="C1062" i="4" s="1"/>
  <c r="C1073" i="4" a="1"/>
  <c r="C1073" i="4" s="1"/>
  <c r="G1073" i="4" a="1"/>
  <c r="G1073" i="4" s="1"/>
  <c r="F1073" i="4" a="1"/>
  <c r="F1073" i="4" s="1"/>
  <c r="C835" i="2" s="1"/>
  <c r="K1073" i="4" a="1"/>
  <c r="K1073" i="4" s="1"/>
  <c r="B835" i="2" s="1"/>
  <c r="E1073" i="4" a="1"/>
  <c r="E1073" i="4" s="1"/>
  <c r="N1073" i="4" s="1"/>
  <c r="O1073" i="4" a="1"/>
  <c r="O1073" i="4" s="1"/>
  <c r="D1073" i="4" a="1"/>
  <c r="D1073" i="4" s="1"/>
  <c r="L1073" i="4" a="1"/>
  <c r="L1073" i="4" s="1"/>
  <c r="D1087" i="3" s="1"/>
  <c r="O1160" i="4" a="1"/>
  <c r="O1160" i="4" s="1"/>
  <c r="J1160" i="4" a="1"/>
  <c r="J1160" i="4" s="1"/>
  <c r="E1160" i="4" a="1"/>
  <c r="E1160" i="4" s="1"/>
  <c r="K1160" i="4" a="1"/>
  <c r="K1160" i="4" s="1"/>
  <c r="B1373" i="2" s="1"/>
  <c r="D1160" i="4" a="1"/>
  <c r="D1160" i="4" s="1"/>
  <c r="F1160" i="4" a="1"/>
  <c r="F1160" i="4" s="1"/>
  <c r="C1373" i="2" s="1"/>
  <c r="G1160" i="4" a="1"/>
  <c r="G1160" i="4" s="1"/>
  <c r="C1160" i="4" a="1"/>
  <c r="C1160" i="4" s="1"/>
  <c r="C1179" i="4" a="1"/>
  <c r="C1179" i="4" s="1"/>
  <c r="N1189" i="4"/>
  <c r="D1052" i="4" a="1"/>
  <c r="D1052" i="4" s="1"/>
  <c r="O1052" i="4" a="1"/>
  <c r="O1052" i="4" s="1"/>
  <c r="C1052" i="4" a="1"/>
  <c r="C1052" i="4" s="1"/>
  <c r="J1052" i="4" a="1"/>
  <c r="J1052" i="4" s="1"/>
  <c r="O1063" i="4" a="1"/>
  <c r="O1063" i="4" s="1"/>
  <c r="J1063" i="4" a="1"/>
  <c r="J1063" i="4" s="1"/>
  <c r="E1063" i="4" a="1"/>
  <c r="E1063" i="4" s="1"/>
  <c r="K1063" i="4" a="1"/>
  <c r="K1063" i="4" s="1"/>
  <c r="B1344" i="2" s="1"/>
  <c r="D1063" i="4" a="1"/>
  <c r="D1063" i="4" s="1"/>
  <c r="L1063" i="4" a="1"/>
  <c r="L1063" i="4" s="1"/>
  <c r="D1077" i="3" s="1"/>
  <c r="C1075" i="4" a="1"/>
  <c r="C1075" i="4" s="1"/>
  <c r="G1075" i="4" a="1"/>
  <c r="G1075" i="4" s="1"/>
  <c r="F1075" i="4" a="1"/>
  <c r="F1075" i="4" s="1"/>
  <c r="C1349" i="2" s="1"/>
  <c r="K1075" i="4" a="1"/>
  <c r="K1075" i="4" s="1"/>
  <c r="B1349" i="2" s="1"/>
  <c r="E1075" i="4" a="1"/>
  <c r="E1075" i="4" s="1"/>
  <c r="O1075" i="4" a="1"/>
  <c r="O1075" i="4" s="1"/>
  <c r="D1075" i="4" a="1"/>
  <c r="D1075" i="4" s="1"/>
  <c r="F1143" i="4" a="1"/>
  <c r="F1143" i="4" s="1"/>
  <c r="C870" i="2" s="1"/>
  <c r="L1143" i="4" a="1"/>
  <c r="L1143" i="4" s="1"/>
  <c r="D1157" i="3" s="1"/>
  <c r="K1143" i="4" a="1"/>
  <c r="K1143" i="4" s="1"/>
  <c r="B870" i="2" s="1"/>
  <c r="E1143" i="4" a="1"/>
  <c r="E1143" i="4" s="1"/>
  <c r="G1143" i="4" a="1"/>
  <c r="G1143" i="4" s="1"/>
  <c r="D1143" i="4" a="1"/>
  <c r="D1143" i="4" s="1"/>
  <c r="C1143" i="4" a="1"/>
  <c r="C1143" i="4" s="1"/>
  <c r="O1143" i="4" a="1"/>
  <c r="O1143" i="4" s="1"/>
  <c r="J1143" i="4" a="1"/>
  <c r="J1143" i="4" s="1"/>
  <c r="F692" i="4" a="1"/>
  <c r="F692" i="4" s="1"/>
  <c r="C632" i="2" s="1"/>
  <c r="F700" i="4" a="1"/>
  <c r="F700" i="4" s="1"/>
  <c r="F708" i="4" a="1"/>
  <c r="F708" i="4" s="1"/>
  <c r="F716" i="4" a="1"/>
  <c r="F716" i="4" s="1"/>
  <c r="F724" i="4" a="1"/>
  <c r="F724" i="4" s="1"/>
  <c r="F732" i="4" a="1"/>
  <c r="F732" i="4" s="1"/>
  <c r="E738" i="4" a="1"/>
  <c r="E738" i="4" s="1"/>
  <c r="J738" i="4" a="1"/>
  <c r="J738" i="4" s="1"/>
  <c r="O738" i="4" a="1"/>
  <c r="O738" i="4" s="1"/>
  <c r="F740" i="4" a="1"/>
  <c r="F740" i="4" s="1"/>
  <c r="C658" i="2" s="1"/>
  <c r="E746" i="4" a="1"/>
  <c r="E746" i="4" s="1"/>
  <c r="J746" i="4" a="1"/>
  <c r="J746" i="4" s="1"/>
  <c r="O746" i="4" a="1"/>
  <c r="O746" i="4" s="1"/>
  <c r="F748" i="4" a="1"/>
  <c r="F748" i="4" s="1"/>
  <c r="E754" i="4" a="1"/>
  <c r="E754" i="4" s="1"/>
  <c r="J754" i="4" a="1"/>
  <c r="J754" i="4" s="1"/>
  <c r="O754" i="4" a="1"/>
  <c r="O754" i="4" s="1"/>
  <c r="F756" i="4" a="1"/>
  <c r="F756" i="4" s="1"/>
  <c r="C668" i="2" s="1"/>
  <c r="E762" i="4" a="1"/>
  <c r="E762" i="4" s="1"/>
  <c r="J762" i="4" a="1"/>
  <c r="J762" i="4" s="1"/>
  <c r="O762" i="4" a="1"/>
  <c r="O762" i="4" s="1"/>
  <c r="F764" i="4" a="1"/>
  <c r="F764" i="4" s="1"/>
  <c r="C671" i="2" s="1"/>
  <c r="E770" i="4" a="1"/>
  <c r="E770" i="4" s="1"/>
  <c r="J770" i="4" a="1"/>
  <c r="J770" i="4" s="1"/>
  <c r="O770" i="4" a="1"/>
  <c r="O770" i="4" s="1"/>
  <c r="F772" i="4" a="1"/>
  <c r="F772" i="4" s="1"/>
  <c r="F783" i="4" a="1"/>
  <c r="F783" i="4" s="1"/>
  <c r="C682" i="2" s="1"/>
  <c r="L783" i="4" a="1"/>
  <c r="L783" i="4" s="1"/>
  <c r="D797" i="3" s="1"/>
  <c r="F785" i="4" a="1"/>
  <c r="F785" i="4" s="1"/>
  <c r="C168" i="2" s="1"/>
  <c r="K785" i="4" a="1"/>
  <c r="K785" i="4" s="1"/>
  <c r="B168" i="2" s="1"/>
  <c r="F799" i="4" a="1"/>
  <c r="F799" i="4" s="1"/>
  <c r="C1277" i="2" s="1"/>
  <c r="L799" i="4" a="1"/>
  <c r="L799" i="4" s="1"/>
  <c r="D813" i="3" s="1"/>
  <c r="O804" i="4" a="1"/>
  <c r="O804" i="4" s="1"/>
  <c r="J804" i="4" a="1"/>
  <c r="J804" i="4" s="1"/>
  <c r="E804" i="4" a="1"/>
  <c r="E804" i="4" s="1"/>
  <c r="N804" i="4" s="1"/>
  <c r="G804" i="4" a="1"/>
  <c r="G804" i="4" s="1"/>
  <c r="L808" i="4" a="1"/>
  <c r="L808" i="4" s="1"/>
  <c r="D822" i="3" s="1"/>
  <c r="G808" i="4" a="1"/>
  <c r="G808" i="4" s="1"/>
  <c r="C808" i="4" a="1"/>
  <c r="C808" i="4" s="1"/>
  <c r="O808" i="4" a="1"/>
  <c r="O808" i="4" s="1"/>
  <c r="O812" i="4" a="1"/>
  <c r="O812" i="4" s="1"/>
  <c r="J812" i="4" a="1"/>
  <c r="J812" i="4" s="1"/>
  <c r="E812" i="4" a="1"/>
  <c r="E812" i="4" s="1"/>
  <c r="N812" i="4" s="1"/>
  <c r="G812" i="4" a="1"/>
  <c r="G812" i="4" s="1"/>
  <c r="L816" i="4" a="1"/>
  <c r="L816" i="4" s="1"/>
  <c r="D830" i="3" s="1"/>
  <c r="G816" i="4" a="1"/>
  <c r="G816" i="4" s="1"/>
  <c r="C816" i="4" a="1"/>
  <c r="C816" i="4" s="1"/>
  <c r="O816" i="4" a="1"/>
  <c r="O816" i="4" s="1"/>
  <c r="O820" i="4" a="1"/>
  <c r="O820" i="4" s="1"/>
  <c r="J820" i="4" a="1"/>
  <c r="J820" i="4" s="1"/>
  <c r="E820" i="4" a="1"/>
  <c r="E820" i="4" s="1"/>
  <c r="N820" i="4" s="1"/>
  <c r="G820" i="4" a="1"/>
  <c r="G820" i="4" s="1"/>
  <c r="L824" i="4" a="1"/>
  <c r="L824" i="4" s="1"/>
  <c r="D838" i="3" s="1"/>
  <c r="G824" i="4" a="1"/>
  <c r="G824" i="4" s="1"/>
  <c r="C824" i="4" a="1"/>
  <c r="C824" i="4" s="1"/>
  <c r="O824" i="4" a="1"/>
  <c r="O824" i="4" s="1"/>
  <c r="O828" i="4" a="1"/>
  <c r="O828" i="4" s="1"/>
  <c r="J828" i="4" a="1"/>
  <c r="J828" i="4" s="1"/>
  <c r="E828" i="4" a="1"/>
  <c r="E828" i="4" s="1"/>
  <c r="N828" i="4" s="1"/>
  <c r="G828" i="4" a="1"/>
  <c r="G828" i="4" s="1"/>
  <c r="L832" i="4" a="1"/>
  <c r="L832" i="4" s="1"/>
  <c r="D846" i="3" s="1"/>
  <c r="G832" i="4" a="1"/>
  <c r="G832" i="4" s="1"/>
  <c r="C832" i="4" a="1"/>
  <c r="C832" i="4" s="1"/>
  <c r="O832" i="4" a="1"/>
  <c r="O832" i="4" s="1"/>
  <c r="O836" i="4" a="1"/>
  <c r="O836" i="4" s="1"/>
  <c r="J836" i="4" a="1"/>
  <c r="J836" i="4" s="1"/>
  <c r="E836" i="4" a="1"/>
  <c r="E836" i="4" s="1"/>
  <c r="N836" i="4" s="1"/>
  <c r="G836" i="4" a="1"/>
  <c r="G836" i="4" s="1"/>
  <c r="L840" i="4" a="1"/>
  <c r="L840" i="4" s="1"/>
  <c r="D854" i="3" s="1"/>
  <c r="G840" i="4" a="1"/>
  <c r="G840" i="4" s="1"/>
  <c r="C840" i="4" a="1"/>
  <c r="C840" i="4" s="1"/>
  <c r="O840" i="4" a="1"/>
  <c r="O840" i="4" s="1"/>
  <c r="O844" i="4" a="1"/>
  <c r="O844" i="4" s="1"/>
  <c r="J844" i="4" a="1"/>
  <c r="J844" i="4" s="1"/>
  <c r="E844" i="4" a="1"/>
  <c r="E844" i="4" s="1"/>
  <c r="N844" i="4" s="1"/>
  <c r="G844" i="4" a="1"/>
  <c r="G844" i="4" s="1"/>
  <c r="L848" i="4" a="1"/>
  <c r="L848" i="4" s="1"/>
  <c r="D862" i="3" s="1"/>
  <c r="G848" i="4" a="1"/>
  <c r="G848" i="4" s="1"/>
  <c r="C848" i="4" a="1"/>
  <c r="C848" i="4" s="1"/>
  <c r="O848" i="4" a="1"/>
  <c r="O848" i="4" s="1"/>
  <c r="O852" i="4" a="1"/>
  <c r="O852" i="4" s="1"/>
  <c r="J852" i="4" a="1"/>
  <c r="J852" i="4" s="1"/>
  <c r="E852" i="4" a="1"/>
  <c r="E852" i="4" s="1"/>
  <c r="G852" i="4" a="1"/>
  <c r="G852" i="4" s="1"/>
  <c r="L856" i="4" a="1"/>
  <c r="L856" i="4" s="1"/>
  <c r="D870" i="3" s="1"/>
  <c r="G856" i="4" a="1"/>
  <c r="G856" i="4" s="1"/>
  <c r="C856" i="4" a="1"/>
  <c r="C856" i="4" s="1"/>
  <c r="O856" i="4" a="1"/>
  <c r="O856" i="4" s="1"/>
  <c r="O860" i="4" a="1"/>
  <c r="O860" i="4" s="1"/>
  <c r="J860" i="4" a="1"/>
  <c r="J860" i="4" s="1"/>
  <c r="E860" i="4" a="1"/>
  <c r="E860" i="4" s="1"/>
  <c r="N860" i="4" s="1"/>
  <c r="G860" i="4" a="1"/>
  <c r="G860" i="4" s="1"/>
  <c r="L864" i="4" a="1"/>
  <c r="L864" i="4" s="1"/>
  <c r="D878" i="3" s="1"/>
  <c r="G864" i="4" a="1"/>
  <c r="G864" i="4" s="1"/>
  <c r="C864" i="4" a="1"/>
  <c r="C864" i="4" s="1"/>
  <c r="O864" i="4" a="1"/>
  <c r="O864" i="4" s="1"/>
  <c r="O868" i="4" a="1"/>
  <c r="O868" i="4" s="1"/>
  <c r="J868" i="4" a="1"/>
  <c r="J868" i="4" s="1"/>
  <c r="E868" i="4" a="1"/>
  <c r="E868" i="4" s="1"/>
  <c r="N868" i="4" s="1"/>
  <c r="G868" i="4" a="1"/>
  <c r="G868" i="4" s="1"/>
  <c r="L872" i="4" a="1"/>
  <c r="L872" i="4" s="1"/>
  <c r="D886" i="3" s="1"/>
  <c r="G872" i="4" a="1"/>
  <c r="G872" i="4" s="1"/>
  <c r="C872" i="4" a="1"/>
  <c r="C872" i="4" s="1"/>
  <c r="O872" i="4" a="1"/>
  <c r="O872" i="4" s="1"/>
  <c r="O876" i="4" a="1"/>
  <c r="O876" i="4" s="1"/>
  <c r="J876" i="4" a="1"/>
  <c r="J876" i="4" s="1"/>
  <c r="E876" i="4" a="1"/>
  <c r="E876" i="4" s="1"/>
  <c r="N876" i="4" s="1"/>
  <c r="G876" i="4" a="1"/>
  <c r="G876" i="4" s="1"/>
  <c r="L880" i="4" a="1"/>
  <c r="L880" i="4" s="1"/>
  <c r="D894" i="3" s="1"/>
  <c r="G880" i="4" a="1"/>
  <c r="G880" i="4" s="1"/>
  <c r="C880" i="4" a="1"/>
  <c r="C880" i="4" s="1"/>
  <c r="O880" i="4" a="1"/>
  <c r="O880" i="4" s="1"/>
  <c r="O884" i="4" a="1"/>
  <c r="O884" i="4" s="1"/>
  <c r="J884" i="4" a="1"/>
  <c r="J884" i="4" s="1"/>
  <c r="E884" i="4" a="1"/>
  <c r="E884" i="4" s="1"/>
  <c r="G884" i="4" a="1"/>
  <c r="G884" i="4" s="1"/>
  <c r="L923" i="4" a="1"/>
  <c r="L923" i="4" s="1"/>
  <c r="D937" i="3" s="1"/>
  <c r="G931" i="4" a="1"/>
  <c r="G931" i="4" s="1"/>
  <c r="O931" i="4" a="1"/>
  <c r="O931" i="4" s="1"/>
  <c r="O933" i="4" a="1"/>
  <c r="O933" i="4" s="1"/>
  <c r="J933" i="4" a="1"/>
  <c r="J933" i="4" s="1"/>
  <c r="E933" i="4" a="1"/>
  <c r="E933" i="4" s="1"/>
  <c r="N933" i="4" s="1"/>
  <c r="D938" i="4" a="1"/>
  <c r="D938" i="4" s="1"/>
  <c r="L938" i="4" a="1"/>
  <c r="L938" i="4" s="1"/>
  <c r="D952" i="3" s="1"/>
  <c r="G938" i="4" a="1"/>
  <c r="G938" i="4" s="1"/>
  <c r="C938" i="4" a="1"/>
  <c r="C938" i="4" s="1"/>
  <c r="O940" i="4" a="1"/>
  <c r="O940" i="4" s="1"/>
  <c r="J940" i="4" a="1"/>
  <c r="J940" i="4" s="1"/>
  <c r="E940" i="4" a="1"/>
  <c r="E940" i="4" s="1"/>
  <c r="N940" i="4" s="1"/>
  <c r="D940" i="4" a="1"/>
  <c r="D940" i="4" s="1"/>
  <c r="L945" i="4" a="1"/>
  <c r="L945" i="4" s="1"/>
  <c r="D959" i="3" s="1"/>
  <c r="G945" i="4" a="1"/>
  <c r="G945" i="4" s="1"/>
  <c r="C945" i="4" a="1"/>
  <c r="C945" i="4" s="1"/>
  <c r="L987" i="4" a="1"/>
  <c r="L987" i="4" s="1"/>
  <c r="D1001" i="3" s="1"/>
  <c r="G995" i="4" a="1"/>
  <c r="G995" i="4" s="1"/>
  <c r="O995" i="4" a="1"/>
  <c r="O995" i="4" s="1"/>
  <c r="O997" i="4" a="1"/>
  <c r="O997" i="4" s="1"/>
  <c r="J997" i="4" a="1"/>
  <c r="J997" i="4" s="1"/>
  <c r="E997" i="4" a="1"/>
  <c r="E997" i="4" s="1"/>
  <c r="N997" i="4" s="1"/>
  <c r="D1002" i="4" a="1"/>
  <c r="D1002" i="4" s="1"/>
  <c r="L1002" i="4" a="1"/>
  <c r="L1002" i="4" s="1"/>
  <c r="D1016" i="3" s="1"/>
  <c r="G1002" i="4" a="1"/>
  <c r="G1002" i="4" s="1"/>
  <c r="C1002" i="4" a="1"/>
  <c r="C1002" i="4" s="1"/>
  <c r="O1004" i="4" a="1"/>
  <c r="O1004" i="4" s="1"/>
  <c r="J1004" i="4" a="1"/>
  <c r="J1004" i="4" s="1"/>
  <c r="E1004" i="4" a="1"/>
  <c r="E1004" i="4" s="1"/>
  <c r="N1004" i="4" s="1"/>
  <c r="D1004" i="4" a="1"/>
  <c r="D1004" i="4" s="1"/>
  <c r="L1009" i="4" a="1"/>
  <c r="L1009" i="4" s="1"/>
  <c r="D1023" i="3" s="1"/>
  <c r="G1009" i="4" a="1"/>
  <c r="G1009" i="4" s="1"/>
  <c r="C1009" i="4" a="1"/>
  <c r="C1009" i="4" s="1"/>
  <c r="O1043" i="4" a="1"/>
  <c r="O1043" i="4" s="1"/>
  <c r="D1043" i="4" a="1"/>
  <c r="D1043" i="4" s="1"/>
  <c r="C1043" i="4" a="1"/>
  <c r="C1043" i="4" s="1"/>
  <c r="C1044" i="4" a="1"/>
  <c r="C1044" i="4" s="1"/>
  <c r="L1050" i="4" a="1"/>
  <c r="L1050" i="4" s="1"/>
  <c r="D1064" i="3" s="1"/>
  <c r="G1050" i="4" a="1"/>
  <c r="G1050" i="4" s="1"/>
  <c r="C1050" i="4" a="1"/>
  <c r="C1050" i="4" s="1"/>
  <c r="F1050" i="4" a="1"/>
  <c r="F1050" i="4" s="1"/>
  <c r="C1341" i="2" s="1"/>
  <c r="K1050" i="4" a="1"/>
  <c r="K1050" i="4" s="1"/>
  <c r="B1341" i="2" s="1"/>
  <c r="E1050" i="4" a="1"/>
  <c r="E1050" i="4" s="1"/>
  <c r="E1052" i="4" a="1"/>
  <c r="E1052" i="4" s="1"/>
  <c r="C1055" i="4" a="1"/>
  <c r="C1055" i="4" s="1"/>
  <c r="D1060" i="4" a="1"/>
  <c r="D1060" i="4" s="1"/>
  <c r="O1060" i="4" a="1"/>
  <c r="O1060" i="4" s="1"/>
  <c r="C1060" i="4" a="1"/>
  <c r="C1060" i="4" s="1"/>
  <c r="J1060" i="4" a="1"/>
  <c r="J1060" i="4" s="1"/>
  <c r="J1069" i="4" a="1"/>
  <c r="J1069" i="4" s="1"/>
  <c r="O1069" i="4" a="1"/>
  <c r="O1069" i="4" s="1"/>
  <c r="D1069" i="4" a="1"/>
  <c r="D1069" i="4" s="1"/>
  <c r="L1069" i="4" a="1"/>
  <c r="L1069" i="4" s="1"/>
  <c r="D1083" i="3" s="1"/>
  <c r="E1069" i="4" a="1"/>
  <c r="E1069" i="4" s="1"/>
  <c r="N1069" i="4" s="1"/>
  <c r="K1069" i="4" a="1"/>
  <c r="K1069" i="4" s="1"/>
  <c r="B1348" i="2" s="1"/>
  <c r="C1069" i="4" a="1"/>
  <c r="C1069" i="4" s="1"/>
  <c r="N1078" i="4"/>
  <c r="N1132" i="4"/>
  <c r="F763" i="4" a="1"/>
  <c r="F763" i="4" s="1"/>
  <c r="C670" i="2" s="1"/>
  <c r="F771" i="4" a="1"/>
  <c r="F771" i="4" s="1"/>
  <c r="C676" i="2" s="1"/>
  <c r="G783" i="4" a="1"/>
  <c r="G783" i="4" s="1"/>
  <c r="L792" i="4" a="1"/>
  <c r="L792" i="4" s="1"/>
  <c r="D806" i="3" s="1"/>
  <c r="G792" i="4" a="1"/>
  <c r="G792" i="4" s="1"/>
  <c r="C792" i="4" a="1"/>
  <c r="C792" i="4" s="1"/>
  <c r="G799" i="4" a="1"/>
  <c r="G799" i="4" s="1"/>
  <c r="L801" i="4" a="1"/>
  <c r="L801" i="4" s="1"/>
  <c r="D815" i="3" s="1"/>
  <c r="G801" i="4" a="1"/>
  <c r="G801" i="4" s="1"/>
  <c r="C801" i="4" a="1"/>
  <c r="C801" i="4" s="1"/>
  <c r="O805" i="4" a="1"/>
  <c r="O805" i="4" s="1"/>
  <c r="J805" i="4" a="1"/>
  <c r="J805" i="4" s="1"/>
  <c r="E805" i="4" a="1"/>
  <c r="E805" i="4" s="1"/>
  <c r="N805" i="4" s="1"/>
  <c r="G805" i="4" a="1"/>
  <c r="G805" i="4" s="1"/>
  <c r="L809" i="4" a="1"/>
  <c r="L809" i="4" s="1"/>
  <c r="D823" i="3" s="1"/>
  <c r="G809" i="4" a="1"/>
  <c r="G809" i="4" s="1"/>
  <c r="C809" i="4" a="1"/>
  <c r="C809" i="4" s="1"/>
  <c r="O813" i="4" a="1"/>
  <c r="O813" i="4" s="1"/>
  <c r="J813" i="4" a="1"/>
  <c r="J813" i="4" s="1"/>
  <c r="E813" i="4" a="1"/>
  <c r="E813" i="4" s="1"/>
  <c r="N813" i="4" s="1"/>
  <c r="G813" i="4" a="1"/>
  <c r="G813" i="4" s="1"/>
  <c r="L817" i="4" a="1"/>
  <c r="L817" i="4" s="1"/>
  <c r="D831" i="3" s="1"/>
  <c r="G817" i="4" a="1"/>
  <c r="G817" i="4" s="1"/>
  <c r="C817" i="4" a="1"/>
  <c r="C817" i="4" s="1"/>
  <c r="O821" i="4" a="1"/>
  <c r="O821" i="4" s="1"/>
  <c r="J821" i="4" a="1"/>
  <c r="J821" i="4" s="1"/>
  <c r="E821" i="4" a="1"/>
  <c r="E821" i="4" s="1"/>
  <c r="N821" i="4" s="1"/>
  <c r="G821" i="4" a="1"/>
  <c r="G821" i="4" s="1"/>
  <c r="L825" i="4" a="1"/>
  <c r="L825" i="4" s="1"/>
  <c r="D839" i="3" s="1"/>
  <c r="G825" i="4" a="1"/>
  <c r="G825" i="4" s="1"/>
  <c r="C825" i="4" a="1"/>
  <c r="C825" i="4" s="1"/>
  <c r="O829" i="4" a="1"/>
  <c r="O829" i="4" s="1"/>
  <c r="J829" i="4" a="1"/>
  <c r="J829" i="4" s="1"/>
  <c r="E829" i="4" a="1"/>
  <c r="E829" i="4" s="1"/>
  <c r="N829" i="4" s="1"/>
  <c r="G829" i="4" a="1"/>
  <c r="G829" i="4" s="1"/>
  <c r="L833" i="4" a="1"/>
  <c r="L833" i="4" s="1"/>
  <c r="D847" i="3" s="1"/>
  <c r="G833" i="4" a="1"/>
  <c r="G833" i="4" s="1"/>
  <c r="C833" i="4" a="1"/>
  <c r="C833" i="4" s="1"/>
  <c r="O837" i="4" a="1"/>
  <c r="O837" i="4" s="1"/>
  <c r="J837" i="4" a="1"/>
  <c r="J837" i="4" s="1"/>
  <c r="E837" i="4" a="1"/>
  <c r="E837" i="4" s="1"/>
  <c r="N837" i="4" s="1"/>
  <c r="G837" i="4" a="1"/>
  <c r="G837" i="4" s="1"/>
  <c r="L841" i="4" a="1"/>
  <c r="L841" i="4" s="1"/>
  <c r="D855" i="3" s="1"/>
  <c r="G841" i="4" a="1"/>
  <c r="G841" i="4" s="1"/>
  <c r="C841" i="4" a="1"/>
  <c r="C841" i="4" s="1"/>
  <c r="O845" i="4" a="1"/>
  <c r="O845" i="4" s="1"/>
  <c r="J845" i="4" a="1"/>
  <c r="J845" i="4" s="1"/>
  <c r="E845" i="4" a="1"/>
  <c r="E845" i="4" s="1"/>
  <c r="N845" i="4" s="1"/>
  <c r="G845" i="4" a="1"/>
  <c r="G845" i="4" s="1"/>
  <c r="L849" i="4" a="1"/>
  <c r="L849" i="4" s="1"/>
  <c r="D863" i="3" s="1"/>
  <c r="G849" i="4" a="1"/>
  <c r="G849" i="4" s="1"/>
  <c r="C849" i="4" a="1"/>
  <c r="C849" i="4" s="1"/>
  <c r="O853" i="4" a="1"/>
  <c r="O853" i="4" s="1"/>
  <c r="J853" i="4" a="1"/>
  <c r="J853" i="4" s="1"/>
  <c r="E853" i="4" a="1"/>
  <c r="E853" i="4" s="1"/>
  <c r="N853" i="4" s="1"/>
  <c r="G853" i="4" a="1"/>
  <c r="G853" i="4" s="1"/>
  <c r="L857" i="4" a="1"/>
  <c r="L857" i="4" s="1"/>
  <c r="D871" i="3" s="1"/>
  <c r="G857" i="4" a="1"/>
  <c r="G857" i="4" s="1"/>
  <c r="C857" i="4" a="1"/>
  <c r="C857" i="4" s="1"/>
  <c r="O861" i="4" a="1"/>
  <c r="O861" i="4" s="1"/>
  <c r="J861" i="4" a="1"/>
  <c r="J861" i="4" s="1"/>
  <c r="E861" i="4" a="1"/>
  <c r="E861" i="4" s="1"/>
  <c r="N861" i="4" s="1"/>
  <c r="G861" i="4" a="1"/>
  <c r="G861" i="4" s="1"/>
  <c r="L865" i="4" a="1"/>
  <c r="L865" i="4" s="1"/>
  <c r="D879" i="3" s="1"/>
  <c r="G865" i="4" a="1"/>
  <c r="G865" i="4" s="1"/>
  <c r="C865" i="4" a="1"/>
  <c r="C865" i="4" s="1"/>
  <c r="O869" i="4" a="1"/>
  <c r="O869" i="4" s="1"/>
  <c r="J869" i="4" a="1"/>
  <c r="J869" i="4" s="1"/>
  <c r="E869" i="4" a="1"/>
  <c r="E869" i="4" s="1"/>
  <c r="N869" i="4" s="1"/>
  <c r="G869" i="4" a="1"/>
  <c r="G869" i="4" s="1"/>
  <c r="L873" i="4" a="1"/>
  <c r="L873" i="4" s="1"/>
  <c r="D887" i="3" s="1"/>
  <c r="G873" i="4" a="1"/>
  <c r="G873" i="4" s="1"/>
  <c r="C873" i="4" a="1"/>
  <c r="C873" i="4" s="1"/>
  <c r="O877" i="4" a="1"/>
  <c r="O877" i="4" s="1"/>
  <c r="J877" i="4" a="1"/>
  <c r="J877" i="4" s="1"/>
  <c r="E877" i="4" a="1"/>
  <c r="E877" i="4" s="1"/>
  <c r="N877" i="4" s="1"/>
  <c r="G877" i="4" a="1"/>
  <c r="G877" i="4" s="1"/>
  <c r="L881" i="4" a="1"/>
  <c r="L881" i="4" s="1"/>
  <c r="D895" i="3" s="1"/>
  <c r="G881" i="4" a="1"/>
  <c r="G881" i="4" s="1"/>
  <c r="C881" i="4" a="1"/>
  <c r="C881" i="4" s="1"/>
  <c r="O885" i="4" a="1"/>
  <c r="O885" i="4" s="1"/>
  <c r="J885" i="4" a="1"/>
  <c r="J885" i="4" s="1"/>
  <c r="E885" i="4" a="1"/>
  <c r="E885" i="4" s="1"/>
  <c r="N885" i="4" s="1"/>
  <c r="G885" i="4" a="1"/>
  <c r="G885" i="4" s="1"/>
  <c r="G923" i="4" a="1"/>
  <c r="G923" i="4" s="1"/>
  <c r="O923" i="4" a="1"/>
  <c r="O923" i="4" s="1"/>
  <c r="O925" i="4" a="1"/>
  <c r="O925" i="4" s="1"/>
  <c r="J925" i="4" a="1"/>
  <c r="J925" i="4" s="1"/>
  <c r="E925" i="4" a="1"/>
  <c r="E925" i="4" s="1"/>
  <c r="N925" i="4" s="1"/>
  <c r="D930" i="4" a="1"/>
  <c r="D930" i="4" s="1"/>
  <c r="L930" i="4" a="1"/>
  <c r="L930" i="4" s="1"/>
  <c r="D944" i="3" s="1"/>
  <c r="G930" i="4" a="1"/>
  <c r="G930" i="4" s="1"/>
  <c r="C930" i="4" a="1"/>
  <c r="C930" i="4" s="1"/>
  <c r="O932" i="4" a="1"/>
  <c r="O932" i="4" s="1"/>
  <c r="J932" i="4" a="1"/>
  <c r="J932" i="4" s="1"/>
  <c r="E932" i="4" a="1"/>
  <c r="E932" i="4" s="1"/>
  <c r="D932" i="4" a="1"/>
  <c r="D932" i="4" s="1"/>
  <c r="L937" i="4" a="1"/>
  <c r="L937" i="4" s="1"/>
  <c r="D951" i="3" s="1"/>
  <c r="G937" i="4" a="1"/>
  <c r="G937" i="4" s="1"/>
  <c r="C937" i="4" a="1"/>
  <c r="C937" i="4" s="1"/>
  <c r="G987" i="4" a="1"/>
  <c r="G987" i="4" s="1"/>
  <c r="O987" i="4" a="1"/>
  <c r="O987" i="4" s="1"/>
  <c r="O989" i="4" a="1"/>
  <c r="O989" i="4" s="1"/>
  <c r="J989" i="4" a="1"/>
  <c r="J989" i="4" s="1"/>
  <c r="E989" i="4" a="1"/>
  <c r="E989" i="4" s="1"/>
  <c r="N989" i="4" s="1"/>
  <c r="D994" i="4" a="1"/>
  <c r="D994" i="4" s="1"/>
  <c r="L994" i="4" a="1"/>
  <c r="L994" i="4" s="1"/>
  <c r="D1008" i="3" s="1"/>
  <c r="G994" i="4" a="1"/>
  <c r="G994" i="4" s="1"/>
  <c r="C994" i="4" a="1"/>
  <c r="C994" i="4" s="1"/>
  <c r="O996" i="4" a="1"/>
  <c r="O996" i="4" s="1"/>
  <c r="J996" i="4" a="1"/>
  <c r="J996" i="4" s="1"/>
  <c r="E996" i="4" a="1"/>
  <c r="E996" i="4" s="1"/>
  <c r="N996" i="4" s="1"/>
  <c r="D996" i="4" a="1"/>
  <c r="D996" i="4" s="1"/>
  <c r="L1001" i="4" a="1"/>
  <c r="L1001" i="4" s="1"/>
  <c r="D1015" i="3" s="1"/>
  <c r="G1001" i="4" a="1"/>
  <c r="G1001" i="4" s="1"/>
  <c r="C1001" i="4" a="1"/>
  <c r="C1001" i="4" s="1"/>
  <c r="E1025" i="4" a="1"/>
  <c r="E1025" i="4" s="1"/>
  <c r="N1025" i="4" s="1"/>
  <c r="K1025" i="4" a="1"/>
  <c r="K1025" i="4" s="1"/>
  <c r="B815" i="2" s="1"/>
  <c r="L1034" i="4" a="1"/>
  <c r="L1034" i="4" s="1"/>
  <c r="D1048" i="3" s="1"/>
  <c r="G1034" i="4" a="1"/>
  <c r="G1034" i="4" s="1"/>
  <c r="C1034" i="4" a="1"/>
  <c r="C1034" i="4" s="1"/>
  <c r="J1034" i="4" a="1"/>
  <c r="J1034" i="4" s="1"/>
  <c r="O1034" i="4" a="1"/>
  <c r="O1034" i="4" s="1"/>
  <c r="D1034" i="4" a="1"/>
  <c r="D1034" i="4" s="1"/>
  <c r="D1036" i="4" a="1"/>
  <c r="D1036" i="4" s="1"/>
  <c r="C1036" i="4" a="1"/>
  <c r="C1036" i="4" s="1"/>
  <c r="L1036" i="4" a="1"/>
  <c r="L1036" i="4" s="1"/>
  <c r="D1050" i="3" s="1"/>
  <c r="G1036" i="4" a="1"/>
  <c r="G1036" i="4" s="1"/>
  <c r="J1043" i="4" a="1"/>
  <c r="J1043" i="4" s="1"/>
  <c r="L1044" i="4" a="1"/>
  <c r="L1044" i="4" s="1"/>
  <c r="D1058" i="3" s="1"/>
  <c r="K1052" i="4" a="1"/>
  <c r="K1052" i="4" s="1"/>
  <c r="B828" i="2" s="1"/>
  <c r="F1055" i="4" a="1"/>
  <c r="F1055" i="4" s="1"/>
  <c r="C216" i="2" s="1"/>
  <c r="L1058" i="4" a="1"/>
  <c r="L1058" i="4" s="1"/>
  <c r="D1072" i="3" s="1"/>
  <c r="G1058" i="4" a="1"/>
  <c r="G1058" i="4" s="1"/>
  <c r="C1058" i="4" a="1"/>
  <c r="C1058" i="4" s="1"/>
  <c r="F1058" i="4" a="1"/>
  <c r="F1058" i="4" s="1"/>
  <c r="C217" i="2" s="1"/>
  <c r="K1058" i="4" a="1"/>
  <c r="K1058" i="4" s="1"/>
  <c r="B217" i="2" s="1"/>
  <c r="E1058" i="4" a="1"/>
  <c r="E1058" i="4" s="1"/>
  <c r="N1060" i="4"/>
  <c r="N1061" i="4"/>
  <c r="G1062" i="4" a="1"/>
  <c r="G1062" i="4" s="1"/>
  <c r="C1063" i="4" a="1"/>
  <c r="C1063" i="4" s="1"/>
  <c r="L1180" i="4" a="1"/>
  <c r="L1180" i="4" s="1"/>
  <c r="D1194" i="3" s="1"/>
  <c r="G1180" i="4" a="1"/>
  <c r="G1180" i="4" s="1"/>
  <c r="C1180" i="4" a="1"/>
  <c r="C1180" i="4" s="1"/>
  <c r="F1180" i="4" a="1"/>
  <c r="F1180" i="4" s="1"/>
  <c r="C889" i="2" s="1"/>
  <c r="K1180" i="4" a="1"/>
  <c r="K1180" i="4" s="1"/>
  <c r="B889" i="2" s="1"/>
  <c r="E1180" i="4" a="1"/>
  <c r="E1180" i="4" s="1"/>
  <c r="O1180" i="4" a="1"/>
  <c r="O1180" i="4" s="1"/>
  <c r="D1180" i="4" a="1"/>
  <c r="D1180" i="4" s="1"/>
  <c r="J1180" i="4" a="1"/>
  <c r="J1180" i="4" s="1"/>
  <c r="J1215" i="4" a="1"/>
  <c r="J1215" i="4" s="1"/>
  <c r="D1215" i="4" a="1"/>
  <c r="D1215" i="4" s="1"/>
  <c r="O1215" i="4" a="1"/>
  <c r="O1215" i="4" s="1"/>
  <c r="C1215" i="4" a="1"/>
  <c r="C1215" i="4" s="1"/>
  <c r="K1215" i="4" a="1"/>
  <c r="K1215" i="4" s="1"/>
  <c r="B1389" i="2" s="1"/>
  <c r="E1215" i="4" a="1"/>
  <c r="E1215" i="4" s="1"/>
  <c r="F1215" i="4" a="1"/>
  <c r="F1215" i="4" s="1"/>
  <c r="C1389" i="2" s="1"/>
  <c r="L1215" i="4" a="1"/>
  <c r="L1215" i="4" s="1"/>
  <c r="D1229" i="3" s="1"/>
  <c r="F738" i="4" a="1"/>
  <c r="F738" i="4" s="1"/>
  <c r="C1259" i="2" s="1"/>
  <c r="F746" i="4" a="1"/>
  <c r="F746" i="4" s="1"/>
  <c r="C1261" i="2" s="1"/>
  <c r="F754" i="4" a="1"/>
  <c r="F754" i="4" s="1"/>
  <c r="C666" i="2" s="1"/>
  <c r="F762" i="4" a="1"/>
  <c r="F762" i="4" s="1"/>
  <c r="C164" i="2" s="1"/>
  <c r="F770" i="4" a="1"/>
  <c r="F770" i="4" s="1"/>
  <c r="C675" i="2" s="1"/>
  <c r="G785" i="4" a="1"/>
  <c r="G785" i="4" s="1"/>
  <c r="O801" i="4" a="1"/>
  <c r="O801" i="4" s="1"/>
  <c r="O809" i="4" a="1"/>
  <c r="O809" i="4" s="1"/>
  <c r="O817" i="4" a="1"/>
  <c r="O817" i="4" s="1"/>
  <c r="O825" i="4" a="1"/>
  <c r="O825" i="4" s="1"/>
  <c r="O833" i="4" a="1"/>
  <c r="O833" i="4" s="1"/>
  <c r="O841" i="4" a="1"/>
  <c r="O841" i="4" s="1"/>
  <c r="O849" i="4" a="1"/>
  <c r="O849" i="4" s="1"/>
  <c r="O917" i="4" a="1"/>
  <c r="O917" i="4" s="1"/>
  <c r="J917" i="4" a="1"/>
  <c r="J917" i="4" s="1"/>
  <c r="E917" i="4" a="1"/>
  <c r="E917" i="4" s="1"/>
  <c r="D922" i="4" a="1"/>
  <c r="D922" i="4" s="1"/>
  <c r="L922" i="4" a="1"/>
  <c r="L922" i="4" s="1"/>
  <c r="D936" i="3" s="1"/>
  <c r="G922" i="4" a="1"/>
  <c r="G922" i="4" s="1"/>
  <c r="C922" i="4" a="1"/>
  <c r="C922" i="4" s="1"/>
  <c r="O924" i="4" a="1"/>
  <c r="O924" i="4" s="1"/>
  <c r="J924" i="4" a="1"/>
  <c r="J924" i="4" s="1"/>
  <c r="E924" i="4" a="1"/>
  <c r="E924" i="4" s="1"/>
  <c r="N924" i="4" s="1"/>
  <c r="D924" i="4" a="1"/>
  <c r="D924" i="4" s="1"/>
  <c r="L929" i="4" a="1"/>
  <c r="L929" i="4" s="1"/>
  <c r="D943" i="3" s="1"/>
  <c r="G929" i="4" a="1"/>
  <c r="G929" i="4" s="1"/>
  <c r="C929" i="4" a="1"/>
  <c r="C929" i="4" s="1"/>
  <c r="O981" i="4" a="1"/>
  <c r="O981" i="4" s="1"/>
  <c r="J981" i="4" a="1"/>
  <c r="J981" i="4" s="1"/>
  <c r="E981" i="4" a="1"/>
  <c r="E981" i="4" s="1"/>
  <c r="D986" i="4" a="1"/>
  <c r="D986" i="4" s="1"/>
  <c r="L986" i="4" a="1"/>
  <c r="L986" i="4" s="1"/>
  <c r="D1000" i="3" s="1"/>
  <c r="G986" i="4" a="1"/>
  <c r="G986" i="4" s="1"/>
  <c r="C986" i="4" a="1"/>
  <c r="C986" i="4" s="1"/>
  <c r="O988" i="4" a="1"/>
  <c r="O988" i="4" s="1"/>
  <c r="J988" i="4" a="1"/>
  <c r="J988" i="4" s="1"/>
  <c r="E988" i="4" a="1"/>
  <c r="E988" i="4" s="1"/>
  <c r="N988" i="4" s="1"/>
  <c r="D988" i="4" a="1"/>
  <c r="D988" i="4" s="1"/>
  <c r="L993" i="4" a="1"/>
  <c r="L993" i="4" s="1"/>
  <c r="D1007" i="3" s="1"/>
  <c r="G993" i="4" a="1"/>
  <c r="G993" i="4" s="1"/>
  <c r="C993" i="4" a="1"/>
  <c r="C993" i="4" s="1"/>
  <c r="K1039" i="4" a="1"/>
  <c r="K1039" i="4" s="1"/>
  <c r="B1335" i="2" s="1"/>
  <c r="E1039" i="4" a="1"/>
  <c r="E1039" i="4" s="1"/>
  <c r="N1039" i="4" s="1"/>
  <c r="J1039" i="4" a="1"/>
  <c r="J1039" i="4" s="1"/>
  <c r="O1039" i="4" a="1"/>
  <c r="O1039" i="4" s="1"/>
  <c r="D1039" i="4" a="1"/>
  <c r="D1039" i="4" s="1"/>
  <c r="J1041" i="4" a="1"/>
  <c r="J1041" i="4" s="1"/>
  <c r="O1041" i="4" a="1"/>
  <c r="O1041" i="4" s="1"/>
  <c r="D1041" i="4" a="1"/>
  <c r="D1041" i="4" s="1"/>
  <c r="N1043" i="4"/>
  <c r="O1046" i="4" a="1"/>
  <c r="O1046" i="4" s="1"/>
  <c r="J1046" i="4" a="1"/>
  <c r="J1046" i="4" s="1"/>
  <c r="E1046" i="4" a="1"/>
  <c r="E1046" i="4" s="1"/>
  <c r="K1046" i="4" a="1"/>
  <c r="K1046" i="4" s="1"/>
  <c r="B1338" i="2" s="1"/>
  <c r="D1046" i="4" a="1"/>
  <c r="D1046" i="4" s="1"/>
  <c r="F1052" i="4" a="1"/>
  <c r="F1052" i="4" s="1"/>
  <c r="C828" i="2" s="1"/>
  <c r="F1063" i="4" a="1"/>
  <c r="F1063" i="4" s="1"/>
  <c r="C1344" i="2" s="1"/>
  <c r="O1066" i="4" a="1"/>
  <c r="O1066" i="4" s="1"/>
  <c r="J1066" i="4" a="1"/>
  <c r="J1066" i="4" s="1"/>
  <c r="E1066" i="4" a="1"/>
  <c r="E1066" i="4" s="1"/>
  <c r="C1066" i="4" a="1"/>
  <c r="C1066" i="4" s="1"/>
  <c r="G1066" i="4" a="1"/>
  <c r="G1066" i="4" s="1"/>
  <c r="L1066" i="4" a="1"/>
  <c r="L1066" i="4" s="1"/>
  <c r="D1080" i="3" s="1"/>
  <c r="F1066" i="4" a="1"/>
  <c r="F1066" i="4" s="1"/>
  <c r="C1346" i="2" s="1"/>
  <c r="K1066" i="4" a="1"/>
  <c r="K1066" i="4" s="1"/>
  <c r="B1346" i="2" s="1"/>
  <c r="J1073" i="4" a="1"/>
  <c r="J1073" i="4" s="1"/>
  <c r="N1099" i="4"/>
  <c r="O1113" i="4" a="1"/>
  <c r="O1113" i="4" s="1"/>
  <c r="D1113" i="4" a="1"/>
  <c r="D1113" i="4" s="1"/>
  <c r="C1113" i="4" a="1"/>
  <c r="C1113" i="4" s="1"/>
  <c r="G1113" i="4" a="1"/>
  <c r="G1113" i="4" s="1"/>
  <c r="E1113" i="4" a="1"/>
  <c r="E1113" i="4" s="1"/>
  <c r="N1113" i="4" s="1"/>
  <c r="K1113" i="4" a="1"/>
  <c r="K1113" i="4" s="1"/>
  <c r="B860" i="2" s="1"/>
  <c r="L1113" i="4" a="1"/>
  <c r="L1113" i="4" s="1"/>
  <c r="D1127" i="3" s="1"/>
  <c r="J1113" i="4" a="1"/>
  <c r="J1113" i="4" s="1"/>
  <c r="K1123" i="4" a="1"/>
  <c r="K1123" i="4" s="1"/>
  <c r="B862" i="2" s="1"/>
  <c r="E1123" i="4" a="1"/>
  <c r="E1123" i="4" s="1"/>
  <c r="J1123" i="4" a="1"/>
  <c r="J1123" i="4" s="1"/>
  <c r="O1123" i="4" a="1"/>
  <c r="O1123" i="4" s="1"/>
  <c r="G1123" i="4" a="1"/>
  <c r="G1123" i="4" s="1"/>
  <c r="F1123" i="4" a="1"/>
  <c r="F1123" i="4" s="1"/>
  <c r="C862" i="2" s="1"/>
  <c r="L1123" i="4" a="1"/>
  <c r="L1123" i="4" s="1"/>
  <c r="D1137" i="3" s="1"/>
  <c r="C1123" i="4" a="1"/>
  <c r="C1123" i="4" s="1"/>
  <c r="L1160" i="4" a="1"/>
  <c r="L1160" i="4" s="1"/>
  <c r="D1174" i="3" s="1"/>
  <c r="K1163" i="4" a="1"/>
  <c r="K1163" i="4" s="1"/>
  <c r="B236" i="2" s="1"/>
  <c r="E1163" i="4" a="1"/>
  <c r="E1163" i="4" s="1"/>
  <c r="F1163" i="4" a="1"/>
  <c r="F1163" i="4" s="1"/>
  <c r="C236" i="2" s="1"/>
  <c r="L1163" i="4" a="1"/>
  <c r="L1163" i="4" s="1"/>
  <c r="D1177" i="3" s="1"/>
  <c r="D1163" i="4" a="1"/>
  <c r="D1163" i="4" s="1"/>
  <c r="G1163" i="4" a="1"/>
  <c r="G1163" i="4" s="1"/>
  <c r="O1163" i="4" a="1"/>
  <c r="O1163" i="4" s="1"/>
  <c r="J1163" i="4" a="1"/>
  <c r="J1163" i="4" s="1"/>
  <c r="D1282" i="4" a="1"/>
  <c r="D1282" i="4" s="1"/>
  <c r="C1282" i="4" a="1"/>
  <c r="C1282" i="4" s="1"/>
  <c r="L1282" i="4" a="1"/>
  <c r="L1282" i="4" s="1"/>
  <c r="D1296" i="3" s="1"/>
  <c r="G1282" i="4" a="1"/>
  <c r="G1282" i="4" s="1"/>
  <c r="O1282" i="4" a="1"/>
  <c r="O1282" i="4" s="1"/>
  <c r="F1282" i="4" a="1"/>
  <c r="F1282" i="4" s="1"/>
  <c r="C255" i="2" s="1"/>
  <c r="K1282" i="4" a="1"/>
  <c r="K1282" i="4" s="1"/>
  <c r="B255" i="2" s="1"/>
  <c r="E1282" i="4" a="1"/>
  <c r="E1282" i="4" s="1"/>
  <c r="J1282" i="4" a="1"/>
  <c r="J1282" i="4" s="1"/>
  <c r="O1341" i="4" a="1"/>
  <c r="O1341" i="4" s="1"/>
  <c r="J1341" i="4" a="1"/>
  <c r="J1341" i="4" s="1"/>
  <c r="E1341" i="4" a="1"/>
  <c r="E1341" i="4" s="1"/>
  <c r="K1341" i="4" a="1"/>
  <c r="K1341" i="4" s="1"/>
  <c r="B1433" i="2" s="1"/>
  <c r="D1341" i="4" a="1"/>
  <c r="D1341" i="4" s="1"/>
  <c r="C1341" i="4" a="1"/>
  <c r="C1341" i="4" s="1"/>
  <c r="G1341" i="4" a="1"/>
  <c r="G1341" i="4" s="1"/>
  <c r="F1341" i="4" a="1"/>
  <c r="F1341" i="4" s="1"/>
  <c r="C1433" i="2" s="1"/>
  <c r="L1341" i="4" a="1"/>
  <c r="L1341" i="4" s="1"/>
  <c r="D1355" i="3" s="1"/>
  <c r="O1324" i="4" a="1"/>
  <c r="O1324" i="4" s="1"/>
  <c r="J1324" i="4" a="1"/>
  <c r="J1324" i="4" s="1"/>
  <c r="E1324" i="4" a="1"/>
  <c r="E1324" i="4" s="1"/>
  <c r="K1324" i="4" a="1"/>
  <c r="K1324" i="4" s="1"/>
  <c r="B262" i="2" s="1"/>
  <c r="D1324" i="4" a="1"/>
  <c r="D1324" i="4" s="1"/>
  <c r="G1324" i="4" a="1"/>
  <c r="G1324" i="4" s="1"/>
  <c r="L1324" i="4" a="1"/>
  <c r="L1324" i="4" s="1"/>
  <c r="D1338" i="3" s="1"/>
  <c r="F1324" i="4" a="1"/>
  <c r="F1324" i="4" s="1"/>
  <c r="C262" i="2" s="1"/>
  <c r="D1222" i="4" a="1"/>
  <c r="D1222" i="4" s="1"/>
  <c r="J1222" i="4" a="1"/>
  <c r="J1222" i="4" s="1"/>
  <c r="E1222" i="4" a="1"/>
  <c r="E1222" i="4" s="1"/>
  <c r="O1222" i="4" a="1"/>
  <c r="O1222" i="4" s="1"/>
  <c r="L1222" i="4" a="1"/>
  <c r="L1222" i="4" s="1"/>
  <c r="D1236" i="3" s="1"/>
  <c r="F1222" i="4" a="1"/>
  <c r="F1222" i="4" s="1"/>
  <c r="C915" i="2" s="1"/>
  <c r="K1222" i="4" a="1"/>
  <c r="K1222" i="4" s="1"/>
  <c r="B915" i="2" s="1"/>
  <c r="C1222" i="4" a="1"/>
  <c r="C1222" i="4" s="1"/>
  <c r="L1244" i="4" a="1"/>
  <c r="L1244" i="4" s="1"/>
  <c r="D1258" i="3" s="1"/>
  <c r="G1244" i="4" a="1"/>
  <c r="G1244" i="4" s="1"/>
  <c r="C1244" i="4" a="1"/>
  <c r="C1244" i="4" s="1"/>
  <c r="K1244" i="4" a="1"/>
  <c r="K1244" i="4" s="1"/>
  <c r="B924" i="2" s="1"/>
  <c r="E1244" i="4" a="1"/>
  <c r="E1244" i="4" s="1"/>
  <c r="J1244" i="4" a="1"/>
  <c r="J1244" i="4" s="1"/>
  <c r="D1244" i="4" a="1"/>
  <c r="D1244" i="4" s="1"/>
  <c r="F1244" i="4" a="1"/>
  <c r="F1244" i="4" s="1"/>
  <c r="C924" i="2" s="1"/>
  <c r="O1244" i="4" a="1"/>
  <c r="O1244" i="4" s="1"/>
  <c r="N1255" i="4"/>
  <c r="L1156" i="4" a="1"/>
  <c r="L1156" i="4" s="1"/>
  <c r="D1170" i="3" s="1"/>
  <c r="G1156" i="4" a="1"/>
  <c r="G1156" i="4" s="1"/>
  <c r="C1156" i="4" a="1"/>
  <c r="C1156" i="4" s="1"/>
  <c r="E1156" i="4" a="1"/>
  <c r="E1156" i="4" s="1"/>
  <c r="K1156" i="4" a="1"/>
  <c r="K1156" i="4" s="1"/>
  <c r="B1371" i="2" s="1"/>
  <c r="J1156" i="4" a="1"/>
  <c r="J1156" i="4" s="1"/>
  <c r="D1156" i="4" a="1"/>
  <c r="D1156" i="4" s="1"/>
  <c r="O1156" i="4" a="1"/>
  <c r="O1156" i="4" s="1"/>
  <c r="F1156" i="4" a="1"/>
  <c r="F1156" i="4" s="1"/>
  <c r="C1371" i="2" s="1"/>
  <c r="G1222" i="4" a="1"/>
  <c r="G1222" i="4" s="1"/>
  <c r="O1248" i="4" a="1"/>
  <c r="O1248" i="4" s="1"/>
  <c r="J1248" i="4" a="1"/>
  <c r="J1248" i="4" s="1"/>
  <c r="E1248" i="4" a="1"/>
  <c r="E1248" i="4" s="1"/>
  <c r="K1248" i="4" a="1"/>
  <c r="K1248" i="4" s="1"/>
  <c r="B1399" i="2" s="1"/>
  <c r="D1248" i="4" a="1"/>
  <c r="D1248" i="4" s="1"/>
  <c r="C1248" i="4" a="1"/>
  <c r="C1248" i="4" s="1"/>
  <c r="F1248" i="4" a="1"/>
  <c r="F1248" i="4" s="1"/>
  <c r="C1399" i="2" s="1"/>
  <c r="G1248" i="4" a="1"/>
  <c r="G1248" i="4" s="1"/>
  <c r="C1324" i="4" a="1"/>
  <c r="C1324" i="4" s="1"/>
  <c r="F888" i="4" a="1"/>
  <c r="F888" i="4" s="1"/>
  <c r="C733" i="2" s="1"/>
  <c r="K888" i="4" a="1"/>
  <c r="K888" i="4" s="1"/>
  <c r="B733" i="2" s="1"/>
  <c r="F896" i="4" a="1"/>
  <c r="F896" i="4" s="1"/>
  <c r="K896" i="4" a="1"/>
  <c r="K896" i="4" s="1"/>
  <c r="B736" i="2" s="1"/>
  <c r="F904" i="4" a="1"/>
  <c r="F904" i="4" s="1"/>
  <c r="C1303" i="2" s="1"/>
  <c r="K904" i="4" a="1"/>
  <c r="K904" i="4" s="1"/>
  <c r="B1303" i="2" s="1"/>
  <c r="F912" i="4" a="1"/>
  <c r="F912" i="4" s="1"/>
  <c r="C1306" i="2" s="1"/>
  <c r="K912" i="4" a="1"/>
  <c r="K912" i="4" s="1"/>
  <c r="B1306" i="2" s="1"/>
  <c r="F920" i="4" a="1"/>
  <c r="F920" i="4" s="1"/>
  <c r="K920" i="4" a="1"/>
  <c r="K920" i="4" s="1"/>
  <c r="B1540" i="2" s="1"/>
  <c r="F928" i="4" a="1"/>
  <c r="F928" i="4" s="1"/>
  <c r="K928" i="4" a="1"/>
  <c r="K928" i="4" s="1"/>
  <c r="B757" i="2" s="1"/>
  <c r="F936" i="4" a="1"/>
  <c r="F936" i="4" s="1"/>
  <c r="K936" i="4" a="1"/>
  <c r="K936" i="4" s="1"/>
  <c r="B1311" i="2" s="1"/>
  <c r="F944" i="4" a="1"/>
  <c r="F944" i="4" s="1"/>
  <c r="C766" i="2" s="1"/>
  <c r="K944" i="4" a="1"/>
  <c r="K944" i="4" s="1"/>
  <c r="B766" i="2" s="1"/>
  <c r="F952" i="4" a="1"/>
  <c r="F952" i="4" s="1"/>
  <c r="C773" i="2" s="1"/>
  <c r="K952" i="4" a="1"/>
  <c r="K952" i="4" s="1"/>
  <c r="B773" i="2" s="1"/>
  <c r="F960" i="4" a="1"/>
  <c r="F960" i="4" s="1"/>
  <c r="K960" i="4" a="1"/>
  <c r="K960" i="4" s="1"/>
  <c r="B776" i="2" s="1"/>
  <c r="F968" i="4" a="1"/>
  <c r="F968" i="4" s="1"/>
  <c r="C782" i="2" s="1"/>
  <c r="K968" i="4" a="1"/>
  <c r="K968" i="4" s="1"/>
  <c r="B782" i="2" s="1"/>
  <c r="F976" i="4" a="1"/>
  <c r="F976" i="4" s="1"/>
  <c r="C786" i="2" s="1"/>
  <c r="K976" i="4" a="1"/>
  <c r="K976" i="4" s="1"/>
  <c r="B786" i="2" s="1"/>
  <c r="F984" i="4" a="1"/>
  <c r="F984" i="4" s="1"/>
  <c r="C792" i="2" s="1"/>
  <c r="K984" i="4" a="1"/>
  <c r="K984" i="4" s="1"/>
  <c r="B792" i="2" s="1"/>
  <c r="F992" i="4" a="1"/>
  <c r="F992" i="4" s="1"/>
  <c r="K992" i="4" a="1"/>
  <c r="K992" i="4" s="1"/>
  <c r="B204" i="2" s="1"/>
  <c r="F1000" i="4" a="1"/>
  <c r="F1000" i="4" s="1"/>
  <c r="K1000" i="4" a="1"/>
  <c r="K1000" i="4" s="1"/>
  <c r="B799" i="2" s="1"/>
  <c r="F1008" i="4" a="1"/>
  <c r="F1008" i="4" s="1"/>
  <c r="C1326" i="2" s="1"/>
  <c r="K1008" i="4" a="1"/>
  <c r="K1008" i="4" s="1"/>
  <c r="B1326" i="2" s="1"/>
  <c r="F1016" i="4" a="1"/>
  <c r="F1016" i="4" s="1"/>
  <c r="C1330" i="2" s="1"/>
  <c r="K1016" i="4" a="1"/>
  <c r="K1016" i="4" s="1"/>
  <c r="B1330" i="2" s="1"/>
  <c r="F1024" i="4" a="1"/>
  <c r="F1024" i="4" s="1"/>
  <c r="C209" i="2" s="1"/>
  <c r="K1024" i="4" a="1"/>
  <c r="K1024" i="4" s="1"/>
  <c r="B209" i="2" s="1"/>
  <c r="L1031" i="4" a="1"/>
  <c r="L1031" i="4" s="1"/>
  <c r="D1045" i="3" s="1"/>
  <c r="O1038" i="4" a="1"/>
  <c r="O1038" i="4" s="1"/>
  <c r="J1038" i="4" a="1"/>
  <c r="J1038" i="4" s="1"/>
  <c r="E1038" i="4" a="1"/>
  <c r="E1038" i="4" s="1"/>
  <c r="L1038" i="4" a="1"/>
  <c r="L1038" i="4" s="1"/>
  <c r="D1052" i="3" s="1"/>
  <c r="L1045" i="4" a="1"/>
  <c r="L1045" i="4" s="1"/>
  <c r="D1059" i="3" s="1"/>
  <c r="L1047" i="4" a="1"/>
  <c r="L1047" i="4" s="1"/>
  <c r="D1061" i="3" s="1"/>
  <c r="M1090" i="4"/>
  <c r="J1109" i="4" a="1"/>
  <c r="J1109" i="4" s="1"/>
  <c r="E1109" i="4" a="1"/>
  <c r="E1109" i="4" s="1"/>
  <c r="O1109" i="4" a="1"/>
  <c r="O1109" i="4" s="1"/>
  <c r="G1109" i="4" a="1"/>
  <c r="G1109" i="4" s="1"/>
  <c r="F1109" i="4" a="1"/>
  <c r="F1109" i="4" s="1"/>
  <c r="C1357" i="2" s="1"/>
  <c r="L1109" i="4" a="1"/>
  <c r="L1109" i="4" s="1"/>
  <c r="D1123" i="3" s="1"/>
  <c r="D1109" i="4" a="1"/>
  <c r="D1109" i="4" s="1"/>
  <c r="M1218" i="4"/>
  <c r="L1229" i="4" a="1"/>
  <c r="L1229" i="4" s="1"/>
  <c r="D1243" i="3" s="1"/>
  <c r="G1229" i="4" a="1"/>
  <c r="G1229" i="4" s="1"/>
  <c r="C1229" i="4" a="1"/>
  <c r="C1229" i="4" s="1"/>
  <c r="E1229" i="4" a="1"/>
  <c r="E1229" i="4" s="1"/>
  <c r="J1229" i="4" a="1"/>
  <c r="J1229" i="4" s="1"/>
  <c r="D1229" i="4" a="1"/>
  <c r="D1229" i="4" s="1"/>
  <c r="O1229" i="4" a="1"/>
  <c r="O1229" i="4" s="1"/>
  <c r="K1229" i="4" a="1"/>
  <c r="K1229" i="4" s="1"/>
  <c r="B1395" i="2" s="1"/>
  <c r="F1229" i="4" a="1"/>
  <c r="F1229" i="4" s="1"/>
  <c r="C1395" i="2" s="1"/>
  <c r="F807" i="4" a="1"/>
  <c r="F807" i="4" s="1"/>
  <c r="F815" i="4" a="1"/>
  <c r="F815" i="4" s="1"/>
  <c r="C1282" i="2" s="1"/>
  <c r="F823" i="4" a="1"/>
  <c r="F823" i="4" s="1"/>
  <c r="F831" i="4" a="1"/>
  <c r="F831" i="4" s="1"/>
  <c r="C1287" i="2" s="1"/>
  <c r="F839" i="4" a="1"/>
  <c r="F839" i="4" s="1"/>
  <c r="F847" i="4" a="1"/>
  <c r="F847" i="4" s="1"/>
  <c r="F855" i="4" a="1"/>
  <c r="F855" i="4" s="1"/>
  <c r="F863" i="4" a="1"/>
  <c r="F863" i="4" s="1"/>
  <c r="F871" i="4" a="1"/>
  <c r="F871" i="4" s="1"/>
  <c r="F879" i="4" a="1"/>
  <c r="F879" i="4" s="1"/>
  <c r="C1298" i="2" s="1"/>
  <c r="F887" i="4" a="1"/>
  <c r="F887" i="4" s="1"/>
  <c r="F895" i="4" a="1"/>
  <c r="F895" i="4" s="1"/>
  <c r="F903" i="4" a="1"/>
  <c r="F903" i="4" s="1"/>
  <c r="F911" i="4" a="1"/>
  <c r="F911" i="4" s="1"/>
  <c r="C747" i="2" s="1"/>
  <c r="F919" i="4" a="1"/>
  <c r="F919" i="4" s="1"/>
  <c r="F927" i="4" a="1"/>
  <c r="F927" i="4" s="1"/>
  <c r="C756" i="2" s="1"/>
  <c r="F935" i="4" a="1"/>
  <c r="F935" i="4" s="1"/>
  <c r="C762" i="2" s="1"/>
  <c r="F943" i="4" a="1"/>
  <c r="F943" i="4" s="1"/>
  <c r="C1314" i="2" s="1"/>
  <c r="F951" i="4" a="1"/>
  <c r="F951" i="4" s="1"/>
  <c r="C772" i="2" s="1"/>
  <c r="F959" i="4" a="1"/>
  <c r="F959" i="4" s="1"/>
  <c r="F967" i="4" a="1"/>
  <c r="F967" i="4" s="1"/>
  <c r="F975" i="4" a="1"/>
  <c r="F975" i="4" s="1"/>
  <c r="C785" i="2" s="1"/>
  <c r="H785" i="2" s="1"/>
  <c r="F983" i="4" a="1"/>
  <c r="F983" i="4" s="1"/>
  <c r="F991" i="4" a="1"/>
  <c r="F991" i="4" s="1"/>
  <c r="C203" i="2" s="1"/>
  <c r="F999" i="4" a="1"/>
  <c r="F999" i="4" s="1"/>
  <c r="C208" i="2" s="1"/>
  <c r="F1007" i="4" a="1"/>
  <c r="F1007" i="4" s="1"/>
  <c r="F1015" i="4" a="1"/>
  <c r="F1015" i="4" s="1"/>
  <c r="F1023" i="4" a="1"/>
  <c r="F1023" i="4" s="1"/>
  <c r="C1333" i="2" s="1"/>
  <c r="G1031" i="4" a="1"/>
  <c r="G1031" i="4" s="1"/>
  <c r="G1038" i="4" a="1"/>
  <c r="G1038" i="4" s="1"/>
  <c r="G1045" i="4" a="1"/>
  <c r="G1045" i="4" s="1"/>
  <c r="G1047" i="4" a="1"/>
  <c r="G1047" i="4" s="1"/>
  <c r="C1139" i="4" a="1"/>
  <c r="C1139" i="4" s="1"/>
  <c r="G1139" i="4" a="1"/>
  <c r="G1139" i="4" s="1"/>
  <c r="L1139" i="4" a="1"/>
  <c r="L1139" i="4" s="1"/>
  <c r="D1153" i="3" s="1"/>
  <c r="F1139" i="4" a="1"/>
  <c r="F1139" i="4" s="1"/>
  <c r="C232" i="2" s="1"/>
  <c r="K1139" i="4" a="1"/>
  <c r="K1139" i="4" s="1"/>
  <c r="B232" i="2" s="1"/>
  <c r="E1139" i="4" a="1"/>
  <c r="E1139" i="4" s="1"/>
  <c r="D1139" i="4" a="1"/>
  <c r="D1139" i="4" s="1"/>
  <c r="L1141" i="4" a="1"/>
  <c r="L1141" i="4" s="1"/>
  <c r="D1155" i="3" s="1"/>
  <c r="G1141" i="4" a="1"/>
  <c r="G1141" i="4" s="1"/>
  <c r="J1141" i="4" a="1"/>
  <c r="J1141" i="4" s="1"/>
  <c r="D1141" i="4" a="1"/>
  <c r="D1141" i="4" s="1"/>
  <c r="O1141" i="4" a="1"/>
  <c r="O1141" i="4" s="1"/>
  <c r="C1141" i="4" a="1"/>
  <c r="C1141" i="4" s="1"/>
  <c r="E1141" i="4" a="1"/>
  <c r="E1141" i="4" s="1"/>
  <c r="E1147" i="4" a="1"/>
  <c r="E1147" i="4" s="1"/>
  <c r="K1147" i="4" a="1"/>
  <c r="K1147" i="4" s="1"/>
  <c r="B874" i="2" s="1"/>
  <c r="J1147" i="4" a="1"/>
  <c r="J1147" i="4" s="1"/>
  <c r="D1147" i="4" a="1"/>
  <c r="D1147" i="4" s="1"/>
  <c r="L1147" i="4" a="1"/>
  <c r="L1147" i="4" s="1"/>
  <c r="D1161" i="3" s="1"/>
  <c r="G1147" i="4" a="1"/>
  <c r="G1147" i="4" s="1"/>
  <c r="O1147" i="4" a="1"/>
  <c r="O1147" i="4" s="1"/>
  <c r="F1147" i="4" a="1"/>
  <c r="F1147" i="4" s="1"/>
  <c r="C874" i="2" s="1"/>
  <c r="J1165" i="4" a="1"/>
  <c r="J1165" i="4" s="1"/>
  <c r="E1165" i="4" a="1"/>
  <c r="E1165" i="4" s="1"/>
  <c r="L1165" i="4" a="1"/>
  <c r="L1165" i="4" s="1"/>
  <c r="D1179" i="3" s="1"/>
  <c r="F1165" i="4" a="1"/>
  <c r="F1165" i="4" s="1"/>
  <c r="C884" i="2" s="1"/>
  <c r="K1165" i="4" a="1"/>
  <c r="K1165" i="4" s="1"/>
  <c r="B884" i="2" s="1"/>
  <c r="D1165" i="4" a="1"/>
  <c r="D1165" i="4" s="1"/>
  <c r="O1165" i="4" a="1"/>
  <c r="O1165" i="4" s="1"/>
  <c r="C1165" i="4" a="1"/>
  <c r="C1165" i="4" s="1"/>
  <c r="K1195" i="4" a="1"/>
  <c r="K1195" i="4" s="1"/>
  <c r="B245" i="2" s="1"/>
  <c r="E1195" i="4" a="1"/>
  <c r="E1195" i="4" s="1"/>
  <c r="J1195" i="4" a="1"/>
  <c r="J1195" i="4" s="1"/>
  <c r="O1195" i="4" a="1"/>
  <c r="O1195" i="4" s="1"/>
  <c r="G1195" i="4" a="1"/>
  <c r="G1195" i="4" s="1"/>
  <c r="D1195" i="4" a="1"/>
  <c r="D1195" i="4" s="1"/>
  <c r="K1211" i="4" a="1"/>
  <c r="K1211" i="4" s="1"/>
  <c r="B1387" i="2" s="1"/>
  <c r="E1211" i="4" a="1"/>
  <c r="E1211" i="4" s="1"/>
  <c r="J1211" i="4" a="1"/>
  <c r="J1211" i="4" s="1"/>
  <c r="O1211" i="4" a="1"/>
  <c r="O1211" i="4" s="1"/>
  <c r="G1211" i="4" a="1"/>
  <c r="G1211" i="4" s="1"/>
  <c r="F1211" i="4" a="1"/>
  <c r="F1211" i="4" s="1"/>
  <c r="C1387" i="2" s="1"/>
  <c r="C1211" i="4" a="1"/>
  <c r="C1211" i="4" s="1"/>
  <c r="O1217" i="4" a="1"/>
  <c r="O1217" i="4" s="1"/>
  <c r="D1217" i="4" a="1"/>
  <c r="D1217" i="4" s="1"/>
  <c r="C1217" i="4" a="1"/>
  <c r="C1217" i="4" s="1"/>
  <c r="G1217" i="4" a="1"/>
  <c r="G1217" i="4" s="1"/>
  <c r="L1217" i="4" a="1"/>
  <c r="L1217" i="4" s="1"/>
  <c r="D1231" i="3" s="1"/>
  <c r="F1217" i="4" a="1"/>
  <c r="F1217" i="4" s="1"/>
  <c r="C911" i="2" s="1"/>
  <c r="K1217" i="4" a="1"/>
  <c r="K1217" i="4" s="1"/>
  <c r="B911" i="2" s="1"/>
  <c r="J1217" i="4" a="1"/>
  <c r="J1217" i="4" s="1"/>
  <c r="E1217" i="4" a="1"/>
  <c r="E1217" i="4" s="1"/>
  <c r="L1248" i="4" a="1"/>
  <c r="L1248" i="4" s="1"/>
  <c r="D1262" i="3" s="1"/>
  <c r="F782" i="4" a="1"/>
  <c r="F782" i="4" s="1"/>
  <c r="F790" i="4" a="1"/>
  <c r="F790" i="4" s="1"/>
  <c r="F798" i="4" a="1"/>
  <c r="F798" i="4" s="1"/>
  <c r="F806" i="4" a="1"/>
  <c r="F806" i="4" s="1"/>
  <c r="F814" i="4" a="1"/>
  <c r="F814" i="4" s="1"/>
  <c r="F822" i="4" a="1"/>
  <c r="F822" i="4" s="1"/>
  <c r="C699" i="2" s="1"/>
  <c r="F830" i="4" a="1"/>
  <c r="F830" i="4" s="1"/>
  <c r="F838" i="4" a="1"/>
  <c r="F838" i="4" s="1"/>
  <c r="F846" i="4" a="1"/>
  <c r="F846" i="4" s="1"/>
  <c r="F854" i="4" a="1"/>
  <c r="F854" i="4" s="1"/>
  <c r="F862" i="4" a="1"/>
  <c r="F862" i="4" s="1"/>
  <c r="F870" i="4" a="1"/>
  <c r="F870" i="4" s="1"/>
  <c r="F878" i="4" a="1"/>
  <c r="F878" i="4" s="1"/>
  <c r="F886" i="4" a="1"/>
  <c r="F886" i="4" s="1"/>
  <c r="C888" i="4" a="1"/>
  <c r="C888" i="4" s="1"/>
  <c r="G888" i="4" a="1"/>
  <c r="G888" i="4" s="1"/>
  <c r="F894" i="4" a="1"/>
  <c r="F894" i="4" s="1"/>
  <c r="C896" i="4" a="1"/>
  <c r="C896" i="4" s="1"/>
  <c r="G896" i="4" a="1"/>
  <c r="G896" i="4" s="1"/>
  <c r="F902" i="4" a="1"/>
  <c r="F902" i="4" s="1"/>
  <c r="C904" i="4" a="1"/>
  <c r="C904" i="4" s="1"/>
  <c r="G904" i="4" a="1"/>
  <c r="G904" i="4" s="1"/>
  <c r="F910" i="4" a="1"/>
  <c r="F910" i="4" s="1"/>
  <c r="C912" i="4" a="1"/>
  <c r="C912" i="4" s="1"/>
  <c r="G912" i="4" a="1"/>
  <c r="G912" i="4" s="1"/>
  <c r="F918" i="4" a="1"/>
  <c r="F918" i="4" s="1"/>
  <c r="C920" i="4" a="1"/>
  <c r="C920" i="4" s="1"/>
  <c r="G920" i="4" a="1"/>
  <c r="G920" i="4" s="1"/>
  <c r="F926" i="4" a="1"/>
  <c r="F926" i="4" s="1"/>
  <c r="C755" i="2" s="1"/>
  <c r="C928" i="4" a="1"/>
  <c r="C928" i="4" s="1"/>
  <c r="G928" i="4" a="1"/>
  <c r="G928" i="4" s="1"/>
  <c r="F934" i="4" a="1"/>
  <c r="F934" i="4" s="1"/>
  <c r="C761" i="2" s="1"/>
  <c r="C936" i="4" a="1"/>
  <c r="C936" i="4" s="1"/>
  <c r="G936" i="4" a="1"/>
  <c r="G936" i="4" s="1"/>
  <c r="F942" i="4" a="1"/>
  <c r="F942" i="4" s="1"/>
  <c r="C944" i="4" a="1"/>
  <c r="C944" i="4" s="1"/>
  <c r="G944" i="4" a="1"/>
  <c r="G944" i="4" s="1"/>
  <c r="F950" i="4" a="1"/>
  <c r="F950" i="4" s="1"/>
  <c r="C952" i="4" a="1"/>
  <c r="C952" i="4" s="1"/>
  <c r="G952" i="4" a="1"/>
  <c r="G952" i="4" s="1"/>
  <c r="F958" i="4" a="1"/>
  <c r="F958" i="4" s="1"/>
  <c r="C960" i="4" a="1"/>
  <c r="C960" i="4" s="1"/>
  <c r="G960" i="4" a="1"/>
  <c r="G960" i="4" s="1"/>
  <c r="F966" i="4" a="1"/>
  <c r="F966" i="4" s="1"/>
  <c r="C968" i="4" a="1"/>
  <c r="C968" i="4" s="1"/>
  <c r="G968" i="4" a="1"/>
  <c r="G968" i="4" s="1"/>
  <c r="F974" i="4" a="1"/>
  <c r="F974" i="4" s="1"/>
  <c r="C784" i="2" s="1"/>
  <c r="C976" i="4" a="1"/>
  <c r="C976" i="4" s="1"/>
  <c r="G976" i="4" a="1"/>
  <c r="G976" i="4" s="1"/>
  <c r="F982" i="4" a="1"/>
  <c r="F982" i="4" s="1"/>
  <c r="C790" i="2" s="1"/>
  <c r="C984" i="4" a="1"/>
  <c r="C984" i="4" s="1"/>
  <c r="G984" i="4" a="1"/>
  <c r="G984" i="4" s="1"/>
  <c r="F990" i="4" a="1"/>
  <c r="F990" i="4" s="1"/>
  <c r="C202" i="2" s="1"/>
  <c r="C992" i="4" a="1"/>
  <c r="C992" i="4" s="1"/>
  <c r="G992" i="4" a="1"/>
  <c r="G992" i="4" s="1"/>
  <c r="F998" i="4" a="1"/>
  <c r="F998" i="4" s="1"/>
  <c r="C1000" i="4" a="1"/>
  <c r="C1000" i="4" s="1"/>
  <c r="G1000" i="4" a="1"/>
  <c r="G1000" i="4" s="1"/>
  <c r="F1006" i="4" a="1"/>
  <c r="F1006" i="4" s="1"/>
  <c r="C1008" i="4" a="1"/>
  <c r="C1008" i="4" s="1"/>
  <c r="G1008" i="4" a="1"/>
  <c r="G1008" i="4" s="1"/>
  <c r="F1014" i="4" a="1"/>
  <c r="F1014" i="4" s="1"/>
  <c r="C1016" i="4" a="1"/>
  <c r="C1016" i="4" s="1"/>
  <c r="G1016" i="4" a="1"/>
  <c r="G1016" i="4" s="1"/>
  <c r="F1022" i="4" a="1"/>
  <c r="F1022" i="4" s="1"/>
  <c r="C1024" i="4" a="1"/>
  <c r="C1024" i="4" s="1"/>
  <c r="G1024" i="4" a="1"/>
  <c r="G1024" i="4" s="1"/>
  <c r="F1030" i="4" a="1"/>
  <c r="F1030" i="4" s="1"/>
  <c r="K1030" i="4" a="1"/>
  <c r="K1030" i="4" s="1"/>
  <c r="B211" i="2" s="1"/>
  <c r="C1038" i="4" a="1"/>
  <c r="C1038" i="4" s="1"/>
  <c r="L1042" i="4" a="1"/>
  <c r="L1042" i="4" s="1"/>
  <c r="D1056" i="3" s="1"/>
  <c r="G1042" i="4" a="1"/>
  <c r="G1042" i="4" s="1"/>
  <c r="C1042" i="4" a="1"/>
  <c r="C1042" i="4" s="1"/>
  <c r="G1053" i="4" a="1"/>
  <c r="G1053" i="4" s="1"/>
  <c r="G1061" i="4" a="1"/>
  <c r="G1061" i="4" s="1"/>
  <c r="O1074" i="4" a="1"/>
  <c r="O1074" i="4" s="1"/>
  <c r="J1074" i="4" a="1"/>
  <c r="J1074" i="4" s="1"/>
  <c r="E1074" i="4" a="1"/>
  <c r="E1074" i="4" s="1"/>
  <c r="N1074" i="4" s="1"/>
  <c r="K1074" i="4" a="1"/>
  <c r="K1074" i="4" s="1"/>
  <c r="B836" i="2" s="1"/>
  <c r="C1074" i="4" a="1"/>
  <c r="C1074" i="4" s="1"/>
  <c r="O1093" i="4" a="1"/>
  <c r="O1093" i="4" s="1"/>
  <c r="L1093" i="4" a="1"/>
  <c r="L1093" i="4" s="1"/>
  <c r="D1107" i="3" s="1"/>
  <c r="F1093" i="4" a="1"/>
  <c r="F1093" i="4" s="1"/>
  <c r="C847" i="2" s="1"/>
  <c r="K1093" i="4" a="1"/>
  <c r="K1093" i="4" s="1"/>
  <c r="B847" i="2" s="1"/>
  <c r="D1093" i="4" a="1"/>
  <c r="D1093" i="4" s="1"/>
  <c r="J1093" i="4" a="1"/>
  <c r="J1093" i="4" s="1"/>
  <c r="C1093" i="4" a="1"/>
  <c r="C1093" i="4" s="1"/>
  <c r="D1094" i="4" a="1"/>
  <c r="D1094" i="4" s="1"/>
  <c r="L1094" i="4" a="1"/>
  <c r="L1094" i="4" s="1"/>
  <c r="D1108" i="3" s="1"/>
  <c r="G1094" i="4" a="1"/>
  <c r="G1094" i="4" s="1"/>
  <c r="K1094" i="4" a="1"/>
  <c r="K1094" i="4" s="1"/>
  <c r="B848" i="2" s="1"/>
  <c r="F1094" i="4" a="1"/>
  <c r="F1094" i="4" s="1"/>
  <c r="J1094" i="4" a="1"/>
  <c r="J1094" i="4" s="1"/>
  <c r="J1095" i="4" a="1"/>
  <c r="J1095" i="4" s="1"/>
  <c r="D1095" i="4" a="1"/>
  <c r="D1095" i="4" s="1"/>
  <c r="C1095" i="4" a="1"/>
  <c r="C1095" i="4" s="1"/>
  <c r="L1095" i="4" a="1"/>
  <c r="L1095" i="4" s="1"/>
  <c r="D1109" i="3" s="1"/>
  <c r="F1095" i="4" a="1"/>
  <c r="F1095" i="4" s="1"/>
  <c r="C849" i="2" s="1"/>
  <c r="K1095" i="4" a="1"/>
  <c r="K1095" i="4" s="1"/>
  <c r="B849" i="2" s="1"/>
  <c r="E1095" i="4" a="1"/>
  <c r="E1095" i="4" s="1"/>
  <c r="C1109" i="4" a="1"/>
  <c r="C1109" i="4" s="1"/>
  <c r="M1126" i="4"/>
  <c r="F1141" i="4" a="1"/>
  <c r="F1141" i="4" s="1"/>
  <c r="C869" i="2" s="1"/>
  <c r="F1145" i="4" a="1"/>
  <c r="F1145" i="4" s="1"/>
  <c r="C872" i="2" s="1"/>
  <c r="O1145" i="4" a="1"/>
  <c r="O1145" i="4" s="1"/>
  <c r="C1145" i="4" a="1"/>
  <c r="C1145" i="4" s="1"/>
  <c r="G1145" i="4" a="1"/>
  <c r="G1145" i="4" s="1"/>
  <c r="L1145" i="4" a="1"/>
  <c r="L1145" i="4" s="1"/>
  <c r="D1159" i="3" s="1"/>
  <c r="K1145" i="4" a="1"/>
  <c r="K1145" i="4" s="1"/>
  <c r="B872" i="2" s="1"/>
  <c r="D1145" i="4" a="1"/>
  <c r="D1145" i="4" s="1"/>
  <c r="C1147" i="4" a="1"/>
  <c r="C1147" i="4" s="1"/>
  <c r="N1167" i="4"/>
  <c r="C1195" i="4" a="1"/>
  <c r="C1195" i="4" s="1"/>
  <c r="D1211" i="4" a="1"/>
  <c r="D1211" i="4" s="1"/>
  <c r="D1239" i="4" a="1"/>
  <c r="D1239" i="4" s="1"/>
  <c r="L1239" i="4" a="1"/>
  <c r="L1239" i="4" s="1"/>
  <c r="D1253" i="3" s="1"/>
  <c r="F1239" i="4" a="1"/>
  <c r="F1239" i="4" s="1"/>
  <c r="C919" i="2" s="1"/>
  <c r="K1239" i="4" a="1"/>
  <c r="K1239" i="4" s="1"/>
  <c r="B919" i="2" s="1"/>
  <c r="E1239" i="4" a="1"/>
  <c r="E1239" i="4" s="1"/>
  <c r="J1239" i="4" a="1"/>
  <c r="J1239" i="4" s="1"/>
  <c r="G1239" i="4" a="1"/>
  <c r="G1239" i="4" s="1"/>
  <c r="C1239" i="4" a="1"/>
  <c r="C1239" i="4" s="1"/>
  <c r="D1247" i="4" a="1"/>
  <c r="D1247" i="4" s="1"/>
  <c r="L1247" i="4" a="1"/>
  <c r="L1247" i="4" s="1"/>
  <c r="D1261" i="3" s="1"/>
  <c r="F1247" i="4" a="1"/>
  <c r="F1247" i="4" s="1"/>
  <c r="C1398" i="2" s="1"/>
  <c r="K1247" i="4" a="1"/>
  <c r="K1247" i="4" s="1"/>
  <c r="B1398" i="2" s="1"/>
  <c r="E1247" i="4" a="1"/>
  <c r="E1247" i="4" s="1"/>
  <c r="G1247" i="4" a="1"/>
  <c r="G1247" i="4" s="1"/>
  <c r="C1247" i="4" a="1"/>
  <c r="C1247" i="4" s="1"/>
  <c r="O1247" i="4" a="1"/>
  <c r="O1247" i="4" s="1"/>
  <c r="N1266" i="4"/>
  <c r="O1333" i="4" a="1"/>
  <c r="O1333" i="4" s="1"/>
  <c r="J1333" i="4" a="1"/>
  <c r="J1333" i="4" s="1"/>
  <c r="E1333" i="4" a="1"/>
  <c r="E1333" i="4" s="1"/>
  <c r="K1333" i="4" a="1"/>
  <c r="K1333" i="4" s="1"/>
  <c r="B965" i="2" s="1"/>
  <c r="D1333" i="4" a="1"/>
  <c r="D1333" i="4" s="1"/>
  <c r="C1333" i="4" a="1"/>
  <c r="C1333" i="4" s="1"/>
  <c r="G1333" i="4" a="1"/>
  <c r="G1333" i="4" s="1"/>
  <c r="F1333" i="4" a="1"/>
  <c r="F1333" i="4" s="1"/>
  <c r="C965" i="2" s="1"/>
  <c r="L1333" i="4" a="1"/>
  <c r="L1333" i="4" s="1"/>
  <c r="D1347" i="3" s="1"/>
  <c r="L1344" i="4" a="1"/>
  <c r="L1344" i="4" s="1"/>
  <c r="D1358" i="3" s="1"/>
  <c r="G1344" i="4" a="1"/>
  <c r="G1344" i="4" s="1"/>
  <c r="C1344" i="4" a="1"/>
  <c r="C1344" i="4" s="1"/>
  <c r="K1344" i="4" a="1"/>
  <c r="K1344" i="4" s="1"/>
  <c r="B269" i="2" s="1"/>
  <c r="E1344" i="4" a="1"/>
  <c r="E1344" i="4" s="1"/>
  <c r="J1344" i="4" a="1"/>
  <c r="J1344" i="4" s="1"/>
  <c r="D1344" i="4" a="1"/>
  <c r="D1344" i="4" s="1"/>
  <c r="F1344" i="4" a="1"/>
  <c r="F1344" i="4" s="1"/>
  <c r="C269" i="2" s="1"/>
  <c r="O1344" i="4" a="1"/>
  <c r="O1344" i="4" s="1"/>
  <c r="L1078" i="4" a="1"/>
  <c r="L1078" i="4" s="1"/>
  <c r="D1092" i="3" s="1"/>
  <c r="G1078" i="4" a="1"/>
  <c r="G1078" i="4" s="1"/>
  <c r="C1078" i="4" a="1"/>
  <c r="C1078" i="4" s="1"/>
  <c r="F1080" i="4" a="1"/>
  <c r="F1080" i="4" s="1"/>
  <c r="C1542" i="2" s="1"/>
  <c r="M1152" i="4"/>
  <c r="N1158" i="4"/>
  <c r="L1164" i="4" a="1"/>
  <c r="L1164" i="4" s="1"/>
  <c r="D1178" i="3" s="1"/>
  <c r="G1164" i="4" a="1"/>
  <c r="G1164" i="4" s="1"/>
  <c r="C1164" i="4" a="1"/>
  <c r="C1164" i="4" s="1"/>
  <c r="F1164" i="4" a="1"/>
  <c r="F1164" i="4" s="1"/>
  <c r="C883" i="2" s="1"/>
  <c r="K1164" i="4" a="1"/>
  <c r="K1164" i="4" s="1"/>
  <c r="B883" i="2" s="1"/>
  <c r="E1164" i="4" a="1"/>
  <c r="E1164" i="4" s="1"/>
  <c r="N1187" i="4"/>
  <c r="J1197" i="4" a="1"/>
  <c r="J1197" i="4" s="1"/>
  <c r="E1197" i="4" a="1"/>
  <c r="E1197" i="4" s="1"/>
  <c r="O1197" i="4" a="1"/>
  <c r="O1197" i="4" s="1"/>
  <c r="L1197" i="4" a="1"/>
  <c r="L1197" i="4" s="1"/>
  <c r="D1211" i="3" s="1"/>
  <c r="D1197" i="4" a="1"/>
  <c r="D1197" i="4" s="1"/>
  <c r="C1197" i="4" a="1"/>
  <c r="C1197" i="4" s="1"/>
  <c r="K1197" i="4" a="1"/>
  <c r="K1197" i="4" s="1"/>
  <c r="B901" i="2" s="1"/>
  <c r="L1228" i="4" a="1"/>
  <c r="L1228" i="4" s="1"/>
  <c r="D1242" i="3" s="1"/>
  <c r="G1228" i="4" a="1"/>
  <c r="G1228" i="4" s="1"/>
  <c r="C1228" i="4" a="1"/>
  <c r="C1228" i="4" s="1"/>
  <c r="K1228" i="4" a="1"/>
  <c r="K1228" i="4" s="1"/>
  <c r="B917" i="2" s="1"/>
  <c r="E1228" i="4" a="1"/>
  <c r="E1228" i="4" s="1"/>
  <c r="J1228" i="4" a="1"/>
  <c r="J1228" i="4" s="1"/>
  <c r="D1228" i="4" a="1"/>
  <c r="D1228" i="4" s="1"/>
  <c r="O1232" i="4" a="1"/>
  <c r="O1232" i="4" s="1"/>
  <c r="J1232" i="4" a="1"/>
  <c r="J1232" i="4" s="1"/>
  <c r="E1232" i="4" a="1"/>
  <c r="E1232" i="4" s="1"/>
  <c r="N1232" i="4" s="1"/>
  <c r="K1232" i="4" a="1"/>
  <c r="K1232" i="4" s="1"/>
  <c r="B247" i="2" s="1"/>
  <c r="D1232" i="4" a="1"/>
  <c r="D1232" i="4" s="1"/>
  <c r="C1232" i="4" a="1"/>
  <c r="C1232" i="4" s="1"/>
  <c r="L1232" i="4" a="1"/>
  <c r="L1232" i="4" s="1"/>
  <c r="D1246" i="3" s="1"/>
  <c r="O1240" i="4" a="1"/>
  <c r="O1240" i="4" s="1"/>
  <c r="J1240" i="4" a="1"/>
  <c r="J1240" i="4" s="1"/>
  <c r="E1240" i="4" a="1"/>
  <c r="E1240" i="4" s="1"/>
  <c r="N1240" i="4" s="1"/>
  <c r="K1240" i="4" a="1"/>
  <c r="K1240" i="4" s="1"/>
  <c r="B920" i="2" s="1"/>
  <c r="D1240" i="4" a="1"/>
  <c r="D1240" i="4" s="1"/>
  <c r="C1240" i="4" a="1"/>
  <c r="C1240" i="4" s="1"/>
  <c r="G1240" i="4" a="1"/>
  <c r="G1240" i="4" s="1"/>
  <c r="O1241" i="4" a="1"/>
  <c r="O1241" i="4" s="1"/>
  <c r="J1241" i="4" a="1"/>
  <c r="J1241" i="4" s="1"/>
  <c r="E1241" i="4" a="1"/>
  <c r="E1241" i="4" s="1"/>
  <c r="K1241" i="4" a="1"/>
  <c r="K1241" i="4" s="1"/>
  <c r="B921" i="2" s="1"/>
  <c r="D1241" i="4" a="1"/>
  <c r="D1241" i="4" s="1"/>
  <c r="C1241" i="4" a="1"/>
  <c r="C1241" i="4" s="1"/>
  <c r="F1241" i="4" a="1"/>
  <c r="F1241" i="4" s="1"/>
  <c r="C921" i="2" s="1"/>
  <c r="D1322" i="4" a="1"/>
  <c r="D1322" i="4" s="1"/>
  <c r="K1322" i="4" a="1"/>
  <c r="K1322" i="4" s="1"/>
  <c r="B959" i="2" s="1"/>
  <c r="F1322" i="4" a="1"/>
  <c r="F1322" i="4" s="1"/>
  <c r="C959" i="2" s="1"/>
  <c r="J1322" i="4" a="1"/>
  <c r="J1322" i="4" s="1"/>
  <c r="E1322" i="4" a="1"/>
  <c r="E1322" i="4" s="1"/>
  <c r="O1322" i="4" a="1"/>
  <c r="O1322" i="4" s="1"/>
  <c r="G1322" i="4" a="1"/>
  <c r="G1322" i="4" s="1"/>
  <c r="G1071" i="4" a="1"/>
  <c r="G1071" i="4" s="1"/>
  <c r="L1071" i="4" a="1"/>
  <c r="L1071" i="4" s="1"/>
  <c r="D1085" i="3" s="1"/>
  <c r="O1080" i="4" a="1"/>
  <c r="O1080" i="4" s="1"/>
  <c r="D1080" i="4" a="1"/>
  <c r="D1080" i="4" s="1"/>
  <c r="L1084" i="4" a="1"/>
  <c r="L1084" i="4" s="1"/>
  <c r="D1098" i="3" s="1"/>
  <c r="G1084" i="4" a="1"/>
  <c r="G1084" i="4" s="1"/>
  <c r="C1084" i="4" a="1"/>
  <c r="C1084" i="4" s="1"/>
  <c r="K1084" i="4" a="1"/>
  <c r="K1084" i="4" s="1"/>
  <c r="B224" i="2" s="1"/>
  <c r="J1084" i="4" a="1"/>
  <c r="J1084" i="4" s="1"/>
  <c r="K1107" i="4" a="1"/>
  <c r="K1107" i="4" s="1"/>
  <c r="B855" i="2" s="1"/>
  <c r="E1107" i="4" a="1"/>
  <c r="E1107" i="4" s="1"/>
  <c r="N1107" i="4" s="1"/>
  <c r="J1107" i="4" a="1"/>
  <c r="J1107" i="4" s="1"/>
  <c r="J1111" i="4" a="1"/>
  <c r="J1111" i="4" s="1"/>
  <c r="D1111" i="4" a="1"/>
  <c r="D1111" i="4" s="1"/>
  <c r="O1111" i="4" a="1"/>
  <c r="O1111" i="4" s="1"/>
  <c r="C1111" i="4" a="1"/>
  <c r="C1111" i="4" s="1"/>
  <c r="O1120" i="4" a="1"/>
  <c r="O1120" i="4" s="1"/>
  <c r="J1120" i="4" a="1"/>
  <c r="J1120" i="4" s="1"/>
  <c r="E1120" i="4" a="1"/>
  <c r="E1120" i="4" s="1"/>
  <c r="N1120" i="4" s="1"/>
  <c r="D1120" i="4" a="1"/>
  <c r="D1120" i="4" s="1"/>
  <c r="C1120" i="4" a="1"/>
  <c r="C1120" i="4" s="1"/>
  <c r="F1137" i="4" a="1"/>
  <c r="F1137" i="4" s="1"/>
  <c r="C1369" i="2" s="1"/>
  <c r="K1137" i="4" a="1"/>
  <c r="K1137" i="4" s="1"/>
  <c r="B1369" i="2" s="1"/>
  <c r="E1137" i="4" a="1"/>
  <c r="E1137" i="4" s="1"/>
  <c r="J1137" i="4" a="1"/>
  <c r="J1137" i="4" s="1"/>
  <c r="C1155" i="4" a="1"/>
  <c r="C1155" i="4" s="1"/>
  <c r="G1155" i="4" a="1"/>
  <c r="G1155" i="4" s="1"/>
  <c r="L1155" i="4" a="1"/>
  <c r="L1155" i="4" s="1"/>
  <c r="D1169" i="3" s="1"/>
  <c r="F1155" i="4" a="1"/>
  <c r="F1155" i="4" s="1"/>
  <c r="C881" i="2" s="1"/>
  <c r="K1155" i="4" a="1"/>
  <c r="K1155" i="4" s="1"/>
  <c r="B881" i="2" s="1"/>
  <c r="J1155" i="4" a="1"/>
  <c r="J1155" i="4" s="1"/>
  <c r="L1157" i="4" a="1"/>
  <c r="L1157" i="4" s="1"/>
  <c r="D1171" i="3" s="1"/>
  <c r="G1157" i="4" a="1"/>
  <c r="G1157" i="4" s="1"/>
  <c r="J1157" i="4" a="1"/>
  <c r="J1157" i="4" s="1"/>
  <c r="D1157" i="4" a="1"/>
  <c r="D1157" i="4" s="1"/>
  <c r="O1157" i="4" a="1"/>
  <c r="O1157" i="4" s="1"/>
  <c r="C1157" i="4" a="1"/>
  <c r="C1157" i="4" s="1"/>
  <c r="K1157" i="4" a="1"/>
  <c r="K1157" i="4" s="1"/>
  <c r="B1372" i="2" s="1"/>
  <c r="F1159" i="4" a="1"/>
  <c r="F1159" i="4" s="1"/>
  <c r="C882" i="2" s="1"/>
  <c r="L1159" i="4" a="1"/>
  <c r="L1159" i="4" s="1"/>
  <c r="D1173" i="3" s="1"/>
  <c r="K1159" i="4" a="1"/>
  <c r="K1159" i="4" s="1"/>
  <c r="B882" i="2" s="1"/>
  <c r="E1159" i="4" a="1"/>
  <c r="E1159" i="4" s="1"/>
  <c r="J1159" i="4" a="1"/>
  <c r="J1159" i="4" s="1"/>
  <c r="F1161" i="4" a="1"/>
  <c r="F1161" i="4" s="1"/>
  <c r="C1374" i="2" s="1"/>
  <c r="O1161" i="4" a="1"/>
  <c r="O1161" i="4" s="1"/>
  <c r="C1161" i="4" a="1"/>
  <c r="C1161" i="4" s="1"/>
  <c r="J1161" i="4" a="1"/>
  <c r="J1161" i="4" s="1"/>
  <c r="D1164" i="4" a="1"/>
  <c r="D1164" i="4" s="1"/>
  <c r="O1164" i="4" a="1"/>
  <c r="O1164" i="4" s="1"/>
  <c r="J1181" i="4" a="1"/>
  <c r="J1181" i="4" s="1"/>
  <c r="E1181" i="4" a="1"/>
  <c r="E1181" i="4" s="1"/>
  <c r="L1181" i="4" a="1"/>
  <c r="L1181" i="4" s="1"/>
  <c r="D1195" i="3" s="1"/>
  <c r="F1181" i="4" a="1"/>
  <c r="F1181" i="4" s="1"/>
  <c r="C890" i="2" s="1"/>
  <c r="K1181" i="4" a="1"/>
  <c r="K1181" i="4" s="1"/>
  <c r="B890" i="2" s="1"/>
  <c r="D1181" i="4" a="1"/>
  <c r="D1181" i="4" s="1"/>
  <c r="F1197" i="4" a="1"/>
  <c r="F1197" i="4" s="1"/>
  <c r="C901" i="2" s="1"/>
  <c r="J1199" i="4" a="1"/>
  <c r="J1199" i="4" s="1"/>
  <c r="D1199" i="4" a="1"/>
  <c r="D1199" i="4" s="1"/>
  <c r="O1199" i="4" a="1"/>
  <c r="O1199" i="4" s="1"/>
  <c r="C1199" i="4" a="1"/>
  <c r="C1199" i="4" s="1"/>
  <c r="K1199" i="4" a="1"/>
  <c r="K1199" i="4" s="1"/>
  <c r="B1381" i="2" s="1"/>
  <c r="E1199" i="4" a="1"/>
  <c r="E1199" i="4" s="1"/>
  <c r="N1199" i="4" s="1"/>
  <c r="D1206" i="4" a="1"/>
  <c r="D1206" i="4" s="1"/>
  <c r="J1206" i="4" a="1"/>
  <c r="J1206" i="4" s="1"/>
  <c r="E1206" i="4" a="1"/>
  <c r="E1206" i="4" s="1"/>
  <c r="O1206" i="4" a="1"/>
  <c r="O1206" i="4" s="1"/>
  <c r="L1206" i="4" a="1"/>
  <c r="L1206" i="4" s="1"/>
  <c r="D1220" i="3" s="1"/>
  <c r="F1206" i="4" a="1"/>
  <c r="F1206" i="4" s="1"/>
  <c r="C1383" i="2" s="1"/>
  <c r="K1206" i="4" a="1"/>
  <c r="K1206" i="4" s="1"/>
  <c r="B1383" i="2" s="1"/>
  <c r="C1206" i="4" a="1"/>
  <c r="C1206" i="4" s="1"/>
  <c r="J1213" i="4" a="1"/>
  <c r="J1213" i="4" s="1"/>
  <c r="E1213" i="4" a="1"/>
  <c r="E1213" i="4" s="1"/>
  <c r="N1213" i="4" s="1"/>
  <c r="O1213" i="4" a="1"/>
  <c r="O1213" i="4" s="1"/>
  <c r="L1213" i="4" a="1"/>
  <c r="L1213" i="4" s="1"/>
  <c r="D1227" i="3" s="1"/>
  <c r="D1213" i="4" a="1"/>
  <c r="D1213" i="4" s="1"/>
  <c r="C1213" i="4" a="1"/>
  <c r="C1213" i="4" s="1"/>
  <c r="K1213" i="4" a="1"/>
  <c r="K1213" i="4" s="1"/>
  <c r="B908" i="2" s="1"/>
  <c r="N1221" i="4"/>
  <c r="O1233" i="4" a="1"/>
  <c r="O1233" i="4" s="1"/>
  <c r="J1233" i="4" a="1"/>
  <c r="J1233" i="4" s="1"/>
  <c r="E1233" i="4" a="1"/>
  <c r="E1233" i="4" s="1"/>
  <c r="K1233" i="4" a="1"/>
  <c r="K1233" i="4" s="1"/>
  <c r="B248" i="2" s="1"/>
  <c r="D1233" i="4" a="1"/>
  <c r="D1233" i="4" s="1"/>
  <c r="C1233" i="4" a="1"/>
  <c r="C1233" i="4" s="1"/>
  <c r="G1233" i="4" a="1"/>
  <c r="G1233" i="4" s="1"/>
  <c r="L1280" i="4" a="1"/>
  <c r="L1280" i="4" s="1"/>
  <c r="D1294" i="3" s="1"/>
  <c r="G1280" i="4" a="1"/>
  <c r="G1280" i="4" s="1"/>
  <c r="C1280" i="4" a="1"/>
  <c r="C1280" i="4" s="1"/>
  <c r="J1280" i="4" a="1"/>
  <c r="J1280" i="4" s="1"/>
  <c r="O1280" i="4" a="1"/>
  <c r="O1280" i="4" s="1"/>
  <c r="D1280" i="4" a="1"/>
  <c r="D1280" i="4" s="1"/>
  <c r="F1280" i="4" a="1"/>
  <c r="F1280" i="4" s="1"/>
  <c r="C1415" i="2" s="1"/>
  <c r="E1280" i="4" a="1"/>
  <c r="E1280" i="4" s="1"/>
  <c r="K1280" i="4" a="1"/>
  <c r="K1280" i="4" s="1"/>
  <c r="B1415" i="2" s="1"/>
  <c r="M1286" i="4"/>
  <c r="J1287" i="4" a="1"/>
  <c r="J1287" i="4" s="1"/>
  <c r="O1287" i="4" a="1"/>
  <c r="O1287" i="4" s="1"/>
  <c r="D1287" i="4" a="1"/>
  <c r="D1287" i="4" s="1"/>
  <c r="F1287" i="4" a="1"/>
  <c r="F1287" i="4" s="1"/>
  <c r="C258" i="2" s="1"/>
  <c r="L1287" i="4" a="1"/>
  <c r="L1287" i="4" s="1"/>
  <c r="D1301" i="3" s="1"/>
  <c r="E1287" i="4" a="1"/>
  <c r="E1287" i="4" s="1"/>
  <c r="K1287" i="4" a="1"/>
  <c r="K1287" i="4" s="1"/>
  <c r="B258" i="2" s="1"/>
  <c r="C1287" i="4" a="1"/>
  <c r="C1287" i="4" s="1"/>
  <c r="N1309" i="4"/>
  <c r="F1049" i="4" a="1"/>
  <c r="F1049" i="4" s="1"/>
  <c r="C1340" i="2" s="1"/>
  <c r="F1057" i="4" a="1"/>
  <c r="F1057" i="4" s="1"/>
  <c r="C830" i="2" s="1"/>
  <c r="F1065" i="4" a="1"/>
  <c r="F1065" i="4" s="1"/>
  <c r="C832" i="2" s="1"/>
  <c r="D1071" i="4" a="1"/>
  <c r="D1071" i="4" s="1"/>
  <c r="D1078" i="4" a="1"/>
  <c r="D1078" i="4" s="1"/>
  <c r="O1078" i="4" a="1"/>
  <c r="O1078" i="4" s="1"/>
  <c r="C1080" i="4" a="1"/>
  <c r="C1080" i="4" s="1"/>
  <c r="D1086" i="4" a="1"/>
  <c r="D1086" i="4" s="1"/>
  <c r="J1086" i="4" a="1"/>
  <c r="J1086" i="4" s="1"/>
  <c r="E1086" i="4" a="1"/>
  <c r="E1086" i="4" s="1"/>
  <c r="N1086" i="4" s="1"/>
  <c r="O1086" i="4" a="1"/>
  <c r="O1086" i="4" s="1"/>
  <c r="O1104" i="4" a="1"/>
  <c r="O1104" i="4" s="1"/>
  <c r="J1104" i="4" a="1"/>
  <c r="J1104" i="4" s="1"/>
  <c r="E1104" i="4" a="1"/>
  <c r="E1104" i="4" s="1"/>
  <c r="N1104" i="4" s="1"/>
  <c r="D1104" i="4" a="1"/>
  <c r="D1104" i="4" s="1"/>
  <c r="C1104" i="4" a="1"/>
  <c r="C1104" i="4" s="1"/>
  <c r="E1111" i="4" a="1"/>
  <c r="E1111" i="4" s="1"/>
  <c r="N1111" i="4" s="1"/>
  <c r="K1111" i="4" a="1"/>
  <c r="K1111" i="4" s="1"/>
  <c r="B858" i="2" s="1"/>
  <c r="K1120" i="4" a="1"/>
  <c r="K1120" i="4" s="1"/>
  <c r="B231" i="2" s="1"/>
  <c r="J1125" i="4" a="1"/>
  <c r="J1125" i="4" s="1"/>
  <c r="E1125" i="4" a="1"/>
  <c r="E1125" i="4" s="1"/>
  <c r="N1125" i="4" s="1"/>
  <c r="O1125" i="4" a="1"/>
  <c r="O1125" i="4" s="1"/>
  <c r="E1131" i="4" a="1"/>
  <c r="E1131" i="4" s="1"/>
  <c r="N1131" i="4" s="1"/>
  <c r="K1131" i="4" a="1"/>
  <c r="K1131" i="4" s="1"/>
  <c r="B866" i="2" s="1"/>
  <c r="J1131" i="4" a="1"/>
  <c r="J1131" i="4" s="1"/>
  <c r="D1131" i="4" a="1"/>
  <c r="D1131" i="4" s="1"/>
  <c r="C1137" i="4" a="1"/>
  <c r="C1137" i="4" s="1"/>
  <c r="L1140" i="4" a="1"/>
  <c r="L1140" i="4" s="1"/>
  <c r="D1154" i="3" s="1"/>
  <c r="G1140" i="4" a="1"/>
  <c r="G1140" i="4" s="1"/>
  <c r="C1140" i="4" a="1"/>
  <c r="C1140" i="4" s="1"/>
  <c r="E1140" i="4" a="1"/>
  <c r="E1140" i="4" s="1"/>
  <c r="N1140" i="4" s="1"/>
  <c r="K1140" i="4" a="1"/>
  <c r="K1140" i="4" s="1"/>
  <c r="B233" i="2" s="1"/>
  <c r="J1140" i="4" a="1"/>
  <c r="J1140" i="4" s="1"/>
  <c r="D1140" i="4" a="1"/>
  <c r="D1140" i="4" s="1"/>
  <c r="O1144" i="4" a="1"/>
  <c r="O1144" i="4" s="1"/>
  <c r="J1144" i="4" a="1"/>
  <c r="J1144" i="4" s="1"/>
  <c r="E1144" i="4" a="1"/>
  <c r="E1144" i="4" s="1"/>
  <c r="N1144" i="4" s="1"/>
  <c r="K1144" i="4" a="1"/>
  <c r="K1144" i="4" s="1"/>
  <c r="B871" i="2" s="1"/>
  <c r="D1144" i="4" a="1"/>
  <c r="D1144" i="4" s="1"/>
  <c r="F1153" i="4" a="1"/>
  <c r="F1153" i="4" s="1"/>
  <c r="C879" i="2" s="1"/>
  <c r="K1153" i="4" a="1"/>
  <c r="K1153" i="4" s="1"/>
  <c r="B879" i="2" s="1"/>
  <c r="E1153" i="4" a="1"/>
  <c r="E1153" i="4" s="1"/>
  <c r="J1153" i="4" a="1"/>
  <c r="J1153" i="4" s="1"/>
  <c r="D1155" i="4" a="1"/>
  <c r="D1155" i="4" s="1"/>
  <c r="C1159" i="4" a="1"/>
  <c r="C1159" i="4" s="1"/>
  <c r="L1161" i="4" a="1"/>
  <c r="L1161" i="4" s="1"/>
  <c r="D1175" i="3" s="1"/>
  <c r="C1181" i="4" a="1"/>
  <c r="C1181" i="4" s="1"/>
  <c r="O1181" i="4" a="1"/>
  <c r="O1181" i="4" s="1"/>
  <c r="G1197" i="4" a="1"/>
  <c r="G1197" i="4" s="1"/>
  <c r="M1231" i="4"/>
  <c r="F1233" i="4" a="1"/>
  <c r="F1233" i="4" s="1"/>
  <c r="C248" i="2" s="1"/>
  <c r="O1276" i="4" a="1"/>
  <c r="O1276" i="4" s="1"/>
  <c r="J1276" i="4" a="1"/>
  <c r="J1276" i="4" s="1"/>
  <c r="E1276" i="4" a="1"/>
  <c r="E1276" i="4" s="1"/>
  <c r="K1276" i="4" a="1"/>
  <c r="K1276" i="4" s="1"/>
  <c r="B939" i="2" s="1"/>
  <c r="D1276" i="4" a="1"/>
  <c r="D1276" i="4" s="1"/>
  <c r="G1276" i="4" a="1"/>
  <c r="G1276" i="4" s="1"/>
  <c r="F1276" i="4" a="1"/>
  <c r="F1276" i="4" s="1"/>
  <c r="C939" i="2" s="1"/>
  <c r="L1276" i="4" a="1"/>
  <c r="L1276" i="4" s="1"/>
  <c r="D1290" i="3" s="1"/>
  <c r="K1285" i="4" a="1"/>
  <c r="K1285" i="4" s="1"/>
  <c r="B257" i="2" s="1"/>
  <c r="E1285" i="4" a="1"/>
  <c r="E1285" i="4" s="1"/>
  <c r="J1285" i="4" a="1"/>
  <c r="J1285" i="4" s="1"/>
  <c r="O1285" i="4" a="1"/>
  <c r="O1285" i="4" s="1"/>
  <c r="D1285" i="4" a="1"/>
  <c r="D1285" i="4" s="1"/>
  <c r="F1285" i="4" a="1"/>
  <c r="F1285" i="4" s="1"/>
  <c r="C257" i="2" s="1"/>
  <c r="L1285" i="4" a="1"/>
  <c r="L1285" i="4" s="1"/>
  <c r="D1299" i="3" s="1"/>
  <c r="C1285" i="4" a="1"/>
  <c r="C1285" i="4" s="1"/>
  <c r="L1312" i="4" a="1"/>
  <c r="L1312" i="4" s="1"/>
  <c r="D1326" i="3" s="1"/>
  <c r="G1312" i="4" a="1"/>
  <c r="G1312" i="4" s="1"/>
  <c r="C1312" i="4" a="1"/>
  <c r="C1312" i="4" s="1"/>
  <c r="J1312" i="4" a="1"/>
  <c r="J1312" i="4" s="1"/>
  <c r="O1312" i="4" a="1"/>
  <c r="O1312" i="4" s="1"/>
  <c r="D1312" i="4" a="1"/>
  <c r="D1312" i="4" s="1"/>
  <c r="F1312" i="4" a="1"/>
  <c r="F1312" i="4" s="1"/>
  <c r="C954" i="2" s="1"/>
  <c r="E1312" i="4" a="1"/>
  <c r="E1312" i="4" s="1"/>
  <c r="O1332" i="4" a="1"/>
  <c r="O1332" i="4" s="1"/>
  <c r="J1332" i="4" a="1"/>
  <c r="J1332" i="4" s="1"/>
  <c r="E1332" i="4" a="1"/>
  <c r="E1332" i="4" s="1"/>
  <c r="N1332" i="4" s="1"/>
  <c r="K1332" i="4" a="1"/>
  <c r="K1332" i="4" s="1"/>
  <c r="B1431" i="2" s="1"/>
  <c r="D1332" i="4" a="1"/>
  <c r="D1332" i="4" s="1"/>
  <c r="C1332" i="4" a="1"/>
  <c r="C1332" i="4" s="1"/>
  <c r="G1332" i="4" a="1"/>
  <c r="G1332" i="4" s="1"/>
  <c r="L1332" i="4" a="1"/>
  <c r="L1332" i="4" s="1"/>
  <c r="D1346" i="3" s="1"/>
  <c r="F1032" i="4" a="1"/>
  <c r="F1032" i="4" s="1"/>
  <c r="F1040" i="4" a="1"/>
  <c r="F1040" i="4" s="1"/>
  <c r="F1048" i="4" a="1"/>
  <c r="F1048" i="4" s="1"/>
  <c r="F1056" i="4" a="1"/>
  <c r="F1056" i="4" s="1"/>
  <c r="C1343" i="2" s="1"/>
  <c r="F1064" i="4" a="1"/>
  <c r="F1064" i="4" s="1"/>
  <c r="L1070" i="4" a="1"/>
  <c r="L1070" i="4" s="1"/>
  <c r="D1084" i="3" s="1"/>
  <c r="G1070" i="4" a="1"/>
  <c r="G1070" i="4" s="1"/>
  <c r="C1070" i="4" a="1"/>
  <c r="C1070" i="4" s="1"/>
  <c r="J1078" i="4" a="1"/>
  <c r="J1078" i="4" s="1"/>
  <c r="D1084" i="4" a="1"/>
  <c r="D1084" i="4" s="1"/>
  <c r="O1088" i="4" a="1"/>
  <c r="O1088" i="4" s="1"/>
  <c r="J1088" i="4" a="1"/>
  <c r="J1088" i="4" s="1"/>
  <c r="E1088" i="4" a="1"/>
  <c r="E1088" i="4" s="1"/>
  <c r="N1088" i="4" s="1"/>
  <c r="D1088" i="4" a="1"/>
  <c r="D1088" i="4" s="1"/>
  <c r="C1088" i="4" a="1"/>
  <c r="C1088" i="4" s="1"/>
  <c r="D1107" i="4" a="1"/>
  <c r="D1107" i="4" s="1"/>
  <c r="L1116" i="4" a="1"/>
  <c r="L1116" i="4" s="1"/>
  <c r="D1130" i="3" s="1"/>
  <c r="G1116" i="4" a="1"/>
  <c r="G1116" i="4" s="1"/>
  <c r="C1116" i="4" a="1"/>
  <c r="C1116" i="4" s="1"/>
  <c r="K1116" i="4" a="1"/>
  <c r="K1116" i="4" s="1"/>
  <c r="B228" i="2" s="1"/>
  <c r="E1116" i="4" a="1"/>
  <c r="E1116" i="4" s="1"/>
  <c r="N1116" i="4" s="1"/>
  <c r="J1116" i="4" a="1"/>
  <c r="J1116" i="4" s="1"/>
  <c r="D1118" i="4" a="1"/>
  <c r="D1118" i="4" s="1"/>
  <c r="J1118" i="4" a="1"/>
  <c r="J1118" i="4" s="1"/>
  <c r="E1118" i="4" a="1"/>
  <c r="E1118" i="4" s="1"/>
  <c r="N1118" i="4" s="1"/>
  <c r="O1118" i="4" a="1"/>
  <c r="O1118" i="4" s="1"/>
  <c r="K1125" i="4" a="1"/>
  <c r="K1125" i="4" s="1"/>
  <c r="B863" i="2" s="1"/>
  <c r="D1129" i="4" a="1"/>
  <c r="D1129" i="4" s="1"/>
  <c r="O1129" i="4" a="1"/>
  <c r="O1129" i="4" s="1"/>
  <c r="C1129" i="4" a="1"/>
  <c r="C1129" i="4" s="1"/>
  <c r="C1131" i="4" a="1"/>
  <c r="C1131" i="4" s="1"/>
  <c r="D1137" i="4" a="1"/>
  <c r="D1137" i="4" s="1"/>
  <c r="L1144" i="4" a="1"/>
  <c r="L1144" i="4" s="1"/>
  <c r="D1158" i="3" s="1"/>
  <c r="L1153" i="4" a="1"/>
  <c r="L1153" i="4" s="1"/>
  <c r="D1167" i="3" s="1"/>
  <c r="O1155" i="4" a="1"/>
  <c r="O1155" i="4" s="1"/>
  <c r="F1157" i="4" a="1"/>
  <c r="F1157" i="4" s="1"/>
  <c r="C1372" i="2" s="1"/>
  <c r="O1159" i="4" a="1"/>
  <c r="O1159" i="4" s="1"/>
  <c r="E1161" i="4" a="1"/>
  <c r="E1161" i="4" s="1"/>
  <c r="G1199" i="4" a="1"/>
  <c r="G1199" i="4" s="1"/>
  <c r="O1201" i="4" a="1"/>
  <c r="O1201" i="4" s="1"/>
  <c r="D1201" i="4" a="1"/>
  <c r="D1201" i="4" s="1"/>
  <c r="C1201" i="4" a="1"/>
  <c r="C1201" i="4" s="1"/>
  <c r="G1201" i="4" a="1"/>
  <c r="G1201" i="4" s="1"/>
  <c r="L1201" i="4" a="1"/>
  <c r="L1201" i="4" s="1"/>
  <c r="D1215" i="3" s="1"/>
  <c r="F1201" i="4" a="1"/>
  <c r="F1201" i="4" s="1"/>
  <c r="C903" i="2" s="1"/>
  <c r="G1206" i="4" a="1"/>
  <c r="G1206" i="4" s="1"/>
  <c r="G1213" i="4" a="1"/>
  <c r="G1213" i="4" s="1"/>
  <c r="G1232" i="4" a="1"/>
  <c r="G1232" i="4" s="1"/>
  <c r="L1236" i="4" a="1"/>
  <c r="L1236" i="4" s="1"/>
  <c r="D1250" i="3" s="1"/>
  <c r="G1236" i="4" a="1"/>
  <c r="G1236" i="4" s="1"/>
  <c r="C1236" i="4" a="1"/>
  <c r="C1236" i="4" s="1"/>
  <c r="K1236" i="4" a="1"/>
  <c r="K1236" i="4" s="1"/>
  <c r="B251" i="2" s="1"/>
  <c r="E1236" i="4" a="1"/>
  <c r="E1236" i="4" s="1"/>
  <c r="N1236" i="4" s="1"/>
  <c r="J1236" i="4" a="1"/>
  <c r="J1236" i="4" s="1"/>
  <c r="D1236" i="4" a="1"/>
  <c r="D1236" i="4" s="1"/>
  <c r="L1237" i="4" a="1"/>
  <c r="L1237" i="4" s="1"/>
  <c r="D1251" i="3" s="1"/>
  <c r="G1237" i="4" a="1"/>
  <c r="G1237" i="4" s="1"/>
  <c r="C1237" i="4" a="1"/>
  <c r="C1237" i="4" s="1"/>
  <c r="E1237" i="4" a="1"/>
  <c r="E1237" i="4" s="1"/>
  <c r="J1237" i="4" a="1"/>
  <c r="J1237" i="4" s="1"/>
  <c r="D1237" i="4" a="1"/>
  <c r="D1237" i="4" s="1"/>
  <c r="O1237" i="4" a="1"/>
  <c r="O1237" i="4" s="1"/>
  <c r="F1237" i="4" a="1"/>
  <c r="F1237" i="4" s="1"/>
  <c r="C252" i="2" s="1"/>
  <c r="M1317" i="4"/>
  <c r="M1351" i="4"/>
  <c r="L1378" i="4" a="1"/>
  <c r="L1378" i="4" s="1"/>
  <c r="D1392" i="3" s="1"/>
  <c r="G1378" i="4" a="1"/>
  <c r="G1378" i="4" s="1"/>
  <c r="C1378" i="4" a="1"/>
  <c r="C1378" i="4" s="1"/>
  <c r="J1378" i="4" a="1"/>
  <c r="J1378" i="4" s="1"/>
  <c r="D1378" i="4" a="1"/>
  <c r="D1378" i="4" s="1"/>
  <c r="O1378" i="4" a="1"/>
  <c r="O1378" i="4" s="1"/>
  <c r="F1378" i="4" a="1"/>
  <c r="F1378" i="4" s="1"/>
  <c r="C990" i="2" s="1"/>
  <c r="K1378" i="4" a="1"/>
  <c r="K1378" i="4" s="1"/>
  <c r="B990" i="2" s="1"/>
  <c r="L1370" i="4" a="1"/>
  <c r="L1370" i="4" s="1"/>
  <c r="D1384" i="3" s="1"/>
  <c r="G1370" i="4" a="1"/>
  <c r="G1370" i="4" s="1"/>
  <c r="C1370" i="4" a="1"/>
  <c r="C1370" i="4" s="1"/>
  <c r="J1370" i="4" a="1"/>
  <c r="J1370" i="4" s="1"/>
  <c r="D1370" i="4" a="1"/>
  <c r="D1370" i="4" s="1"/>
  <c r="O1370" i="4" a="1"/>
  <c r="O1370" i="4" s="1"/>
  <c r="F1370" i="4" a="1"/>
  <c r="F1370" i="4" s="1"/>
  <c r="C1439" i="2" s="1"/>
  <c r="E1370" i="4" a="1"/>
  <c r="E1370" i="4" s="1"/>
  <c r="K1370" i="4" a="1"/>
  <c r="K1370" i="4" s="1"/>
  <c r="B1439" i="2" s="1"/>
  <c r="E1378" i="4" a="1"/>
  <c r="E1378" i="4" s="1"/>
  <c r="L1353" i="4" a="1"/>
  <c r="L1353" i="4" s="1"/>
  <c r="D1367" i="3" s="1"/>
  <c r="G1353" i="4" a="1"/>
  <c r="G1353" i="4" s="1"/>
  <c r="C1353" i="4" a="1"/>
  <c r="C1353" i="4" s="1"/>
  <c r="E1353" i="4" a="1"/>
  <c r="E1353" i="4" s="1"/>
  <c r="J1353" i="4" a="1"/>
  <c r="J1353" i="4" s="1"/>
  <c r="D1353" i="4" a="1"/>
  <c r="D1353" i="4" s="1"/>
  <c r="O1353" i="4" a="1"/>
  <c r="O1353" i="4" s="1"/>
  <c r="K1353" i="4" a="1"/>
  <c r="K1353" i="4" s="1"/>
  <c r="B1435" i="2" s="1"/>
  <c r="F1068" i="4" a="1"/>
  <c r="F1068" i="4" s="1"/>
  <c r="F1076" i="4" a="1"/>
  <c r="F1076" i="4" s="1"/>
  <c r="E1082" i="4" a="1"/>
  <c r="E1082" i="4" s="1"/>
  <c r="J1082" i="4" a="1"/>
  <c r="J1082" i="4" s="1"/>
  <c r="K1087" i="4" a="1"/>
  <c r="K1087" i="4" s="1"/>
  <c r="B843" i="2" s="1"/>
  <c r="E1089" i="4" a="1"/>
  <c r="E1089" i="4" s="1"/>
  <c r="N1089" i="4" s="1"/>
  <c r="K1089" i="4" a="1"/>
  <c r="K1089" i="4" s="1"/>
  <c r="B845" i="2" s="1"/>
  <c r="L1092" i="4" a="1"/>
  <c r="L1092" i="4" s="1"/>
  <c r="D1106" i="3" s="1"/>
  <c r="G1092" i="4" a="1"/>
  <c r="G1092" i="4" s="1"/>
  <c r="C1092" i="4" a="1"/>
  <c r="C1092" i="4" s="1"/>
  <c r="K1103" i="4" a="1"/>
  <c r="K1103" i="4" s="1"/>
  <c r="B1355" i="2" s="1"/>
  <c r="E1105" i="4" a="1"/>
  <c r="E1105" i="4" s="1"/>
  <c r="N1105" i="4" s="1"/>
  <c r="K1105" i="4" a="1"/>
  <c r="K1105" i="4" s="1"/>
  <c r="B226" i="2" s="1"/>
  <c r="L1108" i="4" a="1"/>
  <c r="L1108" i="4" s="1"/>
  <c r="D1122" i="3" s="1"/>
  <c r="G1108" i="4" a="1"/>
  <c r="G1108" i="4" s="1"/>
  <c r="C1108" i="4" a="1"/>
  <c r="C1108" i="4" s="1"/>
  <c r="F1110" i="4" a="1"/>
  <c r="F1110" i="4" s="1"/>
  <c r="K1110" i="4" a="1"/>
  <c r="K1110" i="4" s="1"/>
  <c r="B857" i="2" s="1"/>
  <c r="K1119" i="4" a="1"/>
  <c r="K1119" i="4" s="1"/>
  <c r="B230" i="2" s="1"/>
  <c r="E1121" i="4" a="1"/>
  <c r="E1121" i="4" s="1"/>
  <c r="N1121" i="4" s="1"/>
  <c r="K1121" i="4" a="1"/>
  <c r="K1121" i="4" s="1"/>
  <c r="B1359" i="2" s="1"/>
  <c r="L1124" i="4" a="1"/>
  <c r="L1124" i="4" s="1"/>
  <c r="D1138" i="3" s="1"/>
  <c r="G1124" i="4" a="1"/>
  <c r="G1124" i="4" s="1"/>
  <c r="C1124" i="4" a="1"/>
  <c r="C1124" i="4" s="1"/>
  <c r="F1126" i="4" a="1"/>
  <c r="F1126" i="4" s="1"/>
  <c r="C1362" i="2" s="1"/>
  <c r="K1126" i="4" a="1"/>
  <c r="K1126" i="4" s="1"/>
  <c r="B1362" i="2" s="1"/>
  <c r="L1132" i="4" a="1"/>
  <c r="L1132" i="4" s="1"/>
  <c r="D1146" i="3" s="1"/>
  <c r="G1132" i="4" a="1"/>
  <c r="G1132" i="4" s="1"/>
  <c r="C1132" i="4" a="1"/>
  <c r="C1132" i="4" s="1"/>
  <c r="G1135" i="4" a="1"/>
  <c r="G1135" i="4" s="1"/>
  <c r="L1148" i="4" a="1"/>
  <c r="L1148" i="4" s="1"/>
  <c r="D1162" i="3" s="1"/>
  <c r="G1148" i="4" a="1"/>
  <c r="G1148" i="4" s="1"/>
  <c r="C1148" i="4" a="1"/>
  <c r="C1148" i="4" s="1"/>
  <c r="G1151" i="4" a="1"/>
  <c r="G1151" i="4" s="1"/>
  <c r="J1167" i="4" a="1"/>
  <c r="J1167" i="4" s="1"/>
  <c r="D1167" i="4" a="1"/>
  <c r="D1167" i="4" s="1"/>
  <c r="O1167" i="4" a="1"/>
  <c r="O1167" i="4" s="1"/>
  <c r="O1169" i="4" a="1"/>
  <c r="O1169" i="4" s="1"/>
  <c r="D1169" i="4" a="1"/>
  <c r="D1169" i="4" s="1"/>
  <c r="G1171" i="4" a="1"/>
  <c r="G1171" i="4" s="1"/>
  <c r="J1183" i="4" a="1"/>
  <c r="J1183" i="4" s="1"/>
  <c r="D1183" i="4" a="1"/>
  <c r="D1183" i="4" s="1"/>
  <c r="O1183" i="4" a="1"/>
  <c r="O1183" i="4" s="1"/>
  <c r="O1185" i="4" a="1"/>
  <c r="O1185" i="4" s="1"/>
  <c r="D1185" i="4" a="1"/>
  <c r="D1185" i="4" s="1"/>
  <c r="G1187" i="4" a="1"/>
  <c r="G1187" i="4" s="1"/>
  <c r="L1245" i="4" a="1"/>
  <c r="L1245" i="4" s="1"/>
  <c r="D1259" i="3" s="1"/>
  <c r="G1245" i="4" a="1"/>
  <c r="G1245" i="4" s="1"/>
  <c r="C1245" i="4" a="1"/>
  <c r="C1245" i="4" s="1"/>
  <c r="E1245" i="4" a="1"/>
  <c r="E1245" i="4" s="1"/>
  <c r="J1245" i="4" a="1"/>
  <c r="J1245" i="4" s="1"/>
  <c r="D1245" i="4" a="1"/>
  <c r="D1245" i="4" s="1"/>
  <c r="O1245" i="4" a="1"/>
  <c r="O1245" i="4" s="1"/>
  <c r="J1319" i="4" a="1"/>
  <c r="J1319" i="4" s="1"/>
  <c r="O1319" i="4" a="1"/>
  <c r="O1319" i="4" s="1"/>
  <c r="D1319" i="4" a="1"/>
  <c r="D1319" i="4" s="1"/>
  <c r="C1319" i="4" a="1"/>
  <c r="C1319" i="4" s="1"/>
  <c r="G1319" i="4" a="1"/>
  <c r="G1319" i="4" s="1"/>
  <c r="F1319" i="4" a="1"/>
  <c r="F1319" i="4" s="1"/>
  <c r="C1430" i="2" s="1"/>
  <c r="D1347" i="4" a="1"/>
  <c r="D1347" i="4" s="1"/>
  <c r="L1347" i="4" a="1"/>
  <c r="L1347" i="4" s="1"/>
  <c r="D1361" i="3" s="1"/>
  <c r="F1347" i="4" a="1"/>
  <c r="F1347" i="4" s="1"/>
  <c r="C1434" i="2" s="1"/>
  <c r="K1347" i="4" a="1"/>
  <c r="K1347" i="4" s="1"/>
  <c r="B1434" i="2" s="1"/>
  <c r="E1347" i="4" a="1"/>
  <c r="E1347" i="4" s="1"/>
  <c r="N1347" i="4" s="1"/>
  <c r="G1347" i="4" a="1"/>
  <c r="G1347" i="4" s="1"/>
  <c r="O1348" i="4" a="1"/>
  <c r="O1348" i="4" s="1"/>
  <c r="J1348" i="4" a="1"/>
  <c r="J1348" i="4" s="1"/>
  <c r="E1348" i="4" a="1"/>
  <c r="E1348" i="4" s="1"/>
  <c r="K1348" i="4" a="1"/>
  <c r="K1348" i="4" s="1"/>
  <c r="B972" i="2" s="1"/>
  <c r="D1348" i="4" a="1"/>
  <c r="D1348" i="4" s="1"/>
  <c r="C1348" i="4" a="1"/>
  <c r="C1348" i="4" s="1"/>
  <c r="G1348" i="4" a="1"/>
  <c r="G1348" i="4" s="1"/>
  <c r="F1348" i="4" a="1"/>
  <c r="F1348" i="4" s="1"/>
  <c r="C972" i="2" s="1"/>
  <c r="L1391" i="4" a="1"/>
  <c r="L1391" i="4" s="1"/>
  <c r="D1405" i="3" s="1"/>
  <c r="G1391" i="4" a="1"/>
  <c r="G1391" i="4" s="1"/>
  <c r="C1391" i="4" a="1"/>
  <c r="C1391" i="4" s="1"/>
  <c r="K1391" i="4" a="1"/>
  <c r="K1391" i="4" s="1"/>
  <c r="B1449" i="2" s="1"/>
  <c r="E1391" i="4" a="1"/>
  <c r="E1391" i="4" s="1"/>
  <c r="J1391" i="4" a="1"/>
  <c r="J1391" i="4" s="1"/>
  <c r="O1391" i="4" a="1"/>
  <c r="O1391" i="4" s="1"/>
  <c r="F1391" i="4" a="1"/>
  <c r="F1391" i="4" s="1"/>
  <c r="C1449" i="2" s="1"/>
  <c r="D1391" i="4" a="1"/>
  <c r="D1391" i="4" s="1"/>
  <c r="N1134" i="4"/>
  <c r="D1142" i="4" a="1"/>
  <c r="D1142" i="4" s="1"/>
  <c r="O1142" i="4" a="1"/>
  <c r="O1142" i="4" s="1"/>
  <c r="G1142" i="4" a="1"/>
  <c r="G1142" i="4" s="1"/>
  <c r="N1150" i="4"/>
  <c r="D1158" i="4" a="1"/>
  <c r="D1158" i="4" s="1"/>
  <c r="O1158" i="4" a="1"/>
  <c r="O1158" i="4" s="1"/>
  <c r="G1158" i="4" a="1"/>
  <c r="G1158" i="4" s="1"/>
  <c r="N1182" i="4"/>
  <c r="O1224" i="4" a="1"/>
  <c r="O1224" i="4" s="1"/>
  <c r="J1224" i="4" a="1"/>
  <c r="J1224" i="4" s="1"/>
  <c r="E1224" i="4" a="1"/>
  <c r="E1224" i="4" s="1"/>
  <c r="N1224" i="4" s="1"/>
  <c r="K1224" i="4" a="1"/>
  <c r="K1224" i="4" s="1"/>
  <c r="B1392" i="2" s="1"/>
  <c r="D1224" i="4" a="1"/>
  <c r="D1224" i="4" s="1"/>
  <c r="C1224" i="4" a="1"/>
  <c r="C1224" i="4" s="1"/>
  <c r="D1231" i="4" a="1"/>
  <c r="D1231" i="4" s="1"/>
  <c r="L1231" i="4" a="1"/>
  <c r="L1231" i="4" s="1"/>
  <c r="D1245" i="3" s="1"/>
  <c r="F1231" i="4" a="1"/>
  <c r="F1231" i="4" s="1"/>
  <c r="C246" i="2" s="1"/>
  <c r="K1231" i="4" a="1"/>
  <c r="K1231" i="4" s="1"/>
  <c r="B246" i="2" s="1"/>
  <c r="E1231" i="4" a="1"/>
  <c r="E1231" i="4" s="1"/>
  <c r="O1249" i="4" a="1"/>
  <c r="O1249" i="4" s="1"/>
  <c r="J1249" i="4" a="1"/>
  <c r="J1249" i="4" s="1"/>
  <c r="E1249" i="4" a="1"/>
  <c r="E1249" i="4" s="1"/>
  <c r="N1249" i="4" s="1"/>
  <c r="K1249" i="4" a="1"/>
  <c r="K1249" i="4" s="1"/>
  <c r="B1400" i="2" s="1"/>
  <c r="D1249" i="4" a="1"/>
  <c r="D1249" i="4" s="1"/>
  <c r="C1249" i="4" a="1"/>
  <c r="C1249" i="4" s="1"/>
  <c r="L1249" i="4" a="1"/>
  <c r="L1249" i="4" s="1"/>
  <c r="D1263" i="3" s="1"/>
  <c r="N1263" i="4"/>
  <c r="K1269" i="4" a="1"/>
  <c r="K1269" i="4" s="1"/>
  <c r="B934" i="2" s="1"/>
  <c r="E1269" i="4" a="1"/>
  <c r="E1269" i="4" s="1"/>
  <c r="J1269" i="4" a="1"/>
  <c r="J1269" i="4" s="1"/>
  <c r="O1269" i="4" a="1"/>
  <c r="O1269" i="4" s="1"/>
  <c r="D1269" i="4" a="1"/>
  <c r="D1269" i="4" s="1"/>
  <c r="G1269" i="4" a="1"/>
  <c r="G1269" i="4" s="1"/>
  <c r="F1269" i="4" a="1"/>
  <c r="F1269" i="4" s="1"/>
  <c r="C934" i="2" s="1"/>
  <c r="O1289" i="4" a="1"/>
  <c r="O1289" i="4" s="1"/>
  <c r="D1289" i="4" a="1"/>
  <c r="D1289" i="4" s="1"/>
  <c r="C1289" i="4" a="1"/>
  <c r="C1289" i="4" s="1"/>
  <c r="G1289" i="4" a="1"/>
  <c r="G1289" i="4" s="1"/>
  <c r="L1289" i="4" a="1"/>
  <c r="L1289" i="4" s="1"/>
  <c r="D1303" i="3" s="1"/>
  <c r="F1289" i="4" a="1"/>
  <c r="F1289" i="4" s="1"/>
  <c r="K1289" i="4" a="1"/>
  <c r="K1289" i="4" s="1"/>
  <c r="B1416" i="2" s="1"/>
  <c r="N1291" i="4"/>
  <c r="D1306" i="4" a="1"/>
  <c r="D1306" i="4" s="1"/>
  <c r="K1306" i="4" a="1"/>
  <c r="K1306" i="4" s="1"/>
  <c r="B1425" i="2" s="1"/>
  <c r="F1306" i="4" a="1"/>
  <c r="F1306" i="4" s="1"/>
  <c r="C1425" i="2" s="1"/>
  <c r="J1306" i="4" a="1"/>
  <c r="J1306" i="4" s="1"/>
  <c r="E1306" i="4" a="1"/>
  <c r="E1306" i="4" s="1"/>
  <c r="L1306" i="4" a="1"/>
  <c r="L1306" i="4" s="1"/>
  <c r="D1320" i="3" s="1"/>
  <c r="C1306" i="4" a="1"/>
  <c r="C1306" i="4" s="1"/>
  <c r="D1314" i="4" a="1"/>
  <c r="D1314" i="4" s="1"/>
  <c r="C1314" i="4" a="1"/>
  <c r="C1314" i="4" s="1"/>
  <c r="L1314" i="4" a="1"/>
  <c r="L1314" i="4" s="1"/>
  <c r="D1328" i="3" s="1"/>
  <c r="G1314" i="4" a="1"/>
  <c r="G1314" i="4" s="1"/>
  <c r="O1314" i="4" a="1"/>
  <c r="O1314" i="4" s="1"/>
  <c r="F1314" i="4" a="1"/>
  <c r="F1314" i="4" s="1"/>
  <c r="C955" i="2" s="1"/>
  <c r="K1317" i="4" a="1"/>
  <c r="K1317" i="4" s="1"/>
  <c r="B956" i="2" s="1"/>
  <c r="E1317" i="4" a="1"/>
  <c r="E1317" i="4" s="1"/>
  <c r="J1317" i="4" a="1"/>
  <c r="J1317" i="4" s="1"/>
  <c r="O1317" i="4" a="1"/>
  <c r="O1317" i="4" s="1"/>
  <c r="D1317" i="4" a="1"/>
  <c r="D1317" i="4" s="1"/>
  <c r="G1317" i="4" a="1"/>
  <c r="G1317" i="4" s="1"/>
  <c r="F1317" i="4" a="1"/>
  <c r="F1317" i="4" s="1"/>
  <c r="C956" i="2" s="1"/>
  <c r="E1319" i="4" a="1"/>
  <c r="E1319" i="4" s="1"/>
  <c r="L1352" i="4" a="1"/>
  <c r="L1352" i="4" s="1"/>
  <c r="D1366" i="3" s="1"/>
  <c r="G1352" i="4" a="1"/>
  <c r="G1352" i="4" s="1"/>
  <c r="C1352" i="4" a="1"/>
  <c r="C1352" i="4" s="1"/>
  <c r="K1352" i="4" a="1"/>
  <c r="K1352" i="4" s="1"/>
  <c r="B975" i="2" s="1"/>
  <c r="E1352" i="4" a="1"/>
  <c r="E1352" i="4" s="1"/>
  <c r="J1352" i="4" a="1"/>
  <c r="J1352" i="4" s="1"/>
  <c r="D1352" i="4" a="1"/>
  <c r="D1352" i="4" s="1"/>
  <c r="F1353" i="4" a="1"/>
  <c r="F1353" i="4" s="1"/>
  <c r="C1435" i="2" s="1"/>
  <c r="O1356" i="4" a="1"/>
  <c r="O1356" i="4" s="1"/>
  <c r="J1356" i="4" a="1"/>
  <c r="J1356" i="4" s="1"/>
  <c r="E1356" i="4" a="1"/>
  <c r="E1356" i="4" s="1"/>
  <c r="N1356" i="4" s="1"/>
  <c r="K1356" i="4" a="1"/>
  <c r="K1356" i="4" s="1"/>
  <c r="B977" i="2" s="1"/>
  <c r="D1356" i="4" a="1"/>
  <c r="D1356" i="4" s="1"/>
  <c r="C1356" i="4" a="1"/>
  <c r="C1356" i="4" s="1"/>
  <c r="L1356" i="4" a="1"/>
  <c r="L1356" i="4" s="1"/>
  <c r="D1370" i="3" s="1"/>
  <c r="G1356" i="4" a="1"/>
  <c r="G1356" i="4" s="1"/>
  <c r="O1357" i="4" a="1"/>
  <c r="O1357" i="4" s="1"/>
  <c r="J1357" i="4" a="1"/>
  <c r="J1357" i="4" s="1"/>
  <c r="E1357" i="4" a="1"/>
  <c r="E1357" i="4" s="1"/>
  <c r="K1357" i="4" a="1"/>
  <c r="K1357" i="4" s="1"/>
  <c r="B978" i="2" s="1"/>
  <c r="D1357" i="4" a="1"/>
  <c r="D1357" i="4" s="1"/>
  <c r="C1357" i="4" a="1"/>
  <c r="C1357" i="4" s="1"/>
  <c r="G1357" i="4" a="1"/>
  <c r="G1357" i="4" s="1"/>
  <c r="F1357" i="4" a="1"/>
  <c r="F1357" i="4" s="1"/>
  <c r="C978" i="2" s="1"/>
  <c r="F1082" i="4" a="1"/>
  <c r="F1082" i="4" s="1"/>
  <c r="C222" i="2" s="1"/>
  <c r="O1096" i="4" a="1"/>
  <c r="O1096" i="4" s="1"/>
  <c r="J1096" i="4" a="1"/>
  <c r="J1096" i="4" s="1"/>
  <c r="E1096" i="4" a="1"/>
  <c r="E1096" i="4" s="1"/>
  <c r="N1096" i="4" s="1"/>
  <c r="L1096" i="4" a="1"/>
  <c r="L1096" i="4" s="1"/>
  <c r="D1110" i="3" s="1"/>
  <c r="G1110" i="4" a="1"/>
  <c r="G1110" i="4" s="1"/>
  <c r="L1110" i="4" a="1"/>
  <c r="L1110" i="4" s="1"/>
  <c r="D1124" i="3" s="1"/>
  <c r="O1112" i="4" a="1"/>
  <c r="O1112" i="4" s="1"/>
  <c r="J1112" i="4" a="1"/>
  <c r="J1112" i="4" s="1"/>
  <c r="E1112" i="4" a="1"/>
  <c r="E1112" i="4" s="1"/>
  <c r="L1112" i="4" a="1"/>
  <c r="L1112" i="4" s="1"/>
  <c r="D1126" i="3" s="1"/>
  <c r="G1126" i="4" a="1"/>
  <c r="G1126" i="4" s="1"/>
  <c r="L1126" i="4" a="1"/>
  <c r="L1126" i="4" s="1"/>
  <c r="D1140" i="3" s="1"/>
  <c r="O1128" i="4" a="1"/>
  <c r="O1128" i="4" s="1"/>
  <c r="J1128" i="4" a="1"/>
  <c r="J1128" i="4" s="1"/>
  <c r="E1128" i="4" a="1"/>
  <c r="E1128" i="4" s="1"/>
  <c r="L1128" i="4" a="1"/>
  <c r="L1128" i="4" s="1"/>
  <c r="D1142" i="3" s="1"/>
  <c r="J1133" i="4" a="1"/>
  <c r="J1133" i="4" s="1"/>
  <c r="E1133" i="4" a="1"/>
  <c r="E1133" i="4" s="1"/>
  <c r="N1133" i="4" s="1"/>
  <c r="G1133" i="4" a="1"/>
  <c r="G1133" i="4" s="1"/>
  <c r="O1136" i="4" a="1"/>
  <c r="O1136" i="4" s="1"/>
  <c r="J1136" i="4" a="1"/>
  <c r="J1136" i="4" s="1"/>
  <c r="E1136" i="4" a="1"/>
  <c r="E1136" i="4" s="1"/>
  <c r="F1136" i="4" a="1"/>
  <c r="F1136" i="4" s="1"/>
  <c r="C1368" i="2" s="1"/>
  <c r="H1368" i="2" s="1"/>
  <c r="G1136" i="4" a="1"/>
  <c r="G1136" i="4" s="1"/>
  <c r="J1149" i="4" a="1"/>
  <c r="J1149" i="4" s="1"/>
  <c r="E1149" i="4" a="1"/>
  <c r="E1149" i="4" s="1"/>
  <c r="N1149" i="4" s="1"/>
  <c r="G1149" i="4" a="1"/>
  <c r="G1149" i="4" s="1"/>
  <c r="O1152" i="4" a="1"/>
  <c r="O1152" i="4" s="1"/>
  <c r="J1152" i="4" a="1"/>
  <c r="J1152" i="4" s="1"/>
  <c r="E1152" i="4" a="1"/>
  <c r="E1152" i="4" s="1"/>
  <c r="F1152" i="4" a="1"/>
  <c r="F1152" i="4" s="1"/>
  <c r="C1370" i="2" s="1"/>
  <c r="G1152" i="4" a="1"/>
  <c r="G1152" i="4" s="1"/>
  <c r="L1172" i="4" a="1"/>
  <c r="L1172" i="4" s="1"/>
  <c r="D1186" i="3" s="1"/>
  <c r="G1172" i="4" a="1"/>
  <c r="G1172" i="4" s="1"/>
  <c r="C1172" i="4" a="1"/>
  <c r="C1172" i="4" s="1"/>
  <c r="K1172" i="4" a="1"/>
  <c r="K1172" i="4" s="1"/>
  <c r="B241" i="2" s="1"/>
  <c r="E1172" i="4" a="1"/>
  <c r="E1172" i="4" s="1"/>
  <c r="N1172" i="4" s="1"/>
  <c r="C1173" i="4" a="1"/>
  <c r="C1173" i="4" s="1"/>
  <c r="L1173" i="4" a="1"/>
  <c r="L1173" i="4" s="1"/>
  <c r="D1187" i="3" s="1"/>
  <c r="G1173" i="4" a="1"/>
  <c r="G1173" i="4" s="1"/>
  <c r="D1174" i="4" a="1"/>
  <c r="D1174" i="4" s="1"/>
  <c r="J1174" i="4" a="1"/>
  <c r="J1174" i="4" s="1"/>
  <c r="E1174" i="4" a="1"/>
  <c r="E1174" i="4" s="1"/>
  <c r="N1174" i="4" s="1"/>
  <c r="O1174" i="4" a="1"/>
  <c r="O1174" i="4" s="1"/>
  <c r="O1176" i="4" a="1"/>
  <c r="O1176" i="4" s="1"/>
  <c r="J1176" i="4" a="1"/>
  <c r="J1176" i="4" s="1"/>
  <c r="E1176" i="4" a="1"/>
  <c r="E1176" i="4" s="1"/>
  <c r="D1176" i="4" a="1"/>
  <c r="D1176" i="4" s="1"/>
  <c r="C1183" i="4" a="1"/>
  <c r="C1183" i="4" s="1"/>
  <c r="C1185" i="4" a="1"/>
  <c r="C1185" i="4" s="1"/>
  <c r="J1185" i="4" a="1"/>
  <c r="J1185" i="4" s="1"/>
  <c r="L1188" i="4" a="1"/>
  <c r="L1188" i="4" s="1"/>
  <c r="D1202" i="3" s="1"/>
  <c r="G1188" i="4" a="1"/>
  <c r="G1188" i="4" s="1"/>
  <c r="C1188" i="4" a="1"/>
  <c r="C1188" i="4" s="1"/>
  <c r="K1188" i="4" a="1"/>
  <c r="K1188" i="4" s="1"/>
  <c r="B897" i="2" s="1"/>
  <c r="E1188" i="4" a="1"/>
  <c r="E1188" i="4" s="1"/>
  <c r="N1188" i="4" s="1"/>
  <c r="C1189" i="4" a="1"/>
  <c r="C1189" i="4" s="1"/>
  <c r="L1189" i="4" a="1"/>
  <c r="L1189" i="4" s="1"/>
  <c r="D1203" i="3" s="1"/>
  <c r="G1189" i="4" a="1"/>
  <c r="G1189" i="4" s="1"/>
  <c r="D1190" i="4" a="1"/>
  <c r="D1190" i="4" s="1"/>
  <c r="J1190" i="4" a="1"/>
  <c r="J1190" i="4" s="1"/>
  <c r="E1190" i="4" a="1"/>
  <c r="E1190" i="4" s="1"/>
  <c r="N1190" i="4" s="1"/>
  <c r="O1190" i="4" a="1"/>
  <c r="O1190" i="4" s="1"/>
  <c r="O1192" i="4" a="1"/>
  <c r="O1192" i="4" s="1"/>
  <c r="J1192" i="4" a="1"/>
  <c r="J1192" i="4" s="1"/>
  <c r="E1192" i="4" a="1"/>
  <c r="E1192" i="4" s="1"/>
  <c r="N1192" i="4" s="1"/>
  <c r="D1192" i="4" a="1"/>
  <c r="D1192" i="4" s="1"/>
  <c r="L1204" i="4" a="1"/>
  <c r="L1204" i="4" s="1"/>
  <c r="D1218" i="3" s="1"/>
  <c r="G1204" i="4" a="1"/>
  <c r="G1204" i="4" s="1"/>
  <c r="C1204" i="4" a="1"/>
  <c r="C1204" i="4" s="1"/>
  <c r="K1204" i="4" a="1"/>
  <c r="K1204" i="4" s="1"/>
  <c r="B905" i="2" s="1"/>
  <c r="E1204" i="4" a="1"/>
  <c r="E1204" i="4" s="1"/>
  <c r="N1204" i="4" s="1"/>
  <c r="J1204" i="4" a="1"/>
  <c r="J1204" i="4" s="1"/>
  <c r="L1220" i="4" a="1"/>
  <c r="L1220" i="4" s="1"/>
  <c r="D1234" i="3" s="1"/>
  <c r="G1220" i="4" a="1"/>
  <c r="G1220" i="4" s="1"/>
  <c r="C1220" i="4" a="1"/>
  <c r="C1220" i="4" s="1"/>
  <c r="K1220" i="4" a="1"/>
  <c r="K1220" i="4" s="1"/>
  <c r="B1390" i="2" s="1"/>
  <c r="E1220" i="4" a="1"/>
  <c r="E1220" i="4" s="1"/>
  <c r="J1220" i="4" a="1"/>
  <c r="J1220" i="4" s="1"/>
  <c r="O1231" i="4" a="1"/>
  <c r="O1231" i="4" s="1"/>
  <c r="M1243" i="4"/>
  <c r="F1245" i="4" a="1"/>
  <c r="F1245" i="4" s="1"/>
  <c r="C925" i="2" s="1"/>
  <c r="J1271" i="4" a="1"/>
  <c r="J1271" i="4" s="1"/>
  <c r="O1271" i="4" a="1"/>
  <c r="O1271" i="4" s="1"/>
  <c r="D1271" i="4" a="1"/>
  <c r="D1271" i="4" s="1"/>
  <c r="G1271" i="4" a="1"/>
  <c r="G1271" i="4" s="1"/>
  <c r="F1271" i="4" a="1"/>
  <c r="F1271" i="4" s="1"/>
  <c r="C936" i="2" s="1"/>
  <c r="L1271" i="4" a="1"/>
  <c r="L1271" i="4" s="1"/>
  <c r="D1285" i="3" s="1"/>
  <c r="K1283" i="4" a="1"/>
  <c r="K1283" i="4" s="1"/>
  <c r="B256" i="2" s="1"/>
  <c r="E1283" i="4" a="1"/>
  <c r="E1283" i="4" s="1"/>
  <c r="J1283" i="4" a="1"/>
  <c r="J1283" i="4" s="1"/>
  <c r="D1283" i="4" a="1"/>
  <c r="D1283" i="4" s="1"/>
  <c r="G1283" i="4" a="1"/>
  <c r="G1283" i="4" s="1"/>
  <c r="O1283" i="4" a="1"/>
  <c r="O1283" i="4" s="1"/>
  <c r="F1283" i="4" a="1"/>
  <c r="F1283" i="4" s="1"/>
  <c r="C256" i="2" s="1"/>
  <c r="O1292" i="4" a="1"/>
  <c r="O1292" i="4" s="1"/>
  <c r="J1292" i="4" a="1"/>
  <c r="J1292" i="4" s="1"/>
  <c r="E1292" i="4" a="1"/>
  <c r="E1292" i="4" s="1"/>
  <c r="K1292" i="4" a="1"/>
  <c r="K1292" i="4" s="1"/>
  <c r="B945" i="2" s="1"/>
  <c r="D1292" i="4" a="1"/>
  <c r="D1292" i="4" s="1"/>
  <c r="F1292" i="4" a="1"/>
  <c r="F1292" i="4" s="1"/>
  <c r="C945" i="2" s="1"/>
  <c r="L1292" i="4" a="1"/>
  <c r="L1292" i="4" s="1"/>
  <c r="D1306" i="3" s="1"/>
  <c r="C1292" i="4" a="1"/>
  <c r="C1292" i="4" s="1"/>
  <c r="K1299" i="4" a="1"/>
  <c r="K1299" i="4" s="1"/>
  <c r="B259" i="2" s="1"/>
  <c r="E1299" i="4" a="1"/>
  <c r="E1299" i="4" s="1"/>
  <c r="J1299" i="4" a="1"/>
  <c r="J1299" i="4" s="1"/>
  <c r="D1299" i="4" a="1"/>
  <c r="D1299" i="4" s="1"/>
  <c r="F1299" i="4" a="1"/>
  <c r="F1299" i="4" s="1"/>
  <c r="C259" i="2" s="1"/>
  <c r="L1299" i="4" a="1"/>
  <c r="L1299" i="4" s="1"/>
  <c r="D1313" i="3" s="1"/>
  <c r="C1299" i="4" a="1"/>
  <c r="C1299" i="4" s="1"/>
  <c r="K1314" i="4" a="1"/>
  <c r="K1314" i="4" s="1"/>
  <c r="B955" i="2" s="1"/>
  <c r="C1347" i="4" a="1"/>
  <c r="C1347" i="4" s="1"/>
  <c r="L1385" i="4" a="1"/>
  <c r="L1385" i="4" s="1"/>
  <c r="D1399" i="3" s="1"/>
  <c r="G1385" i="4" a="1"/>
  <c r="G1385" i="4" s="1"/>
  <c r="C1385" i="4" a="1"/>
  <c r="C1385" i="4" s="1"/>
  <c r="K1385" i="4" a="1"/>
  <c r="K1385" i="4" s="1"/>
  <c r="B1445" i="2" s="1"/>
  <c r="E1385" i="4" a="1"/>
  <c r="E1385" i="4" s="1"/>
  <c r="N1385" i="4" s="1"/>
  <c r="J1385" i="4" a="1"/>
  <c r="J1385" i="4" s="1"/>
  <c r="D1385" i="4" a="1"/>
  <c r="D1385" i="4" s="1"/>
  <c r="F1385" i="4" a="1"/>
  <c r="F1385" i="4" s="1"/>
  <c r="C1445" i="2" s="1"/>
  <c r="O1385" i="4" a="1"/>
  <c r="O1385" i="4" s="1"/>
  <c r="D1274" i="4" a="1"/>
  <c r="D1274" i="4" s="1"/>
  <c r="K1274" i="4" a="1"/>
  <c r="K1274" i="4" s="1"/>
  <c r="B1411" i="2" s="1"/>
  <c r="F1274" i="4" a="1"/>
  <c r="F1274" i="4" s="1"/>
  <c r="C1411" i="2" s="1"/>
  <c r="J1274" i="4" a="1"/>
  <c r="J1274" i="4" s="1"/>
  <c r="E1274" i="4" a="1"/>
  <c r="E1274" i="4" s="1"/>
  <c r="O1305" i="4" a="1"/>
  <c r="O1305" i="4" s="1"/>
  <c r="D1305" i="4" a="1"/>
  <c r="D1305" i="4" s="1"/>
  <c r="C1305" i="4" a="1"/>
  <c r="C1305" i="4" s="1"/>
  <c r="D1339" i="4" a="1"/>
  <c r="D1339" i="4" s="1"/>
  <c r="L1339" i="4" a="1"/>
  <c r="L1339" i="4" s="1"/>
  <c r="D1353" i="3" s="1"/>
  <c r="F1339" i="4" a="1"/>
  <c r="F1339" i="4" s="1"/>
  <c r="C967" i="2" s="1"/>
  <c r="K1339" i="4" a="1"/>
  <c r="K1339" i="4" s="1"/>
  <c r="B967" i="2" s="1"/>
  <c r="E1339" i="4" a="1"/>
  <c r="E1339" i="4" s="1"/>
  <c r="L1345" i="4" a="1"/>
  <c r="L1345" i="4" s="1"/>
  <c r="D1359" i="3" s="1"/>
  <c r="G1345" i="4" a="1"/>
  <c r="G1345" i="4" s="1"/>
  <c r="C1345" i="4" a="1"/>
  <c r="C1345" i="4" s="1"/>
  <c r="E1345" i="4" a="1"/>
  <c r="E1345" i="4" s="1"/>
  <c r="J1345" i="4" a="1"/>
  <c r="J1345" i="4" s="1"/>
  <c r="D1345" i="4" a="1"/>
  <c r="D1345" i="4" s="1"/>
  <c r="O1345" i="4" a="1"/>
  <c r="O1345" i="4" s="1"/>
  <c r="L1196" i="4" a="1"/>
  <c r="L1196" i="4" s="1"/>
  <c r="D1210" i="3" s="1"/>
  <c r="G1196" i="4" a="1"/>
  <c r="G1196" i="4" s="1"/>
  <c r="C1196" i="4" a="1"/>
  <c r="C1196" i="4" s="1"/>
  <c r="G1203" i="4" a="1"/>
  <c r="G1203" i="4" s="1"/>
  <c r="L1212" i="4" a="1"/>
  <c r="L1212" i="4" s="1"/>
  <c r="D1226" i="3" s="1"/>
  <c r="G1212" i="4" a="1"/>
  <c r="G1212" i="4" s="1"/>
  <c r="C1212" i="4" a="1"/>
  <c r="C1212" i="4" s="1"/>
  <c r="G1219" i="4" a="1"/>
  <c r="G1219" i="4" s="1"/>
  <c r="G1230" i="4" a="1"/>
  <c r="G1230" i="4" s="1"/>
  <c r="L1230" i="4" a="1"/>
  <c r="L1230" i="4" s="1"/>
  <c r="D1244" i="3" s="1"/>
  <c r="G1238" i="4" a="1"/>
  <c r="G1238" i="4" s="1"/>
  <c r="L1238" i="4" a="1"/>
  <c r="L1238" i="4" s="1"/>
  <c r="D1252" i="3" s="1"/>
  <c r="G1246" i="4" a="1"/>
  <c r="G1246" i="4" s="1"/>
  <c r="L1246" i="4" a="1"/>
  <c r="L1246" i="4" s="1"/>
  <c r="D1260" i="3" s="1"/>
  <c r="O1257" i="4" a="1"/>
  <c r="O1257" i="4" s="1"/>
  <c r="J1257" i="4" a="1"/>
  <c r="J1257" i="4" s="1"/>
  <c r="E1257" i="4" a="1"/>
  <c r="E1257" i="4" s="1"/>
  <c r="N1257" i="4" s="1"/>
  <c r="D1262" i="4" a="1"/>
  <c r="D1262" i="4" s="1"/>
  <c r="L1262" i="4" a="1"/>
  <c r="L1262" i="4" s="1"/>
  <c r="D1276" i="3" s="1"/>
  <c r="G1262" i="4" a="1"/>
  <c r="G1262" i="4" s="1"/>
  <c r="C1262" i="4" a="1"/>
  <c r="C1262" i="4" s="1"/>
  <c r="L1264" i="4" a="1"/>
  <c r="L1264" i="4" s="1"/>
  <c r="D1278" i="3" s="1"/>
  <c r="J1264" i="4" a="1"/>
  <c r="J1264" i="4" s="1"/>
  <c r="E1264" i="4" a="1"/>
  <c r="E1264" i="4" s="1"/>
  <c r="N1264" i="4" s="1"/>
  <c r="O1264" i="4" a="1"/>
  <c r="O1264" i="4" s="1"/>
  <c r="D1264" i="4" a="1"/>
  <c r="D1264" i="4" s="1"/>
  <c r="K1267" i="4" a="1"/>
  <c r="K1267" i="4" s="1"/>
  <c r="B933" i="2" s="1"/>
  <c r="E1267" i="4" a="1"/>
  <c r="E1267" i="4" s="1"/>
  <c r="N1267" i="4" s="1"/>
  <c r="J1267" i="4" a="1"/>
  <c r="J1267" i="4" s="1"/>
  <c r="D1267" i="4" a="1"/>
  <c r="D1267" i="4" s="1"/>
  <c r="L1296" i="4" a="1"/>
  <c r="L1296" i="4" s="1"/>
  <c r="D1310" i="3" s="1"/>
  <c r="G1296" i="4" a="1"/>
  <c r="G1296" i="4" s="1"/>
  <c r="C1296" i="4" a="1"/>
  <c r="C1296" i="4" s="1"/>
  <c r="J1296" i="4" a="1"/>
  <c r="J1296" i="4" s="1"/>
  <c r="O1296" i="4" a="1"/>
  <c r="O1296" i="4" s="1"/>
  <c r="D1296" i="4" a="1"/>
  <c r="D1296" i="4" s="1"/>
  <c r="D1298" i="4" a="1"/>
  <c r="D1298" i="4" s="1"/>
  <c r="C1298" i="4" a="1"/>
  <c r="C1298" i="4" s="1"/>
  <c r="L1298" i="4" a="1"/>
  <c r="L1298" i="4" s="1"/>
  <c r="D1312" i="3" s="1"/>
  <c r="G1298" i="4" a="1"/>
  <c r="G1298" i="4" s="1"/>
  <c r="M1302" i="4"/>
  <c r="J1305" i="4" a="1"/>
  <c r="J1305" i="4" s="1"/>
  <c r="O1321" i="4" a="1"/>
  <c r="O1321" i="4" s="1"/>
  <c r="D1321" i="4" a="1"/>
  <c r="D1321" i="4" s="1"/>
  <c r="C1321" i="4" a="1"/>
  <c r="C1321" i="4" s="1"/>
  <c r="L1321" i="4" a="1"/>
  <c r="L1321" i="4" s="1"/>
  <c r="D1335" i="3" s="1"/>
  <c r="G1321" i="4" a="1"/>
  <c r="G1321" i="4" s="1"/>
  <c r="M1327" i="4"/>
  <c r="N1330" i="4"/>
  <c r="O1339" i="4" a="1"/>
  <c r="O1339" i="4" s="1"/>
  <c r="O1349" i="4" a="1"/>
  <c r="O1349" i="4" s="1"/>
  <c r="J1349" i="4" a="1"/>
  <c r="J1349" i="4" s="1"/>
  <c r="E1349" i="4" a="1"/>
  <c r="E1349" i="4" s="1"/>
  <c r="K1349" i="4" a="1"/>
  <c r="K1349" i="4" s="1"/>
  <c r="B973" i="2" s="1"/>
  <c r="D1349" i="4" a="1"/>
  <c r="D1349" i="4" s="1"/>
  <c r="C1349" i="4" a="1"/>
  <c r="C1349" i="4" s="1"/>
  <c r="L1349" i="4" a="1"/>
  <c r="L1349" i="4" s="1"/>
  <c r="D1363" i="3" s="1"/>
  <c r="O1395" i="4" a="1"/>
  <c r="O1395" i="4" s="1"/>
  <c r="J1395" i="4" a="1"/>
  <c r="J1395" i="4" s="1"/>
  <c r="E1395" i="4" a="1"/>
  <c r="E1395" i="4" s="1"/>
  <c r="D1395" i="4" a="1"/>
  <c r="D1395" i="4" s="1"/>
  <c r="C1395" i="4" a="1"/>
  <c r="C1395" i="4" s="1"/>
  <c r="G1395" i="4" a="1"/>
  <c r="G1395" i="4" s="1"/>
  <c r="F1395" i="4" a="1"/>
  <c r="F1395" i="4" s="1"/>
  <c r="C1545" i="2" s="1"/>
  <c r="F1175" i="4" a="1"/>
  <c r="F1175" i="4" s="1"/>
  <c r="C886" i="2" s="1"/>
  <c r="F1177" i="4" a="1"/>
  <c r="F1177" i="4" s="1"/>
  <c r="C887" i="2" s="1"/>
  <c r="F1191" i="4" a="1"/>
  <c r="F1191" i="4" s="1"/>
  <c r="C899" i="2" s="1"/>
  <c r="F1193" i="4" a="1"/>
  <c r="F1193" i="4" s="1"/>
  <c r="G1205" i="4" a="1"/>
  <c r="G1205" i="4" s="1"/>
  <c r="L1205" i="4" a="1"/>
  <c r="L1205" i="4" s="1"/>
  <c r="D1219" i="3" s="1"/>
  <c r="F1207" i="4" a="1"/>
  <c r="F1207" i="4" s="1"/>
  <c r="C1384" i="2" s="1"/>
  <c r="F1209" i="4" a="1"/>
  <c r="F1209" i="4" s="1"/>
  <c r="G1221" i="4" a="1"/>
  <c r="G1221" i="4" s="1"/>
  <c r="L1221" i="4" a="1"/>
  <c r="L1221" i="4" s="1"/>
  <c r="D1235" i="3" s="1"/>
  <c r="F1223" i="4" a="1"/>
  <c r="F1223" i="4" s="1"/>
  <c r="C1391" i="2" s="1"/>
  <c r="D1254" i="4" a="1"/>
  <c r="D1254" i="4" s="1"/>
  <c r="L1254" i="4" a="1"/>
  <c r="L1254" i="4" s="1"/>
  <c r="D1268" i="3" s="1"/>
  <c r="G1254" i="4" a="1"/>
  <c r="G1254" i="4" s="1"/>
  <c r="C1254" i="4" a="1"/>
  <c r="C1254" i="4" s="1"/>
  <c r="O1256" i="4" a="1"/>
  <c r="O1256" i="4" s="1"/>
  <c r="J1256" i="4" a="1"/>
  <c r="J1256" i="4" s="1"/>
  <c r="E1256" i="4" a="1"/>
  <c r="E1256" i="4" s="1"/>
  <c r="N1256" i="4" s="1"/>
  <c r="D1256" i="4" a="1"/>
  <c r="D1256" i="4" s="1"/>
  <c r="L1261" i="4" a="1"/>
  <c r="L1261" i="4" s="1"/>
  <c r="D1275" i="3" s="1"/>
  <c r="G1261" i="4" a="1"/>
  <c r="G1261" i="4" s="1"/>
  <c r="C1261" i="4" a="1"/>
  <c r="C1261" i="4" s="1"/>
  <c r="O1273" i="4" a="1"/>
  <c r="O1273" i="4" s="1"/>
  <c r="D1273" i="4" a="1"/>
  <c r="D1273" i="4" s="1"/>
  <c r="C1273" i="4" a="1"/>
  <c r="C1273" i="4" s="1"/>
  <c r="C1274" i="4" a="1"/>
  <c r="C1274" i="4" s="1"/>
  <c r="N1275" i="4"/>
  <c r="K1296" i="4" a="1"/>
  <c r="K1296" i="4" s="1"/>
  <c r="B1420" i="2" s="1"/>
  <c r="J1298" i="4" a="1"/>
  <c r="J1298" i="4" s="1"/>
  <c r="K1301" i="4" a="1"/>
  <c r="K1301" i="4" s="1"/>
  <c r="B948" i="2" s="1"/>
  <c r="E1301" i="4" a="1"/>
  <c r="E1301" i="4" s="1"/>
  <c r="N1301" i="4" s="1"/>
  <c r="J1301" i="4" a="1"/>
  <c r="J1301" i="4" s="1"/>
  <c r="O1301" i="4" a="1"/>
  <c r="O1301" i="4" s="1"/>
  <c r="D1301" i="4" a="1"/>
  <c r="D1301" i="4" s="1"/>
  <c r="J1303" i="4" a="1"/>
  <c r="J1303" i="4" s="1"/>
  <c r="O1303" i="4" a="1"/>
  <c r="O1303" i="4" s="1"/>
  <c r="D1303" i="4" a="1"/>
  <c r="D1303" i="4" s="1"/>
  <c r="E1305" i="4" a="1"/>
  <c r="E1305" i="4" s="1"/>
  <c r="N1305" i="4" s="1"/>
  <c r="O1308" i="4" a="1"/>
  <c r="O1308" i="4" s="1"/>
  <c r="J1308" i="4" a="1"/>
  <c r="J1308" i="4" s="1"/>
  <c r="E1308" i="4" a="1"/>
  <c r="E1308" i="4" s="1"/>
  <c r="N1308" i="4" s="1"/>
  <c r="K1308" i="4" a="1"/>
  <c r="K1308" i="4" s="1"/>
  <c r="B951" i="2" s="1"/>
  <c r="D1308" i="4" a="1"/>
  <c r="D1308" i="4" s="1"/>
  <c r="K1315" i="4" a="1"/>
  <c r="K1315" i="4" s="1"/>
  <c r="B1428" i="2" s="1"/>
  <c r="E1315" i="4" a="1"/>
  <c r="E1315" i="4" s="1"/>
  <c r="N1315" i="4" s="1"/>
  <c r="J1315" i="4" a="1"/>
  <c r="J1315" i="4" s="1"/>
  <c r="D1315" i="4" a="1"/>
  <c r="D1315" i="4" s="1"/>
  <c r="E1321" i="4" a="1"/>
  <c r="E1321" i="4" s="1"/>
  <c r="N1321" i="4" s="1"/>
  <c r="K1321" i="4" a="1"/>
  <c r="K1321" i="4" s="1"/>
  <c r="B958" i="2" s="1"/>
  <c r="L1328" i="4" a="1"/>
  <c r="L1328" i="4" s="1"/>
  <c r="D1342" i="3" s="1"/>
  <c r="G1328" i="4" a="1"/>
  <c r="G1328" i="4" s="1"/>
  <c r="C1328" i="4" a="1"/>
  <c r="C1328" i="4" s="1"/>
  <c r="J1328" i="4" a="1"/>
  <c r="J1328" i="4" s="1"/>
  <c r="O1328" i="4" a="1"/>
  <c r="O1328" i="4" s="1"/>
  <c r="D1328" i="4" a="1"/>
  <c r="D1328" i="4" s="1"/>
  <c r="K1328" i="4" a="1"/>
  <c r="K1328" i="4" s="1"/>
  <c r="B962" i="2" s="1"/>
  <c r="L1336" i="4" a="1"/>
  <c r="L1336" i="4" s="1"/>
  <c r="D1350" i="3" s="1"/>
  <c r="G1336" i="4" a="1"/>
  <c r="G1336" i="4" s="1"/>
  <c r="C1336" i="4" a="1"/>
  <c r="C1336" i="4" s="1"/>
  <c r="K1336" i="4" a="1"/>
  <c r="K1336" i="4" s="1"/>
  <c r="B265" i="2" s="1"/>
  <c r="E1336" i="4" a="1"/>
  <c r="E1336" i="4" s="1"/>
  <c r="N1336" i="4" s="1"/>
  <c r="J1336" i="4" a="1"/>
  <c r="J1336" i="4" s="1"/>
  <c r="D1336" i="4" a="1"/>
  <c r="D1336" i="4" s="1"/>
  <c r="O1336" i="4" a="1"/>
  <c r="O1336" i="4" s="1"/>
  <c r="C1339" i="4" a="1"/>
  <c r="C1339" i="4" s="1"/>
  <c r="O1340" i="4" a="1"/>
  <c r="O1340" i="4" s="1"/>
  <c r="J1340" i="4" a="1"/>
  <c r="J1340" i="4" s="1"/>
  <c r="E1340" i="4" a="1"/>
  <c r="E1340" i="4" s="1"/>
  <c r="N1340" i="4" s="1"/>
  <c r="K1340" i="4" a="1"/>
  <c r="K1340" i="4" s="1"/>
  <c r="B968" i="2" s="1"/>
  <c r="D1340" i="4" a="1"/>
  <c r="D1340" i="4" s="1"/>
  <c r="C1340" i="4" a="1"/>
  <c r="C1340" i="4" s="1"/>
  <c r="F1345" i="4" a="1"/>
  <c r="F1345" i="4" s="1"/>
  <c r="C970" i="2" s="1"/>
  <c r="D1355" i="4" a="1"/>
  <c r="D1355" i="4" s="1"/>
  <c r="L1355" i="4" a="1"/>
  <c r="L1355" i="4" s="1"/>
  <c r="D1369" i="3" s="1"/>
  <c r="F1355" i="4" a="1"/>
  <c r="F1355" i="4" s="1"/>
  <c r="C976" i="2" s="1"/>
  <c r="K1355" i="4" a="1"/>
  <c r="K1355" i="4" s="1"/>
  <c r="B976" i="2" s="1"/>
  <c r="E1355" i="4" a="1"/>
  <c r="E1355" i="4" s="1"/>
  <c r="O1168" i="4" a="1"/>
  <c r="O1168" i="4" s="1"/>
  <c r="J1168" i="4" a="1"/>
  <c r="J1168" i="4" s="1"/>
  <c r="E1168" i="4" a="1"/>
  <c r="E1168" i="4" s="1"/>
  <c r="N1168" i="4" s="1"/>
  <c r="L1168" i="4" a="1"/>
  <c r="L1168" i="4" s="1"/>
  <c r="D1182" i="3" s="1"/>
  <c r="O1184" i="4" a="1"/>
  <c r="O1184" i="4" s="1"/>
  <c r="J1184" i="4" a="1"/>
  <c r="J1184" i="4" s="1"/>
  <c r="E1184" i="4" a="1"/>
  <c r="E1184" i="4" s="1"/>
  <c r="L1184" i="4" a="1"/>
  <c r="L1184" i="4" s="1"/>
  <c r="D1198" i="3" s="1"/>
  <c r="O1200" i="4" a="1"/>
  <c r="O1200" i="4" s="1"/>
  <c r="J1200" i="4" a="1"/>
  <c r="J1200" i="4" s="1"/>
  <c r="E1200" i="4" a="1"/>
  <c r="E1200" i="4" s="1"/>
  <c r="L1200" i="4" a="1"/>
  <c r="L1200" i="4" s="1"/>
  <c r="D1214" i="3" s="1"/>
  <c r="O1216" i="4" a="1"/>
  <c r="O1216" i="4" s="1"/>
  <c r="J1216" i="4" a="1"/>
  <c r="J1216" i="4" s="1"/>
  <c r="E1216" i="4" a="1"/>
  <c r="E1216" i="4" s="1"/>
  <c r="N1216" i="4" s="1"/>
  <c r="L1216" i="4" a="1"/>
  <c r="L1216" i="4" s="1"/>
  <c r="D1230" i="3" s="1"/>
  <c r="C1230" i="4" a="1"/>
  <c r="C1230" i="4" s="1"/>
  <c r="O1230" i="4" a="1"/>
  <c r="O1230" i="4" s="1"/>
  <c r="C1238" i="4" a="1"/>
  <c r="C1238" i="4" s="1"/>
  <c r="O1238" i="4" a="1"/>
  <c r="O1238" i="4" s="1"/>
  <c r="C1246" i="4" a="1"/>
  <c r="C1246" i="4" s="1"/>
  <c r="O1246" i="4" a="1"/>
  <c r="O1246" i="4" s="1"/>
  <c r="L1253" i="4" a="1"/>
  <c r="L1253" i="4" s="1"/>
  <c r="D1267" i="3" s="1"/>
  <c r="G1253" i="4" a="1"/>
  <c r="G1253" i="4" s="1"/>
  <c r="C1253" i="4" a="1"/>
  <c r="C1253" i="4" s="1"/>
  <c r="C1257" i="4" a="1"/>
  <c r="C1257" i="4" s="1"/>
  <c r="K1257" i="4" a="1"/>
  <c r="K1257" i="4" s="1"/>
  <c r="B1405" i="2" s="1"/>
  <c r="J1262" i="4" a="1"/>
  <c r="J1262" i="4" s="1"/>
  <c r="C1263" i="4" a="1"/>
  <c r="C1263" i="4" s="1"/>
  <c r="J1263" i="4" a="1"/>
  <c r="J1263" i="4" s="1"/>
  <c r="C1264" i="4" a="1"/>
  <c r="C1264" i="4" s="1"/>
  <c r="D1266" i="4" a="1"/>
  <c r="D1266" i="4" s="1"/>
  <c r="C1266" i="4" a="1"/>
  <c r="C1266" i="4" s="1"/>
  <c r="L1266" i="4" a="1"/>
  <c r="L1266" i="4" s="1"/>
  <c r="D1280" i="3" s="1"/>
  <c r="G1266" i="4" a="1"/>
  <c r="G1266" i="4" s="1"/>
  <c r="C1267" i="4" a="1"/>
  <c r="C1267" i="4" s="1"/>
  <c r="L1267" i="4" a="1"/>
  <c r="L1267" i="4" s="1"/>
  <c r="D1281" i="3" s="1"/>
  <c r="L1274" i="4" a="1"/>
  <c r="L1274" i="4" s="1"/>
  <c r="D1288" i="3" s="1"/>
  <c r="D1290" i="4" a="1"/>
  <c r="D1290" i="4" s="1"/>
  <c r="K1290" i="4" a="1"/>
  <c r="K1290" i="4" s="1"/>
  <c r="B944" i="2" s="1"/>
  <c r="F1290" i="4" a="1"/>
  <c r="F1290" i="4" s="1"/>
  <c r="C944" i="2" s="1"/>
  <c r="J1290" i="4" a="1"/>
  <c r="J1290" i="4" s="1"/>
  <c r="E1290" i="4" a="1"/>
  <c r="E1290" i="4" s="1"/>
  <c r="E1296" i="4" a="1"/>
  <c r="E1296" i="4" s="1"/>
  <c r="N1296" i="4" s="1"/>
  <c r="E1298" i="4" a="1"/>
  <c r="E1298" i="4" s="1"/>
  <c r="N1298" i="4" s="1"/>
  <c r="K1305" i="4" a="1"/>
  <c r="K1305" i="4" s="1"/>
  <c r="B1424" i="2" s="1"/>
  <c r="N1323" i="4"/>
  <c r="N1328" i="4"/>
  <c r="D1331" i="4" a="1"/>
  <c r="D1331" i="4" s="1"/>
  <c r="L1331" i="4" a="1"/>
  <c r="L1331" i="4" s="1"/>
  <c r="D1345" i="3" s="1"/>
  <c r="F1331" i="4" a="1"/>
  <c r="F1331" i="4" s="1"/>
  <c r="C964" i="2" s="1"/>
  <c r="K1331" i="4" a="1"/>
  <c r="K1331" i="4" s="1"/>
  <c r="B964" i="2" s="1"/>
  <c r="E1331" i="4" a="1"/>
  <c r="E1331" i="4" s="1"/>
  <c r="L1337" i="4" a="1"/>
  <c r="L1337" i="4" s="1"/>
  <c r="D1351" i="3" s="1"/>
  <c r="G1337" i="4" a="1"/>
  <c r="G1337" i="4" s="1"/>
  <c r="C1337" i="4" a="1"/>
  <c r="C1337" i="4" s="1"/>
  <c r="E1337" i="4" a="1"/>
  <c r="E1337" i="4" s="1"/>
  <c r="N1337" i="4" s="1"/>
  <c r="J1337" i="4" a="1"/>
  <c r="J1337" i="4" s="1"/>
  <c r="D1337" i="4" a="1"/>
  <c r="D1337" i="4" s="1"/>
  <c r="O1337" i="4" a="1"/>
  <c r="O1337" i="4" s="1"/>
  <c r="F1349" i="4" a="1"/>
  <c r="F1349" i="4" s="1"/>
  <c r="C973" i="2" s="1"/>
  <c r="O1373" i="4" a="1"/>
  <c r="O1373" i="4" s="1"/>
  <c r="J1373" i="4" a="1"/>
  <c r="J1373" i="4" s="1"/>
  <c r="E1373" i="4" a="1"/>
  <c r="E1373" i="4" s="1"/>
  <c r="N1373" i="4" s="1"/>
  <c r="K1373" i="4" a="1"/>
  <c r="K1373" i="4" s="1"/>
  <c r="B987" i="2" s="1"/>
  <c r="D1373" i="4" a="1"/>
  <c r="D1373" i="4" s="1"/>
  <c r="C1373" i="4" a="1"/>
  <c r="C1373" i="4" s="1"/>
  <c r="G1373" i="4" a="1"/>
  <c r="G1373" i="4" s="1"/>
  <c r="J1386" i="4" a="1"/>
  <c r="J1386" i="4" s="1"/>
  <c r="D1386" i="4" a="1"/>
  <c r="D1386" i="4" s="1"/>
  <c r="O1386" i="4" a="1"/>
  <c r="O1386" i="4" s="1"/>
  <c r="K1386" i="4" a="1"/>
  <c r="K1386" i="4" s="1"/>
  <c r="B993" i="2" s="1"/>
  <c r="E1386" i="4" a="1"/>
  <c r="E1386" i="4" s="1"/>
  <c r="N1386" i="4" s="1"/>
  <c r="C1386" i="4" a="1"/>
  <c r="C1386" i="4" s="1"/>
  <c r="L1386" i="4" a="1"/>
  <c r="L1386" i="4" s="1"/>
  <c r="D1400" i="3" s="1"/>
  <c r="G1386" i="4" a="1"/>
  <c r="G1386" i="4" s="1"/>
  <c r="N1435" i="4"/>
  <c r="O1441" i="4" a="1"/>
  <c r="O1441" i="4" s="1"/>
  <c r="D1441" i="4" a="1"/>
  <c r="D1441" i="4" s="1"/>
  <c r="L1441" i="4" a="1"/>
  <c r="L1441" i="4" s="1"/>
  <c r="D1455" i="3" s="1"/>
  <c r="F1441" i="4" a="1"/>
  <c r="F1441" i="4" s="1"/>
  <c r="C1470" i="2" s="1"/>
  <c r="E1441" i="4" a="1"/>
  <c r="E1441" i="4" s="1"/>
  <c r="K1441" i="4" a="1"/>
  <c r="K1441" i="4" s="1"/>
  <c r="B1470" i="2" s="1"/>
  <c r="G1441" i="4" a="1"/>
  <c r="G1441" i="4" s="1"/>
  <c r="C1441" i="4" a="1"/>
  <c r="C1441" i="4" s="1"/>
  <c r="D1380" i="4" a="1"/>
  <c r="D1380" i="4" s="1"/>
  <c r="F1380" i="4" a="1"/>
  <c r="F1380" i="4" s="1"/>
  <c r="C1443" i="2" s="1"/>
  <c r="K1380" i="4" a="1"/>
  <c r="K1380" i="4" s="1"/>
  <c r="B1443" i="2" s="1"/>
  <c r="E1380" i="4" a="1"/>
  <c r="E1380" i="4" s="1"/>
  <c r="J1380" i="4" a="1"/>
  <c r="J1380" i="4" s="1"/>
  <c r="M1384" i="4"/>
  <c r="N1413" i="4"/>
  <c r="O1364" i="4" a="1"/>
  <c r="O1364" i="4" s="1"/>
  <c r="J1364" i="4" a="1"/>
  <c r="J1364" i="4" s="1"/>
  <c r="E1364" i="4" a="1"/>
  <c r="E1364" i="4" s="1"/>
  <c r="N1364" i="4" s="1"/>
  <c r="D1372" i="4" a="1"/>
  <c r="D1372" i="4" s="1"/>
  <c r="F1372" i="4" a="1"/>
  <c r="F1372" i="4" s="1"/>
  <c r="C986" i="2" s="1"/>
  <c r="K1372" i="4" a="1"/>
  <c r="K1372" i="4" s="1"/>
  <c r="B986" i="2" s="1"/>
  <c r="E1372" i="4" a="1"/>
  <c r="E1372" i="4" s="1"/>
  <c r="J1372" i="4" a="1"/>
  <c r="J1372" i="4" s="1"/>
  <c r="O1374" i="4" a="1"/>
  <c r="O1374" i="4" s="1"/>
  <c r="J1374" i="4" a="1"/>
  <c r="J1374" i="4" s="1"/>
  <c r="E1374" i="4" a="1"/>
  <c r="E1374" i="4" s="1"/>
  <c r="C1374" i="4" a="1"/>
  <c r="C1374" i="4" s="1"/>
  <c r="K1374" i="4" a="1"/>
  <c r="K1374" i="4" s="1"/>
  <c r="B988" i="2" s="1"/>
  <c r="O1380" i="4" a="1"/>
  <c r="O1380" i="4" s="1"/>
  <c r="L1411" i="4" a="1"/>
  <c r="L1411" i="4" s="1"/>
  <c r="D1425" i="3" s="1"/>
  <c r="F1411" i="4" a="1"/>
  <c r="F1411" i="4" s="1"/>
  <c r="C1000" i="2" s="1"/>
  <c r="K1411" i="4" a="1"/>
  <c r="K1411" i="4" s="1"/>
  <c r="B1000" i="2" s="1"/>
  <c r="E1411" i="4" a="1"/>
  <c r="E1411" i="4" s="1"/>
  <c r="J1411" i="4" a="1"/>
  <c r="J1411" i="4" s="1"/>
  <c r="G1411" i="4" a="1"/>
  <c r="G1411" i="4" s="1"/>
  <c r="D1411" i="4" a="1"/>
  <c r="D1411" i="4" s="1"/>
  <c r="F1421" i="4" a="1"/>
  <c r="F1421" i="4" s="1"/>
  <c r="C1005" i="2" s="1"/>
  <c r="K1421" i="4" a="1"/>
  <c r="K1421" i="4" s="1"/>
  <c r="B1005" i="2" s="1"/>
  <c r="E1421" i="4" a="1"/>
  <c r="E1421" i="4" s="1"/>
  <c r="J1421" i="4" a="1"/>
  <c r="J1421" i="4" s="1"/>
  <c r="D1421" i="4" a="1"/>
  <c r="D1421" i="4" s="1"/>
  <c r="G1421" i="4" a="1"/>
  <c r="G1421" i="4" s="1"/>
  <c r="O1421" i="4" a="1"/>
  <c r="O1421" i="4" s="1"/>
  <c r="C1421" i="4" a="1"/>
  <c r="C1421" i="4" s="1"/>
  <c r="F1252" i="4" a="1"/>
  <c r="F1252" i="4" s="1"/>
  <c r="C1401" i="2" s="1"/>
  <c r="K1252" i="4" a="1"/>
  <c r="K1252" i="4" s="1"/>
  <c r="B1401" i="2" s="1"/>
  <c r="F1260" i="4" a="1"/>
  <c r="F1260" i="4" s="1"/>
  <c r="K1260" i="4" a="1"/>
  <c r="K1260" i="4" s="1"/>
  <c r="B1407" i="2" s="1"/>
  <c r="O1268" i="4" a="1"/>
  <c r="O1268" i="4" s="1"/>
  <c r="J1268" i="4" a="1"/>
  <c r="J1268" i="4" s="1"/>
  <c r="E1268" i="4" a="1"/>
  <c r="E1268" i="4" s="1"/>
  <c r="N1268" i="4" s="1"/>
  <c r="L1268" i="4" a="1"/>
  <c r="L1268" i="4" s="1"/>
  <c r="D1282" i="3" s="1"/>
  <c r="L1275" i="4" a="1"/>
  <c r="L1275" i="4" s="1"/>
  <c r="D1289" i="3" s="1"/>
  <c r="L1277" i="4" a="1"/>
  <c r="L1277" i="4" s="1"/>
  <c r="D1291" i="3" s="1"/>
  <c r="O1284" i="4" a="1"/>
  <c r="O1284" i="4" s="1"/>
  <c r="J1284" i="4" a="1"/>
  <c r="J1284" i="4" s="1"/>
  <c r="E1284" i="4" a="1"/>
  <c r="E1284" i="4" s="1"/>
  <c r="L1284" i="4" a="1"/>
  <c r="L1284" i="4" s="1"/>
  <c r="D1298" i="3" s="1"/>
  <c r="L1291" i="4" a="1"/>
  <c r="L1291" i="4" s="1"/>
  <c r="D1305" i="3" s="1"/>
  <c r="L1293" i="4" a="1"/>
  <c r="L1293" i="4" s="1"/>
  <c r="D1307" i="3" s="1"/>
  <c r="O1300" i="4" a="1"/>
  <c r="O1300" i="4" s="1"/>
  <c r="J1300" i="4" a="1"/>
  <c r="J1300" i="4" s="1"/>
  <c r="E1300" i="4" a="1"/>
  <c r="E1300" i="4" s="1"/>
  <c r="N1300" i="4" s="1"/>
  <c r="L1300" i="4" a="1"/>
  <c r="L1300" i="4" s="1"/>
  <c r="D1314" i="3" s="1"/>
  <c r="L1307" i="4" a="1"/>
  <c r="L1307" i="4" s="1"/>
  <c r="D1321" i="3" s="1"/>
  <c r="L1309" i="4" a="1"/>
  <c r="L1309" i="4" s="1"/>
  <c r="D1323" i="3" s="1"/>
  <c r="O1316" i="4" a="1"/>
  <c r="O1316" i="4" s="1"/>
  <c r="J1316" i="4" a="1"/>
  <c r="J1316" i="4" s="1"/>
  <c r="E1316" i="4" a="1"/>
  <c r="E1316" i="4" s="1"/>
  <c r="N1316" i="4" s="1"/>
  <c r="L1316" i="4" a="1"/>
  <c r="L1316" i="4" s="1"/>
  <c r="D1330" i="3" s="1"/>
  <c r="L1323" i="4" a="1"/>
  <c r="L1323" i="4" s="1"/>
  <c r="D1337" i="3" s="1"/>
  <c r="L1325" i="4" a="1"/>
  <c r="L1325" i="4" s="1"/>
  <c r="D1339" i="3" s="1"/>
  <c r="G1330" i="4" a="1"/>
  <c r="G1330" i="4" s="1"/>
  <c r="L1330" i="4" a="1"/>
  <c r="L1330" i="4" s="1"/>
  <c r="D1344" i="3" s="1"/>
  <c r="G1338" i="4" a="1"/>
  <c r="G1338" i="4" s="1"/>
  <c r="L1338" i="4" a="1"/>
  <c r="L1338" i="4" s="1"/>
  <c r="D1352" i="3" s="1"/>
  <c r="G1346" i="4" a="1"/>
  <c r="G1346" i="4" s="1"/>
  <c r="L1346" i="4" a="1"/>
  <c r="L1346" i="4" s="1"/>
  <c r="D1360" i="3" s="1"/>
  <c r="G1354" i="4" a="1"/>
  <c r="G1354" i="4" s="1"/>
  <c r="L1354" i="4" a="1"/>
  <c r="L1354" i="4" s="1"/>
  <c r="D1368" i="3" s="1"/>
  <c r="L1372" i="4" a="1"/>
  <c r="L1372" i="4" s="1"/>
  <c r="D1386" i="3" s="1"/>
  <c r="D1374" i="4" a="1"/>
  <c r="D1374" i="4" s="1"/>
  <c r="C1380" i="4" a="1"/>
  <c r="C1380" i="4" s="1"/>
  <c r="O1381" i="4" a="1"/>
  <c r="O1381" i="4" s="1"/>
  <c r="J1381" i="4" a="1"/>
  <c r="J1381" i="4" s="1"/>
  <c r="E1381" i="4" a="1"/>
  <c r="E1381" i="4" s="1"/>
  <c r="K1381" i="4" a="1"/>
  <c r="K1381" i="4" s="1"/>
  <c r="B991" i="2" s="1"/>
  <c r="D1381" i="4" a="1"/>
  <c r="D1381" i="4" s="1"/>
  <c r="C1381" i="4" a="1"/>
  <c r="C1381" i="4" s="1"/>
  <c r="L1381" i="4" a="1"/>
  <c r="L1381" i="4" s="1"/>
  <c r="D1395" i="3" s="1"/>
  <c r="L1404" i="4" a="1"/>
  <c r="L1404" i="4" s="1"/>
  <c r="D1418" i="3" s="1"/>
  <c r="G1404" i="4" a="1"/>
  <c r="G1404" i="4" s="1"/>
  <c r="C1404" i="4" a="1"/>
  <c r="C1404" i="4" s="1"/>
  <c r="F1404" i="4" a="1"/>
  <c r="F1404" i="4" s="1"/>
  <c r="C1455" i="2" s="1"/>
  <c r="K1404" i="4" a="1"/>
  <c r="K1404" i="4" s="1"/>
  <c r="B1455" i="2" s="1"/>
  <c r="E1404" i="4" a="1"/>
  <c r="E1404" i="4" s="1"/>
  <c r="J1404" i="4" a="1"/>
  <c r="J1404" i="4" s="1"/>
  <c r="D1404" i="4" a="1"/>
  <c r="D1404" i="4" s="1"/>
  <c r="O1404" i="4" a="1"/>
  <c r="O1404" i="4" s="1"/>
  <c r="C1411" i="4" a="1"/>
  <c r="C1411" i="4" s="1"/>
  <c r="F1227" i="4" a="1"/>
  <c r="F1227" i="4" s="1"/>
  <c r="C1394" i="2" s="1"/>
  <c r="F1235" i="4" a="1"/>
  <c r="F1235" i="4" s="1"/>
  <c r="C250" i="2" s="1"/>
  <c r="F1243" i="4" a="1"/>
  <c r="F1243" i="4" s="1"/>
  <c r="C923" i="2" s="1"/>
  <c r="F1251" i="4" a="1"/>
  <c r="F1251" i="4" s="1"/>
  <c r="C927" i="2" s="1"/>
  <c r="F1259" i="4" a="1"/>
  <c r="F1259" i="4" s="1"/>
  <c r="C1406" i="2" s="1"/>
  <c r="G1268" i="4" a="1"/>
  <c r="G1268" i="4" s="1"/>
  <c r="G1275" i="4" a="1"/>
  <c r="G1275" i="4" s="1"/>
  <c r="G1277" i="4" a="1"/>
  <c r="G1277" i="4" s="1"/>
  <c r="G1284" i="4" a="1"/>
  <c r="G1284" i="4" s="1"/>
  <c r="G1291" i="4" a="1"/>
  <c r="G1291" i="4" s="1"/>
  <c r="G1293" i="4" a="1"/>
  <c r="G1293" i="4" s="1"/>
  <c r="G1300" i="4" a="1"/>
  <c r="G1300" i="4" s="1"/>
  <c r="G1307" i="4" a="1"/>
  <c r="G1307" i="4" s="1"/>
  <c r="G1309" i="4" a="1"/>
  <c r="G1309" i="4" s="1"/>
  <c r="G1316" i="4" a="1"/>
  <c r="G1316" i="4" s="1"/>
  <c r="G1323" i="4" a="1"/>
  <c r="G1323" i="4" s="1"/>
  <c r="G1325" i="4" a="1"/>
  <c r="G1325" i="4" s="1"/>
  <c r="C1330" i="4" a="1"/>
  <c r="C1330" i="4" s="1"/>
  <c r="D1362" i="4" a="1"/>
  <c r="D1362" i="4" s="1"/>
  <c r="L1362" i="4" a="1"/>
  <c r="L1362" i="4" s="1"/>
  <c r="D1376" i="3" s="1"/>
  <c r="G1362" i="4" a="1"/>
  <c r="G1362" i="4" s="1"/>
  <c r="C1362" i="4" a="1"/>
  <c r="C1362" i="4" s="1"/>
  <c r="O1363" i="4" a="1"/>
  <c r="O1363" i="4" s="1"/>
  <c r="J1363" i="4" a="1"/>
  <c r="J1363" i="4" s="1"/>
  <c r="D1363" i="4" a="1"/>
  <c r="D1363" i="4" s="1"/>
  <c r="C1364" i="4" a="1"/>
  <c r="C1364" i="4" s="1"/>
  <c r="K1364" i="4" a="1"/>
  <c r="K1364" i="4" s="1"/>
  <c r="B984" i="2" s="1"/>
  <c r="L1369" i="4" a="1"/>
  <c r="L1369" i="4" s="1"/>
  <c r="D1383" i="3" s="1"/>
  <c r="K1369" i="4" a="1"/>
  <c r="K1369" i="4" s="1"/>
  <c r="B273" i="2" s="1"/>
  <c r="E1369" i="4" a="1"/>
  <c r="E1369" i="4" s="1"/>
  <c r="J1369" i="4" a="1"/>
  <c r="J1369" i="4" s="1"/>
  <c r="C1372" i="4" a="1"/>
  <c r="C1372" i="4" s="1"/>
  <c r="L1374" i="4" a="1"/>
  <c r="L1374" i="4" s="1"/>
  <c r="D1388" i="3" s="1"/>
  <c r="D1414" i="4" a="1"/>
  <c r="D1414" i="4" s="1"/>
  <c r="J1414" i="4" a="1"/>
  <c r="J1414" i="4" s="1"/>
  <c r="E1414" i="4" a="1"/>
  <c r="E1414" i="4" s="1"/>
  <c r="L1414" i="4" a="1"/>
  <c r="L1414" i="4" s="1"/>
  <c r="D1428" i="3" s="1"/>
  <c r="F1414" i="4" a="1"/>
  <c r="F1414" i="4" s="1"/>
  <c r="C1571" i="2" s="1"/>
  <c r="K1414" i="4" a="1"/>
  <c r="K1414" i="4" s="1"/>
  <c r="B1571" i="2" s="1"/>
  <c r="G1414" i="4" a="1"/>
  <c r="G1414" i="4" s="1"/>
  <c r="O1414" i="4" a="1"/>
  <c r="O1414" i="4" s="1"/>
  <c r="C1414" i="4" a="1"/>
  <c r="C1414" i="4" s="1"/>
  <c r="L1428" i="4" a="1"/>
  <c r="L1428" i="4" s="1"/>
  <c r="D1442" i="3" s="1"/>
  <c r="G1428" i="4" a="1"/>
  <c r="G1428" i="4" s="1"/>
  <c r="C1428" i="4" a="1"/>
  <c r="C1428" i="4" s="1"/>
  <c r="K1428" i="4" a="1"/>
  <c r="K1428" i="4" s="1"/>
  <c r="B1009" i="2" s="1"/>
  <c r="F1428" i="4" a="1"/>
  <c r="F1428" i="4" s="1"/>
  <c r="C1009" i="2" s="1"/>
  <c r="E1428" i="4" a="1"/>
  <c r="E1428" i="4" s="1"/>
  <c r="J1428" i="4" a="1"/>
  <c r="J1428" i="4" s="1"/>
  <c r="D1428" i="4" a="1"/>
  <c r="D1428" i="4" s="1"/>
  <c r="O1428" i="4" a="1"/>
  <c r="O1428" i="4" s="1"/>
  <c r="D1438" i="4" a="1"/>
  <c r="D1438" i="4" s="1"/>
  <c r="L1438" i="4" a="1"/>
  <c r="L1438" i="4" s="1"/>
  <c r="D1452" i="3" s="1"/>
  <c r="G1438" i="4" a="1"/>
  <c r="G1438" i="4" s="1"/>
  <c r="K1438" i="4" a="1"/>
  <c r="K1438" i="4" s="1"/>
  <c r="B1469" i="2" s="1"/>
  <c r="E1438" i="4" a="1"/>
  <c r="E1438" i="4" s="1"/>
  <c r="J1438" i="4" a="1"/>
  <c r="J1438" i="4" s="1"/>
  <c r="J1441" i="4" a="1"/>
  <c r="J1441" i="4" s="1"/>
  <c r="F1090" i="4" a="1"/>
  <c r="F1090" i="4" s="1"/>
  <c r="C846" i="2" s="1"/>
  <c r="F1098" i="4" a="1"/>
  <c r="F1098" i="4" s="1"/>
  <c r="C225" i="2" s="1"/>
  <c r="H225" i="2" s="1"/>
  <c r="F1106" i="4" a="1"/>
  <c r="F1106" i="4" s="1"/>
  <c r="C854" i="2" s="1"/>
  <c r="F1114" i="4" a="1"/>
  <c r="F1114" i="4" s="1"/>
  <c r="F1122" i="4" a="1"/>
  <c r="F1122" i="4" s="1"/>
  <c r="C1360" i="2" s="1"/>
  <c r="F1130" i="4" a="1"/>
  <c r="F1130" i="4" s="1"/>
  <c r="C1364" i="2" s="1"/>
  <c r="F1138" i="4" a="1"/>
  <c r="F1138" i="4" s="1"/>
  <c r="C868" i="2" s="1"/>
  <c r="F1146" i="4" a="1"/>
  <c r="F1146" i="4" s="1"/>
  <c r="C873" i="2" s="1"/>
  <c r="F1154" i="4" a="1"/>
  <c r="F1154" i="4" s="1"/>
  <c r="C880" i="2" s="1"/>
  <c r="F1162" i="4" a="1"/>
  <c r="F1162" i="4" s="1"/>
  <c r="C235" i="2" s="1"/>
  <c r="F1170" i="4" a="1"/>
  <c r="F1170" i="4" s="1"/>
  <c r="F1178" i="4" a="1"/>
  <c r="F1178" i="4" s="1"/>
  <c r="C244" i="2" s="1"/>
  <c r="F1186" i="4" a="1"/>
  <c r="F1186" i="4" s="1"/>
  <c r="F1194" i="4" a="1"/>
  <c r="F1194" i="4" s="1"/>
  <c r="C900" i="2" s="1"/>
  <c r="F1202" i="4" a="1"/>
  <c r="F1202" i="4" s="1"/>
  <c r="F1210" i="4" a="1"/>
  <c r="F1210" i="4" s="1"/>
  <c r="F1218" i="4" a="1"/>
  <c r="F1218" i="4" s="1"/>
  <c r="F1226" i="4" a="1"/>
  <c r="F1226" i="4" s="1"/>
  <c r="C916" i="2" s="1"/>
  <c r="F1234" i="4" a="1"/>
  <c r="F1234" i="4" s="1"/>
  <c r="F1242" i="4" a="1"/>
  <c r="F1242" i="4" s="1"/>
  <c r="C922" i="2" s="1"/>
  <c r="F1250" i="4" a="1"/>
  <c r="F1250" i="4" s="1"/>
  <c r="C926" i="2" s="1"/>
  <c r="C1252" i="4" a="1"/>
  <c r="C1252" i="4" s="1"/>
  <c r="G1252" i="4" a="1"/>
  <c r="G1252" i="4" s="1"/>
  <c r="F1258" i="4" a="1"/>
  <c r="F1258" i="4" s="1"/>
  <c r="C929" i="2" s="1"/>
  <c r="C1260" i="4" a="1"/>
  <c r="C1260" i="4" s="1"/>
  <c r="G1260" i="4" a="1"/>
  <c r="G1260" i="4" s="1"/>
  <c r="C1268" i="4" a="1"/>
  <c r="C1268" i="4" s="1"/>
  <c r="L1272" i="4" a="1"/>
  <c r="L1272" i="4" s="1"/>
  <c r="D1286" i="3" s="1"/>
  <c r="G1272" i="4" a="1"/>
  <c r="G1272" i="4" s="1"/>
  <c r="C1272" i="4" a="1"/>
  <c r="C1272" i="4" s="1"/>
  <c r="C1284" i="4" a="1"/>
  <c r="C1284" i="4" s="1"/>
  <c r="L1288" i="4" a="1"/>
  <c r="L1288" i="4" s="1"/>
  <c r="D1302" i="3" s="1"/>
  <c r="G1288" i="4" a="1"/>
  <c r="G1288" i="4" s="1"/>
  <c r="C1288" i="4" a="1"/>
  <c r="C1288" i="4" s="1"/>
  <c r="C1300" i="4" a="1"/>
  <c r="C1300" i="4" s="1"/>
  <c r="L1304" i="4" a="1"/>
  <c r="L1304" i="4" s="1"/>
  <c r="D1318" i="3" s="1"/>
  <c r="G1304" i="4" a="1"/>
  <c r="G1304" i="4" s="1"/>
  <c r="C1304" i="4" a="1"/>
  <c r="C1304" i="4" s="1"/>
  <c r="C1316" i="4" a="1"/>
  <c r="C1316" i="4" s="1"/>
  <c r="L1320" i="4" a="1"/>
  <c r="L1320" i="4" s="1"/>
  <c r="D1334" i="3" s="1"/>
  <c r="G1320" i="4" a="1"/>
  <c r="G1320" i="4" s="1"/>
  <c r="C1320" i="4" a="1"/>
  <c r="C1320" i="4" s="1"/>
  <c r="O1330" i="4" a="1"/>
  <c r="O1330" i="4" s="1"/>
  <c r="C1338" i="4" a="1"/>
  <c r="C1338" i="4" s="1"/>
  <c r="O1338" i="4" a="1"/>
  <c r="O1338" i="4" s="1"/>
  <c r="C1346" i="4" a="1"/>
  <c r="C1346" i="4" s="1"/>
  <c r="O1346" i="4" a="1"/>
  <c r="O1346" i="4" s="1"/>
  <c r="C1354" i="4" a="1"/>
  <c r="C1354" i="4" s="1"/>
  <c r="O1354" i="4" a="1"/>
  <c r="O1354" i="4" s="1"/>
  <c r="L1361" i="4" a="1"/>
  <c r="L1361" i="4" s="1"/>
  <c r="D1375" i="3" s="1"/>
  <c r="G1361" i="4" a="1"/>
  <c r="G1361" i="4" s="1"/>
  <c r="C1361" i="4" a="1"/>
  <c r="C1361" i="4" s="1"/>
  <c r="C1369" i="4" a="1"/>
  <c r="C1369" i="4" s="1"/>
  <c r="O1372" i="4" a="1"/>
  <c r="O1372" i="4" s="1"/>
  <c r="F1374" i="4" a="1"/>
  <c r="F1374" i="4" s="1"/>
  <c r="C988" i="2" s="1"/>
  <c r="L1377" i="4" a="1"/>
  <c r="L1377" i="4" s="1"/>
  <c r="D1391" i="3" s="1"/>
  <c r="G1377" i="4" a="1"/>
  <c r="G1377" i="4" s="1"/>
  <c r="C1377" i="4" a="1"/>
  <c r="C1377" i="4" s="1"/>
  <c r="K1377" i="4" a="1"/>
  <c r="K1377" i="4" s="1"/>
  <c r="B1441" i="2" s="1"/>
  <c r="E1377" i="4" a="1"/>
  <c r="E1377" i="4" s="1"/>
  <c r="J1377" i="4" a="1"/>
  <c r="J1377" i="4" s="1"/>
  <c r="D1377" i="4" a="1"/>
  <c r="D1377" i="4" s="1"/>
  <c r="G1380" i="4" a="1"/>
  <c r="G1380" i="4" s="1"/>
  <c r="F1381" i="4" a="1"/>
  <c r="F1381" i="4" s="1"/>
  <c r="C991" i="2" s="1"/>
  <c r="N1415" i="4"/>
  <c r="L1421" i="4" a="1"/>
  <c r="L1421" i="4" s="1"/>
  <c r="D1435" i="3" s="1"/>
  <c r="C1438" i="4" a="1"/>
  <c r="C1438" i="4" s="1"/>
  <c r="O1382" i="4" a="1"/>
  <c r="O1382" i="4" s="1"/>
  <c r="J1382" i="4" a="1"/>
  <c r="J1382" i="4" s="1"/>
  <c r="E1382" i="4" a="1"/>
  <c r="E1382" i="4" s="1"/>
  <c r="N1382" i="4" s="1"/>
  <c r="G1382" i="4" a="1"/>
  <c r="G1382" i="4" s="1"/>
  <c r="O1388" i="4" a="1"/>
  <c r="O1388" i="4" s="1"/>
  <c r="D1388" i="4" a="1"/>
  <c r="D1388" i="4" s="1"/>
  <c r="C1388" i="4" a="1"/>
  <c r="C1388" i="4" s="1"/>
  <c r="L1398" i="4" a="1"/>
  <c r="L1398" i="4" s="1"/>
  <c r="D1412" i="3" s="1"/>
  <c r="F1398" i="4" a="1"/>
  <c r="F1398" i="4" s="1"/>
  <c r="C276" i="2" s="1"/>
  <c r="K1398" i="4" a="1"/>
  <c r="K1398" i="4" s="1"/>
  <c r="B276" i="2" s="1"/>
  <c r="E1398" i="4" a="1"/>
  <c r="E1398" i="4" s="1"/>
  <c r="J1398" i="4" a="1"/>
  <c r="J1398" i="4" s="1"/>
  <c r="L1412" i="4" a="1"/>
  <c r="L1412" i="4" s="1"/>
  <c r="D1426" i="3" s="1"/>
  <c r="G1412" i="4" a="1"/>
  <c r="G1412" i="4" s="1"/>
  <c r="C1412" i="4" a="1"/>
  <c r="C1412" i="4" s="1"/>
  <c r="K1412" i="4" a="1"/>
  <c r="K1412" i="4" s="1"/>
  <c r="B1001" i="2" s="1"/>
  <c r="J1412" i="4" a="1"/>
  <c r="J1412" i="4" s="1"/>
  <c r="D1412" i="4" a="1"/>
  <c r="D1412" i="4" s="1"/>
  <c r="O1412" i="4" a="1"/>
  <c r="O1412" i="4" s="1"/>
  <c r="D1452" i="4" a="1"/>
  <c r="D1452" i="4" s="1"/>
  <c r="L1452" i="4" a="1"/>
  <c r="L1452" i="4" s="1"/>
  <c r="D1466" i="3" s="1"/>
  <c r="G1452" i="4" a="1"/>
  <c r="G1452" i="4" s="1"/>
  <c r="F1452" i="4" a="1"/>
  <c r="F1452" i="4" s="1"/>
  <c r="C285" i="2" s="1"/>
  <c r="O1452" i="4" a="1"/>
  <c r="O1452" i="4" s="1"/>
  <c r="K1452" i="4" a="1"/>
  <c r="K1452" i="4" s="1"/>
  <c r="B285" i="2" s="1"/>
  <c r="E1452" i="4" a="1"/>
  <c r="E1452" i="4" s="1"/>
  <c r="D1458" i="4" a="1"/>
  <c r="D1458" i="4" s="1"/>
  <c r="O1458" i="4" a="1"/>
  <c r="O1458" i="4" s="1"/>
  <c r="F1458" i="4" a="1"/>
  <c r="F1458" i="4" s="1"/>
  <c r="C1019" i="2" s="1"/>
  <c r="E1458" i="4" a="1"/>
  <c r="E1458" i="4" s="1"/>
  <c r="L1458" i="4" a="1"/>
  <c r="L1458" i="4" s="1"/>
  <c r="D1472" i="3" s="1"/>
  <c r="K1458" i="4" a="1"/>
  <c r="K1458" i="4" s="1"/>
  <c r="B1019" i="2" s="1"/>
  <c r="C1458" i="4" a="1"/>
  <c r="C1458" i="4" s="1"/>
  <c r="J1458" i="4" a="1"/>
  <c r="J1458" i="4" s="1"/>
  <c r="D1472" i="4" a="1"/>
  <c r="D1472" i="4" s="1"/>
  <c r="L1472" i="4" a="1"/>
  <c r="L1472" i="4" s="1"/>
  <c r="D1486" i="3" s="1"/>
  <c r="G1472" i="4" a="1"/>
  <c r="G1472" i="4" s="1"/>
  <c r="C1472" i="4" a="1"/>
  <c r="C1472" i="4" s="1"/>
  <c r="F1472" i="4" a="1"/>
  <c r="F1472" i="4" s="1"/>
  <c r="C1026" i="2" s="1"/>
  <c r="E1472" i="4" a="1"/>
  <c r="E1472" i="4" s="1"/>
  <c r="K1472" i="4" a="1"/>
  <c r="K1472" i="4" s="1"/>
  <c r="B1026" i="2" s="1"/>
  <c r="J1472" i="4" a="1"/>
  <c r="J1472" i="4" s="1"/>
  <c r="O1472" i="4" a="1"/>
  <c r="O1472" i="4" s="1"/>
  <c r="F1360" i="4" a="1"/>
  <c r="F1360" i="4" s="1"/>
  <c r="C981" i="2" s="1"/>
  <c r="K1360" i="4" a="1"/>
  <c r="K1360" i="4" s="1"/>
  <c r="B981" i="2" s="1"/>
  <c r="F1367" i="4" a="1"/>
  <c r="F1367" i="4" s="1"/>
  <c r="K1367" i="4" a="1"/>
  <c r="K1367" i="4" s="1"/>
  <c r="B271" i="2" s="1"/>
  <c r="J1388" i="4" a="1"/>
  <c r="J1388" i="4" s="1"/>
  <c r="D1393" i="4" a="1"/>
  <c r="D1393" i="4" s="1"/>
  <c r="J1393" i="4" a="1"/>
  <c r="J1393" i="4" s="1"/>
  <c r="E1393" i="4" a="1"/>
  <c r="E1393" i="4" s="1"/>
  <c r="N1393" i="4" s="1"/>
  <c r="O1393" i="4" a="1"/>
  <c r="O1393" i="4" s="1"/>
  <c r="K1393" i="4" a="1"/>
  <c r="K1393" i="4" s="1"/>
  <c r="B996" i="2" s="1"/>
  <c r="M1396" i="4"/>
  <c r="C1398" i="4" a="1"/>
  <c r="C1398" i="4" s="1"/>
  <c r="J1405" i="4" a="1"/>
  <c r="J1405" i="4" s="1"/>
  <c r="D1405" i="4" a="1"/>
  <c r="D1405" i="4" s="1"/>
  <c r="O1405" i="4" a="1"/>
  <c r="O1405" i="4" s="1"/>
  <c r="C1405" i="4" a="1"/>
  <c r="C1405" i="4" s="1"/>
  <c r="E1412" i="4" a="1"/>
  <c r="E1412" i="4" s="1"/>
  <c r="O1425" i="4" a="1"/>
  <c r="O1425" i="4" s="1"/>
  <c r="D1425" i="4" a="1"/>
  <c r="D1425" i="4" s="1"/>
  <c r="E1425" i="4" a="1"/>
  <c r="E1425" i="4" s="1"/>
  <c r="K1425" i="4" a="1"/>
  <c r="K1425" i="4" s="1"/>
  <c r="B1008" i="2" s="1"/>
  <c r="J1425" i="4" a="1"/>
  <c r="J1425" i="4" s="1"/>
  <c r="C1425" i="4" a="1"/>
  <c r="C1425" i="4" s="1"/>
  <c r="C1429" i="4" a="1"/>
  <c r="C1429" i="4" s="1"/>
  <c r="J1429" i="4" a="1"/>
  <c r="J1429" i="4" s="1"/>
  <c r="E1429" i="4" a="1"/>
  <c r="E1429" i="4" s="1"/>
  <c r="O1429" i="4" a="1"/>
  <c r="O1429" i="4" s="1"/>
  <c r="D1429" i="4" a="1"/>
  <c r="D1429" i="4" s="1"/>
  <c r="K1429" i="4" a="1"/>
  <c r="K1429" i="4" s="1"/>
  <c r="B1464" i="2" s="1"/>
  <c r="C1445" i="4" a="1"/>
  <c r="C1445" i="4" s="1"/>
  <c r="K1445" i="4" a="1"/>
  <c r="K1445" i="4" s="1"/>
  <c r="B284" i="2" s="1"/>
  <c r="F1445" i="4" a="1"/>
  <c r="F1445" i="4" s="1"/>
  <c r="C284" i="2" s="1"/>
  <c r="J1445" i="4" a="1"/>
  <c r="J1445" i="4" s="1"/>
  <c r="E1445" i="4" a="1"/>
  <c r="E1445" i="4" s="1"/>
  <c r="L1445" i="4" a="1"/>
  <c r="L1445" i="4" s="1"/>
  <c r="D1459" i="3" s="1"/>
  <c r="C1452" i="4" a="1"/>
  <c r="C1452" i="4" s="1"/>
  <c r="J1453" i="4" a="1"/>
  <c r="J1453" i="4" s="1"/>
  <c r="D1453" i="4" a="1"/>
  <c r="D1453" i="4" s="1"/>
  <c r="K1453" i="4" a="1"/>
  <c r="K1453" i="4" s="1"/>
  <c r="B1474" i="2" s="1"/>
  <c r="E1453" i="4" a="1"/>
  <c r="E1453" i="4" s="1"/>
  <c r="O1453" i="4" a="1"/>
  <c r="O1453" i="4" s="1"/>
  <c r="G1453" i="4" a="1"/>
  <c r="G1453" i="4" s="1"/>
  <c r="F1453" i="4" a="1"/>
  <c r="F1453" i="4" s="1"/>
  <c r="C1474" i="2" s="1"/>
  <c r="L1453" i="4" a="1"/>
  <c r="L1453" i="4" s="1"/>
  <c r="D1467" i="3" s="1"/>
  <c r="M1470" i="4"/>
  <c r="F1335" i="4" a="1"/>
  <c r="F1335" i="4" s="1"/>
  <c r="C966" i="2" s="1"/>
  <c r="F1343" i="4" a="1"/>
  <c r="F1343" i="4" s="1"/>
  <c r="C969" i="2" s="1"/>
  <c r="F1351" i="4" a="1"/>
  <c r="F1351" i="4" s="1"/>
  <c r="C270" i="2" s="1"/>
  <c r="F1359" i="4" a="1"/>
  <c r="F1359" i="4" s="1"/>
  <c r="C980" i="2" s="1"/>
  <c r="F1366" i="4" a="1"/>
  <c r="F1366" i="4" s="1"/>
  <c r="C1438" i="2" s="1"/>
  <c r="G1371" i="4" a="1"/>
  <c r="G1371" i="4" s="1"/>
  <c r="L1371" i="4" a="1"/>
  <c r="L1371" i="4" s="1"/>
  <c r="D1385" i="3" s="1"/>
  <c r="G1379" i="4" a="1"/>
  <c r="G1379" i="4" s="1"/>
  <c r="L1379" i="4" a="1"/>
  <c r="L1379" i="4" s="1"/>
  <c r="D1393" i="3" s="1"/>
  <c r="C1382" i="4" a="1"/>
  <c r="C1382" i="4" s="1"/>
  <c r="K1388" i="4" a="1"/>
  <c r="K1388" i="4" s="1"/>
  <c r="B1446" i="2" s="1"/>
  <c r="N1390" i="4"/>
  <c r="E1405" i="4" a="1"/>
  <c r="E1405" i="4" s="1"/>
  <c r="L1405" i="4" a="1"/>
  <c r="L1405" i="4" s="1"/>
  <c r="D1419" i="3" s="1"/>
  <c r="J1407" i="4" a="1"/>
  <c r="J1407" i="4" s="1"/>
  <c r="D1407" i="4" a="1"/>
  <c r="D1407" i="4" s="1"/>
  <c r="L1407" i="4" a="1"/>
  <c r="L1407" i="4" s="1"/>
  <c r="D1421" i="3" s="1"/>
  <c r="F1407" i="4" a="1"/>
  <c r="F1407" i="4" s="1"/>
  <c r="C1458" i="2" s="1"/>
  <c r="K1407" i="4" a="1"/>
  <c r="K1407" i="4" s="1"/>
  <c r="B1458" i="2" s="1"/>
  <c r="E1407" i="4" a="1"/>
  <c r="E1407" i="4" s="1"/>
  <c r="F1412" i="4" a="1"/>
  <c r="F1412" i="4" s="1"/>
  <c r="C1001" i="2" s="1"/>
  <c r="O1432" i="4" a="1"/>
  <c r="O1432" i="4" s="1"/>
  <c r="J1432" i="4" a="1"/>
  <c r="J1432" i="4" s="1"/>
  <c r="E1432" i="4" a="1"/>
  <c r="E1432" i="4" s="1"/>
  <c r="N1432" i="4" s="1"/>
  <c r="D1432" i="4" a="1"/>
  <c r="D1432" i="4" s="1"/>
  <c r="K1432" i="4" a="1"/>
  <c r="K1432" i="4" s="1"/>
  <c r="B281" i="2" s="1"/>
  <c r="C1432" i="4" a="1"/>
  <c r="C1432" i="4" s="1"/>
  <c r="L1432" i="4" a="1"/>
  <c r="L1432" i="4" s="1"/>
  <c r="D1446" i="3" s="1"/>
  <c r="M1454" i="4"/>
  <c r="G1458" i="4" a="1"/>
  <c r="G1458" i="4" s="1"/>
  <c r="F1270" i="4" a="1"/>
  <c r="F1270" i="4" s="1"/>
  <c r="F1278" i="4" a="1"/>
  <c r="F1278" i="4" s="1"/>
  <c r="C940" i="2" s="1"/>
  <c r="F1286" i="4" a="1"/>
  <c r="F1286" i="4" s="1"/>
  <c r="F1294" i="4" a="1"/>
  <c r="F1294" i="4" s="1"/>
  <c r="F1302" i="4" a="1"/>
  <c r="F1302" i="4" s="1"/>
  <c r="F1310" i="4" a="1"/>
  <c r="F1310" i="4" s="1"/>
  <c r="F1318" i="4" a="1"/>
  <c r="F1318" i="4" s="1"/>
  <c r="C261" i="2" s="1"/>
  <c r="F1326" i="4" a="1"/>
  <c r="F1326" i="4" s="1"/>
  <c r="C960" i="2" s="1"/>
  <c r="H960" i="2" s="1"/>
  <c r="F1334" i="4" a="1"/>
  <c r="F1334" i="4" s="1"/>
  <c r="C1432" i="2" s="1"/>
  <c r="F1342" i="4" a="1"/>
  <c r="F1342" i="4" s="1"/>
  <c r="C268" i="2" s="1"/>
  <c r="F1350" i="4" a="1"/>
  <c r="F1350" i="4" s="1"/>
  <c r="C974" i="2" s="1"/>
  <c r="F1358" i="4" a="1"/>
  <c r="F1358" i="4" s="1"/>
  <c r="C979" i="2" s="1"/>
  <c r="C1360" i="4" a="1"/>
  <c r="C1360" i="4" s="1"/>
  <c r="G1360" i="4" a="1"/>
  <c r="G1360" i="4" s="1"/>
  <c r="F1365" i="4" a="1"/>
  <c r="F1365" i="4" s="1"/>
  <c r="C1437" i="2" s="1"/>
  <c r="C1367" i="4" a="1"/>
  <c r="C1367" i="4" s="1"/>
  <c r="G1367" i="4" a="1"/>
  <c r="G1367" i="4" s="1"/>
  <c r="E1388" i="4" a="1"/>
  <c r="E1388" i="4" s="1"/>
  <c r="N1388" i="4" s="1"/>
  <c r="C1393" i="4" a="1"/>
  <c r="C1393" i="4" s="1"/>
  <c r="L1393" i="4" a="1"/>
  <c r="L1393" i="4" s="1"/>
  <c r="D1407" i="3" s="1"/>
  <c r="D1398" i="4" a="1"/>
  <c r="D1398" i="4" s="1"/>
  <c r="O1398" i="4" a="1"/>
  <c r="O1398" i="4" s="1"/>
  <c r="F1405" i="4" a="1"/>
  <c r="F1405" i="4" s="1"/>
  <c r="C1456" i="2" s="1"/>
  <c r="O1407" i="4" a="1"/>
  <c r="O1407" i="4" s="1"/>
  <c r="N1422" i="4"/>
  <c r="F1425" i="4" a="1"/>
  <c r="F1425" i="4" s="1"/>
  <c r="C1008" i="2" s="1"/>
  <c r="F1429" i="4" a="1"/>
  <c r="F1429" i="4" s="1"/>
  <c r="C1464" i="2" s="1"/>
  <c r="L1429" i="4" a="1"/>
  <c r="L1429" i="4" s="1"/>
  <c r="D1443" i="3" s="1"/>
  <c r="K1435" i="4" a="1"/>
  <c r="K1435" i="4" s="1"/>
  <c r="B1467" i="2" s="1"/>
  <c r="J1435" i="4" a="1"/>
  <c r="J1435" i="4" s="1"/>
  <c r="D1435" i="4" a="1"/>
  <c r="D1435" i="4" s="1"/>
  <c r="O1435" i="4" a="1"/>
  <c r="O1435" i="4" s="1"/>
  <c r="C1435" i="4" a="1"/>
  <c r="C1435" i="4" s="1"/>
  <c r="D1445" i="4" a="1"/>
  <c r="D1445" i="4" s="1"/>
  <c r="O1445" i="4" a="1"/>
  <c r="O1445" i="4" s="1"/>
  <c r="C1453" i="4" a="1"/>
  <c r="C1453" i="4" s="1"/>
  <c r="G1390" i="4" a="1"/>
  <c r="G1390" i="4" s="1"/>
  <c r="L1399" i="4" a="1"/>
  <c r="L1399" i="4" s="1"/>
  <c r="D1413" i="3" s="1"/>
  <c r="G1399" i="4" a="1"/>
  <c r="G1399" i="4" s="1"/>
  <c r="C1399" i="4" a="1"/>
  <c r="C1399" i="4" s="1"/>
  <c r="E1403" i="4" a="1"/>
  <c r="E1403" i="4" s="1"/>
  <c r="L1403" i="4" a="1"/>
  <c r="L1403" i="4" s="1"/>
  <c r="D1417" i="3" s="1"/>
  <c r="O1409" i="4" a="1"/>
  <c r="O1409" i="4" s="1"/>
  <c r="D1409" i="4" a="1"/>
  <c r="D1409" i="4" s="1"/>
  <c r="G1409" i="4" a="1"/>
  <c r="G1409" i="4" s="1"/>
  <c r="K1420" i="4" a="1"/>
  <c r="K1420" i="4" s="1"/>
  <c r="B1461" i="2" s="1"/>
  <c r="D1422" i="4" a="1"/>
  <c r="D1422" i="4" s="1"/>
  <c r="L1422" i="4" a="1"/>
  <c r="L1422" i="4" s="1"/>
  <c r="D1436" i="3" s="1"/>
  <c r="G1422" i="4" a="1"/>
  <c r="G1422" i="4" s="1"/>
  <c r="K1427" i="4" a="1"/>
  <c r="K1427" i="4" s="1"/>
  <c r="B1463" i="2" s="1"/>
  <c r="E1437" i="4" a="1"/>
  <c r="E1437" i="4" s="1"/>
  <c r="K1437" i="4" a="1"/>
  <c r="K1437" i="4" s="1"/>
  <c r="B1012" i="2" s="1"/>
  <c r="J1439" i="4" a="1"/>
  <c r="J1439" i="4" s="1"/>
  <c r="D1439" i="4" a="1"/>
  <c r="D1439" i="4" s="1"/>
  <c r="G1439" i="4" a="1"/>
  <c r="G1439" i="4" s="1"/>
  <c r="E1444" i="4" a="1"/>
  <c r="E1444" i="4" s="1"/>
  <c r="O1446" i="4" a="1"/>
  <c r="O1446" i="4" s="1"/>
  <c r="J1446" i="4" a="1"/>
  <c r="J1446" i="4" s="1"/>
  <c r="E1446" i="4" a="1"/>
  <c r="E1446" i="4" s="1"/>
  <c r="N1446" i="4" s="1"/>
  <c r="D1446" i="4" a="1"/>
  <c r="D1446" i="4" s="1"/>
  <c r="F1449" i="4" a="1"/>
  <c r="F1449" i="4" s="1"/>
  <c r="C1473" i="2" s="1"/>
  <c r="F1450" i="4" a="1"/>
  <c r="F1450" i="4" s="1"/>
  <c r="C1546" i="2" s="1"/>
  <c r="F1451" i="4" a="1"/>
  <c r="F1451" i="4" s="1"/>
  <c r="C1017" i="2" s="1"/>
  <c r="J1464" i="4" a="1"/>
  <c r="J1464" i="4" s="1"/>
  <c r="O1466" i="4" a="1"/>
  <c r="O1466" i="4" s="1"/>
  <c r="J1466" i="4" a="1"/>
  <c r="J1466" i="4" s="1"/>
  <c r="E1466" i="4" a="1"/>
  <c r="E1466" i="4" s="1"/>
  <c r="D1466" i="4" a="1"/>
  <c r="D1466" i="4" s="1"/>
  <c r="F1466" i="4" a="1"/>
  <c r="F1466" i="4" s="1"/>
  <c r="C1479" i="2" s="1"/>
  <c r="L1466" i="4" a="1"/>
  <c r="L1466" i="4" s="1"/>
  <c r="D1480" i="3" s="1"/>
  <c r="G1466" i="4" a="1"/>
  <c r="G1466" i="4" s="1"/>
  <c r="K1467" i="4" a="1"/>
  <c r="K1467" i="4" s="1"/>
  <c r="B1024" i="2" s="1"/>
  <c r="D1467" i="4" a="1"/>
  <c r="D1467" i="4" s="1"/>
  <c r="O1467" i="4" a="1"/>
  <c r="O1467" i="4" s="1"/>
  <c r="L1467" i="4" a="1"/>
  <c r="L1467" i="4" s="1"/>
  <c r="D1481" i="3" s="1"/>
  <c r="C1467" i="4" a="1"/>
  <c r="C1467" i="4" s="1"/>
  <c r="F1368" i="4" a="1"/>
  <c r="F1368" i="4" s="1"/>
  <c r="C272" i="2" s="1"/>
  <c r="F1376" i="4" a="1"/>
  <c r="F1376" i="4" s="1"/>
  <c r="F1384" i="4" a="1"/>
  <c r="F1384" i="4" s="1"/>
  <c r="G1392" i="4" a="1"/>
  <c r="G1392" i="4" s="1"/>
  <c r="L1392" i="4" a="1"/>
  <c r="L1392" i="4" s="1"/>
  <c r="D1406" i="3" s="1"/>
  <c r="F1400" i="4" a="1"/>
  <c r="F1400" i="4" s="1"/>
  <c r="C1453" i="2" s="1"/>
  <c r="F1403" i="4" a="1"/>
  <c r="F1403" i="4" s="1"/>
  <c r="C998" i="2" s="1"/>
  <c r="G1413" i="4" a="1"/>
  <c r="G1413" i="4" s="1"/>
  <c r="L1413" i="4" a="1"/>
  <c r="L1413" i="4" s="1"/>
  <c r="D1427" i="3" s="1"/>
  <c r="O1416" i="4" a="1"/>
  <c r="O1416" i="4" s="1"/>
  <c r="J1416" i="4" a="1"/>
  <c r="J1416" i="4" s="1"/>
  <c r="E1416" i="4" a="1"/>
  <c r="E1416" i="4" s="1"/>
  <c r="N1416" i="4" s="1"/>
  <c r="D1416" i="4" a="1"/>
  <c r="D1416" i="4" s="1"/>
  <c r="G1416" i="4" a="1"/>
  <c r="G1416" i="4" s="1"/>
  <c r="C1422" i="4" a="1"/>
  <c r="C1422" i="4" s="1"/>
  <c r="O1422" i="4" a="1"/>
  <c r="O1422" i="4" s="1"/>
  <c r="F1427" i="4" a="1"/>
  <c r="F1427" i="4" s="1"/>
  <c r="C1463" i="2" s="1"/>
  <c r="L1427" i="4" a="1"/>
  <c r="L1427" i="4" s="1"/>
  <c r="D1441" i="3" s="1"/>
  <c r="L1436" i="4" a="1"/>
  <c r="L1436" i="4" s="1"/>
  <c r="D1450" i="3" s="1"/>
  <c r="G1436" i="4" a="1"/>
  <c r="G1436" i="4" s="1"/>
  <c r="C1436" i="4" a="1"/>
  <c r="C1436" i="4" s="1"/>
  <c r="F1437" i="4" a="1"/>
  <c r="F1437" i="4" s="1"/>
  <c r="C1012" i="2" s="1"/>
  <c r="O1439" i="4" a="1"/>
  <c r="O1439" i="4" s="1"/>
  <c r="G1449" i="4" a="1"/>
  <c r="G1449" i="4" s="1"/>
  <c r="L1451" i="4" a="1"/>
  <c r="L1451" i="4" s="1"/>
  <c r="D1465" i="3" s="1"/>
  <c r="E1467" i="4" a="1"/>
  <c r="E1467" i="4" s="1"/>
  <c r="F1375" i="4" a="1"/>
  <c r="F1375" i="4" s="1"/>
  <c r="C989" i="2" s="1"/>
  <c r="H989" i="2" s="1"/>
  <c r="F1383" i="4" a="1"/>
  <c r="F1383" i="4" s="1"/>
  <c r="C274" i="2" s="1"/>
  <c r="O1387" i="4" a="1"/>
  <c r="O1387" i="4" s="1"/>
  <c r="J1387" i="4" a="1"/>
  <c r="J1387" i="4" s="1"/>
  <c r="E1387" i="4" a="1"/>
  <c r="E1387" i="4" s="1"/>
  <c r="N1387" i="4" s="1"/>
  <c r="L1387" i="4" a="1"/>
  <c r="L1387" i="4" s="1"/>
  <c r="D1401" i="3" s="1"/>
  <c r="O1399" i="4" a="1"/>
  <c r="O1399" i="4" s="1"/>
  <c r="G1403" i="4" a="1"/>
  <c r="G1403" i="4" s="1"/>
  <c r="D1406" i="4" a="1"/>
  <c r="D1406" i="4" s="1"/>
  <c r="L1406" i="4" a="1"/>
  <c r="L1406" i="4" s="1"/>
  <c r="D1420" i="3" s="1"/>
  <c r="G1406" i="4" a="1"/>
  <c r="G1406" i="4" s="1"/>
  <c r="C1409" i="4" a="1"/>
  <c r="C1409" i="4" s="1"/>
  <c r="C1419" i="4" a="1"/>
  <c r="C1419" i="4" s="1"/>
  <c r="O1419" i="4" a="1"/>
  <c r="O1419" i="4" s="1"/>
  <c r="J1423" i="4" a="1"/>
  <c r="J1423" i="4" s="1"/>
  <c r="D1423" i="4" a="1"/>
  <c r="D1423" i="4" s="1"/>
  <c r="G1423" i="4" a="1"/>
  <c r="G1423" i="4" s="1"/>
  <c r="D1430" i="4" a="1"/>
  <c r="D1430" i="4" s="1"/>
  <c r="J1430" i="4" a="1"/>
  <c r="J1430" i="4" s="1"/>
  <c r="E1430" i="4" a="1"/>
  <c r="E1430" i="4" s="1"/>
  <c r="N1430" i="4" s="1"/>
  <c r="G1430" i="4" a="1"/>
  <c r="G1430" i="4" s="1"/>
  <c r="O1436" i="4" a="1"/>
  <c r="O1436" i="4" s="1"/>
  <c r="L1437" i="4" a="1"/>
  <c r="L1437" i="4" s="1"/>
  <c r="D1451" i="3" s="1"/>
  <c r="C1439" i="4" a="1"/>
  <c r="C1439" i="4" s="1"/>
  <c r="C1443" i="4" a="1"/>
  <c r="C1443" i="4" s="1"/>
  <c r="C1446" i="4" a="1"/>
  <c r="C1446" i="4" s="1"/>
  <c r="G1451" i="4" a="1"/>
  <c r="G1451" i="4" s="1"/>
  <c r="C1466" i="4" a="1"/>
  <c r="C1466" i="4" s="1"/>
  <c r="F1467" i="4" a="1"/>
  <c r="F1467" i="4" s="1"/>
  <c r="C1024" i="2" s="1"/>
  <c r="O1400" i="4" a="1"/>
  <c r="O1400" i="4" s="1"/>
  <c r="J1400" i="4" a="1"/>
  <c r="J1400" i="4" s="1"/>
  <c r="E1400" i="4" a="1"/>
  <c r="E1400" i="4" s="1"/>
  <c r="D1400" i="4" a="1"/>
  <c r="D1400" i="4" s="1"/>
  <c r="G1400" i="4" a="1"/>
  <c r="G1400" i="4" s="1"/>
  <c r="L1420" i="4" a="1"/>
  <c r="L1420" i="4" s="1"/>
  <c r="D1434" i="3" s="1"/>
  <c r="G1420" i="4" a="1"/>
  <c r="G1420" i="4" s="1"/>
  <c r="C1420" i="4" a="1"/>
  <c r="C1420" i="4" s="1"/>
  <c r="L1444" i="4" a="1"/>
  <c r="L1444" i="4" s="1"/>
  <c r="D1458" i="3" s="1"/>
  <c r="G1444" i="4" a="1"/>
  <c r="G1444" i="4" s="1"/>
  <c r="C1444" i="4" a="1"/>
  <c r="C1444" i="4" s="1"/>
  <c r="K1444" i="4" a="1"/>
  <c r="K1444" i="4" s="1"/>
  <c r="B1015" i="2" s="1"/>
  <c r="K1449" i="4" a="1"/>
  <c r="K1449" i="4" s="1"/>
  <c r="B1473" i="2" s="1"/>
  <c r="L1449" i="4" a="1"/>
  <c r="L1449" i="4" s="1"/>
  <c r="D1463" i="3" s="1"/>
  <c r="E1449" i="4" a="1"/>
  <c r="E1449" i="4" s="1"/>
  <c r="L1450" i="4" a="1"/>
  <c r="L1450" i="4" s="1"/>
  <c r="D1464" i="3" s="1"/>
  <c r="G1450" i="4" a="1"/>
  <c r="G1450" i="4" s="1"/>
  <c r="C1450" i="4" a="1"/>
  <c r="C1450" i="4" s="1"/>
  <c r="J1450" i="4" a="1"/>
  <c r="J1450" i="4" s="1"/>
  <c r="D1464" i="4" a="1"/>
  <c r="D1464" i="4" s="1"/>
  <c r="L1464" i="4" a="1"/>
  <c r="L1464" i="4" s="1"/>
  <c r="D1478" i="3" s="1"/>
  <c r="G1464" i="4" a="1"/>
  <c r="G1464" i="4" s="1"/>
  <c r="C1464" i="4" a="1"/>
  <c r="C1464" i="4" s="1"/>
  <c r="F1464" i="4" a="1"/>
  <c r="F1464" i="4" s="1"/>
  <c r="C1022" i="2" s="1"/>
  <c r="O1464" i="4" a="1"/>
  <c r="O1464" i="4" s="1"/>
  <c r="G1467" i="4" a="1"/>
  <c r="G1467" i="4" s="1"/>
  <c r="F1459" i="4" a="1"/>
  <c r="F1459" i="4" s="1"/>
  <c r="C1477" i="2" s="1"/>
  <c r="D1459" i="4" a="1"/>
  <c r="D1459" i="4" s="1"/>
  <c r="C1459" i="4" a="1"/>
  <c r="C1459" i="4" s="1"/>
  <c r="F1389" i="4" a="1"/>
  <c r="F1389" i="4" s="1"/>
  <c r="F1397" i="4" a="1"/>
  <c r="F1397" i="4" s="1"/>
  <c r="C275" i="2" s="1"/>
  <c r="O1408" i="4" a="1"/>
  <c r="O1408" i="4" s="1"/>
  <c r="J1408" i="4" a="1"/>
  <c r="J1408" i="4" s="1"/>
  <c r="E1408" i="4" a="1"/>
  <c r="E1408" i="4" s="1"/>
  <c r="L1408" i="4" a="1"/>
  <c r="L1408" i="4" s="1"/>
  <c r="D1422" i="3" s="1"/>
  <c r="O1424" i="4" a="1"/>
  <c r="O1424" i="4" s="1"/>
  <c r="J1424" i="4" a="1"/>
  <c r="J1424" i="4" s="1"/>
  <c r="E1424" i="4" a="1"/>
  <c r="E1424" i="4" s="1"/>
  <c r="N1424" i="4" s="1"/>
  <c r="L1424" i="4" a="1"/>
  <c r="L1424" i="4" s="1"/>
  <c r="D1438" i="3" s="1"/>
  <c r="O1440" i="4" a="1"/>
  <c r="O1440" i="4" s="1"/>
  <c r="J1440" i="4" a="1"/>
  <c r="J1440" i="4" s="1"/>
  <c r="E1440" i="4" a="1"/>
  <c r="E1440" i="4" s="1"/>
  <c r="N1440" i="4" s="1"/>
  <c r="L1440" i="4" a="1"/>
  <c r="L1440" i="4" s="1"/>
  <c r="D1454" i="3" s="1"/>
  <c r="C1455" i="4" a="1"/>
  <c r="C1455" i="4" s="1"/>
  <c r="E1455" i="4" a="1"/>
  <c r="E1455" i="4" s="1"/>
  <c r="N1455" i="4" s="1"/>
  <c r="L1456" i="4" a="1"/>
  <c r="L1456" i="4" s="1"/>
  <c r="D1470" i="3" s="1"/>
  <c r="G1456" i="4" a="1"/>
  <c r="G1456" i="4" s="1"/>
  <c r="C1456" i="4" a="1"/>
  <c r="C1456" i="4" s="1"/>
  <c r="E1456" i="4" a="1"/>
  <c r="E1456" i="4" s="1"/>
  <c r="N1456" i="4" s="1"/>
  <c r="J1459" i="4" a="1"/>
  <c r="J1459" i="4" s="1"/>
  <c r="O1463" i="4" a="1"/>
  <c r="O1463" i="4" s="1"/>
  <c r="C1463" i="4" a="1"/>
  <c r="C1463" i="4" s="1"/>
  <c r="E1463" i="4" a="1"/>
  <c r="E1463" i="4" s="1"/>
  <c r="N1463" i="4" s="1"/>
  <c r="D1463" i="4" a="1"/>
  <c r="D1463" i="4" s="1"/>
  <c r="K1463" i="4" a="1"/>
  <c r="K1463" i="4" s="1"/>
  <c r="B1478" i="2" s="1"/>
  <c r="L1477" i="4" a="1"/>
  <c r="L1477" i="4" s="1"/>
  <c r="D1491" i="3" s="1"/>
  <c r="E1477" i="4" a="1"/>
  <c r="E1477" i="4" s="1"/>
  <c r="N1477" i="4" s="1"/>
  <c r="K1477" i="4" a="1"/>
  <c r="K1477" i="4" s="1"/>
  <c r="B1030" i="2" s="1"/>
  <c r="C1477" i="4" a="1"/>
  <c r="C1477" i="4" s="1"/>
  <c r="J1477" i="4" a="1"/>
  <c r="J1477" i="4" s="1"/>
  <c r="G1477" i="4" a="1"/>
  <c r="G1477" i="4" s="1"/>
  <c r="L1479" i="4" a="1"/>
  <c r="L1479" i="4" s="1"/>
  <c r="D1493" i="3" s="1"/>
  <c r="F1479" i="4" a="1"/>
  <c r="F1479" i="4" s="1"/>
  <c r="C1032" i="2" s="1"/>
  <c r="K1479" i="4" a="1"/>
  <c r="K1479" i="4" s="1"/>
  <c r="B1032" i="2" s="1"/>
  <c r="J1479" i="4" a="1"/>
  <c r="J1479" i="4" s="1"/>
  <c r="O1479" i="4" a="1"/>
  <c r="O1479" i="4" s="1"/>
  <c r="E1479" i="4" a="1"/>
  <c r="E1479" i="4" s="1"/>
  <c r="C1479" i="4" a="1"/>
  <c r="C1479" i="4" s="1"/>
  <c r="D1480" i="4" a="1"/>
  <c r="D1480" i="4" s="1"/>
  <c r="L1480" i="4" a="1"/>
  <c r="L1480" i="4" s="1"/>
  <c r="D1494" i="3" s="1"/>
  <c r="G1480" i="4" a="1"/>
  <c r="G1480" i="4" s="1"/>
  <c r="C1480" i="4" a="1"/>
  <c r="C1480" i="4" s="1"/>
  <c r="E1480" i="4" a="1"/>
  <c r="E1480" i="4" s="1"/>
  <c r="N1480" i="4" s="1"/>
  <c r="J1480" i="4" a="1"/>
  <c r="J1480" i="4" s="1"/>
  <c r="O1480" i="4" a="1"/>
  <c r="O1480" i="4" s="1"/>
  <c r="O1488" i="4" a="1"/>
  <c r="O1488" i="4" s="1"/>
  <c r="J1488" i="4" a="1"/>
  <c r="J1488" i="4" s="1"/>
  <c r="E1488" i="4" a="1"/>
  <c r="E1488" i="4" s="1"/>
  <c r="L1488" i="4" a="1"/>
  <c r="L1488" i="4" s="1"/>
  <c r="D1502" i="3" s="1"/>
  <c r="D1488" i="4" a="1"/>
  <c r="D1488" i="4" s="1"/>
  <c r="K1488" i="4" a="1"/>
  <c r="K1488" i="4" s="1"/>
  <c r="B1487" i="2" s="1"/>
  <c r="G1488" i="4" a="1"/>
  <c r="G1488" i="4" s="1"/>
  <c r="C1488" i="4" a="1"/>
  <c r="C1488" i="4" s="1"/>
  <c r="F1488" i="4" a="1"/>
  <c r="F1488" i="4" s="1"/>
  <c r="C1487" i="2" s="1"/>
  <c r="K1473" i="4" a="1"/>
  <c r="K1473" i="4" s="1"/>
  <c r="B1027" i="2" s="1"/>
  <c r="E1473" i="4" a="1"/>
  <c r="E1473" i="4" s="1"/>
  <c r="C1473" i="4" a="1"/>
  <c r="C1473" i="4" s="1"/>
  <c r="J1473" i="4" a="1"/>
  <c r="J1473" i="4" s="1"/>
  <c r="O1512" i="4" a="1"/>
  <c r="O1512" i="4" s="1"/>
  <c r="J1512" i="4" a="1"/>
  <c r="J1512" i="4" s="1"/>
  <c r="E1512" i="4" a="1"/>
  <c r="E1512" i="4" s="1"/>
  <c r="F1512" i="4" a="1"/>
  <c r="F1512" i="4" s="1"/>
  <c r="C294" i="2" s="1"/>
  <c r="K1512" i="4" a="1"/>
  <c r="K1512" i="4" s="1"/>
  <c r="B294" i="2" s="1"/>
  <c r="D1512" i="4" a="1"/>
  <c r="D1512" i="4" s="1"/>
  <c r="C1512" i="4" a="1"/>
  <c r="C1512" i="4" s="1"/>
  <c r="L1512" i="4" a="1"/>
  <c r="L1512" i="4" s="1"/>
  <c r="D1526" i="3" s="1"/>
  <c r="G1512" i="4" a="1"/>
  <c r="G1512" i="4" s="1"/>
  <c r="C1481" i="4" a="1"/>
  <c r="C1481" i="4" s="1"/>
  <c r="O1481" i="4" a="1"/>
  <c r="O1481" i="4" s="1"/>
  <c r="L1481" i="4" a="1"/>
  <c r="L1481" i="4" s="1"/>
  <c r="D1495" i="3" s="1"/>
  <c r="J1481" i="4" a="1"/>
  <c r="J1481" i="4" s="1"/>
  <c r="K1460" i="4" a="1"/>
  <c r="K1460" i="4" s="1"/>
  <c r="B1020" i="2" s="1"/>
  <c r="O1460" i="4" a="1"/>
  <c r="O1460" i="4" s="1"/>
  <c r="J1460" i="4" a="1"/>
  <c r="J1460" i="4" s="1"/>
  <c r="E1460" i="4" a="1"/>
  <c r="E1460" i="4" s="1"/>
  <c r="N1460" i="4" s="1"/>
  <c r="G1460" i="4" a="1"/>
  <c r="G1460" i="4" s="1"/>
  <c r="F1473" i="4" a="1"/>
  <c r="F1473" i="4" s="1"/>
  <c r="C1027" i="2" s="1"/>
  <c r="D1481" i="4" a="1"/>
  <c r="D1481" i="4" s="1"/>
  <c r="F1402" i="4" a="1"/>
  <c r="F1402" i="4" s="1"/>
  <c r="C997" i="2" s="1"/>
  <c r="F1410" i="4" a="1"/>
  <c r="F1410" i="4" s="1"/>
  <c r="C999" i="2" s="1"/>
  <c r="F1418" i="4" a="1"/>
  <c r="F1418" i="4" s="1"/>
  <c r="F1426" i="4" a="1"/>
  <c r="F1426" i="4" s="1"/>
  <c r="C280" i="2" s="1"/>
  <c r="F1434" i="4" a="1"/>
  <c r="F1434" i="4" s="1"/>
  <c r="F1442" i="4" a="1"/>
  <c r="F1442" i="4" s="1"/>
  <c r="C1014" i="2" s="1"/>
  <c r="L1457" i="4" a="1"/>
  <c r="L1457" i="4" s="1"/>
  <c r="D1471" i="3" s="1"/>
  <c r="G1457" i="4" a="1"/>
  <c r="G1457" i="4" s="1"/>
  <c r="C1460" i="4" a="1"/>
  <c r="C1460" i="4" s="1"/>
  <c r="M1468" i="4"/>
  <c r="G1473" i="4" a="1"/>
  <c r="G1473" i="4" s="1"/>
  <c r="D1486" i="4" a="1"/>
  <c r="D1486" i="4" s="1"/>
  <c r="K1486" i="4" a="1"/>
  <c r="K1486" i="4" s="1"/>
  <c r="B1034" i="2" s="1"/>
  <c r="E1486" i="4" a="1"/>
  <c r="E1486" i="4" s="1"/>
  <c r="N1486" i="4" s="1"/>
  <c r="J1486" i="4" a="1"/>
  <c r="J1486" i="4" s="1"/>
  <c r="D1491" i="4" a="1"/>
  <c r="D1491" i="4" s="1"/>
  <c r="L1491" i="4" a="1"/>
  <c r="L1491" i="4" s="1"/>
  <c r="D1505" i="3" s="1"/>
  <c r="G1491" i="4" a="1"/>
  <c r="G1491" i="4" s="1"/>
  <c r="C1491" i="4" a="1"/>
  <c r="C1491" i="4" s="1"/>
  <c r="F1491" i="4" a="1"/>
  <c r="F1491" i="4" s="1"/>
  <c r="C1035" i="2" s="1"/>
  <c r="K1491" i="4" a="1"/>
  <c r="K1491" i="4" s="1"/>
  <c r="B1035" i="2" s="1"/>
  <c r="E1491" i="4" a="1"/>
  <c r="E1491" i="4" s="1"/>
  <c r="O1491" i="4" a="1"/>
  <c r="O1491" i="4" s="1"/>
  <c r="F1448" i="4" a="1"/>
  <c r="F1448" i="4" s="1"/>
  <c r="C1016" i="2" s="1"/>
  <c r="K1465" i="4" a="1"/>
  <c r="K1465" i="4" s="1"/>
  <c r="B1023" i="2" s="1"/>
  <c r="F1471" i="4" a="1"/>
  <c r="F1471" i="4" s="1"/>
  <c r="C288" i="2" s="1"/>
  <c r="L1471" i="4" a="1"/>
  <c r="L1471" i="4" s="1"/>
  <c r="D1485" i="3" s="1"/>
  <c r="O1474" i="4" a="1"/>
  <c r="O1474" i="4" s="1"/>
  <c r="J1474" i="4" a="1"/>
  <c r="J1474" i="4" s="1"/>
  <c r="E1474" i="4" a="1"/>
  <c r="E1474" i="4" s="1"/>
  <c r="N1474" i="4" s="1"/>
  <c r="D1474" i="4" a="1"/>
  <c r="D1474" i="4" s="1"/>
  <c r="G1474" i="4" a="1"/>
  <c r="G1474" i="4" s="1"/>
  <c r="F1475" i="4" a="1"/>
  <c r="F1475" i="4" s="1"/>
  <c r="C1029" i="2" s="1"/>
  <c r="L1475" i="4" a="1"/>
  <c r="L1475" i="4" s="1"/>
  <c r="D1489" i="3" s="1"/>
  <c r="C1486" i="4" a="1"/>
  <c r="C1486" i="4" s="1"/>
  <c r="L1492" i="4" a="1"/>
  <c r="L1492" i="4" s="1"/>
  <c r="D1506" i="3" s="1"/>
  <c r="G1492" i="4" a="1"/>
  <c r="G1492" i="4" s="1"/>
  <c r="C1492" i="4" a="1"/>
  <c r="C1492" i="4" s="1"/>
  <c r="O1492" i="4" a="1"/>
  <c r="O1492" i="4" s="1"/>
  <c r="F1492" i="4" a="1"/>
  <c r="F1492" i="4" s="1"/>
  <c r="C1490" i="2" s="1"/>
  <c r="K1492" i="4" a="1"/>
  <c r="K1492" i="4" s="1"/>
  <c r="B1490" i="2" s="1"/>
  <c r="O1493" i="4" a="1"/>
  <c r="O1493" i="4" s="1"/>
  <c r="J1493" i="4" a="1"/>
  <c r="J1493" i="4" s="1"/>
  <c r="E1493" i="4" a="1"/>
  <c r="E1493" i="4" s="1"/>
  <c r="D1493" i="4" a="1"/>
  <c r="D1493" i="4" s="1"/>
  <c r="G1493" i="4" a="1"/>
  <c r="G1493" i="4" s="1"/>
  <c r="L1493" i="4" a="1"/>
  <c r="L1493" i="4" s="1"/>
  <c r="D1507" i="3" s="1"/>
  <c r="F1493" i="4" a="1"/>
  <c r="F1493" i="4" s="1"/>
  <c r="C1036" i="2" s="1"/>
  <c r="L1511" i="4" a="1"/>
  <c r="L1511" i="4" s="1"/>
  <c r="D1525" i="3" s="1"/>
  <c r="G1511" i="4" a="1"/>
  <c r="G1511" i="4" s="1"/>
  <c r="C1511" i="4" a="1"/>
  <c r="C1511" i="4" s="1"/>
  <c r="F1511" i="4" a="1"/>
  <c r="F1511" i="4" s="1"/>
  <c r="C1045" i="2" s="1"/>
  <c r="K1511" i="4" a="1"/>
  <c r="K1511" i="4" s="1"/>
  <c r="B1045" i="2" s="1"/>
  <c r="E1511" i="4" a="1"/>
  <c r="E1511" i="4" s="1"/>
  <c r="D1511" i="4" a="1"/>
  <c r="D1511" i="4" s="1"/>
  <c r="O1511" i="4" a="1"/>
  <c r="O1511" i="4" s="1"/>
  <c r="J1511" i="4" a="1"/>
  <c r="J1511" i="4" s="1"/>
  <c r="C1474" i="4" a="1"/>
  <c r="C1474" i="4" s="1"/>
  <c r="G1475" i="4" a="1"/>
  <c r="G1475" i="4" s="1"/>
  <c r="D1492" i="4" a="1"/>
  <c r="D1492" i="4" s="1"/>
  <c r="K1493" i="4" a="1"/>
  <c r="K1493" i="4" s="1"/>
  <c r="B1036" i="2" s="1"/>
  <c r="C1471" i="4" a="1"/>
  <c r="C1471" i="4" s="1"/>
  <c r="G1486" i="4" a="1"/>
  <c r="G1486" i="4" s="1"/>
  <c r="E1492" i="4" a="1"/>
  <c r="E1492" i="4" s="1"/>
  <c r="N1492" i="4" s="1"/>
  <c r="C1493" i="4" a="1"/>
  <c r="C1493" i="4" s="1"/>
  <c r="L1484" i="4" a="1"/>
  <c r="L1484" i="4" s="1"/>
  <c r="D1498" i="3" s="1"/>
  <c r="G1484" i="4" a="1"/>
  <c r="G1484" i="4" s="1"/>
  <c r="C1484" i="4" a="1"/>
  <c r="C1484" i="4" s="1"/>
  <c r="E1484" i="4" a="1"/>
  <c r="E1484" i="4" s="1"/>
  <c r="N1484" i="4" s="1"/>
  <c r="J1484" i="4" a="1"/>
  <c r="J1484" i="4" s="1"/>
  <c r="O1484" i="4" a="1"/>
  <c r="O1484" i="4" s="1"/>
  <c r="D1484" i="4" a="1"/>
  <c r="D1484" i="4" s="1"/>
  <c r="K1484" i="4" a="1"/>
  <c r="K1484" i="4" s="1"/>
  <c r="B1033" i="2" s="1"/>
  <c r="D1500" i="4" a="1"/>
  <c r="D1500" i="4" s="1"/>
  <c r="L1500" i="4" a="1"/>
  <c r="L1500" i="4" s="1"/>
  <c r="D1514" i="3" s="1"/>
  <c r="G1500" i="4" a="1"/>
  <c r="G1500" i="4" s="1"/>
  <c r="C1500" i="4" a="1"/>
  <c r="C1500" i="4" s="1"/>
  <c r="K1500" i="4" a="1"/>
  <c r="K1500" i="4" s="1"/>
  <c r="B1040" i="2" s="1"/>
  <c r="N1521" i="4"/>
  <c r="F1454" i="4" a="1"/>
  <c r="F1454" i="4" s="1"/>
  <c r="F1462" i="4" a="1"/>
  <c r="F1462" i="4" s="1"/>
  <c r="E1468" i="4" a="1"/>
  <c r="E1468" i="4" s="1"/>
  <c r="J1468" i="4" a="1"/>
  <c r="J1468" i="4" s="1"/>
  <c r="O1468" i="4" a="1"/>
  <c r="O1468" i="4" s="1"/>
  <c r="F1470" i="4" a="1"/>
  <c r="F1470" i="4" s="1"/>
  <c r="C1481" i="2" s="1"/>
  <c r="E1476" i="4" a="1"/>
  <c r="E1476" i="4" s="1"/>
  <c r="J1476" i="4" a="1"/>
  <c r="J1476" i="4" s="1"/>
  <c r="O1476" i="4" a="1"/>
  <c r="O1476" i="4" s="1"/>
  <c r="F1478" i="4" a="1"/>
  <c r="F1478" i="4" s="1"/>
  <c r="C1031" i="2" s="1"/>
  <c r="H1031" i="2" s="1"/>
  <c r="F1483" i="4" a="1"/>
  <c r="F1483" i="4" s="1"/>
  <c r="C1485" i="2" s="1"/>
  <c r="L1483" i="4" a="1"/>
  <c r="L1483" i="4" s="1"/>
  <c r="D1497" i="3" s="1"/>
  <c r="F1485" i="4" a="1"/>
  <c r="F1485" i="4" s="1"/>
  <c r="C1486" i="2" s="1"/>
  <c r="K1485" i="4" a="1"/>
  <c r="K1485" i="4" s="1"/>
  <c r="B1486" i="2" s="1"/>
  <c r="F1494" i="4" a="1"/>
  <c r="F1494" i="4" s="1"/>
  <c r="C1037" i="2" s="1"/>
  <c r="L1494" i="4" a="1"/>
  <c r="L1494" i="4" s="1"/>
  <c r="D1508" i="3" s="1"/>
  <c r="E1500" i="4" a="1"/>
  <c r="E1500" i="4" s="1"/>
  <c r="O1500" i="4" a="1"/>
  <c r="O1500" i="4" s="1"/>
  <c r="G1483" i="4" a="1"/>
  <c r="G1483" i="4" s="1"/>
  <c r="O1501" i="4" a="1"/>
  <c r="O1501" i="4" s="1"/>
  <c r="J1501" i="4" a="1"/>
  <c r="J1501" i="4" s="1"/>
  <c r="E1501" i="4" a="1"/>
  <c r="E1501" i="4" s="1"/>
  <c r="N1501" i="4" s="1"/>
  <c r="D1501" i="4" a="1"/>
  <c r="D1501" i="4" s="1"/>
  <c r="L1501" i="4" a="1"/>
  <c r="L1501" i="4" s="1"/>
  <c r="D1515" i="3" s="1"/>
  <c r="G1501" i="4" a="1"/>
  <c r="G1501" i="4" s="1"/>
  <c r="C1501" i="4" a="1"/>
  <c r="C1501" i="4" s="1"/>
  <c r="K1501" i="4" a="1"/>
  <c r="K1501" i="4" s="1"/>
  <c r="B1493" i="2" s="1"/>
  <c r="J1509" i="4" a="1"/>
  <c r="J1509" i="4" s="1"/>
  <c r="E1509" i="4" a="1"/>
  <c r="E1509" i="4" s="1"/>
  <c r="N1509" i="4" s="1"/>
  <c r="O1509" i="4" a="1"/>
  <c r="O1509" i="4" s="1"/>
  <c r="D1509" i="4" a="1"/>
  <c r="D1509" i="4" s="1"/>
  <c r="C1509" i="4" a="1"/>
  <c r="C1509" i="4" s="1"/>
  <c r="F1468" i="4" a="1"/>
  <c r="F1468" i="4" s="1"/>
  <c r="C1480" i="2" s="1"/>
  <c r="H1480" i="2" s="1"/>
  <c r="F1476" i="4" a="1"/>
  <c r="F1476" i="4" s="1"/>
  <c r="C289" i="2" s="1"/>
  <c r="G1485" i="4" a="1"/>
  <c r="G1485" i="4" s="1"/>
  <c r="G1494" i="4" a="1"/>
  <c r="G1494" i="4" s="1"/>
  <c r="O1494" i="4" a="1"/>
  <c r="O1494" i="4" s="1"/>
  <c r="F1500" i="4" a="1"/>
  <c r="F1500" i="4" s="1"/>
  <c r="C1040" i="2" s="1"/>
  <c r="L1516" i="4" a="1"/>
  <c r="L1516" i="4" s="1"/>
  <c r="D1530" i="3" s="1"/>
  <c r="G1516" i="4" a="1"/>
  <c r="G1516" i="4" s="1"/>
  <c r="C1516" i="4" a="1"/>
  <c r="C1516" i="4" s="1"/>
  <c r="F1516" i="4" a="1"/>
  <c r="F1516" i="4" s="1"/>
  <c r="C295" i="2" s="1"/>
  <c r="E1516" i="4" a="1"/>
  <c r="E1516" i="4" s="1"/>
  <c r="K1516" i="4" a="1"/>
  <c r="K1516" i="4" s="1"/>
  <c r="B295" i="2" s="1"/>
  <c r="J1516" i="4" a="1"/>
  <c r="J1516" i="4" s="1"/>
  <c r="D1516" i="4" a="1"/>
  <c r="D1516" i="4" s="1"/>
  <c r="O1502" i="4" a="1"/>
  <c r="O1502" i="4" s="1"/>
  <c r="J1502" i="4" a="1"/>
  <c r="J1502" i="4" s="1"/>
  <c r="E1502" i="4" a="1"/>
  <c r="E1502" i="4" s="1"/>
  <c r="N1502" i="4" s="1"/>
  <c r="D1502" i="4" a="1"/>
  <c r="D1502" i="4" s="1"/>
  <c r="K1502" i="4" a="1"/>
  <c r="K1502" i="4" s="1"/>
  <c r="B292" i="2" s="1"/>
  <c r="H292" i="2" s="1"/>
  <c r="K1507" i="4" a="1"/>
  <c r="K1507" i="4" s="1"/>
  <c r="B1042" i="2" s="1"/>
  <c r="E1507" i="4" a="1"/>
  <c r="E1507" i="4" s="1"/>
  <c r="N1507" i="4" s="1"/>
  <c r="J1507" i="4" a="1"/>
  <c r="J1507" i="4" s="1"/>
  <c r="O1507" i="4" a="1"/>
  <c r="O1507" i="4" s="1"/>
  <c r="D1507" i="4" a="1"/>
  <c r="D1507" i="4" s="1"/>
  <c r="O1515" i="4" a="1"/>
  <c r="O1515" i="4" s="1"/>
  <c r="J1515" i="4" a="1"/>
  <c r="J1515" i="4" s="1"/>
  <c r="E1515" i="4" a="1"/>
  <c r="E1515" i="4" s="1"/>
  <c r="G1515" i="4" a="1"/>
  <c r="G1515" i="4" s="1"/>
  <c r="F1515" i="4" a="1"/>
  <c r="F1515" i="4" s="1"/>
  <c r="C1499" i="2" s="1"/>
  <c r="L1515" i="4" a="1"/>
  <c r="L1515" i="4" s="1"/>
  <c r="D1529" i="3" s="1"/>
  <c r="K1515" i="4" a="1"/>
  <c r="K1515" i="4" s="1"/>
  <c r="B1499" i="2" s="1"/>
  <c r="D1515" i="4" a="1"/>
  <c r="D1515" i="4" s="1"/>
  <c r="L1535" i="4" a="1"/>
  <c r="L1535" i="4" s="1"/>
  <c r="D1549" i="3" s="1"/>
  <c r="G1535" i="4" a="1"/>
  <c r="G1535" i="4" s="1"/>
  <c r="C1535" i="4" a="1"/>
  <c r="C1535" i="4" s="1"/>
  <c r="O1535" i="4" a="1"/>
  <c r="O1535" i="4" s="1"/>
  <c r="F1535" i="4" a="1"/>
  <c r="F1535" i="4" s="1"/>
  <c r="C1052" i="2" s="1"/>
  <c r="K1535" i="4" a="1"/>
  <c r="K1535" i="4" s="1"/>
  <c r="B1052" i="2" s="1"/>
  <c r="E1535" i="4" a="1"/>
  <c r="E1535" i="4" s="1"/>
  <c r="O1520" i="4" a="1"/>
  <c r="O1520" i="4" s="1"/>
  <c r="J1520" i="4" a="1"/>
  <c r="J1520" i="4" s="1"/>
  <c r="E1520" i="4" a="1"/>
  <c r="E1520" i="4" s="1"/>
  <c r="L1520" i="4" a="1"/>
  <c r="L1520" i="4" s="1"/>
  <c r="D1534" i="3" s="1"/>
  <c r="G1520" i="4" a="1"/>
  <c r="G1520" i="4" s="1"/>
  <c r="C1520" i="4" a="1"/>
  <c r="C1520" i="4" s="1"/>
  <c r="D1535" i="4" a="1"/>
  <c r="D1535" i="4" s="1"/>
  <c r="F1499" i="4" a="1"/>
  <c r="F1499" i="4" s="1"/>
  <c r="C1039" i="2" s="1"/>
  <c r="K1499" i="4" a="1"/>
  <c r="K1499" i="4" s="1"/>
  <c r="B1039" i="2" s="1"/>
  <c r="G1513" i="4" a="1"/>
  <c r="G1513" i="4" s="1"/>
  <c r="D1520" i="4" a="1"/>
  <c r="D1520" i="4" s="1"/>
  <c r="K1520" i="4" a="1"/>
  <c r="K1520" i="4" s="1"/>
  <c r="B296" i="2" s="1"/>
  <c r="O1523" i="4" a="1"/>
  <c r="O1523" i="4" s="1"/>
  <c r="J1523" i="4" a="1"/>
  <c r="J1523" i="4" s="1"/>
  <c r="E1523" i="4" a="1"/>
  <c r="E1523" i="4" s="1"/>
  <c r="D1523" i="4" a="1"/>
  <c r="D1523" i="4" s="1"/>
  <c r="N1543" i="4"/>
  <c r="F1482" i="4" a="1"/>
  <c r="F1482" i="4" s="1"/>
  <c r="C1484" i="2" s="1"/>
  <c r="H1484" i="2" s="1"/>
  <c r="F1490" i="4" a="1"/>
  <c r="F1490" i="4" s="1"/>
  <c r="C1489" i="2" s="1"/>
  <c r="E1496" i="4" a="1"/>
  <c r="E1496" i="4" s="1"/>
  <c r="J1496" i="4" a="1"/>
  <c r="J1496" i="4" s="1"/>
  <c r="O1496" i="4" a="1"/>
  <c r="O1496" i="4" s="1"/>
  <c r="F1498" i="4" a="1"/>
  <c r="F1498" i="4" s="1"/>
  <c r="C1492" i="2" s="1"/>
  <c r="E1504" i="4" a="1"/>
  <c r="E1504" i="4" s="1"/>
  <c r="J1504" i="4" a="1"/>
  <c r="J1504" i="4" s="1"/>
  <c r="O1504" i="4" a="1"/>
  <c r="O1504" i="4" s="1"/>
  <c r="F1510" i="4" a="1"/>
  <c r="F1510" i="4" s="1"/>
  <c r="C1044" i="2" s="1"/>
  <c r="L1510" i="4" a="1"/>
  <c r="L1510" i="4" s="1"/>
  <c r="D1524" i="3" s="1"/>
  <c r="C1523" i="4" a="1"/>
  <c r="C1523" i="4" s="1"/>
  <c r="K1523" i="4" a="1"/>
  <c r="K1523" i="4" s="1"/>
  <c r="B1503" i="2" s="1"/>
  <c r="O1528" i="4" a="1"/>
  <c r="O1528" i="4" s="1"/>
  <c r="J1528" i="4" a="1"/>
  <c r="J1528" i="4" s="1"/>
  <c r="E1528" i="4" a="1"/>
  <c r="E1528" i="4" s="1"/>
  <c r="D1528" i="4" a="1"/>
  <c r="D1528" i="4" s="1"/>
  <c r="L1528" i="4" a="1"/>
  <c r="L1528" i="4" s="1"/>
  <c r="D1542" i="3" s="1"/>
  <c r="G1528" i="4" a="1"/>
  <c r="G1528" i="4" s="1"/>
  <c r="C1528" i="4" a="1"/>
  <c r="C1528" i="4" s="1"/>
  <c r="K1528" i="4" a="1"/>
  <c r="K1528" i="4" s="1"/>
  <c r="B1048" i="2" s="1"/>
  <c r="E1487" i="4" a="1"/>
  <c r="E1487" i="4" s="1"/>
  <c r="J1487" i="4" a="1"/>
  <c r="J1487" i="4" s="1"/>
  <c r="O1487" i="4" a="1"/>
  <c r="O1487" i="4" s="1"/>
  <c r="F1489" i="4" a="1"/>
  <c r="F1489" i="4" s="1"/>
  <c r="C1488" i="2" s="1"/>
  <c r="K1489" i="4" a="1"/>
  <c r="K1489" i="4" s="1"/>
  <c r="B1488" i="2" s="1"/>
  <c r="E1495" i="4" a="1"/>
  <c r="E1495" i="4" s="1"/>
  <c r="J1495" i="4" a="1"/>
  <c r="J1495" i="4" s="1"/>
  <c r="O1495" i="4" a="1"/>
  <c r="O1495" i="4" s="1"/>
  <c r="F1497" i="4" a="1"/>
  <c r="F1497" i="4" s="1"/>
  <c r="C1038" i="2" s="1"/>
  <c r="K1497" i="4" a="1"/>
  <c r="K1497" i="4" s="1"/>
  <c r="B1038" i="2" s="1"/>
  <c r="C1499" i="4" a="1"/>
  <c r="C1499" i="4" s="1"/>
  <c r="G1499" i="4" a="1"/>
  <c r="G1499" i="4" s="1"/>
  <c r="L1499" i="4" a="1"/>
  <c r="L1499" i="4" s="1"/>
  <c r="D1513" i="3" s="1"/>
  <c r="F1505" i="4" a="1"/>
  <c r="F1505" i="4" s="1"/>
  <c r="C1041" i="2" s="1"/>
  <c r="K1505" i="4" a="1"/>
  <c r="K1505" i="4" s="1"/>
  <c r="B1041" i="2" s="1"/>
  <c r="L1508" i="4" a="1"/>
  <c r="L1508" i="4" s="1"/>
  <c r="D1522" i="3" s="1"/>
  <c r="G1508" i="4" a="1"/>
  <c r="G1508" i="4" s="1"/>
  <c r="C1508" i="4" a="1"/>
  <c r="C1508" i="4" s="1"/>
  <c r="G1510" i="4" a="1"/>
  <c r="G1510" i="4" s="1"/>
  <c r="C1513" i="4" a="1"/>
  <c r="C1513" i="4" s="1"/>
  <c r="O1513" i="4" a="1"/>
  <c r="O1513" i="4" s="1"/>
  <c r="L1523" i="4" a="1"/>
  <c r="L1523" i="4" s="1"/>
  <c r="D1537" i="3" s="1"/>
  <c r="N1530" i="4"/>
  <c r="F1496" i="4" a="1"/>
  <c r="F1496" i="4" s="1"/>
  <c r="C1491" i="2" s="1"/>
  <c r="F1504" i="4" a="1"/>
  <c r="F1504" i="4" s="1"/>
  <c r="C293" i="2" s="1"/>
  <c r="F1520" i="4" a="1"/>
  <c r="F1520" i="4" s="1"/>
  <c r="C296" i="2" s="1"/>
  <c r="D1521" i="4" a="1"/>
  <c r="D1521" i="4" s="1"/>
  <c r="L1521" i="4" a="1"/>
  <c r="L1521" i="4" s="1"/>
  <c r="D1535" i="3" s="1"/>
  <c r="G1521" i="4" a="1"/>
  <c r="G1521" i="4" s="1"/>
  <c r="C1521" i="4" a="1"/>
  <c r="C1521" i="4" s="1"/>
  <c r="D1529" i="4" a="1"/>
  <c r="D1529" i="4" s="1"/>
  <c r="L1529" i="4" a="1"/>
  <c r="L1529" i="4" s="1"/>
  <c r="D1543" i="3" s="1"/>
  <c r="G1529" i="4" a="1"/>
  <c r="G1529" i="4" s="1"/>
  <c r="C1529" i="4" a="1"/>
  <c r="C1529" i="4" s="1"/>
  <c r="K1529" i="4" a="1"/>
  <c r="K1529" i="4" s="1"/>
  <c r="B297" i="2" s="1"/>
  <c r="F1487" i="4" a="1"/>
  <c r="F1487" i="4" s="1"/>
  <c r="C290" i="2" s="1"/>
  <c r="C1489" i="4" a="1"/>
  <c r="C1489" i="4" s="1"/>
  <c r="G1489" i="4" a="1"/>
  <c r="G1489" i="4" s="1"/>
  <c r="F1495" i="4" a="1"/>
  <c r="F1495" i="4" s="1"/>
  <c r="C291" i="2" s="1"/>
  <c r="H291" i="2" s="1"/>
  <c r="C1497" i="4" a="1"/>
  <c r="C1497" i="4" s="1"/>
  <c r="G1497" i="4" a="1"/>
  <c r="G1497" i="4" s="1"/>
  <c r="F1503" i="4" a="1"/>
  <c r="F1503" i="4" s="1"/>
  <c r="C1494" i="2" s="1"/>
  <c r="C1505" i="4" a="1"/>
  <c r="C1505" i="4" s="1"/>
  <c r="G1505" i="4" a="1"/>
  <c r="G1505" i="4" s="1"/>
  <c r="C1510" i="4" a="1"/>
  <c r="C1510" i="4" s="1"/>
  <c r="O1510" i="4" a="1"/>
  <c r="O1510" i="4" s="1"/>
  <c r="J1513" i="4" a="1"/>
  <c r="J1513" i="4" s="1"/>
  <c r="J1521" i="4" a="1"/>
  <c r="J1521" i="4" s="1"/>
  <c r="F1523" i="4" a="1"/>
  <c r="F1523" i="4" s="1"/>
  <c r="C1503" i="2" s="1"/>
  <c r="F1528" i="4" a="1"/>
  <c r="F1528" i="4" s="1"/>
  <c r="C1048" i="2" s="1"/>
  <c r="J1535" i="4" a="1"/>
  <c r="J1535" i="4" s="1"/>
  <c r="G1536" i="4" a="1"/>
  <c r="G1536" i="4" s="1"/>
  <c r="L1536" i="4" a="1"/>
  <c r="L1536" i="4" s="1"/>
  <c r="D1550" i="3" s="1"/>
  <c r="C1539" i="4" a="1"/>
  <c r="C1539" i="4" s="1"/>
  <c r="G1544" i="4" a="1"/>
  <c r="G1544" i="4" s="1"/>
  <c r="L1544" i="4" a="1"/>
  <c r="L1544" i="4" s="1"/>
  <c r="D1558" i="3" s="1"/>
  <c r="G1553" i="4" a="1"/>
  <c r="G1553" i="4" s="1"/>
  <c r="O1553" i="4" a="1"/>
  <c r="O1553" i="4" s="1"/>
  <c r="L1552" i="4" a="1"/>
  <c r="L1552" i="4" s="1"/>
  <c r="D1566" i="3" s="1"/>
  <c r="G1552" i="4" a="1"/>
  <c r="G1552" i="4" s="1"/>
  <c r="C1552" i="4" a="1"/>
  <c r="C1552" i="4" s="1"/>
  <c r="D1552" i="4" a="1"/>
  <c r="D1552" i="4" s="1"/>
  <c r="F1519" i="4" a="1"/>
  <c r="F1519" i="4" s="1"/>
  <c r="K1519" i="4" a="1"/>
  <c r="K1519" i="4" s="1"/>
  <c r="B1501" i="2" s="1"/>
  <c r="F1527" i="4" a="1"/>
  <c r="F1527" i="4" s="1"/>
  <c r="K1527" i="4" a="1"/>
  <c r="K1527" i="4" s="1"/>
  <c r="B1507" i="2" s="1"/>
  <c r="C1536" i="4" a="1"/>
  <c r="C1536" i="4" s="1"/>
  <c r="O1536" i="4" a="1"/>
  <c r="O1536" i="4" s="1"/>
  <c r="L1537" i="4" a="1"/>
  <c r="L1537" i="4" s="1"/>
  <c r="D1551" i="3" s="1"/>
  <c r="D1539" i="4" a="1"/>
  <c r="D1539" i="4" s="1"/>
  <c r="K1539" i="4" a="1"/>
  <c r="K1539" i="4" s="1"/>
  <c r="B1511" i="2" s="1"/>
  <c r="C1544" i="4" a="1"/>
  <c r="C1544" i="4" s="1"/>
  <c r="O1544" i="4" a="1"/>
  <c r="O1544" i="4" s="1"/>
  <c r="L1551" i="4" a="1"/>
  <c r="L1551" i="4" s="1"/>
  <c r="D1565" i="3" s="1"/>
  <c r="G1551" i="4" a="1"/>
  <c r="G1551" i="4" s="1"/>
  <c r="C1551" i="4" a="1"/>
  <c r="C1551" i="4" s="1"/>
  <c r="F1518" i="4" a="1"/>
  <c r="F1518" i="4" s="1"/>
  <c r="C1046" i="2" s="1"/>
  <c r="K1518" i="4" a="1"/>
  <c r="K1518" i="4" s="1"/>
  <c r="B1046" i="2" s="1"/>
  <c r="E1524" i="4" a="1"/>
  <c r="E1524" i="4" s="1"/>
  <c r="J1524" i="4" a="1"/>
  <c r="J1524" i="4" s="1"/>
  <c r="O1524" i="4" a="1"/>
  <c r="O1524" i="4" s="1"/>
  <c r="F1526" i="4" a="1"/>
  <c r="F1526" i="4" s="1"/>
  <c r="C1506" i="2" s="1"/>
  <c r="K1526" i="4" a="1"/>
  <c r="K1526" i="4" s="1"/>
  <c r="B1506" i="2" s="1"/>
  <c r="G1537" i="4" a="1"/>
  <c r="G1537" i="4" s="1"/>
  <c r="G1545" i="4" a="1"/>
  <c r="G1545" i="4" s="1"/>
  <c r="D1551" i="4" a="1"/>
  <c r="D1551" i="4" s="1"/>
  <c r="J1551" i="4" a="1"/>
  <c r="J1551" i="4" s="1"/>
  <c r="J1552" i="4" a="1"/>
  <c r="J1552" i="4" s="1"/>
  <c r="C1553" i="4" a="1"/>
  <c r="C1553" i="4" s="1"/>
  <c r="J1553" i="4" a="1"/>
  <c r="J1553" i="4" s="1"/>
  <c r="F1517" i="4" a="1"/>
  <c r="F1517" i="4" s="1"/>
  <c r="C1500" i="2" s="1"/>
  <c r="C1519" i="4" a="1"/>
  <c r="C1519" i="4" s="1"/>
  <c r="G1519" i="4" a="1"/>
  <c r="G1519" i="4" s="1"/>
  <c r="F1525" i="4" a="1"/>
  <c r="F1525" i="4" s="1"/>
  <c r="C1505" i="2" s="1"/>
  <c r="C1527" i="4" a="1"/>
  <c r="C1527" i="4" s="1"/>
  <c r="G1527" i="4" a="1"/>
  <c r="G1527" i="4" s="1"/>
  <c r="J1530" i="4" a="1"/>
  <c r="J1530" i="4" s="1"/>
  <c r="O1531" i="4" a="1"/>
  <c r="O1531" i="4" s="1"/>
  <c r="J1531" i="4" a="1"/>
  <c r="J1531" i="4" s="1"/>
  <c r="E1531" i="4" a="1"/>
  <c r="E1531" i="4" s="1"/>
  <c r="N1531" i="4" s="1"/>
  <c r="L1531" i="4" a="1"/>
  <c r="L1531" i="4" s="1"/>
  <c r="D1545" i="3" s="1"/>
  <c r="E1536" i="4" a="1"/>
  <c r="E1536" i="4" s="1"/>
  <c r="N1536" i="4" s="1"/>
  <c r="J1536" i="4" a="1"/>
  <c r="J1536" i="4" s="1"/>
  <c r="O1537" i="4" a="1"/>
  <c r="O1537" i="4" s="1"/>
  <c r="F1539" i="4" a="1"/>
  <c r="F1539" i="4" s="1"/>
  <c r="C1511" i="2" s="1"/>
  <c r="E1544" i="4" a="1"/>
  <c r="E1544" i="4" s="1"/>
  <c r="J1544" i="4" a="1"/>
  <c r="J1544" i="4" s="1"/>
  <c r="O1545" i="4" a="1"/>
  <c r="O1545" i="4" s="1"/>
  <c r="F1547" i="4" a="1"/>
  <c r="F1547" i="4" s="1"/>
  <c r="C1057" i="2" s="1"/>
  <c r="E1552" i="4" a="1"/>
  <c r="E1552" i="4" s="1"/>
  <c r="E1553" i="4" a="1"/>
  <c r="E1553" i="4" s="1"/>
  <c r="F1524" i="4" a="1"/>
  <c r="F1524" i="4" s="1"/>
  <c r="C1504" i="2" s="1"/>
  <c r="K1524" i="4" a="1"/>
  <c r="K1524" i="4" s="1"/>
  <c r="B1504" i="2" s="1"/>
  <c r="C1526" i="4" a="1"/>
  <c r="C1526" i="4" s="1"/>
  <c r="G1526" i="4" a="1"/>
  <c r="G1526" i="4" s="1"/>
  <c r="L1526" i="4" a="1"/>
  <c r="L1526" i="4" s="1"/>
  <c r="D1540" i="3" s="1"/>
  <c r="L1534" i="4" a="1"/>
  <c r="L1534" i="4" s="1"/>
  <c r="D1548" i="3" s="1"/>
  <c r="G1534" i="4" a="1"/>
  <c r="G1534" i="4" s="1"/>
  <c r="C1534" i="4" a="1"/>
  <c r="C1534" i="4" s="1"/>
  <c r="O1534" i="4" a="1"/>
  <c r="O1534" i="4" s="1"/>
  <c r="C1537" i="4" a="1"/>
  <c r="C1537" i="4" s="1"/>
  <c r="O1538" i="4" a="1"/>
  <c r="O1538" i="4" s="1"/>
  <c r="J1538" i="4" a="1"/>
  <c r="J1538" i="4" s="1"/>
  <c r="E1538" i="4" a="1"/>
  <c r="E1538" i="4" s="1"/>
  <c r="G1538" i="4" a="1"/>
  <c r="G1538" i="4" s="1"/>
  <c r="L1542" i="4" a="1"/>
  <c r="L1542" i="4" s="1"/>
  <c r="D1556" i="3" s="1"/>
  <c r="G1542" i="4" a="1"/>
  <c r="G1542" i="4" s="1"/>
  <c r="C1542" i="4" a="1"/>
  <c r="C1542" i="4" s="1"/>
  <c r="O1542" i="4" a="1"/>
  <c r="O1542" i="4" s="1"/>
  <c r="C1545" i="4" a="1"/>
  <c r="C1545" i="4" s="1"/>
  <c r="O1546" i="4" a="1"/>
  <c r="O1546" i="4" s="1"/>
  <c r="J1546" i="4" a="1"/>
  <c r="J1546" i="4" s="1"/>
  <c r="E1546" i="4" a="1"/>
  <c r="E1546" i="4" s="1"/>
  <c r="N1546" i="4" s="1"/>
  <c r="G1546" i="4" a="1"/>
  <c r="G1546" i="4" s="1"/>
  <c r="E1551" i="4" a="1"/>
  <c r="E1551" i="4" s="1"/>
  <c r="K1551" i="4" a="1"/>
  <c r="K1551" i="4" s="1"/>
  <c r="B1058" i="2" s="1"/>
  <c r="K1552" i="4" a="1"/>
  <c r="K1552" i="4" s="1"/>
  <c r="B1515" i="2" s="1"/>
  <c r="K1553" i="4" a="1"/>
  <c r="K1553" i="4" s="1"/>
  <c r="B1059" i="2" s="1"/>
  <c r="O1539" i="4" a="1"/>
  <c r="O1539" i="4" s="1"/>
  <c r="J1539" i="4" a="1"/>
  <c r="J1539" i="4" s="1"/>
  <c r="E1539" i="4" a="1"/>
  <c r="E1539" i="4" s="1"/>
  <c r="G1539" i="4" a="1"/>
  <c r="G1539" i="4" s="1"/>
  <c r="L1543" i="4" a="1"/>
  <c r="L1543" i="4" s="1"/>
  <c r="D1557" i="3" s="1"/>
  <c r="G1543" i="4" a="1"/>
  <c r="G1543" i="4" s="1"/>
  <c r="C1543" i="4" a="1"/>
  <c r="C1543" i="4" s="1"/>
  <c r="F1544" i="4" a="1"/>
  <c r="F1544" i="4" s="1"/>
  <c r="C1054" i="2" s="1"/>
  <c r="K1544" i="4" a="1"/>
  <c r="K1544" i="4" s="1"/>
  <c r="B1054" i="2" s="1"/>
  <c r="J1545" i="4" a="1"/>
  <c r="J1545" i="4" s="1"/>
  <c r="O1547" i="4" a="1"/>
  <c r="O1547" i="4" s="1"/>
  <c r="J1547" i="4" a="1"/>
  <c r="J1547" i="4" s="1"/>
  <c r="E1547" i="4" a="1"/>
  <c r="E1547" i="4" s="1"/>
  <c r="G1547" i="4" a="1"/>
  <c r="G1547" i="4" s="1"/>
  <c r="F1552" i="4" a="1"/>
  <c r="F1552" i="4" s="1"/>
  <c r="C1515" i="2" s="1"/>
  <c r="F1553" i="4" a="1"/>
  <c r="F1553" i="4" s="1"/>
  <c r="C1059" i="2" s="1"/>
  <c r="O1555" i="4" a="1"/>
  <c r="O1555" i="4" s="1"/>
  <c r="J1555" i="4" a="1"/>
  <c r="J1555" i="4" s="1"/>
  <c r="E1555" i="4" a="1"/>
  <c r="E1555" i="4" s="1"/>
  <c r="N1555" i="4" s="1"/>
  <c r="K1555" i="4" a="1"/>
  <c r="K1555" i="4" s="1"/>
  <c r="B1061" i="2" s="1"/>
  <c r="F1506" i="4" a="1"/>
  <c r="F1506" i="4" s="1"/>
  <c r="C1495" i="2" s="1"/>
  <c r="F1514" i="4" a="1"/>
  <c r="F1514" i="4" s="1"/>
  <c r="C1498" i="2" s="1"/>
  <c r="F1522" i="4" a="1"/>
  <c r="F1522" i="4" s="1"/>
  <c r="C1502" i="2" s="1"/>
  <c r="C1524" i="4" a="1"/>
  <c r="C1524" i="4" s="1"/>
  <c r="G1524" i="4" a="1"/>
  <c r="G1524" i="4" s="1"/>
  <c r="D1534" i="4" a="1"/>
  <c r="D1534" i="4" s="1"/>
  <c r="J1534" i="4" a="1"/>
  <c r="J1534" i="4" s="1"/>
  <c r="E1537" i="4" a="1"/>
  <c r="E1537" i="4" s="1"/>
  <c r="N1537" i="4" s="1"/>
  <c r="C1538" i="4" a="1"/>
  <c r="C1538" i="4" s="1"/>
  <c r="D1542" i="4" a="1"/>
  <c r="D1542" i="4" s="1"/>
  <c r="J1542" i="4" a="1"/>
  <c r="J1542" i="4" s="1"/>
  <c r="O1543" i="4" a="1"/>
  <c r="O1543" i="4" s="1"/>
  <c r="E1545" i="4" a="1"/>
  <c r="E1545" i="4" s="1"/>
  <c r="N1545" i="4" s="1"/>
  <c r="C1546" i="4" a="1"/>
  <c r="C1546" i="4" s="1"/>
  <c r="F1551" i="4" a="1"/>
  <c r="F1551" i="4" s="1"/>
  <c r="C1058" i="2" s="1"/>
  <c r="L1553" i="4" a="1"/>
  <c r="L1553" i="4" s="1"/>
  <c r="D1567" i="3" s="1"/>
  <c r="C1555" i="4" a="1"/>
  <c r="C1555" i="4" s="1"/>
  <c r="L1555" i="4" a="1"/>
  <c r="L1555" i="4" s="1"/>
  <c r="D1569" i="3" s="1"/>
  <c r="F1532" i="4" a="1"/>
  <c r="F1532" i="4" s="1"/>
  <c r="C1050" i="2" s="1"/>
  <c r="F1540" i="4" a="1"/>
  <c r="F1540" i="4" s="1"/>
  <c r="C300" i="2" s="1"/>
  <c r="F1548" i="4" a="1"/>
  <c r="F1548" i="4" s="1"/>
  <c r="C1513" i="2" s="1"/>
  <c r="C1550" i="4" a="1"/>
  <c r="C1550" i="4" s="1"/>
  <c r="G1550" i="4" a="1"/>
  <c r="G1550" i="4" s="1"/>
  <c r="L1550" i="4" a="1"/>
  <c r="L1550" i="4" s="1"/>
  <c r="D1564" i="3" s="1"/>
  <c r="E1554" i="4" a="1"/>
  <c r="E1554" i="4" s="1"/>
  <c r="J1554" i="4" a="1"/>
  <c r="J1554" i="4" s="1"/>
  <c r="O1554" i="4" a="1"/>
  <c r="O1554" i="4" s="1"/>
  <c r="F1556" i="4" a="1"/>
  <c r="F1556" i="4" s="1"/>
  <c r="C1516" i="2" s="1"/>
  <c r="K1556" i="4" a="1"/>
  <c r="K1556" i="4" s="1"/>
  <c r="B1516" i="2" s="1"/>
  <c r="C1558" i="4" a="1"/>
  <c r="C1558" i="4" s="1"/>
  <c r="G1558" i="4" a="1"/>
  <c r="G1558" i="4" s="1"/>
  <c r="L1558" i="4" a="1"/>
  <c r="L1558" i="4" s="1"/>
  <c r="D1572" i="3" s="1"/>
  <c r="D1560" i="4" a="1"/>
  <c r="D1560" i="4" s="1"/>
  <c r="E1562" i="4" a="1"/>
  <c r="E1562" i="4" s="1"/>
  <c r="J1562" i="4" a="1"/>
  <c r="J1562" i="4" s="1"/>
  <c r="O1562" i="4" a="1"/>
  <c r="O1562" i="4" s="1"/>
  <c r="D1559" i="4" a="1"/>
  <c r="D1559" i="4" s="1"/>
  <c r="E1561" i="4" a="1"/>
  <c r="E1561" i="4" s="1"/>
  <c r="J1561" i="4" a="1"/>
  <c r="J1561" i="4" s="1"/>
  <c r="O1561" i="4" a="1"/>
  <c r="O1561" i="4" s="1"/>
  <c r="F1563" i="4" a="1"/>
  <c r="F1563" i="4" s="1"/>
  <c r="C1518" i="2" s="1"/>
  <c r="K1563" i="4" a="1"/>
  <c r="K1563" i="4" s="1"/>
  <c r="B1518" i="2" s="1"/>
  <c r="F1554" i="4" a="1"/>
  <c r="F1554" i="4" s="1"/>
  <c r="C1060" i="2" s="1"/>
  <c r="K1554" i="4" a="1"/>
  <c r="K1554" i="4" s="1"/>
  <c r="B1060" i="2" s="1"/>
  <c r="E1560" i="4" a="1"/>
  <c r="E1560" i="4" s="1"/>
  <c r="J1560" i="4" a="1"/>
  <c r="J1560" i="4" s="1"/>
  <c r="O1560" i="4" a="1"/>
  <c r="O1560" i="4" s="1"/>
  <c r="F1562" i="4" a="1"/>
  <c r="F1562" i="4" s="1"/>
  <c r="C1517" i="2" s="1"/>
  <c r="K1562" i="4" a="1"/>
  <c r="K1562" i="4" s="1"/>
  <c r="B1517" i="2" s="1"/>
  <c r="F1561" i="4" a="1"/>
  <c r="F1561" i="4" s="1"/>
  <c r="C1065" i="2" s="1"/>
  <c r="K1561" i="4" a="1"/>
  <c r="K1561" i="4" s="1"/>
  <c r="B1065" i="2" s="1"/>
  <c r="C1563" i="4" a="1"/>
  <c r="C1563" i="4" s="1"/>
  <c r="G1563" i="4" a="1"/>
  <c r="G1563" i="4" s="1"/>
  <c r="L1563" i="4" a="1"/>
  <c r="L1563" i="4" s="1"/>
  <c r="D1577" i="3" s="1"/>
  <c r="F1560" i="4" a="1"/>
  <c r="F1560" i="4" s="1"/>
  <c r="C1064" i="2" s="1"/>
  <c r="K1560" i="4" a="1"/>
  <c r="K1560" i="4" s="1"/>
  <c r="B1064" i="2" s="1"/>
  <c r="C1562" i="4" a="1"/>
  <c r="C1562" i="4" s="1"/>
  <c r="G1562" i="4" a="1"/>
  <c r="G1562" i="4" s="1"/>
  <c r="L1562" i="4" a="1"/>
  <c r="L1562" i="4" s="1"/>
  <c r="D1576" i="3" s="1"/>
  <c r="F1559" i="4" a="1"/>
  <c r="F1559" i="4" s="1"/>
  <c r="C1063" i="2" s="1"/>
  <c r="K1559" i="4" a="1"/>
  <c r="K1559" i="4" s="1"/>
  <c r="B1063" i="2" s="1"/>
  <c r="C1561" i="4" a="1"/>
  <c r="C1561" i="4" s="1"/>
  <c r="G1561" i="4" a="1"/>
  <c r="G1561" i="4" s="1"/>
  <c r="L1561" i="4" a="1"/>
  <c r="L1561" i="4" s="1"/>
  <c r="D1575" i="3" s="1"/>
  <c r="D1563" i="4" a="1"/>
  <c r="D1563" i="4" s="1"/>
  <c r="F1550" i="4" a="1"/>
  <c r="F1550" i="4" s="1"/>
  <c r="C302" i="2" s="1"/>
  <c r="E1556" i="4" a="1"/>
  <c r="E1556" i="4" s="1"/>
  <c r="J1556" i="4" a="1"/>
  <c r="J1556" i="4" s="1"/>
  <c r="F1558" i="4" a="1"/>
  <c r="F1558" i="4" s="1"/>
  <c r="C1062" i="2" s="1"/>
  <c r="C1560" i="4" a="1"/>
  <c r="C1560" i="4" s="1"/>
  <c r="G1560" i="4" a="1"/>
  <c r="G1560" i="4" s="1"/>
  <c r="F1533" i="4" a="1"/>
  <c r="F1533" i="4" s="1"/>
  <c r="C1051" i="2" s="1"/>
  <c r="F1541" i="4" a="1"/>
  <c r="F1541" i="4" s="1"/>
  <c r="C1512" i="2" s="1"/>
  <c r="F1549" i="4" a="1"/>
  <c r="F1549" i="4" s="1"/>
  <c r="F1557" i="4" a="1"/>
  <c r="F1557" i="4" s="1"/>
  <c r="C303" i="2" s="1"/>
  <c r="C1559" i="4" a="1"/>
  <c r="C1559" i="4" s="1"/>
  <c r="G1559" i="4" a="1"/>
  <c r="G1559" i="4" s="1"/>
  <c r="E1563" i="4" a="1"/>
  <c r="E1563" i="4" s="1"/>
  <c r="J1563" i="4" a="1"/>
  <c r="J1563" i="4" s="1"/>
  <c r="H1360" i="2" l="1"/>
  <c r="H1343" i="2"/>
  <c r="C1136" i="3"/>
  <c r="D1360" i="2"/>
  <c r="D244" i="2"/>
  <c r="H244" i="2" s="1"/>
  <c r="C1192" i="3"/>
  <c r="N797" i="4"/>
  <c r="N1173" i="4"/>
  <c r="C1124" i="3"/>
  <c r="D857" i="2"/>
  <c r="D1481" i="2"/>
  <c r="H1481" i="2" s="1"/>
  <c r="C1484" i="3"/>
  <c r="D1017" i="2"/>
  <c r="C1465" i="3"/>
  <c r="D1261" i="2"/>
  <c r="H1261" i="2" s="1"/>
  <c r="C760" i="3"/>
  <c r="N1503" i="4"/>
  <c r="N1184" i="4"/>
  <c r="N1520" i="4"/>
  <c r="N1516" i="4"/>
  <c r="N1468" i="4"/>
  <c r="N1473" i="4"/>
  <c r="N1284" i="4"/>
  <c r="N1280" i="4"/>
  <c r="N1115" i="4"/>
  <c r="N993" i="4"/>
  <c r="N729" i="4"/>
  <c r="N450" i="4"/>
  <c r="N440" i="4"/>
  <c r="N288" i="4"/>
  <c r="N953" i="4"/>
  <c r="C1237" i="3"/>
  <c r="D1391" i="2"/>
  <c r="H1391" i="2" s="1"/>
  <c r="C494" i="3"/>
  <c r="D535" i="2"/>
  <c r="C626" i="3"/>
  <c r="D137" i="2"/>
  <c r="H137" i="2" s="1"/>
  <c r="N1369" i="4"/>
  <c r="H1280" i="2"/>
  <c r="D1280" i="2"/>
  <c r="C819" i="3"/>
  <c r="C1212" i="3"/>
  <c r="D1380" i="2"/>
  <c r="H1380" i="2" s="1"/>
  <c r="N1176" i="4"/>
  <c r="N981" i="4"/>
  <c r="N781" i="4"/>
  <c r="N521" i="4"/>
  <c r="N495" i="4"/>
  <c r="N454" i="4"/>
  <c r="D149" i="2"/>
  <c r="H149" i="2" s="1"/>
  <c r="C678" i="3"/>
  <c r="C792" i="3"/>
  <c r="D679" i="2"/>
  <c r="H679" i="2" s="1"/>
  <c r="D429" i="2"/>
  <c r="H429" i="2" s="1"/>
  <c r="C290" i="3"/>
  <c r="N1128" i="4"/>
  <c r="N1166" i="4"/>
  <c r="N949" i="4"/>
  <c r="N1408" i="4"/>
  <c r="N1438" i="4"/>
  <c r="N1428" i="4"/>
  <c r="N1220" i="4"/>
  <c r="N884" i="4"/>
  <c r="N852" i="4"/>
  <c r="N760" i="4"/>
  <c r="N618" i="4"/>
  <c r="N351" i="4"/>
  <c r="N1379" i="4"/>
  <c r="N657" i="4"/>
  <c r="N1219" i="4"/>
  <c r="D1343" i="2"/>
  <c r="C1070" i="3"/>
  <c r="C65" i="3"/>
  <c r="D52" i="2"/>
  <c r="H52" i="2" s="1"/>
  <c r="D1370" i="2"/>
  <c r="H1370" i="2" s="1"/>
  <c r="C1166" i="3"/>
  <c r="C1082" i="3"/>
  <c r="D1541" i="2"/>
  <c r="C1571" i="3"/>
  <c r="D303" i="2"/>
  <c r="H303" i="2" s="1"/>
  <c r="D705" i="2"/>
  <c r="H705" i="2" s="1"/>
  <c r="C850" i="3"/>
  <c r="C985" i="3"/>
  <c r="D1323" i="2"/>
  <c r="C1158" i="3"/>
  <c r="D871" i="2"/>
  <c r="H871" i="2" s="1"/>
  <c r="C282" i="3"/>
  <c r="D86" i="2"/>
  <c r="H86" i="2" s="1"/>
  <c r="C1132" i="3"/>
  <c r="D861" i="2"/>
  <c r="H861" i="2" s="1"/>
  <c r="N513" i="4"/>
  <c r="N1023" i="4"/>
  <c r="N1338" i="4"/>
  <c r="N1417" i="4"/>
  <c r="C1545" i="3"/>
  <c r="D1049" i="2"/>
  <c r="C1315" i="3"/>
  <c r="D948" i="2"/>
  <c r="C1009" i="3"/>
  <c r="D207" i="2"/>
  <c r="H207" i="2" s="1"/>
  <c r="C1113" i="3"/>
  <c r="D1353" i="2"/>
  <c r="H1353" i="2" s="1"/>
  <c r="C1131" i="3"/>
  <c r="D229" i="2"/>
  <c r="H229" i="2" s="1"/>
  <c r="D310" i="2"/>
  <c r="C84" i="3"/>
  <c r="N1335" i="4"/>
  <c r="N298" i="4"/>
  <c r="C1471" i="3"/>
  <c r="D1476" i="2"/>
  <c r="H1476" i="2" s="1"/>
  <c r="C1075" i="3"/>
  <c r="D831" i="2"/>
  <c r="H831" i="2" s="1"/>
  <c r="C1501" i="3"/>
  <c r="D290" i="2"/>
  <c r="H290" i="2" s="1"/>
  <c r="C1561" i="3"/>
  <c r="D1057" i="2"/>
  <c r="H1057" i="2" s="1"/>
  <c r="D1068" i="2"/>
  <c r="C145" i="3"/>
  <c r="C1045" i="3"/>
  <c r="D212" i="2"/>
  <c r="D896" i="2"/>
  <c r="H896" i="2" s="1"/>
  <c r="C1201" i="3"/>
  <c r="N1395" i="4"/>
  <c r="H929" i="2"/>
  <c r="N827" i="4"/>
  <c r="N489" i="4"/>
  <c r="C1308" i="3"/>
  <c r="D1418" i="2"/>
  <c r="C1183" i="3"/>
  <c r="D238" i="2"/>
  <c r="H238" i="2" s="1"/>
  <c r="C1196" i="3"/>
  <c r="D891" i="2"/>
  <c r="H891" i="2" s="1"/>
  <c r="N1325" i="4"/>
  <c r="N1421" i="4"/>
  <c r="H467" i="2"/>
  <c r="N1290" i="4"/>
  <c r="N1371" i="4"/>
  <c r="N1195" i="4"/>
  <c r="N932" i="4"/>
  <c r="N1225" i="4"/>
  <c r="N915" i="4"/>
  <c r="N1011" i="4"/>
  <c r="N976" i="4"/>
  <c r="N691" i="4"/>
  <c r="N671" i="4"/>
  <c r="N340" i="4"/>
  <c r="N121" i="4"/>
  <c r="N224" i="4"/>
  <c r="N37" i="4"/>
  <c r="N10" i="4"/>
  <c r="N1084" i="4"/>
  <c r="N18" i="4"/>
  <c r="D1029" i="2"/>
  <c r="C1489" i="3"/>
  <c r="C1316" i="3"/>
  <c r="D949" i="2"/>
  <c r="C973" i="3"/>
  <c r="D198" i="2"/>
  <c r="D1338" i="2"/>
  <c r="C1060" i="3"/>
  <c r="C1085" i="3"/>
  <c r="D834" i="2"/>
  <c r="H834" i="2" s="1"/>
  <c r="H948" i="2"/>
  <c r="N963" i="4"/>
  <c r="N826" i="4"/>
  <c r="N303" i="4"/>
  <c r="N1343" i="4"/>
  <c r="H212" i="2"/>
  <c r="N667" i="4"/>
  <c r="N1185" i="4"/>
  <c r="C1410" i="3"/>
  <c r="D1451" i="2"/>
  <c r="H1451" i="2" s="1"/>
  <c r="C1272" i="3"/>
  <c r="D929" i="2"/>
  <c r="C1037" i="3"/>
  <c r="D1333" i="2"/>
  <c r="H1333" i="2" s="1"/>
  <c r="C997" i="3"/>
  <c r="D791" i="2"/>
  <c r="D727" i="2"/>
  <c r="C892" i="3"/>
  <c r="D885" i="2"/>
  <c r="H885" i="2" s="1"/>
  <c r="C1188" i="3"/>
  <c r="C1205" i="3"/>
  <c r="D899" i="2"/>
  <c r="H899" i="2" s="1"/>
  <c r="D1329" i="2"/>
  <c r="C1029" i="3"/>
  <c r="C853" i="3"/>
  <c r="D1289" i="2"/>
  <c r="C164" i="3"/>
  <c r="D372" i="2"/>
  <c r="H372" i="2" s="1"/>
  <c r="C1337" i="3"/>
  <c r="D1544" i="2"/>
  <c r="H1544" i="2" s="1"/>
  <c r="N1524" i="4"/>
  <c r="H1355" i="2"/>
  <c r="N341" i="4"/>
  <c r="N376" i="4"/>
  <c r="N8" i="4"/>
  <c r="N34" i="4"/>
  <c r="N1079" i="4"/>
  <c r="N15" i="4"/>
  <c r="C1417" i="3"/>
  <c r="D998" i="2"/>
  <c r="H998" i="2" s="1"/>
  <c r="C1562" i="3"/>
  <c r="D1513" i="2"/>
  <c r="H1513" i="2" s="1"/>
  <c r="C1483" i="3"/>
  <c r="D1025" i="2"/>
  <c r="H1025" i="2" s="1"/>
  <c r="C1295" i="3"/>
  <c r="D254" i="2"/>
  <c r="H254" i="2" s="1"/>
  <c r="C1160" i="3"/>
  <c r="D873" i="2"/>
  <c r="H873" i="2" s="1"/>
  <c r="N1070" i="4"/>
  <c r="C1010" i="3"/>
  <c r="D796" i="2"/>
  <c r="H796" i="2" s="1"/>
  <c r="D467" i="2"/>
  <c r="C355" i="3"/>
  <c r="C1117" i="3"/>
  <c r="D1355" i="2"/>
  <c r="D936" i="2"/>
  <c r="H936" i="2" s="1"/>
  <c r="C1285" i="3"/>
  <c r="N939" i="4"/>
  <c r="C1411" i="3"/>
  <c r="D275" i="2"/>
  <c r="H275" i="2" s="1"/>
  <c r="C972" i="3"/>
  <c r="D1318" i="2"/>
  <c r="C891" i="3"/>
  <c r="D726" i="2"/>
  <c r="H726" i="2" s="1"/>
  <c r="C528" i="3"/>
  <c r="D1185" i="2"/>
  <c r="H1185" i="2" s="1"/>
  <c r="C1012" i="3"/>
  <c r="D798" i="2"/>
  <c r="D389" i="2"/>
  <c r="H389" i="2" s="1"/>
  <c r="C194" i="3"/>
  <c r="C834" i="3"/>
  <c r="D697" i="2"/>
  <c r="H697" i="2" s="1"/>
  <c r="C25" i="3"/>
  <c r="D17" i="2"/>
  <c r="H853" i="2"/>
  <c r="D1473" i="2"/>
  <c r="C1463" i="3"/>
  <c r="D907" i="2"/>
  <c r="C1223" i="3"/>
  <c r="C1101" i="3"/>
  <c r="D843" i="2"/>
  <c r="D846" i="2"/>
  <c r="H846" i="2" s="1"/>
  <c r="C1104" i="3"/>
  <c r="D1403" i="2"/>
  <c r="H1403" i="2" s="1"/>
  <c r="C1269" i="3"/>
  <c r="C1273" i="3"/>
  <c r="D1406" i="2"/>
  <c r="H1406" i="2" s="1"/>
  <c r="C478" i="3"/>
  <c r="D528" i="2"/>
  <c r="D1417" i="2"/>
  <c r="H1417" i="2" s="1"/>
  <c r="C1305" i="3"/>
  <c r="C505" i="3"/>
  <c r="D541" i="2"/>
  <c r="H541" i="2" s="1"/>
  <c r="C193" i="3"/>
  <c r="D1083" i="2"/>
  <c r="C536" i="3"/>
  <c r="D556" i="2"/>
  <c r="H556" i="2" s="1"/>
  <c r="C427" i="3"/>
  <c r="D102" i="2"/>
  <c r="C407" i="3"/>
  <c r="D97" i="2"/>
  <c r="H97" i="2" s="1"/>
  <c r="D1291" i="2"/>
  <c r="C868" i="3"/>
  <c r="C276" i="3"/>
  <c r="D421" i="2"/>
  <c r="H421" i="2" s="1"/>
  <c r="C687" i="3"/>
  <c r="D624" i="2"/>
  <c r="N1228" i="4"/>
  <c r="N1465" i="4"/>
  <c r="N1409" i="4"/>
  <c r="N1042" i="4"/>
  <c r="N455" i="4"/>
  <c r="C1430" i="3"/>
  <c r="D1003" i="2"/>
  <c r="H1003" i="2" s="1"/>
  <c r="D783" i="2"/>
  <c r="H783" i="2" s="1"/>
  <c r="C986" i="3"/>
  <c r="D880" i="2"/>
  <c r="C1168" i="3"/>
  <c r="C826" i="3"/>
  <c r="D693" i="2"/>
  <c r="H693" i="2" s="1"/>
  <c r="D239" i="2"/>
  <c r="C1184" i="3"/>
  <c r="D863" i="2"/>
  <c r="H863" i="2" s="1"/>
  <c r="C1139" i="3"/>
  <c r="D222" i="2"/>
  <c r="H222" i="2" s="1"/>
  <c r="C1096" i="3"/>
  <c r="C1011" i="3"/>
  <c r="D797" i="2"/>
  <c r="H797" i="2" s="1"/>
  <c r="D1187" i="2"/>
  <c r="C530" i="3"/>
  <c r="C343" i="3"/>
  <c r="D459" i="2"/>
  <c r="C1147" i="3"/>
  <c r="D1365" i="2"/>
  <c r="H1365" i="2" s="1"/>
  <c r="D763" i="2"/>
  <c r="H763" i="2" s="1"/>
  <c r="C953" i="3"/>
  <c r="D711" i="2"/>
  <c r="C864" i="3"/>
  <c r="C653" i="3"/>
  <c r="D1567" i="2"/>
  <c r="C1021" i="3"/>
  <c r="D806" i="2"/>
  <c r="D1566" i="2"/>
  <c r="C625" i="3"/>
  <c r="C1099" i="3"/>
  <c r="D841" i="2"/>
  <c r="H841" i="2" s="1"/>
  <c r="C901" i="3"/>
  <c r="D190" i="2"/>
  <c r="C402" i="3"/>
  <c r="D493" i="2"/>
  <c r="H493" i="2" s="1"/>
  <c r="N726" i="4"/>
  <c r="M1255" i="4"/>
  <c r="N799" i="4"/>
  <c r="N486" i="4"/>
  <c r="D966" i="2"/>
  <c r="H966" i="2" s="1"/>
  <c r="C1349" i="3"/>
  <c r="C1240" i="3"/>
  <c r="D916" i="2"/>
  <c r="D260" i="2"/>
  <c r="C1323" i="3"/>
  <c r="D956" i="2"/>
  <c r="C1331" i="3"/>
  <c r="C1221" i="3"/>
  <c r="D1384" i="2"/>
  <c r="H1384" i="2" s="1"/>
  <c r="D805" i="2"/>
  <c r="C1020" i="3"/>
  <c r="C828" i="3"/>
  <c r="D694" i="2"/>
  <c r="D1186" i="2"/>
  <c r="H1186" i="2" s="1"/>
  <c r="C529" i="3"/>
  <c r="C363" i="3"/>
  <c r="D471" i="2"/>
  <c r="H471" i="2" s="1"/>
  <c r="C481" i="3"/>
  <c r="D1169" i="2"/>
  <c r="H1169" i="2" s="1"/>
  <c r="N1203" i="4"/>
  <c r="D540" i="2"/>
  <c r="H540" i="2" s="1"/>
  <c r="C504" i="3"/>
  <c r="D122" i="2"/>
  <c r="C515" i="3"/>
  <c r="D68" i="2"/>
  <c r="H68" i="2" s="1"/>
  <c r="C95" i="3"/>
  <c r="C132" i="3"/>
  <c r="D345" i="2"/>
  <c r="C161" i="3"/>
  <c r="D369" i="2"/>
  <c r="C34" i="3"/>
  <c r="D25" i="2"/>
  <c r="H25" i="2" s="1"/>
  <c r="N419" i="4"/>
  <c r="N579" i="4"/>
  <c r="N545" i="4"/>
  <c r="N20" i="4"/>
  <c r="C1441" i="3"/>
  <c r="D1463" i="2"/>
  <c r="C1397" i="3"/>
  <c r="D274" i="2"/>
  <c r="H274" i="2" s="1"/>
  <c r="C1447" i="3"/>
  <c r="D1010" i="2"/>
  <c r="H1010" i="2" s="1"/>
  <c r="D1432" i="2"/>
  <c r="H1432" i="2" s="1"/>
  <c r="C1348" i="3"/>
  <c r="C1265" i="3"/>
  <c r="D927" i="2"/>
  <c r="H927" i="2" s="1"/>
  <c r="D1358" i="2"/>
  <c r="C1128" i="3"/>
  <c r="N1297" i="4"/>
  <c r="D913" i="2"/>
  <c r="H913" i="2" s="1"/>
  <c r="C1233" i="3"/>
  <c r="C1018" i="3"/>
  <c r="D803" i="2"/>
  <c r="H803" i="2" s="1"/>
  <c r="C1148" i="3"/>
  <c r="D1366" i="2"/>
  <c r="H1366" i="2" s="1"/>
  <c r="D898" i="2"/>
  <c r="H898" i="2" s="1"/>
  <c r="C1204" i="3"/>
  <c r="D850" i="2"/>
  <c r="H850" i="2" s="1"/>
  <c r="C1110" i="3"/>
  <c r="C327" i="3"/>
  <c r="D1134" i="2"/>
  <c r="H1134" i="2" s="1"/>
  <c r="C356" i="3"/>
  <c r="D468" i="2"/>
  <c r="M1007" i="4"/>
  <c r="D1127" i="2"/>
  <c r="H1127" i="2" s="1"/>
  <c r="C315" i="3"/>
  <c r="C281" i="3"/>
  <c r="D1115" i="2"/>
  <c r="C288" i="3"/>
  <c r="D1117" i="2"/>
  <c r="D87" i="2"/>
  <c r="C336" i="3"/>
  <c r="H843" i="2"/>
  <c r="H668" i="2"/>
  <c r="N1029" i="4"/>
  <c r="N122" i="4"/>
  <c r="N130" i="4"/>
  <c r="N1541" i="4"/>
  <c r="H1338" i="2"/>
  <c r="N995" i="4"/>
  <c r="N758" i="4"/>
  <c r="N561" i="4"/>
  <c r="N170" i="4"/>
  <c r="N95" i="4"/>
  <c r="M1259" i="4"/>
  <c r="M1449" i="4"/>
  <c r="N987" i="4"/>
  <c r="N794" i="4"/>
  <c r="M413" i="4"/>
  <c r="N13" i="4"/>
  <c r="N38" i="4"/>
  <c r="N82" i="4"/>
  <c r="N2" i="4"/>
  <c r="N16" i="4"/>
  <c r="M1134" i="4"/>
  <c r="D926" i="2"/>
  <c r="H926" i="2" s="1"/>
  <c r="C1264" i="3"/>
  <c r="C1164" i="3"/>
  <c r="D877" i="2"/>
  <c r="H877" i="2" s="1"/>
  <c r="C877" i="3"/>
  <c r="D717" i="2"/>
  <c r="C430" i="3"/>
  <c r="D506" i="2"/>
  <c r="C328" i="3"/>
  <c r="D451" i="2"/>
  <c r="H451" i="2" s="1"/>
  <c r="C458" i="3"/>
  <c r="D515" i="2"/>
  <c r="C1049" i="3"/>
  <c r="D214" i="2"/>
  <c r="H214" i="2" s="1"/>
  <c r="C778" i="3"/>
  <c r="D671" i="2"/>
  <c r="C108" i="3"/>
  <c r="D328" i="2"/>
  <c r="D1112" i="2"/>
  <c r="C273" i="3"/>
  <c r="D1307" i="2"/>
  <c r="C931" i="3"/>
  <c r="C90" i="3"/>
  <c r="D315" i="2"/>
  <c r="H916" i="2"/>
  <c r="N160" i="4"/>
  <c r="N228" i="4"/>
  <c r="N156" i="4"/>
  <c r="H671" i="2"/>
  <c r="N848" i="4"/>
  <c r="N270" i="4"/>
  <c r="N234" i="4"/>
  <c r="N266" i="4"/>
  <c r="M179" i="4"/>
  <c r="M329" i="4"/>
  <c r="M1416" i="4"/>
  <c r="M464" i="4"/>
  <c r="N1307" i="4"/>
  <c r="N1288" i="4"/>
  <c r="N675" i="4"/>
  <c r="N47" i="4"/>
  <c r="C1440" i="3"/>
  <c r="D280" i="2"/>
  <c r="H280" i="2" s="1"/>
  <c r="C1373" i="3"/>
  <c r="D980" i="2"/>
  <c r="D1421" i="2"/>
  <c r="H1421" i="2" s="1"/>
  <c r="C1311" i="3"/>
  <c r="N1124" i="4"/>
  <c r="N1295" i="4"/>
  <c r="C1291" i="3"/>
  <c r="D1413" i="2"/>
  <c r="H1413" i="2" s="1"/>
  <c r="D830" i="2"/>
  <c r="C1071" i="3"/>
  <c r="C783" i="3"/>
  <c r="D1270" i="2"/>
  <c r="H1270" i="2" s="1"/>
  <c r="N1303" i="4"/>
  <c r="C1423" i="2"/>
  <c r="C1176" i="3"/>
  <c r="D235" i="2"/>
  <c r="H235" i="2" s="1"/>
  <c r="D900" i="2"/>
  <c r="C1208" i="3"/>
  <c r="C323" i="3"/>
  <c r="D449" i="2"/>
  <c r="D1530" i="2"/>
  <c r="H1530" i="2" s="1"/>
  <c r="C446" i="3"/>
  <c r="D1382" i="2"/>
  <c r="H1382" i="2" s="1"/>
  <c r="C1217" i="3"/>
  <c r="D202" i="2"/>
  <c r="C1004" i="3"/>
  <c r="C1300" i="3"/>
  <c r="D942" i="2"/>
  <c r="C507" i="3"/>
  <c r="D121" i="2"/>
  <c r="H121" i="2" s="1"/>
  <c r="C981" i="3"/>
  <c r="D781" i="2"/>
  <c r="C602" i="3"/>
  <c r="D1206" i="2"/>
  <c r="H880" i="2"/>
  <c r="H122" i="2"/>
  <c r="N1538" i="4"/>
  <c r="N1162" i="4"/>
  <c r="N735" i="4"/>
  <c r="H675" i="2"/>
  <c r="H293" i="2"/>
  <c r="N1444" i="4"/>
  <c r="N1377" i="4"/>
  <c r="N1038" i="4"/>
  <c r="N1003" i="4"/>
  <c r="N1012" i="4"/>
  <c r="N631" i="4"/>
  <c r="N580" i="4"/>
  <c r="N236" i="4"/>
  <c r="N164" i="4"/>
  <c r="N197" i="4"/>
  <c r="N233" i="4"/>
  <c r="N273" i="4"/>
  <c r="N258" i="4"/>
  <c r="M491" i="4"/>
  <c r="M854" i="4"/>
  <c r="M1133" i="4"/>
  <c r="M1125" i="4"/>
  <c r="M1154" i="4"/>
  <c r="N661" i="4"/>
  <c r="N176" i="4"/>
  <c r="N463" i="4"/>
  <c r="D1175" i="2"/>
  <c r="H1175" i="2" s="1"/>
  <c r="C497" i="3"/>
  <c r="C419" i="3"/>
  <c r="D501" i="2"/>
  <c r="D1092" i="2"/>
  <c r="H1092" i="2" s="1"/>
  <c r="C208" i="3"/>
  <c r="D569" i="2"/>
  <c r="C562" i="3"/>
  <c r="C423" i="3"/>
  <c r="D101" i="2"/>
  <c r="H101" i="2" s="1"/>
  <c r="C138" i="3"/>
  <c r="D350" i="2"/>
  <c r="H350" i="2" s="1"/>
  <c r="D186" i="2"/>
  <c r="H186" i="2" s="1"/>
  <c r="C859" i="3"/>
  <c r="C114" i="3"/>
  <c r="D329" i="2"/>
  <c r="H329" i="2" s="1"/>
  <c r="C308" i="3"/>
  <c r="D440" i="2"/>
  <c r="H830" i="2"/>
  <c r="N1470" i="4"/>
  <c r="N867" i="4"/>
  <c r="N96" i="4"/>
  <c r="N105" i="4"/>
  <c r="N1273" i="4"/>
  <c r="N917" i="4"/>
  <c r="H1206" i="2"/>
  <c r="N1563" i="4"/>
  <c r="N1352" i="4"/>
  <c r="H900" i="2"/>
  <c r="N1200" i="4"/>
  <c r="N1238" i="4"/>
  <c r="H1029" i="2"/>
  <c r="N1262" i="4"/>
  <c r="N1046" i="4"/>
  <c r="N1380" i="4"/>
  <c r="N1112" i="4"/>
  <c r="N1205" i="4"/>
  <c r="H202" i="2"/>
  <c r="N723" i="4"/>
  <c r="N978" i="4"/>
  <c r="N1419" i="4"/>
  <c r="N1427" i="4"/>
  <c r="N1045" i="4"/>
  <c r="N901" i="4"/>
  <c r="N835" i="4"/>
  <c r="N796" i="4"/>
  <c r="N730" i="4"/>
  <c r="N1021" i="4"/>
  <c r="N745" i="4"/>
  <c r="H1566" i="2"/>
  <c r="N763" i="4"/>
  <c r="N600" i="4"/>
  <c r="N695" i="4"/>
  <c r="N387" i="4"/>
  <c r="N169" i="4"/>
  <c r="M262" i="4"/>
  <c r="M522" i="4"/>
  <c r="M1087" i="4"/>
  <c r="H260" i="2"/>
  <c r="N1198" i="4"/>
  <c r="N674" i="4"/>
  <c r="N809" i="4"/>
  <c r="M516" i="4"/>
  <c r="N669" i="4"/>
  <c r="N281" i="4"/>
  <c r="N279" i="4"/>
  <c r="C1304" i="3"/>
  <c r="D944" i="2"/>
  <c r="N1272" i="4"/>
  <c r="N1327" i="4"/>
  <c r="C1053" i="3"/>
  <c r="D1335" i="2"/>
  <c r="H1335" i="2" s="1"/>
  <c r="C667" i="3"/>
  <c r="D147" i="2"/>
  <c r="C933" i="3"/>
  <c r="D752" i="2"/>
  <c r="M863" i="4"/>
  <c r="N1281" i="4"/>
  <c r="C266" i="3"/>
  <c r="D418" i="2"/>
  <c r="H418" i="2" s="1"/>
  <c r="C411" i="3"/>
  <c r="D499" i="2"/>
  <c r="C546" i="3"/>
  <c r="D1192" i="2"/>
  <c r="H1192" i="2" s="1"/>
  <c r="N293" i="4"/>
  <c r="D84" i="2"/>
  <c r="C268" i="3"/>
  <c r="D44" i="2"/>
  <c r="H44" i="2" s="1"/>
  <c r="C54" i="3"/>
  <c r="H1272" i="2"/>
  <c r="C1386" i="2"/>
  <c r="N1210" i="4"/>
  <c r="C1336" i="2"/>
  <c r="H1336" i="2" s="1"/>
  <c r="N1040" i="4"/>
  <c r="N1235" i="4"/>
  <c r="N1365" i="4"/>
  <c r="N1499" i="4"/>
  <c r="N1476" i="4"/>
  <c r="N1506" i="4"/>
  <c r="N1248" i="4"/>
  <c r="C799" i="2"/>
  <c r="N1000" i="4"/>
  <c r="C1302" i="2"/>
  <c r="N895" i="4"/>
  <c r="N831" i="4"/>
  <c r="N1381" i="4"/>
  <c r="N1552" i="4"/>
  <c r="N1355" i="4"/>
  <c r="N1539" i="4"/>
  <c r="N1405" i="4"/>
  <c r="N1445" i="4"/>
  <c r="N1319" i="4"/>
  <c r="N1306" i="4"/>
  <c r="N1370" i="4"/>
  <c r="N1368" i="4"/>
  <c r="D1060" i="2"/>
  <c r="C1568" i="3"/>
  <c r="D1512" i="2"/>
  <c r="H1512" i="2" s="1"/>
  <c r="C1555" i="3"/>
  <c r="D1485" i="2"/>
  <c r="H1485" i="2" s="1"/>
  <c r="C1497" i="3"/>
  <c r="D974" i="2"/>
  <c r="H974" i="2" s="1"/>
  <c r="C1364" i="3"/>
  <c r="M1350" i="4"/>
  <c r="D923" i="2"/>
  <c r="H923" i="2" s="1"/>
  <c r="C1257" i="3"/>
  <c r="D909" i="2"/>
  <c r="H909" i="2" s="1"/>
  <c r="C1228" i="3"/>
  <c r="D842" i="2"/>
  <c r="H842" i="2" s="1"/>
  <c r="C1100" i="3"/>
  <c r="D946" i="2"/>
  <c r="C1307" i="3"/>
  <c r="D952" i="2"/>
  <c r="C1324" i="3"/>
  <c r="D983" i="2"/>
  <c r="H983" i="2" s="1"/>
  <c r="C1377" i="3"/>
  <c r="D826" i="2"/>
  <c r="C1059" i="3"/>
  <c r="D1543" i="2"/>
  <c r="C1172" i="3"/>
  <c r="D1569" i="2"/>
  <c r="C1182" i="3"/>
  <c r="D223" i="2"/>
  <c r="H223" i="2" s="1"/>
  <c r="C1097" i="3"/>
  <c r="D1328" i="2"/>
  <c r="C1028" i="3"/>
  <c r="D634" i="2"/>
  <c r="C712" i="3"/>
  <c r="D141" i="2"/>
  <c r="C636" i="3"/>
  <c r="D730" i="2"/>
  <c r="H730" i="2" s="1"/>
  <c r="C898" i="3"/>
  <c r="D746" i="2"/>
  <c r="C924" i="3"/>
  <c r="D731" i="2"/>
  <c r="C899" i="3"/>
  <c r="D576" i="2"/>
  <c r="C579" i="3"/>
  <c r="D560" i="2"/>
  <c r="H560" i="2" s="1"/>
  <c r="C545" i="3"/>
  <c r="D120" i="2"/>
  <c r="H120" i="2" s="1"/>
  <c r="C488" i="3"/>
  <c r="D1171" i="2"/>
  <c r="C486" i="3"/>
  <c r="D604" i="2"/>
  <c r="H604" i="2" s="1"/>
  <c r="C642" i="3"/>
  <c r="D1334" i="2"/>
  <c r="H1334" i="2" s="1"/>
  <c r="C1041" i="3"/>
  <c r="D1178" i="2"/>
  <c r="C512" i="3"/>
  <c r="D1182" i="2"/>
  <c r="C520" i="3"/>
  <c r="D1177" i="2"/>
  <c r="C506" i="3"/>
  <c r="D1132" i="2"/>
  <c r="C324" i="3"/>
  <c r="D608" i="2"/>
  <c r="H608" i="2" s="1"/>
  <c r="C654" i="3"/>
  <c r="D340" i="2"/>
  <c r="C127" i="3"/>
  <c r="D91" i="2"/>
  <c r="H91" i="2" s="1"/>
  <c r="C378" i="3"/>
  <c r="D1128" i="2"/>
  <c r="H1128" i="2" s="1"/>
  <c r="C319" i="3"/>
  <c r="D1564" i="2"/>
  <c r="C414" i="3"/>
  <c r="D46" i="2"/>
  <c r="C56" i="3"/>
  <c r="C660" i="3"/>
  <c r="D1232" i="2"/>
  <c r="H1232" i="2" s="1"/>
  <c r="C635" i="3"/>
  <c r="D599" i="2"/>
  <c r="H599" i="2" s="1"/>
  <c r="C916" i="3"/>
  <c r="D742" i="2"/>
  <c r="C829" i="3"/>
  <c r="D1282" i="2"/>
  <c r="H1282" i="2" s="1"/>
  <c r="C682" i="3"/>
  <c r="D620" i="2"/>
  <c r="H620" i="2" s="1"/>
  <c r="C320" i="3"/>
  <c r="D1129" i="2"/>
  <c r="H1129" i="2" s="1"/>
  <c r="C52" i="3"/>
  <c r="D42" i="2"/>
  <c r="H42" i="2" s="1"/>
  <c r="N1229" i="4"/>
  <c r="N1179" i="4"/>
  <c r="N926" i="4"/>
  <c r="N875" i="4"/>
  <c r="N370" i="4"/>
  <c r="D1495" i="2"/>
  <c r="H1495" i="2" s="1"/>
  <c r="C1520" i="3"/>
  <c r="D1051" i="2"/>
  <c r="H1051" i="2" s="1"/>
  <c r="C1547" i="3"/>
  <c r="D1498" i="2"/>
  <c r="C1528" i="3"/>
  <c r="D1489" i="2"/>
  <c r="H1489" i="2" s="1"/>
  <c r="C1504" i="3"/>
  <c r="D953" i="2"/>
  <c r="H953" i="2" s="1"/>
  <c r="C1325" i="3"/>
  <c r="D931" i="2"/>
  <c r="H931" i="2" s="1"/>
  <c r="C1279" i="3"/>
  <c r="D1404" i="2"/>
  <c r="C1270" i="3"/>
  <c r="D287" i="2"/>
  <c r="C1476" i="3"/>
  <c r="D969" i="2"/>
  <c r="H969" i="2" s="1"/>
  <c r="C1357" i="3"/>
  <c r="D1465" i="2"/>
  <c r="C1444" i="3"/>
  <c r="D997" i="2"/>
  <c r="C1416" i="3"/>
  <c r="D845" i="2"/>
  <c r="H845" i="2" s="1"/>
  <c r="C1103" i="3"/>
  <c r="D1457" i="2"/>
  <c r="C1420" i="3"/>
  <c r="D1414" i="2"/>
  <c r="C1293" i="3"/>
  <c r="D761" i="2"/>
  <c r="H761" i="2" s="1"/>
  <c r="C948" i="3"/>
  <c r="D854" i="2"/>
  <c r="C1120" i="3"/>
  <c r="D859" i="2"/>
  <c r="H859" i="2" s="1"/>
  <c r="C1126" i="3"/>
  <c r="D732" i="2"/>
  <c r="C900" i="3"/>
  <c r="D902" i="2"/>
  <c r="C1214" i="3"/>
  <c r="D864" i="2"/>
  <c r="H864" i="2" s="1"/>
  <c r="C1142" i="3"/>
  <c r="D1294" i="2"/>
  <c r="H1294" i="2" s="1"/>
  <c r="C875" i="3"/>
  <c r="D1219" i="2"/>
  <c r="C628" i="3"/>
  <c r="D583" i="2"/>
  <c r="C587" i="3"/>
  <c r="D1237" i="2"/>
  <c r="H1237" i="2" s="1"/>
  <c r="C675" i="3"/>
  <c r="D237" i="2"/>
  <c r="C1181" i="3"/>
  <c r="D687" i="2"/>
  <c r="H687" i="2" s="1"/>
  <c r="C808" i="3"/>
  <c r="D188" i="2"/>
  <c r="H188" i="2" s="1"/>
  <c r="C882" i="3"/>
  <c r="D722" i="2"/>
  <c r="C885" i="3"/>
  <c r="D532" i="2"/>
  <c r="H532" i="2" s="1"/>
  <c r="C489" i="3"/>
  <c r="D587" i="2"/>
  <c r="C595" i="3"/>
  <c r="D536" i="2"/>
  <c r="H536" i="2" s="1"/>
  <c r="C496" i="3"/>
  <c r="D1263" i="2"/>
  <c r="C762" i="3"/>
  <c r="D1296" i="2"/>
  <c r="C884" i="3"/>
  <c r="D1209" i="2"/>
  <c r="C612" i="3"/>
  <c r="D562" i="2"/>
  <c r="C552" i="3"/>
  <c r="D621" i="2"/>
  <c r="C683" i="3"/>
  <c r="M492" i="4"/>
  <c r="D1250" i="2"/>
  <c r="C714" i="3"/>
  <c r="D110" i="2"/>
  <c r="H110" i="2" s="1"/>
  <c r="C447" i="3"/>
  <c r="D486" i="2"/>
  <c r="C391" i="3"/>
  <c r="D530" i="2"/>
  <c r="C482" i="3"/>
  <c r="D352" i="2"/>
  <c r="C140" i="3"/>
  <c r="D65" i="2"/>
  <c r="H65" i="2" s="1"/>
  <c r="C82" i="3"/>
  <c r="D464" i="2"/>
  <c r="C351" i="3"/>
  <c r="D1080" i="2"/>
  <c r="H1080" i="2" s="1"/>
  <c r="C188" i="3"/>
  <c r="D525" i="2"/>
  <c r="C475" i="3"/>
  <c r="D410" i="2"/>
  <c r="H410" i="2" s="1"/>
  <c r="C250" i="3"/>
  <c r="D104" i="2"/>
  <c r="C435" i="3"/>
  <c r="D457" i="2"/>
  <c r="C340" i="3"/>
  <c r="D1138" i="2"/>
  <c r="H1138" i="2" s="1"/>
  <c r="C338" i="3"/>
  <c r="D376" i="2"/>
  <c r="H376" i="2" s="1"/>
  <c r="C172" i="3"/>
  <c r="N198" i="4"/>
  <c r="D1140" i="2"/>
  <c r="H1140" i="2" s="1"/>
  <c r="C344" i="3"/>
  <c r="C738" i="3"/>
  <c r="D649" i="2"/>
  <c r="C914" i="3"/>
  <c r="D740" i="2"/>
  <c r="C733" i="3"/>
  <c r="D158" i="2"/>
  <c r="H158" i="2" s="1"/>
  <c r="D476" i="2"/>
  <c r="C372" i="3"/>
  <c r="C465" i="3"/>
  <c r="D520" i="2"/>
  <c r="H520" i="2" s="1"/>
  <c r="C274" i="3"/>
  <c r="D1113" i="2"/>
  <c r="H1113" i="2" s="1"/>
  <c r="D652" i="2"/>
  <c r="C746" i="3"/>
  <c r="C386" i="3"/>
  <c r="D481" i="2"/>
  <c r="H481" i="2" s="1"/>
  <c r="D386" i="2"/>
  <c r="H386" i="2" s="1"/>
  <c r="C186" i="3"/>
  <c r="C89" i="3"/>
  <c r="D314" i="2"/>
  <c r="C81" i="3"/>
  <c r="D64" i="2"/>
  <c r="H64" i="2" s="1"/>
  <c r="C392" i="3"/>
  <c r="D487" i="2"/>
  <c r="H487" i="2" s="1"/>
  <c r="C264" i="3"/>
  <c r="D416" i="2"/>
  <c r="H416" i="2" s="1"/>
  <c r="N1123" i="4"/>
  <c r="N1180" i="4"/>
  <c r="N1028" i="4"/>
  <c r="M174" i="4"/>
  <c r="M113" i="4"/>
  <c r="M1086" i="4"/>
  <c r="M68" i="4"/>
  <c r="M1514" i="4"/>
  <c r="M474" i="4"/>
  <c r="M1541" i="4"/>
  <c r="D1500" i="2"/>
  <c r="H1500" i="2" s="1"/>
  <c r="C1531" i="3"/>
  <c r="D300" i="2"/>
  <c r="H300" i="2" s="1"/>
  <c r="C1554" i="3"/>
  <c r="D1037" i="2"/>
  <c r="H1037" i="2" s="1"/>
  <c r="C1508" i="3"/>
  <c r="D1004" i="2"/>
  <c r="C1432" i="3"/>
  <c r="D1007" i="2"/>
  <c r="H1007" i="2" s="1"/>
  <c r="C1438" i="3"/>
  <c r="D1006" i="2"/>
  <c r="C1437" i="3"/>
  <c r="D1447" i="2"/>
  <c r="C1403" i="3"/>
  <c r="D1438" i="2"/>
  <c r="H1438" i="2" s="1"/>
  <c r="C1380" i="3"/>
  <c r="D1011" i="2"/>
  <c r="C1448" i="3"/>
  <c r="D1444" i="2"/>
  <c r="C1398" i="3"/>
  <c r="D1021" i="2"/>
  <c r="H1021" i="2" s="1"/>
  <c r="C1475" i="3"/>
  <c r="D985" i="2"/>
  <c r="H985" i="2" s="1"/>
  <c r="C1385" i="3"/>
  <c r="N1246" i="4"/>
  <c r="N1304" i="4"/>
  <c r="D1412" i="2"/>
  <c r="H1412" i="2" s="1"/>
  <c r="C1289" i="3"/>
  <c r="D213" i="2"/>
  <c r="C1046" i="3"/>
  <c r="D848" i="2"/>
  <c r="C1108" i="3"/>
  <c r="D1427" i="2"/>
  <c r="H1427" i="2" s="1"/>
  <c r="C1327" i="3"/>
  <c r="D182" i="2"/>
  <c r="C852" i="3"/>
  <c r="D690" i="2"/>
  <c r="C820" i="3"/>
  <c r="D754" i="2"/>
  <c r="H754" i="2" s="1"/>
  <c r="C939" i="3"/>
  <c r="D1298" i="2"/>
  <c r="H1298" i="2" s="1"/>
  <c r="C893" i="3"/>
  <c r="D855" i="2"/>
  <c r="H855" i="2" s="1"/>
  <c r="C1121" i="3"/>
  <c r="D230" i="2"/>
  <c r="H230" i="2" s="1"/>
  <c r="C1133" i="3"/>
  <c r="D208" i="2"/>
  <c r="H208" i="2" s="1"/>
  <c r="C1013" i="3"/>
  <c r="D196" i="2"/>
  <c r="H196" i="2" s="1"/>
  <c r="C954" i="3"/>
  <c r="D178" i="2"/>
  <c r="C832" i="3"/>
  <c r="D1267" i="2"/>
  <c r="H1267" i="2" s="1"/>
  <c r="C774" i="3"/>
  <c r="D610" i="2"/>
  <c r="H610" i="2" s="1"/>
  <c r="C662" i="3"/>
  <c r="D1325" i="2"/>
  <c r="H1325" i="2" s="1"/>
  <c r="C1001" i="3"/>
  <c r="D1255" i="2"/>
  <c r="H1255" i="2" s="1"/>
  <c r="C728" i="3"/>
  <c r="D1301" i="2"/>
  <c r="C908" i="3"/>
  <c r="D666" i="2"/>
  <c r="H666" i="2" s="1"/>
  <c r="C768" i="3"/>
  <c r="D1359" i="2"/>
  <c r="H1359" i="2" s="1"/>
  <c r="C1135" i="3"/>
  <c r="D682" i="2"/>
  <c r="C797" i="3"/>
  <c r="D551" i="2"/>
  <c r="C523" i="3"/>
  <c r="D747" i="2"/>
  <c r="H747" i="2" s="1"/>
  <c r="C925" i="3"/>
  <c r="N739" i="4"/>
  <c r="N471" i="4"/>
  <c r="D155" i="2"/>
  <c r="C705" i="3"/>
  <c r="D1168" i="2"/>
  <c r="C474" i="3"/>
  <c r="D637" i="2"/>
  <c r="H637" i="2" s="1"/>
  <c r="C719" i="3"/>
  <c r="D123" i="2"/>
  <c r="C539" i="3"/>
  <c r="D341" i="2"/>
  <c r="H341" i="2" s="1"/>
  <c r="C128" i="3"/>
  <c r="D21" i="2"/>
  <c r="H21" i="2" s="1"/>
  <c r="C29" i="3"/>
  <c r="D49" i="2"/>
  <c r="H49" i="2" s="1"/>
  <c r="C61" i="3"/>
  <c r="D26" i="2"/>
  <c r="H26" i="2" s="1"/>
  <c r="C36" i="3"/>
  <c r="D337" i="2"/>
  <c r="H337" i="2" s="1"/>
  <c r="C124" i="3"/>
  <c r="N36" i="4"/>
  <c r="D355" i="2"/>
  <c r="H355" i="2" s="1"/>
  <c r="C143" i="3"/>
  <c r="D1151" i="2"/>
  <c r="H1151" i="2" s="1"/>
  <c r="C380" i="3"/>
  <c r="D1520" i="2"/>
  <c r="C196" i="3"/>
  <c r="C670" i="3"/>
  <c r="D1235" i="2"/>
  <c r="C804" i="3"/>
  <c r="D1273" i="2"/>
  <c r="C651" i="3"/>
  <c r="D607" i="2"/>
  <c r="C578" i="3"/>
  <c r="D133" i="2"/>
  <c r="D1213" i="2"/>
  <c r="C619" i="3"/>
  <c r="C867" i="3"/>
  <c r="D713" i="2"/>
  <c r="H713" i="2" s="1"/>
  <c r="C737" i="3"/>
  <c r="D648" i="2"/>
  <c r="H648" i="2" s="1"/>
  <c r="C459" i="3"/>
  <c r="D1166" i="2"/>
  <c r="C462" i="3"/>
  <c r="D517" i="2"/>
  <c r="D557" i="2"/>
  <c r="H557" i="2" s="1"/>
  <c r="C538" i="3"/>
  <c r="C498" i="3"/>
  <c r="D537" i="2"/>
  <c r="D504" i="2"/>
  <c r="C426" i="3"/>
  <c r="C384" i="3"/>
  <c r="D480" i="2"/>
  <c r="H480" i="2" s="1"/>
  <c r="C332" i="3"/>
  <c r="D1136" i="2"/>
  <c r="H1136" i="2" s="1"/>
  <c r="C300" i="3"/>
  <c r="D434" i="2"/>
  <c r="D394" i="2"/>
  <c r="C220" i="3"/>
  <c r="N1245" i="4"/>
  <c r="N1165" i="4"/>
  <c r="N1075" i="4"/>
  <c r="N1044" i="4"/>
  <c r="N1027" i="4"/>
  <c r="N764" i="4"/>
  <c r="N779" i="4"/>
  <c r="N1024" i="4"/>
  <c r="N571" i="4"/>
  <c r="N654" i="4"/>
  <c r="N410" i="4"/>
  <c r="N529" i="4"/>
  <c r="N379" i="4"/>
  <c r="N40" i="4"/>
  <c r="N346" i="4"/>
  <c r="M1089" i="4"/>
  <c r="M1311" i="4"/>
  <c r="M324" i="4"/>
  <c r="M330" i="4"/>
  <c r="M1430" i="4"/>
  <c r="M1490" i="4"/>
  <c r="M538" i="4"/>
  <c r="M861" i="4"/>
  <c r="D1046" i="2"/>
  <c r="H1046" i="2" s="1"/>
  <c r="C1532" i="3"/>
  <c r="D1502" i="2"/>
  <c r="H1502" i="2" s="1"/>
  <c r="C1536" i="3"/>
  <c r="M1462" i="4"/>
  <c r="N1505" i="4"/>
  <c r="D1454" i="2"/>
  <c r="H1454" i="2" s="1"/>
  <c r="C1415" i="3"/>
  <c r="D268" i="2"/>
  <c r="H268" i="2" s="1"/>
  <c r="C1356" i="3"/>
  <c r="D277" i="2"/>
  <c r="H277" i="2" s="1"/>
  <c r="C1422" i="3"/>
  <c r="D1394" i="2"/>
  <c r="C1241" i="3"/>
  <c r="D951" i="2"/>
  <c r="H951" i="2" s="1"/>
  <c r="C1322" i="3"/>
  <c r="D887" i="2"/>
  <c r="H887" i="2" s="1"/>
  <c r="C1191" i="3"/>
  <c r="D1367" i="2"/>
  <c r="C1149" i="3"/>
  <c r="D922" i="2"/>
  <c r="H922" i="2" s="1"/>
  <c r="C1256" i="3"/>
  <c r="D1466" i="2"/>
  <c r="C1445" i="3"/>
  <c r="N1406" i="4"/>
  <c r="D995" i="2"/>
  <c r="H995" i="2" s="1"/>
  <c r="C1406" i="3"/>
  <c r="D935" i="2"/>
  <c r="C1284" i="3"/>
  <c r="D879" i="2"/>
  <c r="C1167" i="3"/>
  <c r="D203" i="2"/>
  <c r="H203" i="2" s="1"/>
  <c r="C1005" i="3"/>
  <c r="D827" i="2"/>
  <c r="C1062" i="3"/>
  <c r="D1364" i="2"/>
  <c r="H1364" i="2" s="1"/>
  <c r="C1144" i="3"/>
  <c r="D1342" i="2"/>
  <c r="H1342" i="2" s="1"/>
  <c r="C1067" i="3"/>
  <c r="D1287" i="2"/>
  <c r="H1287" i="2" s="1"/>
  <c r="C845" i="3"/>
  <c r="D712" i="2"/>
  <c r="H712" i="2" s="1"/>
  <c r="C866" i="3"/>
  <c r="D1214" i="2"/>
  <c r="C620" i="3"/>
  <c r="D759" i="2"/>
  <c r="H759" i="2" s="1"/>
  <c r="C946" i="3"/>
  <c r="D802" i="2"/>
  <c r="H802" i="2" s="1"/>
  <c r="C1017" i="3"/>
  <c r="D226" i="2"/>
  <c r="H226" i="2" s="1"/>
  <c r="C1119" i="3"/>
  <c r="D211" i="2"/>
  <c r="C1044" i="3"/>
  <c r="H753" i="2"/>
  <c r="D676" i="2"/>
  <c r="H676" i="2" s="1"/>
  <c r="C785" i="3"/>
  <c r="D153" i="2"/>
  <c r="H153" i="2" s="1"/>
  <c r="C700" i="3"/>
  <c r="D1197" i="2"/>
  <c r="H1197" i="2" s="1"/>
  <c r="C563" i="3"/>
  <c r="D529" i="2"/>
  <c r="H529" i="2" s="1"/>
  <c r="C480" i="3"/>
  <c r="D623" i="2"/>
  <c r="C686" i="3"/>
  <c r="H506" i="2"/>
  <c r="D1222" i="2"/>
  <c r="H1222" i="2" s="1"/>
  <c r="C632" i="3"/>
  <c r="M421" i="4"/>
  <c r="M771" i="4"/>
  <c r="D1227" i="2"/>
  <c r="C649" i="3"/>
  <c r="D1193" i="2"/>
  <c r="H1193" i="2" s="1"/>
  <c r="C547" i="3"/>
  <c r="D573" i="2"/>
  <c r="C570" i="3"/>
  <c r="D595" i="2"/>
  <c r="C611" i="3"/>
  <c r="D431" i="2"/>
  <c r="C292" i="3"/>
  <c r="D138" i="2"/>
  <c r="C627" i="3"/>
  <c r="N447" i="4"/>
  <c r="D357" i="2"/>
  <c r="H357" i="2" s="1"/>
  <c r="C146" i="3"/>
  <c r="D319" i="2"/>
  <c r="H319" i="2" s="1"/>
  <c r="C96" i="3"/>
  <c r="D58" i="2"/>
  <c r="C73" i="3"/>
  <c r="N368" i="4"/>
  <c r="D1078" i="2"/>
  <c r="C185" i="3"/>
  <c r="D370" i="2"/>
  <c r="H370" i="2" s="1"/>
  <c r="C162" i="3"/>
  <c r="D1556" i="2"/>
  <c r="C57" i="3"/>
  <c r="D443" i="2"/>
  <c r="H443" i="2" s="1"/>
  <c r="C312" i="3"/>
  <c r="D1107" i="2"/>
  <c r="C260" i="3"/>
  <c r="D417" i="2"/>
  <c r="C265" i="3"/>
  <c r="D1525" i="2"/>
  <c r="H1525" i="2" s="1"/>
  <c r="C252" i="3"/>
  <c r="D326" i="2"/>
  <c r="C105" i="3"/>
  <c r="D1146" i="2"/>
  <c r="C367" i="3"/>
  <c r="D38" i="2"/>
  <c r="H38" i="2" s="1"/>
  <c r="C48" i="3"/>
  <c r="C803" i="3"/>
  <c r="D686" i="2"/>
  <c r="C717" i="3"/>
  <c r="D156" i="2"/>
  <c r="H156" i="2" s="1"/>
  <c r="C710" i="3"/>
  <c r="D1247" i="2"/>
  <c r="H1247" i="2" s="1"/>
  <c r="N872" i="4"/>
  <c r="C786" i="3"/>
  <c r="D165" i="2"/>
  <c r="N719" i="4"/>
  <c r="C457" i="3"/>
  <c r="D514" i="2"/>
  <c r="H514" i="2" s="1"/>
  <c r="C750" i="3"/>
  <c r="D656" i="2"/>
  <c r="H656" i="2" s="1"/>
  <c r="D605" i="2"/>
  <c r="C643" i="3"/>
  <c r="D1160" i="2"/>
  <c r="C442" i="3"/>
  <c r="C371" i="3"/>
  <c r="D1148" i="2"/>
  <c r="D1167" i="2"/>
  <c r="C470" i="3"/>
  <c r="C331" i="3"/>
  <c r="D453" i="2"/>
  <c r="H453" i="2" s="1"/>
  <c r="C244" i="3"/>
  <c r="D1101" i="2"/>
  <c r="H1101" i="2" s="1"/>
  <c r="D59" i="2"/>
  <c r="H59" i="2" s="1"/>
  <c r="C74" i="3"/>
  <c r="C422" i="3"/>
  <c r="D100" i="2"/>
  <c r="C207" i="3"/>
  <c r="D1559" i="2"/>
  <c r="H1559" i="2" s="1"/>
  <c r="D8" i="2"/>
  <c r="H8" i="2" s="1"/>
  <c r="C16" i="3"/>
  <c r="C225" i="3"/>
  <c r="D81" i="2"/>
  <c r="D1453" i="2"/>
  <c r="C1414" i="3"/>
  <c r="D1426" i="2"/>
  <c r="H1426" i="2" s="1"/>
  <c r="C1321" i="3"/>
  <c r="D832" i="2"/>
  <c r="H832" i="2" s="1"/>
  <c r="C1079" i="3"/>
  <c r="D910" i="2"/>
  <c r="C1230" i="3"/>
  <c r="D964" i="2"/>
  <c r="C1345" i="3"/>
  <c r="D840" i="2"/>
  <c r="H840" i="2" s="1"/>
  <c r="C1093" i="3"/>
  <c r="D795" i="2"/>
  <c r="H795" i="2" s="1"/>
  <c r="C1003" i="3"/>
  <c r="D1310" i="2"/>
  <c r="H1310" i="2" s="1"/>
  <c r="C945" i="3"/>
  <c r="D1295" i="2"/>
  <c r="H1295" i="2" s="1"/>
  <c r="C883" i="3"/>
  <c r="D765" i="2"/>
  <c r="C956" i="3"/>
  <c r="D725" i="2"/>
  <c r="H725" i="2" s="1"/>
  <c r="C890" i="3"/>
  <c r="D1264" i="2"/>
  <c r="H1264" i="2" s="1"/>
  <c r="C767" i="3"/>
  <c r="D609" i="2"/>
  <c r="C658" i="3"/>
  <c r="D1212" i="2"/>
  <c r="H1212" i="2" s="1"/>
  <c r="C618" i="3"/>
  <c r="D194" i="2"/>
  <c r="H194" i="2" s="1"/>
  <c r="C938" i="3"/>
  <c r="D1241" i="2"/>
  <c r="H1241" i="2" s="1"/>
  <c r="C692" i="3"/>
  <c r="N1108" i="4"/>
  <c r="D771" i="2"/>
  <c r="C964" i="3"/>
  <c r="D837" i="2"/>
  <c r="C1090" i="3"/>
  <c r="D1189" i="2"/>
  <c r="H1189" i="2" s="1"/>
  <c r="C537" i="3"/>
  <c r="D585" i="2"/>
  <c r="H585" i="2" s="1"/>
  <c r="C590" i="3"/>
  <c r="H100" i="2"/>
  <c r="N649" i="4"/>
  <c r="D154" i="2"/>
  <c r="H154" i="2" s="1"/>
  <c r="C703" i="3"/>
  <c r="D630" i="2"/>
  <c r="H630" i="2" s="1"/>
  <c r="C701" i="3"/>
  <c r="D1103" i="2"/>
  <c r="H1103" i="2" s="1"/>
  <c r="C256" i="3"/>
  <c r="D380" i="2"/>
  <c r="C177" i="3"/>
  <c r="D309" i="2"/>
  <c r="H309" i="2" s="1"/>
  <c r="C76" i="3"/>
  <c r="D462" i="2"/>
  <c r="H462" i="2" s="1"/>
  <c r="C348" i="3"/>
  <c r="D75" i="2"/>
  <c r="C113" i="3"/>
  <c r="D30" i="2"/>
  <c r="H30" i="2" s="1"/>
  <c r="C40" i="3"/>
  <c r="D9" i="2"/>
  <c r="C17" i="3"/>
  <c r="D593" i="2"/>
  <c r="H593" i="2" s="1"/>
  <c r="C609" i="3"/>
  <c r="D439" i="2"/>
  <c r="H439" i="2" s="1"/>
  <c r="C306" i="3"/>
  <c r="D1096" i="2"/>
  <c r="H1096" i="2" s="1"/>
  <c r="C228" i="3"/>
  <c r="D391" i="2"/>
  <c r="H391" i="2" s="1"/>
  <c r="C212" i="3"/>
  <c r="C702" i="3"/>
  <c r="D1245" i="2"/>
  <c r="C861" i="3"/>
  <c r="D709" i="2"/>
  <c r="D594" i="2"/>
  <c r="H594" i="2" s="1"/>
  <c r="C610" i="3"/>
  <c r="D1548" i="2"/>
  <c r="C359" i="3"/>
  <c r="C438" i="3"/>
  <c r="D107" i="2"/>
  <c r="H107" i="2" s="1"/>
  <c r="D466" i="2"/>
  <c r="H466" i="2" s="1"/>
  <c r="C354" i="3"/>
  <c r="C490" i="3"/>
  <c r="D1172" i="2"/>
  <c r="D442" i="2"/>
  <c r="H442" i="2" s="1"/>
  <c r="C311" i="3"/>
  <c r="C13" i="3"/>
  <c r="D5" i="2"/>
  <c r="H5" i="2" s="1"/>
  <c r="C297" i="3"/>
  <c r="D1122" i="2"/>
  <c r="H1122" i="2" s="1"/>
  <c r="C617" i="3"/>
  <c r="D1211" i="2"/>
  <c r="H1211" i="2" s="1"/>
  <c r="D393" i="2"/>
  <c r="C217" i="3"/>
  <c r="H1498" i="2"/>
  <c r="H997" i="2"/>
  <c r="N1441" i="4"/>
  <c r="N1339" i="4"/>
  <c r="N1250" i="4"/>
  <c r="N1211" i="4"/>
  <c r="N1139" i="4"/>
  <c r="H682" i="2"/>
  <c r="N746" i="4"/>
  <c r="N1127" i="4"/>
  <c r="N948" i="4"/>
  <c r="N1008" i="4"/>
  <c r="N751" i="4"/>
  <c r="N680" i="4"/>
  <c r="N766" i="4"/>
  <c r="N425" i="4"/>
  <c r="M1554" i="4"/>
  <c r="M42" i="4"/>
  <c r="M1293" i="4"/>
  <c r="M628" i="4"/>
  <c r="M1014" i="4"/>
  <c r="M506" i="4"/>
  <c r="M62" i="4"/>
  <c r="D1050" i="2"/>
  <c r="H1050" i="2" s="1"/>
  <c r="C1546" i="3"/>
  <c r="D1013" i="2"/>
  <c r="C1454" i="3"/>
  <c r="D1002" i="2"/>
  <c r="H1002" i="2" s="1"/>
  <c r="C1429" i="3"/>
  <c r="D1491" i="2"/>
  <c r="H1491" i="2" s="1"/>
  <c r="C1510" i="3"/>
  <c r="D1042" i="2"/>
  <c r="H1042" i="2" s="1"/>
  <c r="C1521" i="3"/>
  <c r="D1437" i="2"/>
  <c r="C1379" i="3"/>
  <c r="D272" i="2"/>
  <c r="H272" i="2" s="1"/>
  <c r="C1382" i="3"/>
  <c r="D1423" i="2"/>
  <c r="H1423" i="2" s="1"/>
  <c r="C1317" i="3"/>
  <c r="D934" i="2"/>
  <c r="C1283" i="3"/>
  <c r="D1375" i="2"/>
  <c r="C1180" i="3"/>
  <c r="H826" i="2"/>
  <c r="D240" i="2"/>
  <c r="H240" i="2" s="1"/>
  <c r="C1185" i="3"/>
  <c r="D906" i="2"/>
  <c r="H906" i="2" s="1"/>
  <c r="C1219" i="3"/>
  <c r="D670" i="2"/>
  <c r="H670" i="2" s="1"/>
  <c r="C777" i="3"/>
  <c r="D818" i="2"/>
  <c r="H818" i="2" s="1"/>
  <c r="C1047" i="3"/>
  <c r="D699" i="2"/>
  <c r="H699" i="2" s="1"/>
  <c r="C836" i="3"/>
  <c r="D868" i="2"/>
  <c r="H868" i="2" s="1"/>
  <c r="C1152" i="3"/>
  <c r="D1292" i="2"/>
  <c r="C869" i="3"/>
  <c r="D1345" i="2"/>
  <c r="C1078" i="3"/>
  <c r="D790" i="2"/>
  <c r="H790" i="2" s="1"/>
  <c r="C996" i="3"/>
  <c r="D173" i="2"/>
  <c r="C816" i="3"/>
  <c r="D586" i="2"/>
  <c r="H586" i="2" s="1"/>
  <c r="C594" i="3"/>
  <c r="D655" i="2"/>
  <c r="H655" i="2" s="1"/>
  <c r="C749" i="3"/>
  <c r="M509" i="4"/>
  <c r="N416" i="4"/>
  <c r="D533" i="2"/>
  <c r="C491" i="3"/>
  <c r="D784" i="2"/>
  <c r="H784" i="2" s="1"/>
  <c r="C988" i="3"/>
  <c r="D82" i="2"/>
  <c r="H82" i="2" s="1"/>
  <c r="C226" i="3"/>
  <c r="D1533" i="2"/>
  <c r="C531" i="3"/>
  <c r="D519" i="2"/>
  <c r="H519" i="2" s="1"/>
  <c r="C464" i="3"/>
  <c r="N423" i="4"/>
  <c r="D95" i="2"/>
  <c r="H95" i="2" s="1"/>
  <c r="C398" i="3"/>
  <c r="D148" i="2"/>
  <c r="H148" i="2" s="1"/>
  <c r="C676" i="3"/>
  <c r="D1223" i="2"/>
  <c r="H1223" i="2" s="1"/>
  <c r="C634" i="3"/>
  <c r="D1073" i="2"/>
  <c r="H1073" i="2" s="1"/>
  <c r="C170" i="3"/>
  <c r="D317" i="2"/>
  <c r="H317" i="2" s="1"/>
  <c r="C92" i="3"/>
  <c r="D307" i="2"/>
  <c r="C68" i="3"/>
  <c r="D1527" i="2"/>
  <c r="H1527" i="2" s="1"/>
  <c r="C375" i="3"/>
  <c r="D1116" i="2"/>
  <c r="H1116" i="2" s="1"/>
  <c r="C284" i="3"/>
  <c r="D1076" i="2"/>
  <c r="H1076" i="2" s="1"/>
  <c r="C180" i="3"/>
  <c r="D404" i="2"/>
  <c r="H404" i="2" s="1"/>
  <c r="C239" i="3"/>
  <c r="D1072" i="2"/>
  <c r="H1072" i="2" s="1"/>
  <c r="C168" i="3"/>
  <c r="D549" i="2"/>
  <c r="H549" i="2" s="1"/>
  <c r="C521" i="3"/>
  <c r="D1170" i="2"/>
  <c r="C483" i="3"/>
  <c r="D322" i="2"/>
  <c r="C100" i="3"/>
  <c r="D7" i="2"/>
  <c r="C15" i="3"/>
  <c r="D544" i="2"/>
  <c r="C510" i="3"/>
  <c r="C810" i="3"/>
  <c r="D172" i="2"/>
  <c r="H172" i="2" s="1"/>
  <c r="C940" i="3"/>
  <c r="D755" i="2"/>
  <c r="H755" i="2" s="1"/>
  <c r="N856" i="4"/>
  <c r="C473" i="3"/>
  <c r="D524" i="2"/>
  <c r="H524" i="2" s="1"/>
  <c r="C730" i="3"/>
  <c r="D1256" i="2"/>
  <c r="N511" i="4"/>
  <c r="N29" i="4"/>
  <c r="M358" i="4"/>
  <c r="C121" i="3"/>
  <c r="D334" i="2"/>
  <c r="C257" i="3"/>
  <c r="D1104" i="2"/>
  <c r="C362" i="3"/>
  <c r="D1145" i="2"/>
  <c r="H1145" i="2" s="1"/>
  <c r="N1239" i="4"/>
  <c r="N1050" i="4"/>
  <c r="N907" i="4"/>
  <c r="N914" i="4"/>
  <c r="N620" i="4"/>
  <c r="N773" i="4"/>
  <c r="N750" i="4"/>
  <c r="N648" i="4"/>
  <c r="N319" i="4"/>
  <c r="N78" i="4"/>
  <c r="M377" i="4"/>
  <c r="M364" i="4"/>
  <c r="M1265" i="4"/>
  <c r="M214" i="4"/>
  <c r="M472" i="4"/>
  <c r="M1106" i="4"/>
  <c r="M1214" i="4"/>
  <c r="D1514" i="2"/>
  <c r="C1563" i="3"/>
  <c r="D1505" i="2"/>
  <c r="H1505" i="2" s="1"/>
  <c r="C1539" i="3"/>
  <c r="D1472" i="2"/>
  <c r="H1472" i="2" s="1"/>
  <c r="C1461" i="3"/>
  <c r="D1023" i="2"/>
  <c r="H1023" i="2" s="1"/>
  <c r="C1479" i="3"/>
  <c r="D1486" i="2"/>
  <c r="C1499" i="3"/>
  <c r="D1440" i="2"/>
  <c r="C1390" i="3"/>
  <c r="D1012" i="2"/>
  <c r="H1012" i="2" s="1"/>
  <c r="C1451" i="3"/>
  <c r="D976" i="2"/>
  <c r="H976" i="2" s="1"/>
  <c r="C1369" i="3"/>
  <c r="D289" i="2"/>
  <c r="H289" i="2" s="1"/>
  <c r="C1490" i="3"/>
  <c r="D1419" i="2"/>
  <c r="H1419" i="2" s="1"/>
  <c r="C1309" i="3"/>
  <c r="D959" i="2"/>
  <c r="H959" i="2" s="1"/>
  <c r="C1336" i="3"/>
  <c r="D249" i="2"/>
  <c r="C1248" i="3"/>
  <c r="D1450" i="2"/>
  <c r="C1408" i="3"/>
  <c r="N1253" i="4"/>
  <c r="D1378" i="2"/>
  <c r="C1207" i="3"/>
  <c r="M1153" i="4"/>
  <c r="D227" i="2"/>
  <c r="H227" i="2" s="1"/>
  <c r="C1129" i="3"/>
  <c r="D1377" i="2"/>
  <c r="H1377" i="2" s="1"/>
  <c r="C1206" i="3"/>
  <c r="N1313" i="4"/>
  <c r="D1339" i="2"/>
  <c r="H1339" i="2" s="1"/>
  <c r="C1061" i="3"/>
  <c r="D250" i="2"/>
  <c r="H250" i="2" s="1"/>
  <c r="C1249" i="3"/>
  <c r="D893" i="2"/>
  <c r="H893" i="2" s="1"/>
  <c r="C1198" i="3"/>
  <c r="D201" i="2"/>
  <c r="H201" i="2" s="1"/>
  <c r="C1002" i="3"/>
  <c r="D756" i="2"/>
  <c r="H756" i="2" s="1"/>
  <c r="C941" i="3"/>
  <c r="D701" i="2"/>
  <c r="H701" i="2" s="1"/>
  <c r="C843" i="3"/>
  <c r="D1362" i="2"/>
  <c r="H1362" i="2" s="1"/>
  <c r="C1140" i="3"/>
  <c r="D772" i="2"/>
  <c r="H772" i="2" s="1"/>
  <c r="C965" i="3"/>
  <c r="D745" i="2"/>
  <c r="H745" i="2" s="1"/>
  <c r="C923" i="3"/>
  <c r="D698" i="2"/>
  <c r="H698" i="2" s="1"/>
  <c r="C835" i="3"/>
  <c r="D646" i="2"/>
  <c r="H646" i="2" s="1"/>
  <c r="C735" i="3"/>
  <c r="D615" i="2"/>
  <c r="H615" i="2" s="1"/>
  <c r="C671" i="3"/>
  <c r="D589" i="2"/>
  <c r="H589" i="2" s="1"/>
  <c r="C600" i="3"/>
  <c r="D126" i="2"/>
  <c r="H126" i="2" s="1"/>
  <c r="C558" i="3"/>
  <c r="D200" i="2"/>
  <c r="H200" i="2" s="1"/>
  <c r="C995" i="3"/>
  <c r="D1568" i="2"/>
  <c r="C876" i="3"/>
  <c r="M598" i="4"/>
  <c r="D741" i="2"/>
  <c r="H741" i="2" s="1"/>
  <c r="C915" i="3"/>
  <c r="D628" i="2"/>
  <c r="H628" i="2" s="1"/>
  <c r="C693" i="3"/>
  <c r="D565" i="2"/>
  <c r="C555" i="3"/>
  <c r="D708" i="2"/>
  <c r="C860" i="3"/>
  <c r="D1259" i="2"/>
  <c r="H1259" i="2" s="1"/>
  <c r="C752" i="3"/>
  <c r="D660" i="2"/>
  <c r="H660" i="2" s="1"/>
  <c r="C757" i="3"/>
  <c r="D611" i="2"/>
  <c r="H611" i="2" s="1"/>
  <c r="C665" i="3"/>
  <c r="D168" i="2"/>
  <c r="C799" i="3"/>
  <c r="D1233" i="2"/>
  <c r="H1233" i="2" s="1"/>
  <c r="C663" i="3"/>
  <c r="D510" i="2"/>
  <c r="C451" i="3"/>
  <c r="D521" i="2"/>
  <c r="H521" i="2" s="1"/>
  <c r="C467" i="3"/>
  <c r="D1258" i="2"/>
  <c r="C751" i="3"/>
  <c r="N550" i="4"/>
  <c r="D498" i="2"/>
  <c r="H498" i="2" s="1"/>
  <c r="C410" i="3"/>
  <c r="D1207" i="2"/>
  <c r="C603" i="3"/>
  <c r="D489" i="2"/>
  <c r="C394" i="3"/>
  <c r="D375" i="2"/>
  <c r="C169" i="3"/>
  <c r="D331" i="2"/>
  <c r="C116" i="3"/>
  <c r="D461" i="2"/>
  <c r="H461" i="2" s="1"/>
  <c r="C346" i="3"/>
  <c r="M251" i="4"/>
  <c r="D401" i="2"/>
  <c r="H401" i="2" s="1"/>
  <c r="C234" i="3"/>
  <c r="D1069" i="2"/>
  <c r="H1069" i="2" s="1"/>
  <c r="C156" i="3"/>
  <c r="D342" i="2"/>
  <c r="C129" i="3"/>
  <c r="D320" i="2"/>
  <c r="C97" i="3"/>
  <c r="D24" i="2"/>
  <c r="C33" i="3"/>
  <c r="D365" i="2"/>
  <c r="H365" i="2" s="1"/>
  <c r="C154" i="3"/>
  <c r="M460" i="4"/>
  <c r="D496" i="2"/>
  <c r="H496" i="2" s="1"/>
  <c r="C406" i="3"/>
  <c r="D23" i="2"/>
  <c r="H23" i="2" s="1"/>
  <c r="C32" i="3"/>
  <c r="C858" i="3"/>
  <c r="D707" i="2"/>
  <c r="H707" i="2" s="1"/>
  <c r="C571" i="3"/>
  <c r="D574" i="2"/>
  <c r="H574" i="2" s="1"/>
  <c r="D483" i="2"/>
  <c r="C388" i="3"/>
  <c r="C722" i="3"/>
  <c r="D639" i="2"/>
  <c r="C513" i="3"/>
  <c r="D1179" i="2"/>
  <c r="H1179" i="2" s="1"/>
  <c r="C514" i="3"/>
  <c r="D546" i="2"/>
  <c r="C472" i="3"/>
  <c r="D116" i="2"/>
  <c r="H116" i="2" s="1"/>
  <c r="C434" i="3"/>
  <c r="D508" i="2"/>
  <c r="D455" i="2"/>
  <c r="C335" i="3"/>
  <c r="C443" i="3"/>
  <c r="D509" i="2"/>
  <c r="C383" i="3"/>
  <c r="D1528" i="2"/>
  <c r="D1098" i="2"/>
  <c r="C236" i="3"/>
  <c r="D400" i="2"/>
  <c r="C233" i="3"/>
  <c r="H634" i="2"/>
  <c r="H1219" i="2"/>
  <c r="H1209" i="2"/>
  <c r="N990" i="4"/>
  <c r="N697" i="4"/>
  <c r="H434" i="2"/>
  <c r="N360" i="4"/>
  <c r="N257" i="4"/>
  <c r="D1516" i="2"/>
  <c r="H1516" i="2" s="1"/>
  <c r="C1570" i="3"/>
  <c r="D298" i="2"/>
  <c r="H298" i="2" s="1"/>
  <c r="C1544" i="3"/>
  <c r="D1494" i="2"/>
  <c r="H1494" i="2" s="1"/>
  <c r="C1517" i="3"/>
  <c r="D270" i="2"/>
  <c r="H270" i="2" s="1"/>
  <c r="C1365" i="3"/>
  <c r="D961" i="2"/>
  <c r="H961" i="2" s="1"/>
  <c r="C1341" i="3"/>
  <c r="D1016" i="2"/>
  <c r="H1016" i="2" s="1"/>
  <c r="C1462" i="3"/>
  <c r="D1014" i="2"/>
  <c r="H1014" i="2" s="1"/>
  <c r="C1456" i="3"/>
  <c r="D1018" i="2"/>
  <c r="C1468" i="3"/>
  <c r="D1428" i="2"/>
  <c r="H1428" i="2" s="1"/>
  <c r="C1329" i="3"/>
  <c r="D999" i="2"/>
  <c r="H999" i="2" s="1"/>
  <c r="C1424" i="3"/>
  <c r="D1442" i="2"/>
  <c r="H1442" i="2" s="1"/>
  <c r="C1393" i="3"/>
  <c r="D979" i="2"/>
  <c r="H979" i="2" s="1"/>
  <c r="C1372" i="3"/>
  <c r="D243" i="2"/>
  <c r="H243" i="2" s="1"/>
  <c r="C1190" i="3"/>
  <c r="D838" i="2"/>
  <c r="H838" i="2" s="1"/>
  <c r="C1091" i="3"/>
  <c r="D940" i="2"/>
  <c r="H940" i="2" s="1"/>
  <c r="C1292" i="3"/>
  <c r="D177" i="2"/>
  <c r="H177" i="2" s="1"/>
  <c r="C827" i="3"/>
  <c r="D174" i="2"/>
  <c r="H174" i="2" s="1"/>
  <c r="C818" i="3"/>
  <c r="D563" i="2"/>
  <c r="H563" i="2" s="1"/>
  <c r="C553" i="3"/>
  <c r="D619" i="2"/>
  <c r="H619" i="2" s="1"/>
  <c r="C681" i="3"/>
  <c r="D1308" i="2"/>
  <c r="C932" i="3"/>
  <c r="D1285" i="2"/>
  <c r="H1285" i="2" s="1"/>
  <c r="C842" i="3"/>
  <c r="D669" i="2"/>
  <c r="H669" i="2" s="1"/>
  <c r="C773" i="3"/>
  <c r="D1262" i="2"/>
  <c r="H1262" i="2" s="1"/>
  <c r="C761" i="3"/>
  <c r="D638" i="2"/>
  <c r="H638" i="2" s="1"/>
  <c r="C721" i="3"/>
  <c r="M498" i="4"/>
  <c r="D1281" i="2"/>
  <c r="C821" i="3"/>
  <c r="D665" i="2"/>
  <c r="H665" i="2" s="1"/>
  <c r="C766" i="3"/>
  <c r="M604" i="4"/>
  <c r="D567" i="2"/>
  <c r="H567" i="2" s="1"/>
  <c r="C560" i="3"/>
  <c r="D1314" i="2"/>
  <c r="H1314" i="2" s="1"/>
  <c r="C957" i="3"/>
  <c r="M748" i="4"/>
  <c r="D550" i="2"/>
  <c r="C522" i="3"/>
  <c r="D632" i="2"/>
  <c r="H632" i="2" s="1"/>
  <c r="C706" i="3"/>
  <c r="D1141" i="2"/>
  <c r="H1141" i="2" s="1"/>
  <c r="C347" i="3"/>
  <c r="D151" i="2"/>
  <c r="H151" i="2" s="1"/>
  <c r="C694" i="3"/>
  <c r="D399" i="2"/>
  <c r="H399" i="2" s="1"/>
  <c r="C231" i="3"/>
  <c r="D381" i="2"/>
  <c r="H381" i="2" s="1"/>
  <c r="C178" i="3"/>
  <c r="D12" i="2"/>
  <c r="H12" i="2" s="1"/>
  <c r="C20" i="3"/>
  <c r="D1119" i="2"/>
  <c r="H1119" i="2" s="1"/>
  <c r="C293" i="3"/>
  <c r="D349" i="2"/>
  <c r="C137" i="3"/>
  <c r="D1100" i="2"/>
  <c r="H1100" i="2" s="1"/>
  <c r="C242" i="3"/>
  <c r="D364" i="2"/>
  <c r="C153" i="3"/>
  <c r="D437" i="2"/>
  <c r="H437" i="2" s="1"/>
  <c r="C304" i="3"/>
  <c r="D1087" i="2"/>
  <c r="C201" i="3"/>
  <c r="D359" i="2"/>
  <c r="C148" i="3"/>
  <c r="C502" i="3"/>
  <c r="D1531" i="2"/>
  <c r="H1531" i="2" s="1"/>
  <c r="C379" i="3"/>
  <c r="D478" i="2"/>
  <c r="H478" i="2" s="1"/>
  <c r="C316" i="3"/>
  <c r="D446" i="2"/>
  <c r="H446" i="2" s="1"/>
  <c r="N494" i="4"/>
  <c r="C695" i="3"/>
  <c r="D152" i="2"/>
  <c r="H152" i="2" s="1"/>
  <c r="C418" i="3"/>
  <c r="D1549" i="2"/>
  <c r="H1549" i="2" s="1"/>
  <c r="C204" i="3"/>
  <c r="D1089" i="2"/>
  <c r="H1089" i="2" s="1"/>
  <c r="C45" i="3"/>
  <c r="D35" i="2"/>
  <c r="H35" i="2" s="1"/>
  <c r="D1093" i="2"/>
  <c r="H1093" i="2" s="1"/>
  <c r="C218" i="3"/>
  <c r="D1522" i="2"/>
  <c r="H1522" i="2" s="1"/>
  <c r="C202" i="3"/>
  <c r="C499" i="3"/>
  <c r="D538" i="2"/>
  <c r="H538" i="2" s="1"/>
  <c r="C299" i="3"/>
  <c r="D1123" i="2"/>
  <c r="H1123" i="2" s="1"/>
  <c r="D362" i="2"/>
  <c r="H362" i="2" s="1"/>
  <c r="C151" i="3"/>
  <c r="H1465" i="2"/>
  <c r="H1375" i="2"/>
  <c r="H1006" i="2"/>
  <c r="H1404" i="2"/>
  <c r="H910" i="2"/>
  <c r="H823" i="2"/>
  <c r="H1013" i="2"/>
  <c r="H1453" i="2"/>
  <c r="H1394" i="2"/>
  <c r="H178" i="2"/>
  <c r="H1543" i="2"/>
  <c r="H731" i="2"/>
  <c r="H1178" i="2"/>
  <c r="H40" i="2"/>
  <c r="H558" i="2"/>
  <c r="H1367" i="2"/>
  <c r="H1457" i="2"/>
  <c r="H980" i="2"/>
  <c r="H902" i="2"/>
  <c r="H1450" i="2"/>
  <c r="H562" i="2"/>
  <c r="H535" i="2"/>
  <c r="H1569" i="2"/>
  <c r="H1437" i="2"/>
  <c r="H854" i="2"/>
  <c r="H956" i="2"/>
  <c r="H7" i="2"/>
  <c r="H946" i="2"/>
  <c r="H1414" i="2"/>
  <c r="M1417" i="4"/>
  <c r="D1459" i="2"/>
  <c r="H1459" i="2" s="1"/>
  <c r="M1221" i="4"/>
  <c r="D914" i="2"/>
  <c r="H914" i="2" s="1"/>
  <c r="M281" i="4"/>
  <c r="D36" i="1" s="1"/>
  <c r="D1121" i="2"/>
  <c r="H1121" i="2" s="1"/>
  <c r="M1442" i="4"/>
  <c r="M1342" i="4"/>
  <c r="N1362" i="4"/>
  <c r="N1392" i="4"/>
  <c r="M1329" i="4"/>
  <c r="D963" i="2"/>
  <c r="H963" i="2" s="1"/>
  <c r="M837" i="4"/>
  <c r="D181" i="2"/>
  <c r="H181" i="2" s="1"/>
  <c r="H1307" i="2"/>
  <c r="M942" i="4"/>
  <c r="M943" i="4"/>
  <c r="N699" i="4"/>
  <c r="M573" i="4"/>
  <c r="N712" i="4"/>
  <c r="N422" i="4"/>
  <c r="M565" i="4"/>
  <c r="N106" i="4"/>
  <c r="N66" i="4"/>
  <c r="M35" i="4"/>
  <c r="D39" i="2"/>
  <c r="N50" i="4"/>
  <c r="N1314" i="4"/>
  <c r="N1163" i="4"/>
  <c r="N1215" i="4"/>
  <c r="N1055" i="4"/>
  <c r="N893" i="4"/>
  <c r="N969" i="4"/>
  <c r="N787" i="4"/>
  <c r="N1026" i="4"/>
  <c r="N973" i="4"/>
  <c r="N639" i="4"/>
  <c r="N965" i="4"/>
  <c r="N905" i="4"/>
  <c r="N609" i="4"/>
  <c r="N641" i="4"/>
  <c r="N977" i="4"/>
  <c r="N520" i="4"/>
  <c r="N344" i="4"/>
  <c r="N79" i="4"/>
  <c r="M886" i="4"/>
  <c r="M544" i="4"/>
  <c r="M1363" i="4"/>
  <c r="M1476" i="4"/>
  <c r="M1498" i="4"/>
  <c r="D1492" i="2"/>
  <c r="H1492" i="2" s="1"/>
  <c r="M1365" i="4"/>
  <c r="M1175" i="4"/>
  <c r="D886" i="2"/>
  <c r="H886" i="2" s="1"/>
  <c r="M1358" i="4"/>
  <c r="N1142" i="4"/>
  <c r="N1034" i="4"/>
  <c r="M903" i="4"/>
  <c r="D743" i="2"/>
  <c r="M740" i="4"/>
  <c r="D658" i="2"/>
  <c r="H658" i="2" s="1"/>
  <c r="M712" i="4"/>
  <c r="D157" i="2"/>
  <c r="H157" i="2" s="1"/>
  <c r="H621" i="2"/>
  <c r="M622" i="4"/>
  <c r="M171" i="4"/>
  <c r="M156" i="4"/>
  <c r="H340" i="2"/>
  <c r="M27" i="4"/>
  <c r="D31" i="2"/>
  <c r="N140" i="4"/>
  <c r="N685" i="4"/>
  <c r="N438" i="4"/>
  <c r="N290" i="4"/>
  <c r="N90" i="4"/>
  <c r="M1530" i="4"/>
  <c r="M1077" i="4"/>
  <c r="M1269" i="4"/>
  <c r="M762" i="4"/>
  <c r="D164" i="2"/>
  <c r="H164" i="2" s="1"/>
  <c r="M763" i="4"/>
  <c r="N306" i="4"/>
  <c r="N74" i="4"/>
  <c r="N352" i="4"/>
  <c r="N272" i="4"/>
  <c r="N231" i="4"/>
  <c r="N330" i="4"/>
  <c r="M1177" i="4"/>
  <c r="N1481" i="4"/>
  <c r="N1401" i="4"/>
  <c r="M1168" i="4"/>
  <c r="N1431" i="4"/>
  <c r="C1466" i="2"/>
  <c r="N1363" i="4"/>
  <c r="N1047" i="4"/>
  <c r="M1202" i="4"/>
  <c r="D904" i="2"/>
  <c r="N1230" i="4"/>
  <c r="M1210" i="4"/>
  <c r="D1386" i="2"/>
  <c r="N1083" i="4"/>
  <c r="H237" i="2"/>
  <c r="M991" i="4"/>
  <c r="M614" i="4"/>
  <c r="M799" i="4"/>
  <c r="D1277" i="2"/>
  <c r="H1277" i="2" s="1"/>
  <c r="N742" i="4"/>
  <c r="N832" i="4"/>
  <c r="N328" i="4"/>
  <c r="M4" i="4"/>
  <c r="D10" i="2"/>
  <c r="H10" i="2" s="1"/>
  <c r="N1349" i="4"/>
  <c r="N1359" i="4"/>
  <c r="N212" i="4"/>
  <c r="N1515" i="4"/>
  <c r="N1437" i="4"/>
  <c r="N1152" i="4"/>
  <c r="N1350" i="4"/>
  <c r="N1109" i="4"/>
  <c r="N1160" i="4"/>
  <c r="N1082" i="4"/>
  <c r="N689" i="4"/>
  <c r="N1222" i="4"/>
  <c r="N780" i="4"/>
  <c r="N1056" i="4"/>
  <c r="N686" i="4"/>
  <c r="N972" i="4"/>
  <c r="N644" i="4"/>
  <c r="N537" i="4"/>
  <c r="N512" i="4"/>
  <c r="N947" i="4"/>
  <c r="N361" i="4"/>
  <c r="N372" i="4"/>
  <c r="N665" i="4"/>
  <c r="N307" i="4"/>
  <c r="H424" i="2"/>
  <c r="N68" i="4"/>
  <c r="N493" i="4"/>
  <c r="N255" i="4"/>
  <c r="N216" i="4"/>
  <c r="M1549" i="4"/>
  <c r="M1256" i="4"/>
  <c r="M783" i="4"/>
  <c r="M1003" i="4"/>
  <c r="M879" i="4"/>
  <c r="M885" i="4"/>
  <c r="M747" i="4"/>
  <c r="M838" i="4"/>
  <c r="M982" i="4"/>
  <c r="M1485" i="4"/>
  <c r="M1307" i="4"/>
  <c r="M1053" i="4"/>
  <c r="M669" i="4"/>
  <c r="M115" i="4"/>
  <c r="M305" i="4"/>
  <c r="M1094" i="4"/>
  <c r="M868" i="4"/>
  <c r="M396" i="4"/>
  <c r="M1431" i="4"/>
  <c r="M242" i="4"/>
  <c r="M1503" i="4"/>
  <c r="M1389" i="4"/>
  <c r="M1401" i="4"/>
  <c r="N1394" i="4"/>
  <c r="M1049" i="4"/>
  <c r="D1340" i="2"/>
  <c r="H1340" i="2" s="1"/>
  <c r="M1166" i="4"/>
  <c r="N1279" i="4"/>
  <c r="N1171" i="4"/>
  <c r="M1130" i="4"/>
  <c r="M1064" i="4"/>
  <c r="M895" i="4"/>
  <c r="D1302" i="2"/>
  <c r="H1302" i="2" s="1"/>
  <c r="N1119" i="4"/>
  <c r="N1135" i="4"/>
  <c r="N1129" i="4"/>
  <c r="M935" i="4"/>
  <c r="D762" i="2"/>
  <c r="H762" i="2" s="1"/>
  <c r="N840" i="4"/>
  <c r="M556" i="4"/>
  <c r="M517" i="4"/>
  <c r="M680" i="4"/>
  <c r="N510" i="4"/>
  <c r="H1182" i="2"/>
  <c r="M453" i="4"/>
  <c r="M350" i="4"/>
  <c r="D472" i="2"/>
  <c r="H472" i="2" s="1"/>
  <c r="M155" i="4"/>
  <c r="N31" i="4"/>
  <c r="M220" i="4"/>
  <c r="M91" i="4"/>
  <c r="N1093" i="4"/>
  <c r="N679" i="4"/>
  <c r="N1136" i="4"/>
  <c r="N1517" i="4"/>
  <c r="N1054" i="4"/>
  <c r="N908" i="4"/>
  <c r="N604" i="4"/>
  <c r="N1544" i="4"/>
  <c r="N403" i="4"/>
  <c r="N999" i="4"/>
  <c r="N394" i="4"/>
  <c r="N178" i="4"/>
  <c r="N1487" i="4"/>
  <c r="N1471" i="4"/>
  <c r="N819" i="4"/>
  <c r="N1130" i="4"/>
  <c r="N1557" i="4"/>
  <c r="N1518" i="4"/>
  <c r="N1489" i="4"/>
  <c r="N1493" i="4"/>
  <c r="N1478" i="4"/>
  <c r="N1400" i="4"/>
  <c r="N1467" i="4"/>
  <c r="H1017" i="2"/>
  <c r="N1459" i="4"/>
  <c r="N1426" i="4"/>
  <c r="N1383" i="4"/>
  <c r="N1404" i="4"/>
  <c r="N1411" i="4"/>
  <c r="N1292" i="4"/>
  <c r="N1357" i="4"/>
  <c r="N1231" i="4"/>
  <c r="N1252" i="4"/>
  <c r="N1153" i="4"/>
  <c r="N1258" i="4"/>
  <c r="N900" i="4"/>
  <c r="N957" i="4"/>
  <c r="N851" i="4"/>
  <c r="N944" i="4"/>
  <c r="N488" i="4"/>
  <c r="N595" i="4"/>
  <c r="N349" i="4"/>
  <c r="N295" i="4"/>
  <c r="N210" i="4"/>
  <c r="N578" i="4"/>
  <c r="N247" i="4"/>
  <c r="N136" i="4"/>
  <c r="N88" i="4"/>
  <c r="N208" i="4"/>
  <c r="N181" i="4"/>
  <c r="M1525" i="4"/>
  <c r="M1234" i="4"/>
  <c r="M752" i="4"/>
  <c r="M987" i="4"/>
  <c r="M1115" i="4"/>
  <c r="M475" i="4"/>
  <c r="M822" i="4"/>
  <c r="M981" i="4"/>
  <c r="M1424" i="4"/>
  <c r="M651" i="4"/>
  <c r="M110" i="4"/>
  <c r="M618" i="4"/>
  <c r="M1083" i="4"/>
  <c r="M927" i="4"/>
  <c r="M1522" i="4"/>
  <c r="M760" i="4"/>
  <c r="M236" i="4"/>
  <c r="H1049" i="2"/>
  <c r="N1513" i="4"/>
  <c r="N1396" i="4"/>
  <c r="N1508" i="4"/>
  <c r="N1277" i="4"/>
  <c r="M1318" i="4"/>
  <c r="D261" i="2"/>
  <c r="H261" i="2" s="1"/>
  <c r="N1329" i="4"/>
  <c r="N1265" i="4"/>
  <c r="M884" i="4"/>
  <c r="N1009" i="4"/>
  <c r="N1041" i="4"/>
  <c r="M828" i="4"/>
  <c r="M932" i="4"/>
  <c r="N759" i="4"/>
  <c r="N651" i="4"/>
  <c r="M728" i="4"/>
  <c r="D650" i="2"/>
  <c r="H650" i="2" s="1"/>
  <c r="N710" i="4"/>
  <c r="N449" i="4"/>
  <c r="M482" i="4"/>
  <c r="M325" i="4"/>
  <c r="D88" i="2"/>
  <c r="N285" i="4"/>
  <c r="M436" i="4"/>
  <c r="D111" i="2"/>
  <c r="H111" i="2" s="1"/>
  <c r="M433" i="4"/>
  <c r="N400" i="4"/>
  <c r="D3" i="2"/>
  <c r="H3" i="2" s="1"/>
  <c r="N424" i="4"/>
  <c r="H1567" i="2"/>
  <c r="N692" i="4"/>
  <c r="N1351" i="4"/>
  <c r="N1358" i="4"/>
  <c r="N1271" i="4"/>
  <c r="N1475" i="4"/>
  <c r="N1353" i="4"/>
  <c r="N788" i="4"/>
  <c r="N964" i="4"/>
  <c r="N776" i="4"/>
  <c r="N592" i="4"/>
  <c r="N434" i="4"/>
  <c r="N202" i="4"/>
  <c r="N145" i="4"/>
  <c r="N58" i="4"/>
  <c r="N1556" i="4"/>
  <c r="N1528" i="4"/>
  <c r="N1410" i="4"/>
  <c r="H944" i="2"/>
  <c r="N1360" i="4"/>
  <c r="N1551" i="4"/>
  <c r="N1553" i="4"/>
  <c r="N1523" i="4"/>
  <c r="N1425" i="4"/>
  <c r="N1452" i="4"/>
  <c r="N1398" i="4"/>
  <c r="N1448" i="4"/>
  <c r="N1299" i="4"/>
  <c r="N1317" i="4"/>
  <c r="N1391" i="4"/>
  <c r="N1402" i="4"/>
  <c r="N1159" i="4"/>
  <c r="N1344" i="4"/>
  <c r="N1095" i="4"/>
  <c r="N1143" i="4"/>
  <c r="N1145" i="4"/>
  <c r="N962" i="4"/>
  <c r="N1059" i="4"/>
  <c r="N628" i="4"/>
  <c r="N612" i="4"/>
  <c r="N596" i="4"/>
  <c r="N904" i="4"/>
  <c r="N771" i="4"/>
  <c r="N638" i="4"/>
  <c r="N943" i="4"/>
  <c r="N803" i="4"/>
  <c r="N350" i="4"/>
  <c r="N329" i="4"/>
  <c r="N897" i="4"/>
  <c r="N643" i="4"/>
  <c r="N426" i="4"/>
  <c r="N271" i="4"/>
  <c r="N232" i="4"/>
  <c r="N207" i="4"/>
  <c r="N120" i="4"/>
  <c r="N24" i="4"/>
  <c r="N504" i="4"/>
  <c r="M1465" i="4"/>
  <c r="M1065" i="4"/>
  <c r="M1279" i="4"/>
  <c r="M910" i="4"/>
  <c r="M59" i="4"/>
  <c r="M1507" i="4"/>
  <c r="M829" i="4"/>
  <c r="M217" i="4"/>
  <c r="N1542" i="4"/>
  <c r="M1390" i="4"/>
  <c r="D1448" i="2"/>
  <c r="H1448" i="2" s="1"/>
  <c r="N1461" i="4"/>
  <c r="M1303" i="4"/>
  <c r="N1293" i="4"/>
  <c r="N1033" i="4"/>
  <c r="M999" i="4"/>
  <c r="M804" i="4"/>
  <c r="N865" i="4"/>
  <c r="N1092" i="4"/>
  <c r="N786" i="4"/>
  <c r="N937" i="4"/>
  <c r="N849" i="4"/>
  <c r="H1227" i="2"/>
  <c r="N694" i="4"/>
  <c r="M700" i="4"/>
  <c r="M452" i="4"/>
  <c r="D114" i="2"/>
  <c r="H1564" i="2"/>
  <c r="M139" i="4"/>
  <c r="N4" i="4"/>
  <c r="H459" i="2"/>
  <c r="H609" i="2"/>
  <c r="H1117" i="2"/>
  <c r="H1124" i="2"/>
  <c r="H236" i="2"/>
  <c r="H87" i="2"/>
  <c r="H256" i="2"/>
  <c r="H246" i="2"/>
  <c r="H1171" i="2"/>
  <c r="H46" i="2"/>
  <c r="N838" i="4"/>
  <c r="C182" i="2"/>
  <c r="H182" i="2" s="1"/>
  <c r="C717" i="2"/>
  <c r="H717" i="2" s="1"/>
  <c r="N863" i="4"/>
  <c r="M1020" i="4"/>
  <c r="C1034" i="3"/>
  <c r="D812" i="2"/>
  <c r="M1527" i="4"/>
  <c r="C1541" i="3"/>
  <c r="D1507" i="2"/>
  <c r="M1439" i="4"/>
  <c r="C1453" i="3"/>
  <c r="D282" i="2"/>
  <c r="H282" i="2" s="1"/>
  <c r="N1376" i="4"/>
  <c r="C1440" i="2"/>
  <c r="M1362" i="4"/>
  <c r="C1376" i="3"/>
  <c r="D982" i="2"/>
  <c r="H982" i="2" s="1"/>
  <c r="M1373" i="4"/>
  <c r="C1387" i="3"/>
  <c r="D987" i="2"/>
  <c r="H987" i="2" s="1"/>
  <c r="M1321" i="4"/>
  <c r="C1335" i="3"/>
  <c r="D958" i="2"/>
  <c r="H958" i="2" s="1"/>
  <c r="M1262" i="4"/>
  <c r="C1276" i="3"/>
  <c r="D1409" i="2"/>
  <c r="H1409" i="2" s="1"/>
  <c r="M1189" i="4"/>
  <c r="C1203" i="3"/>
  <c r="D1376" i="2"/>
  <c r="H1376" i="2" s="1"/>
  <c r="M1074" i="4"/>
  <c r="C1088" i="3"/>
  <c r="D836" i="2"/>
  <c r="H836" i="2" s="1"/>
  <c r="N998" i="4"/>
  <c r="C798" i="2"/>
  <c r="H798" i="2" s="1"/>
  <c r="M912" i="4"/>
  <c r="C926" i="3"/>
  <c r="D1306" i="2"/>
  <c r="N1141" i="4"/>
  <c r="C173" i="2"/>
  <c r="H173" i="2" s="1"/>
  <c r="N802" i="4"/>
  <c r="M734" i="4"/>
  <c r="C748" i="3"/>
  <c r="D654" i="2"/>
  <c r="H654" i="2" s="1"/>
  <c r="N1533" i="4"/>
  <c r="M1473" i="4"/>
  <c r="C1487" i="3"/>
  <c r="D1027" i="2"/>
  <c r="H1027" i="2" s="1"/>
  <c r="M1268" i="4"/>
  <c r="C1282" i="3"/>
  <c r="D1410" i="2"/>
  <c r="H1410" i="2" s="1"/>
  <c r="M1274" i="4"/>
  <c r="C1288" i="3"/>
  <c r="D1411" i="2"/>
  <c r="H1411" i="2" s="1"/>
  <c r="M1092" i="4"/>
  <c r="C1106" i="3"/>
  <c r="D1352" i="2"/>
  <c r="H1352" i="2" s="1"/>
  <c r="C1345" i="2"/>
  <c r="N1064" i="4"/>
  <c r="M1233" i="4"/>
  <c r="C1247" i="3"/>
  <c r="D248" i="2"/>
  <c r="H248" i="2" s="1"/>
  <c r="C746" i="2"/>
  <c r="H746" i="2" s="1"/>
  <c r="N910" i="4"/>
  <c r="M1141" i="4"/>
  <c r="C1155" i="3"/>
  <c r="D869" i="2"/>
  <c r="H869" i="2" s="1"/>
  <c r="C752" i="2"/>
  <c r="H752" i="2" s="1"/>
  <c r="N919" i="4"/>
  <c r="H1306" i="2"/>
  <c r="M955" i="4"/>
  <c r="C969" i="3"/>
  <c r="D197" i="2"/>
  <c r="H197" i="2" s="1"/>
  <c r="M788" i="4"/>
  <c r="C802" i="3"/>
  <c r="D169" i="2"/>
  <c r="H169" i="2" s="1"/>
  <c r="M590" i="4"/>
  <c r="C604" i="3"/>
  <c r="D1208" i="2"/>
  <c r="N888" i="4"/>
  <c r="M479" i="4"/>
  <c r="C493" i="3"/>
  <c r="D534" i="2"/>
  <c r="H534" i="2" s="1"/>
  <c r="M633" i="4"/>
  <c r="C647" i="3"/>
  <c r="D143" i="2"/>
  <c r="H143" i="2" s="1"/>
  <c r="M570" i="4"/>
  <c r="C584" i="3"/>
  <c r="D580" i="2"/>
  <c r="H580" i="2" s="1"/>
  <c r="N375" i="4"/>
  <c r="C1548" i="2"/>
  <c r="N345" i="4"/>
  <c r="N269" i="4"/>
  <c r="C425" i="2"/>
  <c r="C411" i="2"/>
  <c r="N237" i="4"/>
  <c r="C1094" i="2"/>
  <c r="N205" i="4"/>
  <c r="C1079" i="2"/>
  <c r="N173" i="4"/>
  <c r="N141" i="4"/>
  <c r="C366" i="2"/>
  <c r="C336" i="2"/>
  <c r="N109" i="4"/>
  <c r="C316" i="2"/>
  <c r="N77" i="4"/>
  <c r="C310" i="2"/>
  <c r="H310" i="2" s="1"/>
  <c r="N70" i="4"/>
  <c r="M1560" i="4"/>
  <c r="C1574" i="3"/>
  <c r="D1064" i="2"/>
  <c r="H1064" i="2" s="1"/>
  <c r="M1561" i="4"/>
  <c r="C1575" i="3"/>
  <c r="D1065" i="2"/>
  <c r="H1065" i="2" s="1"/>
  <c r="N1561" i="4"/>
  <c r="M1558" i="4"/>
  <c r="C1572" i="3"/>
  <c r="D1062" i="2"/>
  <c r="H1062" i="2" s="1"/>
  <c r="M1550" i="4"/>
  <c r="C1564" i="3"/>
  <c r="D302" i="2"/>
  <c r="H302" i="2" s="1"/>
  <c r="M1546" i="4"/>
  <c r="C1560" i="3"/>
  <c r="D1056" i="2"/>
  <c r="H1056" i="2" s="1"/>
  <c r="M1539" i="4"/>
  <c r="C1553" i="3"/>
  <c r="D1511" i="2"/>
  <c r="H1511" i="2" s="1"/>
  <c r="M1521" i="4"/>
  <c r="C1535" i="3"/>
  <c r="D1047" i="2"/>
  <c r="H1047" i="2" s="1"/>
  <c r="N1550" i="4"/>
  <c r="H1486" i="2"/>
  <c r="M1493" i="4"/>
  <c r="C1507" i="3"/>
  <c r="D1036" i="2"/>
  <c r="H1036" i="2" s="1"/>
  <c r="M1511" i="4"/>
  <c r="C1525" i="3"/>
  <c r="D1045" i="2"/>
  <c r="H1045" i="2" s="1"/>
  <c r="N1494" i="4"/>
  <c r="M1460" i="4"/>
  <c r="C1474" i="3"/>
  <c r="D1020" i="2"/>
  <c r="M1480" i="4"/>
  <c r="C1494" i="3"/>
  <c r="D1482" i="2"/>
  <c r="H1482" i="2" s="1"/>
  <c r="M1456" i="4"/>
  <c r="C1470" i="3"/>
  <c r="D286" i="2"/>
  <c r="H286" i="2" s="1"/>
  <c r="N1482" i="4"/>
  <c r="M1452" i="4"/>
  <c r="C1466" i="3"/>
  <c r="D285" i="2"/>
  <c r="H285" i="2" s="1"/>
  <c r="M1377" i="4"/>
  <c r="C1391" i="3"/>
  <c r="D1441" i="2"/>
  <c r="H1441" i="2" s="1"/>
  <c r="M1320" i="4"/>
  <c r="C1334" i="3"/>
  <c r="D957" i="2"/>
  <c r="H957" i="2" s="1"/>
  <c r="M1288" i="4"/>
  <c r="C1302" i="3"/>
  <c r="D943" i="2"/>
  <c r="H943" i="2" s="1"/>
  <c r="N1414" i="4"/>
  <c r="N1374" i="4"/>
  <c r="M1266" i="4"/>
  <c r="C1280" i="3"/>
  <c r="D932" i="2"/>
  <c r="H932" i="2" s="1"/>
  <c r="M1253" i="4"/>
  <c r="C1267" i="3"/>
  <c r="D928" i="2"/>
  <c r="H928" i="2" s="1"/>
  <c r="M1230" i="4"/>
  <c r="C1244" i="3"/>
  <c r="D1396" i="2"/>
  <c r="H1396" i="2" s="1"/>
  <c r="M1273" i="4"/>
  <c r="C1287" i="3"/>
  <c r="D938" i="2"/>
  <c r="H938" i="2" s="1"/>
  <c r="M1196" i="4"/>
  <c r="C1210" i="3"/>
  <c r="D1379" i="2"/>
  <c r="H1379" i="2" s="1"/>
  <c r="M1345" i="4"/>
  <c r="C1359" i="3"/>
  <c r="D970" i="2"/>
  <c r="M1292" i="4"/>
  <c r="C1306" i="3"/>
  <c r="D945" i="2"/>
  <c r="H945" i="2" s="1"/>
  <c r="N1375" i="4"/>
  <c r="C1416" i="2"/>
  <c r="N1289" i="4"/>
  <c r="M1148" i="4"/>
  <c r="C1162" i="3"/>
  <c r="D875" i="2"/>
  <c r="H875" i="2" s="1"/>
  <c r="C857" i="2"/>
  <c r="H857" i="2" s="1"/>
  <c r="N1110" i="4"/>
  <c r="N1068" i="4"/>
  <c r="C1541" i="2"/>
  <c r="H1541" i="2" s="1"/>
  <c r="M1353" i="4"/>
  <c r="C1367" i="3"/>
  <c r="D1435" i="2"/>
  <c r="H1435" i="2" s="1"/>
  <c r="N1318" i="4"/>
  <c r="N1237" i="4"/>
  <c r="M1236" i="4"/>
  <c r="C1250" i="3"/>
  <c r="D251" i="2"/>
  <c r="H251" i="2" s="1"/>
  <c r="N1177" i="4"/>
  <c r="H879" i="2"/>
  <c r="N1242" i="4"/>
  <c r="N1226" i="4"/>
  <c r="M993" i="4"/>
  <c r="C1007" i="3"/>
  <c r="D205" i="2"/>
  <c r="H205" i="2" s="1"/>
  <c r="M1034" i="4"/>
  <c r="C1048" i="3"/>
  <c r="D819" i="2"/>
  <c r="H819" i="2" s="1"/>
  <c r="M873" i="4"/>
  <c r="C887" i="3"/>
  <c r="D1538" i="2"/>
  <c r="H1538" i="2" s="1"/>
  <c r="M809" i="4"/>
  <c r="C823" i="3"/>
  <c r="D175" i="2"/>
  <c r="H175" i="2" s="1"/>
  <c r="M1055" i="4"/>
  <c r="D216" i="2"/>
  <c r="H216" i="2" s="1"/>
  <c r="C1069" i="3"/>
  <c r="M945" i="4"/>
  <c r="C959" i="3"/>
  <c r="D767" i="2"/>
  <c r="H767" i="2" s="1"/>
  <c r="C649" i="2"/>
  <c r="H649" i="2" s="1"/>
  <c r="N724" i="4"/>
  <c r="N1063" i="4"/>
  <c r="N1191" i="4"/>
  <c r="M1025" i="4"/>
  <c r="C1039" i="3"/>
  <c r="D815" i="2"/>
  <c r="H815" i="2" s="1"/>
  <c r="M1208" i="4"/>
  <c r="C1222" i="3"/>
  <c r="D1385" i="2"/>
  <c r="H1385" i="2" s="1"/>
  <c r="M1054" i="4"/>
  <c r="C1068" i="3"/>
  <c r="D829" i="2"/>
  <c r="N540" i="4"/>
  <c r="C564" i="2"/>
  <c r="H564" i="2" s="1"/>
  <c r="N476" i="4"/>
  <c r="C1172" i="2"/>
  <c r="C504" i="2"/>
  <c r="H504" i="2" s="1"/>
  <c r="N412" i="4"/>
  <c r="M964" i="4"/>
  <c r="C978" i="3"/>
  <c r="D779" i="2"/>
  <c r="H779" i="2" s="1"/>
  <c r="N615" i="4"/>
  <c r="C1220" i="2"/>
  <c r="N583" i="4"/>
  <c r="C1203" i="2"/>
  <c r="C570" i="2"/>
  <c r="N551" i="4"/>
  <c r="M859" i="4"/>
  <c r="C873" i="3"/>
  <c r="D715" i="2"/>
  <c r="M601" i="4"/>
  <c r="C615" i="3"/>
  <c r="D598" i="2"/>
  <c r="H598" i="2" s="1"/>
  <c r="M553" i="4"/>
  <c r="C567" i="3"/>
  <c r="D1199" i="2"/>
  <c r="H1199" i="2" s="1"/>
  <c r="M518" i="4"/>
  <c r="C532" i="3"/>
  <c r="D1188" i="2"/>
  <c r="H1188" i="2" s="1"/>
  <c r="M510" i="4"/>
  <c r="C524" i="3"/>
  <c r="D552" i="2"/>
  <c r="H552" i="2" s="1"/>
  <c r="M502" i="4"/>
  <c r="C516" i="3"/>
  <c r="D547" i="2"/>
  <c r="H547" i="2" s="1"/>
  <c r="M494" i="4"/>
  <c r="C508" i="3"/>
  <c r="D542" i="2"/>
  <c r="H542" i="2" s="1"/>
  <c r="M486" i="4"/>
  <c r="C500" i="3"/>
  <c r="D539" i="2"/>
  <c r="H539" i="2" s="1"/>
  <c r="M478" i="4"/>
  <c r="D1173" i="2"/>
  <c r="H1173" i="2" s="1"/>
  <c r="C492" i="3"/>
  <c r="M470" i="4"/>
  <c r="C484" i="3"/>
  <c r="D118" i="2"/>
  <c r="H118" i="2" s="1"/>
  <c r="M462" i="4"/>
  <c r="C476" i="3"/>
  <c r="D526" i="2"/>
  <c r="H526" i="2" s="1"/>
  <c r="M454" i="4"/>
  <c r="C468" i="3"/>
  <c r="D522" i="2"/>
  <c r="H522" i="2" s="1"/>
  <c r="M768" i="4"/>
  <c r="C782" i="3"/>
  <c r="D674" i="2"/>
  <c r="H674" i="2" s="1"/>
  <c r="M693" i="4"/>
  <c r="C707" i="3"/>
  <c r="D633" i="2"/>
  <c r="H633" i="2" s="1"/>
  <c r="M659" i="4"/>
  <c r="C673" i="3"/>
  <c r="D616" i="2"/>
  <c r="H616" i="2" s="1"/>
  <c r="M566" i="4"/>
  <c r="C580" i="3"/>
  <c r="D134" i="2"/>
  <c r="H134" i="2" s="1"/>
  <c r="M1028" i="4"/>
  <c r="C1042" i="3"/>
  <c r="D817" i="2"/>
  <c r="M953" i="4"/>
  <c r="C967" i="3"/>
  <c r="D1316" i="2"/>
  <c r="H1316" i="2" s="1"/>
  <c r="N681" i="4"/>
  <c r="M624" i="4"/>
  <c r="C638" i="3"/>
  <c r="D601" i="2"/>
  <c r="M568" i="4"/>
  <c r="C582" i="3"/>
  <c r="D578" i="2"/>
  <c r="H578" i="2" s="1"/>
  <c r="C517" i="2"/>
  <c r="N448" i="4"/>
  <c r="M427" i="4"/>
  <c r="C441" i="3"/>
  <c r="D1159" i="2"/>
  <c r="M411" i="4"/>
  <c r="C425" i="3"/>
  <c r="D1157" i="2"/>
  <c r="H1157" i="2" s="1"/>
  <c r="M395" i="4"/>
  <c r="C409" i="3"/>
  <c r="D98" i="2"/>
  <c r="H98" i="2" s="1"/>
  <c r="M375" i="4"/>
  <c r="C389" i="3"/>
  <c r="D484" i="2"/>
  <c r="M632" i="4"/>
  <c r="C646" i="3"/>
  <c r="D142" i="2"/>
  <c r="H142" i="2" s="1"/>
  <c r="N619" i="4"/>
  <c r="M866" i="4"/>
  <c r="C880" i="3"/>
  <c r="D720" i="2"/>
  <c r="M351" i="4"/>
  <c r="C365" i="3"/>
  <c r="D89" i="2"/>
  <c r="H89" i="2" s="1"/>
  <c r="N259" i="4"/>
  <c r="C1112" i="2"/>
  <c r="H1112" i="2" s="1"/>
  <c r="M237" i="4"/>
  <c r="C251" i="3"/>
  <c r="D411" i="2"/>
  <c r="N171" i="4"/>
  <c r="C1078" i="2"/>
  <c r="H1078" i="2" s="1"/>
  <c r="M149" i="4"/>
  <c r="C163" i="3"/>
  <c r="D371" i="2"/>
  <c r="N107" i="4"/>
  <c r="C334" i="2"/>
  <c r="M85" i="4"/>
  <c r="C99" i="3"/>
  <c r="D69" i="2"/>
  <c r="C17" i="2"/>
  <c r="H17" i="2" s="1"/>
  <c r="N11" i="4"/>
  <c r="M401" i="4"/>
  <c r="C415" i="3"/>
  <c r="D99" i="2"/>
  <c r="N559" i="4"/>
  <c r="M390" i="4"/>
  <c r="D495" i="2"/>
  <c r="H495" i="2" s="1"/>
  <c r="C404" i="3"/>
  <c r="N985" i="4"/>
  <c r="M795" i="4"/>
  <c r="C809" i="3"/>
  <c r="D1275" i="2"/>
  <c r="M1535" i="4"/>
  <c r="C1549" i="3"/>
  <c r="D1052" i="2"/>
  <c r="H1052" i="2" s="1"/>
  <c r="M1512" i="4"/>
  <c r="C1526" i="3"/>
  <c r="D294" i="2"/>
  <c r="H294" i="2" s="1"/>
  <c r="M1183" i="4"/>
  <c r="C1197" i="3"/>
  <c r="D892" i="2"/>
  <c r="H892" i="2" s="1"/>
  <c r="C600" i="2"/>
  <c r="N623" i="4"/>
  <c r="M1339" i="4"/>
  <c r="C1353" i="3"/>
  <c r="D967" i="2"/>
  <c r="H967" i="2" s="1"/>
  <c r="M1245" i="4"/>
  <c r="C1259" i="3"/>
  <c r="D925" i="2"/>
  <c r="H925" i="2" s="1"/>
  <c r="N1560" i="4"/>
  <c r="N1451" i="4"/>
  <c r="N1218" i="4"/>
  <c r="C912" i="2"/>
  <c r="H912" i="2" s="1"/>
  <c r="M1299" i="4"/>
  <c r="C1313" i="3"/>
  <c r="D259" i="2"/>
  <c r="M1173" i="4"/>
  <c r="C1187" i="3"/>
  <c r="D242" i="2"/>
  <c r="H242" i="2" s="1"/>
  <c r="C848" i="2"/>
  <c r="H848" i="2" s="1"/>
  <c r="N1094" i="4"/>
  <c r="C743" i="2"/>
  <c r="N903" i="4"/>
  <c r="M1222" i="4"/>
  <c r="C1236" i="3"/>
  <c r="D915" i="2"/>
  <c r="H915" i="2" s="1"/>
  <c r="M817" i="4"/>
  <c r="C831" i="3"/>
  <c r="D1550" i="2"/>
  <c r="H1550" i="2" s="1"/>
  <c r="C482" i="2"/>
  <c r="H482" i="2" s="1"/>
  <c r="N373" i="4"/>
  <c r="N342" i="4"/>
  <c r="C468" i="2"/>
  <c r="C1528" i="2"/>
  <c r="N369" i="4"/>
  <c r="M402" i="4"/>
  <c r="C416" i="3"/>
  <c r="D1155" i="2"/>
  <c r="H1155" i="2" s="1"/>
  <c r="M352" i="4"/>
  <c r="C366" i="3"/>
  <c r="D473" i="2"/>
  <c r="H473" i="2" s="1"/>
  <c r="M335" i="4"/>
  <c r="C349" i="3"/>
  <c r="D463" i="2"/>
  <c r="C85" i="2"/>
  <c r="N261" i="4"/>
  <c r="C406" i="2"/>
  <c r="N229" i="4"/>
  <c r="C78" i="2"/>
  <c r="N195" i="4"/>
  <c r="C382" i="2"/>
  <c r="N165" i="4"/>
  <c r="N133" i="4"/>
  <c r="C358" i="2"/>
  <c r="C330" i="2"/>
  <c r="N101" i="4"/>
  <c r="C1066" i="2"/>
  <c r="N69" i="4"/>
  <c r="C84" i="2"/>
  <c r="H84" i="2" s="1"/>
  <c r="N254" i="4"/>
  <c r="M316" i="4"/>
  <c r="C330" i="3"/>
  <c r="D452" i="2"/>
  <c r="H452" i="2" s="1"/>
  <c r="M263" i="4"/>
  <c r="C277" i="3"/>
  <c r="D422" i="2"/>
  <c r="H422" i="2" s="1"/>
  <c r="M307" i="4"/>
  <c r="C321" i="3"/>
  <c r="D1130" i="2"/>
  <c r="M1534" i="4"/>
  <c r="C1548" i="3"/>
  <c r="D299" i="2"/>
  <c r="H299" i="2" s="1"/>
  <c r="M1399" i="4"/>
  <c r="C1413" i="3"/>
  <c r="D1452" i="2"/>
  <c r="H1452" i="2" s="1"/>
  <c r="M1238" i="4"/>
  <c r="C1252" i="3"/>
  <c r="D918" i="2"/>
  <c r="H918" i="2" s="1"/>
  <c r="M1157" i="4"/>
  <c r="C1171" i="3"/>
  <c r="D1372" i="2"/>
  <c r="H1372" i="2" s="1"/>
  <c r="M1240" i="4"/>
  <c r="C1254" i="3"/>
  <c r="D920" i="2"/>
  <c r="M1229" i="4"/>
  <c r="C1243" i="3"/>
  <c r="D1395" i="2"/>
  <c r="H1395" i="2" s="1"/>
  <c r="M1248" i="4"/>
  <c r="C1262" i="3"/>
  <c r="D1399" i="2"/>
  <c r="H1399" i="2" s="1"/>
  <c r="M1072" i="4"/>
  <c r="C1086" i="3"/>
  <c r="D221" i="2"/>
  <c r="H221" i="2" s="1"/>
  <c r="N984" i="4"/>
  <c r="M1010" i="4"/>
  <c r="C1024" i="3"/>
  <c r="D808" i="2"/>
  <c r="H808" i="2" s="1"/>
  <c r="M898" i="4"/>
  <c r="C912" i="3"/>
  <c r="D738" i="2"/>
  <c r="H738" i="2" s="1"/>
  <c r="M779" i="4"/>
  <c r="C793" i="3"/>
  <c r="D680" i="2"/>
  <c r="H680" i="2" s="1"/>
  <c r="C1160" i="2"/>
  <c r="N428" i="4"/>
  <c r="C1213" i="2"/>
  <c r="N605" i="4"/>
  <c r="C551" i="2"/>
  <c r="H551" i="2" s="1"/>
  <c r="N509" i="4"/>
  <c r="N991" i="4"/>
  <c r="M626" i="4"/>
  <c r="C640" i="3"/>
  <c r="D1224" i="2"/>
  <c r="H1224" i="2" s="1"/>
  <c r="M727" i="4"/>
  <c r="C741" i="3"/>
  <c r="D161" i="2"/>
  <c r="H161" i="2" s="1"/>
  <c r="M391" i="4"/>
  <c r="C405" i="3"/>
  <c r="D96" i="2"/>
  <c r="H96" i="2" s="1"/>
  <c r="N155" i="4"/>
  <c r="C375" i="2"/>
  <c r="C31" i="2"/>
  <c r="N27" i="4"/>
  <c r="N1519" i="4"/>
  <c r="C1501" i="2"/>
  <c r="N1497" i="4"/>
  <c r="M1450" i="4"/>
  <c r="C1464" i="3"/>
  <c r="D1546" i="2"/>
  <c r="H1546" i="2" s="1"/>
  <c r="M1367" i="4"/>
  <c r="C1381" i="3"/>
  <c r="D271" i="2"/>
  <c r="C249" i="2"/>
  <c r="N1234" i="4"/>
  <c r="N1326" i="4"/>
  <c r="M1249" i="4"/>
  <c r="C1263" i="3"/>
  <c r="D1400" i="2"/>
  <c r="H1400" i="2" s="1"/>
  <c r="M1181" i="4"/>
  <c r="C1195" i="3"/>
  <c r="D890" i="2"/>
  <c r="H890" i="2" s="1"/>
  <c r="C791" i="2"/>
  <c r="H791" i="2" s="1"/>
  <c r="N983" i="4"/>
  <c r="M889" i="4"/>
  <c r="C903" i="3"/>
  <c r="D191" i="2"/>
  <c r="H191" i="2" s="1"/>
  <c r="M906" i="4"/>
  <c r="C920" i="3"/>
  <c r="D744" i="2"/>
  <c r="H744" i="2" s="1"/>
  <c r="N484" i="4"/>
  <c r="C537" i="2"/>
  <c r="H537" i="2" s="1"/>
  <c r="N952" i="4"/>
  <c r="M497" i="4"/>
  <c r="C511" i="3"/>
  <c r="D545" i="2"/>
  <c r="H545" i="2" s="1"/>
  <c r="C440" i="2"/>
  <c r="H440" i="2" s="1"/>
  <c r="N294" i="4"/>
  <c r="N1558" i="4"/>
  <c r="M1552" i="4"/>
  <c r="C1566" i="3"/>
  <c r="D1515" i="2"/>
  <c r="H1515" i="2" s="1"/>
  <c r="M1510" i="4"/>
  <c r="C1524" i="3"/>
  <c r="D1044" i="2"/>
  <c r="H1044" i="2" s="1"/>
  <c r="N1495" i="4"/>
  <c r="M1419" i="4"/>
  <c r="C1433" i="3"/>
  <c r="D1460" i="2"/>
  <c r="H1460" i="2" s="1"/>
  <c r="M1422" i="4"/>
  <c r="C1436" i="3"/>
  <c r="D1462" i="2"/>
  <c r="H1462" i="2" s="1"/>
  <c r="M1260" i="4"/>
  <c r="C1274" i="3"/>
  <c r="D1407" i="2"/>
  <c r="M1381" i="4"/>
  <c r="C1395" i="3"/>
  <c r="D991" i="2"/>
  <c r="H991" i="2" s="1"/>
  <c r="M1337" i="4"/>
  <c r="C1351" i="3"/>
  <c r="D266" i="2"/>
  <c r="H266" i="2" s="1"/>
  <c r="M1340" i="4"/>
  <c r="C1354" i="3"/>
  <c r="D968" i="2"/>
  <c r="H968" i="2" s="1"/>
  <c r="C907" i="2"/>
  <c r="H907" i="2" s="1"/>
  <c r="N1209" i="4"/>
  <c r="N1397" i="4"/>
  <c r="M1305" i="4"/>
  <c r="C1319" i="3"/>
  <c r="D1424" i="2"/>
  <c r="H1424" i="2" s="1"/>
  <c r="M1385" i="4"/>
  <c r="D1445" i="2"/>
  <c r="H1445" i="2" s="1"/>
  <c r="C1399" i="3"/>
  <c r="M1204" i="4"/>
  <c r="C1218" i="3"/>
  <c r="D905" i="2"/>
  <c r="H905" i="2" s="1"/>
  <c r="M1188" i="4"/>
  <c r="C1202" i="3"/>
  <c r="D897" i="2"/>
  <c r="H897" i="2" s="1"/>
  <c r="M1124" i="4"/>
  <c r="C1138" i="3"/>
  <c r="D1361" i="2"/>
  <c r="H1361" i="2" s="1"/>
  <c r="M1108" i="4"/>
  <c r="C1122" i="3"/>
  <c r="D856" i="2"/>
  <c r="H856" i="2" s="1"/>
  <c r="M1237" i="4"/>
  <c r="C1251" i="3"/>
  <c r="D252" i="2"/>
  <c r="H252" i="2" s="1"/>
  <c r="M1201" i="4"/>
  <c r="C1215" i="3"/>
  <c r="D903" i="2"/>
  <c r="H903" i="2" s="1"/>
  <c r="M1116" i="4"/>
  <c r="C1130" i="3"/>
  <c r="D228" i="2"/>
  <c r="H228" i="2" s="1"/>
  <c r="C827" i="2"/>
  <c r="N1048" i="4"/>
  <c r="M1104" i="4"/>
  <c r="C1118" i="3"/>
  <c r="D1356" i="2"/>
  <c r="H1356" i="2" s="1"/>
  <c r="M1280" i="4"/>
  <c r="C1294" i="3"/>
  <c r="D1415" i="2"/>
  <c r="H1415" i="2" s="1"/>
  <c r="M1155" i="4"/>
  <c r="C1169" i="3"/>
  <c r="D881" i="2"/>
  <c r="H881" i="2" s="1"/>
  <c r="M968" i="4"/>
  <c r="C982" i="3"/>
  <c r="D782" i="2"/>
  <c r="H782" i="2" s="1"/>
  <c r="M904" i="4"/>
  <c r="D1303" i="2"/>
  <c r="H1303" i="2" s="1"/>
  <c r="C918" i="3"/>
  <c r="C727" i="2"/>
  <c r="H727" i="2" s="1"/>
  <c r="N878" i="4"/>
  <c r="N814" i="4"/>
  <c r="C694" i="2"/>
  <c r="M1211" i="4"/>
  <c r="C1225" i="3"/>
  <c r="D1387" i="2"/>
  <c r="H1387" i="2" s="1"/>
  <c r="N967" i="4"/>
  <c r="C781" i="2"/>
  <c r="H781" i="2" s="1"/>
  <c r="C1289" i="2"/>
  <c r="N839" i="4"/>
  <c r="N1106" i="4"/>
  <c r="M881" i="4"/>
  <c r="C895" i="3"/>
  <c r="D728" i="2"/>
  <c r="H728" i="2" s="1"/>
  <c r="N1201" i="4"/>
  <c r="N716" i="4"/>
  <c r="C1256" i="2"/>
  <c r="M1013" i="4"/>
  <c r="C1027" i="3"/>
  <c r="D810" i="2"/>
  <c r="H810" i="2" s="1"/>
  <c r="M751" i="4"/>
  <c r="C765" i="3"/>
  <c r="D664" i="2"/>
  <c r="H664" i="2" s="1"/>
  <c r="M675" i="4"/>
  <c r="C689" i="3"/>
  <c r="D625" i="2"/>
  <c r="H625" i="2" s="1"/>
  <c r="M956" i="4"/>
  <c r="C970" i="3"/>
  <c r="D774" i="2"/>
  <c r="H774" i="2" s="1"/>
  <c r="M826" i="4"/>
  <c r="C840" i="3"/>
  <c r="D1284" i="2"/>
  <c r="H1284" i="2" s="1"/>
  <c r="M744" i="4"/>
  <c r="C758" i="3"/>
  <c r="D1260" i="2"/>
  <c r="H1260" i="2" s="1"/>
  <c r="M875" i="4"/>
  <c r="C889" i="3"/>
  <c r="D1297" i="2"/>
  <c r="M827" i="4"/>
  <c r="C841" i="3"/>
  <c r="D180" i="2"/>
  <c r="H180" i="2" s="1"/>
  <c r="N974" i="4"/>
  <c r="C146" i="2"/>
  <c r="N647" i="4"/>
  <c r="C544" i="2"/>
  <c r="N496" i="4"/>
  <c r="C449" i="2"/>
  <c r="H449" i="2" s="1"/>
  <c r="N309" i="4"/>
  <c r="C431" i="2"/>
  <c r="N278" i="4"/>
  <c r="M1559" i="4"/>
  <c r="C1573" i="3"/>
  <c r="D1063" i="2"/>
  <c r="H1063" i="2" s="1"/>
  <c r="M1563" i="4"/>
  <c r="C1577" i="3"/>
  <c r="D1518" i="2"/>
  <c r="H1518" i="2" s="1"/>
  <c r="H1060" i="2"/>
  <c r="M1524" i="4"/>
  <c r="C1538" i="3"/>
  <c r="D1504" i="2"/>
  <c r="H1504" i="2" s="1"/>
  <c r="N1559" i="4"/>
  <c r="M1551" i="4"/>
  <c r="C1565" i="3"/>
  <c r="D1058" i="2"/>
  <c r="H1058" i="2" s="1"/>
  <c r="N1540" i="4"/>
  <c r="N1504" i="4"/>
  <c r="N1535" i="4"/>
  <c r="H1499" i="2"/>
  <c r="N1526" i="4"/>
  <c r="M1486" i="4"/>
  <c r="C1500" i="3"/>
  <c r="D1034" i="2"/>
  <c r="H1034" i="2" s="1"/>
  <c r="N1491" i="4"/>
  <c r="N1512" i="4"/>
  <c r="N1485" i="4"/>
  <c r="N1488" i="4"/>
  <c r="N1389" i="4"/>
  <c r="C1447" i="2"/>
  <c r="M1464" i="4"/>
  <c r="C1478" i="3"/>
  <c r="D1022" i="2"/>
  <c r="H1022" i="2" s="1"/>
  <c r="N1449" i="4"/>
  <c r="M1466" i="4"/>
  <c r="C1480" i="3"/>
  <c r="D1479" i="2"/>
  <c r="H1479" i="2" s="1"/>
  <c r="M1409" i="4"/>
  <c r="C1423" i="3"/>
  <c r="D278" i="2"/>
  <c r="H278" i="2" s="1"/>
  <c r="M1467" i="4"/>
  <c r="C1481" i="3"/>
  <c r="D1024" i="2"/>
  <c r="H1024" i="2" s="1"/>
  <c r="M1453" i="4"/>
  <c r="C1467" i="3"/>
  <c r="D1474" i="2"/>
  <c r="H1474" i="2" s="1"/>
  <c r="M1360" i="4"/>
  <c r="C1374" i="3"/>
  <c r="D981" i="2"/>
  <c r="H981" i="2" s="1"/>
  <c r="N1302" i="4"/>
  <c r="C949" i="2"/>
  <c r="H949" i="2" s="1"/>
  <c r="M1432" i="4"/>
  <c r="C1446" i="3"/>
  <c r="D281" i="2"/>
  <c r="H281" i="2" s="1"/>
  <c r="N1407" i="4"/>
  <c r="M1398" i="4"/>
  <c r="C1412" i="3"/>
  <c r="D276" i="2"/>
  <c r="H276" i="2" s="1"/>
  <c r="N1472" i="4"/>
  <c r="M1458" i="4"/>
  <c r="C1472" i="3"/>
  <c r="D1019" i="2"/>
  <c r="H1019" i="2" s="1"/>
  <c r="M1354" i="4"/>
  <c r="C1368" i="3"/>
  <c r="D1570" i="2"/>
  <c r="H1570" i="2" s="1"/>
  <c r="M1414" i="4"/>
  <c r="C1428" i="3"/>
  <c r="D1571" i="2"/>
  <c r="H1571" i="2" s="1"/>
  <c r="M1364" i="4"/>
  <c r="C1378" i="3"/>
  <c r="D984" i="2"/>
  <c r="H984" i="2" s="1"/>
  <c r="M1330" i="4"/>
  <c r="C1344" i="3"/>
  <c r="D264" i="2"/>
  <c r="H264" i="2" s="1"/>
  <c r="N1450" i="4"/>
  <c r="M1264" i="4"/>
  <c r="C1278" i="3"/>
  <c r="D930" i="2"/>
  <c r="H930" i="2" s="1"/>
  <c r="M1254" i="4"/>
  <c r="C1268" i="3"/>
  <c r="D1402" i="2"/>
  <c r="H1402" i="2" s="1"/>
  <c r="M1296" i="4"/>
  <c r="C1310" i="3"/>
  <c r="D1420" i="2"/>
  <c r="H1420" i="2" s="1"/>
  <c r="N1223" i="4"/>
  <c r="M1391" i="4"/>
  <c r="C1405" i="3"/>
  <c r="D1449" i="2"/>
  <c r="H1449" i="2" s="1"/>
  <c r="N1348" i="4"/>
  <c r="N1251" i="4"/>
  <c r="N1366" i="4"/>
  <c r="M1312" i="4"/>
  <c r="C1326" i="3"/>
  <c r="D954" i="2"/>
  <c r="H954" i="2" s="1"/>
  <c r="H939" i="2"/>
  <c r="M1080" i="4"/>
  <c r="C1094" i="3"/>
  <c r="D1542" i="2"/>
  <c r="H1542" i="2" s="1"/>
  <c r="M1287" i="4"/>
  <c r="C1301" i="3"/>
  <c r="D258" i="2"/>
  <c r="H258" i="2" s="1"/>
  <c r="N1233" i="4"/>
  <c r="N1206" i="4"/>
  <c r="N1146" i="4"/>
  <c r="N1241" i="4"/>
  <c r="N1333" i="4"/>
  <c r="N1247" i="4"/>
  <c r="M1195" i="4"/>
  <c r="C1209" i="3"/>
  <c r="D245" i="2"/>
  <c r="H245" i="2" s="1"/>
  <c r="N1030" i="4"/>
  <c r="C211" i="2"/>
  <c r="H211" i="2" s="1"/>
  <c r="M1008" i="4"/>
  <c r="C1022" i="3"/>
  <c r="D1326" i="2"/>
  <c r="H1326" i="2" s="1"/>
  <c r="N966" i="4"/>
  <c r="C1320" i="2"/>
  <c r="H1320" i="2" s="1"/>
  <c r="M944" i="4"/>
  <c r="C958" i="3"/>
  <c r="D766" i="2"/>
  <c r="H766" i="2" s="1"/>
  <c r="N902" i="4"/>
  <c r="C742" i="2"/>
  <c r="H742" i="2" s="1"/>
  <c r="C1296" i="2"/>
  <c r="H1296" i="2" s="1"/>
  <c r="N870" i="4"/>
  <c r="C690" i="2"/>
  <c r="N806" i="4"/>
  <c r="C198" i="2"/>
  <c r="H198" i="2" s="1"/>
  <c r="N959" i="4"/>
  <c r="N1098" i="4"/>
  <c r="N936" i="4"/>
  <c r="C1311" i="2"/>
  <c r="N1157" i="4"/>
  <c r="N1156" i="4"/>
  <c r="M1282" i="4"/>
  <c r="C1296" i="3"/>
  <c r="D255" i="2"/>
  <c r="H255" i="2" s="1"/>
  <c r="N1122" i="4"/>
  <c r="M1058" i="4"/>
  <c r="C1072" i="3"/>
  <c r="D217" i="2"/>
  <c r="H217" i="2" s="1"/>
  <c r="M825" i="4"/>
  <c r="C839" i="3"/>
  <c r="D1283" i="2"/>
  <c r="H1283" i="2" s="1"/>
  <c r="N1052" i="4"/>
  <c r="M1044" i="4"/>
  <c r="C1058" i="3"/>
  <c r="D825" i="2"/>
  <c r="H825" i="2" s="1"/>
  <c r="N762" i="4"/>
  <c r="C639" i="2"/>
  <c r="N708" i="4"/>
  <c r="M1179" i="4"/>
  <c r="C1193" i="3"/>
  <c r="D888" i="2"/>
  <c r="H888" i="2" s="1"/>
  <c r="M701" i="4"/>
  <c r="C715" i="3"/>
  <c r="D635" i="2"/>
  <c r="H635" i="2" s="1"/>
  <c r="N982" i="4"/>
  <c r="M781" i="4"/>
  <c r="C795" i="3"/>
  <c r="D167" i="2"/>
  <c r="H167" i="2" s="1"/>
  <c r="M1029" i="4"/>
  <c r="C1043" i="3"/>
  <c r="D210" i="2"/>
  <c r="H210" i="2" s="1"/>
  <c r="N815" i="4"/>
  <c r="M729" i="4"/>
  <c r="D1257" i="2"/>
  <c r="H1257" i="2" s="1"/>
  <c r="C743" i="3"/>
  <c r="M674" i="4"/>
  <c r="D1240" i="2"/>
  <c r="H1240" i="2" s="1"/>
  <c r="C688" i="3"/>
  <c r="N637" i="4"/>
  <c r="C607" i="2"/>
  <c r="H607" i="2" s="1"/>
  <c r="M615" i="4"/>
  <c r="C629" i="3"/>
  <c r="D1220" i="2"/>
  <c r="N573" i="4"/>
  <c r="C583" i="2"/>
  <c r="H583" i="2" s="1"/>
  <c r="M551" i="4"/>
  <c r="C565" i="3"/>
  <c r="D570" i="2"/>
  <c r="C533" i="2"/>
  <c r="H533" i="2" s="1"/>
  <c r="N477" i="4"/>
  <c r="C102" i="2"/>
  <c r="H102" i="2" s="1"/>
  <c r="N413" i="4"/>
  <c r="M957" i="4"/>
  <c r="C971" i="3"/>
  <c r="D775" i="2"/>
  <c r="H775" i="2" s="1"/>
  <c r="C141" i="2"/>
  <c r="H141" i="2" s="1"/>
  <c r="N622" i="4"/>
  <c r="C1214" i="2"/>
  <c r="H1214" i="2" s="1"/>
  <c r="N606" i="4"/>
  <c r="N756" i="4"/>
  <c r="N711" i="4"/>
  <c r="M663" i="4"/>
  <c r="C677" i="3"/>
  <c r="D1238" i="2"/>
  <c r="H1238" i="2" s="1"/>
  <c r="N682" i="4"/>
  <c r="M625" i="4"/>
  <c r="C639" i="3"/>
  <c r="D602" i="2"/>
  <c r="H602" i="2" s="1"/>
  <c r="M423" i="4"/>
  <c r="C437" i="3"/>
  <c r="D106" i="2"/>
  <c r="H106" i="2" s="1"/>
  <c r="N436" i="4"/>
  <c r="M578" i="4"/>
  <c r="C592" i="3"/>
  <c r="D1535" i="2"/>
  <c r="H1535" i="2" s="1"/>
  <c r="N1496" i="4"/>
  <c r="M1425" i="4"/>
  <c r="C1439" i="3"/>
  <c r="D1008" i="2"/>
  <c r="H1008" i="2" s="1"/>
  <c r="M1347" i="4"/>
  <c r="C1361" i="3"/>
  <c r="D1434" i="2"/>
  <c r="H1434" i="2" s="1"/>
  <c r="M1352" i="4"/>
  <c r="C1366" i="3"/>
  <c r="D975" i="2"/>
  <c r="H975" i="2" s="1"/>
  <c r="M1319" i="4"/>
  <c r="C1333" i="3"/>
  <c r="D1430" i="2"/>
  <c r="H1430" i="2" s="1"/>
  <c r="M1129" i="4"/>
  <c r="C1143" i="3"/>
  <c r="D865" i="2"/>
  <c r="H865" i="2" s="1"/>
  <c r="M976" i="4"/>
  <c r="D786" i="2"/>
  <c r="H786" i="2" s="1"/>
  <c r="C990" i="3"/>
  <c r="M913" i="4"/>
  <c r="C927" i="3"/>
  <c r="D748" i="2"/>
  <c r="N492" i="4"/>
  <c r="C1177" i="2"/>
  <c r="H1177" i="2" s="1"/>
  <c r="C565" i="2"/>
  <c r="N541" i="4"/>
  <c r="C1190" i="2"/>
  <c r="N527" i="4"/>
  <c r="M921" i="4"/>
  <c r="C935" i="3"/>
  <c r="D1309" i="2"/>
  <c r="H1309" i="2" s="1"/>
  <c r="M641" i="4"/>
  <c r="C655" i="3"/>
  <c r="D1230" i="2"/>
  <c r="N243" i="4"/>
  <c r="C1104" i="2"/>
  <c r="M133" i="4"/>
  <c r="C147" i="3"/>
  <c r="D358" i="2"/>
  <c r="M69" i="4"/>
  <c r="D1066" i="2"/>
  <c r="C83" i="3"/>
  <c r="M627" i="4"/>
  <c r="C641" i="3"/>
  <c r="D603" i="2"/>
  <c r="H603" i="2" s="1"/>
  <c r="M1445" i="4"/>
  <c r="C1459" i="3"/>
  <c r="D284" i="2"/>
  <c r="H284" i="2" s="1"/>
  <c r="M1300" i="4"/>
  <c r="C1314" i="3"/>
  <c r="D947" i="2"/>
  <c r="H947" i="2" s="1"/>
  <c r="N1170" i="4"/>
  <c r="C239" i="2"/>
  <c r="H239" i="2" s="1"/>
  <c r="M1428" i="4"/>
  <c r="C1442" i="3"/>
  <c r="D1009" i="2"/>
  <c r="H1009" i="2" s="1"/>
  <c r="M1380" i="4"/>
  <c r="C1394" i="3"/>
  <c r="D1443" i="2"/>
  <c r="H1443" i="2" s="1"/>
  <c r="M1257" i="4"/>
  <c r="D1405" i="2"/>
  <c r="H1405" i="2" s="1"/>
  <c r="C1271" i="3"/>
  <c r="N1345" i="4"/>
  <c r="H259" i="2"/>
  <c r="M1348" i="4"/>
  <c r="C1362" i="3"/>
  <c r="D972" i="2"/>
  <c r="H972" i="2" s="1"/>
  <c r="C837" i="2"/>
  <c r="N1076" i="4"/>
  <c r="M1199" i="4"/>
  <c r="C1213" i="3"/>
  <c r="D1381" i="2"/>
  <c r="H1381" i="2" s="1"/>
  <c r="M1228" i="4"/>
  <c r="C1242" i="3"/>
  <c r="D917" i="2"/>
  <c r="H917" i="2" s="1"/>
  <c r="M1164" i="4"/>
  <c r="C1178" i="3"/>
  <c r="D883" i="2"/>
  <c r="H883" i="2" s="1"/>
  <c r="M952" i="4"/>
  <c r="C966" i="3"/>
  <c r="D773" i="2"/>
  <c r="H773" i="2" s="1"/>
  <c r="N830" i="4"/>
  <c r="C1286" i="2"/>
  <c r="H1286" i="2" s="1"/>
  <c r="C1292" i="2"/>
  <c r="H1292" i="2" s="1"/>
  <c r="N855" i="4"/>
  <c r="M1143" i="4"/>
  <c r="C1157" i="3"/>
  <c r="D870" i="2"/>
  <c r="H870" i="2" s="1"/>
  <c r="M1017" i="4"/>
  <c r="D1331" i="2"/>
  <c r="H1331" i="2" s="1"/>
  <c r="C1031" i="3"/>
  <c r="M713" i="4"/>
  <c r="C727" i="3"/>
  <c r="D1254" i="2"/>
  <c r="H1254" i="2" s="1"/>
  <c r="C569" i="2"/>
  <c r="H569" i="2" s="1"/>
  <c r="N548" i="4"/>
  <c r="C88" i="2"/>
  <c r="N325" i="4"/>
  <c r="C476" i="2"/>
  <c r="H476" i="2" s="1"/>
  <c r="N358" i="4"/>
  <c r="M1519" i="4"/>
  <c r="C1533" i="3"/>
  <c r="D1501" i="2"/>
  <c r="M1489" i="4"/>
  <c r="C1503" i="3"/>
  <c r="D1488" i="2"/>
  <c r="H1488" i="2" s="1"/>
  <c r="N1548" i="4"/>
  <c r="M1516" i="4"/>
  <c r="C1530" i="3"/>
  <c r="D295" i="2"/>
  <c r="H295" i="2" s="1"/>
  <c r="M1500" i="4"/>
  <c r="C1514" i="3"/>
  <c r="D1040" i="2"/>
  <c r="H1040" i="2" s="1"/>
  <c r="M1474" i="4"/>
  <c r="C1488" i="3"/>
  <c r="D1028" i="2"/>
  <c r="H1028" i="2" s="1"/>
  <c r="N1490" i="4"/>
  <c r="M1420" i="4"/>
  <c r="C1434" i="3"/>
  <c r="D1461" i="2"/>
  <c r="H1461" i="2" s="1"/>
  <c r="N1310" i="4"/>
  <c r="C952" i="2"/>
  <c r="H952" i="2" s="1"/>
  <c r="M1543" i="4"/>
  <c r="C1557" i="3"/>
  <c r="D301" i="2"/>
  <c r="H301" i="2" s="1"/>
  <c r="M1545" i="4"/>
  <c r="C1559" i="3"/>
  <c r="D1055" i="2"/>
  <c r="H1055" i="2" s="1"/>
  <c r="M1526" i="4"/>
  <c r="C1540" i="3"/>
  <c r="D1506" i="2"/>
  <c r="H1506" i="2" s="1"/>
  <c r="M1536" i="4"/>
  <c r="C1550" i="3"/>
  <c r="D1508" i="2"/>
  <c r="H1508" i="2" s="1"/>
  <c r="M1505" i="4"/>
  <c r="C1519" i="3"/>
  <c r="D1041" i="2"/>
  <c r="H1041" i="2" s="1"/>
  <c r="M1513" i="4"/>
  <c r="C1527" i="3"/>
  <c r="D1497" i="2"/>
  <c r="H1497" i="2" s="1"/>
  <c r="N1525" i="4"/>
  <c r="M1501" i="4"/>
  <c r="C1515" i="3"/>
  <c r="D1493" i="2"/>
  <c r="H1493" i="2" s="1"/>
  <c r="M1471" i="4"/>
  <c r="C1485" i="3"/>
  <c r="D288" i="2"/>
  <c r="H288" i="2" s="1"/>
  <c r="N1498" i="4"/>
  <c r="M1481" i="4"/>
  <c r="C1495" i="3"/>
  <c r="D1483" i="2"/>
  <c r="H1483" i="2" s="1"/>
  <c r="M1459" i="4"/>
  <c r="C1473" i="3"/>
  <c r="D1477" i="2"/>
  <c r="H1477" i="2" s="1"/>
  <c r="M1436" i="4"/>
  <c r="C1450" i="3"/>
  <c r="D1468" i="2"/>
  <c r="H1468" i="2" s="1"/>
  <c r="N1466" i="4"/>
  <c r="N1294" i="4"/>
  <c r="C1418" i="2"/>
  <c r="H1418" i="2" s="1"/>
  <c r="H1458" i="2"/>
  <c r="N1429" i="4"/>
  <c r="N1367" i="4"/>
  <c r="C271" i="2"/>
  <c r="M1316" i="4"/>
  <c r="D1429" i="2"/>
  <c r="H1429" i="2" s="1"/>
  <c r="C1330" i="3"/>
  <c r="M1284" i="4"/>
  <c r="C1298" i="3"/>
  <c r="D941" i="2"/>
  <c r="H941" i="2" s="1"/>
  <c r="N1202" i="4"/>
  <c r="C904" i="2"/>
  <c r="N1260" i="4"/>
  <c r="C1407" i="2"/>
  <c r="M1261" i="4"/>
  <c r="C1275" i="3"/>
  <c r="D1408" i="2"/>
  <c r="H1408" i="2" s="1"/>
  <c r="M1349" i="4"/>
  <c r="C1363" i="3"/>
  <c r="D973" i="2"/>
  <c r="H973" i="2" s="1"/>
  <c r="M1220" i="4"/>
  <c r="C1234" i="3"/>
  <c r="D1390" i="2"/>
  <c r="H1390" i="2" s="1"/>
  <c r="M1357" i="4"/>
  <c r="C1371" i="3"/>
  <c r="D978" i="2"/>
  <c r="H978" i="2" s="1"/>
  <c r="M1356" i="4"/>
  <c r="C1370" i="3"/>
  <c r="D977" i="2"/>
  <c r="H977" i="2" s="1"/>
  <c r="M1289" i="4"/>
  <c r="C1303" i="3"/>
  <c r="D1416" i="2"/>
  <c r="N1269" i="4"/>
  <c r="N1227" i="4"/>
  <c r="N1442" i="4"/>
  <c r="M1370" i="4"/>
  <c r="C1384" i="3"/>
  <c r="D1439" i="2"/>
  <c r="H1439" i="2" s="1"/>
  <c r="M1378" i="4"/>
  <c r="C1392" i="3"/>
  <c r="D990" i="2"/>
  <c r="H990" i="2" s="1"/>
  <c r="N1032" i="4"/>
  <c r="C213" i="2"/>
  <c r="N1285" i="4"/>
  <c r="N1276" i="4"/>
  <c r="M1159" i="4"/>
  <c r="C1173" i="3"/>
  <c r="D882" i="2"/>
  <c r="H882" i="2" s="1"/>
  <c r="M1140" i="4"/>
  <c r="C1154" i="3"/>
  <c r="D233" i="2"/>
  <c r="H233" i="2" s="1"/>
  <c r="N1138" i="4"/>
  <c r="N1175" i="4"/>
  <c r="N1334" i="4"/>
  <c r="N1178" i="4"/>
  <c r="M1145" i="4"/>
  <c r="C1159" i="3"/>
  <c r="D872" i="2"/>
  <c r="N1006" i="4"/>
  <c r="C805" i="2"/>
  <c r="H805" i="2" s="1"/>
  <c r="M984" i="4"/>
  <c r="C998" i="3"/>
  <c r="D792" i="2"/>
  <c r="H792" i="2" s="1"/>
  <c r="C765" i="2"/>
  <c r="N942" i="4"/>
  <c r="M920" i="4"/>
  <c r="C934" i="3"/>
  <c r="D1540" i="2"/>
  <c r="N862" i="4"/>
  <c r="C1568" i="2"/>
  <c r="H1568" i="2" s="1"/>
  <c r="N798" i="4"/>
  <c r="C1276" i="2"/>
  <c r="H1276" i="2" s="1"/>
  <c r="M1139" i="4"/>
  <c r="C1153" i="3"/>
  <c r="D232" i="2"/>
  <c r="H232" i="2" s="1"/>
  <c r="N1015" i="4"/>
  <c r="C1329" i="2"/>
  <c r="H1329" i="2" s="1"/>
  <c r="N887" i="4"/>
  <c r="C190" i="2"/>
  <c r="H190" i="2" s="1"/>
  <c r="C700" i="2"/>
  <c r="H700" i="2" s="1"/>
  <c r="N823" i="4"/>
  <c r="M1324" i="4"/>
  <c r="C1338" i="3"/>
  <c r="D262" i="2"/>
  <c r="H262" i="2" s="1"/>
  <c r="M1156" i="4"/>
  <c r="C1170" i="3"/>
  <c r="D1371" i="2"/>
  <c r="H1371" i="2" s="1"/>
  <c r="N1244" i="4"/>
  <c r="M1113" i="4"/>
  <c r="C1127" i="3"/>
  <c r="D860" i="2"/>
  <c r="H860" i="2" s="1"/>
  <c r="M1063" i="4"/>
  <c r="C1077" i="3"/>
  <c r="D1344" i="2"/>
  <c r="H1344" i="2" s="1"/>
  <c r="M1036" i="4"/>
  <c r="C1050" i="3"/>
  <c r="D820" i="2"/>
  <c r="H820" i="2" s="1"/>
  <c r="M833" i="4"/>
  <c r="C847" i="3"/>
  <c r="D1288" i="2"/>
  <c r="H1288" i="2" s="1"/>
  <c r="M792" i="4"/>
  <c r="C806" i="3"/>
  <c r="D170" i="2"/>
  <c r="H170" i="2" s="1"/>
  <c r="M1043" i="4"/>
  <c r="C1057" i="3"/>
  <c r="D1337" i="2"/>
  <c r="H1337" i="2" s="1"/>
  <c r="N772" i="4"/>
  <c r="C165" i="2"/>
  <c r="H165" i="2" s="1"/>
  <c r="N700" i="4"/>
  <c r="C1250" i="2"/>
  <c r="H1250" i="2" s="1"/>
  <c r="N1057" i="4"/>
  <c r="M1160" i="4"/>
  <c r="D1373" i="2"/>
  <c r="H1373" i="2" s="1"/>
  <c r="C1174" i="3"/>
  <c r="N1126" i="4"/>
  <c r="M883" i="4"/>
  <c r="C897" i="3"/>
  <c r="D189" i="2"/>
  <c r="H189" i="2" s="1"/>
  <c r="H686" i="2"/>
  <c r="M761" i="4"/>
  <c r="C775" i="3"/>
  <c r="D1268" i="2"/>
  <c r="H1268" i="2" s="1"/>
  <c r="M1127" i="4"/>
  <c r="D1363" i="2"/>
  <c r="H1363" i="2" s="1"/>
  <c r="C1141" i="3"/>
  <c r="H740" i="2"/>
  <c r="M1081" i="4"/>
  <c r="C1095" i="3"/>
  <c r="D1350" i="2"/>
  <c r="H1350" i="2" s="1"/>
  <c r="M978" i="4"/>
  <c r="C992" i="3"/>
  <c r="D788" i="2"/>
  <c r="H788" i="2" s="1"/>
  <c r="M961" i="4"/>
  <c r="C975" i="3"/>
  <c r="D777" i="2"/>
  <c r="H777" i="2" s="1"/>
  <c r="M867" i="4"/>
  <c r="C881" i="3"/>
  <c r="D721" i="2"/>
  <c r="H721" i="2" s="1"/>
  <c r="N678" i="4"/>
  <c r="N662" i="4"/>
  <c r="N968" i="4"/>
  <c r="M941" i="4"/>
  <c r="C955" i="3"/>
  <c r="D764" i="2"/>
  <c r="H764" i="2" s="1"/>
  <c r="M800" i="4"/>
  <c r="C814" i="3"/>
  <c r="D1278" i="2"/>
  <c r="H155" i="2"/>
  <c r="M1097" i="4"/>
  <c r="C1111" i="3"/>
  <c r="D851" i="2"/>
  <c r="H851" i="2" s="1"/>
  <c r="M973" i="4"/>
  <c r="C987" i="3"/>
  <c r="D1324" i="2"/>
  <c r="H1324" i="2" s="1"/>
  <c r="N734" i="4"/>
  <c r="M683" i="4"/>
  <c r="C697" i="3"/>
  <c r="D1242" i="2"/>
  <c r="H1242" i="2" s="1"/>
  <c r="C138" i="2"/>
  <c r="H138" i="2" s="1"/>
  <c r="N613" i="4"/>
  <c r="M591" i="4"/>
  <c r="D136" i="2"/>
  <c r="H136" i="2" s="1"/>
  <c r="C605" i="3"/>
  <c r="M527" i="4"/>
  <c r="C541" i="3"/>
  <c r="D1190" i="2"/>
  <c r="C1170" i="2"/>
  <c r="N469" i="4"/>
  <c r="C501" i="2"/>
  <c r="H501" i="2" s="1"/>
  <c r="N405" i="4"/>
  <c r="N951" i="4"/>
  <c r="N757" i="4"/>
  <c r="C614" i="2"/>
  <c r="H614" i="2" s="1"/>
  <c r="N655" i="4"/>
  <c r="C1208" i="2"/>
  <c r="N590" i="4"/>
  <c r="N921" i="4"/>
  <c r="N755" i="4"/>
  <c r="N818" i="4"/>
  <c r="M511" i="4"/>
  <c r="C525" i="3"/>
  <c r="D1183" i="2"/>
  <c r="H1183" i="2" s="1"/>
  <c r="M447" i="4"/>
  <c r="C461" i="3"/>
  <c r="D113" i="2"/>
  <c r="H113" i="2" s="1"/>
  <c r="N753" i="4"/>
  <c r="M882" i="4"/>
  <c r="C896" i="3"/>
  <c r="D729" i="2"/>
  <c r="H729" i="2" s="1"/>
  <c r="N879" i="4"/>
  <c r="M647" i="4"/>
  <c r="C661" i="3"/>
  <c r="D146" i="2"/>
  <c r="C528" i="2"/>
  <c r="H528" i="2" s="1"/>
  <c r="N464" i="4"/>
  <c r="M441" i="4"/>
  <c r="C455" i="3"/>
  <c r="D1165" i="2"/>
  <c r="H1165" i="2" s="1"/>
  <c r="C1148" i="2"/>
  <c r="H1148" i="2" s="1"/>
  <c r="N357" i="4"/>
  <c r="M610" i="4"/>
  <c r="C624" i="3"/>
  <c r="D1218" i="2"/>
  <c r="H1218" i="2" s="1"/>
  <c r="M385" i="4"/>
  <c r="C399" i="3"/>
  <c r="D1152" i="2"/>
  <c r="H1152" i="2" s="1"/>
  <c r="M355" i="4"/>
  <c r="C369" i="3"/>
  <c r="D475" i="2"/>
  <c r="H475" i="2" s="1"/>
  <c r="M272" i="4"/>
  <c r="C286" i="3"/>
  <c r="D427" i="2"/>
  <c r="H427" i="2" s="1"/>
  <c r="C419" i="2"/>
  <c r="N253" i="4"/>
  <c r="C402" i="2"/>
  <c r="N221" i="4"/>
  <c r="N189" i="4"/>
  <c r="C1088" i="2"/>
  <c r="N157" i="4"/>
  <c r="C1074" i="2"/>
  <c r="C351" i="2"/>
  <c r="N125" i="4"/>
  <c r="C327" i="2"/>
  <c r="N93" i="4"/>
  <c r="C308" i="2"/>
  <c r="N61" i="4"/>
  <c r="M1544" i="4"/>
  <c r="C1558" i="3"/>
  <c r="D1054" i="2"/>
  <c r="H1054" i="2" s="1"/>
  <c r="N1418" i="4"/>
  <c r="C1004" i="2"/>
  <c r="H1004" i="2" s="1"/>
  <c r="M1225" i="4"/>
  <c r="C1239" i="3"/>
  <c r="D1393" i="2"/>
  <c r="H1393" i="2" s="1"/>
  <c r="M199" i="4"/>
  <c r="D1561" i="2"/>
  <c r="H1561" i="2" s="1"/>
  <c r="C213" i="3"/>
  <c r="M1386" i="4"/>
  <c r="C1400" i="3"/>
  <c r="D993" i="2"/>
  <c r="H993" i="2" s="1"/>
  <c r="M1241" i="4"/>
  <c r="C1255" i="3"/>
  <c r="D921" i="2"/>
  <c r="H921" i="2" s="1"/>
  <c r="M1393" i="4"/>
  <c r="C1407" i="3"/>
  <c r="D996" i="2"/>
  <c r="H996" i="2" s="1"/>
  <c r="M1224" i="4"/>
  <c r="C1238" i="3"/>
  <c r="D1392" i="2"/>
  <c r="H1392" i="2" s="1"/>
  <c r="N1378" i="4"/>
  <c r="N928" i="4"/>
  <c r="C757" i="2"/>
  <c r="M1066" i="4"/>
  <c r="C1080" i="3"/>
  <c r="D1346" i="2"/>
  <c r="H1346" i="2" s="1"/>
  <c r="M994" i="4"/>
  <c r="C1008" i="3"/>
  <c r="D206" i="2"/>
  <c r="H206" i="2" s="1"/>
  <c r="M930" i="4"/>
  <c r="C944" i="3"/>
  <c r="D758" i="2"/>
  <c r="H758" i="2" s="1"/>
  <c r="M841" i="4"/>
  <c r="C855" i="3"/>
  <c r="D706" i="2"/>
  <c r="H706" i="2" s="1"/>
  <c r="C1323" i="2"/>
  <c r="H1323" i="2" s="1"/>
  <c r="N971" i="4"/>
  <c r="C748" i="2"/>
  <c r="N913" i="4"/>
  <c r="M835" i="4"/>
  <c r="C849" i="3"/>
  <c r="D704" i="2"/>
  <c r="H704" i="2" s="1"/>
  <c r="M749" i="4"/>
  <c r="C763" i="3"/>
  <c r="D662" i="2"/>
  <c r="H662" i="2" s="1"/>
  <c r="N927" i="4"/>
  <c r="M1102" i="4"/>
  <c r="C1116" i="3"/>
  <c r="D1354" i="2"/>
  <c r="H1354" i="2" s="1"/>
  <c r="M1067" i="4"/>
  <c r="C1081" i="3"/>
  <c r="D1347" i="2"/>
  <c r="H1347" i="2" s="1"/>
  <c r="N1037" i="4"/>
  <c r="M797" i="4"/>
  <c r="C811" i="3"/>
  <c r="D688" i="2"/>
  <c r="H688" i="2" s="1"/>
  <c r="M739" i="4"/>
  <c r="C753" i="3"/>
  <c r="D657" i="2"/>
  <c r="H657" i="2" s="1"/>
  <c r="C1245" i="2"/>
  <c r="H1245" i="2" s="1"/>
  <c r="N688" i="4"/>
  <c r="C623" i="2"/>
  <c r="H623" i="2" s="1"/>
  <c r="N672" i="4"/>
  <c r="N656" i="4"/>
  <c r="C1235" i="2"/>
  <c r="H1235" i="2" s="1"/>
  <c r="M892" i="4"/>
  <c r="C906" i="3"/>
  <c r="D1300" i="2"/>
  <c r="H1300" i="2" s="1"/>
  <c r="N707" i="4"/>
  <c r="N1100" i="4"/>
  <c r="N572" i="4"/>
  <c r="C582" i="2"/>
  <c r="H582" i="2" s="1"/>
  <c r="N508" i="4"/>
  <c r="C550" i="2"/>
  <c r="C515" i="2"/>
  <c r="H515" i="2" s="1"/>
  <c r="N444" i="4"/>
  <c r="C489" i="2"/>
  <c r="N380" i="4"/>
  <c r="N935" i="4"/>
  <c r="N858" i="4"/>
  <c r="M791" i="4"/>
  <c r="C805" i="3"/>
  <c r="D1274" i="2"/>
  <c r="H1274" i="2" s="1"/>
  <c r="M631" i="4"/>
  <c r="C645" i="3"/>
  <c r="D1226" i="2"/>
  <c r="H1226" i="2" s="1"/>
  <c r="C1207" i="2"/>
  <c r="H1207" i="2" s="1"/>
  <c r="N589" i="4"/>
  <c r="M567" i="4"/>
  <c r="C581" i="3"/>
  <c r="D577" i="2"/>
  <c r="C123" i="2"/>
  <c r="H123" i="2" s="1"/>
  <c r="N525" i="4"/>
  <c r="C525" i="2"/>
  <c r="H525" i="2" s="1"/>
  <c r="N461" i="4"/>
  <c r="C499" i="2"/>
  <c r="H499" i="2" s="1"/>
  <c r="N397" i="4"/>
  <c r="M671" i="4"/>
  <c r="C685" i="3"/>
  <c r="D622" i="2"/>
  <c r="H622" i="2" s="1"/>
  <c r="M793" i="4"/>
  <c r="C807" i="3"/>
  <c r="D171" i="2"/>
  <c r="H171" i="2" s="1"/>
  <c r="N775" i="4"/>
  <c r="M774" i="4"/>
  <c r="C788" i="3"/>
  <c r="D677" i="2"/>
  <c r="H677" i="2" s="1"/>
  <c r="N743" i="4"/>
  <c r="N783" i="4"/>
  <c r="M547" i="4"/>
  <c r="C561" i="3"/>
  <c r="D568" i="2"/>
  <c r="H568" i="2" s="1"/>
  <c r="M519" i="4"/>
  <c r="C533" i="3"/>
  <c r="D553" i="2"/>
  <c r="H553" i="2" s="1"/>
  <c r="M455" i="4"/>
  <c r="C469" i="3"/>
  <c r="D115" i="2"/>
  <c r="H115" i="2" s="1"/>
  <c r="N741" i="4"/>
  <c r="M634" i="4"/>
  <c r="C648" i="3"/>
  <c r="D606" i="2"/>
  <c r="H606" i="2" s="1"/>
  <c r="M695" i="4"/>
  <c r="C709" i="3"/>
  <c r="D1246" i="2"/>
  <c r="H1246" i="2" s="1"/>
  <c r="N632" i="4"/>
  <c r="N588" i="4"/>
  <c r="M269" i="4"/>
  <c r="D425" i="2"/>
  <c r="H425" i="2" s="1"/>
  <c r="C283" i="3"/>
  <c r="N227" i="4"/>
  <c r="C405" i="2"/>
  <c r="H405" i="2" s="1"/>
  <c r="M205" i="4"/>
  <c r="C219" i="3"/>
  <c r="D1094" i="2"/>
  <c r="M181" i="4"/>
  <c r="C195" i="3"/>
  <c r="D1084" i="2"/>
  <c r="H1084" i="2" s="1"/>
  <c r="N139" i="4"/>
  <c r="C364" i="2"/>
  <c r="H364" i="2" s="1"/>
  <c r="M117" i="4"/>
  <c r="C131" i="3"/>
  <c r="D344" i="2"/>
  <c r="N75" i="4"/>
  <c r="C314" i="2"/>
  <c r="H314" i="2" s="1"/>
  <c r="C1556" i="2"/>
  <c r="H1556" i="2" s="1"/>
  <c r="N43" i="4"/>
  <c r="N640" i="4"/>
  <c r="N453" i="4"/>
  <c r="M406" i="4"/>
  <c r="C420" i="3"/>
  <c r="D502" i="2"/>
  <c r="H502" i="2" s="1"/>
  <c r="C438" i="2"/>
  <c r="N291" i="4"/>
  <c r="M197" i="4"/>
  <c r="C211" i="3"/>
  <c r="D79" i="2"/>
  <c r="H79" i="2" s="1"/>
  <c r="M151" i="4"/>
  <c r="C165" i="3"/>
  <c r="D373" i="2"/>
  <c r="H373" i="2" s="1"/>
  <c r="M103" i="4"/>
  <c r="C117" i="3"/>
  <c r="D76" i="2"/>
  <c r="H76" i="2" s="1"/>
  <c r="M593" i="4"/>
  <c r="C607" i="3"/>
  <c r="D591" i="2"/>
  <c r="H591" i="2" s="1"/>
  <c r="M1497" i="4"/>
  <c r="C1511" i="3"/>
  <c r="D1038" i="2"/>
  <c r="H1038" i="2" s="1"/>
  <c r="M1444" i="4"/>
  <c r="C1458" i="3"/>
  <c r="D1015" i="2"/>
  <c r="H1015" i="2" s="1"/>
  <c r="C935" i="2"/>
  <c r="H935" i="2" s="1"/>
  <c r="N1270" i="4"/>
  <c r="M1361" i="4"/>
  <c r="C1375" i="3"/>
  <c r="D1436" i="2"/>
  <c r="H1436" i="2" s="1"/>
  <c r="M1338" i="4"/>
  <c r="C1352" i="3"/>
  <c r="D267" i="2"/>
  <c r="H267" i="2" s="1"/>
  <c r="N1114" i="4"/>
  <c r="C1358" i="2"/>
  <c r="M1421" i="4"/>
  <c r="C1435" i="3"/>
  <c r="D1005" i="2"/>
  <c r="H1005" i="2" s="1"/>
  <c r="M1137" i="4"/>
  <c r="C1151" i="3"/>
  <c r="D1369" i="2"/>
  <c r="H1369" i="2" s="1"/>
  <c r="M1084" i="4"/>
  <c r="C1098" i="3"/>
  <c r="D224" i="2"/>
  <c r="H224" i="2" s="1"/>
  <c r="M1147" i="4"/>
  <c r="C1161" i="3"/>
  <c r="D874" i="2"/>
  <c r="H874" i="2" s="1"/>
  <c r="M1093" i="4"/>
  <c r="C1107" i="3"/>
  <c r="D847" i="2"/>
  <c r="H847" i="2" s="1"/>
  <c r="M1217" i="4"/>
  <c r="C1231" i="3"/>
  <c r="D911" i="2"/>
  <c r="H911" i="2" s="1"/>
  <c r="M1165" i="4"/>
  <c r="C1179" i="3"/>
  <c r="D884" i="2"/>
  <c r="H884" i="2" s="1"/>
  <c r="C1540" i="2"/>
  <c r="N920" i="4"/>
  <c r="M1123" i="4"/>
  <c r="C1137" i="3"/>
  <c r="D862" i="2"/>
  <c r="H862" i="2" s="1"/>
  <c r="C573" i="2"/>
  <c r="N556" i="4"/>
  <c r="M583" i="4"/>
  <c r="D1203" i="2"/>
  <c r="C597" i="3"/>
  <c r="C1166" i="2"/>
  <c r="H1166" i="2" s="1"/>
  <c r="N445" i="4"/>
  <c r="M1019" i="4"/>
  <c r="C1033" i="3"/>
  <c r="D811" i="2"/>
  <c r="H811" i="2" s="1"/>
  <c r="M554" i="4"/>
  <c r="C568" i="3"/>
  <c r="D571" i="2"/>
  <c r="H571" i="2" s="1"/>
  <c r="M471" i="4"/>
  <c r="C485" i="3"/>
  <c r="D119" i="2"/>
  <c r="H119" i="2" s="1"/>
  <c r="M221" i="4"/>
  <c r="D402" i="2"/>
  <c r="C235" i="3"/>
  <c r="N91" i="4"/>
  <c r="C326" i="2"/>
  <c r="H326" i="2" s="1"/>
  <c r="M1492" i="4"/>
  <c r="C1506" i="3"/>
  <c r="D1490" i="2"/>
  <c r="H1490" i="2" s="1"/>
  <c r="H1020" i="2"/>
  <c r="M1374" i="4"/>
  <c r="C1388" i="3"/>
  <c r="D988" i="2"/>
  <c r="H988" i="2" s="1"/>
  <c r="H970" i="2"/>
  <c r="M1306" i="4"/>
  <c r="C1320" i="3"/>
  <c r="D1425" i="2"/>
  <c r="H1425" i="2" s="1"/>
  <c r="M1332" i="4"/>
  <c r="C1346" i="3"/>
  <c r="D1431" i="2"/>
  <c r="H1431" i="2" s="1"/>
  <c r="M1213" i="4"/>
  <c r="C1227" i="3"/>
  <c r="D908" i="2"/>
  <c r="H908" i="2" s="1"/>
  <c r="M1078" i="4"/>
  <c r="C1092" i="3"/>
  <c r="D839" i="2"/>
  <c r="H839" i="2" s="1"/>
  <c r="M1333" i="4"/>
  <c r="C1347" i="3"/>
  <c r="D965" i="2"/>
  <c r="H965" i="2" s="1"/>
  <c r="M1016" i="4"/>
  <c r="C1030" i="3"/>
  <c r="D1330" i="2"/>
  <c r="H1330" i="2" s="1"/>
  <c r="M888" i="4"/>
  <c r="C902" i="3"/>
  <c r="D733" i="2"/>
  <c r="H733" i="2" s="1"/>
  <c r="M985" i="4"/>
  <c r="C999" i="3"/>
  <c r="D793" i="2"/>
  <c r="H793" i="2" s="1"/>
  <c r="M819" i="4"/>
  <c r="C833" i="3"/>
  <c r="D696" i="2"/>
  <c r="H696" i="2" s="1"/>
  <c r="C508" i="2"/>
  <c r="H508" i="2" s="1"/>
  <c r="N420" i="4"/>
  <c r="M980" i="4"/>
  <c r="C994" i="3"/>
  <c r="D199" i="2"/>
  <c r="H199" i="2" s="1"/>
  <c r="M851" i="4"/>
  <c r="C865" i="3"/>
  <c r="D1537" i="2"/>
  <c r="H1537" i="2" s="1"/>
  <c r="M905" i="4"/>
  <c r="C919" i="3"/>
  <c r="D1304" i="2"/>
  <c r="H1304" i="2" s="1"/>
  <c r="C1514" i="2"/>
  <c r="H1514" i="2" s="1"/>
  <c r="N1549" i="4"/>
  <c r="N1562" i="4"/>
  <c r="M1537" i="4"/>
  <c r="C1551" i="3"/>
  <c r="D1509" i="2"/>
  <c r="H1509" i="2" s="1"/>
  <c r="M1553" i="4"/>
  <c r="C1567" i="3"/>
  <c r="D1059" i="2"/>
  <c r="H1059" i="2" s="1"/>
  <c r="M1529" i="4"/>
  <c r="C1543" i="3"/>
  <c r="D297" i="2"/>
  <c r="H297" i="2" s="1"/>
  <c r="M1499" i="4"/>
  <c r="C1513" i="3"/>
  <c r="D1039" i="2"/>
  <c r="H1039" i="2" s="1"/>
  <c r="M1520" i="4"/>
  <c r="C1534" i="3"/>
  <c r="D296" i="2"/>
  <c r="H296" i="2" s="1"/>
  <c r="N1514" i="4"/>
  <c r="N1522" i="4"/>
  <c r="N1462" i="4"/>
  <c r="C287" i="2"/>
  <c r="H287" i="2" s="1"/>
  <c r="M1484" i="4"/>
  <c r="C1498" i="3"/>
  <c r="D1033" i="2"/>
  <c r="H1033" i="2" s="1"/>
  <c r="N1510" i="4"/>
  <c r="N1434" i="4"/>
  <c r="C1011" i="2"/>
  <c r="H1011" i="2" s="1"/>
  <c r="M1479" i="4"/>
  <c r="C1493" i="3"/>
  <c r="D1032" i="2"/>
  <c r="H1032" i="2" s="1"/>
  <c r="M1463" i="4"/>
  <c r="C1477" i="3"/>
  <c r="D1478" i="2"/>
  <c r="H1478" i="2" s="1"/>
  <c r="M1455" i="4"/>
  <c r="C1469" i="3"/>
  <c r="D1475" i="2"/>
  <c r="H1475" i="2" s="1"/>
  <c r="H1473" i="2"/>
  <c r="M1446" i="4"/>
  <c r="D1471" i="2"/>
  <c r="H1471" i="2" s="1"/>
  <c r="C1460" i="3"/>
  <c r="H1463" i="2"/>
  <c r="N1286" i="4"/>
  <c r="C942" i="2"/>
  <c r="H942" i="2" s="1"/>
  <c r="M1382" i="4"/>
  <c r="C1396" i="3"/>
  <c r="D992" i="2"/>
  <c r="H992" i="2" s="1"/>
  <c r="N1453" i="4"/>
  <c r="N1412" i="4"/>
  <c r="M1472" i="4"/>
  <c r="C1486" i="3"/>
  <c r="D1026" i="2"/>
  <c r="H1026" i="2" s="1"/>
  <c r="N1464" i="4"/>
  <c r="M1346" i="4"/>
  <c r="C1360" i="3"/>
  <c r="D971" i="2"/>
  <c r="H971" i="2" s="1"/>
  <c r="M1304" i="4"/>
  <c r="C1318" i="3"/>
  <c r="D950" i="2"/>
  <c r="H950" i="2" s="1"/>
  <c r="M1272" i="4"/>
  <c r="C1286" i="3"/>
  <c r="D937" i="2"/>
  <c r="H937" i="2" s="1"/>
  <c r="M1252" i="4"/>
  <c r="C1266" i="3"/>
  <c r="D1401" i="2"/>
  <c r="H1401" i="2" s="1"/>
  <c r="M1372" i="4"/>
  <c r="C1386" i="3"/>
  <c r="D986" i="2"/>
  <c r="H986" i="2" s="1"/>
  <c r="M1404" i="4"/>
  <c r="C1418" i="3"/>
  <c r="D1455" i="2"/>
  <c r="H1455" i="2" s="1"/>
  <c r="N1372" i="4"/>
  <c r="M1441" i="4"/>
  <c r="C1455" i="3"/>
  <c r="D1470" i="2"/>
  <c r="H1470" i="2" s="1"/>
  <c r="N1331" i="4"/>
  <c r="M1263" i="4"/>
  <c r="C1277" i="3"/>
  <c r="D253" i="2"/>
  <c r="H253" i="2" s="1"/>
  <c r="M1246" i="4"/>
  <c r="C1260" i="3"/>
  <c r="D1397" i="2"/>
  <c r="H1397" i="2" s="1"/>
  <c r="M1328" i="4"/>
  <c r="C1342" i="3"/>
  <c r="D962" i="2"/>
  <c r="H962" i="2" s="1"/>
  <c r="M1395" i="4"/>
  <c r="C1409" i="3"/>
  <c r="D1545" i="2"/>
  <c r="H1545" i="2" s="1"/>
  <c r="M1212" i="4"/>
  <c r="C1226" i="3"/>
  <c r="D1388" i="2"/>
  <c r="H1388" i="2" s="1"/>
  <c r="M1172" i="4"/>
  <c r="C1186" i="3"/>
  <c r="D241" i="2"/>
  <c r="H241" i="2" s="1"/>
  <c r="H934" i="2"/>
  <c r="M1132" i="4"/>
  <c r="C1146" i="3"/>
  <c r="D867" i="2"/>
  <c r="H867" i="2" s="1"/>
  <c r="M1070" i="4"/>
  <c r="C1084" i="3"/>
  <c r="D833" i="2"/>
  <c r="H833" i="2" s="1"/>
  <c r="N1287" i="4"/>
  <c r="M1197" i="4"/>
  <c r="C1211" i="3"/>
  <c r="D901" i="2"/>
  <c r="H901" i="2" s="1"/>
  <c r="N1164" i="4"/>
  <c r="M1024" i="4"/>
  <c r="C1038" i="3"/>
  <c r="D209" i="2"/>
  <c r="H209" i="2" s="1"/>
  <c r="M960" i="4"/>
  <c r="C974" i="3"/>
  <c r="D776" i="2"/>
  <c r="C1308" i="2"/>
  <c r="H1308" i="2" s="1"/>
  <c r="N918" i="4"/>
  <c r="M896" i="4"/>
  <c r="C910" i="3"/>
  <c r="D736" i="2"/>
  <c r="N854" i="4"/>
  <c r="C1291" i="2"/>
  <c r="H1291" i="2" s="1"/>
  <c r="C1273" i="2"/>
  <c r="H1273" i="2" s="1"/>
  <c r="N790" i="4"/>
  <c r="C806" i="2"/>
  <c r="H806" i="2" s="1"/>
  <c r="N1007" i="4"/>
  <c r="C204" i="2"/>
  <c r="N992" i="4"/>
  <c r="N960" i="4"/>
  <c r="C776" i="2"/>
  <c r="C736" i="2"/>
  <c r="N896" i="4"/>
  <c r="N1282" i="4"/>
  <c r="M1562" i="4"/>
  <c r="C1576" i="3"/>
  <c r="D1517" i="2"/>
  <c r="H1517" i="2" s="1"/>
  <c r="N1554" i="4"/>
  <c r="M1555" i="4"/>
  <c r="C1569" i="3"/>
  <c r="D1061" i="2"/>
  <c r="H1061" i="2" s="1"/>
  <c r="M1538" i="4"/>
  <c r="C1552" i="3"/>
  <c r="D1510" i="2"/>
  <c r="H1510" i="2" s="1"/>
  <c r="N1547" i="4"/>
  <c r="M1542" i="4"/>
  <c r="C1556" i="3"/>
  <c r="D1053" i="2"/>
  <c r="H1053" i="2" s="1"/>
  <c r="N1527" i="4"/>
  <c r="C1507" i="2"/>
  <c r="M1508" i="4"/>
  <c r="C1522" i="3"/>
  <c r="D1043" i="2"/>
  <c r="H1043" i="2" s="1"/>
  <c r="M1528" i="4"/>
  <c r="C1542" i="3"/>
  <c r="D1048" i="2"/>
  <c r="H1048" i="2" s="1"/>
  <c r="M1523" i="4"/>
  <c r="C1537" i="3"/>
  <c r="D1503" i="2"/>
  <c r="H1503" i="2" s="1"/>
  <c r="M1509" i="4"/>
  <c r="C1523" i="3"/>
  <c r="D1496" i="2"/>
  <c r="H1496" i="2" s="1"/>
  <c r="N1500" i="4"/>
  <c r="N1454" i="4"/>
  <c r="C1018" i="2"/>
  <c r="H1018" i="2" s="1"/>
  <c r="N1532" i="4"/>
  <c r="N1511" i="4"/>
  <c r="M1491" i="4"/>
  <c r="C1505" i="3"/>
  <c r="D1035" i="2"/>
  <c r="H1035" i="2" s="1"/>
  <c r="N1483" i="4"/>
  <c r="M1488" i="4"/>
  <c r="C1502" i="3"/>
  <c r="D1487" i="2"/>
  <c r="H1487" i="2" s="1"/>
  <c r="N1479" i="4"/>
  <c r="M1477" i="4"/>
  <c r="C1491" i="3"/>
  <c r="D1030" i="2"/>
  <c r="H1030" i="2" s="1"/>
  <c r="M1443" i="4"/>
  <c r="C1457" i="3"/>
  <c r="D283" i="2"/>
  <c r="H283" i="2" s="1"/>
  <c r="N1384" i="4"/>
  <c r="C1444" i="2"/>
  <c r="H1444" i="2" s="1"/>
  <c r="N1403" i="4"/>
  <c r="M1435" i="4"/>
  <c r="C1449" i="3"/>
  <c r="D1467" i="2"/>
  <c r="H1467" i="2" s="1"/>
  <c r="M1429" i="4"/>
  <c r="C1443" i="3"/>
  <c r="D1464" i="2"/>
  <c r="H1464" i="2" s="1"/>
  <c r="M1405" i="4"/>
  <c r="C1419" i="3"/>
  <c r="D1456" i="2"/>
  <c r="H1456" i="2" s="1"/>
  <c r="N1458" i="4"/>
  <c r="M1412" i="4"/>
  <c r="C1426" i="3"/>
  <c r="D1001" i="2"/>
  <c r="H1001" i="2" s="1"/>
  <c r="M1388" i="4"/>
  <c r="C1402" i="3"/>
  <c r="D1446" i="2"/>
  <c r="H1446" i="2" s="1"/>
  <c r="M1438" i="4"/>
  <c r="C1452" i="3"/>
  <c r="D1469" i="2"/>
  <c r="H1469" i="2" s="1"/>
  <c r="M1369" i="4"/>
  <c r="C1383" i="3"/>
  <c r="D273" i="2"/>
  <c r="H273" i="2" s="1"/>
  <c r="C895" i="2"/>
  <c r="H895" i="2" s="1"/>
  <c r="N1186" i="4"/>
  <c r="M1411" i="4"/>
  <c r="C1425" i="3"/>
  <c r="D1000" i="2"/>
  <c r="H1000" i="2" s="1"/>
  <c r="H964" i="2"/>
  <c r="M1267" i="4"/>
  <c r="C1281" i="3"/>
  <c r="D933" i="2"/>
  <c r="H933" i="2" s="1"/>
  <c r="M1336" i="4"/>
  <c r="C1350" i="3"/>
  <c r="D265" i="2"/>
  <c r="H265" i="2" s="1"/>
  <c r="N1193" i="4"/>
  <c r="C1378" i="2"/>
  <c r="H1378" i="2" s="1"/>
  <c r="M1298" i="4"/>
  <c r="C1312" i="3"/>
  <c r="D1422" i="2"/>
  <c r="H1422" i="2" s="1"/>
  <c r="N1274" i="4"/>
  <c r="N1283" i="4"/>
  <c r="M1185" i="4"/>
  <c r="C1199" i="3"/>
  <c r="D894" i="2"/>
  <c r="H894" i="2" s="1"/>
  <c r="M1314" i="4"/>
  <c r="C1328" i="3"/>
  <c r="D955" i="2"/>
  <c r="H955" i="2" s="1"/>
  <c r="N1161" i="4"/>
  <c r="M1131" i="4"/>
  <c r="C1145" i="3"/>
  <c r="D866" i="2"/>
  <c r="H866" i="2" s="1"/>
  <c r="M1088" i="4"/>
  <c r="C1102" i="3"/>
  <c r="D844" i="2"/>
  <c r="H844" i="2" s="1"/>
  <c r="N1312" i="4"/>
  <c r="M1285" i="4"/>
  <c r="C1299" i="3"/>
  <c r="D257" i="2"/>
  <c r="H257" i="2" s="1"/>
  <c r="N1278" i="4"/>
  <c r="N1194" i="4"/>
  <c r="N1154" i="4"/>
  <c r="N1243" i="4"/>
  <c r="M1206" i="4"/>
  <c r="C1220" i="3"/>
  <c r="D1383" i="2"/>
  <c r="H1383" i="2" s="1"/>
  <c r="M1161" i="4"/>
  <c r="C1175" i="3"/>
  <c r="D1374" i="2"/>
  <c r="H1374" i="2" s="1"/>
  <c r="N1137" i="4"/>
  <c r="M1111" i="4"/>
  <c r="C1125" i="3"/>
  <c r="D858" i="2"/>
  <c r="H858" i="2" s="1"/>
  <c r="N1342" i="4"/>
  <c r="N1259" i="4"/>
  <c r="M1232" i="4"/>
  <c r="C1246" i="3"/>
  <c r="D247" i="2"/>
  <c r="H247" i="2" s="1"/>
  <c r="N1155" i="4"/>
  <c r="M1095" i="4"/>
  <c r="D849" i="2"/>
  <c r="H849" i="2" s="1"/>
  <c r="C1109" i="3"/>
  <c r="N1090" i="4"/>
  <c r="M1042" i="4"/>
  <c r="C1056" i="3"/>
  <c r="D824" i="2"/>
  <c r="H824" i="2" s="1"/>
  <c r="N1022" i="4"/>
  <c r="C814" i="2"/>
  <c r="H814" i="2" s="1"/>
  <c r="M1000" i="4"/>
  <c r="C1014" i="3"/>
  <c r="D799" i="2"/>
  <c r="H799" i="2" s="1"/>
  <c r="N958" i="4"/>
  <c r="C1318" i="2"/>
  <c r="H1318" i="2" s="1"/>
  <c r="M936" i="4"/>
  <c r="D1311" i="2"/>
  <c r="C950" i="3"/>
  <c r="N894" i="4"/>
  <c r="C1301" i="2"/>
  <c r="N846" i="4"/>
  <c r="C708" i="2"/>
  <c r="N782" i="4"/>
  <c r="C681" i="2"/>
  <c r="H681" i="2" s="1"/>
  <c r="N1147" i="4"/>
  <c r="N1080" i="4"/>
  <c r="C722" i="2"/>
  <c r="H722" i="2" s="1"/>
  <c r="N871" i="4"/>
  <c r="C1281" i="2"/>
  <c r="N807" i="4"/>
  <c r="M1244" i="4"/>
  <c r="C1258" i="3"/>
  <c r="D924" i="2"/>
  <c r="H924" i="2" s="1"/>
  <c r="M1341" i="4"/>
  <c r="C1355" i="3"/>
  <c r="D1433" i="2"/>
  <c r="H1433" i="2" s="1"/>
  <c r="N1066" i="4"/>
  <c r="M922" i="4"/>
  <c r="C936" i="3"/>
  <c r="D193" i="2"/>
  <c r="H193" i="2" s="1"/>
  <c r="M1215" i="4"/>
  <c r="C1229" i="3"/>
  <c r="D1389" i="2"/>
  <c r="H1389" i="2" s="1"/>
  <c r="M1001" i="4"/>
  <c r="C1015" i="3"/>
  <c r="D800" i="2"/>
  <c r="H800" i="2" s="1"/>
  <c r="M937" i="4"/>
  <c r="C951" i="3"/>
  <c r="D1312" i="2"/>
  <c r="H1312" i="2" s="1"/>
  <c r="N1207" i="4"/>
  <c r="H751" i="2"/>
  <c r="M915" i="4"/>
  <c r="C929" i="3"/>
  <c r="D750" i="2"/>
  <c r="H750" i="2" s="1"/>
  <c r="C711" i="2"/>
  <c r="H711" i="2" s="1"/>
  <c r="N850" i="4"/>
  <c r="N1065" i="4"/>
  <c r="N737" i="4"/>
  <c r="C1258" i="2"/>
  <c r="M717" i="4"/>
  <c r="C731" i="3"/>
  <c r="D643" i="2"/>
  <c r="H643" i="2" s="1"/>
  <c r="C624" i="2"/>
  <c r="H624" i="2" s="1"/>
  <c r="N673" i="4"/>
  <c r="M1059" i="4"/>
  <c r="C1073" i="3"/>
  <c r="D218" i="2"/>
  <c r="H218" i="2" s="1"/>
  <c r="N1013" i="4"/>
  <c r="M907" i="4"/>
  <c r="C921" i="3"/>
  <c r="D1305" i="2"/>
  <c r="H1305" i="2" s="1"/>
  <c r="N834" i="4"/>
  <c r="M699" i="4"/>
  <c r="C713" i="3"/>
  <c r="D1249" i="2"/>
  <c r="H1249" i="2" s="1"/>
  <c r="C133" i="2"/>
  <c r="H133" i="2" s="1"/>
  <c r="N564" i="4"/>
  <c r="N500" i="4"/>
  <c r="C546" i="2"/>
  <c r="N1016" i="4"/>
  <c r="N934" i="4"/>
  <c r="N629" i="4"/>
  <c r="C605" i="2"/>
  <c r="H605" i="2" s="1"/>
  <c r="M607" i="4"/>
  <c r="C621" i="3"/>
  <c r="D1215" i="2"/>
  <c r="N565" i="4"/>
  <c r="C576" i="2"/>
  <c r="H576" i="2" s="1"/>
  <c r="M543" i="4"/>
  <c r="C557" i="3"/>
  <c r="D125" i="2"/>
  <c r="H125" i="2" s="1"/>
  <c r="C1533" i="2"/>
  <c r="N517" i="4"/>
  <c r="C494" i="2"/>
  <c r="H494" i="2" s="1"/>
  <c r="N389" i="4"/>
  <c r="N582" i="4"/>
  <c r="C1202" i="2"/>
  <c r="M1051" i="4"/>
  <c r="C1065" i="3"/>
  <c r="D215" i="2"/>
  <c r="H215" i="2" s="1"/>
  <c r="M755" i="4"/>
  <c r="C769" i="3"/>
  <c r="D667" i="2"/>
  <c r="H667" i="2" s="1"/>
  <c r="M709" i="4"/>
  <c r="C723" i="3"/>
  <c r="D640" i="2"/>
  <c r="H640" i="2" s="1"/>
  <c r="N749" i="4"/>
  <c r="M684" i="4"/>
  <c r="C698" i="3"/>
  <c r="D1243" i="2"/>
  <c r="H1243" i="2" s="1"/>
  <c r="M545" i="4"/>
  <c r="C559" i="3"/>
  <c r="D566" i="2"/>
  <c r="H566" i="2" s="1"/>
  <c r="M463" i="4"/>
  <c r="C477" i="3"/>
  <c r="D527" i="2"/>
  <c r="H527" i="2" s="1"/>
  <c r="N784" i="4"/>
  <c r="N785" i="4"/>
  <c r="N768" i="4"/>
  <c r="N693" i="4"/>
  <c r="N690" i="4"/>
  <c r="N663" i="4"/>
  <c r="M616" i="4"/>
  <c r="C630" i="3"/>
  <c r="D139" i="2"/>
  <c r="H139" i="2" s="1"/>
  <c r="N740" i="4"/>
  <c r="M658" i="4"/>
  <c r="D1236" i="2"/>
  <c r="H1236" i="2" s="1"/>
  <c r="C672" i="3"/>
  <c r="N602" i="4"/>
  <c r="M577" i="4"/>
  <c r="C591" i="3"/>
  <c r="D1201" i="2"/>
  <c r="H1201" i="2" s="1"/>
  <c r="M890" i="4"/>
  <c r="C904" i="3"/>
  <c r="D734" i="2"/>
  <c r="H734" i="2" s="1"/>
  <c r="M465" i="4"/>
  <c r="C479" i="3"/>
  <c r="D117" i="2"/>
  <c r="H117" i="2" s="1"/>
  <c r="N374" i="4"/>
  <c r="C483" i="2"/>
  <c r="H483" i="2" s="1"/>
  <c r="C1132" i="2"/>
  <c r="N310" i="4"/>
  <c r="H1159" i="2"/>
  <c r="C1146" i="2"/>
  <c r="N353" i="4"/>
  <c r="C455" i="2"/>
  <c r="N321" i="4"/>
  <c r="M803" i="4"/>
  <c r="C817" i="3"/>
  <c r="D1279" i="2"/>
  <c r="H1279" i="2" s="1"/>
  <c r="N702" i="4"/>
  <c r="N591" i="4"/>
  <c r="N549" i="4"/>
  <c r="M418" i="4"/>
  <c r="C432" i="3"/>
  <c r="D103" i="2"/>
  <c r="H103" i="2" s="1"/>
  <c r="M386" i="4"/>
  <c r="C400" i="3"/>
  <c r="D492" i="2"/>
  <c r="H492" i="2" s="1"/>
  <c r="N337" i="4"/>
  <c r="M417" i="4"/>
  <c r="C431" i="3"/>
  <c r="D1529" i="2"/>
  <c r="H1529" i="2" s="1"/>
  <c r="M256" i="4"/>
  <c r="C270" i="3"/>
  <c r="D420" i="2"/>
  <c r="H420" i="2" s="1"/>
  <c r="M177" i="4"/>
  <c r="C191" i="3"/>
  <c r="D1082" i="2"/>
  <c r="H1082" i="2" s="1"/>
  <c r="M143" i="4"/>
  <c r="C157" i="3"/>
  <c r="D1070" i="2"/>
  <c r="H1070" i="2" s="1"/>
  <c r="M64" i="4"/>
  <c r="C78" i="3"/>
  <c r="D61" i="2"/>
  <c r="H61" i="2" s="1"/>
  <c r="M13" i="4"/>
  <c r="C27" i="3"/>
  <c r="D19" i="2"/>
  <c r="H19" i="2" s="1"/>
  <c r="M720" i="4"/>
  <c r="C734" i="3"/>
  <c r="D645" i="2"/>
  <c r="H645" i="2" s="1"/>
  <c r="N645" i="4"/>
  <c r="M249" i="4"/>
  <c r="C263" i="3"/>
  <c r="D1109" i="2"/>
  <c r="H1109" i="2" s="1"/>
  <c r="N721" i="4"/>
  <c r="N1341" i="4"/>
  <c r="M986" i="4"/>
  <c r="C1000" i="3"/>
  <c r="D794" i="2"/>
  <c r="H794" i="2" s="1"/>
  <c r="M1180" i="4"/>
  <c r="C1194" i="3"/>
  <c r="D889" i="2"/>
  <c r="H889" i="2" s="1"/>
  <c r="N1058" i="4"/>
  <c r="M865" i="4"/>
  <c r="C879" i="3"/>
  <c r="D719" i="2"/>
  <c r="H719" i="2" s="1"/>
  <c r="M801" i="4"/>
  <c r="C815" i="3"/>
  <c r="D689" i="2"/>
  <c r="H689" i="2" s="1"/>
  <c r="M1009" i="4"/>
  <c r="C1023" i="3"/>
  <c r="D807" i="2"/>
  <c r="H807" i="2" s="1"/>
  <c r="M938" i="4"/>
  <c r="C952" i="3"/>
  <c r="D1313" i="2"/>
  <c r="H1313" i="2" s="1"/>
  <c r="H168" i="2"/>
  <c r="N748" i="4"/>
  <c r="C1263" i="2"/>
  <c r="H1263" i="2" s="1"/>
  <c r="N732" i="4"/>
  <c r="C652" i="2"/>
  <c r="H652" i="2" s="1"/>
  <c r="N1062" i="4"/>
  <c r="M908" i="4"/>
  <c r="C922" i="3"/>
  <c r="D192" i="2"/>
  <c r="H192" i="2" s="1"/>
  <c r="N789" i="4"/>
  <c r="M962" i="4"/>
  <c r="C976" i="3"/>
  <c r="D1319" i="2"/>
  <c r="H1319" i="2" s="1"/>
  <c r="N916" i="4"/>
  <c r="M899" i="4"/>
  <c r="C913" i="3"/>
  <c r="D739" i="2"/>
  <c r="H739" i="2" s="1"/>
  <c r="H829" i="2"/>
  <c r="M970" i="4"/>
  <c r="C984" i="3"/>
  <c r="D1322" i="2"/>
  <c r="H1322" i="2" s="1"/>
  <c r="N1020" i="4"/>
  <c r="N899" i="4"/>
  <c r="M726" i="4"/>
  <c r="C740" i="3"/>
  <c r="D160" i="2"/>
  <c r="H160" i="2" s="1"/>
  <c r="M710" i="4"/>
  <c r="D1253" i="2"/>
  <c r="H1253" i="2" s="1"/>
  <c r="C724" i="3"/>
  <c r="M694" i="4"/>
  <c r="C708" i="3"/>
  <c r="D1536" i="2"/>
  <c r="H1536" i="2" s="1"/>
  <c r="N687" i="4"/>
  <c r="N1091" i="4"/>
  <c r="N906" i="4"/>
  <c r="M758" i="4"/>
  <c r="C772" i="3"/>
  <c r="D1266" i="2"/>
  <c r="H1266" i="2" s="1"/>
  <c r="M718" i="4"/>
  <c r="C732" i="3"/>
  <c r="D644" i="2"/>
  <c r="H644" i="2" s="1"/>
  <c r="N516" i="4"/>
  <c r="C1187" i="2"/>
  <c r="H1187" i="2" s="1"/>
  <c r="N452" i="4"/>
  <c r="C114" i="2"/>
  <c r="N979" i="4"/>
  <c r="M963" i="4"/>
  <c r="C977" i="3"/>
  <c r="D778" i="2"/>
  <c r="H778" i="2" s="1"/>
  <c r="M858" i="4"/>
  <c r="C872" i="3"/>
  <c r="D714" i="2"/>
  <c r="H714" i="2" s="1"/>
  <c r="M715" i="4"/>
  <c r="C729" i="3"/>
  <c r="D642" i="2"/>
  <c r="H642" i="2" s="1"/>
  <c r="M676" i="4"/>
  <c r="D626" i="2"/>
  <c r="H626" i="2" s="1"/>
  <c r="C690" i="3"/>
  <c r="N597" i="4"/>
  <c r="C595" i="2"/>
  <c r="H595" i="2" s="1"/>
  <c r="M575" i="4"/>
  <c r="C589" i="3"/>
  <c r="D584" i="2"/>
  <c r="N421" i="4"/>
  <c r="C104" i="2"/>
  <c r="H104" i="2" s="1"/>
  <c r="M979" i="4"/>
  <c r="C993" i="3"/>
  <c r="D789" i="2"/>
  <c r="H789" i="2" s="1"/>
  <c r="M914" i="4"/>
  <c r="C928" i="3"/>
  <c r="D749" i="2"/>
  <c r="H749" i="2" s="1"/>
  <c r="M731" i="4"/>
  <c r="C745" i="3"/>
  <c r="D162" i="2"/>
  <c r="H162" i="2" s="1"/>
  <c r="M642" i="4"/>
  <c r="D1231" i="2"/>
  <c r="H1231" i="2" s="1"/>
  <c r="C656" i="3"/>
  <c r="N1005" i="4"/>
  <c r="M745" i="4"/>
  <c r="C759" i="3"/>
  <c r="D661" i="2"/>
  <c r="H661" i="2" s="1"/>
  <c r="N567" i="4"/>
  <c r="C577" i="2"/>
  <c r="N980" i="4"/>
  <c r="N793" i="4"/>
  <c r="M1018" i="4"/>
  <c r="C1032" i="3"/>
  <c r="D1332" i="2"/>
  <c r="H1332" i="2" s="1"/>
  <c r="M776" i="4"/>
  <c r="C790" i="3"/>
  <c r="D678" i="2"/>
  <c r="H678" i="2" s="1"/>
  <c r="M775" i="4"/>
  <c r="C789" i="3"/>
  <c r="D166" i="2"/>
  <c r="H166" i="2" s="1"/>
  <c r="N684" i="4"/>
  <c r="M503" i="4"/>
  <c r="C517" i="3"/>
  <c r="D548" i="2"/>
  <c r="H548" i="2" s="1"/>
  <c r="M439" i="4"/>
  <c r="D512" i="2"/>
  <c r="H512" i="2" s="1"/>
  <c r="C453" i="3"/>
  <c r="M946" i="4"/>
  <c r="C960" i="3"/>
  <c r="D768" i="2"/>
  <c r="H768" i="2" s="1"/>
  <c r="M741" i="4"/>
  <c r="C755" i="3"/>
  <c r="D659" i="2"/>
  <c r="H659" i="2" s="1"/>
  <c r="M561" i="4"/>
  <c r="C575" i="3"/>
  <c r="D130" i="2"/>
  <c r="H130" i="2" s="1"/>
  <c r="M645" i="4"/>
  <c r="C659" i="3"/>
  <c r="D145" i="2"/>
  <c r="H145" i="2" s="1"/>
  <c r="N890" i="4"/>
  <c r="N664" i="4"/>
  <c r="N585" i="4"/>
  <c r="M542" i="4"/>
  <c r="C556" i="3"/>
  <c r="D1534" i="2"/>
  <c r="H1534" i="2" s="1"/>
  <c r="N530" i="4"/>
  <c r="M512" i="4"/>
  <c r="C526" i="3"/>
  <c r="D1184" i="2"/>
  <c r="H1184" i="2" s="1"/>
  <c r="N765" i="4"/>
  <c r="M777" i="4"/>
  <c r="D1553" i="2"/>
  <c r="H1553" i="2" s="1"/>
  <c r="C791" i="3"/>
  <c r="M537" i="4"/>
  <c r="C551" i="3"/>
  <c r="D1196" i="2"/>
  <c r="H1196" i="2" s="1"/>
  <c r="M415" i="4"/>
  <c r="C429" i="3"/>
  <c r="D1158" i="2"/>
  <c r="H1158" i="2" s="1"/>
  <c r="N251" i="4"/>
  <c r="C417" i="2"/>
  <c r="H417" i="2" s="1"/>
  <c r="M229" i="4"/>
  <c r="D406" i="2"/>
  <c r="C243" i="3"/>
  <c r="N163" i="4"/>
  <c r="C380" i="2"/>
  <c r="H380" i="2" s="1"/>
  <c r="M141" i="4"/>
  <c r="C155" i="3"/>
  <c r="D366" i="2"/>
  <c r="N99" i="4"/>
  <c r="C75" i="2"/>
  <c r="H75" i="2" s="1"/>
  <c r="M77" i="4"/>
  <c r="C91" i="3"/>
  <c r="D316" i="2"/>
  <c r="M328" i="4"/>
  <c r="C342" i="3"/>
  <c r="D1139" i="2"/>
  <c r="H1139" i="2" s="1"/>
  <c r="N406" i="4"/>
  <c r="M288" i="4"/>
  <c r="C302" i="3"/>
  <c r="D435" i="2"/>
  <c r="H435" i="2" s="1"/>
  <c r="N627" i="4"/>
  <c r="N268" i="4"/>
  <c r="N252" i="4"/>
  <c r="N220" i="4"/>
  <c r="N204" i="4"/>
  <c r="N180" i="4"/>
  <c r="N148" i="4"/>
  <c r="N132" i="4"/>
  <c r="C328" i="2"/>
  <c r="H328" i="2" s="1"/>
  <c r="N94" i="4"/>
  <c r="M394" i="4"/>
  <c r="C408" i="3"/>
  <c r="D497" i="2"/>
  <c r="H497" i="2" s="1"/>
  <c r="N347" i="4"/>
  <c r="M284" i="4"/>
  <c r="C298" i="3"/>
  <c r="D433" i="2"/>
  <c r="H433" i="2" s="1"/>
  <c r="M264" i="4"/>
  <c r="C278" i="3"/>
  <c r="D423" i="2"/>
  <c r="H423" i="2" s="1"/>
  <c r="M234" i="4"/>
  <c r="C248" i="3"/>
  <c r="D409" i="2"/>
  <c r="H409" i="2" s="1"/>
  <c r="M121" i="4"/>
  <c r="C135" i="3"/>
  <c r="D347" i="2"/>
  <c r="H347" i="2" s="1"/>
  <c r="M106" i="4"/>
  <c r="C120" i="3"/>
  <c r="D1067" i="2"/>
  <c r="H1067" i="2" s="1"/>
  <c r="N364" i="4"/>
  <c r="M201" i="4"/>
  <c r="C215" i="3"/>
  <c r="D392" i="2"/>
  <c r="H392" i="2" s="1"/>
  <c r="M72" i="4"/>
  <c r="C86" i="3"/>
  <c r="D311" i="2"/>
  <c r="H311" i="2" s="1"/>
  <c r="M25" i="4"/>
  <c r="C39" i="3"/>
  <c r="D29" i="2"/>
  <c r="H29" i="2" s="1"/>
  <c r="C14" i="3"/>
  <c r="D6" i="2"/>
  <c r="H6" i="2" s="1"/>
  <c r="M665" i="4"/>
  <c r="C679" i="3"/>
  <c r="D150" i="2"/>
  <c r="H150" i="2" s="1"/>
  <c r="N480" i="4"/>
  <c r="M379" i="4"/>
  <c r="C393" i="3"/>
  <c r="D488" i="2"/>
  <c r="H488" i="2" s="1"/>
  <c r="M248" i="4"/>
  <c r="C262" i="3"/>
  <c r="D415" i="2"/>
  <c r="H415" i="2" s="1"/>
  <c r="N720" i="4"/>
  <c r="M360" i="4"/>
  <c r="C374" i="3"/>
  <c r="D477" i="2"/>
  <c r="H477" i="2" s="1"/>
  <c r="N312" i="4"/>
  <c r="N308" i="4"/>
  <c r="M215" i="4"/>
  <c r="C229" i="3"/>
  <c r="D398" i="2"/>
  <c r="H398" i="2" s="1"/>
  <c r="M186" i="4"/>
  <c r="C200" i="3"/>
  <c r="D1521" i="2"/>
  <c r="H1521" i="2" s="1"/>
  <c r="M152" i="4"/>
  <c r="D374" i="2"/>
  <c r="H374" i="2" s="1"/>
  <c r="C166" i="3"/>
  <c r="M96" i="4"/>
  <c r="C110" i="3"/>
  <c r="D72" i="2"/>
  <c r="H72" i="2" s="1"/>
  <c r="N891" i="4"/>
  <c r="N536" i="4"/>
  <c r="M473" i="4"/>
  <c r="C487" i="3"/>
  <c r="D531" i="2"/>
  <c r="H531" i="2" s="1"/>
  <c r="M344" i="4"/>
  <c r="C358" i="3"/>
  <c r="D1144" i="2"/>
  <c r="H1144" i="2" s="1"/>
  <c r="N249" i="4"/>
  <c r="M315" i="4"/>
  <c r="C329" i="3"/>
  <c r="D1135" i="2"/>
  <c r="H1135" i="2" s="1"/>
  <c r="M153" i="4"/>
  <c r="C167" i="3"/>
  <c r="D1071" i="2"/>
  <c r="H1071" i="2" s="1"/>
  <c r="N315" i="4"/>
  <c r="N192" i="4"/>
  <c r="C11" i="3"/>
  <c r="D1555" i="2"/>
  <c r="H1555" i="2" s="1"/>
  <c r="N296" i="4"/>
  <c r="M282" i="4"/>
  <c r="C296" i="3"/>
  <c r="D432" i="2"/>
  <c r="H432" i="2" s="1"/>
  <c r="M202" i="4"/>
  <c r="C216" i="3"/>
  <c r="D80" i="2"/>
  <c r="H80" i="2" s="1"/>
  <c r="M170" i="4"/>
  <c r="C184" i="3"/>
  <c r="D385" i="2"/>
  <c r="H385" i="2" s="1"/>
  <c r="M122" i="4"/>
  <c r="C136" i="3"/>
  <c r="D348" i="2"/>
  <c r="H348" i="2" s="1"/>
  <c r="M98" i="4"/>
  <c r="C112" i="3"/>
  <c r="D74" i="2"/>
  <c r="H74" i="2" s="1"/>
  <c r="N60" i="4"/>
  <c r="M120" i="4"/>
  <c r="C134" i="3"/>
  <c r="D346" i="2"/>
  <c r="H346" i="2" s="1"/>
  <c r="N97" i="4"/>
  <c r="N51" i="4"/>
  <c r="N320" i="4"/>
  <c r="M130" i="4"/>
  <c r="C144" i="3"/>
  <c r="D356" i="2"/>
  <c r="H356" i="2" s="1"/>
  <c r="M28" i="4"/>
  <c r="C42" i="3"/>
  <c r="D32" i="2"/>
  <c r="H32" i="2" s="1"/>
  <c r="M489" i="4"/>
  <c r="C503" i="3"/>
  <c r="D1565" i="2"/>
  <c r="H1565" i="2" s="1"/>
  <c r="N190" i="4"/>
  <c r="R2" i="3"/>
  <c r="R4" i="3" s="1"/>
  <c r="C1107" i="2"/>
  <c r="N246" i="4"/>
  <c r="C352" i="2"/>
  <c r="H352" i="2" s="1"/>
  <c r="N126" i="4"/>
  <c r="N86" i="4"/>
  <c r="C322" i="2"/>
  <c r="N842" i="4"/>
  <c r="M587" i="4"/>
  <c r="C601" i="3"/>
  <c r="D1205" i="2"/>
  <c r="H1205" i="2" s="1"/>
  <c r="M209" i="4"/>
  <c r="C223" i="3"/>
  <c r="D1095" i="2"/>
  <c r="H1095" i="2" s="1"/>
  <c r="M105" i="4"/>
  <c r="C119" i="3"/>
  <c r="D333" i="2"/>
  <c r="H333" i="2" s="1"/>
  <c r="M92" i="4"/>
  <c r="C106" i="3"/>
  <c r="D70" i="2"/>
  <c r="H70" i="2" s="1"/>
  <c r="M74" i="4"/>
  <c r="C88" i="3"/>
  <c r="D313" i="2"/>
  <c r="H313" i="2" s="1"/>
  <c r="C80" i="3"/>
  <c r="M66" i="4"/>
  <c r="D63" i="2"/>
  <c r="H63" i="2" s="1"/>
  <c r="M55" i="4"/>
  <c r="C69" i="3"/>
  <c r="D54" i="2"/>
  <c r="H54" i="2" s="1"/>
  <c r="N557" i="4"/>
  <c r="N404" i="4"/>
  <c r="M327" i="4"/>
  <c r="C341" i="3"/>
  <c r="D458" i="2"/>
  <c r="H458" i="2" s="1"/>
  <c r="N323" i="4"/>
  <c r="M231" i="4"/>
  <c r="C245" i="3"/>
  <c r="D1524" i="2"/>
  <c r="H1524" i="2" s="1"/>
  <c r="M223" i="4"/>
  <c r="D1099" i="2"/>
  <c r="H1099" i="2" s="1"/>
  <c r="C237" i="3"/>
  <c r="M84" i="4"/>
  <c r="C98" i="3"/>
  <c r="D321" i="2"/>
  <c r="H321" i="2" s="1"/>
  <c r="M434" i="4"/>
  <c r="C448" i="3"/>
  <c r="D1163" i="2"/>
  <c r="H1163" i="2" s="1"/>
  <c r="N263" i="4"/>
  <c r="M127" i="4"/>
  <c r="C141" i="3"/>
  <c r="D353" i="2"/>
  <c r="H353" i="2" s="1"/>
  <c r="N614" i="4"/>
  <c r="M280" i="4"/>
  <c r="C294" i="3"/>
  <c r="D1120" i="2"/>
  <c r="H1120" i="2" s="1"/>
  <c r="N144" i="4"/>
  <c r="N366" i="4"/>
  <c r="M46" i="4"/>
  <c r="C60" i="3"/>
  <c r="D48" i="2"/>
  <c r="H48" i="2" s="1"/>
  <c r="C33" i="1"/>
  <c r="C26" i="1"/>
  <c r="C24" i="1"/>
  <c r="C22" i="1"/>
  <c r="C20" i="1"/>
  <c r="C18" i="1"/>
  <c r="C16" i="1"/>
  <c r="C14" i="1"/>
  <c r="C12" i="1"/>
  <c r="C10" i="1"/>
  <c r="C8" i="1"/>
  <c r="C6" i="1"/>
  <c r="C4" i="1"/>
  <c r="C19" i="1"/>
  <c r="C11" i="1"/>
  <c r="C3" i="1"/>
  <c r="C35" i="1"/>
  <c r="C28" i="1"/>
  <c r="C25" i="1"/>
  <c r="C17" i="1"/>
  <c r="C9" i="1"/>
  <c r="C2" i="2"/>
  <c r="C30" i="1"/>
  <c r="C21" i="1"/>
  <c r="C13" i="1"/>
  <c r="C5" i="1"/>
  <c r="C32" i="1"/>
  <c r="C34" i="1"/>
  <c r="C23" i="1"/>
  <c r="C15" i="1"/>
  <c r="C7" i="1"/>
  <c r="C36" i="1"/>
  <c r="C31" i="1"/>
  <c r="C29" i="1"/>
  <c r="C27" i="1"/>
  <c r="N333" i="4"/>
  <c r="C67" i="2"/>
  <c r="N80" i="4"/>
  <c r="M53" i="4"/>
  <c r="C67" i="3"/>
  <c r="D53" i="2"/>
  <c r="H53" i="2" s="1"/>
  <c r="N158" i="4"/>
  <c r="N44" i="4"/>
  <c r="M87" i="4"/>
  <c r="C101" i="3"/>
  <c r="D323" i="2"/>
  <c r="H323" i="2" s="1"/>
  <c r="M30" i="4"/>
  <c r="C44" i="3"/>
  <c r="D34" i="2"/>
  <c r="H34" i="2" s="1"/>
  <c r="M5" i="4"/>
  <c r="C19" i="3"/>
  <c r="D11" i="2"/>
  <c r="H11" i="2" s="1"/>
  <c r="N562" i="4"/>
  <c r="M255" i="4"/>
  <c r="C269" i="3"/>
  <c r="D1110" i="2"/>
  <c r="H1110" i="2" s="1"/>
  <c r="M216" i="4"/>
  <c r="C230" i="3"/>
  <c r="D1547" i="2"/>
  <c r="H1547" i="2" s="1"/>
  <c r="N67" i="4"/>
  <c r="N362" i="4"/>
  <c r="N533" i="4"/>
  <c r="M521" i="4"/>
  <c r="C535" i="3"/>
  <c r="D555" i="2"/>
  <c r="H555" i="2" s="1"/>
  <c r="M619" i="4"/>
  <c r="C633" i="3"/>
  <c r="D140" i="2"/>
  <c r="H140" i="2" s="1"/>
  <c r="M431" i="4"/>
  <c r="D1162" i="2"/>
  <c r="H1162" i="2" s="1"/>
  <c r="C445" i="3"/>
  <c r="N395" i="4"/>
  <c r="N866" i="4"/>
  <c r="M725" i="4"/>
  <c r="C739" i="3"/>
  <c r="D159" i="2"/>
  <c r="H159" i="2" s="1"/>
  <c r="H1548" i="2"/>
  <c r="M766" i="4"/>
  <c r="C780" i="3"/>
  <c r="D1269" i="2"/>
  <c r="H1269" i="2" s="1"/>
  <c r="M368" i="4"/>
  <c r="C382" i="3"/>
  <c r="D479" i="2"/>
  <c r="H479" i="2" s="1"/>
  <c r="H463" i="2"/>
  <c r="N267" i="4"/>
  <c r="C1115" i="2"/>
  <c r="H1115" i="2" s="1"/>
  <c r="M245" i="4"/>
  <c r="C259" i="3"/>
  <c r="D1106" i="2"/>
  <c r="N203" i="4"/>
  <c r="C393" i="2"/>
  <c r="H393" i="2" s="1"/>
  <c r="N179" i="4"/>
  <c r="C1083" i="2"/>
  <c r="H1083" i="2" s="1"/>
  <c r="M157" i="4"/>
  <c r="C171" i="3"/>
  <c r="D1074" i="2"/>
  <c r="N115" i="4"/>
  <c r="C342" i="2"/>
  <c r="H342" i="2" s="1"/>
  <c r="M93" i="4"/>
  <c r="C107" i="3"/>
  <c r="D327" i="2"/>
  <c r="N35" i="4"/>
  <c r="C39" i="2"/>
  <c r="M704" i="4"/>
  <c r="C718" i="3"/>
  <c r="D1251" i="2"/>
  <c r="H1251" i="2" s="1"/>
  <c r="M574" i="4"/>
  <c r="C588" i="3"/>
  <c r="D1200" i="2"/>
  <c r="H1200" i="2" s="1"/>
  <c r="M529" i="4"/>
  <c r="C543" i="3"/>
  <c r="D1191" i="2"/>
  <c r="H1191" i="2" s="1"/>
  <c r="M457" i="4"/>
  <c r="C471" i="3"/>
  <c r="D523" i="2"/>
  <c r="H523" i="2" s="1"/>
  <c r="M331" i="4"/>
  <c r="C345" i="3"/>
  <c r="D460" i="2"/>
  <c r="H460" i="2" s="1"/>
  <c r="N621" i="4"/>
  <c r="M422" i="4"/>
  <c r="C436" i="3"/>
  <c r="D105" i="2"/>
  <c r="H105" i="2" s="1"/>
  <c r="N396" i="4"/>
  <c r="M654" i="4"/>
  <c r="D613" i="2"/>
  <c r="H613" i="2" s="1"/>
  <c r="C668" i="3"/>
  <c r="M652" i="4"/>
  <c r="C666" i="3"/>
  <c r="D612" i="2"/>
  <c r="H612" i="2" s="1"/>
  <c r="N534" i="4"/>
  <c r="N430" i="4"/>
  <c r="M383" i="4"/>
  <c r="C397" i="3"/>
  <c r="D491" i="2"/>
  <c r="H491" i="2" s="1"/>
  <c r="N322" i="4"/>
  <c r="M299" i="4"/>
  <c r="C313" i="3"/>
  <c r="D444" i="2"/>
  <c r="H444" i="2" s="1"/>
  <c r="M73" i="4"/>
  <c r="C87" i="3"/>
  <c r="D312" i="2"/>
  <c r="H312" i="2" s="1"/>
  <c r="M65" i="4"/>
  <c r="C79" i="3"/>
  <c r="D62" i="2"/>
  <c r="H62" i="2" s="1"/>
  <c r="N532" i="4"/>
  <c r="M446" i="4"/>
  <c r="C460" i="3"/>
  <c r="D516" i="2"/>
  <c r="H516" i="2" s="1"/>
  <c r="N383" i="4"/>
  <c r="M41" i="4"/>
  <c r="C55" i="3"/>
  <c r="D45" i="2"/>
  <c r="H45" i="2" s="1"/>
  <c r="M16" i="4"/>
  <c r="C30" i="3"/>
  <c r="D22" i="2"/>
  <c r="H22" i="2" s="1"/>
  <c r="C9" i="3"/>
  <c r="D1554" i="2"/>
  <c r="H1554" i="2" s="1"/>
  <c r="M343" i="4"/>
  <c r="D1143" i="2"/>
  <c r="H1143" i="2" s="1"/>
  <c r="C357" i="3"/>
  <c r="M312" i="4"/>
  <c r="C326" i="3"/>
  <c r="D1133" i="2"/>
  <c r="H1133" i="2" s="1"/>
  <c r="N287" i="4"/>
  <c r="N196" i="4"/>
  <c r="N617" i="4"/>
  <c r="N186" i="4"/>
  <c r="N598" i="4"/>
  <c r="M426" i="4"/>
  <c r="C440" i="3"/>
  <c r="D109" i="2"/>
  <c r="H109" i="2" s="1"/>
  <c r="C377" i="2"/>
  <c r="N159" i="4"/>
  <c r="N111" i="4"/>
  <c r="H315" i="2"/>
  <c r="N56" i="4"/>
  <c r="M128" i="4"/>
  <c r="C142" i="3"/>
  <c r="D354" i="2"/>
  <c r="H354" i="2" s="1"/>
  <c r="N42" i="4"/>
  <c r="M21" i="4"/>
  <c r="C35" i="3"/>
  <c r="D304" i="2"/>
  <c r="H304" i="2" s="1"/>
  <c r="M296" i="4"/>
  <c r="C310" i="3"/>
  <c r="D1126" i="2"/>
  <c r="H1126" i="2" s="1"/>
  <c r="N282" i="4"/>
  <c r="M79" i="4"/>
  <c r="C93" i="3"/>
  <c r="D318" i="2"/>
  <c r="N363" i="4"/>
  <c r="N356" i="4"/>
  <c r="M319" i="4"/>
  <c r="C333" i="3"/>
  <c r="D454" i="2"/>
  <c r="H454" i="2" s="1"/>
  <c r="M232" i="4"/>
  <c r="C246" i="3"/>
  <c r="D407" i="2"/>
  <c r="H407" i="2" s="1"/>
  <c r="M207" i="4"/>
  <c r="C221" i="3"/>
  <c r="D395" i="2"/>
  <c r="H395" i="2" s="1"/>
  <c r="N52" i="4"/>
  <c r="N334" i="4"/>
  <c r="M247" i="4"/>
  <c r="D1108" i="2"/>
  <c r="H1108" i="2" s="1"/>
  <c r="C261" i="3"/>
  <c r="N241" i="4"/>
  <c r="N218" i="4"/>
  <c r="M136" i="4"/>
  <c r="D361" i="2"/>
  <c r="H361" i="2" s="1"/>
  <c r="C150" i="3"/>
  <c r="N26" i="4"/>
  <c r="M311" i="4"/>
  <c r="C325" i="3"/>
  <c r="D450" i="2"/>
  <c r="H450" i="2" s="1"/>
  <c r="M320" i="4"/>
  <c r="C334" i="3"/>
  <c r="D1137" i="2"/>
  <c r="H1137" i="2" s="1"/>
  <c r="M49" i="4"/>
  <c r="C63" i="3"/>
  <c r="D51" i="2"/>
  <c r="H51" i="2" s="1"/>
  <c r="M184" i="4"/>
  <c r="D1085" i="2"/>
  <c r="H1085" i="2" s="1"/>
  <c r="C198" i="3"/>
  <c r="N62" i="4"/>
  <c r="J2" i="3"/>
  <c r="J4" i="3" s="1"/>
  <c r="M167" i="4"/>
  <c r="D383" i="2"/>
  <c r="H383" i="2" s="1"/>
  <c r="C181" i="3"/>
  <c r="M381" i="4"/>
  <c r="C395" i="3"/>
  <c r="D94" i="2"/>
  <c r="H94" i="2" s="1"/>
  <c r="M339" i="4"/>
  <c r="C353" i="3"/>
  <c r="D465" i="2"/>
  <c r="H465" i="2" s="1"/>
  <c r="M192" i="4"/>
  <c r="D1091" i="2"/>
  <c r="H1091" i="2" s="1"/>
  <c r="C206" i="3"/>
  <c r="M183" i="4"/>
  <c r="C197" i="3"/>
  <c r="D390" i="2"/>
  <c r="H390" i="2" s="1"/>
  <c r="M119" i="4"/>
  <c r="C133" i="3"/>
  <c r="D77" i="2"/>
  <c r="H77" i="2" s="1"/>
  <c r="M80" i="4"/>
  <c r="C94" i="3"/>
  <c r="D67" i="2"/>
  <c r="E36" i="1"/>
  <c r="E34" i="1"/>
  <c r="E32" i="1"/>
  <c r="E30" i="1"/>
  <c r="E28" i="1"/>
  <c r="E26" i="1"/>
  <c r="D8" i="3"/>
  <c r="D35" i="1"/>
  <c r="B31" i="1"/>
  <c r="B32" i="1"/>
  <c r="B33" i="1"/>
  <c r="B26" i="1"/>
  <c r="B24" i="1"/>
  <c r="B22" i="1"/>
  <c r="B20" i="1"/>
  <c r="B18" i="1"/>
  <c r="B16" i="1"/>
  <c r="B14" i="1"/>
  <c r="B12" i="1"/>
  <c r="B10" i="1"/>
  <c r="B8" i="1"/>
  <c r="B6" i="1"/>
  <c r="B4" i="1"/>
  <c r="E11" i="1"/>
  <c r="E5" i="1"/>
  <c r="B35" i="1"/>
  <c r="B28" i="1"/>
  <c r="E25" i="1"/>
  <c r="E23" i="1"/>
  <c r="E21" i="1"/>
  <c r="E19" i="1"/>
  <c r="E17" i="1"/>
  <c r="E15" i="1"/>
  <c r="E13" i="1"/>
  <c r="E9" i="1"/>
  <c r="E7" i="1"/>
  <c r="E3" i="1"/>
  <c r="E29" i="1"/>
  <c r="B30" i="1"/>
  <c r="E27" i="1"/>
  <c r="E31" i="1"/>
  <c r="E20" i="1"/>
  <c r="B15" i="1"/>
  <c r="E4" i="1"/>
  <c r="B25" i="1"/>
  <c r="E14" i="1"/>
  <c r="B9" i="1"/>
  <c r="B13" i="1"/>
  <c r="E35" i="1"/>
  <c r="E12" i="1"/>
  <c r="D33" i="1"/>
  <c r="E24" i="1"/>
  <c r="B19" i="1"/>
  <c r="E8" i="1"/>
  <c r="B3" i="1"/>
  <c r="B36" i="1"/>
  <c r="E18" i="1"/>
  <c r="B7" i="1"/>
  <c r="B21" i="1"/>
  <c r="B5" i="1"/>
  <c r="B23" i="1"/>
  <c r="B34" i="1"/>
  <c r="B29" i="1"/>
  <c r="E22" i="1"/>
  <c r="B17" i="1"/>
  <c r="E6" i="1"/>
  <c r="E33" i="1"/>
  <c r="B11" i="1"/>
  <c r="B27" i="1"/>
  <c r="E16" i="1"/>
  <c r="E10" i="1"/>
  <c r="N542" i="4"/>
  <c r="M14" i="4"/>
  <c r="C28" i="3"/>
  <c r="D20" i="2"/>
  <c r="H20" i="2" s="1"/>
  <c r="M706" i="4"/>
  <c r="C720" i="3"/>
  <c r="D1252" i="2"/>
  <c r="H1252" i="2" s="1"/>
  <c r="M682" i="4"/>
  <c r="C696" i="3"/>
  <c r="D629" i="2"/>
  <c r="H629" i="2" s="1"/>
  <c r="H559" i="2"/>
  <c r="H544" i="2"/>
  <c r="M765" i="4"/>
  <c r="C779" i="3"/>
  <c r="D672" i="2"/>
  <c r="H672" i="2" s="1"/>
  <c r="N526" i="4"/>
  <c r="M449" i="4"/>
  <c r="C463" i="3"/>
  <c r="D518" i="2"/>
  <c r="H518" i="2" s="1"/>
  <c r="N411" i="4"/>
  <c r="H484" i="2"/>
  <c r="H1528" i="2"/>
  <c r="H464" i="2"/>
  <c r="M702" i="4"/>
  <c r="C716" i="3"/>
  <c r="D636" i="2"/>
  <c r="H636" i="2" s="1"/>
  <c r="M261" i="4"/>
  <c r="C275" i="3"/>
  <c r="D85" i="2"/>
  <c r="H85" i="2" s="1"/>
  <c r="N219" i="4"/>
  <c r="C400" i="2"/>
  <c r="H400" i="2" s="1"/>
  <c r="M195" i="4"/>
  <c r="C209" i="3"/>
  <c r="D78" i="2"/>
  <c r="M173" i="4"/>
  <c r="D1079" i="2"/>
  <c r="C187" i="3"/>
  <c r="N131" i="4"/>
  <c r="C1068" i="2"/>
  <c r="H1068" i="2" s="1"/>
  <c r="M109" i="4"/>
  <c r="C123" i="3"/>
  <c r="D336" i="2"/>
  <c r="N19" i="4"/>
  <c r="C24" i="2"/>
  <c r="H24" i="2" s="1"/>
  <c r="M513" i="4"/>
  <c r="C527" i="3"/>
  <c r="D1532" i="2"/>
  <c r="H1532" i="2" s="1"/>
  <c r="M666" i="4"/>
  <c r="C680" i="3"/>
  <c r="D618" i="2"/>
  <c r="H618" i="2" s="1"/>
  <c r="N569" i="4"/>
  <c r="N390" i="4"/>
  <c r="M977" i="4"/>
  <c r="C991" i="3"/>
  <c r="D787" i="2"/>
  <c r="H787" i="2" s="1"/>
  <c r="M571" i="4"/>
  <c r="C585" i="3"/>
  <c r="D581" i="2"/>
  <c r="H581" i="2" s="1"/>
  <c r="H99" i="2"/>
  <c r="N260" i="4"/>
  <c r="N188" i="4"/>
  <c r="N124" i="4"/>
  <c r="N652" i="4"/>
  <c r="M410" i="4"/>
  <c r="C424" i="3"/>
  <c r="D503" i="2"/>
  <c r="H503" i="2" s="1"/>
  <c r="N367" i="4"/>
  <c r="M239" i="4"/>
  <c r="D412" i="2"/>
  <c r="H412" i="2" s="1"/>
  <c r="C253" i="3"/>
  <c r="M71" i="4"/>
  <c r="C85" i="3"/>
  <c r="D66" i="2"/>
  <c r="H66" i="2" s="1"/>
  <c r="M63" i="4"/>
  <c r="C77" i="3"/>
  <c r="D60" i="2"/>
  <c r="H60" i="2" s="1"/>
  <c r="M811" i="4"/>
  <c r="C825" i="3"/>
  <c r="D692" i="2"/>
  <c r="H692" i="2" s="1"/>
  <c r="N388" i="4"/>
  <c r="M304" i="4"/>
  <c r="C318" i="3"/>
  <c r="D448" i="2"/>
  <c r="H448" i="2" s="1"/>
  <c r="M289" i="4"/>
  <c r="C303" i="3"/>
  <c r="D436" i="2"/>
  <c r="H436" i="2" s="1"/>
  <c r="M32" i="4"/>
  <c r="C46" i="3"/>
  <c r="D36" i="2"/>
  <c r="H36" i="2" s="1"/>
  <c r="M398" i="4"/>
  <c r="D500" i="2"/>
  <c r="H500" i="2" s="1"/>
  <c r="C412" i="3"/>
  <c r="M277" i="4"/>
  <c r="C291" i="3"/>
  <c r="D430" i="2"/>
  <c r="H430" i="2" s="1"/>
  <c r="M520" i="4"/>
  <c r="C534" i="3"/>
  <c r="D554" i="2"/>
  <c r="H554" i="2" s="1"/>
  <c r="M210" i="4"/>
  <c r="C224" i="3"/>
  <c r="D396" i="2"/>
  <c r="H396" i="2" s="1"/>
  <c r="M191" i="4"/>
  <c r="C205" i="3"/>
  <c r="D1090" i="2"/>
  <c r="H1090" i="2" s="1"/>
  <c r="M224" i="4"/>
  <c r="C238" i="3"/>
  <c r="D403" i="2"/>
  <c r="H403" i="2" s="1"/>
  <c r="M159" i="4"/>
  <c r="C173" i="3"/>
  <c r="D377" i="2"/>
  <c r="M33" i="4"/>
  <c r="C47" i="3"/>
  <c r="D37" i="2"/>
  <c r="H37" i="2" s="1"/>
  <c r="M7" i="4"/>
  <c r="C21" i="3"/>
  <c r="D13" i="2"/>
  <c r="H13" i="2" s="1"/>
  <c r="N630" i="4"/>
  <c r="N301" i="4"/>
  <c r="M52" i="4"/>
  <c r="C66" i="3"/>
  <c r="D306" i="2"/>
  <c r="H306" i="2" s="1"/>
  <c r="N33" i="4"/>
  <c r="M39" i="4"/>
  <c r="C53" i="3"/>
  <c r="D43" i="2"/>
  <c r="H43" i="2" s="1"/>
  <c r="M257" i="4"/>
  <c r="C271" i="3"/>
  <c r="D1526" i="2"/>
  <c r="H1526" i="2" s="1"/>
  <c r="N112" i="4"/>
  <c r="M58" i="4"/>
  <c r="C72" i="3"/>
  <c r="D57" i="2"/>
  <c r="H57" i="2" s="1"/>
  <c r="N317" i="4"/>
  <c r="M23" i="4"/>
  <c r="D27" i="2"/>
  <c r="H27" i="2" s="1"/>
  <c r="C37" i="3"/>
  <c r="M504" i="4"/>
  <c r="C518" i="3"/>
  <c r="D1180" i="2"/>
  <c r="H1180" i="2" s="1"/>
  <c r="C1098" i="2"/>
  <c r="H1098" i="2" s="1"/>
  <c r="N222" i="4"/>
  <c r="N206" i="4"/>
  <c r="C394" i="2"/>
  <c r="H394" i="2" s="1"/>
  <c r="N182" i="4"/>
  <c r="C1520" i="2"/>
  <c r="H1520" i="2" s="1"/>
  <c r="N134" i="4"/>
  <c r="C359" i="2"/>
  <c r="H359" i="2" s="1"/>
  <c r="N118" i="4"/>
  <c r="C345" i="2"/>
  <c r="H345" i="2" s="1"/>
  <c r="N54" i="4"/>
  <c r="C307" i="2"/>
  <c r="H307" i="2" s="1"/>
  <c r="M534" i="4"/>
  <c r="C548" i="3"/>
  <c r="D1194" i="2"/>
  <c r="H1194" i="2" s="1"/>
  <c r="M347" i="4"/>
  <c r="C361" i="3"/>
  <c r="D470" i="2"/>
  <c r="H470" i="2" s="1"/>
  <c r="M185" i="4"/>
  <c r="C199" i="3"/>
  <c r="D1086" i="2"/>
  <c r="H1086" i="2" s="1"/>
  <c r="M226" i="4"/>
  <c r="C240" i="3"/>
  <c r="D83" i="2"/>
  <c r="H83" i="2" s="1"/>
  <c r="M29" i="4"/>
  <c r="C43" i="3"/>
  <c r="D33" i="2"/>
  <c r="H33" i="2" s="1"/>
  <c r="N299" i="4"/>
  <c r="M160" i="4"/>
  <c r="C174" i="3"/>
  <c r="D378" i="2"/>
  <c r="H378" i="2" s="1"/>
  <c r="M95" i="4"/>
  <c r="C109" i="3"/>
  <c r="D71" i="2"/>
  <c r="H71" i="2" s="1"/>
  <c r="M308" i="4"/>
  <c r="D1131" i="2"/>
  <c r="H1131" i="2" s="1"/>
  <c r="C322" i="3"/>
  <c r="N289" i="4"/>
  <c r="M240" i="4"/>
  <c r="C254" i="3"/>
  <c r="D413" i="2"/>
  <c r="H413" i="2" s="1"/>
  <c r="M438" i="4"/>
  <c r="C452" i="3"/>
  <c r="D511" i="2"/>
  <c r="H511" i="2" s="1"/>
  <c r="M271" i="4"/>
  <c r="C285" i="3"/>
  <c r="D426" i="2"/>
  <c r="H426" i="2" s="1"/>
  <c r="M200" i="4"/>
  <c r="C214" i="3"/>
  <c r="D1562" i="2"/>
  <c r="H1562" i="2" s="1"/>
  <c r="M144" i="4"/>
  <c r="D1519" i="2"/>
  <c r="H1519" i="2" s="1"/>
  <c r="C158" i="3"/>
  <c r="N100" i="4"/>
  <c r="M56" i="4"/>
  <c r="C70" i="3"/>
  <c r="D55" i="2"/>
  <c r="H55" i="2" s="1"/>
  <c r="M24" i="4"/>
  <c r="C38" i="3"/>
  <c r="D28" i="2"/>
  <c r="H28" i="2" s="1"/>
  <c r="M44" i="4"/>
  <c r="D1557" i="2"/>
  <c r="H1557" i="2" s="1"/>
  <c r="C58" i="3"/>
  <c r="N286" i="4"/>
  <c r="M50" i="4"/>
  <c r="C64" i="3"/>
  <c r="D305" i="2"/>
  <c r="H305" i="2" s="1"/>
  <c r="N365" i="4"/>
  <c r="N302" i="4"/>
  <c r="M97" i="4"/>
  <c r="C111" i="3"/>
  <c r="D73" i="2"/>
  <c r="H73" i="2" s="1"/>
  <c r="N17" i="4"/>
  <c r="N150" i="4"/>
  <c r="N108" i="4"/>
  <c r="N57" i="4"/>
  <c r="N274" i="4"/>
  <c r="M89" i="4"/>
  <c r="C103" i="3"/>
  <c r="D325" i="2"/>
  <c r="H325" i="2" s="1"/>
  <c r="N167" i="4"/>
  <c r="I2" i="3"/>
  <c r="I4" i="3" s="1"/>
  <c r="M849" i="4"/>
  <c r="C863" i="3"/>
  <c r="D1290" i="2"/>
  <c r="H1290" i="2" s="1"/>
  <c r="M1069" i="4"/>
  <c r="C1083" i="3"/>
  <c r="D1348" i="2"/>
  <c r="H1348" i="2" s="1"/>
  <c r="M1060" i="4"/>
  <c r="C1074" i="3"/>
  <c r="D219" i="2"/>
  <c r="H219" i="2" s="1"/>
  <c r="M1075" i="4"/>
  <c r="C1089" i="3"/>
  <c r="D1349" i="2"/>
  <c r="H1349" i="2" s="1"/>
  <c r="M1073" i="4"/>
  <c r="C1087" i="3"/>
  <c r="D835" i="2"/>
  <c r="H835" i="2" s="1"/>
  <c r="M1021" i="4"/>
  <c r="C1035" i="3"/>
  <c r="D813" i="2"/>
  <c r="H813" i="2" s="1"/>
  <c r="M874" i="4"/>
  <c r="C888" i="3"/>
  <c r="D724" i="2"/>
  <c r="H724" i="2" s="1"/>
  <c r="N1072" i="4"/>
  <c r="N909" i="4"/>
  <c r="N1102" i="4"/>
  <c r="M1037" i="4"/>
  <c r="C1051" i="3"/>
  <c r="D821" i="2"/>
  <c r="H821" i="2" s="1"/>
  <c r="M948" i="4"/>
  <c r="C962" i="3"/>
  <c r="D769" i="2"/>
  <c r="H769" i="2" s="1"/>
  <c r="M742" i="4"/>
  <c r="C756" i="3"/>
  <c r="D163" i="2"/>
  <c r="H163" i="2" s="1"/>
  <c r="N670" i="4"/>
  <c r="N1097" i="4"/>
  <c r="H812" i="2"/>
  <c r="M954" i="4"/>
  <c r="C968" i="3"/>
  <c r="D1317" i="2"/>
  <c r="H1317" i="2" s="1"/>
  <c r="N911" i="4"/>
  <c r="H1278" i="2"/>
  <c r="M1091" i="4"/>
  <c r="C1105" i="3"/>
  <c r="D1351" i="2"/>
  <c r="H1351" i="2" s="1"/>
  <c r="N975" i="4"/>
  <c r="N468" i="4"/>
  <c r="C530" i="2"/>
  <c r="M1026" i="4"/>
  <c r="C1040" i="3"/>
  <c r="D816" i="2"/>
  <c r="H816" i="2" s="1"/>
  <c r="H715" i="2"/>
  <c r="M757" i="4"/>
  <c r="C771" i="3"/>
  <c r="D1265" i="2"/>
  <c r="H1265" i="2" s="1"/>
  <c r="M660" i="4"/>
  <c r="C674" i="3"/>
  <c r="D617" i="2"/>
  <c r="H617" i="2" s="1"/>
  <c r="M623" i="4"/>
  <c r="C637" i="3"/>
  <c r="D600" i="2"/>
  <c r="N581" i="4"/>
  <c r="C587" i="2"/>
  <c r="H587" i="2" s="1"/>
  <c r="M559" i="4"/>
  <c r="C573" i="3"/>
  <c r="D128" i="2"/>
  <c r="H128" i="2" s="1"/>
  <c r="N437" i="4"/>
  <c r="C510" i="2"/>
  <c r="H510" i="2" s="1"/>
  <c r="M1012" i="4"/>
  <c r="C1026" i="3"/>
  <c r="D809" i="2"/>
  <c r="H809" i="2" s="1"/>
  <c r="M1005" i="4"/>
  <c r="C1019" i="3"/>
  <c r="D804" i="2"/>
  <c r="H804" i="2" s="1"/>
  <c r="N607" i="4"/>
  <c r="C1215" i="2"/>
  <c r="N575" i="4"/>
  <c r="C584" i="2"/>
  <c r="N859" i="4"/>
  <c r="M773" i="4"/>
  <c r="C787" i="3"/>
  <c r="D1271" i="2"/>
  <c r="H1271" i="2" s="1"/>
  <c r="N1018" i="4"/>
  <c r="M965" i="4"/>
  <c r="C979" i="3"/>
  <c r="D780" i="2"/>
  <c r="H780" i="2" s="1"/>
  <c r="N1019" i="4"/>
  <c r="M636" i="4"/>
  <c r="C650" i="3"/>
  <c r="D1228" i="2"/>
  <c r="H1228" i="2" s="1"/>
  <c r="M594" i="4"/>
  <c r="C608" i="3"/>
  <c r="D592" i="2"/>
  <c r="H592" i="2" s="1"/>
  <c r="M552" i="4"/>
  <c r="C566" i="3"/>
  <c r="D1198" i="2"/>
  <c r="H1198" i="2" s="1"/>
  <c r="M487" i="4"/>
  <c r="C501" i="3"/>
  <c r="D1176" i="2"/>
  <c r="H1176" i="2" s="1"/>
  <c r="N874" i="4"/>
  <c r="M784" i="4"/>
  <c r="C798" i="3"/>
  <c r="D683" i="2"/>
  <c r="H683" i="2" s="1"/>
  <c r="M711" i="4"/>
  <c r="C725" i="3"/>
  <c r="D641" i="2"/>
  <c r="H641" i="2" s="1"/>
  <c r="M560" i="4"/>
  <c r="C574" i="3"/>
  <c r="D129" i="2"/>
  <c r="H129" i="2" s="1"/>
  <c r="H1297" i="2"/>
  <c r="M650" i="4"/>
  <c r="C664" i="3"/>
  <c r="D1234" i="2"/>
  <c r="H1234" i="2" s="1"/>
  <c r="H601" i="2"/>
  <c r="M602" i="4"/>
  <c r="C616" i="3"/>
  <c r="D1210" i="2"/>
  <c r="H1210" i="2" s="1"/>
  <c r="M584" i="4"/>
  <c r="C598" i="3"/>
  <c r="D588" i="2"/>
  <c r="H588" i="2" s="1"/>
  <c r="H817" i="2"/>
  <c r="M592" i="4"/>
  <c r="C606" i="3"/>
  <c r="D590" i="2"/>
  <c r="H590" i="2" s="1"/>
  <c r="N706" i="4"/>
  <c r="M435" i="4"/>
  <c r="D34" i="1" s="1"/>
  <c r="C449" i="3"/>
  <c r="D1164" i="2"/>
  <c r="H1164" i="2" s="1"/>
  <c r="M419" i="4"/>
  <c r="C433" i="3"/>
  <c r="D507" i="2"/>
  <c r="H507" i="2" s="1"/>
  <c r="M403" i="4"/>
  <c r="C417" i="3"/>
  <c r="D1156" i="2"/>
  <c r="H1156" i="2" s="1"/>
  <c r="M387" i="4"/>
  <c r="C401" i="3"/>
  <c r="D1153" i="2"/>
  <c r="H1153" i="2" s="1"/>
  <c r="M767" i="4"/>
  <c r="C781" i="3"/>
  <c r="D673" i="2"/>
  <c r="H673" i="2" s="1"/>
  <c r="M609" i="4"/>
  <c r="C623" i="3"/>
  <c r="D1217" i="2"/>
  <c r="H1217" i="2" s="1"/>
  <c r="M585" i="4"/>
  <c r="C599" i="3"/>
  <c r="D1204" i="2"/>
  <c r="H1204" i="2" s="1"/>
  <c r="M526" i="4"/>
  <c r="C540" i="3"/>
  <c r="D124" i="2"/>
  <c r="H124" i="2" s="1"/>
  <c r="M481" i="4"/>
  <c r="C495" i="3"/>
  <c r="D1174" i="2"/>
  <c r="H1174" i="2" s="1"/>
  <c r="M382" i="4"/>
  <c r="C396" i="3"/>
  <c r="D490" i="2"/>
  <c r="H490" i="2" s="1"/>
  <c r="N777" i="4"/>
  <c r="N427" i="4"/>
  <c r="M399" i="4"/>
  <c r="C413" i="3"/>
  <c r="D1154" i="2"/>
  <c r="H1154" i="2" s="1"/>
  <c r="H720" i="2"/>
  <c r="H1167" i="2"/>
  <c r="N235" i="4"/>
  <c r="C1102" i="2"/>
  <c r="H1102" i="2" s="1"/>
  <c r="M213" i="4"/>
  <c r="C227" i="3"/>
  <c r="D397" i="2"/>
  <c r="M189" i="4"/>
  <c r="C203" i="3"/>
  <c r="D1088" i="2"/>
  <c r="H1088" i="2" s="1"/>
  <c r="N147" i="4"/>
  <c r="C369" i="2"/>
  <c r="H369" i="2" s="1"/>
  <c r="M125" i="4"/>
  <c r="C139" i="3"/>
  <c r="D351" i="2"/>
  <c r="N83" i="4"/>
  <c r="C320" i="2"/>
  <c r="H320" i="2" s="1"/>
  <c r="M61" i="4"/>
  <c r="C75" i="3"/>
  <c r="D308" i="2"/>
  <c r="N3" i="4"/>
  <c r="C9" i="2"/>
  <c r="H9" i="2" s="1"/>
  <c r="N574" i="4"/>
  <c r="M569" i="4"/>
  <c r="C583" i="3"/>
  <c r="D579" i="2"/>
  <c r="H579" i="2" s="1"/>
  <c r="M371" i="4"/>
  <c r="C385" i="3"/>
  <c r="D93" i="2"/>
  <c r="H93" i="2" s="1"/>
  <c r="N543" i="4"/>
  <c r="M359" i="4"/>
  <c r="C373" i="3"/>
  <c r="D1149" i="2"/>
  <c r="H1149" i="2" s="1"/>
  <c r="M842" i="4"/>
  <c r="C856" i="3"/>
  <c r="D184" i="2"/>
  <c r="H184" i="2" s="1"/>
  <c r="N811" i="4"/>
  <c r="N327" i="4"/>
  <c r="M323" i="4"/>
  <c r="C337" i="3"/>
  <c r="D456" i="2"/>
  <c r="H456" i="2" s="1"/>
  <c r="M293" i="4"/>
  <c r="D1125" i="2"/>
  <c r="H1125" i="2" s="1"/>
  <c r="C307" i="3"/>
  <c r="M48" i="4"/>
  <c r="C62" i="3"/>
  <c r="D50" i="2"/>
  <c r="H50" i="2" s="1"/>
  <c r="M9" i="4"/>
  <c r="D15" i="2"/>
  <c r="H15" i="2" s="1"/>
  <c r="C23" i="3"/>
  <c r="M414" i="4"/>
  <c r="C428" i="3"/>
  <c r="D505" i="2"/>
  <c r="H505" i="2" s="1"/>
  <c r="M303" i="4"/>
  <c r="C317" i="3"/>
  <c r="D447" i="2"/>
  <c r="H447" i="2" s="1"/>
  <c r="M291" i="4"/>
  <c r="C305" i="3"/>
  <c r="D438" i="2"/>
  <c r="N175" i="4"/>
  <c r="M891" i="4"/>
  <c r="C905" i="3"/>
  <c r="D1299" i="2"/>
  <c r="H1299" i="2" s="1"/>
  <c r="M685" i="4"/>
  <c r="C699" i="3"/>
  <c r="D1244" i="2"/>
  <c r="H1244" i="2" s="1"/>
  <c r="N316" i="4"/>
  <c r="M196" i="4"/>
  <c r="C210" i="3"/>
  <c r="D1560" i="2"/>
  <c r="H1560" i="2" s="1"/>
  <c r="M175" i="4"/>
  <c r="D387" i="2"/>
  <c r="H387" i="2" s="1"/>
  <c r="C189" i="3"/>
  <c r="H1130" i="2"/>
  <c r="M111" i="4"/>
  <c r="D338" i="2"/>
  <c r="H338" i="2" s="1"/>
  <c r="C125" i="3"/>
  <c r="N76" i="4"/>
  <c r="M376" i="4"/>
  <c r="C390" i="3"/>
  <c r="D485" i="2"/>
  <c r="H485" i="2" s="1"/>
  <c r="N110" i="4"/>
  <c r="N262" i="4"/>
  <c r="N174" i="4"/>
  <c r="C8" i="3"/>
  <c r="C2" i="1"/>
  <c r="D2" i="2"/>
  <c r="M218" i="4"/>
  <c r="C232" i="3"/>
  <c r="D1097" i="2"/>
  <c r="H1097" i="2" s="1"/>
  <c r="M562" i="4"/>
  <c r="C576" i="3"/>
  <c r="D131" i="2"/>
  <c r="H131" i="2" s="1"/>
  <c r="N238" i="4"/>
  <c r="N142" i="4"/>
  <c r="N184" i="4"/>
  <c r="N28" i="4"/>
  <c r="N214" i="4"/>
  <c r="N230" i="4"/>
  <c r="N161" i="4"/>
  <c r="M233" i="4"/>
  <c r="C247" i="3"/>
  <c r="D408" i="2"/>
  <c r="H408" i="2" s="1"/>
  <c r="N128" i="4"/>
  <c r="Q2" i="3"/>
  <c r="Q4" i="3" s="1"/>
  <c r="N1181" i="4"/>
  <c r="M1120" i="4"/>
  <c r="C1134" i="3"/>
  <c r="D231" i="2"/>
  <c r="H231" i="2" s="1"/>
  <c r="N1322" i="4"/>
  <c r="H920" i="2"/>
  <c r="N1197" i="4"/>
  <c r="M1344" i="4"/>
  <c r="C1358" i="3"/>
  <c r="D269" i="2"/>
  <c r="H269" i="2" s="1"/>
  <c r="M1247" i="4"/>
  <c r="C1261" i="3"/>
  <c r="D1398" i="2"/>
  <c r="H1398" i="2" s="1"/>
  <c r="M1239" i="4"/>
  <c r="C1253" i="3"/>
  <c r="D919" i="2"/>
  <c r="H919" i="2" s="1"/>
  <c r="H872" i="2"/>
  <c r="M1109" i="4"/>
  <c r="C1123" i="3"/>
  <c r="D1357" i="2"/>
  <c r="H1357" i="2" s="1"/>
  <c r="M1038" i="4"/>
  <c r="C1052" i="3"/>
  <c r="D822" i="2"/>
  <c r="H822" i="2" s="1"/>
  <c r="N1014" i="4"/>
  <c r="C1328" i="2"/>
  <c r="H1328" i="2" s="1"/>
  <c r="M992" i="4"/>
  <c r="C1006" i="3"/>
  <c r="D204" i="2"/>
  <c r="N950" i="4"/>
  <c r="C771" i="2"/>
  <c r="H771" i="2" s="1"/>
  <c r="M928" i="4"/>
  <c r="C942" i="3"/>
  <c r="D757" i="2"/>
  <c r="N886" i="4"/>
  <c r="C732" i="2"/>
  <c r="H732" i="2" s="1"/>
  <c r="N1217" i="4"/>
  <c r="N847" i="4"/>
  <c r="C709" i="2"/>
  <c r="N1324" i="4"/>
  <c r="M929" i="4"/>
  <c r="C943" i="3"/>
  <c r="D195" i="2"/>
  <c r="H195" i="2" s="1"/>
  <c r="M857" i="4"/>
  <c r="D187" i="2"/>
  <c r="H187" i="2" s="1"/>
  <c r="C871" i="3"/>
  <c r="M1050" i="4"/>
  <c r="C1064" i="3"/>
  <c r="D1341" i="2"/>
  <c r="H1341" i="2" s="1"/>
  <c r="M1002" i="4"/>
  <c r="C1016" i="3"/>
  <c r="D801" i="2"/>
  <c r="H801" i="2" s="1"/>
  <c r="M880" i="4"/>
  <c r="D1539" i="2"/>
  <c r="H1539" i="2" s="1"/>
  <c r="C894" i="3"/>
  <c r="M872" i="4"/>
  <c r="C886" i="3"/>
  <c r="D723" i="2"/>
  <c r="H723" i="2" s="1"/>
  <c r="M864" i="4"/>
  <c r="C878" i="3"/>
  <c r="D718" i="2"/>
  <c r="H718" i="2" s="1"/>
  <c r="M856" i="4"/>
  <c r="D1293" i="2"/>
  <c r="H1293" i="2" s="1"/>
  <c r="C870" i="3"/>
  <c r="M848" i="4"/>
  <c r="C862" i="3"/>
  <c r="D710" i="2"/>
  <c r="H710" i="2" s="1"/>
  <c r="M840" i="4"/>
  <c r="C854" i="3"/>
  <c r="D183" i="2"/>
  <c r="H183" i="2" s="1"/>
  <c r="M832" i="4"/>
  <c r="C846" i="3"/>
  <c r="D702" i="2"/>
  <c r="H702" i="2" s="1"/>
  <c r="M824" i="4"/>
  <c r="C838" i="3"/>
  <c r="D179" i="2"/>
  <c r="H179" i="2" s="1"/>
  <c r="M816" i="4"/>
  <c r="C830" i="3"/>
  <c r="D695" i="2"/>
  <c r="H695" i="2" s="1"/>
  <c r="M808" i="4"/>
  <c r="C822" i="3"/>
  <c r="D691" i="2"/>
  <c r="H691" i="2" s="1"/>
  <c r="N770" i="4"/>
  <c r="N754" i="4"/>
  <c r="N738" i="4"/>
  <c r="M1052" i="4"/>
  <c r="C1066" i="3"/>
  <c r="D828" i="2"/>
  <c r="H828" i="2" s="1"/>
  <c r="M1062" i="4"/>
  <c r="C1076" i="3"/>
  <c r="D220" i="2"/>
  <c r="H220" i="2" s="1"/>
  <c r="N1208" i="4"/>
  <c r="M949" i="4"/>
  <c r="C963" i="3"/>
  <c r="D770" i="2"/>
  <c r="H770" i="2" s="1"/>
  <c r="M893" i="4"/>
  <c r="C907" i="3"/>
  <c r="D735" i="2"/>
  <c r="H735" i="2" s="1"/>
  <c r="M810" i="4"/>
  <c r="C824" i="3"/>
  <c r="D176" i="2"/>
  <c r="H176" i="2" s="1"/>
  <c r="M1011" i="4"/>
  <c r="C1025" i="3"/>
  <c r="D1327" i="2"/>
  <c r="H1327" i="2" s="1"/>
  <c r="M843" i="4"/>
  <c r="C857" i="3"/>
  <c r="D185" i="2"/>
  <c r="H185" i="2" s="1"/>
  <c r="M786" i="4"/>
  <c r="C800" i="3"/>
  <c r="D684" i="2"/>
  <c r="H684" i="2" s="1"/>
  <c r="N961" i="4"/>
  <c r="M733" i="4"/>
  <c r="C747" i="3"/>
  <c r="D653" i="2"/>
  <c r="H653" i="2" s="1"/>
  <c r="N1081" i="4"/>
  <c r="M969" i="4"/>
  <c r="C983" i="3"/>
  <c r="D1321" i="2"/>
  <c r="H1321" i="2" s="1"/>
  <c r="N892" i="4"/>
  <c r="H685" i="2"/>
  <c r="M1100" i="4"/>
  <c r="C1114" i="3"/>
  <c r="D852" i="2"/>
  <c r="H852" i="2" s="1"/>
  <c r="N912" i="4"/>
  <c r="N898" i="4"/>
  <c r="M834" i="4"/>
  <c r="C848" i="3"/>
  <c r="D703" i="2"/>
  <c r="H703" i="2" s="1"/>
  <c r="M722" i="4"/>
  <c r="C736" i="3"/>
  <c r="D647" i="2"/>
  <c r="H647" i="2" s="1"/>
  <c r="M582" i="4"/>
  <c r="C596" i="3"/>
  <c r="D1202" i="2"/>
  <c r="N460" i="4"/>
  <c r="C1168" i="2"/>
  <c r="H1168" i="2" s="1"/>
  <c r="M677" i="4"/>
  <c r="C691" i="3"/>
  <c r="D627" i="2"/>
  <c r="H627" i="2" s="1"/>
  <c r="N653" i="4"/>
  <c r="C147" i="2"/>
  <c r="H147" i="2" s="1"/>
  <c r="M599" i="4"/>
  <c r="C613" i="3"/>
  <c r="D596" i="2"/>
  <c r="H596" i="2" s="1"/>
  <c r="M535" i="4"/>
  <c r="C549" i="3"/>
  <c r="D1195" i="2"/>
  <c r="H1195" i="2" s="1"/>
  <c r="N429" i="4"/>
  <c r="C509" i="2"/>
  <c r="H509" i="2" s="1"/>
  <c r="N791" i="4"/>
  <c r="N1049" i="4"/>
  <c r="N956" i="4"/>
  <c r="N1051" i="4"/>
  <c r="N822" i="4"/>
  <c r="M750" i="4"/>
  <c r="C764" i="3"/>
  <c r="D663" i="2"/>
  <c r="H663" i="2" s="1"/>
  <c r="N774" i="4"/>
  <c r="N744" i="4"/>
  <c r="M608" i="4"/>
  <c r="C622" i="3"/>
  <c r="D1216" i="2"/>
  <c r="H1216" i="2" s="1"/>
  <c r="M550" i="4"/>
  <c r="C564" i="3"/>
  <c r="D127" i="2"/>
  <c r="H127" i="2" s="1"/>
  <c r="M495" i="4"/>
  <c r="C509" i="3"/>
  <c r="D543" i="2"/>
  <c r="H543" i="2" s="1"/>
  <c r="N946" i="4"/>
  <c r="M558" i="4"/>
  <c r="C572" i="3"/>
  <c r="D575" i="2"/>
  <c r="H575" i="2" s="1"/>
  <c r="N882" i="4"/>
  <c r="N810" i="4"/>
  <c r="M690" i="4"/>
  <c r="C704" i="3"/>
  <c r="D631" i="2"/>
  <c r="H631" i="2" s="1"/>
  <c r="N659" i="4"/>
  <c r="N624" i="4"/>
  <c r="M563" i="4"/>
  <c r="C577" i="3"/>
  <c r="D132" i="2"/>
  <c r="H132" i="2" s="1"/>
  <c r="N727" i="4"/>
  <c r="M697" i="4"/>
  <c r="C711" i="3"/>
  <c r="D1248" i="2"/>
  <c r="H1248" i="2" s="1"/>
  <c r="N658" i="4"/>
  <c r="N634" i="4"/>
  <c r="N599" i="4"/>
  <c r="M555" i="4"/>
  <c r="C569" i="3"/>
  <c r="D572" i="2"/>
  <c r="H572" i="2" s="1"/>
  <c r="N767" i="4"/>
  <c r="M600" i="4"/>
  <c r="C614" i="3"/>
  <c r="D597" i="2"/>
  <c r="H597" i="2" s="1"/>
  <c r="M505" i="4"/>
  <c r="C519" i="3"/>
  <c r="D1181" i="2"/>
  <c r="H1181" i="2" s="1"/>
  <c r="M442" i="4"/>
  <c r="C456" i="3"/>
  <c r="D112" i="2"/>
  <c r="H112" i="2" s="1"/>
  <c r="N326" i="4"/>
  <c r="C457" i="2"/>
  <c r="H1230" i="2"/>
  <c r="N610" i="4"/>
  <c r="N435" i="4"/>
  <c r="M407" i="4"/>
  <c r="C421" i="3"/>
  <c r="D1552" i="2"/>
  <c r="H1552" i="2" s="1"/>
  <c r="N725" i="4"/>
  <c r="M638" i="4"/>
  <c r="C652" i="3"/>
  <c r="D1229" i="2"/>
  <c r="H1229" i="2" s="1"/>
  <c r="H486" i="2"/>
  <c r="M947" i="4"/>
  <c r="C961" i="3"/>
  <c r="D1315" i="2"/>
  <c r="H1315" i="2" s="1"/>
  <c r="N457" i="4"/>
  <c r="M354" i="4"/>
  <c r="C368" i="3"/>
  <c r="D474" i="2"/>
  <c r="H474" i="2" s="1"/>
  <c r="M253" i="4"/>
  <c r="C267" i="3"/>
  <c r="D419" i="2"/>
  <c r="N211" i="4"/>
  <c r="C81" i="2"/>
  <c r="H81" i="2" s="1"/>
  <c r="N187" i="4"/>
  <c r="C1087" i="2"/>
  <c r="H1087" i="2" s="1"/>
  <c r="M165" i="4"/>
  <c r="C179" i="3"/>
  <c r="D382" i="2"/>
  <c r="N123" i="4"/>
  <c r="C349" i="2"/>
  <c r="H349" i="2" s="1"/>
  <c r="M101" i="4"/>
  <c r="C115" i="3"/>
  <c r="D330" i="2"/>
  <c r="C58" i="2"/>
  <c r="H58" i="2" s="1"/>
  <c r="N59" i="4"/>
  <c r="N970" i="4"/>
  <c r="N704" i="4"/>
  <c r="M579" i="4"/>
  <c r="C593" i="3"/>
  <c r="D135" i="2"/>
  <c r="H135" i="2" s="1"/>
  <c r="M338" i="4"/>
  <c r="C352" i="3"/>
  <c r="D1563" i="2"/>
  <c r="H1563" i="2" s="1"/>
  <c r="N245" i="4"/>
  <c r="C1106" i="2"/>
  <c r="N213" i="4"/>
  <c r="C397" i="2"/>
  <c r="N149" i="4"/>
  <c r="C371" i="2"/>
  <c r="H371" i="2" s="1"/>
  <c r="C344" i="2"/>
  <c r="N117" i="4"/>
  <c r="N85" i="4"/>
  <c r="C69" i="2"/>
  <c r="N501" i="4"/>
  <c r="C331" i="2"/>
  <c r="N102" i="4"/>
  <c r="M430" i="4"/>
  <c r="D1161" i="2"/>
  <c r="H1161" i="2" s="1"/>
  <c r="C444" i="3"/>
  <c r="M367" i="4"/>
  <c r="C381" i="3"/>
  <c r="D92" i="2"/>
  <c r="H92" i="2" s="1"/>
  <c r="M336" i="4"/>
  <c r="C350" i="3"/>
  <c r="D1142" i="2"/>
  <c r="H1142" i="2" s="1"/>
  <c r="N318" i="4"/>
  <c r="M295" i="4"/>
  <c r="C309" i="3"/>
  <c r="D441" i="2"/>
  <c r="H441" i="2" s="1"/>
  <c r="M176" i="4"/>
  <c r="D1081" i="2"/>
  <c r="H1081" i="2" s="1"/>
  <c r="C190" i="3"/>
  <c r="M146" i="4"/>
  <c r="C160" i="3"/>
  <c r="D368" i="2"/>
  <c r="H368" i="2" s="1"/>
  <c r="N446" i="4"/>
  <c r="M300" i="4"/>
  <c r="C314" i="3"/>
  <c r="D445" i="2"/>
  <c r="H445" i="2" s="1"/>
  <c r="M265" i="4"/>
  <c r="C279" i="3"/>
  <c r="D1114" i="2"/>
  <c r="H1114" i="2" s="1"/>
  <c r="M168" i="4"/>
  <c r="D1077" i="2"/>
  <c r="H1077" i="2" s="1"/>
  <c r="C182" i="3"/>
  <c r="M138" i="4"/>
  <c r="C152" i="3"/>
  <c r="D363" i="2"/>
  <c r="H363" i="2" s="1"/>
  <c r="M104" i="4"/>
  <c r="C118" i="3"/>
  <c r="D332" i="2"/>
  <c r="H332" i="2" s="1"/>
  <c r="M45" i="4"/>
  <c r="C59" i="3"/>
  <c r="D47" i="2"/>
  <c r="H47" i="2" s="1"/>
  <c r="N593" i="4"/>
  <c r="N535" i="4"/>
  <c r="N377" i="4"/>
  <c r="M135" i="4"/>
  <c r="C149" i="3"/>
  <c r="D360" i="2"/>
  <c r="H360" i="2" s="1"/>
  <c r="M116" i="4"/>
  <c r="C130" i="3"/>
  <c r="D343" i="2"/>
  <c r="H343" i="2" s="1"/>
  <c r="N343" i="4"/>
  <c r="M897" i="4"/>
  <c r="C911" i="3"/>
  <c r="D737" i="2"/>
  <c r="H737" i="2" s="1"/>
  <c r="M536" i="4"/>
  <c r="C550" i="3"/>
  <c r="D561" i="2"/>
  <c r="H561" i="2" s="1"/>
  <c r="N473" i="4"/>
  <c r="M617" i="4"/>
  <c r="C631" i="3"/>
  <c r="D1221" i="2"/>
  <c r="H1221" i="2" s="1"/>
  <c r="H1275" i="2"/>
  <c r="M643" i="4"/>
  <c r="C657" i="3"/>
  <c r="D144" i="2"/>
  <c r="H144" i="2" s="1"/>
  <c r="M346" i="4"/>
  <c r="C360" i="3"/>
  <c r="D469" i="2"/>
  <c r="H469" i="2" s="1"/>
  <c r="H414" i="2"/>
  <c r="M112" i="4"/>
  <c r="C126" i="3"/>
  <c r="D339" i="2"/>
  <c r="H339" i="2" s="1"/>
  <c r="M12" i="4"/>
  <c r="C26" i="3"/>
  <c r="D18" i="2"/>
  <c r="H18" i="2" s="1"/>
  <c r="N485" i="4"/>
  <c r="N199" i="4"/>
  <c r="M145" i="4"/>
  <c r="C159" i="3"/>
  <c r="D367" i="2"/>
  <c r="H367" i="2" s="1"/>
  <c r="N381" i="4"/>
  <c r="N183" i="4"/>
  <c r="M178" i="4"/>
  <c r="C192" i="3"/>
  <c r="D388" i="2"/>
  <c r="H388" i="2" s="1"/>
  <c r="N166" i="4"/>
  <c r="N119" i="4"/>
  <c r="H318" i="2"/>
  <c r="N53" i="4"/>
  <c r="N39" i="4"/>
  <c r="C12" i="3"/>
  <c r="D4" i="2"/>
  <c r="H4" i="2" s="1"/>
  <c r="M440" i="4"/>
  <c r="C454" i="3"/>
  <c r="D513" i="2"/>
  <c r="H513" i="2" s="1"/>
  <c r="M363" i="4"/>
  <c r="C377" i="3"/>
  <c r="D90" i="2"/>
  <c r="H90" i="2" s="1"/>
  <c r="M356" i="4"/>
  <c r="C370" i="3"/>
  <c r="D1147" i="2"/>
  <c r="H1147" i="2" s="1"/>
  <c r="M17" i="4"/>
  <c r="D1551" i="2"/>
  <c r="H1551" i="2" s="1"/>
  <c r="C31" i="3"/>
  <c r="M425" i="4"/>
  <c r="C439" i="3"/>
  <c r="D108" i="2"/>
  <c r="H108" i="2" s="1"/>
  <c r="N311" i="4"/>
  <c r="M88" i="4"/>
  <c r="C102" i="3"/>
  <c r="D324" i="2"/>
  <c r="H324" i="2" s="1"/>
  <c r="M108" i="4"/>
  <c r="C122" i="3"/>
  <c r="D335" i="2"/>
  <c r="H335" i="2" s="1"/>
  <c r="N49" i="4"/>
  <c r="M37" i="4"/>
  <c r="C51" i="3"/>
  <c r="D41" i="2"/>
  <c r="H41" i="2" s="1"/>
  <c r="M90" i="4"/>
  <c r="C104" i="3"/>
  <c r="D1558" i="2"/>
  <c r="H1558" i="2" s="1"/>
  <c r="M57" i="4"/>
  <c r="D32" i="1" s="1"/>
  <c r="C71" i="3"/>
  <c r="D56" i="2"/>
  <c r="H56" i="2" s="1"/>
  <c r="N23" i="4"/>
  <c r="M8" i="4"/>
  <c r="C22" i="3"/>
  <c r="D14" i="2"/>
  <c r="H14" i="2" s="1"/>
  <c r="M362" i="4"/>
  <c r="C376" i="3"/>
  <c r="D1150" i="2"/>
  <c r="H1150" i="2" s="1"/>
  <c r="N200" i="4"/>
  <c r="M275" i="4"/>
  <c r="C289" i="3"/>
  <c r="D1118" i="2"/>
  <c r="H1118" i="2" s="1"/>
  <c r="M169" i="4"/>
  <c r="C183" i="3"/>
  <c r="D384" i="2"/>
  <c r="H384" i="2" s="1"/>
  <c r="M273" i="4"/>
  <c r="C287" i="3"/>
  <c r="D428" i="2"/>
  <c r="H428" i="2" s="1"/>
  <c r="N14" i="4"/>
  <c r="M208" i="4"/>
  <c r="C222" i="3"/>
  <c r="D1523" i="2"/>
  <c r="H1523" i="2" s="1"/>
  <c r="L2" i="3"/>
  <c r="L4" i="3" s="1"/>
  <c r="P2" i="3"/>
  <c r="P4" i="3" s="1"/>
  <c r="M258" i="4"/>
  <c r="C272" i="3"/>
  <c r="D1111" i="2"/>
  <c r="H1111" i="2" s="1"/>
  <c r="N89" i="4"/>
  <c r="N275" i="4"/>
  <c r="E2" i="3"/>
  <c r="E4" i="3" s="1"/>
  <c r="M2" i="3"/>
  <c r="M4" i="3" s="1"/>
  <c r="F2" i="3"/>
  <c r="F4" i="3" s="1"/>
  <c r="N2" i="3"/>
  <c r="N4" i="3" s="1"/>
  <c r="G2" i="3"/>
  <c r="G4" i="3" s="1"/>
  <c r="O2" i="3"/>
  <c r="O4" i="3" s="1"/>
  <c r="M161" i="4"/>
  <c r="C175" i="3"/>
  <c r="D1075" i="2"/>
  <c r="H1075" i="2" s="1"/>
  <c r="M10" i="4"/>
  <c r="C24" i="3"/>
  <c r="D16" i="2"/>
  <c r="H16" i="2" s="1"/>
  <c r="K2" i="3"/>
  <c r="K4" i="3" s="1"/>
  <c r="H2" i="3"/>
  <c r="H4" i="3" s="1"/>
  <c r="H322" i="2" l="1"/>
  <c r="H1301" i="2"/>
  <c r="H694" i="2"/>
  <c r="H31" i="2"/>
  <c r="H1213" i="2"/>
  <c r="H530" i="2"/>
  <c r="H573" i="2"/>
  <c r="H1146" i="2"/>
  <c r="H1289" i="2"/>
  <c r="H69" i="2"/>
  <c r="D31" i="1"/>
  <c r="H709" i="2"/>
  <c r="H331" i="2"/>
  <c r="H366" i="2"/>
  <c r="H213" i="2"/>
  <c r="H827" i="2"/>
  <c r="H457" i="2"/>
  <c r="H382" i="2"/>
  <c r="H1215" i="2"/>
  <c r="H757" i="2"/>
  <c r="H1107" i="2"/>
  <c r="H1132" i="2"/>
  <c r="H546" i="2"/>
  <c r="H904" i="2"/>
  <c r="H690" i="2"/>
  <c r="H1447" i="2"/>
  <c r="H249" i="2"/>
  <c r="H517" i="2"/>
  <c r="H1345" i="2"/>
  <c r="H708" i="2"/>
  <c r="H1258" i="2"/>
  <c r="H765" i="2"/>
  <c r="H1172" i="2"/>
  <c r="H550" i="2"/>
  <c r="H1208" i="2"/>
  <c r="H1170" i="2"/>
  <c r="H344" i="2"/>
  <c r="H327" i="2"/>
  <c r="H743" i="2"/>
  <c r="H1281" i="2"/>
  <c r="H1358" i="2"/>
  <c r="H565" i="2"/>
  <c r="H1440" i="2"/>
  <c r="H1466" i="2"/>
  <c r="H455" i="2"/>
  <c r="H1533" i="2"/>
  <c r="H489" i="2"/>
  <c r="H468" i="2"/>
  <c r="H1386" i="2"/>
  <c r="H39" i="2"/>
  <c r="H431" i="2"/>
  <c r="H1160" i="2"/>
  <c r="H411" i="2"/>
  <c r="H114" i="2"/>
  <c r="H837" i="2"/>
  <c r="H1256" i="2"/>
  <c r="H1416" i="2"/>
  <c r="H1104" i="2"/>
  <c r="D30" i="1"/>
  <c r="H88" i="2"/>
  <c r="H639" i="2"/>
  <c r="H375" i="2"/>
  <c r="H334" i="2"/>
  <c r="H316" i="2"/>
  <c r="H308" i="2"/>
  <c r="H271" i="2"/>
  <c r="H1066" i="2"/>
  <c r="H1540" i="2"/>
  <c r="H1507" i="2"/>
  <c r="H358" i="2"/>
  <c r="H577" i="2"/>
  <c r="H1407" i="2"/>
  <c r="H1106" i="2"/>
  <c r="H419" i="2"/>
  <c r="H1074" i="2"/>
  <c r="H748" i="2"/>
  <c r="H438" i="2"/>
  <c r="H351" i="2"/>
  <c r="H776" i="2"/>
  <c r="H406" i="2"/>
  <c r="H397" i="2"/>
  <c r="H584" i="2"/>
  <c r="H1079" i="2"/>
  <c r="H1203" i="2"/>
  <c r="H1190" i="2"/>
  <c r="H402" i="2"/>
  <c r="H330" i="2"/>
  <c r="H377" i="2"/>
  <c r="H736" i="2"/>
  <c r="H1220" i="2"/>
  <c r="H67" i="2"/>
  <c r="H1501" i="2"/>
  <c r="H600" i="2"/>
  <c r="H1094" i="2"/>
  <c r="H2" i="2"/>
  <c r="H336" i="2"/>
  <c r="H1202" i="2"/>
  <c r="H1311" i="2"/>
  <c r="H204" i="2"/>
  <c r="H570" i="2"/>
  <c r="D11" i="1"/>
  <c r="D26" i="1"/>
  <c r="D27" i="1"/>
  <c r="D23" i="1"/>
  <c r="D16" i="1"/>
  <c r="D20" i="1"/>
  <c r="D24" i="1"/>
  <c r="D28" i="1"/>
  <c r="D9" i="1"/>
  <c r="D12" i="1"/>
  <c r="D3" i="1"/>
  <c r="D19" i="1"/>
  <c r="D13" i="1"/>
  <c r="D17" i="1"/>
  <c r="D14" i="1"/>
  <c r="D18" i="1"/>
  <c r="D8" i="1"/>
  <c r="D29" i="1"/>
  <c r="D10" i="1"/>
  <c r="D22" i="1"/>
  <c r="D5" i="1"/>
  <c r="D4" i="1"/>
  <c r="D15" i="1"/>
  <c r="D7" i="1"/>
  <c r="D25" i="1"/>
  <c r="D21" i="1"/>
  <c r="D6" i="1"/>
  <c r="H146" i="2"/>
  <c r="Q5" i="3"/>
  <c r="I5" i="3"/>
  <c r="P5" i="3"/>
  <c r="H5" i="3"/>
  <c r="O5" i="3"/>
  <c r="G5" i="3"/>
  <c r="N5" i="3"/>
  <c r="F5" i="3"/>
  <c r="M5" i="3"/>
  <c r="E5" i="3"/>
  <c r="L5" i="3"/>
  <c r="R5" i="3"/>
  <c r="K5" i="3"/>
  <c r="J5" i="3"/>
  <c r="D2" i="1"/>
  <c r="H78" i="2"/>
</calcChain>
</file>

<file path=xl/sharedStrings.xml><?xml version="1.0" encoding="utf-8"?>
<sst xmlns="http://schemas.openxmlformats.org/spreadsheetml/2006/main" count="29787" uniqueCount="6813">
  <si>
    <t>Area</t>
  </si>
  <si>
    <t>Available Apartments</t>
  </si>
  <si>
    <t>Area Av. price per apartment</t>
  </si>
  <si>
    <t>Av. price per sq. m</t>
  </si>
  <si>
    <t>Av. apt. size sq.m</t>
  </si>
  <si>
    <t>ALL Areas</t>
  </si>
  <si>
    <t>Marousi</t>
  </si>
  <si>
    <t>Chalandri</t>
  </si>
  <si>
    <t>Glyfada</t>
  </si>
  <si>
    <t>Pangrati</t>
  </si>
  <si>
    <t>Palaio Faliro</t>
  </si>
  <si>
    <t>Kolonaki</t>
  </si>
  <si>
    <t>Kifisia</t>
  </si>
  <si>
    <t>Ampelokipoi</t>
  </si>
  <si>
    <t>Agia Paraskevi</t>
  </si>
  <si>
    <t>Voula</t>
  </si>
  <si>
    <t>Alimos</t>
  </si>
  <si>
    <t>Vasilissis Sofias Avenue</t>
  </si>
  <si>
    <t>Historic Center</t>
  </si>
  <si>
    <t>Nea Smyrni</t>
  </si>
  <si>
    <t>Vrilissia</t>
  </si>
  <si>
    <t>Neo Psychiko</t>
  </si>
  <si>
    <t>Elliniko</t>
  </si>
  <si>
    <t>Cholargos</t>
  </si>
  <si>
    <t>Acropolis</t>
  </si>
  <si>
    <t>Melissia</t>
  </si>
  <si>
    <t>Koukaki</t>
  </si>
  <si>
    <t>Lycabettus</t>
  </si>
  <si>
    <t>Stavros Niarchos Park Area</t>
  </si>
  <si>
    <t>Politeia</t>
  </si>
  <si>
    <t>Piraeus</t>
  </si>
  <si>
    <t>Nea Erithrea</t>
  </si>
  <si>
    <t>Mets - Kallimarmaro</t>
  </si>
  <si>
    <t>Psychiko</t>
  </si>
  <si>
    <t>Papagou</t>
  </si>
  <si>
    <t>Mets-Kallimarmaro</t>
  </si>
  <si>
    <t>Vouliagmeni</t>
  </si>
  <si>
    <t>Filothei</t>
  </si>
  <si>
    <t>Thiseio</t>
  </si>
  <si>
    <t>Ekali</t>
  </si>
  <si>
    <t>ID</t>
  </si>
  <si>
    <t>Bedrooms</t>
  </si>
  <si>
    <t>Sq. M</t>
  </si>
  <si>
    <t>Price</t>
  </si>
  <si>
    <t>Address</t>
  </si>
  <si>
    <t>Latitude</t>
  </si>
  <si>
    <t>Longitude</t>
  </si>
  <si>
    <t>CVS format</t>
  </si>
  <si>
    <t>POINT (23.7383518 37.9581506),Potential?,</t>
  </si>
  <si>
    <t>ID: 1020048P</t>
  </si>
  <si>
    <t>Mavromichali, Historic Center, Athens</t>
  </si>
  <si>
    <t>(37.9838096 23.7275388),ID: 1020048P,1bd-Historic Center-1030€</t>
  </si>
  <si>
    <t>ID: 1020031P</t>
  </si>
  <si>
    <t>(37.9838096 23.7275388),ID: 1020031P,1bd-Historic Center-1230€</t>
  </si>
  <si>
    <t>ID: 543</t>
  </si>
  <si>
    <t>Doganis IV, Piraeus, Athens</t>
  </si>
  <si>
    <t>(37.9562095 23.6325157),ID: 543,1bd-Piraeus-690€</t>
  </si>
  <si>
    <t>ID: 1494</t>
  </si>
  <si>
    <t>Zoodochou Pigis, Historic Center, Athens</t>
  </si>
  <si>
    <t>(37.9838096 23.7275388),ID: 1494,1bd-Historic Center-820€</t>
  </si>
  <si>
    <t>ID: 487</t>
  </si>
  <si>
    <t>Agion Anargiron, Marousi, Athens</t>
  </si>
  <si>
    <t>(37.9787541 23.7239024),ID: 487,1bd-Marousi-830€</t>
  </si>
  <si>
    <t>ID: 1375</t>
  </si>
  <si>
    <t>Dimitrakopoulou IV, Koukaki, Athens</t>
  </si>
  <si>
    <t>(37.9644742 23.7243573),ID: 1375,1bd-Koukaki-860€</t>
  </si>
  <si>
    <t>ID: 1263</t>
  </si>
  <si>
    <t>Odissea Androutsou V, Marousi, Athens</t>
  </si>
  <si>
    <t>(37.9635192 23.7241531),ID: 1263,1bd-Marousi-860€</t>
  </si>
  <si>
    <t>ID: 1940</t>
  </si>
  <si>
    <t>Areos VI, Marousi, Athens</t>
  </si>
  <si>
    <t>(37.990944 23.7339339),ID: 1940,1bd-Marousi-870€</t>
  </si>
  <si>
    <t>ID: 1182</t>
  </si>
  <si>
    <t>Troados Ι, Agia Paraskevi, Athens</t>
  </si>
  <si>
    <t>(38.0100678 23.8269747),ID: 1182,1bd-Agia Paraskevi-880€</t>
  </si>
  <si>
    <t>ID: 1269</t>
  </si>
  <si>
    <t>Spirou Loui, Pangrati, Athens</t>
  </si>
  <si>
    <t>(37.9660465 23.742357),ID: 1269,1bd-Pangrati-890€</t>
  </si>
  <si>
    <t>ID: 1261</t>
  </si>
  <si>
    <t>Evgeniou Voulgareos ΙΙ, Mets - Kallimarmaro, Athens</t>
  </si>
  <si>
    <t>(37.9661816 23.7364733),ID: 1261,1bd-Mets - Kallimarmaro-890€</t>
  </si>
  <si>
    <t>ID: 1025072P</t>
  </si>
  <si>
    <t>(37.9838096 23.7275388),ID: 1025072P,1bd-Historic Center-900€</t>
  </si>
  <si>
    <t>ID: 1484</t>
  </si>
  <si>
    <t>Panormou II, Ampelokipoi, Athens</t>
  </si>
  <si>
    <t>(37.9917296 23.760157),ID: 1484,1bd-Ampelokipoi-900€</t>
  </si>
  <si>
    <t>ID: 462</t>
  </si>
  <si>
    <t>Kalogrezis, Chalandri, Athens</t>
  </si>
  <si>
    <t>(38.0212322 23.7960273),ID: 462,1bd-Chalandri-910€</t>
  </si>
  <si>
    <t>ID: 1574</t>
  </si>
  <si>
    <t>Stimfalias II, Chalandri, Athens</t>
  </si>
  <si>
    <t>(38.0214214 23.7987679),ID: 1574,1bd-Chalandri-920€</t>
  </si>
  <si>
    <t>ID: 1417</t>
  </si>
  <si>
    <t>Katsimpiri, Cholargos, Athens</t>
  </si>
  <si>
    <t>(37.999341 23.7956984),ID: 1417,1bd-Cholargos-920€</t>
  </si>
  <si>
    <t>ID: 1732</t>
  </si>
  <si>
    <t>Alkmanos IV, Vasilissis Sofias Avenue, Athens</t>
  </si>
  <si>
    <t>(37.9753688 23.7424975),ID: 1732,1bd-Vasilissis Sofias Avenue-930€</t>
  </si>
  <si>
    <t>ID: 1659</t>
  </si>
  <si>
    <t>Agias Lavras ΙΙ, Agia Paraskevi, Athens</t>
  </si>
  <si>
    <t>(38.0050965 23.8211369),ID: 1659,1bd-Agia Paraskevi-930€</t>
  </si>
  <si>
    <t>ID: 1218</t>
  </si>
  <si>
    <t>Kountourioton I, Chalandri, Athens</t>
  </si>
  <si>
    <t>(37.9886022 23.7349821),ID: 1218,1bd-Chalandri-930€</t>
  </si>
  <si>
    <t>ID: 1646</t>
  </si>
  <si>
    <t>Themistokleous VIII, Neo Psychiko, Athens</t>
  </si>
  <si>
    <t>(38.0067354 23.7827794),ID: 1646,1bd-Neo Psychiko-930€</t>
  </si>
  <si>
    <t>ID: 1589</t>
  </si>
  <si>
    <t>Sisini IV, Vasilissis Sofias Avenue, Athens</t>
  </si>
  <si>
    <t>(37.9753688 23.7424975),ID: 1589,1bd-Vasilissis Sofias Avenue-940€</t>
  </si>
  <si>
    <t>ID: 1330</t>
  </si>
  <si>
    <t>Telamonos II, Pangrati, Athens</t>
  </si>
  <si>
    <t>(37.9652681 23.7545066),ID: 1330,1bd-Pangrati-960€</t>
  </si>
  <si>
    <t>ID: 1314</t>
  </si>
  <si>
    <t>Dionisiou Eginitou V, Vasilissis Sofias Avenue, Athens</t>
  </si>
  <si>
    <t>(37.9774955 23.756073),ID: 1314,1bd-Vasilissis Sofias Avenue-970€</t>
  </si>
  <si>
    <t>ID: 1294</t>
  </si>
  <si>
    <t>Kalipsous Ι, Palaio Faliro, Athens</t>
  </si>
  <si>
    <t>(37.931179 23.7009377),ID: 1294,1bd-Palaio Faliro-980€</t>
  </si>
  <si>
    <t>ID: 1756</t>
  </si>
  <si>
    <t>Solonos III, Chalandri, Athens</t>
  </si>
  <si>
    <t>(37.9815746 23.7358248),ID: 1756,1bd-Chalandri-1010€</t>
  </si>
  <si>
    <t>ID: 625</t>
  </si>
  <si>
    <t>Themistokleous III, Cholargos, Athens</t>
  </si>
  <si>
    <t>(38.0011932 23.8028442),ID: 625,1bd-Cholargos-1010€</t>
  </si>
  <si>
    <t>ID: 1013</t>
  </si>
  <si>
    <t>Varnava Square II, Pangrati, Athens</t>
  </si>
  <si>
    <t>(37.9657146 23.7433075),ID: 1013,1bd-Pangrati-1010€</t>
  </si>
  <si>
    <t>ID: 109</t>
  </si>
  <si>
    <t>Europe IV, Marousi, Athens</t>
  </si>
  <si>
    <t>(38.0463101 23.8074163),ID: 109,1bd-Marousi-1010€</t>
  </si>
  <si>
    <t>ID: 490</t>
  </si>
  <si>
    <t>Lamprou Katsoni, Marousi, Athens</t>
  </si>
  <si>
    <t>(37.9881057 23.7493886),ID: 490,1bd-Marousi-1020€</t>
  </si>
  <si>
    <t>ID: 611</t>
  </si>
  <si>
    <t>Sarantapichou III, Kolonaki, Athens</t>
  </si>
  <si>
    <t>(37.9844676 23.7438374),ID: 611,1bd-Kolonaki-1020€</t>
  </si>
  <si>
    <t>ID: 25</t>
  </si>
  <si>
    <t>Andromedas I, Marousi, Athens</t>
  </si>
  <si>
    <t>(38.0463101 23.8074163),ID: 25,1bd-Marousi-1020€</t>
  </si>
  <si>
    <t>ID: 1457</t>
  </si>
  <si>
    <t>Tsami Karatasou V, Acropolis, Athens</t>
  </si>
  <si>
    <t>(37.9665518 23.7236466),ID: 1457,1bd-Acropolis-1030€</t>
  </si>
  <si>
    <t>ID: 116</t>
  </si>
  <si>
    <t>Dionisou V, Marousi, Athens</t>
  </si>
  <si>
    <t>(38.047085 23.8024806),ID: 116,1bd-Marousi-1030€</t>
  </si>
  <si>
    <t>ID: 577</t>
  </si>
  <si>
    <t>Andromedas IV, Marousi, Athens</t>
  </si>
  <si>
    <t>(38.0463101 23.8074163),ID: 577,1bd-Marousi-1030€</t>
  </si>
  <si>
    <t>ID: 163</t>
  </si>
  <si>
    <t>Kiriazi, Kifisia, Athens</t>
  </si>
  <si>
    <t>(38.0868635 23.8003029),ID: 163,1bd-Kifisia-1030€</t>
  </si>
  <si>
    <t>ID: 409</t>
  </si>
  <si>
    <t>Dionisou VII, Marousi, Athens</t>
  </si>
  <si>
    <t>(38.047085 23.8024806),ID: 409,1bd-Marousi-1040€</t>
  </si>
  <si>
    <t>ID: 767</t>
  </si>
  <si>
    <t>Europe IX, Marousi, Athens</t>
  </si>
  <si>
    <t>(38.0463101 23.8074163),ID: 767,1bd-Marousi-1040€</t>
  </si>
  <si>
    <t>ID: 1280</t>
  </si>
  <si>
    <t>Damareos Ι, Pangrati, Athens</t>
  </si>
  <si>
    <t>(37.9649075 23.7474228),ID: 1280,1bd-Pangrati-1050€</t>
  </si>
  <si>
    <t>ID: 1010913P</t>
  </si>
  <si>
    <t>Timoleontos Vassou, Ampelokipoi, Athens</t>
  </si>
  <si>
    <t>(37.9835578 23.7565308),ID: 1010913P,1bd-Ampelokipoi-1050€</t>
  </si>
  <si>
    <t>ID: 1239</t>
  </si>
  <si>
    <t>Alketou I, Pangrati, Athens</t>
  </si>
  <si>
    <t>(37.963732 23.7488578),ID: 1239,1bd-Pangrati-1060€</t>
  </si>
  <si>
    <t>ID: 437</t>
  </si>
  <si>
    <t>Dionisou VIII, Marousi, Athens</t>
  </si>
  <si>
    <t>(38.047085 23.8024806),ID: 437,1bd-Marousi-1060€</t>
  </si>
  <si>
    <t>ID: 1140</t>
  </si>
  <si>
    <t>Miltiadou I, Marousi, Athens</t>
  </si>
  <si>
    <t>(38.0463101 23.8074163),ID: 1140,1bd-Marousi-1060€</t>
  </si>
  <si>
    <t>ID: 707</t>
  </si>
  <si>
    <t>Europe VIII, Marousi, Athens</t>
  </si>
  <si>
    <t>(38.0463101 23.8074163),ID: 707,1bd-Marousi-1060€</t>
  </si>
  <si>
    <t>ID: 70</t>
  </si>
  <si>
    <t>Kosma Etolou III, Marousi, Athens</t>
  </si>
  <si>
    <t>(38.0375255 23.803134),ID: 70,1bd-Marousi-1070€</t>
  </si>
  <si>
    <t>ID: 1010944P</t>
  </si>
  <si>
    <t>Dimofontos, Historic Center, Athens</t>
  </si>
  <si>
    <t>(37.9838096 23.7275388),ID: 1010944P,1bd-Historic Center-1080€</t>
  </si>
  <si>
    <t>ID: 995</t>
  </si>
  <si>
    <t>Patmou III, Marousi, Athens</t>
  </si>
  <si>
    <t>(38.0317742 23.7886355),ID: 995,1bd-Marousi-1100€</t>
  </si>
  <si>
    <t>ID: 1188</t>
  </si>
  <si>
    <t>Arkadias ΙΙ, Chalandri, Athens</t>
  </si>
  <si>
    <t>(38.0271228 23.8232779),ID: 1188,1bd-Chalandri-1110€</t>
  </si>
  <si>
    <t>ID: 129</t>
  </si>
  <si>
    <t>Kiprou, Chalandri, Athens</t>
  </si>
  <si>
    <t>(38.0040873 23.7357217),ID: 129,1bd-Chalandri-1130€</t>
  </si>
  <si>
    <t>ID: 6</t>
  </si>
  <si>
    <t>Dionisou I, Marousi, Athens</t>
  </si>
  <si>
    <t>(38.047085 23.8024806),ID: 6,1bd-Marousi-1140€</t>
  </si>
  <si>
    <t>ID: 1420</t>
  </si>
  <si>
    <t>Michail Chatzikonstanti, Ampelokipoi, Athens</t>
  </si>
  <si>
    <t>(37.99455 23.7642646),ID: 1420,1bd-Ampelokipoi-1150€</t>
  </si>
  <si>
    <t>ID: 852</t>
  </si>
  <si>
    <t>Kiprou VI, Chalandri, Athens</t>
  </si>
  <si>
    <t>(38.0040873 23.7357217),ID: 852,1bd-Chalandri-1160€</t>
  </si>
  <si>
    <t>ID: 1498</t>
  </si>
  <si>
    <t>Efkalipton IV, Agia Paraskevi, Athens</t>
  </si>
  <si>
    <t>(38.0109212 23.8344669),ID: 1498,1bd-Agia Paraskevi-1160€</t>
  </si>
  <si>
    <t>ID: 575</t>
  </si>
  <si>
    <t>Sisini II, Vasilissis Sofias Avenue, Athens</t>
  </si>
  <si>
    <t>(37.9753688 23.7424975),ID: 575,1bd-Vasilissis Sofias Avenue-1170€</t>
  </si>
  <si>
    <t>ID: 460</t>
  </si>
  <si>
    <t>Prigkipisson II, Chalandri, Athens</t>
  </si>
  <si>
    <t>(38.007709 23.7908729),ID: 460,1bd-Chalandri-1170€</t>
  </si>
  <si>
    <t>ID: 1017872P</t>
  </si>
  <si>
    <t>Glafkou, Mets-Kallimarmaro, Athens</t>
  </si>
  <si>
    <t>(37.9667027 23.7349947),ID: 1017872P,1bd-Mets-Kallimarmaro-1170€</t>
  </si>
  <si>
    <t>ID: 688</t>
  </si>
  <si>
    <t>Ipsilantou IV, Neo Psychiko, Athens</t>
  </si>
  <si>
    <t>(37.9769127 23.7468045),ID: 688,1bd-Neo Psychiko-1180€</t>
  </si>
  <si>
    <t>ID: 127</t>
  </si>
  <si>
    <t>Kiprou I, Chalandri, Athens</t>
  </si>
  <si>
    <t>(38.0040873 23.7357217),ID: 127,1bd-Chalandri-1200€</t>
  </si>
  <si>
    <t>ID: 1010931P</t>
  </si>
  <si>
    <t>Kolchidos, Ampelokipoi, Athens</t>
  </si>
  <si>
    <t>(37.9910303 23.7573069),ID: 1010931P,1bd-Ampelokipoi-1200€</t>
  </si>
  <si>
    <t>ID: 1345</t>
  </si>
  <si>
    <t>Redestou I, Nea Smyrni, Athens</t>
  </si>
  <si>
    <t>(37.9425887 23.7055392),ID: 1345,1bd-Nea Smyrni-1220€</t>
  </si>
  <si>
    <t>ID: 632</t>
  </si>
  <si>
    <t>Spefsippou I, Kolonaki, Athens</t>
  </si>
  <si>
    <t>(37.9785448 23.7434742),ID: 632,1bd-Kolonaki-1220€</t>
  </si>
  <si>
    <t>ID: 1017702P</t>
  </si>
  <si>
    <t>Dafnis, Marousi, Athens</t>
  </si>
  <si>
    <t>(38.0463101 23.8074163),ID: 1017702P,1bd-Marousi-1230€</t>
  </si>
  <si>
    <t>ID: 530</t>
  </si>
  <si>
    <t>Pontou I, Kifisia, Athens</t>
  </si>
  <si>
    <t>(37.9814415 23.7602552),ID: 530,1bd-Kifisia-1240€</t>
  </si>
  <si>
    <t>ID: 675</t>
  </si>
  <si>
    <t>Dinokratous IV, Kolonaki, Athens</t>
  </si>
  <si>
    <t>(37.9803242 23.7476644),ID: 675,1bd-Kolonaki-1240€</t>
  </si>
  <si>
    <t>ID: 1010936P</t>
  </si>
  <si>
    <t>Leoforos Kifisias, Neo Psychiko, Athens</t>
  </si>
  <si>
    <t>(38.0046857 23.7754812),ID: 1010936P,1bd-Neo Psychiko-1260€</t>
  </si>
  <si>
    <t>ID: 1497</t>
  </si>
  <si>
    <t>Efkalipton III, Agia Paraskevi, Athens</t>
  </si>
  <si>
    <t>(38.0109212 23.8344669),ID: 1497,1bd-Agia Paraskevi-1280€</t>
  </si>
  <si>
    <t>ID: 1010935P</t>
  </si>
  <si>
    <t>Doukissis Plakentias, Ampelokipoi, Athens</t>
  </si>
  <si>
    <t>(37.9907824 23.7633219),ID: 1010935P,1bd-Ampelokipoi-1380€</t>
  </si>
  <si>
    <t>ID: 1010941P</t>
  </si>
  <si>
    <t>Daskalaki, Ampelokipoi, Athens</t>
  </si>
  <si>
    <t>(37.9899856 23.7657215),ID: 1010941P,1bd-Ampelokipoi-1380€</t>
  </si>
  <si>
    <t>ID: 1010927P</t>
  </si>
  <si>
    <t>Fragkokklisias, Marousi, Athens</t>
  </si>
  <si>
    <t>(38.0360728 23.8104834),ID: 1010927P,1bd-Marousi-1380€</t>
  </si>
  <si>
    <t>ID: 1010939P</t>
  </si>
  <si>
    <t>Eleftherias, Marousi, Athens</t>
  </si>
  <si>
    <t>(38.0311643 23.7850749),ID: 1010939P,1bd-Marousi-1440€</t>
  </si>
  <si>
    <t>ID: 1010924P</t>
  </si>
  <si>
    <t>(38.0360728 23.8104834),ID: 1010924P,1bd-Marousi-1440€</t>
  </si>
  <si>
    <t>ID: 450</t>
  </si>
  <si>
    <t>Xenokratous III, Kolonaki, Athens</t>
  </si>
  <si>
    <t>(37.9794256 23.7456902),ID: 450,1bd-Kolonaki-1440€</t>
  </si>
  <si>
    <t>ID: 1010940P</t>
  </si>
  <si>
    <t>Stratiotikou Sindesmou, Historic Center, Athens</t>
  </si>
  <si>
    <t>(37.9838096 23.7275388),ID: 1010940P,1bd-Historic Center-1440€</t>
  </si>
  <si>
    <t>ID: 1010923P</t>
  </si>
  <si>
    <t>Papadiamanti, Psychiko, Athens</t>
  </si>
  <si>
    <t>(38.0000036 23.7681459),ID: 1010923P,1bd-Psychiko-1440€</t>
  </si>
  <si>
    <t>ID: 1017891P</t>
  </si>
  <si>
    <t>Proteos, Palaio Faliro, Athens</t>
  </si>
  <si>
    <t>(37.9283685 23.6952154),ID: 1017891P,1bd-Palaio Faliro-1450€</t>
  </si>
  <si>
    <t>ID: 1020037P</t>
  </si>
  <si>
    <t>(37.9838096 23.7275388),ID: 1020037P,1bd-Historic Center-1460€</t>
  </si>
  <si>
    <t>ID: 1010937P</t>
  </si>
  <si>
    <t>Fthiotidos, Ampelokipoi, Athens</t>
  </si>
  <si>
    <t>(37.9902719 23.760103),ID: 1010937P,1bd-Ampelokipoi-1560€</t>
  </si>
  <si>
    <t>ID: 1020049P</t>
  </si>
  <si>
    <t>Eolou, Palaio Faliro, Athens</t>
  </si>
  <si>
    <t>(37.9296361 23.6931776),ID: 1020049P,1bd-Palaio Faliro-2610€</t>
  </si>
  <si>
    <t>ID: 1020046P</t>
  </si>
  <si>
    <t>(37.9838096 23.7275388),ID: 1020046P,1bd-Historic Center-1070€</t>
  </si>
  <si>
    <t>ID: 1126</t>
  </si>
  <si>
    <t>Zaimi I, Palaio Faliro, Athens</t>
  </si>
  <si>
    <t>(37.927778 23.7036256),ID: 1126,1bd-Palaio Faliro-830€</t>
  </si>
  <si>
    <t>ID: 1386</t>
  </si>
  <si>
    <t>Valtou I, Ampelokipoi, Athens</t>
  </si>
  <si>
    <t>(37.9920406 23.7671694),ID: 1386,1bd-Ampelokipoi-800€</t>
  </si>
  <si>
    <t>ID: 1735</t>
  </si>
  <si>
    <t>Orminiou II, Vasilissis Sofias Avenue, Athens</t>
  </si>
  <si>
    <t>(37.9753688 23.7424975),ID: 1735,1bd-Vasilissis Sofias Avenue-880€</t>
  </si>
  <si>
    <t>ID: A41</t>
  </si>
  <si>
    <t>Vasileiou Tou Megalou, Historic Center, Athens</t>
  </si>
  <si>
    <t>(37.9838096 23.7275388),ID: A41,1bd-Historic Center-750€</t>
  </si>
  <si>
    <t>ID: 999</t>
  </si>
  <si>
    <t>Karaiskaki III, Kifisia, Athens</t>
  </si>
  <si>
    <t>(37.9776477 23.7243929),ID: 999,1bd-Kifisia-1260€</t>
  </si>
  <si>
    <t>ID: 245</t>
  </si>
  <si>
    <t>Dinokratous II, Kolonaki, Athens</t>
  </si>
  <si>
    <t>(37.9803242 23.7476644),ID: 245,1bd-Kolonaki-1050€</t>
  </si>
  <si>
    <t>ID: 1945</t>
  </si>
  <si>
    <t>Serifou I, Cholargos, Athens</t>
  </si>
  <si>
    <t>(38.0017523 23.8042707),ID: 1945,1bd-Cholargos-990€</t>
  </si>
  <si>
    <t>ID: 858</t>
  </si>
  <si>
    <t>Ioanni Gennadiou, Kolonaki, Athens</t>
  </si>
  <si>
    <t>(37.9783997 23.7488145),ID: 858,1bd-Kolonaki-960€</t>
  </si>
  <si>
    <t>ID: 1909</t>
  </si>
  <si>
    <t>Dimitriou Gounari XXXI, Agia Paraskevi, Athens</t>
  </si>
  <si>
    <t>(38.014967 23.8224893),ID: 1909,1bd-Agia Paraskevi-950€</t>
  </si>
  <si>
    <t>ID: 1088</t>
  </si>
  <si>
    <t>Fokilidou II, Kolonaki, Athens</t>
  </si>
  <si>
    <t>(37.9795042 23.7405928),ID: 1088,1bd-Kolonaki-1060€</t>
  </si>
  <si>
    <t>ID: 1359</t>
  </si>
  <si>
    <t>Ironos I, Pangrati, Athens</t>
  </si>
  <si>
    <t>(37.9696506 23.7439586),ID: 1359,1bd-Pangrati-810€</t>
  </si>
  <si>
    <t>ID: 752</t>
  </si>
  <si>
    <t>Dimitriou Gounari V, Marousi, Athens</t>
  </si>
  <si>
    <t>(38.0513316 23.8080627),ID: 752,1bd-Marousi-790€</t>
  </si>
  <si>
    <t>ID: 1593</t>
  </si>
  <si>
    <t>Dimitrakopoulou V, Koukaki, Athens</t>
  </si>
  <si>
    <t>(37.9644742 23.7243573),ID: 1593,1bd-Koukaki-910€</t>
  </si>
  <si>
    <t>ID: 65</t>
  </si>
  <si>
    <t>Skoufa, Kolonaki, Athens</t>
  </si>
  <si>
    <t>(37.9798686 23.7385224),ID: 65,1bd-Kolonaki-1280€</t>
  </si>
  <si>
    <t>ID: 1738</t>
  </si>
  <si>
    <t>Panormou IV, Ampelokipoi, Athens</t>
  </si>
  <si>
    <t>(37.9917296 23.760157),ID: 1738,1bd-Ampelokipoi-920€</t>
  </si>
  <si>
    <t>ID: 1811</t>
  </si>
  <si>
    <t>Artemidos VIII, Palaio Faliro, Athens</t>
  </si>
  <si>
    <t>(37.929006 23.697085),ID: 1811,1bd-Palaio Faliro-950€</t>
  </si>
  <si>
    <t>ID: 624</t>
  </si>
  <si>
    <t>Aldou Manoutiou II, Ampelokipoi, Athens</t>
  </si>
  <si>
    <t>(37.9886744999999 23.7637517),ID: 624,1bd-Ampelokipoi-870€</t>
  </si>
  <si>
    <t>ID: 1645</t>
  </si>
  <si>
    <t>Nireos II, Palaio Faliro, Athens</t>
  </si>
  <si>
    <t>(37.9302482 23.6899932),ID: 1645,1bd-Palaio Faliro-1010€</t>
  </si>
  <si>
    <t>ID: 754</t>
  </si>
  <si>
    <t>Ipsilantou V, Marousi, Athens</t>
  </si>
  <si>
    <t>(37.9769127 23.7468045),ID: 754,1bd-Marousi-810€</t>
  </si>
  <si>
    <t>ID: 1620</t>
  </si>
  <si>
    <t>Areos IV, Palaio Faliro, Athens</t>
  </si>
  <si>
    <t>(37.9262185 23.7001744),ID: 1620,1bd-Palaio Faliro-920€</t>
  </si>
  <si>
    <t>ID: 523</t>
  </si>
  <si>
    <t>Vasileos Voulgaroktonou, Historic Center, Athens</t>
  </si>
  <si>
    <t>(37.9838096 23.7275388),ID: 523,1bd-Historic Center-770€</t>
  </si>
  <si>
    <t>ID: 988</t>
  </si>
  <si>
    <t>Efterpis, Cholargos, Athens</t>
  </si>
  <si>
    <t>(37.9981133 23.7969401),ID: 988,1bd-Cholargos-950€</t>
  </si>
  <si>
    <t>ID: 1356</t>
  </si>
  <si>
    <t>Niriidon I, Palaio Faliro, Athens</t>
  </si>
  <si>
    <t>(37.9277276 23.6962434),ID: 1356,1bd-Palaio Faliro-900€</t>
  </si>
  <si>
    <t>ID: 1638</t>
  </si>
  <si>
    <t>Tsagkari, Melissia, Athens</t>
  </si>
  <si>
    <t>(38.0530618 23.8348406),ID: 1638,1bd-Melissia-1150€</t>
  </si>
  <si>
    <t>ID: 1224</t>
  </si>
  <si>
    <t>Evzonon I, Kolonaki, Athens</t>
  </si>
  <si>
    <t>(37.9793591 23.7500937),ID: 1224,1bd-Kolonaki-1380€</t>
  </si>
  <si>
    <t>ID: 1146</t>
  </si>
  <si>
    <t>Pratinou II, Pangrati, Athens</t>
  </si>
  <si>
    <t>(37.9705799 23.7482406),ID: 1146,1bd-Pangrati-740€</t>
  </si>
  <si>
    <t>ID: 1478</t>
  </si>
  <si>
    <t>Voutsina II, Cholargos, Athens</t>
  </si>
  <si>
    <t>(38.0010362 23.7927601),ID: 1478,1bd-Cholargos-940€</t>
  </si>
  <si>
    <t>ID: 621</t>
  </si>
  <si>
    <t>Aldou Manoutiou I, Ampelokipoi, Athens</t>
  </si>
  <si>
    <t>(37.9886744999999 23.7637517),ID: 621,1bd-Ampelokipoi-810€</t>
  </si>
  <si>
    <t>ID: 212</t>
  </si>
  <si>
    <t>Chrisocheri, Marousi, Athens</t>
  </si>
  <si>
    <t>(38.0472544 23.818276),ID: 212,1bd-Marousi-920€</t>
  </si>
  <si>
    <t>ID: 1448</t>
  </si>
  <si>
    <t>Olimpionikon, Chalandri, Athens</t>
  </si>
  <si>
    <t>(38.0186864 23.7993364),ID: 1448,1bd-Chalandri-950€</t>
  </si>
  <si>
    <t>ID: 1607</t>
  </si>
  <si>
    <t>Chalkidonos II, Ampelokipoi, Athens</t>
  </si>
  <si>
    <t>(37.9850425 23.7628144),ID: 1607,1bd-Ampelokipoi-890€</t>
  </si>
  <si>
    <t>ID: 1392</t>
  </si>
  <si>
    <t>Korai IV, Kifisia, Athens</t>
  </si>
  <si>
    <t>(38.0671844 23.8064706),ID: 1392,1bd-Kifisia-810€</t>
  </si>
  <si>
    <t>ID: 1737</t>
  </si>
  <si>
    <t>Evrou IV, Ampelokipoi, Athens</t>
  </si>
  <si>
    <t>(37.9830824 23.759953),ID: 1737,1bd-Ampelokipoi-780€</t>
  </si>
  <si>
    <t>ID: 86</t>
  </si>
  <si>
    <t>Andromedas II, Marousi, Athens</t>
  </si>
  <si>
    <t>(38.0463101 23.8074163),ID: 86,1bd-Marousi-1060€</t>
  </si>
  <si>
    <t>ID: 1332</t>
  </si>
  <si>
    <t>Dimitriou Gounari VIII, Marousi, Athens</t>
  </si>
  <si>
    <t>(38.0513316 23.8080627),ID: 1332,1bd-Marousi-970€</t>
  </si>
  <si>
    <t>ID: 755</t>
  </si>
  <si>
    <t>Meintani, Koukaki, Athens</t>
  </si>
  <si>
    <t>(37.9625066 23.7214705),ID: 755,1bd-Koukaki-800€</t>
  </si>
  <si>
    <t>ID: 1816</t>
  </si>
  <si>
    <t>Louizis Riankour, Ampelokipoi, Athens</t>
  </si>
  <si>
    <t>(37.9924799 23.7634206),ID: 1816,1bd-Ampelokipoi-970€</t>
  </si>
  <si>
    <t>ID: 582</t>
  </si>
  <si>
    <t>Davaki IV, Alimos, Athens</t>
  </si>
  <si>
    <t>(37.9174152 23.7084343),ID: 582,1bd-Alimos-800€</t>
  </si>
  <si>
    <t>ID: 1668</t>
  </si>
  <si>
    <t>Ellis, Alimos, Athens</t>
  </si>
  <si>
    <t>(37.9194838 23.7030103),ID: 1668,1bd-Alimos-880€</t>
  </si>
  <si>
    <t>ID: 1676</t>
  </si>
  <si>
    <t>Chaimanta, Chalandri, Athens</t>
  </si>
  <si>
    <t>(38.0210235 23.801716),ID: 1676,1bd-Chalandri-1040€</t>
  </si>
  <si>
    <t>ID: 848</t>
  </si>
  <si>
    <t>Thespidos, Marousi, Athens</t>
  </si>
  <si>
    <t>(38.0563314 23.8128764),ID: 848,1bd-Marousi-960€</t>
  </si>
  <si>
    <t>ID: 1778</t>
  </si>
  <si>
    <t>Odissea Androutsou VII, Chalandri, Athens</t>
  </si>
  <si>
    <t>(37.9635192 23.7241531),ID: 1778,1bd-Chalandri-940€</t>
  </si>
  <si>
    <t>ID: 1674</t>
  </si>
  <si>
    <t>Achilleos IV, Palaio Faliro, Athens</t>
  </si>
  <si>
    <t>(37.9280146 23.7048499),ID: 1674,1bd-Palaio Faliro-1080€</t>
  </si>
  <si>
    <t>ID: 1328</t>
  </si>
  <si>
    <t>Dimitrakopoulou III, Acropolis, Athens</t>
  </si>
  <si>
    <t>(37.9642365 23.7239397),ID: 1328,1bd-Acropolis-860€</t>
  </si>
  <si>
    <t>ID: 557</t>
  </si>
  <si>
    <t>Parthenonos I, Acropolis, Athens</t>
  </si>
  <si>
    <t>(37.9715323 23.7257492),ID: 557,1bd-Acropolis-950€</t>
  </si>
  <si>
    <t>ID: 676</t>
  </si>
  <si>
    <t>Ierou Lochou, Marousi, Athens</t>
  </si>
  <si>
    <t>(38.0460167 23.7996745),ID: 676,1bd-Marousi-910€</t>
  </si>
  <si>
    <t>ID: 1231</t>
  </si>
  <si>
    <t>Polemokratous II, Pangrati, Athens</t>
  </si>
  <si>
    <t>(37.9710697 23.7457586),ID: 1231,1bd-Pangrati-910€</t>
  </si>
  <si>
    <t>ID: 497</t>
  </si>
  <si>
    <t>Dimitressa I, Vasilissis Sofias Avenue, Athens</t>
  </si>
  <si>
    <t>(37.9753688 23.7424975),ID: 497,1bd-Vasilissis Sofias Avenue-690€</t>
  </si>
  <si>
    <t>ID: 1501</t>
  </si>
  <si>
    <t>Kallipoleos IV, Elliniko, Athens</t>
  </si>
  <si>
    <t>(37.8925777 23.7498667),ID: 1501,1bd-Elliniko-1060€</t>
  </si>
  <si>
    <t>ID: 1151</t>
  </si>
  <si>
    <t>Lamprou Katsoni II, Chalandri, Athens</t>
  </si>
  <si>
    <t>(37.9881057 23.7493886),ID: 1151,1bd-Chalandri-860€</t>
  </si>
  <si>
    <t>ID: 1480</t>
  </si>
  <si>
    <t>Christou Lada VI, Chalandri, Athens</t>
  </si>
  <si>
    <t>(38.0281195 23.7919749),ID: 1480,1bd-Chalandri-870€</t>
  </si>
  <si>
    <t>ID: 1391</t>
  </si>
  <si>
    <t>Pasitelous III, Pangrati, Athens</t>
  </si>
  <si>
    <t>(37.9672495 23.7460307),ID: 1391,1bd-Pangrati-880€</t>
  </si>
  <si>
    <t>ID: 907</t>
  </si>
  <si>
    <t>Kiprou XI, Kifisia, Athens</t>
  </si>
  <si>
    <t>(38.0040873 23.7357217),ID: 907,1bd-Kifisia-890€</t>
  </si>
  <si>
    <t>ID: 813</t>
  </si>
  <si>
    <t>Arkadias, Chalandri, Athens</t>
  </si>
  <si>
    <t>(38.0271228 23.8232779),ID: 813,1bd-Chalandri-920€</t>
  </si>
  <si>
    <t>ID: 1155</t>
  </si>
  <si>
    <t>Parnithos II, Marousi, Athens</t>
  </si>
  <si>
    <t>(38.0463101 23.8074163),ID: 1155,1bd-Marousi-1040€</t>
  </si>
  <si>
    <t>ID: 1300</t>
  </si>
  <si>
    <t>Zaimi II, Palaio Faliro, Athens</t>
  </si>
  <si>
    <t>(37.927778 23.7036256),ID: 1300,1bd-Palaio Faliro-750€</t>
  </si>
  <si>
    <t>ID: 1966</t>
  </si>
  <si>
    <t>Aristidou V, Chalandri, Athens</t>
  </si>
  <si>
    <t>(38.0214214 23.7987679),ID: 1966,1bd-Chalandri-800€</t>
  </si>
  <si>
    <t>ID: 1183</t>
  </si>
  <si>
    <t>Formionos I, Pangrati, Athens</t>
  </si>
  <si>
    <t>(37.9695822 23.7523718),ID: 1183,1bd-Pangrati-820€</t>
  </si>
  <si>
    <t>ID: 955</t>
  </si>
  <si>
    <t>Dimitriou Alexandridou IV, Marousi, Athens</t>
  </si>
  <si>
    <t>(38.0410086 23.8142163),ID: 955,1bd-Marousi-890€</t>
  </si>
  <si>
    <t>ID: 440</t>
  </si>
  <si>
    <t>Charilaou Trikoupi, Kifisia, Athens</t>
  </si>
  <si>
    <t>(37.9856811 23.7386136),ID: 440,1bd-Kifisia-1200€</t>
  </si>
  <si>
    <t>ID: 1445</t>
  </si>
  <si>
    <t>Charilaou Trikoupi IV, Historic Center, Athens</t>
  </si>
  <si>
    <t>(37.9838096 23.7275388),ID: 1445,1bd-Historic Center-770€</t>
  </si>
  <si>
    <t>ID: 1570</t>
  </si>
  <si>
    <t>Vatatzi, Historic Center, Athens</t>
  </si>
  <si>
    <t>(37.9838096 23.7275388),ID: 1570,1bd-Historic Center-760€</t>
  </si>
  <si>
    <t>ID: 1158</t>
  </si>
  <si>
    <t>Dimitressa IV, Vasilissis Sofias Avenue, Athens</t>
  </si>
  <si>
    <t>(37.9753688 23.7424975),ID: 1158,1bd-Vasilissis Sofias Avenue-780€</t>
  </si>
  <si>
    <t>ID: 1175</t>
  </si>
  <si>
    <t>Themistokleous IV, Alimos, Athens</t>
  </si>
  <si>
    <t>(37.9857123 23.7335551),ID: 1175,1bd-Alimos-800€</t>
  </si>
  <si>
    <t>ID: 594</t>
  </si>
  <si>
    <t>Kriezi V, Chalandri, Athens</t>
  </si>
  <si>
    <t>(38.0313357 23.808622),ID: 594,1bd-Chalandri-590€</t>
  </si>
  <si>
    <t>ID: 659</t>
  </si>
  <si>
    <t>Alopekis II, Kolonaki, Athens</t>
  </si>
  <si>
    <t>(37.9775172 23.7443517),ID: 659,1bd-Kolonaki-870€</t>
  </si>
  <si>
    <t>ID: 1419</t>
  </si>
  <si>
    <t>Kolokotroni V, Alimos, Athens</t>
  </si>
  <si>
    <t>(37.9775857 23.7308686),ID: 1419,1bd-Alimos-940€</t>
  </si>
  <si>
    <t>ID: 1892</t>
  </si>
  <si>
    <t>Dimitriou Gounari XIV, Agia Paraskevi, Athens</t>
  </si>
  <si>
    <t>(38.014967 23.8224893),ID: 1892,1bd-Agia Paraskevi-830€</t>
  </si>
  <si>
    <t>ID: 1585</t>
  </si>
  <si>
    <t>Chironos III, Pangrati, Athens</t>
  </si>
  <si>
    <t>(37.9720325 23.7465753),ID: 1585,1bd-Pangrati-800€</t>
  </si>
  <si>
    <t>ID: 234</t>
  </si>
  <si>
    <t>Evinou II, Vasilissis Sofias Avenue, Athens</t>
  </si>
  <si>
    <t>(37.9753688 23.7424975),ID: 234,1bd-Vasilissis Sofias Avenue-850€</t>
  </si>
  <si>
    <t>ID: 504</t>
  </si>
  <si>
    <t>Grigoriou Lampraki I, Kifisia, Athens</t>
  </si>
  <si>
    <t>(38.0697009 23.8077207),ID: 504,1bd-Kifisia-860€</t>
  </si>
  <si>
    <t>ID: 1569</t>
  </si>
  <si>
    <t>Sifneon Angioplaston, Marousi, Athens</t>
  </si>
  <si>
    <t>(38.0450925 23.8113012),ID: 1569,1bd-Marousi-880€</t>
  </si>
  <si>
    <t>ID: 1901</t>
  </si>
  <si>
    <t>Dimitriou Gounari XXIII, Agia Paraskevi, Athens</t>
  </si>
  <si>
    <t>(38.014967 23.8224893),ID: 1901,1bd-Agia Paraskevi-1020€</t>
  </si>
  <si>
    <t>ID: 1465</t>
  </si>
  <si>
    <t>Aigaiou Pelagous, Agia Paraskevi, Athens</t>
  </si>
  <si>
    <t>(38.0074206 23.8225938),ID: 1465,1bd-Agia Paraskevi-950€</t>
  </si>
  <si>
    <t>ID: 984</t>
  </si>
  <si>
    <t>Varnava Square, Pangrati, Athens</t>
  </si>
  <si>
    <t>(37.9657146 23.7433075),ID: 984,1bd-Pangrati-940€</t>
  </si>
  <si>
    <t>ID: 447</t>
  </si>
  <si>
    <t>Dimitriou Gounari III, Marousi, Athens</t>
  </si>
  <si>
    <t>(38.0513316 23.8080627),ID: 447,1bd-Marousi-1090€</t>
  </si>
  <si>
    <t>ID: 1241</t>
  </si>
  <si>
    <t>Sinesiou Kirinis II, Lycabettus, Athens</t>
  </si>
  <si>
    <t>(37.9862062 23.7454456),ID: 1241,1bd-Lycabettus-930€</t>
  </si>
  <si>
    <t>ID: 1065</t>
  </si>
  <si>
    <t>Spefsippou III, Kolonaki, Athens</t>
  </si>
  <si>
    <t>(37.9785448 23.7434742),ID: 1065,1bd-Kolonaki-1050€</t>
  </si>
  <si>
    <t>ID: 1708</t>
  </si>
  <si>
    <t>Kononos III, Pangrati, Athens</t>
  </si>
  <si>
    <t>(37.9671956 23.7533909),ID: 1708,1bd-Pangrati-700€</t>
  </si>
  <si>
    <t>ID: 1798</t>
  </si>
  <si>
    <t>Vardousion II, Ampelokipoi, Athens</t>
  </si>
  <si>
    <t>(37.990183 23.7674538),ID: 1798,1bd-Ampelokipoi-850€</t>
  </si>
  <si>
    <t>ID: 1889</t>
  </si>
  <si>
    <t>Taxiarchon III, Alimos, Athens</t>
  </si>
  <si>
    <t>(37.9747507 23.725865),ID: 1889,1bd-Alimos-1020€</t>
  </si>
  <si>
    <t>ID: 1575</t>
  </si>
  <si>
    <t>Kronou II, Palaio Faliro, Athens</t>
  </si>
  <si>
    <t>(37.9306906 23.6889358),ID: 1575,1bd-Palaio Faliro-850€</t>
  </si>
  <si>
    <t>ID: 1848</t>
  </si>
  <si>
    <t>Agiou Thoma III, Ampelokipoi, Athens</t>
  </si>
  <si>
    <t>(37.984432 23.7639367),ID: 1848,1bd-Ampelokipoi-870€</t>
  </si>
  <si>
    <t>ID: 589</t>
  </si>
  <si>
    <t>Alkmanos II, Vasilissis Sofias Avenue, Athens</t>
  </si>
  <si>
    <t>(37.9753688 23.7424975),ID: 589,1bd-Vasilissis Sofias Avenue-790€</t>
  </si>
  <si>
    <t>ID: 730</t>
  </si>
  <si>
    <t>Argolidos, Ampelokipoi, Athens</t>
  </si>
  <si>
    <t>(37.9900348 23.7614293),ID: 730,1bd-Ampelokipoi-890€</t>
  </si>
  <si>
    <t>ID: 1964</t>
  </si>
  <si>
    <t>Dinokratous XIV, Kolonaki, Athens</t>
  </si>
  <si>
    <t>(37.9803242 23.7476644),ID: 1964,1bd-Kolonaki-1230€</t>
  </si>
  <si>
    <t>ID: 1696</t>
  </si>
  <si>
    <t>Τimotheou, Pangrati, Athens</t>
  </si>
  <si>
    <t>(37.9677596999999 23.7469741),ID: 1696,1bd-Pangrati-910€</t>
  </si>
  <si>
    <t>ID: 570</t>
  </si>
  <si>
    <t>Korai, Chalandri, Athens</t>
  </si>
  <si>
    <t>(38.0214214 23.7987679),ID: 570,1bd-Chalandri-970€</t>
  </si>
  <si>
    <t>ID: 1578</t>
  </si>
  <si>
    <t>Melission II, Marousi, Athens</t>
  </si>
  <si>
    <t>(38.0506857 23.8195533),ID: 1578,1bd-Marousi-830€</t>
  </si>
  <si>
    <t>ID: 1684</t>
  </si>
  <si>
    <t>Trifillias III, Ampelokipoi, Athens</t>
  </si>
  <si>
    <t>(37.9940622 23.7610139),ID: 1684,1bd-Ampelokipoi-800€</t>
  </si>
  <si>
    <t>ID: 376</t>
  </si>
  <si>
    <t>Alios I, Vasilissis Sofias Avenue, Athens</t>
  </si>
  <si>
    <t>(37.9753688 23.7424975),ID: 376,1bd-Vasilissis Sofias Avenue-830€</t>
  </si>
  <si>
    <t>ID: 1597</t>
  </si>
  <si>
    <t>Nemeseos I, Marousi, Athens</t>
  </si>
  <si>
    <t>(38.0430584 23.7948878),ID: 1597,1bd-Marousi-940€</t>
  </si>
  <si>
    <t>ID: 1812</t>
  </si>
  <si>
    <t>Artemidos IX, Palaio Faliro, Athens</t>
  </si>
  <si>
    <t>(37.929006 23.697085),ID: 1812,1bd-Palaio Faliro-1100€</t>
  </si>
  <si>
    <t>ID: 1917</t>
  </si>
  <si>
    <t>Sokratous V, Chalandri, Athens</t>
  </si>
  <si>
    <t>(38.0195712 23.8011846),ID: 1917,1bd-Chalandri-1050€</t>
  </si>
  <si>
    <t>ID: 729</t>
  </si>
  <si>
    <t>Chalkidonos, Ampelokipoi, Athens</t>
  </si>
  <si>
    <t>(37.9850425 23.7628144),ID: 729,1bd-Ampelokipoi-930€</t>
  </si>
  <si>
    <t>ID: 1780</t>
  </si>
  <si>
    <t>Korizi, Alimos, Athens</t>
  </si>
  <si>
    <t>(37.9199942 23.7052296),ID: 1780,1bd-Alimos-870€</t>
  </si>
  <si>
    <t>ID: 1361</t>
  </si>
  <si>
    <t>Miraktis I, Nea Smyrni, Athens</t>
  </si>
  <si>
    <t>(37.950552 23.7181036),ID: 1361,1bd-Nea Smyrni-1000€</t>
  </si>
  <si>
    <t>ID: 1671</t>
  </si>
  <si>
    <t>Tinou, Marousi, Athens</t>
  </si>
  <si>
    <t>(38.0463101 23.8074163),ID: 1671,1bd-Marousi-1070€</t>
  </si>
  <si>
    <t>ID: 1876</t>
  </si>
  <si>
    <t>Meandroupoleos II, Ampelokipoi, Athens</t>
  </si>
  <si>
    <t>(37.9929388 23.7607693),ID: 1876,1bd-Ampelokipoi-980€</t>
  </si>
  <si>
    <t>ID: 1656</t>
  </si>
  <si>
    <t>Kondili, Marousi, Athens</t>
  </si>
  <si>
    <t>(38.0463101 23.8074163),ID: 1656,1bd-Marousi-970€</t>
  </si>
  <si>
    <t>ID: 1132</t>
  </si>
  <si>
    <t>Christou Lada V, Kifisia, Athens</t>
  </si>
  <si>
    <t>(38.0686019 23.8160143),ID: 1132,1bd-Kifisia-830€</t>
  </si>
  <si>
    <t>ID: 1637</t>
  </si>
  <si>
    <t>Paritsi IV, Neo Psychiko, Athens</t>
  </si>
  <si>
    <t>(38.0042209 23.7828936),ID: 1637,1bd-Neo Psychiko-1080€</t>
  </si>
  <si>
    <t>ID: 1579</t>
  </si>
  <si>
    <t>Astidamantos IV, Pangrati, Athens</t>
  </si>
  <si>
    <t>(37.9705432 23.7489508),ID: 1579,1bd-Pangrati-850€</t>
  </si>
  <si>
    <t>ID: 1348</t>
  </si>
  <si>
    <t>Drakontos I, Pangrati, Athens</t>
  </si>
  <si>
    <t>(37.9715876 23.7516093),ID: 1348,1bd-Pangrati-810€</t>
  </si>
  <si>
    <t>ID: 1670</t>
  </si>
  <si>
    <t>Christou Lada VII, Kifisia, Athens</t>
  </si>
  <si>
    <t>(38.0686019 23.8160143),ID: 1670,1bd-Kifisia-860€</t>
  </si>
  <si>
    <t>ID: 607</t>
  </si>
  <si>
    <t>Akti Themistokleous, Piraeus, Athens</t>
  </si>
  <si>
    <t>(37.9281537 23.6379484),ID: 607,1bd-Piraeus-940€</t>
  </si>
  <si>
    <t>ID: 1160</t>
  </si>
  <si>
    <t>(38.0463101 23.8074163),ID: 1160,1bd-Marousi-1120€</t>
  </si>
  <si>
    <t>ID: 1624</t>
  </si>
  <si>
    <t>Panagi Kiriakou, Marousi, Athens</t>
  </si>
  <si>
    <t>(38.0566443 23.8079362),ID: 1624,1bd-Marousi-870€</t>
  </si>
  <si>
    <t>ID: 704</t>
  </si>
  <si>
    <t>Olimpioniki Gkolemi, Marousi, Athens</t>
  </si>
  <si>
    <t>(38.0463101 23.8074163),ID: 704,1bd-Marousi-920€</t>
  </si>
  <si>
    <t>ID: 1763</t>
  </si>
  <si>
    <t>Ilidos, Ampelokipoi, Athens</t>
  </si>
  <si>
    <t>(37.988528 23.7671744),ID: 1763,1bd-Ampelokipoi-810€</t>
  </si>
  <si>
    <t>ID: 503</t>
  </si>
  <si>
    <t>Christou Lada III, Kifisia, Athens</t>
  </si>
  <si>
    <t>(38.0686019 23.8160143),ID: 503,1bd-Kifisia-750€</t>
  </si>
  <si>
    <t>ID: 1636</t>
  </si>
  <si>
    <t>Eleftheriou Venizelou IV, Agia Paraskevi, Athens</t>
  </si>
  <si>
    <t>(38.0041755 23.8126929),ID: 1636,1bd-Agia Paraskevi-880€</t>
  </si>
  <si>
    <t>ID: 1267</t>
  </si>
  <si>
    <t>Dikearchou Ι, Mets - Kallimarmaro, Athens</t>
  </si>
  <si>
    <t>(37.9622444 23.7433792),ID: 1267,1bd-Mets - Kallimarmaro-820€</t>
  </si>
  <si>
    <t>ID: 595</t>
  </si>
  <si>
    <t>Falirou, Acropolis, Athens</t>
  </si>
  <si>
    <t>(37.9646678 23.7257629),ID: 595,1bd-Acropolis-910€</t>
  </si>
  <si>
    <t>ID: 1447</t>
  </si>
  <si>
    <t>Lochagou Chronopoulou, Alimos, Athens</t>
  </si>
  <si>
    <t>(37.9192274 23.7040554),ID: 1447,1bd-Alimos-1060€</t>
  </si>
  <si>
    <t>ID: 983</t>
  </si>
  <si>
    <t>Ippodamou, Pangrati, Athens</t>
  </si>
  <si>
    <t>(37.9691013 23.7445528),ID: 983,1bd-Pangrati-690€</t>
  </si>
  <si>
    <t>ID: 958</t>
  </si>
  <si>
    <t>Doras Distria, Kolonaki, Athens</t>
  </si>
  <si>
    <t>(37.9782361 23.7449263),ID: 958,1bd-Kolonaki-1270€</t>
  </si>
  <si>
    <t>ID: 555</t>
  </si>
  <si>
    <t>Lazarimou, Ampelokipoi, Athens</t>
  </si>
  <si>
    <t>(37.9959236 23.7653711),ID: 555,1bd-Ampelokipoi-900€</t>
  </si>
  <si>
    <t>ID: 1658</t>
  </si>
  <si>
    <t>Palamidiou, Alimos, Athens</t>
  </si>
  <si>
    <t>(37.9143827 23.7140813),ID: 1658,1bd-Alimos-960€</t>
  </si>
  <si>
    <t>ID: 1801</t>
  </si>
  <si>
    <t>Proteos V, Palaio Faliro, Athens</t>
  </si>
  <si>
    <t>(37.9283685 23.6952154),ID: 1801,1bd-Palaio Faliro-790€</t>
  </si>
  <si>
    <t>ID: 386</t>
  </si>
  <si>
    <t>Grigoriou Afxentiou, Alimos, Athens</t>
  </si>
  <si>
    <t>(37.9138463 23.7111328),ID: 386,1bd-Alimos-890€</t>
  </si>
  <si>
    <t>ID: 510</t>
  </si>
  <si>
    <t>Archelaou, Pangrati, Athens</t>
  </si>
  <si>
    <t>(37.971495 23.7461869),ID: 510,1bd-Pangrati-740€</t>
  </si>
  <si>
    <t>ID: 1913</t>
  </si>
  <si>
    <t>Dimitriou Gounari XXXV, Agia Paraskevi, Athens</t>
  </si>
  <si>
    <t>(38.014967 23.8224893),ID: 1913,1bd-Agia Paraskevi-790€</t>
  </si>
  <si>
    <t>ID: 1820</t>
  </si>
  <si>
    <t>Achaias I, Ampelokipoi, Athens</t>
  </si>
  <si>
    <t>(37.9916444 23.7619432),ID: 1820,1bd-Ampelokipoi-800€</t>
  </si>
  <si>
    <t>ID: 670</t>
  </si>
  <si>
    <t>Didotou IV, Kolonaki, Athens</t>
  </si>
  <si>
    <t>(37.9828946 23.7370336),ID: 670,1bd-Kolonaki-820€</t>
  </si>
  <si>
    <t>ID: 1893</t>
  </si>
  <si>
    <t>Dimitriou Gounari XV, Agia Paraskevi, Athens</t>
  </si>
  <si>
    <t>(38.014967 23.8224893),ID: 1893,1bd-Agia Paraskevi-830€</t>
  </si>
  <si>
    <t>ID: 1897</t>
  </si>
  <si>
    <t>Dimitriou Gounari XIX, Agia Paraskevi, Athens</t>
  </si>
  <si>
    <t>(38.014967 23.8224893),ID: 1897,1bd-Agia Paraskevi-860€</t>
  </si>
  <si>
    <t>ID: 961</t>
  </si>
  <si>
    <t>Paleon Patron Germanou, Chalandri, Athens</t>
  </si>
  <si>
    <t>(38.0282931 23.8022914),ID: 961,1bd-Chalandri-900€</t>
  </si>
  <si>
    <t>ID: 167</t>
  </si>
  <si>
    <t>Kissavou II, Chalandri, Athens</t>
  </si>
  <si>
    <t>(38.0320663 23.8223542),ID: 167,1bd-Chalandri-1020€</t>
  </si>
  <si>
    <t>ID: 1301</t>
  </si>
  <si>
    <t>Skra V, Marousi, Athens</t>
  </si>
  <si>
    <t>(38.0463101 23.8074163),ID: 1301,1bd-Marousi-1110€</t>
  </si>
  <si>
    <t>ID: 812</t>
  </si>
  <si>
    <t>Parthenonos II, Acropolis, Athens</t>
  </si>
  <si>
    <t>(37.9715323 23.7257492),ID: 812,1bd-Acropolis-870€</t>
  </si>
  <si>
    <t>ID: 870</t>
  </si>
  <si>
    <t>Parthenonos III, Acropolis, Athens</t>
  </si>
  <si>
    <t>(37.9715323 23.7257492),ID: 870,1bd-Acropolis-870€</t>
  </si>
  <si>
    <t>ID: 488</t>
  </si>
  <si>
    <t>Dimitsanas II, Marousi, Athens</t>
  </si>
  <si>
    <t>(38.044301 23.8077458),ID: 488,1bd-Marousi-910€</t>
  </si>
  <si>
    <t>ID: 1819</t>
  </si>
  <si>
    <t>Vasilissis Sofias V, Marousi, Athens</t>
  </si>
  <si>
    <t>(37.9753688 23.7424975),ID: 1819,1bd-Marousi-940€</t>
  </si>
  <si>
    <t>ID: 687</t>
  </si>
  <si>
    <t>Sifneon Aggioplaston, Marousi, Athens</t>
  </si>
  <si>
    <t>(38.0463101 23.8074163),ID: 687,1bd-Marousi-1000€</t>
  </si>
  <si>
    <t>ID: 700</t>
  </si>
  <si>
    <t>Paisiou, Marousi, Athens</t>
  </si>
  <si>
    <t>(38.0495273 23.8185475),ID: 700,1bd-Marousi-790€</t>
  </si>
  <si>
    <t>ID: 1664</t>
  </si>
  <si>
    <t>Ivis Athanasiadou, Palaio Faliro, Athens</t>
  </si>
  <si>
    <t>(37.9274714 23.6972741),ID: 1664,1bd-Palaio Faliro-870€</t>
  </si>
  <si>
    <t>ID: 1855</t>
  </si>
  <si>
    <t>Xanthou VII, Agia Paraskevi, Athens</t>
  </si>
  <si>
    <t>(38.0059443 23.8146572),ID: 1855,1bd-Agia Paraskevi-860€</t>
  </si>
  <si>
    <t>ID: 1600</t>
  </si>
  <si>
    <t>Formionos IV, Pangrati, Athens</t>
  </si>
  <si>
    <t>(37.9695822 23.7523718),ID: 1600,1bd-Pangrati-880€</t>
  </si>
  <si>
    <t>ID: 719</t>
  </si>
  <si>
    <t>Kolokotroni IV, Kifisia, Athens</t>
  </si>
  <si>
    <t>(37.9775857 23.7308686),ID: 719,1bd-Kifisia-990€</t>
  </si>
  <si>
    <t>ID: 1753</t>
  </si>
  <si>
    <t>Rodon, Chalandri, Athens</t>
  </si>
  <si>
    <t>(38.0214214 23.7987679),ID: 1753,1bd-Chalandri-1250€</t>
  </si>
  <si>
    <t>ID: 1025</t>
  </si>
  <si>
    <t>Proteos I, Palaio Faliro, Athens</t>
  </si>
  <si>
    <t>(37.9283685 23.6952154),ID: 1025,1bd-Palaio Faliro-1000€</t>
  </si>
  <si>
    <t>ID: 1800</t>
  </si>
  <si>
    <t>Fthiotidos III, Ampelokipoi, Athens</t>
  </si>
  <si>
    <t>(37.9902719 23.760103),ID: 1800,1bd-Ampelokipoi-830€</t>
  </si>
  <si>
    <t>ID: 1554</t>
  </si>
  <si>
    <t>Kronou, Palaio Faliro, Athens</t>
  </si>
  <si>
    <t>(37.9306906 23.6889358),ID: 1554,1bd-Palaio Faliro-1020€</t>
  </si>
  <si>
    <t>ID: 131</t>
  </si>
  <si>
    <t>Kissavou I, Chalandri, Athens</t>
  </si>
  <si>
    <t>(38.0320663 23.8223542),ID: 131,1bd-Chalandri-1020€</t>
  </si>
  <si>
    <t>ID: 1135</t>
  </si>
  <si>
    <t>Dinokratous VIIII, Kolonaki, Athens</t>
  </si>
  <si>
    <t>(37.9803242 23.7476644),ID: 1135,1bd-Kolonaki-1170€</t>
  </si>
  <si>
    <t>ID: 1851</t>
  </si>
  <si>
    <t>Koukloutza I, Nea Smyrni, Athens</t>
  </si>
  <si>
    <t>(37.9514693 23.7167364),ID: 1851,1bd-Nea Smyrni-900€</t>
  </si>
  <si>
    <t>ID: 1549</t>
  </si>
  <si>
    <t>Artis, Ampelokipoi, Athens</t>
  </si>
  <si>
    <t>(37.9919007 23.7657211),ID: 1549,1bd-Ampelokipoi-750€</t>
  </si>
  <si>
    <t>ID: 562</t>
  </si>
  <si>
    <t>Kriezi IV, Chalandri, Athens</t>
  </si>
  <si>
    <t>(38.0313357 23.808622),ID: 562,1bd-Chalandri-820€</t>
  </si>
  <si>
    <t>ID: 431</t>
  </si>
  <si>
    <t>Ravine, Kolonaki, Athens</t>
  </si>
  <si>
    <t>(37.9781805 23.7500879),ID: 431,1bd-Kolonaki-950€</t>
  </si>
  <si>
    <t>ID: 1437</t>
  </si>
  <si>
    <t>Alonion II, Kifisia, Athens</t>
  </si>
  <si>
    <t>(38.0702398 23.8162287),ID: 1437,1bd-Kifisia-1000€</t>
  </si>
  <si>
    <t>ID: 1930</t>
  </si>
  <si>
    <t>Dareiotou IV, Kifisia, Athens</t>
  </si>
  <si>
    <t>(38.069895 23.8100918),ID: 1930,1bd-Kifisia-1010€</t>
  </si>
  <si>
    <t>ID: 696</t>
  </si>
  <si>
    <t>Sevastias, Vasilissis Sofias Avenue, Athens</t>
  </si>
  <si>
    <t>(37.9753688 23.7424975),ID: 696,1bd-Vasilissis Sofias Avenue-830€</t>
  </si>
  <si>
    <t>ID: 1749</t>
  </si>
  <si>
    <t>Ioannou Fokianou, Pangrati, Athens</t>
  </si>
  <si>
    <t>(37.9710209 23.7422632),ID: 1749,1bd-Pangrati-830€</t>
  </si>
  <si>
    <t>ID: 1567</t>
  </si>
  <si>
    <t>Viktoros Ougko, Psychiko, Athens</t>
  </si>
  <si>
    <t>(38.0006134 23.7711135),ID: 1567,1bd-Psychiko-940€</t>
  </si>
  <si>
    <t>ID: 1565</t>
  </si>
  <si>
    <t>Efroniou III, Pangrati, Athens</t>
  </si>
  <si>
    <t>(37.9725047 23.7518947),ID: 1565,1bd-Pangrati-850€</t>
  </si>
  <si>
    <t>ID: 501</t>
  </si>
  <si>
    <t>Nikis I, Historic Center, Athens</t>
  </si>
  <si>
    <t>(37.9838096 23.7275388),ID: 501,1bd-Historic Center-930€</t>
  </si>
  <si>
    <t>ID: 612</t>
  </si>
  <si>
    <t>Efstathiou Lampsa, Ampelokipoi, Athens</t>
  </si>
  <si>
    <t>(37.9957758 23.766673),ID: 612,1bd-Ampelokipoi-630€</t>
  </si>
  <si>
    <t>ID: 1001</t>
  </si>
  <si>
    <t>Athanasias II, Pangrati, Athens</t>
  </si>
  <si>
    <t>(37.9690708 23.7449825),ID: 1001,1bd-Pangrati-720€</t>
  </si>
  <si>
    <t>ID: 1477</t>
  </si>
  <si>
    <t>Argolidos III, Ampelokipoi, Athens</t>
  </si>
  <si>
    <t>(37.9900348 23.7614293),ID: 1477,1bd-Ampelokipoi-760€</t>
  </si>
  <si>
    <t>ID: 1143</t>
  </si>
  <si>
    <t>Arrianou VIII, Pangrati, Athens</t>
  </si>
  <si>
    <t>(37.9709002 23.7440767),ID: 1143,1bd-Pangrati-790€</t>
  </si>
  <si>
    <t>ID: 1432</t>
  </si>
  <si>
    <t>Paleon Patron Germanou II, Chalandri, Athens</t>
  </si>
  <si>
    <t>(38.0282931 23.8022914),ID: 1432,1bd-Chalandri-850€</t>
  </si>
  <si>
    <t>ID: 519</t>
  </si>
  <si>
    <t>Andrea Kalvou, Chalandri, Athens</t>
  </si>
  <si>
    <t>(38.0245032 23.7913507),ID: 519,1bd-Chalandri-870€</t>
  </si>
  <si>
    <t>ID: 863</t>
  </si>
  <si>
    <t>Antigonis, Chalandri, Athens</t>
  </si>
  <si>
    <t>(38.0139578 23.8051203),ID: 863,1bd-Chalandri-920€</t>
  </si>
  <si>
    <t>ID: 1746</t>
  </si>
  <si>
    <t>Leontos Sgourou, Kolonaki, Athens</t>
  </si>
  <si>
    <t>(37.9830318 23.740334),ID: 1746,1bd-Kolonaki-940€</t>
  </si>
  <si>
    <t>ID: 122</t>
  </si>
  <si>
    <t>Anagnostopoulou I, Kolonaki, Athens</t>
  </si>
  <si>
    <t>(37.9796612 23.7398808),ID: 122,1bd-Kolonaki-1290€</t>
  </si>
  <si>
    <t>ID: 1159</t>
  </si>
  <si>
    <t>Fthiotidos I, Ampelokipoi, Athens</t>
  </si>
  <si>
    <t>(37.9902719 23.760103),ID: 1159,1bd-Ampelokipoi-800€</t>
  </si>
  <si>
    <t>ID: 1830</t>
  </si>
  <si>
    <t>Pliadon II, Palaio Faliro, Athens</t>
  </si>
  <si>
    <t>(37.9308018 23.6985389),ID: 1830,1bd-Palaio Faliro-810€</t>
  </si>
  <si>
    <t>ID: 1145</t>
  </si>
  <si>
    <t>Finikon I, Stavros Niarchos Park Area, Athens</t>
  </si>
  <si>
    <t>(37.9421989 23.6934583),ID: 1145,1bd-Stavros Niarchos Park Area-840€</t>
  </si>
  <si>
    <t>ID: 1235</t>
  </si>
  <si>
    <t>Doukissis Plakentias Ι, Ampelokipoi, Athens</t>
  </si>
  <si>
    <t>(37.9907824 23.7633219),ID: 1235,1bd-Ampelokipoi-850€</t>
  </si>
  <si>
    <t>ID: 1273</t>
  </si>
  <si>
    <t>Fokianou IV, Pangrati, Athens</t>
  </si>
  <si>
    <t>(37.9710209 23.7422632),ID: 1273,1bd-Pangrati-860€</t>
  </si>
  <si>
    <t>ID: 1181</t>
  </si>
  <si>
    <t>Nikiforou Ouranou I, Lycabettus, Athens</t>
  </si>
  <si>
    <t>(37.9847375 23.7413081),ID: 1181,1bd-Lycabettus-860€</t>
  </si>
  <si>
    <t>ID: 1334</t>
  </si>
  <si>
    <t>Mavromichali III, Historic Center, Athens</t>
  </si>
  <si>
    <t>(37.9838096 23.7275388),ID: 1334,1bd-Historic Center-930€</t>
  </si>
  <si>
    <t>ID: 354</t>
  </si>
  <si>
    <t>Dimitriou Soutsou I, Ampelokipoi, Athens</t>
  </si>
  <si>
    <t>(37.9846514 23.7568989),ID: 354,1bd-Ampelokipoi-760€</t>
  </si>
  <si>
    <t>ID: 432</t>
  </si>
  <si>
    <t>Andrea Gkini, Chalandri, Athens</t>
  </si>
  <si>
    <t>(38.022992 23.7989989),ID: 432,1bd-Chalandri-830€</t>
  </si>
  <si>
    <t>ID: 1534</t>
  </si>
  <si>
    <t>Thrasivoulou, Chalandri, Athens</t>
  </si>
  <si>
    <t>(38.0235627 23.8137186),ID: 1534,1bd-Chalandri-980€</t>
  </si>
  <si>
    <t>ID: 1925</t>
  </si>
  <si>
    <t>Arkadiou I, Chalandri, Athens</t>
  </si>
  <si>
    <t>(38.0089016 23.7896146),ID: 1925,1bd-Chalandri-990€</t>
  </si>
  <si>
    <t>ID: 627</t>
  </si>
  <si>
    <t>Parnithos, Marousi, Athens</t>
  </si>
  <si>
    <t>(38.028051 23.7848841),ID: 627,1bd-Marousi-1090€</t>
  </si>
  <si>
    <t>ID: 1883</t>
  </si>
  <si>
    <t>Aidiniou VI, Papagou, Athens</t>
  </si>
  <si>
    <t>(37.9960904 23.7896835),ID: 1883,1bd-Papagou-1120€</t>
  </si>
  <si>
    <t>ID: 661</t>
  </si>
  <si>
    <t>Dimokritou I, Kolonaki, Athens</t>
  </si>
  <si>
    <t>(37.9794364 23.7388447),ID: 661,1bd-Kolonaki-1120€</t>
  </si>
  <si>
    <t>ID: 1921</t>
  </si>
  <si>
    <t>Eslin I, Ampelokipoi, Athens</t>
  </si>
  <si>
    <t>(37.9877209 23.7605354),ID: 1921,1bd-Ampelokipoi-830€</t>
  </si>
  <si>
    <t>ID: 441</t>
  </si>
  <si>
    <t>Diovounioti, Chalandri, Athens</t>
  </si>
  <si>
    <t>(37.9641252 23.7189228),ID: 441,1bd-Chalandri-980€</t>
  </si>
  <si>
    <t>ID: 1123</t>
  </si>
  <si>
    <t>Georgiou Kondyli V, Alimos, Athens</t>
  </si>
  <si>
    <t>(37.909861 23.7181653),ID: 1123,1bd-Alimos-810€</t>
  </si>
  <si>
    <t>ID: 1862</t>
  </si>
  <si>
    <t>Solonos IV, Chalandri, Athens</t>
  </si>
  <si>
    <t>(37.9815746 23.7358248),ID: 1862,1bd-Chalandri-920€</t>
  </si>
  <si>
    <t>ID: 1041</t>
  </si>
  <si>
    <t>Endimionos II, Palaio Faliro, Athens</t>
  </si>
  <si>
    <t>(37.9349963 23.6976855),ID: 1041,1bd-Palaio Faliro-850€</t>
  </si>
  <si>
    <t>ID: 1331</t>
  </si>
  <si>
    <t>Telamonos III, Pangrati, Athens</t>
  </si>
  <si>
    <t>(37.9652681 23.7545066),ID: 1331,1bd-Pangrati-810€</t>
  </si>
  <si>
    <t>ID: 1394</t>
  </si>
  <si>
    <t>Efkalipton II, Agia Paraskevi, Athens</t>
  </si>
  <si>
    <t>(38.0109212 23.8344669),ID: 1394,1bd-Agia Paraskevi-1060€</t>
  </si>
  <si>
    <t>ID: 777</t>
  </si>
  <si>
    <t>Xenokratous IV, Kolonaki, Athens</t>
  </si>
  <si>
    <t>(37.9794256 23.7456902),ID: 777,1bd-Kolonaki-1140€</t>
  </si>
  <si>
    <t>ID: 541</t>
  </si>
  <si>
    <t>Doganis II, Piraeus, Athens</t>
  </si>
  <si>
    <t>(37.9562095 23.6325157),ID: 541,1bd-Piraeus-760€</t>
  </si>
  <si>
    <t>ID: 722</t>
  </si>
  <si>
    <t>Souidias II, Kolonaki, Athens</t>
  </si>
  <si>
    <t>(37.9796293 23.7479755),ID: 722,1bd-Kolonaki-1010€</t>
  </si>
  <si>
    <t>ID: 1046</t>
  </si>
  <si>
    <t>Pasitelous Ι, Pangrati, Athens</t>
  </si>
  <si>
    <t>(37.9672495 23.7460307),ID: 1046,1bd-Pangrati-1130€</t>
  </si>
  <si>
    <t>ID: 1017632P</t>
  </si>
  <si>
    <t>El. Venizelou, Voula, Athens</t>
  </si>
  <si>
    <t>(37.8448947 23.7703425),ID: 1017632P,1bd-Glyfada-1340€</t>
  </si>
  <si>
    <t>ID: 1017636P</t>
  </si>
  <si>
    <t>Agamemnonos, Glyfada, Athens</t>
  </si>
  <si>
    <t>(37.8701721 23.7644038),ID: 1017636P,1bd-Voula-1450€</t>
  </si>
  <si>
    <t>ID: 1017763P</t>
  </si>
  <si>
    <t>Aristomenous, Glyfada, Athens</t>
  </si>
  <si>
    <t>(37.9977923 23.7239995),ID: 1017763P,1bd-Glyfada-1500€</t>
  </si>
  <si>
    <t>ID: 1101</t>
  </si>
  <si>
    <t>Napoleontos Zerva I, Glyfada, Athens</t>
  </si>
  <si>
    <t>(37.8669417 23.7492438),ID: 1101,1bd-Glyfada-1040€</t>
  </si>
  <si>
    <t>ID: 1217</t>
  </si>
  <si>
    <t>Semelis I, Glyfada, Athens</t>
  </si>
  <si>
    <t>(37.9770844 23.7575186),ID: 1217,1bd-Glyfada-1060€</t>
  </si>
  <si>
    <t>ID: 1222</t>
  </si>
  <si>
    <t>Irakleous V, Glyfada, Athens</t>
  </si>
  <si>
    <t>(37.9633211 23.7285981),ID: 1222,1bd-Glyfada-1220€</t>
  </si>
  <si>
    <t>ID: 1304</t>
  </si>
  <si>
    <t>Filikis Eterias VII, Glyfada, Athens</t>
  </si>
  <si>
    <t>(37.8630626 23.7572553),ID: 1304,1bd-Voula-1000€</t>
  </si>
  <si>
    <t>ID: 1307</t>
  </si>
  <si>
    <t>Filikis Eterias VIII, Glyfada, Athens</t>
  </si>
  <si>
    <t>(37.8630626 23.7572553),ID: 1307,1bd-Glyfada-1960€</t>
  </si>
  <si>
    <t>ID: 1311</t>
  </si>
  <si>
    <t>Filikis Eterias XII, Glyfada, Athens</t>
  </si>
  <si>
    <t>(37.8630626 23.7572553),ID: 1311,1bd-Glyfada-1420€</t>
  </si>
  <si>
    <t>ID: 1431</t>
  </si>
  <si>
    <t>Daskaroli II, Glyfada, Athens</t>
  </si>
  <si>
    <t>(37.8709712 23.753979),ID: 1431,1bd-Glyfada-1110€</t>
  </si>
  <si>
    <t>ID: 1490</t>
  </si>
  <si>
    <t>Galinou I, Glyfada, Athens</t>
  </si>
  <si>
    <t>(37.964472 23.7197938),ID: 1490,1bd-Voula-870€</t>
  </si>
  <si>
    <t>ID: 1546</t>
  </si>
  <si>
    <t>Galinou II, Voula, Athens</t>
  </si>
  <si>
    <t>(37.8448947 23.7703425),ID: 1546,1bd-Glyfada-980€</t>
  </si>
  <si>
    <t>ID: 1563</t>
  </si>
  <si>
    <t>Aristotelous VI, Glyfada, Athens</t>
  </si>
  <si>
    <t>(37.8773394 23.7603912),ID: 1563,1bd-Glyfada-1130€</t>
  </si>
  <si>
    <t>ID: 1566</t>
  </si>
  <si>
    <t>Agamemnonos III, Glyfada, Athens</t>
  </si>
  <si>
    <t>(37.8701721 23.7644038),ID: 1566,1bd-Glyfada-1080€</t>
  </si>
  <si>
    <t>ID: 1605</t>
  </si>
  <si>
    <t>Plastira V, Voula, Athens</t>
  </si>
  <si>
    <t>(37.8392068 23.7692102),ID: 1605,1bd-Voula-1170€</t>
  </si>
  <si>
    <t>ID: 1650</t>
  </si>
  <si>
    <t>Arkadias IV, Glyfada, Athens</t>
  </si>
  <si>
    <t>(37.9879495 23.7665115),ID: 1650,1bd-Glyfada-1210€</t>
  </si>
  <si>
    <t>ID: 1743</t>
  </si>
  <si>
    <t>Vasileos Georgiou XI, Voula, Athens</t>
  </si>
  <si>
    <t>(37.842783 23.7783703),ID: 1743,1bd-Glyfada-1070€</t>
  </si>
  <si>
    <t>ID: 1888</t>
  </si>
  <si>
    <t>Ermou I, Glyfada, Athens</t>
  </si>
  <si>
    <t>(37.9769307 23.7244758),ID: 1888,1bd-Voula-1260€</t>
  </si>
  <si>
    <t>ID: 1952</t>
  </si>
  <si>
    <t>Pandoras IX, Glyfada, Athens</t>
  </si>
  <si>
    <t>(37.8580107 23.7578345),ID: 1952,1bd-Glyfada-1100€</t>
  </si>
  <si>
    <t>ID: 346</t>
  </si>
  <si>
    <t>Pandoras II, Glyfada, Athens</t>
  </si>
  <si>
    <t>(37.8580107 23.7578345),ID: 346,1bd-Glyfada-1230€</t>
  </si>
  <si>
    <t>ID: 433</t>
  </si>
  <si>
    <t>Charilaou Trikoupi Ι, Glyfada, Athens</t>
  </si>
  <si>
    <t>(37.9856811 23.7386136),ID: 433,1bd-Voula-1180€</t>
  </si>
  <si>
    <t>ID: 491</t>
  </si>
  <si>
    <t>Xanthou I, Glyfada, Athens</t>
  </si>
  <si>
    <t>(37.855812 23.7575192),ID: 491,1bd-Vouliagmeni-1030€</t>
  </si>
  <si>
    <t>ID: 512</t>
  </si>
  <si>
    <t>Spartis, Glyfada, Athens</t>
  </si>
  <si>
    <t>(37.8805096 23.7493239),ID: 512,1bd-Voula-1130€</t>
  </si>
  <si>
    <t>ID: 590</t>
  </si>
  <si>
    <t>Vasileos Pavlou V, Voula, Athens</t>
  </si>
  <si>
    <t>(37.8448947 23.7703425),ID: 590,1bd-Glyfada-1090€</t>
  </si>
  <si>
    <t>ID: 638</t>
  </si>
  <si>
    <t>Odissea Androutsou II, Glyfada, Athens</t>
  </si>
  <si>
    <t>(37.9635192 23.7241531),ID: 638,1bd-Voula-1100€</t>
  </si>
  <si>
    <t>ID: 652</t>
  </si>
  <si>
    <t>Miltiadou VI, Glyfada, Athens</t>
  </si>
  <si>
    <t>(37.9785947 23.7287983),ID: 652,1bd-Elliniko-1010€</t>
  </si>
  <si>
    <t>ID: 718</t>
  </si>
  <si>
    <t>Panos, Voula, Athens</t>
  </si>
  <si>
    <t>(37.8448947 23.7703425),ID: 718,1bd-Glyfada-1130€</t>
  </si>
  <si>
    <t>ID: 72</t>
  </si>
  <si>
    <t>Praxitelous, Vouliagmeni, Athens</t>
  </si>
  <si>
    <t>(37.8216582 23.7754127),ID: 72,1bd-Voula-1010€</t>
  </si>
  <si>
    <t>ID: 760</t>
  </si>
  <si>
    <t>Vasileos Pavlou VI, Voula, Athens</t>
  </si>
  <si>
    <t>(37.8448947 23.7703425),ID: 760,1bd-Glyfada-1380€</t>
  </si>
  <si>
    <t>ID: 808</t>
  </si>
  <si>
    <t>Mattheou Liougka III, Glyfada, Athens</t>
  </si>
  <si>
    <t>(37.8788041 23.7509521),ID: 808,1bd-Glyfada-1030€</t>
  </si>
  <si>
    <t>ID: 833</t>
  </si>
  <si>
    <t>Thelxinois ΙΙ, Glyfada, Athens</t>
  </si>
  <si>
    <t>(37.8646153 23.7573194),ID: 833,1bd-Voula-1080€</t>
  </si>
  <si>
    <t>ID: 90</t>
  </si>
  <si>
    <t>Zisimopoulou, Glyfada, Athens</t>
  </si>
  <si>
    <t>(37.8604691 23.7524534),ID: 90,1bd-Glyfada-1390€</t>
  </si>
  <si>
    <t>ID: 947</t>
  </si>
  <si>
    <t>Epsilon, Elliniko, Athens</t>
  </si>
  <si>
    <t>(37.8920121 23.7477897),ID: 947,1bd-Glyfada-1220€</t>
  </si>
  <si>
    <t>ID: 117</t>
  </si>
  <si>
    <t>Sarantapichou II, Kolonaki, Athens</t>
  </si>
  <si>
    <t>(37.9844676 23.7438374),ID: 117,2bd-Kolonaki-1000€</t>
  </si>
  <si>
    <t>ID: 425</t>
  </si>
  <si>
    <t>Agias Annis, Chalandri, Athens</t>
  </si>
  <si>
    <t>(38.0227829 23.792387),ID: 425,2bd-Chalandri-1150€</t>
  </si>
  <si>
    <t>ID: 1370</t>
  </si>
  <si>
    <t>Thiatiron I, Nea Smyrni, Athens</t>
  </si>
  <si>
    <t>(37.951023 23.7130807),ID: 1370,2bd-Nea Smyrni-1160€</t>
  </si>
  <si>
    <t>ID: 891</t>
  </si>
  <si>
    <t>Rodou III, Marousi, Athens</t>
  </si>
  <si>
    <t>(38.0589106 23.8044411),ID: 891,2bd-Marousi-1170€</t>
  </si>
  <si>
    <t>ID: 1161</t>
  </si>
  <si>
    <t>Kalamon I, Ampelokipoi, Athens</t>
  </si>
  <si>
    <t>(37.9901428 23.7687017),ID: 1161,2bd-Ampelokipoi-1210€</t>
  </si>
  <si>
    <t>ID: 721</t>
  </si>
  <si>
    <t>Dimitriou Alexandridou II, Marousi, Athens</t>
  </si>
  <si>
    <t>(38.0410086 23.8142163),ID: 721,2bd-Marousi-1210€</t>
  </si>
  <si>
    <t>ID: 673</t>
  </si>
  <si>
    <t>Etolias, Agia Paraskevi, Athens</t>
  </si>
  <si>
    <t>(38.0067096 23.8136915),ID: 673,2bd-Agia Paraskevi-1270€</t>
  </si>
  <si>
    <t>ID: 12</t>
  </si>
  <si>
    <t>Europe III, Marousi, Athens</t>
  </si>
  <si>
    <t>(38.0463101 23.8074163),ID: 12,2bd-Marousi-1290€</t>
  </si>
  <si>
    <t>ID: 1371</t>
  </si>
  <si>
    <t>Koritsas VI, Melissia, Athens</t>
  </si>
  <si>
    <t>(38.0527591 23.8289717),ID: 1371,2bd-Melissia-1290€</t>
  </si>
  <si>
    <t>ID: 1626</t>
  </si>
  <si>
    <t>Megalou Alexandrou IV, Marousi, Athens</t>
  </si>
  <si>
    <t>(37.9826344 23.7166539),ID: 1626,2bd-Marousi-1310€</t>
  </si>
  <si>
    <t>ID: 1019</t>
  </si>
  <si>
    <t>Perikleous Av. II, Cholargos, Athens</t>
  </si>
  <si>
    <t>(37.9988188 23.7992025),ID: 1019,2bd-Cholargos-1330€</t>
  </si>
  <si>
    <t>ID: 1010921P</t>
  </si>
  <si>
    <t>Chilonos, Chalandri, Athens</t>
  </si>
  <si>
    <t>(37.9884973 23.7107802),ID: 1010921P,2bd-Chalandri-1350€</t>
  </si>
  <si>
    <t>ID: 1360</t>
  </si>
  <si>
    <t>Vasileos Alexandrou I, Marousi, Athens</t>
  </si>
  <si>
    <t>(38.061323 23.8017061),ID: 1360,2bd-Marousi-1370€</t>
  </si>
  <si>
    <t>ID: 556</t>
  </si>
  <si>
    <t>Menandrou II, Kifisia, Athens</t>
  </si>
  <si>
    <t>(37.9747311 23.6392217),ID: 556,2bd-Kifisia-1370€</t>
  </si>
  <si>
    <t>ID: 537</t>
  </si>
  <si>
    <t>Thermopilon I, Vrilissia, Athens</t>
  </si>
  <si>
    <t>(38.0346099 23.8355118),ID: 537,2bd-Vrilissia-1370€</t>
  </si>
  <si>
    <t>ID: 1350</t>
  </si>
  <si>
    <t>Ippodamou II, Pangrati, Athens</t>
  </si>
  <si>
    <t>(37.9691013 23.7445528),ID: 1350,2bd-Pangrati-1380€</t>
  </si>
  <si>
    <t>ID: 1029693P</t>
  </si>
  <si>
    <t>Amfitritis, Palaio Faliro, Athens</t>
  </si>
  <si>
    <t>(37.9233167 23.6977576),ID: 1029693P,2bd-Palaio Faliro-1380€</t>
  </si>
  <si>
    <t>ID: 58</t>
  </si>
  <si>
    <t>Dionisou IV, Marousi, Athens</t>
  </si>
  <si>
    <t>(38.047085 23.8024806),ID: 58,2bd-Marousi-1380€</t>
  </si>
  <si>
    <t>ID: 124</t>
  </si>
  <si>
    <t>Georgiou Vlachou, Neo Psychiko, Athens</t>
  </si>
  <si>
    <t>(37.998977 23.7747684),ID: 124,2bd-Neo Psychiko-1390€</t>
  </si>
  <si>
    <t>ID: 1286</t>
  </si>
  <si>
    <t>Statha III, Kolonaki, Athens</t>
  </si>
  <si>
    <t>(37.9816573 23.7385087),ID: 1286,2bd-Kolonaki-1400€</t>
  </si>
  <si>
    <t>ID: 69</t>
  </si>
  <si>
    <t>Agiou Alexandrou, Palaio Faliro, Athens</t>
  </si>
  <si>
    <t>(37.9289402 23.6941927),ID: 69,2bd-Palaio Faliro-1410€</t>
  </si>
  <si>
    <t>ID: 1523</t>
  </si>
  <si>
    <t>Akakion II, Marousi, Athens</t>
  </si>
  <si>
    <t>(38.0322222 23.8106475),ID: 1523,2bd-Marousi-1420€</t>
  </si>
  <si>
    <t>ID: 1219</t>
  </si>
  <si>
    <t>Arrianou IX, Pangrati, Athens</t>
  </si>
  <si>
    <t>(37.9709002 23.7440767),ID: 1219,2bd-Pangrati-1440€</t>
  </si>
  <si>
    <t>ID: 1010922P</t>
  </si>
  <si>
    <t>Ethnarchou Makariou, Marousi, Athens</t>
  </si>
  <si>
    <t>(38.0352644 23.8161404),ID: 1010922P,2bd-Marousi-1440€</t>
  </si>
  <si>
    <t>ID: 1029692P</t>
  </si>
  <si>
    <t>Mousson, Palaio Faliro, Athens</t>
  </si>
  <si>
    <t>(37.9223728 23.6977677),ID: 1029692P,2bd-Palaio Faliro-1440€</t>
  </si>
  <si>
    <t>ID: 299</t>
  </si>
  <si>
    <t>Dimitriou Rali, Marousi, Athens</t>
  </si>
  <si>
    <t>(38.051174 23.8055638),ID: 299,2bd-Marousi-1450€</t>
  </si>
  <si>
    <t>ID: 528</t>
  </si>
  <si>
    <t>Europe VI, Marousi, Athens</t>
  </si>
  <si>
    <t>(38.0463101 23.8074163),ID: 528,2bd-Marousi-1460€</t>
  </si>
  <si>
    <t>ID: 11</t>
  </si>
  <si>
    <t>Europe II, Marousi, Athens</t>
  </si>
  <si>
    <t>(38.0463101 23.8074163),ID: 11,2bd-Marousi-1460€</t>
  </si>
  <si>
    <t>ID: 7</t>
  </si>
  <si>
    <t>Dionisou II, Marousi, Athens</t>
  </si>
  <si>
    <t>(38.047085 23.8024806),ID: 7,2bd-Marousi-1460€</t>
  </si>
  <si>
    <t>ID: 1014670P</t>
  </si>
  <si>
    <t>Trikalon, Ampelokipoi, Athens</t>
  </si>
  <si>
    <t>(37.989822 23.7684706),ID: 1014670P,2bd-Ampelokipoi-1470€</t>
  </si>
  <si>
    <t>ID: 665</t>
  </si>
  <si>
    <t>Megalou Alexandrou II, Marousi, Athens</t>
  </si>
  <si>
    <t>(37.9826344 23.7166539),ID: 665,2bd-Marousi-1480€</t>
  </si>
  <si>
    <t>ID: 1200</t>
  </si>
  <si>
    <t>25is Martiou II, Nea Erithrea, Athens</t>
  </si>
  <si>
    <t>(38.0934046 23.8155731),ID: 1200,2bd-Nea Erithrea-1490€</t>
  </si>
  <si>
    <t>ID: 1010942P</t>
  </si>
  <si>
    <t>Lampardi, Lycabettus, Athens</t>
  </si>
  <si>
    <t>(37.9873362 23.7483328),ID: 1010942P,2bd-Lycabettus-1500€</t>
  </si>
  <si>
    <t>ID: 1010930P</t>
  </si>
  <si>
    <t>Faneromenis, Chalandri, Athens</t>
  </si>
  <si>
    <t>(38.0042312 23.7966854),ID: 1010930P,2bd-Chalandri-1500€</t>
  </si>
  <si>
    <t>ID: 1433</t>
  </si>
  <si>
    <t>Dim. Karaoli, Agia Paraskevi, Athens</t>
  </si>
  <si>
    <t>(38.0173631 23.8374002),ID: 1433,2bd-Agia Paraskevi-1500€</t>
  </si>
  <si>
    <t>ID: 994</t>
  </si>
  <si>
    <t>Leof. Dimokratias VI, Neo Psychiko, Athens</t>
  </si>
  <si>
    <t>(38.005328 23.7787451),ID: 994,2bd-Neo Psychiko-1520€</t>
  </si>
  <si>
    <t>ID: 732</t>
  </si>
  <si>
    <t>Acharnon, Kifisia, Athens</t>
  </si>
  <si>
    <t>(38.0868635 23.8003029),ID: 732,2bd-Kifisia-1530€</t>
  </si>
  <si>
    <t>ID: 1248</t>
  </si>
  <si>
    <t>Ploutonos Ι, Alimos, Athens</t>
  </si>
  <si>
    <t>(37.9152976 23.7116681),ID: 1248,2bd-Alimos-1540€</t>
  </si>
  <si>
    <t>ID: 1355</t>
  </si>
  <si>
    <t>Nafpliou I, Palaio Faliro, Athens</t>
  </si>
  <si>
    <t>(37.930602 23.7070953),ID: 1355,2bd-Palaio Faliro-1540€</t>
  </si>
  <si>
    <t>ID: 1010934P</t>
  </si>
  <si>
    <t>Kalomenopoulou, Neo Psychiko, Athens</t>
  </si>
  <si>
    <t>(38.0012523 23.7739283),ID: 1010934P,2bd-Neo Psychiko-1560€</t>
  </si>
  <si>
    <t>ID: 1029696P</t>
  </si>
  <si>
    <t>Grammou, Marousi, Athens</t>
  </si>
  <si>
    <t>(37.9586297 23.694221),ID: 1029696P,2bd-Marousi-1560€</t>
  </si>
  <si>
    <t>ID: 1010926P</t>
  </si>
  <si>
    <t>Amarousiou Chalandriou, Marousi, Athens</t>
  </si>
  <si>
    <t>(38.0463101 23.8074163),ID: 1010926P,2bd-Marousi-1560€</t>
  </si>
  <si>
    <t>ID: 1014669P</t>
  </si>
  <si>
    <t>Dervenion, Historic Center, Athens</t>
  </si>
  <si>
    <t>(37.9838096 23.7275388),ID: 1014669P,2bd-Historic Center-1560€</t>
  </si>
  <si>
    <t>ID: 1010917P</t>
  </si>
  <si>
    <t>Paradisou, Marousi, Athens</t>
  </si>
  <si>
    <t>(38.0339347 23.8012726),ID: 1010917P,2bd-Marousi-1560€</t>
  </si>
  <si>
    <t>ID: 1017743P</t>
  </si>
  <si>
    <t>Europe, Marousi, Athens</t>
  </si>
  <si>
    <t>(38.0463101 23.8074163),ID: 1017743P,2bd-Marousi-1570€</t>
  </si>
  <si>
    <t>ID: 1596</t>
  </si>
  <si>
    <t>Kekropos, Marousi, Athens</t>
  </si>
  <si>
    <t>(38.0488702 23.8164826),ID: 1596,2bd-Marousi-1570€</t>
  </si>
  <si>
    <t>ID: 1020054P</t>
  </si>
  <si>
    <t>Dimitriou Ralli, Marousi, Athens</t>
  </si>
  <si>
    <t>(38.051174 23.8055638),ID: 1020054P,2bd-Marousi-1580€</t>
  </si>
  <si>
    <t>ID: 1187</t>
  </si>
  <si>
    <t>Patriarchou Grigoriou IV, Chalandri, Athens</t>
  </si>
  <si>
    <t>(37.9998376 23.8166694),ID: 1187,2bd-Chalandri-1580€</t>
  </si>
  <si>
    <t>ID: 1010910P</t>
  </si>
  <si>
    <t>Papaflessa, Marousi, Athens</t>
  </si>
  <si>
    <t>(38.0523381 23.8113341),ID: 1010910P,2bd-Marousi-1590€</t>
  </si>
  <si>
    <t>ID: 1017863P</t>
  </si>
  <si>
    <t>Afroditis, Palaio Faliro, Athens</t>
  </si>
  <si>
    <t>(37.9270362 23.6964407),ID: 1017863P,2bd-Palaio Faliro-1590€</t>
  </si>
  <si>
    <t>ID: 791</t>
  </si>
  <si>
    <t>Amarisias Artemidos III, Marousi, Athens</t>
  </si>
  <si>
    <t>(38.0398447 23.7940985),ID: 791,2bd-Marousi-1600€</t>
  </si>
  <si>
    <t>ID: 1010918P</t>
  </si>
  <si>
    <t>Tzavella, Chalandri, Athens</t>
  </si>
  <si>
    <t>(38.0068067 23.7881476),ID: 1010918P,2bd-Chalandri-1620€</t>
  </si>
  <si>
    <t>ID: 1010938P</t>
  </si>
  <si>
    <t>Voutsina, Chalandri, Athens</t>
  </si>
  <si>
    <t>(37.9581269 23.7442293),ID: 1010938P,2bd-Chalandri-1620€</t>
  </si>
  <si>
    <t>ID: 1923</t>
  </si>
  <si>
    <t>Dorileou II, Ampelokipoi, Athens</t>
  </si>
  <si>
    <t>(37.9833642 23.7552857),ID: 1923,2bd-Ampelokipoi-1630€</t>
  </si>
  <si>
    <t>ID: 1012</t>
  </si>
  <si>
    <t>Dinokratous VIII, Kolonaki, Athens</t>
  </si>
  <si>
    <t>(37.9803242 23.7476644),ID: 1012,2bd-Kolonaki-1630€</t>
  </si>
  <si>
    <t>ID: 1317</t>
  </si>
  <si>
    <t>Skiathou ΙΙΙ, Kifisia, Athens</t>
  </si>
  <si>
    <t>(38.0864232 23.814932),ID: 1317,2bd-Kifisia-1640€</t>
  </si>
  <si>
    <t>ID: 1197</t>
  </si>
  <si>
    <t>Kallipoleos ΙΙΙ, Elliniko, Athens</t>
  </si>
  <si>
    <t>(37.9551038 23.753605),ID: 1197,2bd-Elliniko-1650€</t>
  </si>
  <si>
    <t>ID: 1343</t>
  </si>
  <si>
    <t>Pandoras VI, Politeia, Athens</t>
  </si>
  <si>
    <t>(37.9838096 23.7275388),ID: 1343,2bd-Politeia-1650€</t>
  </si>
  <si>
    <t>ID: 1010933P</t>
  </si>
  <si>
    <t>(38.0566443 23.8079362),ID: 1010933P,2bd-Marousi-1650€</t>
  </si>
  <si>
    <t>ID: 1017730P</t>
  </si>
  <si>
    <t>Eptalofou, Marousi, Athens</t>
  </si>
  <si>
    <t>(38.0481825 23.7985661),ID: 1017730P,2bd-Marousi-1660€</t>
  </si>
  <si>
    <t>ID: 1322</t>
  </si>
  <si>
    <t>Koritsas V, Kifisia, Athens</t>
  </si>
  <si>
    <t>(38.0692026 23.8063196),ID: 1322,2bd-Kifisia-1660€</t>
  </si>
  <si>
    <t>ID: 1677</t>
  </si>
  <si>
    <t>Alonion III, Kifisia, Athens</t>
  </si>
  <si>
    <t>(38.0702398 23.8162287),ID: 1677,2bd-Kifisia-1670€</t>
  </si>
  <si>
    <t>ID: 1010928P</t>
  </si>
  <si>
    <t>Kritis, Chalandri, Athens</t>
  </si>
  <si>
    <t>(38.0214214 23.7987679),ID: 1010928P,2bd-Chalandri-1680€</t>
  </si>
  <si>
    <t>ID: 387</t>
  </si>
  <si>
    <t>Theodorou Diligianni III, Kifisia, Athens</t>
  </si>
  <si>
    <t>(38.0752229 23.8216506),ID: 387,2bd-Kifisia-1700€</t>
  </si>
  <si>
    <t>ID: 1029703P</t>
  </si>
  <si>
    <t>Miltiadou, Palaio Faliro, Athens</t>
  </si>
  <si>
    <t>(37.9310482 23.7064745),ID: 1029703P,2bd-Palaio Faliro-1710€</t>
  </si>
  <si>
    <t>ID: 1029694P</t>
  </si>
  <si>
    <t>Xiromerou, Neo Psychiko, Athens</t>
  </si>
  <si>
    <t>(37.9915551 23.7674255),ID: 1029694P,2bd-Neo Psychiko-1710€</t>
  </si>
  <si>
    <t>ID: 634</t>
  </si>
  <si>
    <t>Diofantous, Marousi, Athens</t>
  </si>
  <si>
    <t>(38.0312842 23.8062995),ID: 634,2bd-Marousi-1710€</t>
  </si>
  <si>
    <t>ID: 1142</t>
  </si>
  <si>
    <t>Papadiamanti I, Chalandri, Athens</t>
  </si>
  <si>
    <t>(38.0176987 23.7937652),ID: 1142,2bd-Chalandri-1710€</t>
  </si>
  <si>
    <t>ID: 962</t>
  </si>
  <si>
    <t>Tritonos I, Palaio Faliro, Athens</t>
  </si>
  <si>
    <t>(37.9260216 23.6960471),ID: 962,2bd-Palaio Faliro-1720€</t>
  </si>
  <si>
    <t>ID: 1025069P</t>
  </si>
  <si>
    <t>Granikou, Historic Center, Athens</t>
  </si>
  <si>
    <t>(37.9838096 23.7275388),ID: 1025069P,2bd-Historic Center-1730€</t>
  </si>
  <si>
    <t>ID: 1179</t>
  </si>
  <si>
    <t>Kosta Varnali I, Nea Erithrea, Athens</t>
  </si>
  <si>
    <t>(38.0891784 23.8193609),ID: 1179,2bd-Nea Erithrea-1730€</t>
  </si>
  <si>
    <t>ID: 1252</t>
  </si>
  <si>
    <t>Zacharitsa II, Acropolis, Athens</t>
  </si>
  <si>
    <t>(37.9653696 23.7234253),ID: 1252,2bd-Acropolis-1730€</t>
  </si>
  <si>
    <t>ID: 1010919P</t>
  </si>
  <si>
    <t>(37.9270362 23.6964407),ID: 1010919P,2bd-Palaio Faliro-1800€</t>
  </si>
  <si>
    <t>ID: 1014666P</t>
  </si>
  <si>
    <t>Leoforos Eleftherias, Palaio Faliro, Athens</t>
  </si>
  <si>
    <t>(37.9181146 23.7075462),ID: 1014666P,2bd-Palaio Faliro-1800€</t>
  </si>
  <si>
    <t>ID: 1029701P</t>
  </si>
  <si>
    <t>Marathonodromou, Marousi, Athens</t>
  </si>
  <si>
    <t>(38.0492529 23.8091808),ID: 1029701P,2bd-Marousi-1800€</t>
  </si>
  <si>
    <t>ID: 1010943P</t>
  </si>
  <si>
    <t>Karaoli Dimitriou, Chalandri, Athens</t>
  </si>
  <si>
    <t>(38.0194344 23.7998978),ID: 1010943P,2bd-Chalandri-1800€</t>
  </si>
  <si>
    <t>ID: 1010916P</t>
  </si>
  <si>
    <t>Voriou Ipirou, Marousi, Athens</t>
  </si>
  <si>
    <t>(38.0526391 23.8115648),ID: 1010916P,2bd-Marousi-1830€</t>
  </si>
  <si>
    <t>ID: 1029695P</t>
  </si>
  <si>
    <t>Chremonidou, Pangrati, Athens</t>
  </si>
  <si>
    <t>(37.9655412 23.7502442),ID: 1029695P,2bd-Pangrati-1830€</t>
  </si>
  <si>
    <t>ID: 1584</t>
  </si>
  <si>
    <t>Solonos II, Kolonaki, Athens</t>
  </si>
  <si>
    <t>(37.9805608 23.7365971),ID: 1584,2bd-Kolonaki-1850€</t>
  </si>
  <si>
    <t>ID: 1029704P</t>
  </si>
  <si>
    <t>(37.9586297 23.694221),ID: 1029704P,2bd-Marousi-1860€</t>
  </si>
  <si>
    <t>ID: 1029697P</t>
  </si>
  <si>
    <t>Lokridos, Chalandri, Athens</t>
  </si>
  <si>
    <t>(38.0088157 23.7989321),ID: 1029697P,2bd-Chalandri-1890€</t>
  </si>
  <si>
    <t>ID: 1337</t>
  </si>
  <si>
    <t>Levidou III, Kifisia, Athens</t>
  </si>
  <si>
    <t>(38.0801074 23.8190487),ID: 1337,2bd-Kifisia-1890€</t>
  </si>
  <si>
    <t>ID: 1029702P</t>
  </si>
  <si>
    <t>Kalamakiou, Palaio Faliro, Athens</t>
  </si>
  <si>
    <t>(37.9277521 23.703618),ID: 1029702P,2bd-Palaio Faliro-1950€</t>
  </si>
  <si>
    <t>ID: 1010915P</t>
  </si>
  <si>
    <t>Achilleos, Palaio Faliro, Athens</t>
  </si>
  <si>
    <t>(37.9277521 23.703618),ID: 1010915P,2bd-Palaio Faliro-2010€</t>
  </si>
  <si>
    <t>ID: 1010929P</t>
  </si>
  <si>
    <t>Koritsas, Palaio Faliro, Athens</t>
  </si>
  <si>
    <t>(37.9177808 23.7096565),ID: 1010929P,2bd-Palaio Faliro-2010€</t>
  </si>
  <si>
    <t>ID: 1025074P</t>
  </si>
  <si>
    <t>(37.9838096 23.7275388),ID: 1025074P,2bd-Historic Center-2030€</t>
  </si>
  <si>
    <t>ID: 1441</t>
  </si>
  <si>
    <t>Dinokratous XI, Kolonaki, Athens</t>
  </si>
  <si>
    <t>(37.9803242 23.7476644),ID: 1441,2bd-Kolonaki-2200€</t>
  </si>
  <si>
    <t>ID: 1020030P</t>
  </si>
  <si>
    <t>Mark. Mousourou, Mets-Kallimarmaro, Athens</t>
  </si>
  <si>
    <t>(37.9659244 23.7383091),ID: 1020030P,2bd-Mets-Kallimarmaro-3890€</t>
  </si>
  <si>
    <t>ID: 1643</t>
  </si>
  <si>
    <t>Idras, Agia Paraskevi, Athens</t>
  </si>
  <si>
    <t>(38.0111719 23.8333425),ID: 1643,2bd-Agia Paraskevi-1590€</t>
  </si>
  <si>
    <t>ID: 1592</t>
  </si>
  <si>
    <t>25is Martiou III, Vrilissia, Athens</t>
  </si>
  <si>
    <t>(38.0305739 23.8290773),ID: 1592,2bd-Vrilissia-1250€</t>
  </si>
  <si>
    <t>ID: 1083</t>
  </si>
  <si>
    <t>Adamon I, Kifisia, Athens</t>
  </si>
  <si>
    <t>(38.0911253 23.8071661),ID: 1083,2bd-Kifisia-1540€</t>
  </si>
  <si>
    <t>ID: 1499</t>
  </si>
  <si>
    <t>Xenokratous IX, Kolonaki, Athens</t>
  </si>
  <si>
    <t>(37.9794256 23.7456902),ID: 1499,2bd-Kolonaki-1280€</t>
  </si>
  <si>
    <t>ID: 16</t>
  </si>
  <si>
    <t>Themidos, Marousi, Athens</t>
  </si>
  <si>
    <t>(38.0523338 23.802597),ID: 16,2bd-Marousi-1170€</t>
  </si>
  <si>
    <t>ID: 1606</t>
  </si>
  <si>
    <t>Lefkon, Marousi, Athens</t>
  </si>
  <si>
    <t>(38.0449702 23.8153153),ID: 1606,2bd-Marousi-1010€</t>
  </si>
  <si>
    <t>ID: 1946</t>
  </si>
  <si>
    <t>Thoukididou IV, Cholargos, Athens</t>
  </si>
  <si>
    <t>(38.0005331 23.7882595),ID: 1946,2bd-Cholargos-1230€</t>
  </si>
  <si>
    <t>ID: 765</t>
  </si>
  <si>
    <t>Paster, Ampelokipoi, Athens</t>
  </si>
  <si>
    <t>(37.9839576 23.7579111),ID: 765,2bd-Ampelokipoi-970€</t>
  </si>
  <si>
    <t>ID: 1453</t>
  </si>
  <si>
    <t>Priamou, Palaio Faliro, Athens</t>
  </si>
  <si>
    <t>(37.934174 23.7024992),ID: 1453,2bd-Palaio Faliro-1240€</t>
  </si>
  <si>
    <t>ID: 1771</t>
  </si>
  <si>
    <t>Orfeos IV, Palaio Faliro, Athens</t>
  </si>
  <si>
    <t>(37.933461 23.6999649),ID: 1771,2bd-Palaio Faliro-1420€</t>
  </si>
  <si>
    <t>ID: 1836</t>
  </si>
  <si>
    <t>Orfeos IX, Palaio Faliro, Athens</t>
  </si>
  <si>
    <t>(37.933461 23.6999649),ID: 1836,2bd-Palaio Faliro-1310€</t>
  </si>
  <si>
    <t>ID: 653</t>
  </si>
  <si>
    <t>Tsakalof I, Kolonaki, Athens</t>
  </si>
  <si>
    <t>(37.9787641 23.7400166),ID: 653,2bd-Kolonaki-1890€</t>
  </si>
  <si>
    <t>ID: 814</t>
  </si>
  <si>
    <t>Statha II, Kolonaki, Athens</t>
  </si>
  <si>
    <t>(37.9816573 23.7385087),ID: 814,2bd-Kolonaki-1870€</t>
  </si>
  <si>
    <t>ID: 1675</t>
  </si>
  <si>
    <t>Sofokli Venizelou, Chalandri, Athens</t>
  </si>
  <si>
    <t>(38.013414 23.7974911),ID: 1675,2bd-Chalandri-1370€</t>
  </si>
  <si>
    <t>ID: 1285</t>
  </si>
  <si>
    <t>Damareos II, Pangrati, Athens</t>
  </si>
  <si>
    <t>(37.9649075 23.7474228),ID: 1285,2bd-Pangrati-870€</t>
  </si>
  <si>
    <t>ID: 793</t>
  </si>
  <si>
    <t>Karea, Mets - Kallimarmaro, Athens</t>
  </si>
  <si>
    <t>(37.965678 23.7334476),ID: 793,2bd-Mets - Kallimarmaro-940€</t>
  </si>
  <si>
    <t>ID: 1133</t>
  </si>
  <si>
    <t>Georgiou Papanikolaou Ι, Marousi, Athens</t>
  </si>
  <si>
    <t>(38.0465647 23.8191361),ID: 1133,2bd-Marousi-1130€</t>
  </si>
  <si>
    <t>ID: 1144</t>
  </si>
  <si>
    <t>Chrisostomou Smirnis ΙΙ, Marousi, Athens</t>
  </si>
  <si>
    <t>(37.9677472 23.7582737),ID: 1144,2bd-Marousi-1360€</t>
  </si>
  <si>
    <t>ID: 1924</t>
  </si>
  <si>
    <t>Kronou III, Palaio Faliro, Athens</t>
  </si>
  <si>
    <t>(37.9306906 23.6889358),ID: 1924,2bd-Palaio Faliro-1210€</t>
  </si>
  <si>
    <t>ID: 1791</t>
  </si>
  <si>
    <t>Alkionis V, Palaio Faliro, Athens</t>
  </si>
  <si>
    <t>(37.9248553 23.6968792),ID: 1791,2bd-Palaio Faliro-1330€</t>
  </si>
  <si>
    <t>ID: 1220</t>
  </si>
  <si>
    <t>Ippomedontos I, Pangrati, Athens</t>
  </si>
  <si>
    <t>(37.9706056 23.7464901),ID: 1220,2bd-Pangrati-1090€</t>
  </si>
  <si>
    <t>ID: 1685</t>
  </si>
  <si>
    <t>Volanaki, Ampelokipoi, Athens</t>
  </si>
  <si>
    <t>(37.9934699 23.7697945),ID: 1685,2bd-Ampelokipoi-920€</t>
  </si>
  <si>
    <t>ID: 1539</t>
  </si>
  <si>
    <t>Aetideon, Cholargos, Athens</t>
  </si>
  <si>
    <t>(37.9997226 23.7965116),ID: 1539,2bd-Cholargos-1020€</t>
  </si>
  <si>
    <t>ID: 1799</t>
  </si>
  <si>
    <t>Sarantaporou IV, Kifisia, Athens</t>
  </si>
  <si>
    <t>(38.0852117 23.8167618),ID: 1799,2bd-Kifisia-1790€</t>
  </si>
  <si>
    <t>ID: 929</t>
  </si>
  <si>
    <t>Kifisias Avenue V, Kifisia, Athens</t>
  </si>
  <si>
    <t>(38.0743423 23.8123941),ID: 929,2bd-Kifisia-1350€</t>
  </si>
  <si>
    <t>ID: 1918</t>
  </si>
  <si>
    <t>Noti Mpotsari I, Koukaki, Athens</t>
  </si>
  <si>
    <t>(37.9649792 23.7246744),ID: 1918,2bd-Koukaki-950€</t>
  </si>
  <si>
    <t>ID: 1329</t>
  </si>
  <si>
    <t>Telamonos I, Pangrati, Athens</t>
  </si>
  <si>
    <t>(37.9652681 23.7545066),ID: 1329,2bd-Pangrati-1100€</t>
  </si>
  <si>
    <t>ID: 1287</t>
  </si>
  <si>
    <t>Rizountos I, Elliniko, Athens</t>
  </si>
  <si>
    <t>(37.8932992 23.7515249),ID: 1287,2bd-Elliniko-920€</t>
  </si>
  <si>
    <t>ID: 1829</t>
  </si>
  <si>
    <t>Salaminos III, Vrilissia, Athens</t>
  </si>
  <si>
    <t>(38.0335543 23.8349637),ID: 1829,2bd-Vrilissia-1080€</t>
  </si>
  <si>
    <t>ID: 885</t>
  </si>
  <si>
    <t>Parou II, Kifisia, Athens</t>
  </si>
  <si>
    <t>(38.0686411 23.818637),ID: 885,2bd-Kifisia-1380€</t>
  </si>
  <si>
    <t>ID: 1747</t>
  </si>
  <si>
    <t>Ifikratous IV, Pangrati, Athens</t>
  </si>
  <si>
    <t>(37.9660653 23.7513259),ID: 1747,2bd-Pangrati-1130€</t>
  </si>
  <si>
    <t>ID: 1313</t>
  </si>
  <si>
    <t>Filolaou III, Pangrati, Athens</t>
  </si>
  <si>
    <t>(37.9641039 23.7480115),ID: 1313,2bd-Pangrati-1050€</t>
  </si>
  <si>
    <t>ID: 895</t>
  </si>
  <si>
    <t>Solomou, Chalandri, Athens</t>
  </si>
  <si>
    <t>(38.0214214 23.7987679),ID: 895,2bd-Chalandri-1420€</t>
  </si>
  <si>
    <t>ID: 1895</t>
  </si>
  <si>
    <t>Dimitriou Gounari XVII, Agia Paraskevi, Athens</t>
  </si>
  <si>
    <t>(38.014967 23.8224893),ID: 1895,2bd-Agia Paraskevi-1100€</t>
  </si>
  <si>
    <t>ID: 1758</t>
  </si>
  <si>
    <t>Alikarnassou I, Nea Smyrni, Athens</t>
  </si>
  <si>
    <t>(37.944562 23.7040918),ID: 1758,2bd-Nea Smyrni-1330€</t>
  </si>
  <si>
    <t>ID: 120</t>
  </si>
  <si>
    <t>Ifigenias I, Palaio Faliro, Athens</t>
  </si>
  <si>
    <t>(37.9272784 23.708657),ID: 120,2bd-Palaio Faliro-1180€</t>
  </si>
  <si>
    <t>ID: 1238</t>
  </si>
  <si>
    <t>Kizikou I, Nea Smyrni, Athens</t>
  </si>
  <si>
    <t>(37.9496254 23.7202633),ID: 1238,2bd-Nea Smyrni-1260€</t>
  </si>
  <si>
    <t>ID: 262</t>
  </si>
  <si>
    <t>Megalou Alexandrou I, Marousi, Athens</t>
  </si>
  <si>
    <t>(37.9826344 23.7166539),ID: 262,2bd-Marousi-1170€</t>
  </si>
  <si>
    <t>ID: 773</t>
  </si>
  <si>
    <t>Navarinou II, Chalandri, Athens</t>
  </si>
  <si>
    <t>(37.9834112 23.735599),ID: 773,2bd-Chalandri-1290€</t>
  </si>
  <si>
    <t>ID: 1687</t>
  </si>
  <si>
    <t>Areos, Palaio Faliro, Athens</t>
  </si>
  <si>
    <t>(37.9262185 23.7001744),ID: 1687,2bd-Palaio Faliro-1140€</t>
  </si>
  <si>
    <t>ID: 928</t>
  </si>
  <si>
    <t>Kifisias Avenue IV, Kifisia, Athens</t>
  </si>
  <si>
    <t>(38.0743423 23.8123941),ID: 928,2bd-Kifisia-1050€</t>
  </si>
  <si>
    <t>ID: 912</t>
  </si>
  <si>
    <t>Ipsilantou VI, Kolonaki, Athens</t>
  </si>
  <si>
    <t>(37.9769127 23.7468045),ID: 912,2bd-Kolonaki-1620€</t>
  </si>
  <si>
    <t>ID: 1491</t>
  </si>
  <si>
    <t>Efforionos II, Pangrati, Athens</t>
  </si>
  <si>
    <t>(37.9699924 23.7416587),ID: 1491,2bd-Pangrati-1340€</t>
  </si>
  <si>
    <t>ID: 1728</t>
  </si>
  <si>
    <t>Vasileos Georgiou IX, Pangrati, Athens</t>
  </si>
  <si>
    <t>(37.9727528 23.7446174),ID: 1728,2bd-Pangrati-1050€</t>
  </si>
  <si>
    <t>ID: 1657</t>
  </si>
  <si>
    <t>Spirou Loui II, Pangrati, Athens</t>
  </si>
  <si>
    <t>(37.9660465 23.742357),ID: 1657,2bd-Pangrati-880€</t>
  </si>
  <si>
    <t>ID: 1863</t>
  </si>
  <si>
    <t>Megalou Alexandrou VIII, Nea Smyrni, Athens</t>
  </si>
  <si>
    <t>(37.9453586 23.7087148),ID: 1863,2bd-Nea Smyrni-1010€</t>
  </si>
  <si>
    <t>ID: 1844</t>
  </si>
  <si>
    <t>Voutza I, Nea Smyrni, Athens</t>
  </si>
  <si>
    <t>(37.9462507 23.7068553),ID: 1844,2bd-Nea Smyrni-1020€</t>
  </si>
  <si>
    <t>ID: 1794</t>
  </si>
  <si>
    <t>Andromachis II, Stavros Niarchos Park Area, Athens</t>
  </si>
  <si>
    <t>(37.9421989 23.6934583),ID: 1794,2bd-Stavros Niarchos Park Area-1060€</t>
  </si>
  <si>
    <t>ID: 1963</t>
  </si>
  <si>
    <t>Tagmatarchou Plessa I, Stavros Niarchos Park Area, Athens</t>
  </si>
  <si>
    <t>(37.9487125 23.6904661),ID: 1963,2bd-Stavros Niarchos Park Area-1240€</t>
  </si>
  <si>
    <t>ID: 1796</t>
  </si>
  <si>
    <t>Andromachis IV, Stavros Niarchos Park Area, Athens</t>
  </si>
  <si>
    <t>(37.9421989 23.6934583),ID: 1796,2bd-Stavros Niarchos Park Area-1420€</t>
  </si>
  <si>
    <t>ID: 542</t>
  </si>
  <si>
    <t>Doganis III, Piraeus, Athens</t>
  </si>
  <si>
    <t>(37.9562095 23.6325157),ID: 542,2bd-Piraeus-1030€</t>
  </si>
  <si>
    <t>ID: 887</t>
  </si>
  <si>
    <t>Voutieridou, Neo Psychiko, Athens</t>
  </si>
  <si>
    <t>(37.9990028 23.7777631),ID: 887,2bd-Neo Psychiko-1410€</t>
  </si>
  <si>
    <t>ID: 1521</t>
  </si>
  <si>
    <t>Perikleous V, Melissia, Athens</t>
  </si>
  <si>
    <t>(38.053266 23.8429791),ID: 1521,2bd-Melissia-1010€</t>
  </si>
  <si>
    <t>ID: 1937</t>
  </si>
  <si>
    <t>Thoukididou III, Alimos, Athens</t>
  </si>
  <si>
    <t>(37.9737525 23.7309045),ID: 1937,2bd-Alimos-1600€</t>
  </si>
  <si>
    <t>ID: A20</t>
  </si>
  <si>
    <t>Kolokotroni II, Historic Center, Athens</t>
  </si>
  <si>
    <t>(37.9838096 23.7275388),ID: A20,2bd-Historic Center-720€</t>
  </si>
  <si>
    <t>ID: 1867</t>
  </si>
  <si>
    <t>Fokeas I, Nea Erithrea, Athens</t>
  </si>
  <si>
    <t>(38.0935924 23.8180875),ID: 1867,2bd-Nea Erithrea-1130€</t>
  </si>
  <si>
    <t>ID: 930</t>
  </si>
  <si>
    <t>Dionisiou Eginitou IV, Vasilissis Sofias Avenue, Athens</t>
  </si>
  <si>
    <t>(37.9774955 23.756073),ID: 930,2bd-Vasilissis Sofias Avenue-1330€</t>
  </si>
  <si>
    <t>ID: 107</t>
  </si>
  <si>
    <t>Olimpou, Marousi, Athens</t>
  </si>
  <si>
    <t>(38.035398 23.8432997),ID: 107,2bd-Marousi-1270€</t>
  </si>
  <si>
    <t>ID: 1838</t>
  </si>
  <si>
    <t>Stratigou Tompra I, Agia Paraskevi, Athens</t>
  </si>
  <si>
    <t>(38.0119237 23.820856),ID: 1838,2bd-Agia Paraskevi-1200€</t>
  </si>
  <si>
    <t>ID: 658</t>
  </si>
  <si>
    <t>Delfon, Chalandri, Athens</t>
  </si>
  <si>
    <t>(38.0302946 23.794115),ID: 658,2bd-Chalandri-1460€</t>
  </si>
  <si>
    <t>ID: 1648</t>
  </si>
  <si>
    <t>Charilaou Trikoupi V, Historic Center, Athens</t>
  </si>
  <si>
    <t>(37.9838096 23.7275388),ID: 1648,2bd-Historic Center-1000€</t>
  </si>
  <si>
    <t>ID: 1653</t>
  </si>
  <si>
    <t>Pirgotelous, Pangrati, Athens</t>
  </si>
  <si>
    <t>(37.9665271 23.7447423),ID: 1653,2bd-Pangrati-1070€</t>
  </si>
  <si>
    <t>ID: 956</t>
  </si>
  <si>
    <t>Alkionis, Palaio Faliro, Athens</t>
  </si>
  <si>
    <t>(37.9248553 23.6968792),ID: 956,2bd-Palaio Faliro-1450€</t>
  </si>
  <si>
    <t>ID: 1423</t>
  </si>
  <si>
    <t>Michail Chatzikonstanti IV, Ampelokipoi, Athens</t>
  </si>
  <si>
    <t>(37.99455 23.7642646),ID: 1423,2bd-Ampelokipoi-1350€</t>
  </si>
  <si>
    <t>ID: 614</t>
  </si>
  <si>
    <t>Mitseon, Acropolis, Athens</t>
  </si>
  <si>
    <t>(37.9715323 23.7257492),ID: 614,2bd-Acropolis-1110€</t>
  </si>
  <si>
    <t>ID: 1558</t>
  </si>
  <si>
    <t>Pratinou IV, Pangrati, Athens</t>
  </si>
  <si>
    <t>(37.9705799 23.7482406),ID: 1558,2bd-Pangrati-990€</t>
  </si>
  <si>
    <t>ID: 1908</t>
  </si>
  <si>
    <t>Dimitriou Gounari XXX, Agia Paraskevi, Athens</t>
  </si>
  <si>
    <t>(38.014967 23.8224893),ID: 1908,2bd-Agia Paraskevi-1080€</t>
  </si>
  <si>
    <t>ID: 1270</t>
  </si>
  <si>
    <t>Akronos I, Pangrati, Athens</t>
  </si>
  <si>
    <t>(37.9673468 23.7508657),ID: 1270,2bd-Pangrati-1200€</t>
  </si>
  <si>
    <t>ID: 1712</t>
  </si>
  <si>
    <t>Sirinon III, Palaio Faliro, Athens</t>
  </si>
  <si>
    <t>(37.9299252 23.697265),ID: 1712,2bd-Palaio Faliro-1330€</t>
  </si>
  <si>
    <t>ID: 1495</t>
  </si>
  <si>
    <t>Daskalogianni, Lycabettus, Athens</t>
  </si>
  <si>
    <t>(37.9862186 23.751358),ID: 1495,2bd-Lycabettus-1070€</t>
  </si>
  <si>
    <t>ID: 1926</t>
  </si>
  <si>
    <t>Akti Moutsopoulou I, Piraeus, Athens</t>
  </si>
  <si>
    <t>(37.9354765 23.6476194),ID: 1926,2bd-Piraeus-1270€</t>
  </si>
  <si>
    <t>ID: 1617</t>
  </si>
  <si>
    <t>(37.9302482 23.6899932),ID: 1617,2bd-Palaio Faliro-1470€</t>
  </si>
  <si>
    <t>ID: 576</t>
  </si>
  <si>
    <t>Mesogiou Thalassis II, Marousi, Athens</t>
  </si>
  <si>
    <t>(38.0417713 23.7988425),ID: 576,2bd-Marousi-1340€</t>
  </si>
  <si>
    <t>ID: 1515</t>
  </si>
  <si>
    <t>Kononos II, Pangrati, Athens</t>
  </si>
  <si>
    <t>(37.9671956 23.7533909),ID: 1515,2bd-Pangrati-900€</t>
  </si>
  <si>
    <t>ID: 1456</t>
  </si>
  <si>
    <t>Faethonos, Palaio Faliro, Athens</t>
  </si>
  <si>
    <t>(37.935546 23.6971951),ID: 1456,2bd-Palaio Faliro-1210€</t>
  </si>
  <si>
    <t>ID: 1374</t>
  </si>
  <si>
    <t>Iakinthon, Chalandri, Athens</t>
  </si>
  <si>
    <t>(38.003168 23.7721089),ID: 1374,2bd-Chalandri-1210€</t>
  </si>
  <si>
    <t>ID: 1315</t>
  </si>
  <si>
    <t>Konstantinoupoleos II, Nea Smyrni, Athens</t>
  </si>
  <si>
    <t>(37.951506 23.7130493),ID: 1315,2bd-Nea Smyrni-1270€</t>
  </si>
  <si>
    <t>ID: 1428</t>
  </si>
  <si>
    <t>Ifikratous II, Pangrati, Athens</t>
  </si>
  <si>
    <t>(37.9660653 23.7513259),ID: 1428,2bd-Pangrati-1190€</t>
  </si>
  <si>
    <t>ID: 1779</t>
  </si>
  <si>
    <t>Proteos II, Palaio Faliro, Athens</t>
  </si>
  <si>
    <t>(37.9283685 23.6952154),ID: 1779,2bd-Palaio Faliro-1290€</t>
  </si>
  <si>
    <t>ID: 547</t>
  </si>
  <si>
    <t>Doganis VIII, Piraeus, Athens</t>
  </si>
  <si>
    <t>(37.9562095 23.6325157),ID: 547,2bd-Piraeus-1110€</t>
  </si>
  <si>
    <t>ID: 1878</t>
  </si>
  <si>
    <t>Evrou VI, Ampelokipoi, Athens</t>
  </si>
  <si>
    <t>(37.9830824 23.759953),ID: 1878,2bd-Ampelokipoi-740€</t>
  </si>
  <si>
    <t>ID: 1292</t>
  </si>
  <si>
    <t>Patriarchou Ioakim III, Kolonaki, Athens</t>
  </si>
  <si>
    <t>(37.977943 23.7437094),ID: 1292,2bd-Kolonaki-1140€</t>
  </si>
  <si>
    <t>ID: 1899</t>
  </si>
  <si>
    <t>Dimitriou Gounari XXI, Agia Paraskevi, Athens</t>
  </si>
  <si>
    <t>(38.014967 23.8224893),ID: 1899,2bd-Agia Paraskevi-1200€</t>
  </si>
  <si>
    <t>ID: 1902</t>
  </si>
  <si>
    <t>Dimitriou Gounari XXIV, Agia Paraskevi, Athens</t>
  </si>
  <si>
    <t>(38.014967 23.8224893),ID: 1902,2bd-Agia Paraskevi-1240€</t>
  </si>
  <si>
    <t>ID: 483</t>
  </si>
  <si>
    <t>Mikras Asias, Chalandri, Athens</t>
  </si>
  <si>
    <t>(38.0276742 23.7961123),ID: 483,2bd-Chalandri-1390€</t>
  </si>
  <si>
    <t>ID: 1209</t>
  </si>
  <si>
    <t>Omirou II, Kolonaki, Athens</t>
  </si>
  <si>
    <t>(37.9795244 23.7359515),ID: 1209,2bd-Kolonaki-1640€</t>
  </si>
  <si>
    <t>ID: 1340</t>
  </si>
  <si>
    <t>Parthenonos IV, Palaio Faliro, Athens</t>
  </si>
  <si>
    <t>(37.9261529 23.6990802),ID: 1340,2bd-Palaio Faliro-1110€</t>
  </si>
  <si>
    <t>ID: 1557</t>
  </si>
  <si>
    <t>Chariton, Palaio Faliro, Athens</t>
  </si>
  <si>
    <t>(37.9352175 23.6965406),ID: 1557,2bd-Palaio Faliro-1330€</t>
  </si>
  <si>
    <t>ID: 1781</t>
  </si>
  <si>
    <t>Aristotelous VII, Chalandri, Athens</t>
  </si>
  <si>
    <t>(38.0186891 23.8014042),ID: 1781,2bd-Chalandri-1520€</t>
  </si>
  <si>
    <t>ID: 1619</t>
  </si>
  <si>
    <t>Ippodamou III, Pangrati, Athens</t>
  </si>
  <si>
    <t>(37.9691013 23.7445528),ID: 1619,2bd-Pangrati-1340€</t>
  </si>
  <si>
    <t>ID: 355</t>
  </si>
  <si>
    <t>Kolokotroni I, Agia Paraskevi, Athens</t>
  </si>
  <si>
    <t>(38.0070106 23.8251853),ID: 355,2bd-Agia Paraskevi-1390€</t>
  </si>
  <si>
    <t>ID: 524</t>
  </si>
  <si>
    <t>Sisini I, Vasilissis Sofias Avenue, Athens</t>
  </si>
  <si>
    <t>(37.9753688 23.7424975),ID: 524,2bd-Vasilissis Sofias Avenue-940€</t>
  </si>
  <si>
    <t>ID: 1847</t>
  </si>
  <si>
    <t>Agiou Alexandrou V, Palaio Faliro, Athens</t>
  </si>
  <si>
    <t>(37.9289402 23.6941927),ID: 1847,2bd-Palaio Faliro-1080€</t>
  </si>
  <si>
    <t>ID: 1119</t>
  </si>
  <si>
    <t>Evrou II, Vasilissis Sofias Avenue, Athens</t>
  </si>
  <si>
    <t>(37.9753688 23.7424975),ID: 1119,2bd-Vasilissis Sofias Avenue-1090€</t>
  </si>
  <si>
    <t>ID: 1256</t>
  </si>
  <si>
    <t>Vasilissis Sofias III, Kolonaki, Athens</t>
  </si>
  <si>
    <t>(37.9753229 23.7428031),ID: 1256,2bd-Kolonaki-1240€</t>
  </si>
  <si>
    <t>ID: 1435</t>
  </si>
  <si>
    <t>Magkriotou, Nea Smyrni, Athens</t>
  </si>
  <si>
    <t>(37.9471753 23.7100043),ID: 1435,2bd-Nea Smyrni-1280€</t>
  </si>
  <si>
    <t>ID: 1678</t>
  </si>
  <si>
    <t>Sarantaporou II, Cholargos, Athens</t>
  </si>
  <si>
    <t>(37.9963235 23.7969616),ID: 1678,2bd-Cholargos-1290€</t>
  </si>
  <si>
    <t>ID: 1884</t>
  </si>
  <si>
    <t>Ilia Poulopoulou II, Thiseio, Athens</t>
  </si>
  <si>
    <t>(37.9763272 23.7171575),ID: 1884,2bd-Thiseio-1410€</t>
  </si>
  <si>
    <t>ID: 596</t>
  </si>
  <si>
    <t>Dionisou IX, Marousi, Athens</t>
  </si>
  <si>
    <t>(38.047085 23.8024806),ID: 596,2bd-Marousi-1380€</t>
  </si>
  <si>
    <t>ID: 1915</t>
  </si>
  <si>
    <t>Asklipiou III, Lycabettus, Athens</t>
  </si>
  <si>
    <t>(37.9852332 23.7415961),ID: 1915,2bd-Lycabettus-930€</t>
  </si>
  <si>
    <t>ID: 742</t>
  </si>
  <si>
    <t>Kokkinaki, Kifisia, Athens</t>
  </si>
  <si>
    <t>(38.0868635 23.8003029),ID: 742,2bd-Kifisia-1410€</t>
  </si>
  <si>
    <t>ID: 1381</t>
  </si>
  <si>
    <t>Plastira II, Nea Smyrni, Athens</t>
  </si>
  <si>
    <t>(37.8392068 23.7692102),ID: 1381,2bd-Nea Smyrni-1260€</t>
  </si>
  <si>
    <t>ID: 1129</t>
  </si>
  <si>
    <t>Xenokratous VII, Kolonaki, Athens</t>
  </si>
  <si>
    <t>(37.9794256 23.7456902),ID: 1129,2bd-Kolonaki-1680€</t>
  </si>
  <si>
    <t>ID: 820</t>
  </si>
  <si>
    <t>Sisini III, Vasilissis Sofias Avenue, Athens</t>
  </si>
  <si>
    <t>(37.9753688 23.7424975),ID: 820,2bd-Vasilissis Sofias Avenue-960€</t>
  </si>
  <si>
    <t>ID: 679</t>
  </si>
  <si>
    <t>Eptalofou I, Marousi, Athens</t>
  </si>
  <si>
    <t>(38.0481825 23.7985661),ID: 679,2bd-Marousi-1290€</t>
  </si>
  <si>
    <t>ID: 713</t>
  </si>
  <si>
    <t>Navarinou I, Marousi, Athens</t>
  </si>
  <si>
    <t>(37.9834112 23.735599),ID: 713,2bd-Marousi-1060€</t>
  </si>
  <si>
    <t>ID: 664</t>
  </si>
  <si>
    <t>Kolokotroni III, Agia Paraskevi, Athens</t>
  </si>
  <si>
    <t>(38.0070106 23.8251853),ID: 664,2bd-Agia Paraskevi-1150€</t>
  </si>
  <si>
    <t>ID: 1944</t>
  </si>
  <si>
    <t>Eolou IV, Palaio Faliro, Athens</t>
  </si>
  <si>
    <t>(37.9296361 23.6931776),ID: 1944,2bd-Palaio Faliro-1200€</t>
  </si>
  <si>
    <t>ID: 603</t>
  </si>
  <si>
    <t>Dionisou XII, Marousi, Athens</t>
  </si>
  <si>
    <t>(38.047085 23.8024806),ID: 603,2bd-Marousi-1270€</t>
  </si>
  <si>
    <t>ID: 1726</t>
  </si>
  <si>
    <t>Taigetou II, Kifisia, Athens</t>
  </si>
  <si>
    <t>(38.0696999 23.8145517),ID: 1726,2bd-Kifisia-1540€</t>
  </si>
  <si>
    <t>ID: 406</t>
  </si>
  <si>
    <t>Kleomenous III, Kolonaki, Athens</t>
  </si>
  <si>
    <t>(37.979909 23.7443112),ID: 406,2bd-Kolonaki-2370€</t>
  </si>
  <si>
    <t>ID: 1052</t>
  </si>
  <si>
    <t>Pratinou I, Pangrati, Athens</t>
  </si>
  <si>
    <t>(37.9705799 23.7482406),ID: 1052,2bd-Pangrati-1220€</t>
  </si>
  <si>
    <t>ID: 1396</t>
  </si>
  <si>
    <t>Theagenous IV, Pangrati, Athens</t>
  </si>
  <si>
    <t>(37.9712641 23.7510816),ID: 1396,2bd-Pangrati-870€</t>
  </si>
  <si>
    <t>ID: 1249</t>
  </si>
  <si>
    <t>Polinikous I, Alimos, Athens</t>
  </si>
  <si>
    <t>(37.9137708 23.7187955),ID: 1249,2bd-Alimos-1180€</t>
  </si>
  <si>
    <t>ID: 420</t>
  </si>
  <si>
    <t>Acheou II, Kolonaki, Athens</t>
  </si>
  <si>
    <t>(37.9791202 23.7437321),ID: 420,2bd-Kolonaki-1440€</t>
  </si>
  <si>
    <t>ID: 1665</t>
  </si>
  <si>
    <t>Orfeos IΙΙ, Palaio Faliro, Athens</t>
  </si>
  <si>
    <t>(37.933461 23.6999649),ID: 1665,2bd-Palaio Faliro-1080€</t>
  </si>
  <si>
    <t>ID: 1711</t>
  </si>
  <si>
    <t>Leoforos Geroulanou, Alimos, Athens</t>
  </si>
  <si>
    <t>(37.9055577 23.7290716),ID: 1711,2bd-Alimos-1270€</t>
  </si>
  <si>
    <t>ID: 1204</t>
  </si>
  <si>
    <t>Areos I, Palaio Faliro, Athens</t>
  </si>
  <si>
    <t>(37.9262185 23.7001744),ID: 1204,2bd-Palaio Faliro-1390€</t>
  </si>
  <si>
    <t>ID: 1900</t>
  </si>
  <si>
    <t>Dimitriou Gounari XXII, Agia Paraskevi, Athens</t>
  </si>
  <si>
    <t>(38.014967 23.8224893),ID: 1900,2bd-Agia Paraskevi-1180€</t>
  </si>
  <si>
    <t>ID: 335</t>
  </si>
  <si>
    <t>Aristippou, Kolonaki, Athens</t>
  </si>
  <si>
    <t>(37.9806076 23.7456727),ID: 335,2bd-Kolonaki-1260€</t>
  </si>
  <si>
    <t>ID: 683</t>
  </si>
  <si>
    <t>(37.9997226 23.7965116),ID: 683,2bd-Cholargos-1320€</t>
  </si>
  <si>
    <t>ID: 1293</t>
  </si>
  <si>
    <t>Nikosthenous ΙΙ, Pangrati, Athens</t>
  </si>
  <si>
    <t>(37.9690595 23.7454364),ID: 1293,2bd-Pangrati-1410€</t>
  </si>
  <si>
    <t>ID: 1662</t>
  </si>
  <si>
    <t>Pratinou V, Pangrati, Athens</t>
  </si>
  <si>
    <t>(37.9705799 23.7482406),ID: 1662,2bd-Pangrati-850€</t>
  </si>
  <si>
    <t>ID: 1707</t>
  </si>
  <si>
    <t>Dimitrakopoulou VI, Koukaki, Athens</t>
  </si>
  <si>
    <t>(37.9644742 23.7243573),ID: 1707,2bd-Koukaki-1140€</t>
  </si>
  <si>
    <t>ID: 1074</t>
  </si>
  <si>
    <t>Xenokratous VI, Kolonaki, Athens</t>
  </si>
  <si>
    <t>(37.9794256 23.7456902),ID: 1074,2bd-Kolonaki-1900€</t>
  </si>
  <si>
    <t>ID: 1586</t>
  </si>
  <si>
    <t>Argolidos IV, Ampelokipoi, Athens</t>
  </si>
  <si>
    <t>(37.9900348 23.7614293),ID: 1586,2bd-Ampelokipoi-1180€</t>
  </si>
  <si>
    <t>ID: 1970</t>
  </si>
  <si>
    <t>Verginas II, Marousi, Athens</t>
  </si>
  <si>
    <t>(38.0463101 23.8074163),ID: 1970,2bd-Marousi-970€</t>
  </si>
  <si>
    <t>ID: 1971</t>
  </si>
  <si>
    <t>Verginas III, Marousi, Athens</t>
  </si>
  <si>
    <t>(37.9298154 23.7236368),ID: 1971,2bd-Marousi-1010€</t>
  </si>
  <si>
    <t>ID: 1806</t>
  </si>
  <si>
    <t>Agiou Alexandrou IV, Palaio Faliro, Athens</t>
  </si>
  <si>
    <t>(37.9289402 23.6941927),ID: 1806,2bd-Palaio Faliro-1150€</t>
  </si>
  <si>
    <t>ID: 1560</t>
  </si>
  <si>
    <t>Kriezi VIII, Marousi, Athens</t>
  </si>
  <si>
    <t>(38.0313357 23.808622),ID: 1560,2bd-Marousi-1070€</t>
  </si>
  <si>
    <t>ID: 886</t>
  </si>
  <si>
    <t>Andromachis, Marousi, Athens</t>
  </si>
  <si>
    <t>(38.0343954 23.7989906),ID: 886,2bd-Marousi-1470€</t>
  </si>
  <si>
    <t>ID: 1939</t>
  </si>
  <si>
    <t>Panagiotou Anagnostopoulou VIII, Kolonaki, Athens</t>
  </si>
  <si>
    <t>(37.9796612 23.7398808),ID: 1939,2bd-Kolonaki-2730€</t>
  </si>
  <si>
    <t>ID: 1835</t>
  </si>
  <si>
    <t>Parnassou III, Chalandri, Athens</t>
  </si>
  <si>
    <t>(38.025914 23.8245965),ID: 1835,2bd-Chalandri-1060€</t>
  </si>
  <si>
    <t>ID: 1446</t>
  </si>
  <si>
    <t>Agamemnonos II, Cholargos, Athens</t>
  </si>
  <si>
    <t>(38.0047612 23.7963403),ID: 1446,2bd-Cholargos-1310€</t>
  </si>
  <si>
    <t>ID: 31</t>
  </si>
  <si>
    <t>Iakinthou, Marousi, Athens</t>
  </si>
  <si>
    <t>(38.0298201 23.7822172),ID: 31,2bd-Marousi-1260€</t>
  </si>
  <si>
    <t>ID: 606</t>
  </si>
  <si>
    <t>Dionisou XIV, Marousi, Athens</t>
  </si>
  <si>
    <t>(38.047085 23.8024806),ID: 606,2bd-Marousi-1260€</t>
  </si>
  <si>
    <t>ID: 1782</t>
  </si>
  <si>
    <t>Dimitrakopoulou VII, Koukaki, Athens</t>
  </si>
  <si>
    <t>(37.9644742 23.7243573),ID: 1782,2bd-Koukaki-1310€</t>
  </si>
  <si>
    <t>ID: 378</t>
  </si>
  <si>
    <t>Stratigou Lekka, Marousi, Athens</t>
  </si>
  <si>
    <t>(38.0541234 23.7978545),ID: 378,2bd-Marousi-1270€</t>
  </si>
  <si>
    <t>ID: 1503</t>
  </si>
  <si>
    <t>Kallipoleos VI, Elliniko, Athens</t>
  </si>
  <si>
    <t>(37.8925777 23.7498667),ID: 1503,2bd-Elliniko-1350€</t>
  </si>
  <si>
    <t>ID: 1631</t>
  </si>
  <si>
    <t>Atlantos II, Palaio Faliro, Athens</t>
  </si>
  <si>
    <t>(37.9301613 23.6912338),ID: 1631,2bd-Palaio Faliro-1340€</t>
  </si>
  <si>
    <t>ID: 1818</t>
  </si>
  <si>
    <t>Salaminos II, Vrilissia, Athens</t>
  </si>
  <si>
    <t>(38.0377353 23.8376522),ID: 1818,2bd-Vrilissia-1040€</t>
  </si>
  <si>
    <t>ID: 1426</t>
  </si>
  <si>
    <t>Valtetsiou, Chalandri, Athens</t>
  </si>
  <si>
    <t>(37.9848686 23.7362634),ID: 1426,2bd-Chalandri-1310€</t>
  </si>
  <si>
    <t>ID: 1846</t>
  </si>
  <si>
    <t>Ipsilantou XII, Kolonaki, Athens</t>
  </si>
  <si>
    <t>(37.9769127 23.7468045),ID: 1846,2bd-Kolonaki-1840€</t>
  </si>
  <si>
    <t>ID: 654</t>
  </si>
  <si>
    <t>Tsakalof II, Kolonaki, Athens</t>
  </si>
  <si>
    <t>(37.9787641 23.7400166),ID: 654,2bd-Kolonaki-1880€</t>
  </si>
  <si>
    <t>ID: 307</t>
  </si>
  <si>
    <t>Marathonodromou II, Psychiko, Athens</t>
  </si>
  <si>
    <t>(38.0026461 23.7736045),ID: 307,2bd-Psychiko-1340€</t>
  </si>
  <si>
    <t>ID: 823</t>
  </si>
  <si>
    <t>Lesvou II, Vrilissia, Athens</t>
  </si>
  <si>
    <t>(38.0055566 23.7378787),ID: 823,2bd-Vrilissia-1030€</t>
  </si>
  <si>
    <t>ID: 1400</t>
  </si>
  <si>
    <t>Leonida I, Chalandri, Athens</t>
  </si>
  <si>
    <t>(38.0214214 23.7987679),ID: 1400,2bd-Chalandri-1190€</t>
  </si>
  <si>
    <t>ID: 1731</t>
  </si>
  <si>
    <t>Leoforos Agias Varvaras, Palaio Faliro, Athens</t>
  </si>
  <si>
    <t>(37.922092 23.7153281),ID: 1731,2bd-Palaio Faliro-1290€</t>
  </si>
  <si>
    <t>ID: 1076</t>
  </si>
  <si>
    <t>Ammochostou I, Chalandri, Athens</t>
  </si>
  <si>
    <t>(38.0178611 23.8122105),ID: 1076,2bd-Chalandri-1330€</t>
  </si>
  <si>
    <t>ID: 1832</t>
  </si>
  <si>
    <t>Dorileou I, Nea Erithrea, Athens</t>
  </si>
  <si>
    <t>(38.092474 23.8200001),ID: 1832,2bd-Nea Erithrea-1360€</t>
  </si>
  <si>
    <t>ID: 1783</t>
  </si>
  <si>
    <t>(37.9655412 23.7502442),ID: 1783,2bd-Pangrati-1060€</t>
  </si>
  <si>
    <t>ID: 1404</t>
  </si>
  <si>
    <t>Alkmanos III, Vasilissis Sofias Avenue, Athens</t>
  </si>
  <si>
    <t>(37.9753688 23.7424975),ID: 1404,2bd-Vasilissis Sofias Avenue-1200€</t>
  </si>
  <si>
    <t>ID: 1649</t>
  </si>
  <si>
    <t>Ippodamou V, Pangrati, Athens</t>
  </si>
  <si>
    <t>(37.9691013 23.7445528),ID: 1649,2bd-Pangrati-1140€</t>
  </si>
  <si>
    <t>ID: 1742</t>
  </si>
  <si>
    <t>33i, Elliniko, Athens</t>
  </si>
  <si>
    <t>(37.8920121 23.7477897),ID: 1742,2bd-Elliniko-1220€</t>
  </si>
  <si>
    <t>ID: 1081</t>
  </si>
  <si>
    <t>Olimpias V, Marousi, Athens</t>
  </si>
  <si>
    <t>(38.0463101 23.8074163),ID: 1081,2bd-Marousi-1400€</t>
  </si>
  <si>
    <t>ID: 941</t>
  </si>
  <si>
    <t>Chrisostomou Smirnis, Marousi, Athens</t>
  </si>
  <si>
    <t>(37.9551614 23.7431366),ID: 941,2bd-Marousi-1130€</t>
  </si>
  <si>
    <t>ID: 366</t>
  </si>
  <si>
    <t>Christou Lada I, Kifisia, Athens</t>
  </si>
  <si>
    <t>(38.0686019 23.8160143),ID: 366,2bd-Kifisia-2670€</t>
  </si>
  <si>
    <t>ID: 534</t>
  </si>
  <si>
    <t>Aeroporou Papanastasiou, Vasilissis Sofias Avenue, Athens</t>
  </si>
  <si>
    <t>(37.9753688 23.7424975),ID: 534,2bd-Vasilissis Sofias Avenue-1280€</t>
  </si>
  <si>
    <t>ID: 540</t>
  </si>
  <si>
    <t>Doxapatri I, Kolonaki, Athens</t>
  </si>
  <si>
    <t>(37.9839228 23.7420404),ID: 540,2bd-Kolonaki-1190€</t>
  </si>
  <si>
    <t>ID: 1622</t>
  </si>
  <si>
    <t>Michail Chatzikonstanti V, Ampelokipoi, Athens</t>
  </si>
  <si>
    <t>(37.99455 23.7642646),ID: 1622,2bd-Ampelokipoi-1280€</t>
  </si>
  <si>
    <t>ID: 27</t>
  </si>
  <si>
    <t>Kriezi, Chalandri, Athens</t>
  </si>
  <si>
    <t>(38.0313357 23.808622),ID: 27,2bd-Chalandri-1300€</t>
  </si>
  <si>
    <t>ID: 1666</t>
  </si>
  <si>
    <t>Amasias, Pangrati, Athens</t>
  </si>
  <si>
    <t>(37.9712404 23.7487957),ID: 1666,2bd-Pangrati-1100€</t>
  </si>
  <si>
    <t>ID: 149</t>
  </si>
  <si>
    <t>Glikonos I, Kolonaki, Athens</t>
  </si>
  <si>
    <t>(37.9786417 23.7421136),ID: 149,2bd-Kolonaki-1220€</t>
  </si>
  <si>
    <t>ID: 1009</t>
  </si>
  <si>
    <t>Kiniskas, Mets - Kallimarmaro, Athens</t>
  </si>
  <si>
    <t>(37.9649774 23.7406984),ID: 1009,2bd-Mets - Kallimarmaro-1240€</t>
  </si>
  <si>
    <t>ID: 1641</t>
  </si>
  <si>
    <t>Likiou, Agia Paraskevi, Athens</t>
  </si>
  <si>
    <t>(38.0077342 23.809591),ID: 1641,2bd-Agia Paraskevi-1250€</t>
  </si>
  <si>
    <t>ID: 526</t>
  </si>
  <si>
    <t>Davaki II, Alimos, Athens</t>
  </si>
  <si>
    <t>(37.9174152 23.7084343),ID: 526,2bd-Alimos-1990€</t>
  </si>
  <si>
    <t>ID: 1651</t>
  </si>
  <si>
    <t>Filadelfias, Nea Smyrni, Athens</t>
  </si>
  <si>
    <t>(37.9501222 23.712226),ID: 1651,2bd-Nea Smyrni-1200€</t>
  </si>
  <si>
    <t>ID: 827</t>
  </si>
  <si>
    <t>Pandoras III, Chalandri, Athens</t>
  </si>
  <si>
    <t>(38.0214214 23.7987679),ID: 827,2bd-Chalandri-1300€</t>
  </si>
  <si>
    <t>ID: 1171</t>
  </si>
  <si>
    <t>Eptanisou I, Chalandri, Athens</t>
  </si>
  <si>
    <t>(38.0001648 23.7359597),ID: 1171,2bd-Chalandri-1100€</t>
  </si>
  <si>
    <t>ID: 1207</t>
  </si>
  <si>
    <t>Ellanikou II, Pangrati, Athens</t>
  </si>
  <si>
    <t>(37.9710668 23.745753),ID: 1207,2bd-Pangrati-1080€</t>
  </si>
  <si>
    <t>ID: 271</t>
  </si>
  <si>
    <t>Efkalipton, Marousi, Athens</t>
  </si>
  <si>
    <t>(38.0570568 23.8209315),ID: 271,2bd-Marousi-1180€</t>
  </si>
  <si>
    <t>ID: 1230</t>
  </si>
  <si>
    <t>Stasinou I, Pangrati, Athens</t>
  </si>
  <si>
    <t>(37.971525 23.7441338),ID: 1230,2bd-Pangrati-1250€</t>
  </si>
  <si>
    <t>ID: 1809</t>
  </si>
  <si>
    <t>Ravine III, Kolonaki, Athens</t>
  </si>
  <si>
    <t>(37.9781805 23.7500879),ID: 1809,2bd-Kolonaki-1490€</t>
  </si>
  <si>
    <t>ID: 985</t>
  </si>
  <si>
    <t>Ravine II, Kolonaki, Athens</t>
  </si>
  <si>
    <t>(37.9781805 23.7500879),ID: 985,2bd-Kolonaki-1540€</t>
  </si>
  <si>
    <t>ID: 1903</t>
  </si>
  <si>
    <t>Dimitriou Gounari XXV, Agia Paraskevi, Athens</t>
  </si>
  <si>
    <t>(38.014967 23.8224893),ID: 1903,2bd-Agia Paraskevi-1210€</t>
  </si>
  <si>
    <t>ID: 365</t>
  </si>
  <si>
    <t>Nikotsara, Lycabettus, Athens</t>
  </si>
  <si>
    <t>(37.9865632 23.7517715),ID: 365,2bd-Lycabettus-1270€</t>
  </si>
  <si>
    <t>ID: 62</t>
  </si>
  <si>
    <t>Zakinthou, Marousi, Athens</t>
  </si>
  <si>
    <t>(38.0463101 23.8074163),ID: 62,2bd-Marousi-1290€</t>
  </si>
  <si>
    <t>ID: 1015</t>
  </si>
  <si>
    <t>Kotopouli, Alimos, Athens</t>
  </si>
  <si>
    <t>(37.9090036 23.7174044),ID: 1015,2bd-Alimos-1390€</t>
  </si>
  <si>
    <t>ID: 327</t>
  </si>
  <si>
    <t>Evinou III, Vasilissis Sofias Avenue, Athens</t>
  </si>
  <si>
    <t>(37.9753688 23.7424975),ID: 327,2bd-Vasilissis Sofias Avenue-1000€</t>
  </si>
  <si>
    <t>ID: 1130</t>
  </si>
  <si>
    <t>Argolidos ΙΙ, Ampelokipoi, Athens</t>
  </si>
  <si>
    <t>(37.9900348 23.7614293),ID: 1130,2bd-Ampelokipoi-820€</t>
  </si>
  <si>
    <t>ID: 750</t>
  </si>
  <si>
    <t>Dimitressa III, Vasilissis Sofias Avenue, Athens</t>
  </si>
  <si>
    <t>(37.9753688 23.7424975),ID: 750,2bd-Vasilissis Sofias Avenue-990€</t>
  </si>
  <si>
    <t>ID: 1163</t>
  </si>
  <si>
    <t>Navarchou Votsi I, Stavros Niarchos Park Area, Athens</t>
  </si>
  <si>
    <t>(37.9421989 23.6934583),ID: 1163,2bd-Stavros Niarchos Park Area-1290€</t>
  </si>
  <si>
    <t>ID: 908</t>
  </si>
  <si>
    <t>Iridanou III, Vasilissis Sofias Avenue, Athens</t>
  </si>
  <si>
    <t>(37.9753688 23.7424975),ID: 908,2bd-Vasilissis Sofias Avenue-1390€</t>
  </si>
  <si>
    <t>ID: 1736</t>
  </si>
  <si>
    <t>Milopotamou III, Ampelokipoi, Athens</t>
  </si>
  <si>
    <t>(37.9946844 23.7696714),ID: 1736,2bd-Ampelokipoi-920€</t>
  </si>
  <si>
    <t>ID: 648</t>
  </si>
  <si>
    <t>Ellanikou, Pangrati, Athens</t>
  </si>
  <si>
    <t>(37.9710668 23.745753),ID: 648,2bd-Pangrati-950€</t>
  </si>
  <si>
    <t>ID: 330</t>
  </si>
  <si>
    <t>Miltiadou III, Historic Center, Athens</t>
  </si>
  <si>
    <t>(37.9838096 23.7275388),ID: 330,2bd-Historic Center-1050€</t>
  </si>
  <si>
    <t>ID: 894</t>
  </si>
  <si>
    <t>Olimpias IV, Marousi, Athens</t>
  </si>
  <si>
    <t>(38.0463101 23.8074163),ID: 894,2bd-Marousi-1070€</t>
  </si>
  <si>
    <t>ID: 1510</t>
  </si>
  <si>
    <t>Trifillias ΙΙ, Ampelokipoi, Athens</t>
  </si>
  <si>
    <t>(37.9940622 23.7610139),ID: 1510,2bd-Ampelokipoi-1070€</t>
  </si>
  <si>
    <t>ID: 875</t>
  </si>
  <si>
    <t>Megalou Alexandrou III, Marousi, Athens</t>
  </si>
  <si>
    <t>(37.9826344 23.7166539),ID: 875,2bd-Marousi-1180€</t>
  </si>
  <si>
    <t>ID: 703</t>
  </si>
  <si>
    <t>Alsous II, Chalandri, Athens</t>
  </si>
  <si>
    <t>(38.008622 23.7943459),ID: 703,2bd-Chalandri-1190€</t>
  </si>
  <si>
    <t>ID: 30</t>
  </si>
  <si>
    <t>Petras, Marousi, Athens</t>
  </si>
  <si>
    <t>(38.0463101 23.8074163),ID: 30,2bd-Marousi-1260€</t>
  </si>
  <si>
    <t>ID: 1698</t>
  </si>
  <si>
    <t>Parnithos IX, Chalandri, Athens</t>
  </si>
  <si>
    <t>(38.0316094 23.8175561),ID: 1698,2bd-Chalandri-1430€</t>
  </si>
  <si>
    <t>ID: 964</t>
  </si>
  <si>
    <t>Tritonos III, Palaio Faliro, Athens</t>
  </si>
  <si>
    <t>(37.9260216 23.6960471),ID: 964,2bd-Palaio Faliro-1550€</t>
  </si>
  <si>
    <t>ID: 1325</t>
  </si>
  <si>
    <t>Kallidromiou I, Historic Center, Athens</t>
  </si>
  <si>
    <t>(37.9838096 23.7275388),ID: 1325,2bd-Historic Center-1000€</t>
  </si>
  <si>
    <t>ID: 672</t>
  </si>
  <si>
    <t>Pindou III, Filothei, Athens</t>
  </si>
  <si>
    <t>(38.0255953 23.7771332),ID: 672,2bd-Filothei-1200€</t>
  </si>
  <si>
    <t>ID: 602</t>
  </si>
  <si>
    <t>Europe VII, Marousi, Athens</t>
  </si>
  <si>
    <t>(38.0463101 23.8074163),ID: 602,2bd-Marousi-1290€</t>
  </si>
  <si>
    <t>ID: 1362</t>
  </si>
  <si>
    <t>Damareos III, Pangrati, Athens</t>
  </si>
  <si>
    <t>(37.9649075 23.7474228),ID: 1362,2bd-Pangrati-1020€</t>
  </si>
  <si>
    <t>ID: 1388</t>
  </si>
  <si>
    <t>Megalou Alexandrou V, Vrilissia, Athens</t>
  </si>
  <si>
    <t>(37.9826344 23.7166539),ID: 1388,2bd-Vrilissia-1280€</t>
  </si>
  <si>
    <t>ID: 1965</t>
  </si>
  <si>
    <t>Mpeles I, Koukaki, Athens</t>
  </si>
  <si>
    <t>(37.9640096 23.7202574),ID: 1965,2bd-Koukaki-1000€</t>
  </si>
  <si>
    <t>ID: 549</t>
  </si>
  <si>
    <t>Sergiou Patriarchou, Lycabettus, Athens</t>
  </si>
  <si>
    <t>(37.984218 23.7409408),ID: 549,2bd-Lycabettus-1000€</t>
  </si>
  <si>
    <t>ID: 1961</t>
  </si>
  <si>
    <t>Sokratous VI, Kifisia, Athens</t>
  </si>
  <si>
    <t>(38.0763607 23.8057457),ID: 1961,2bd-Kifisia-1050€</t>
  </si>
  <si>
    <t>ID: 1972</t>
  </si>
  <si>
    <t>Achaias II, Ampelokipoi, Athens</t>
  </si>
  <si>
    <t>(37.9916444 23.7619432),ID: 1972,2bd-Ampelokipoi-1130€</t>
  </si>
  <si>
    <t>ID: 1166</t>
  </si>
  <si>
    <t>Vrilission II, Chalandri, Athens</t>
  </si>
  <si>
    <t>(38.0255325 23.8272781),ID: 1166,2bd-Chalandri-1200€</t>
  </si>
  <si>
    <t>ID: 1542</t>
  </si>
  <si>
    <t>Artemidos V, Palaio Faliro, Athens</t>
  </si>
  <si>
    <t>(37.929006 23.697085),ID: 1542,2bd-Palaio Faliro-1230€</t>
  </si>
  <si>
    <t>ID: 40</t>
  </si>
  <si>
    <t>Anapiron Polemou I, Kolonaki, Athens</t>
  </si>
  <si>
    <t>(37.9800363 23.7489149),ID: 40,2bd-Kolonaki-1350€</t>
  </si>
  <si>
    <t>ID: 1979</t>
  </si>
  <si>
    <t>Ikoniou I, Nea Smyrni, Athens</t>
  </si>
  <si>
    <t>(37.9424301 23.7146579),ID: 1979,2bd-Nea Smyrni-1370€</t>
  </si>
  <si>
    <t>ID: 1866</t>
  </si>
  <si>
    <t>Ipsilantou XIII, Kolonaki, Athens</t>
  </si>
  <si>
    <t>(37.9769127 23.7468045),ID: 1866,2bd-Kolonaki-1450€</t>
  </si>
  <si>
    <t>ID: 1259</t>
  </si>
  <si>
    <t>Omirou IV, Nea Smyrni, Athens</t>
  </si>
  <si>
    <t>(37.9468101 23.7089842),ID: 1259,2bd-Nea Smyrni-1580€</t>
  </si>
  <si>
    <t>ID: 1215</t>
  </si>
  <si>
    <t>Feidiou Ι, Melissia, Athens</t>
  </si>
  <si>
    <t>(38.0658735 23.8352259),ID: 1215,2bd-Melissia-1190€</t>
  </si>
  <si>
    <t>ID: 400</t>
  </si>
  <si>
    <t>Parnassou I, Chalandri, Athens</t>
  </si>
  <si>
    <t>(38.025914 23.8245965),ID: 400,2bd-Chalandri-1360€</t>
  </si>
  <si>
    <t>ID: 571</t>
  </si>
  <si>
    <t>Parou I, Kifisia, Athens</t>
  </si>
  <si>
    <t>(38.0686411 23.818637),ID: 571,2bd-Kifisia-1740€</t>
  </si>
  <si>
    <t>ID: 810</t>
  </si>
  <si>
    <t>Fokilidou, Kolonaki, Athens</t>
  </si>
  <si>
    <t>(37.9795042 23.7405928),ID: 810,2bd-Kolonaki-1970€</t>
  </si>
  <si>
    <t>ID: 580</t>
  </si>
  <si>
    <t>Dionisiou Eginitou II, Vasilissis Sofias Avenue, Athens</t>
  </si>
  <si>
    <t>(37.9774955 23.756073),ID: 580,2bd-Vasilissis Sofias Avenue-1080€</t>
  </si>
  <si>
    <t>ID: 1341</t>
  </si>
  <si>
    <t>Ipsilantou VII, Kifisia, Athens</t>
  </si>
  <si>
    <t>(37.9769127 23.7468045),ID: 1341,2bd-Kifisia-1330€</t>
  </si>
  <si>
    <t>ID: 1093</t>
  </si>
  <si>
    <t>Kriezi VII, Chalandri, Athens</t>
  </si>
  <si>
    <t>(38.0313357 23.808622),ID: 1093,2bd-Chalandri-1240€</t>
  </si>
  <si>
    <t>ID: 300</t>
  </si>
  <si>
    <t>Fokianou I, Pangrati, Athens</t>
  </si>
  <si>
    <t>(37.9710209 23.7422632),ID: 300,2bd-Pangrati-1540€</t>
  </si>
  <si>
    <t>ID: 1411</t>
  </si>
  <si>
    <t>Neoptolemou, Pangrati, Athens</t>
  </si>
  <si>
    <t>(37.9628881 23.7474321),ID: 1411,2bd-Pangrati-1160€</t>
  </si>
  <si>
    <t>ID: 1060</t>
  </si>
  <si>
    <t>Sinesiou Kirinis I, Lycabettus, Athens</t>
  </si>
  <si>
    <t>(37.9862062 23.7454456),ID: 1060,2bd-Lycabettus-1500€</t>
  </si>
  <si>
    <t>ID: 289</t>
  </si>
  <si>
    <t>Kifisias Avenue II, Ampelokipoi, Athens</t>
  </si>
  <si>
    <t>(37.9909032 23.765552),ID: 289,2bd-Ampelokipoi-1170€</t>
  </si>
  <si>
    <t>ID: 1550</t>
  </si>
  <si>
    <t>Neoptolemou I, Pangrati, Athens</t>
  </si>
  <si>
    <t>(37.9628881 23.7474321),ID: 1550,2bd-Pangrati-1400€</t>
  </si>
  <si>
    <t>ID: 1038</t>
  </si>
  <si>
    <t>Nikis VI, Alimos, Athens</t>
  </si>
  <si>
    <t>(37.9148175 23.7134469),ID: 1038,2bd-Alimos-1600€</t>
  </si>
  <si>
    <t>ID: 565</t>
  </si>
  <si>
    <t>Fokianou II, Pangrati, Athens</t>
  </si>
  <si>
    <t>(37.9710209 23.7422632),ID: 565,2bd-Pangrati-910€</t>
  </si>
  <si>
    <t>ID: 1599</t>
  </si>
  <si>
    <t>Louloudion, Ampelokipoi, Athens</t>
  </si>
  <si>
    <t>(37.9825589 23.7711451),ID: 1599,2bd-Ampelokipoi-1010€</t>
  </si>
  <si>
    <t>ID: 1697</t>
  </si>
  <si>
    <t>Parnithos VIII, Chalandri, Athens</t>
  </si>
  <si>
    <t>(38.0214214 23.7987679),ID: 1697,2bd-Chalandri-1640€</t>
  </si>
  <si>
    <t>ID: 1189</t>
  </si>
  <si>
    <t>Tsami Karatasou IV, Acropolis, Athens</t>
  </si>
  <si>
    <t>(37.9665518 23.7236466),ID: 1189,2bd-Acropolis-1220€</t>
  </si>
  <si>
    <t>ID: 1814</t>
  </si>
  <si>
    <t>Charavgis IV, Chalandri, Athens</t>
  </si>
  <si>
    <t>(38.014088 23.8071636),ID: 1814,2bd-Chalandri-1580€</t>
  </si>
  <si>
    <t>ID: 1176</t>
  </si>
  <si>
    <t>Ionias I, Nea Smyrni, Athens</t>
  </si>
  <si>
    <t>(37.9508389 23.7134884),ID: 1176,2bd-Nea Smyrni-910€</t>
  </si>
  <si>
    <t>ID: 1734</t>
  </si>
  <si>
    <t>Efkalipton V, Marousi, Athens</t>
  </si>
  <si>
    <t>(38.0570568 23.8209315),ID: 1734,2bd-Marousi-990€</t>
  </si>
  <si>
    <t>ID: 1299</t>
  </si>
  <si>
    <t>Diovounioti III, Chalandri, Athens</t>
  </si>
  <si>
    <t>(38.0112922 23.8013445),ID: 1299,2bd-Chalandri-1200€</t>
  </si>
  <si>
    <t>ID: 585</t>
  </si>
  <si>
    <t>Dimitriou Gounari IV, Marousi, Athens</t>
  </si>
  <si>
    <t>(38.0513316 23.8080627),ID: 585,2bd-Marousi-1230€</t>
  </si>
  <si>
    <t>ID: 1349</t>
  </si>
  <si>
    <t>Kosti Palama II, Neo Psychiko, Athens</t>
  </si>
  <si>
    <t>(38.0088885 23.7810558),ID: 1349,2bd-Neo Psychiko-1550€</t>
  </si>
  <si>
    <t>ID: 935</t>
  </si>
  <si>
    <t>Stravonos, Pangrati, Athens</t>
  </si>
  <si>
    <t>(37.9697463 23.7488694),ID: 935,2bd-Pangrati-890€</t>
  </si>
  <si>
    <t>ID: 1507</t>
  </si>
  <si>
    <t>Lochagou Chatzievaggelou III, Elliniko, Athens</t>
  </si>
  <si>
    <t>(37.8893663 23.7460928),ID: 1507,2bd-Elliniko-1780€</t>
  </si>
  <si>
    <t>ID: 1378</t>
  </si>
  <si>
    <t>Efranoros III, Pangrati, Athens</t>
  </si>
  <si>
    <t>(37.9677596999999 23.7469741),ID: 1378,2bd-Pangrati-1180€</t>
  </si>
  <si>
    <t>ID: 311</t>
  </si>
  <si>
    <t>Anapiron Polemou II, Kolonaki, Athens</t>
  </si>
  <si>
    <t>(37.9800363 23.7489149),ID: 311,2bd-Kolonaki-1620€</t>
  </si>
  <si>
    <t>ID: 1422</t>
  </si>
  <si>
    <t>Michail Chatzikonstanti III, Ampelokipoi, Athens</t>
  </si>
  <si>
    <t>(37.99455 23.7642646),ID: 1422,2bd-Ampelokipoi-1350€</t>
  </si>
  <si>
    <t>ID: 716</t>
  </si>
  <si>
    <t>Skra III, Marousi, Athens</t>
  </si>
  <si>
    <t>(38.0463101 23.8074163),ID: 716,2bd-Marousi-1160€</t>
  </si>
  <si>
    <t>ID: 1827</t>
  </si>
  <si>
    <t>Dimocharous III, Kolonaki, Athens</t>
  </si>
  <si>
    <t>(37.9818353 23.7507858),ID: 1827,2bd-Kolonaki-2210€</t>
  </si>
  <si>
    <t>ID: 1545</t>
  </si>
  <si>
    <t>Spirou Merkouri II, Pangrati, Athens</t>
  </si>
  <si>
    <t>(37.9703413 23.7473806),ID: 1545,2bd-Pangrati-1030€</t>
  </si>
  <si>
    <t>ID: 1233</t>
  </si>
  <si>
    <t>Theagenous II, Pangrati, Athens</t>
  </si>
  <si>
    <t>(37.9712641 23.7510816),ID: 1233,2bd-Pangrati-1070€</t>
  </si>
  <si>
    <t>ID: 1366</t>
  </si>
  <si>
    <t>Ipsilantou VIII, Marousi, Athens</t>
  </si>
  <si>
    <t>(37.9769127 23.7468045),ID: 1366,2bd-Marousi-1150€</t>
  </si>
  <si>
    <t>ID: 787</t>
  </si>
  <si>
    <t>Giasemion, Chalandri, Athens</t>
  </si>
  <si>
    <t>(38.0298715 23.806642),ID: 787,2bd-Chalandri-1170€</t>
  </si>
  <si>
    <t>ID: 856</t>
  </si>
  <si>
    <t>Karditsas, Chalandri, Athens</t>
  </si>
  <si>
    <t>(38.0214214 23.7987679),ID: 856,2bd-Chalandri-1290€</t>
  </si>
  <si>
    <t>ID: 154</t>
  </si>
  <si>
    <t>Acheou, Kolonaki, Athens</t>
  </si>
  <si>
    <t>(37.9791202 23.7437321),ID: 154,2bd-Kolonaki-1450€</t>
  </si>
  <si>
    <t>ID: 963</t>
  </si>
  <si>
    <t>Tritonos II, Palaio Faliro, Athens</t>
  </si>
  <si>
    <t>(37.9260216 23.6960471),ID: 963,2bd-Palaio Faliro-1490€</t>
  </si>
  <si>
    <t>ID: 1537</t>
  </si>
  <si>
    <t>Nikis VII, Marousi, Athens</t>
  </si>
  <si>
    <t>(38.0463101 23.8074163),ID: 1537,2bd-Marousi-1420€</t>
  </si>
  <si>
    <t>ID: 1750</t>
  </si>
  <si>
    <t>Astidamantos V, Pangrati, Athens</t>
  </si>
  <si>
    <t>(37.9705432 23.7489508),ID: 1750,2bd-Pangrati-1120€</t>
  </si>
  <si>
    <t>ID: 1941</t>
  </si>
  <si>
    <t>Ivis II, Chalandri, Athens</t>
  </si>
  <si>
    <t>(38.0214214 23.7987679),ID: 1941,2bd-Chalandri-1220€</t>
  </si>
  <si>
    <t>ID: 502</t>
  </si>
  <si>
    <t>Erifilis, Pangrati, Athens</t>
  </si>
  <si>
    <t>(37.9705661 23.7485071),ID: 502,2bd-Pangrati-1070€</t>
  </si>
  <si>
    <t>ID: 1344</t>
  </si>
  <si>
    <t>Chrisocheri II, Marousi, Athens</t>
  </si>
  <si>
    <t>(38.0472544 23.818276),ID: 1344,2bd-Marousi-1020€</t>
  </si>
  <si>
    <t>ID: 1841</t>
  </si>
  <si>
    <t>Farantaton I, Vasilissis Sofias Avenue, Athens</t>
  </si>
  <si>
    <t>(37.9753688 23.7424975),ID: 1841,2bd-Vasilissis Sofias Avenue-1140€</t>
  </si>
  <si>
    <t>ID: 1661</t>
  </si>
  <si>
    <t>Efroniou V, Pangrati, Athens</t>
  </si>
  <si>
    <t>(37.9725047 23.7518947),ID: 1661,2bd-Pangrati-980€</t>
  </si>
  <si>
    <t>ID: 1265</t>
  </si>
  <si>
    <t>Meandroupoleos I, Ampelokipoi, Athens</t>
  </si>
  <si>
    <t>(37.9929388 23.7607693),ID: 1265,2bd-Ampelokipoi-1000€</t>
  </si>
  <si>
    <t>ID: 844</t>
  </si>
  <si>
    <t>Dinokratous VII, Kolonaki, Athens</t>
  </si>
  <si>
    <t>(37.9803242 23.7476644),ID: 844,2bd-Kolonaki-2120€</t>
  </si>
  <si>
    <t>ID: 1905</t>
  </si>
  <si>
    <t>Dimitriou Gounari XXVII, Agia Paraskevi, Athens</t>
  </si>
  <si>
    <t>(38.014967 23.8224893),ID: 1905,2bd-Agia Paraskevi-1120€</t>
  </si>
  <si>
    <t>ID: 1455</t>
  </si>
  <si>
    <t>Olimpionikou Tsiklitira, Marousi, Athens</t>
  </si>
  <si>
    <t>(38.0417465 23.8137222),ID: 1455,2bd-Marousi-1210€</t>
  </si>
  <si>
    <t>ID: 1869</t>
  </si>
  <si>
    <t>Georgiou Seferi III, Elliniko, Athens</t>
  </si>
  <si>
    <t>(38.0056693 23.7803066),ID: 1869,2bd-Elliniko-1510€</t>
  </si>
  <si>
    <t>ID: 751</t>
  </si>
  <si>
    <t>Christou Lada IV, Kifisia, Athens</t>
  </si>
  <si>
    <t>(38.0686019 23.8160143),ID: 751,2bd-Kifisia-1760€</t>
  </si>
  <si>
    <t>ID: 1466</t>
  </si>
  <si>
    <t>Korai V, Chalandri, Athens</t>
  </si>
  <si>
    <t>(38.0214214 23.7987679),ID: 1466,2bd-Chalandri-1000€</t>
  </si>
  <si>
    <t>ID: 1485</t>
  </si>
  <si>
    <t>Niriidon II, Palaio Faliro, Athens</t>
  </si>
  <si>
    <t>(37.9277276 23.6962434),ID: 1485,2bd-Palaio Faliro-1150€</t>
  </si>
  <si>
    <t>ID: 1398</t>
  </si>
  <si>
    <t>Vasileos Georgiou VIII, Pangrati, Athens</t>
  </si>
  <si>
    <t>(37.9727528 23.7446174),ID: 1398,2bd-Pangrati-1090€</t>
  </si>
  <si>
    <t>ID: 1789</t>
  </si>
  <si>
    <t>Rodon II, Chalandri, Athens</t>
  </si>
  <si>
    <t>(38.0214214 23.7987679),ID: 1789,2bd-Chalandri-1120€</t>
  </si>
  <si>
    <t>ID: 1018</t>
  </si>
  <si>
    <t>Perikleous IV, Chalandri, Athens</t>
  </si>
  <si>
    <t>(38.0214214 23.7987679),ID: 1018,2bd-Chalandri-1170€</t>
  </si>
  <si>
    <t>ID: 1740</t>
  </si>
  <si>
    <t>Dim. Karaoli II, Agia Paraskevi, Athens</t>
  </si>
  <si>
    <t>(38.0173631 23.8374002),ID: 1740,2bd-Agia Paraskevi-1180€</t>
  </si>
  <si>
    <t>ID: 1382</t>
  </si>
  <si>
    <t>Lochagou Chatzievaggelou II, Elliniko, Athens</t>
  </si>
  <si>
    <t>(37.8893663 23.7460928),ID: 1382,2bd-Elliniko-1860€</t>
  </si>
  <si>
    <t>ID: 1938</t>
  </si>
  <si>
    <t>Erechthiou I, Koukaki, Athens</t>
  </si>
  <si>
    <t>(37.9669262 23.7252882),ID: 1938,2bd-Koukaki-1070€</t>
  </si>
  <si>
    <t>ID: 1475</t>
  </si>
  <si>
    <t>Iridanou V, Vasilissis Sofias Avenue, Athens</t>
  </si>
  <si>
    <t>(37.9753688 23.7424975),ID: 1475,2bd-Vasilissis Sofias Avenue-1150€</t>
  </si>
  <si>
    <t>ID: 349</t>
  </si>
  <si>
    <t>Doiranis I, Kifisia, Athens</t>
  </si>
  <si>
    <t>(37.9999174 23.7475548),ID: 349,2bd-Kifisia-1310€</t>
  </si>
  <si>
    <t>ID: 1797</t>
  </si>
  <si>
    <t>Ipeirou, Agia Paraskevi, Athens</t>
  </si>
  <si>
    <t>(40.831934 24.3028089),ID: 1797,2bd-Agia Paraskevi-1170€</t>
  </si>
  <si>
    <t>ID: 1679</t>
  </si>
  <si>
    <t>Veikou, Acropolis, Athens</t>
  </si>
  <si>
    <t>(37.9649913 23.7239501),ID: 1679,2bd-Acropolis-1110€</t>
  </si>
  <si>
    <t>ID: 978</t>
  </si>
  <si>
    <t>Ierou Lochou II, Marousi, Athens</t>
  </si>
  <si>
    <t>(38.0460167 23.7996745),ID: 978,2bd-Marousi-1210€</t>
  </si>
  <si>
    <t>ID: 1418</t>
  </si>
  <si>
    <t>Andromedas V, Marousi, Athens</t>
  </si>
  <si>
    <t>(38.0463101 23.8074163),ID: 1418,2bd-Marousi-1300€</t>
  </si>
  <si>
    <t>ID: 1438</t>
  </si>
  <si>
    <t>Xanthou V, Agia Paraskevi, Athens</t>
  </si>
  <si>
    <t>(38.0059443 23.8146572),ID: 1438,2bd-Agia Paraskevi-1270€</t>
  </si>
  <si>
    <t>ID: 1452</t>
  </si>
  <si>
    <t>Chironos II, Pangrati, Athens</t>
  </si>
  <si>
    <t>(37.9720325 23.7465753),ID: 1452,2bd-Pangrati-1390€</t>
  </si>
  <si>
    <t>ID: 1511</t>
  </si>
  <si>
    <t>Str. Kontouli, Acropolis, Athens</t>
  </si>
  <si>
    <t>(37.9656717 23.7268016),ID: 1511,2bd-Acropolis-1030€</t>
  </si>
  <si>
    <t>ID: 1681</t>
  </si>
  <si>
    <t>Parthenonos VI, Palaio Faliro, Athens</t>
  </si>
  <si>
    <t>(37.9261529 23.6990802),ID: 1681,2bd-Palaio Faliro-1060€</t>
  </si>
  <si>
    <t>ID: 628</t>
  </si>
  <si>
    <t>Kosti Palama, Chalandri, Athens</t>
  </si>
  <si>
    <t>(38.0177435 23.7922039),ID: 628,2bd-Chalandri-1280€</t>
  </si>
  <si>
    <t>ID: 430</t>
  </si>
  <si>
    <t>Kritis I, Kifisia, Athens</t>
  </si>
  <si>
    <t>(37.9894817 23.7224922),ID: 430,2bd-Kifisia-1440€</t>
  </si>
  <si>
    <t>ID: 1530</t>
  </si>
  <si>
    <t>Panormou III, Ampelokipoi, Athens</t>
  </si>
  <si>
    <t>(37.9917296 23.760157),ID: 1530,2bd-Ampelokipoi-960€</t>
  </si>
  <si>
    <t>ID: 899</t>
  </si>
  <si>
    <t>Artemidos II, Agia Paraskevi, Athens</t>
  </si>
  <si>
    <t>(38.0091835 23.8282612),ID: 899,2bd-Agia Paraskevi-1150€</t>
  </si>
  <si>
    <t>ID: 73</t>
  </si>
  <si>
    <t>Amarousiou Chalandriou II, Marousi, Athens</t>
  </si>
  <si>
    <t>(38.0463101 23.8074163),ID: 73,2bd-Marousi-1310€</t>
  </si>
  <si>
    <t>ID: 370</t>
  </si>
  <si>
    <t>Tsami Karatasou III, Acropolis, Athens</t>
  </si>
  <si>
    <t>(37.9665518 23.7236466),ID: 370,2bd-Acropolis-2090€</t>
  </si>
  <si>
    <t>ID: 121</t>
  </si>
  <si>
    <t>Ifigeneias II, Palaio Faliro, Athens</t>
  </si>
  <si>
    <t>(37.9272784 23.708657),ID: 121,2bd-Palaio Faliro-1260€</t>
  </si>
  <si>
    <t>ID: 857</t>
  </si>
  <si>
    <t>Menippou, Cholargos, Athens</t>
  </si>
  <si>
    <t>(38.0057445 23.8035704),ID: 857,2bd-Cholargos-1160€</t>
  </si>
  <si>
    <t>ID: 1784</t>
  </si>
  <si>
    <t>Argolidos V, Ampelokipoi, Athens</t>
  </si>
  <si>
    <t>(37.9900348 23.7614293),ID: 1784,2bd-Ampelokipoi-1190€</t>
  </si>
  <si>
    <t>ID: 1610</t>
  </si>
  <si>
    <t>Troados, Agia Paraskevi, Athens</t>
  </si>
  <si>
    <t>(38.0100678 23.8269747),ID: 1610,2bd-Agia Paraskevi-1180€</t>
  </si>
  <si>
    <t>ID: 1384</t>
  </si>
  <si>
    <t>Georgiou Kedrinou I, Ampelokipoi, Athens</t>
  </si>
  <si>
    <t>(37.9907354 23.7569966),ID: 1384,2bd-Ampelokipoi-1230€</t>
  </si>
  <si>
    <t>ID: 1508</t>
  </si>
  <si>
    <t>Aristoxenou, Pangrati, Athens</t>
  </si>
  <si>
    <t>(37.9690956 23.7447808),ID: 1508,2bd-Pangrati-1050€</t>
  </si>
  <si>
    <t>ID: 1476</t>
  </si>
  <si>
    <t>Nikis V, Marousi, Athens</t>
  </si>
  <si>
    <t>(38.0463101 23.8074163),ID: 1476,2bd-Marousi-1140€</t>
  </si>
  <si>
    <t>ID: 1336</t>
  </si>
  <si>
    <t>Plateon II, Vrilissia, Athens</t>
  </si>
  <si>
    <t>(38.0339547 23.8330552),ID: 1336,2bd-Vrilissia-1380€</t>
  </si>
  <si>
    <t>ID: 1768</t>
  </si>
  <si>
    <t>Pirri, Vasilissis Sofias Avenue, Athens</t>
  </si>
  <si>
    <t>(37.9753688 23.7424975),ID: 1768,2bd-Vasilissis Sofias Avenue-1000€</t>
  </si>
  <si>
    <t>ID: 111</t>
  </si>
  <si>
    <t>Griveon, Kolonaki, Athens</t>
  </si>
  <si>
    <t>(37.9821273 23.7368059),ID: 111,2bd-Kolonaki-1010€</t>
  </si>
  <si>
    <t>ID: 1623</t>
  </si>
  <si>
    <t>Korinthias II, Ampelokipoi, Athens</t>
  </si>
  <si>
    <t>(37.9874205 23.7659418),ID: 1623,2bd-Ampelokipoi-1130€</t>
  </si>
  <si>
    <t>ID: 1385</t>
  </si>
  <si>
    <t>Megistis III, Alimos, Athens</t>
  </si>
  <si>
    <t>(37.9136852 23.717784),ID: 1385,2bd-Alimos-1380€</t>
  </si>
  <si>
    <t>ID: 1306</t>
  </si>
  <si>
    <t>Frinis II, Pangrati, Athens</t>
  </si>
  <si>
    <t>(37.9656889 23.7488154),ID: 1306,2bd-Pangrati-870€</t>
  </si>
  <si>
    <t>ID: 821</t>
  </si>
  <si>
    <t>Arrianou V, Pangrati, Athens</t>
  </si>
  <si>
    <t>(37.9709002 23.7440767),ID: 821,2bd-Pangrati-1170€</t>
  </si>
  <si>
    <t>ID: 1516</t>
  </si>
  <si>
    <t>Egiptou, Pangrati, Athens</t>
  </si>
  <si>
    <t>(37.9698306 23.7515665),ID: 1516,2bd-Pangrati-960€</t>
  </si>
  <si>
    <t>ID: 333</t>
  </si>
  <si>
    <t>Agias Sofias, Neo Psychiko, Athens</t>
  </si>
  <si>
    <t>(38.0012661 23.7766142),ID: 333,2bd-Neo Psychiko-1190€</t>
  </si>
  <si>
    <t>ID: 1703</t>
  </si>
  <si>
    <t>Parnithos V, Chalandri, Athens</t>
  </si>
  <si>
    <t>(38.0214214 23.7987679),ID: 1703,2bd-Chalandri-1570€</t>
  </si>
  <si>
    <t>ID: 1790</t>
  </si>
  <si>
    <t>Empedokleous, Pangrati, Athens</t>
  </si>
  <si>
    <t>(37.9638849 23.7449409),ID: 1790,2bd-Pangrati-1180€</t>
  </si>
  <si>
    <t>ID: 1717</t>
  </si>
  <si>
    <t>Psarrou, Marousi, Athens</t>
  </si>
  <si>
    <t>(38.0463101 23.8074163),ID: 1717,2bd-Marousi-1040€</t>
  </si>
  <si>
    <t>ID: 879</t>
  </si>
  <si>
    <t>Zitrou, Acropolis, Athens</t>
  </si>
  <si>
    <t>(37.9676265 23.7273623),ID: 879,2bd-Acropolis-1530€</t>
  </si>
  <si>
    <t>ID: 1817</t>
  </si>
  <si>
    <t>Tritonos V, Palaio Faliro, Athens</t>
  </si>
  <si>
    <t>(37.9260216 23.6960471),ID: 1817,2bd-Palaio Faliro-1370€</t>
  </si>
  <si>
    <t>ID: 567</t>
  </si>
  <si>
    <t>Paritsi II, Neo Psychiko, Athens</t>
  </si>
  <si>
    <t>(38.0042209 23.7828936),ID: 567,2bd-Neo Psychiko-1430€</t>
  </si>
  <si>
    <t>ID: 515</t>
  </si>
  <si>
    <t>Efforionos, Pangrati, Athens</t>
  </si>
  <si>
    <t>(37.9699924 23.7416587),ID: 515,2bd-Pangrati-1220€</t>
  </si>
  <si>
    <t>ID: 142</t>
  </si>
  <si>
    <t>Agias Varvaras II, Chalandri, Athens</t>
  </si>
  <si>
    <t>(38.0138714 23.7848201),ID: 142,2bd-Chalandri-980€</t>
  </si>
  <si>
    <t>ID: 1275</t>
  </si>
  <si>
    <t>Ippokratous II, Lycabettus, Athens</t>
  </si>
  <si>
    <t>(37.9849863 23.7400139),ID: 1275,2bd-Lycabettus-1100€</t>
  </si>
  <si>
    <t>ID: 1604</t>
  </si>
  <si>
    <t>Argonafton, Marousi, Athens</t>
  </si>
  <si>
    <t>(38.0505129 23.8119149),ID: 1604,2bd-Marousi-1320€</t>
  </si>
  <si>
    <t>ID: 1251</t>
  </si>
  <si>
    <t>Mesogeion Ι, Marousi, Athens</t>
  </si>
  <si>
    <t>(38.0463101 23.8074163),ID: 1251,2bd-Marousi-1330€</t>
  </si>
  <si>
    <t>ID: 1861</t>
  </si>
  <si>
    <t>Pergamou III, Nea Erithrea, Athens</t>
  </si>
  <si>
    <t>(38.0947419 23.8123643),ID: 1861,2bd-Nea Erithrea-1260€</t>
  </si>
  <si>
    <t>ID: 1886</t>
  </si>
  <si>
    <t>Dinokratous XIII, Kolonaki, Athens</t>
  </si>
  <si>
    <t>(37.9803242 23.7476644),ID: 1886,2bd-Kolonaki-1940€</t>
  </si>
  <si>
    <t>ID: 525</t>
  </si>
  <si>
    <t>Davaki I, Alimos, Athens</t>
  </si>
  <si>
    <t>(37.9174152 23.7084343),ID: 525,2bd-Alimos-1600€</t>
  </si>
  <si>
    <t>ID: 507</t>
  </si>
  <si>
    <t>Kleomenous V, Kolonaki, Athens</t>
  </si>
  <si>
    <t>(37.979909 23.7443112),ID: 507,2bd-Kolonaki-2270€</t>
  </si>
  <si>
    <t>ID: 1854</t>
  </si>
  <si>
    <t>Parnassidos I, Chalandri, Athens</t>
  </si>
  <si>
    <t>(38.0104528 23.8017097),ID: 1854,2bd-Chalandri-1040€</t>
  </si>
  <si>
    <t>ID: 1514</t>
  </si>
  <si>
    <t>Larisis, Ampelokipoi, Athens</t>
  </si>
  <si>
    <t>(37.9931129 23.7628911),ID: 1514,2bd-Ampelokipoi-1050€</t>
  </si>
  <si>
    <t>ID: 544</t>
  </si>
  <si>
    <t>Doganis V, Piraeus, Athens</t>
  </si>
  <si>
    <t>(37.9562095 23.6325157),ID: 544,2bd-Piraeus-960€</t>
  </si>
  <si>
    <t>ID: 1531</t>
  </si>
  <si>
    <t>Vardousion, Ampelokipoi, Athens</t>
  </si>
  <si>
    <t>(37.990183 23.7674538),ID: 1531,2bd-Ampelokipoi-1150€</t>
  </si>
  <si>
    <t>ID: 1054</t>
  </si>
  <si>
    <t>28is Oktovriou III, Vrilissia, Athens</t>
  </si>
  <si>
    <t>(38.0031803 23.7342037),ID: 1054,2bd-Vrilissia-1180€</t>
  </si>
  <si>
    <t>ID: 1064</t>
  </si>
  <si>
    <t>Patriarchou Grigoriou Ι, Marousi, Athens</t>
  </si>
  <si>
    <t>(37.9998376 23.8166694),ID: 1064,2bd-Marousi-1280€</t>
  </si>
  <si>
    <t>ID: 119</t>
  </si>
  <si>
    <t>Ipsilantou I, Kolonaki, Athens</t>
  </si>
  <si>
    <t>(37.9769127 23.7468045),ID: 119,2bd-Kolonaki-1740€</t>
  </si>
  <si>
    <t>ID: 1489</t>
  </si>
  <si>
    <t>Zacharitsa III, Koukaki, Athens</t>
  </si>
  <si>
    <t>(37.9653696 23.7234253),ID: 1489,2bd-Koukaki-1080€</t>
  </si>
  <si>
    <t>ID: 1538</t>
  </si>
  <si>
    <t>Ethnarchou Makariou IV, Elliniko, Athens</t>
  </si>
  <si>
    <t>(37.8959123 23.7519263),ID: 1538,2bd-Elliniko-1670€</t>
  </si>
  <si>
    <t>ID: 932</t>
  </si>
  <si>
    <t>Dimitriou Moscha, Marousi, Athens</t>
  </si>
  <si>
    <t>(38.0528882 23.8051594),ID: 932,2bd-Marousi-1250€</t>
  </si>
  <si>
    <t>ID: 1444</t>
  </si>
  <si>
    <t>Zaimi IV, Palaio Faliro, Athens</t>
  </si>
  <si>
    <t>(37.927778 23.7036256),ID: 1444,2bd-Palaio Faliro-1450€</t>
  </si>
  <si>
    <t>ID: 809</t>
  </si>
  <si>
    <t>Avras, Kifisia, Athens</t>
  </si>
  <si>
    <t>(38.0729682 23.8236441),ID: 809,2bd-Kifisia-1540€</t>
  </si>
  <si>
    <t>ID: 619</t>
  </si>
  <si>
    <t>Aristidou I, Palaio Faliro, Athens</t>
  </si>
  <si>
    <t>(37.9220415 23.7095711),ID: 619,2bd-Palaio Faliro-1210€</t>
  </si>
  <si>
    <t>ID: 1289</t>
  </si>
  <si>
    <t>Panormou I, Ampelokipoi, Athens</t>
  </si>
  <si>
    <t>(37.9917296 23.760157),ID: 1289,2bd-Ampelokipoi-1220€</t>
  </si>
  <si>
    <t>ID: 1857</t>
  </si>
  <si>
    <t>Kekropos II, Marousi, Athens</t>
  </si>
  <si>
    <t>(38.0488702 23.8164826),ID: 1857,2bd-Marousi-1430€</t>
  </si>
  <si>
    <t>ID: 1849</t>
  </si>
  <si>
    <t>Daskalaki I, Ampelokipoi, Athens</t>
  </si>
  <si>
    <t>(37.9899856 23.7657215),ID: 1849,2bd-Ampelokipoi-1090€</t>
  </si>
  <si>
    <t>ID: 942</t>
  </si>
  <si>
    <t>Chrysostomou Papadopoulou, Ampelokipoi, Athens</t>
  </si>
  <si>
    <t>(37.9886849 23.7640117),ID: 942,2bd-Ampelokipoi-810€</t>
  </si>
  <si>
    <t>ID: 403</t>
  </si>
  <si>
    <t>Ipsilantou III, Kolonaki, Athens</t>
  </si>
  <si>
    <t>(37.9769127 23.7468045),ID: 403,2bd-Kolonaki-1850€</t>
  </si>
  <si>
    <t>ID: 1667</t>
  </si>
  <si>
    <t>Danedon, Chalandri, Athens</t>
  </si>
  <si>
    <t>(38.0158945 23.8067183),ID: 1667,2bd-Chalandri-1310€</t>
  </si>
  <si>
    <t>ID: 1595</t>
  </si>
  <si>
    <t>Maltezou, Alimos, Athens</t>
  </si>
  <si>
    <t>(37.9152476 23.7100387),ID: 1595,2bd-Alimos-1180€</t>
  </si>
  <si>
    <t>ID: 1416</t>
  </si>
  <si>
    <t>Plastira III, Nea Smyrni, Athens</t>
  </si>
  <si>
    <t>(37.8392068 23.7692102),ID: 1416,2bd-Nea Smyrni-1120€</t>
  </si>
  <si>
    <t>ID: 1237</t>
  </si>
  <si>
    <t>Vrana I, Neo Psychiko, Athens</t>
  </si>
  <si>
    <t>(38.0047591 23.7797255),ID: 1237,2bd-Neo Psychiko-1210€</t>
  </si>
  <si>
    <t>ID: 4</t>
  </si>
  <si>
    <t>Katinas Paxinou, Marousi, Athens</t>
  </si>
  <si>
    <t>(38.0333671 23.7987225),ID: 4,2bd-Marousi-1320€</t>
  </si>
  <si>
    <t>ID: 1572</t>
  </si>
  <si>
    <t>Doukissis Plakentias V, Ampelokipoi, Athens</t>
  </si>
  <si>
    <t>(37.9907824 23.7633219),ID: 1572,2bd-Ampelokipoi-1170€</t>
  </si>
  <si>
    <t>ID: 1683</t>
  </si>
  <si>
    <t>Alkionis III, Palaio Faliro, Athens</t>
  </si>
  <si>
    <t>(37.9248553 23.6968792),ID: 1683,2bd-Palaio Faliro-1210€</t>
  </si>
  <si>
    <t>ID: 1865</t>
  </si>
  <si>
    <t>Makrinitsas I, Ampelokipoi, Athens</t>
  </si>
  <si>
    <t>(37.9895882 23.7572824),ID: 1865,2bd-Ampelokipoi-1040€</t>
  </si>
  <si>
    <t>ID: 785</t>
  </si>
  <si>
    <t>Dimitriou Gounari VI, Marousi, Athens</t>
  </si>
  <si>
    <t>(38.0513316 23.8080627),ID: 785,2bd-Marousi-1120€</t>
  </si>
  <si>
    <t>ID: 416</t>
  </si>
  <si>
    <t>Rodopis, Chalandri, Athens</t>
  </si>
  <si>
    <t>(38.0214214 23.7987679),ID: 416,2bd-Chalandri-1140€</t>
  </si>
  <si>
    <t>ID: 1709</t>
  </si>
  <si>
    <t>Thermopilon III, Chalandri, Athens</t>
  </si>
  <si>
    <t>(38.0295025 23.7934423),ID: 1709,2bd-Chalandri-1330€</t>
  </si>
  <si>
    <t>ID: 1762</t>
  </si>
  <si>
    <t>Atlantos IV, Palaio Faliro, Athens</t>
  </si>
  <si>
    <t>(37.9301613 23.6912338),ID: 1762,2bd-Palaio Faliro-1200€</t>
  </si>
  <si>
    <t>ID: 1776</t>
  </si>
  <si>
    <t>Orminiou III, Vasilissis Sofias Avenue, Athens</t>
  </si>
  <si>
    <t>(37.9753688 23.7424975),ID: 1776,2bd-Vasilissis Sofias Avenue-1230€</t>
  </si>
  <si>
    <t>ID: 1839</t>
  </si>
  <si>
    <t>Amfitritis I, Palaio Faliro, Athens</t>
  </si>
  <si>
    <t>(37.9233167 23.6977576),ID: 1839,2bd-Palaio Faliro-1250€</t>
  </si>
  <si>
    <t>ID: 1203</t>
  </si>
  <si>
    <t>Vironos ΙΙΙ, Chalandri, Athens</t>
  </si>
  <si>
    <t>(38.0052476 23.7914562),ID: 1203,2bd-Chalandri-1310€</t>
  </si>
  <si>
    <t>ID: 1929</t>
  </si>
  <si>
    <t>Aristotelous X, Chalandri, Athens</t>
  </si>
  <si>
    <t>(38.0186891 23.8014042),ID: 1929,2bd-Chalandri-1330€</t>
  </si>
  <si>
    <t>ID: 1111</t>
  </si>
  <si>
    <t>Marathonodromou VIII, Marousi, Athens</t>
  </si>
  <si>
    <t>(38.0492529 23.8091808),ID: 1111,2bd-Marousi-1240€</t>
  </si>
  <si>
    <t>ID: 900</t>
  </si>
  <si>
    <t>25is Martiou, Vrilissia, Athens</t>
  </si>
  <si>
    <t>(38.0305739 23.8290773),ID: 900,2bd-Vrilissia-1320€</t>
  </si>
  <si>
    <t>ID: 882</t>
  </si>
  <si>
    <t>Riga Fereou II, Alimos, Athens</t>
  </si>
  <si>
    <t>(37.9810594 23.7335812),ID: 882,2bd-Alimos-1090€</t>
  </si>
  <si>
    <t>ID: A34</t>
  </si>
  <si>
    <t>Tsami Karatasou II, Acropolis, Athens</t>
  </si>
  <si>
    <t>(37.9665518 23.7236466),ID: A34,2bd-Acropolis-1110€</t>
  </si>
  <si>
    <t>ID: 1513</t>
  </si>
  <si>
    <t>Eptanisou II, Agia Paraskevi, Athens</t>
  </si>
  <si>
    <t>(38.0016332 23.8163587),ID: 1513,2bd-Agia Paraskevi-1160€</t>
  </si>
  <si>
    <t>ID: 1430</t>
  </si>
  <si>
    <t>Atalantis, Kifisia, Athens</t>
  </si>
  <si>
    <t>(38.0821598 23.8243572),ID: 1430,2bd-Kifisia-1420€</t>
  </si>
  <si>
    <t>ID: 884</t>
  </si>
  <si>
    <t>Xanthippou, Kolonaki, Athens</t>
  </si>
  <si>
    <t>(37.9790574 23.7422407),ID: 884,2bd-Kolonaki-1240€</t>
  </si>
  <si>
    <t>ID: 1472</t>
  </si>
  <si>
    <t>Agathiou, Historic Center, Athens</t>
  </si>
  <si>
    <t>(37.9838096 23.7275388),ID: 1472,2bd-Historic Center-980€</t>
  </si>
  <si>
    <t>ID: 572</t>
  </si>
  <si>
    <t>Dimitrakopoulou I, Acropolis, Athens</t>
  </si>
  <si>
    <t>(37.9642365 23.7239397),ID: 572,2bd-Acropolis-1060€</t>
  </si>
  <si>
    <t>ID: 746</t>
  </si>
  <si>
    <t>Spefsippou II, Kolonaki, Athens</t>
  </si>
  <si>
    <t>(37.9785448 23.7434742),ID: 746,2bd-Kolonaki-2100€</t>
  </si>
  <si>
    <t>ID: 892</t>
  </si>
  <si>
    <t>Ralli II, Agia Paraskevi, Athens</t>
  </si>
  <si>
    <t>(38.0064404 23.8306774),ID: 892,2bd-Agia Paraskevi-1410€</t>
  </si>
  <si>
    <t>ID: 1552</t>
  </si>
  <si>
    <t>Komotinis, Ampelokipoi, Athens</t>
  </si>
  <si>
    <t>(37.9876394 23.7653387),ID: 1552,2bd-Ampelokipoi-980€</t>
  </si>
  <si>
    <t>ID: 1242</t>
  </si>
  <si>
    <t>Irakleous IV, Stavros Niarchos Park Area, Athens</t>
  </si>
  <si>
    <t>(37.9421989 23.6934583),ID: 1242,2bd-Stavros Niarchos Park Area-1060€</t>
  </si>
  <si>
    <t>ID: 1208</t>
  </si>
  <si>
    <t>Tsocha Ι, Ampelokipoi, Athens</t>
  </si>
  <si>
    <t>(37.9858126 23.756542),ID: 1208,2bd-Ampelokipoi-1770€</t>
  </si>
  <si>
    <t>ID: 1880</t>
  </si>
  <si>
    <t>Aspasias Kapsala I, Marousi, Athens</t>
  </si>
  <si>
    <t>(38.0371634 23.8146325),ID: 1880,2bd-Marousi-1440€</t>
  </si>
  <si>
    <t>ID: 1777</t>
  </si>
  <si>
    <t>Aminandrou, Koukaki, Athens</t>
  </si>
  <si>
    <t>(37.9637778 23.7191421),ID: 1777,2bd-Koukaki-1150€</t>
  </si>
  <si>
    <t>ID: 1058</t>
  </si>
  <si>
    <t>Afroditis I, Palaio Faliro, Athens</t>
  </si>
  <si>
    <t>(37.9270362 23.6964407),ID: 1058,2bd-Palaio Faliro-1380€</t>
  </si>
  <si>
    <t>ID: 1305</t>
  </si>
  <si>
    <t>Eratous II, Marousi, Athens</t>
  </si>
  <si>
    <t>(38.0424409 23.7954653),ID: 1305,2bd-Marousi-1520€</t>
  </si>
  <si>
    <t>ID: 132</t>
  </si>
  <si>
    <t>Rigillis, Kolonaki, Athens</t>
  </si>
  <si>
    <t>(37.9738231 23.7427469),ID: 132,2bd-Kolonaki-1870€</t>
  </si>
  <si>
    <t>ID: 1673</t>
  </si>
  <si>
    <t>Efroniou VI, Pangrati, Athens</t>
  </si>
  <si>
    <t>(37.9725047 23.7518947),ID: 1673,2bd-Pangrati-1180€</t>
  </si>
  <si>
    <t>ID: 1621</t>
  </si>
  <si>
    <t>Pindarou, Kolonaki, Athens</t>
  </si>
  <si>
    <t>(37.9784715 23.7394789),ID: 1621,2bd-Kolonaki-1880€</t>
  </si>
  <si>
    <t>ID: 1408</t>
  </si>
  <si>
    <t>Fokianou V, Pangrati, Athens</t>
  </si>
  <si>
    <t>(37.9710209 23.7422632),ID: 1408,2bd-Pangrati-1020€</t>
  </si>
  <si>
    <t>ID: 1487</t>
  </si>
  <si>
    <t>Themistokleous VI, Alimos, Athens</t>
  </si>
  <si>
    <t>(37.9857123 23.7335551),ID: 1487,2bd-Alimos-960€</t>
  </si>
  <si>
    <t>ID: 1147</t>
  </si>
  <si>
    <t>Makri, Acropolis, Athens</t>
  </si>
  <si>
    <t>(37.9715323 23.7257492),ID: 1147,2bd-Acropolis-1490€</t>
  </si>
  <si>
    <t>ID: 1682</t>
  </si>
  <si>
    <t>Eleftheriou Venizelou V, Glyfada, Athens</t>
  </si>
  <si>
    <t>(37.9803827 23.7328838),ID: 1682,2bd-Glyfada-1250€</t>
  </si>
  <si>
    <t>ID: 667</t>
  </si>
  <si>
    <t>Fragkoklisias III, Marousi, Athens</t>
  </si>
  <si>
    <t>(38.0360728 23.8104834),ID: 667,2bd-Marousi-1130€</t>
  </si>
  <si>
    <t>ID: 1691</t>
  </si>
  <si>
    <t>Vasilissis Sofias IV, Marousi, Athens</t>
  </si>
  <si>
    <t>(37.9753688 23.7424975),ID: 1691,2bd-Marousi-1210€</t>
  </si>
  <si>
    <t>ID: 1464</t>
  </si>
  <si>
    <t>Aristotelous III, Chalandri, Athens</t>
  </si>
  <si>
    <t>(38.0186891 23.8014042),ID: 1464,2bd-Chalandri-1450€</t>
  </si>
  <si>
    <t>ID: 421</t>
  </si>
  <si>
    <t>Alonion, Kifisia, Athens</t>
  </si>
  <si>
    <t>(38.0702398 23.8162287),ID: 421,2bd-Kifisia-1750€</t>
  </si>
  <si>
    <t>ID: 1502</t>
  </si>
  <si>
    <t>Kallipoleos V, Elliniko, Athens</t>
  </si>
  <si>
    <t>(37.8925777 23.7498667),ID: 1502,2bd-Elliniko-1040€</t>
  </si>
  <si>
    <t>ID: 705</t>
  </si>
  <si>
    <t>Konstantinou Neri II, Mets - Kallimarmaro, Athens</t>
  </si>
  <si>
    <t>(37.9658285 23.741427),ID: 705,2bd-Mets - Kallimarmaro-1230€</t>
  </si>
  <si>
    <t>ID: 345</t>
  </si>
  <si>
    <t>Kleomenous II, Kolonaki, Athens</t>
  </si>
  <si>
    <t>(37.979909 23.7443112),ID: 345,2bd-Kolonaki-2170€</t>
  </si>
  <si>
    <t>ID: 717</t>
  </si>
  <si>
    <t>Patriarchou Ioakim II, Kolonaki, Athens</t>
  </si>
  <si>
    <t>(37.977943 23.7437094),ID: 717,2bd-Kolonaki-1970€</t>
  </si>
  <si>
    <t>ID: 1425</t>
  </si>
  <si>
    <t>Terzopoulou, Agia Paraskevi, Athens</t>
  </si>
  <si>
    <t>(38.0129214 23.8235304),ID: 1425,2bd-Agia Paraskevi-1150€</t>
  </si>
  <si>
    <t>ID: A36</t>
  </si>
  <si>
    <t>Agnanton, Koukaki, Athens</t>
  </si>
  <si>
    <t>(37.9652373 23.7138935),ID: A36,2bd-Koukaki-1190€</t>
  </si>
  <si>
    <t>ID: 461</t>
  </si>
  <si>
    <t>Marathonodromou VI, Marousi, Athens</t>
  </si>
  <si>
    <t>(38.0492529 23.8091808),ID: 461,2bd-Marousi-1240€</t>
  </si>
  <si>
    <t>ID: 394</t>
  </si>
  <si>
    <t>Panagias Eleftherotrias II, Politeia, Athens</t>
  </si>
  <si>
    <t>(38.079181 23.8314541),ID: 394,2bd-Politeia-1410€</t>
  </si>
  <si>
    <t>ID: 532</t>
  </si>
  <si>
    <t>Rapsanis, Ampelokipoi, Athens</t>
  </si>
  <si>
    <t>(37.9853821 23.7646655),ID: 532,2bd-Ampelokipoi-1050€</t>
  </si>
  <si>
    <t>ID: 1227</t>
  </si>
  <si>
    <t>Athanasiou Diakou IX, Melissia, Athens</t>
  </si>
  <si>
    <t>(38.0527718 23.8328557),ID: 1227,2bd-Melissia-1080€</t>
  </si>
  <si>
    <t>ID: 1522</t>
  </si>
  <si>
    <t>Ifikratous III, Pangrati, Athens</t>
  </si>
  <si>
    <t>(37.9660653 23.7513259),ID: 1522,2bd-Pangrati-1150€</t>
  </si>
  <si>
    <t>ID: 1547</t>
  </si>
  <si>
    <t>Protagora I, Marousi, Athens</t>
  </si>
  <si>
    <t>(38.0411441 23.7955285),ID: 1547,2bd-Marousi-1160€</t>
  </si>
  <si>
    <t>ID: 651</t>
  </si>
  <si>
    <t>Dimitressa II, Vasilissis Sofias Avenue, Athens</t>
  </si>
  <si>
    <t>(37.9753688 23.7424975),ID: 651,2bd-Vasilissis Sofias Avenue-1210€</t>
  </si>
  <si>
    <t>ID: 1759</t>
  </si>
  <si>
    <t>Alikarnassou II, Nea Smyrni, Athens</t>
  </si>
  <si>
    <t>(37.944562 23.7040918),ID: 1759,2bd-Nea Smyrni-1420€</t>
  </si>
  <si>
    <t>ID: 965</t>
  </si>
  <si>
    <t>Tritonos IV, Palaio Faliro, Athens</t>
  </si>
  <si>
    <t>(37.9260216 23.6960471),ID: 965,2bd-Palaio Faliro-1480€</t>
  </si>
  <si>
    <t>ID: 143</t>
  </si>
  <si>
    <t>Amarousiou Chalandriou III, Marousi, Athens</t>
  </si>
  <si>
    <t>(38.0145891 23.8177792),ID: 143,2bd-Marousi-1180€</t>
  </si>
  <si>
    <t>ID: 973</t>
  </si>
  <si>
    <t>Iasiou III, Kolonaki, Athens</t>
  </si>
  <si>
    <t>(37.9786145 23.7499178),ID: 973,2bd-Kolonaki-1180€</t>
  </si>
  <si>
    <t>ID: 1795</t>
  </si>
  <si>
    <t>Andromachis III, Stavros Niarchos Park Area, Athens</t>
  </si>
  <si>
    <t>(37.9421989 23.6934583),ID: 1795,2bd-Stavros Niarchos Park Area-1180€</t>
  </si>
  <si>
    <t>ID: 853</t>
  </si>
  <si>
    <t>Vironos I, Chalandri, Athens</t>
  </si>
  <si>
    <t>(38.0052476 23.7914562),ID: 853,2bd-Chalandri-1210€</t>
  </si>
  <si>
    <t>ID: 592</t>
  </si>
  <si>
    <t>Peloponissou, Chalandri, Athens</t>
  </si>
  <si>
    <t>(38.0214214 23.7987679),ID: 592,2bd-Chalandri-1220€</t>
  </si>
  <si>
    <t>ID: 334</t>
  </si>
  <si>
    <t>Dionisiou Eginitou I, Vasilissis Sofias Avenue, Athens</t>
  </si>
  <si>
    <t>(37.9792287 23.7533384),ID: 334,2bd-Vasilissis Sofias Avenue-1260€</t>
  </si>
  <si>
    <t>ID: 1699</t>
  </si>
  <si>
    <t>Parnithos X, Chalandri, Athens</t>
  </si>
  <si>
    <t>(38.0316094 23.8175561),ID: 1699,2bd-Chalandri-1650€</t>
  </si>
  <si>
    <t>ID: 1225</t>
  </si>
  <si>
    <t>Filolaou II, Pangrati, Athens</t>
  </si>
  <si>
    <t>(37.9641039 23.7480115),ID: 1225,2bd-Pangrati-1090€</t>
  </si>
  <si>
    <t>ID: 126</t>
  </si>
  <si>
    <t>Markou Mousourou, Mets - Kallimarmaro, Athens</t>
  </si>
  <si>
    <t>(37.9659244 23.7383091),ID: 126,2bd-Mets - Kallimarmaro-1110€</t>
  </si>
  <si>
    <t>ID: 1873</t>
  </si>
  <si>
    <t>Mouson V, Kifisia, Athens</t>
  </si>
  <si>
    <t>(38.0779035 23.8152974),ID: 1873,2bd-Kifisia-1440€</t>
  </si>
  <si>
    <t>ID: 1268</t>
  </si>
  <si>
    <t>Sirinon II, Palaio Faliro, Athens</t>
  </si>
  <si>
    <t>(37.9299252 23.697265),ID: 1268,2bd-Palaio Faliro-1070€</t>
  </si>
  <si>
    <t>ID: 1625</t>
  </si>
  <si>
    <t>Vironos IV, Chalandri, Athens</t>
  </si>
  <si>
    <t>(38.0214214 23.7987679),ID: 1625,2bd-Chalandri-1100€</t>
  </si>
  <si>
    <t>ID: 351</t>
  </si>
  <si>
    <t>Milopotamou, Ampelokipoi, Athens</t>
  </si>
  <si>
    <t>(37.9946844 23.7696714),ID: 351,2bd-Ampelokipoi-780€</t>
  </si>
  <si>
    <t>ID: 463</t>
  </si>
  <si>
    <t>Kotieou, Ampelokipoi, Athens</t>
  </si>
  <si>
    <t>(37.9846813 23.7531408),ID: 463,2bd-Ampelokipoi-940€</t>
  </si>
  <si>
    <t>ID: 551</t>
  </si>
  <si>
    <t>Arrianou ΙΙ, Pangrati, Athens</t>
  </si>
  <si>
    <t>(37.9709002 23.7440767),ID: 551,2bd-Pangrati-940€</t>
  </si>
  <si>
    <t>ID: 854</t>
  </si>
  <si>
    <t>Vironos II, Chalandri, Athens</t>
  </si>
  <si>
    <t>(38.0214214 23.7987679),ID: 854,2bd-Chalandri-970€</t>
  </si>
  <si>
    <t>ID: 1302</t>
  </si>
  <si>
    <t>Taxiarchon I, Alimos, Athens</t>
  </si>
  <si>
    <t>(37.9747507 23.725865),ID: 1302,2bd-Alimos-1040€</t>
  </si>
  <si>
    <t>ID: 1527</t>
  </si>
  <si>
    <t>Formionos ΙΙΙ, Pangrati, Athens</t>
  </si>
  <si>
    <t>(37.9695822 23.7523718),ID: 1527,2bd-Pangrati-1040€</t>
  </si>
  <si>
    <t>ID: 1580</t>
  </si>
  <si>
    <t>Alketou II, Pangrati, Athens</t>
  </si>
  <si>
    <t>(37.963732 23.7488578),ID: 1580,2bd-Pangrati-1070€</t>
  </si>
  <si>
    <t>ID: 1907</t>
  </si>
  <si>
    <t>Dimitriou Gounari XXIX, Agia Paraskevi, Athens</t>
  </si>
  <si>
    <t>(38.014967 23.8224893),ID: 1907,2bd-Agia Paraskevi-1090€</t>
  </si>
  <si>
    <t>ID: 1911</t>
  </si>
  <si>
    <t>Dimitriou Gounari XXXIII, Agia Paraskevi, Athens</t>
  </si>
  <si>
    <t>(38.014967 23.8224893),ID: 1911,2bd-Agia Paraskevi-1090€</t>
  </si>
  <si>
    <t>ID: 164</t>
  </si>
  <si>
    <t>Logothetidi, Ampelokipoi, Athens</t>
  </si>
  <si>
    <t>(37.9945767 23.7636394),ID: 164,2bd-Ampelokipoi-1110€</t>
  </si>
  <si>
    <t>ID: 5</t>
  </si>
  <si>
    <t>Amarousiou Chalandriou I, Marousi, Athens</t>
  </si>
  <si>
    <t>(38.0145891 23.8177792),ID: 5,2bd-Marousi-1110€</t>
  </si>
  <si>
    <t>ID: 695</t>
  </si>
  <si>
    <t>Agias Eleousis, Marousi, Athens</t>
  </si>
  <si>
    <t>(38.0524475 23.8145968),ID: 695,2bd-Marousi-1220€</t>
  </si>
  <si>
    <t>ID: 1787</t>
  </si>
  <si>
    <t>Mpizaniou, Chalandri, Athens</t>
  </si>
  <si>
    <t>(38.0134591 23.7947972),ID: 1787,2bd-Chalandri-1260€</t>
  </si>
  <si>
    <t>ID: 1548</t>
  </si>
  <si>
    <t>Megistis IV, Alimos, Athens</t>
  </si>
  <si>
    <t>(37.9136852 23.717784),ID: 1548,2bd-Alimos-1330€</t>
  </si>
  <si>
    <t>ID: 769</t>
  </si>
  <si>
    <t>Papanastasiou II, Neo Psychiko, Athens</t>
  </si>
  <si>
    <t>(38.0047591 23.7797255),ID: 769,2bd-Neo Psychiko-1370€</t>
  </si>
  <si>
    <t>ID: 1810</t>
  </si>
  <si>
    <t>Voutsina III, Cholargos, Athens</t>
  </si>
  <si>
    <t>(38.0010362 23.7927601),ID: 1810,2bd-Cholargos-1390€</t>
  </si>
  <si>
    <t>ID: 1730</t>
  </si>
  <si>
    <t>Kanari, Kolonaki, Athens</t>
  </si>
  <si>
    <t>(37.9770831 23.7391),ID: 1730,2bd-Kolonaki-2050€</t>
  </si>
  <si>
    <t>ID: 172</t>
  </si>
  <si>
    <t>Ifigenias III, Palaio Faliro, Athens</t>
  </si>
  <si>
    <t>(37.9272784 23.708657),ID: 172,2bd-Palaio Faliro-1140€</t>
  </si>
  <si>
    <t>ID: 186</t>
  </si>
  <si>
    <t>Papaflessa, Palaio Faliro, Athens</t>
  </si>
  <si>
    <t>(37.9279127 23.7089518),ID: 186,2bd-Palaio Faliro-1210€</t>
  </si>
  <si>
    <t>ID: 1912</t>
  </si>
  <si>
    <t>Dimitriou Gounari XXXIV, Agia Paraskevi, Athens</t>
  </si>
  <si>
    <t>(38.014967 23.8224893),ID: 1912,2bd-Agia Paraskevi-1240€</t>
  </si>
  <si>
    <t>ID: 1377</t>
  </si>
  <si>
    <t>Lochagou Chatzievaggelou, Elliniko, Athens</t>
  </si>
  <si>
    <t>(37.8893663 23.7460928),ID: 1377,2bd-Elliniko-1710€</t>
  </si>
  <si>
    <t>ID: 1427</t>
  </si>
  <si>
    <t>Epaminonda III, Stavros Niarchos Park Area, Athens</t>
  </si>
  <si>
    <t>(37.9421989 23.6934583),ID: 1427,2bd-Stavros Niarchos Park Area-1120€</t>
  </si>
  <si>
    <t>ID: 296</t>
  </si>
  <si>
    <t>Vasileos Konstantinou II, Kolonaki, Athens</t>
  </si>
  <si>
    <t>(37.9726321 23.7439488),ID: 296,2bd-Kolonaki-1590€</t>
  </si>
  <si>
    <t>ID: 1590</t>
  </si>
  <si>
    <t>Korinthias I, Ampelokipoi, Athens</t>
  </si>
  <si>
    <t>(37.9874205 23.7659418),ID: 1590,2bd-Ampelokipoi-960€</t>
  </si>
  <si>
    <t>ID: 1414</t>
  </si>
  <si>
    <t>Formionos II, Pangrati, Athens</t>
  </si>
  <si>
    <t>(37.9695822 23.7523718),ID: 1414,2bd-Pangrati-970€</t>
  </si>
  <si>
    <t>ID: 1415</t>
  </si>
  <si>
    <t>Iridanou IV, Vasilissis Sofias Avenue, Athens</t>
  </si>
  <si>
    <t>(37.9753688 23.7424975),ID: 1415,2bd-Vasilissis Sofias Avenue-1080€</t>
  </si>
  <si>
    <t>ID: 444</t>
  </si>
  <si>
    <t>Kefalinias, Marousi, Athens</t>
  </si>
  <si>
    <t>(37.9991758 23.7328351),ID: 444,2bd-Marousi-1270€</t>
  </si>
  <si>
    <t>ID: 597</t>
  </si>
  <si>
    <t>Dionisou X, Marousi, Athens</t>
  </si>
  <si>
    <t>(38.047085 23.8024806),ID: 597,2bd-Marousi-1290€</t>
  </si>
  <si>
    <t>ID: 1858</t>
  </si>
  <si>
    <t>Kekropos III, Marousi, Athens</t>
  </si>
  <si>
    <t>(38.0488702 23.8164826),ID: 1858,2bd-Marousi-1390€</t>
  </si>
  <si>
    <t>ID: 1449</t>
  </si>
  <si>
    <t>Efroniou II, Pangrati, Athens</t>
  </si>
  <si>
    <t>(37.9725047 23.7518947),ID: 1449,2bd-Pangrati-1400€</t>
  </si>
  <si>
    <t>ID: 1201</t>
  </si>
  <si>
    <t>Ethnarchou Makariou III, Alimos, Athens</t>
  </si>
  <si>
    <t>(37.9177207 23.706262),ID: 1201,2bd-Alimos-1410€</t>
  </si>
  <si>
    <t>ID: 1932</t>
  </si>
  <si>
    <t>Endimionos VI, Palaio Faliro, Athens</t>
  </si>
  <si>
    <t>(37.9349963 23.6976855),ID: 1932,2bd-Palaio Faliro-1460€</t>
  </si>
  <si>
    <t>ID: 342</t>
  </si>
  <si>
    <t>Xenokratous II, Kolonaki, Athens</t>
  </si>
  <si>
    <t>(37.9794256 23.7456902),ID: 342,2bd-Kolonaki-2020€</t>
  </si>
  <si>
    <t>ID: 1815</t>
  </si>
  <si>
    <t>Imittou III, Vrilissia, Athens</t>
  </si>
  <si>
    <t>(38.0371248 23.8355586),ID: 1815,2bd-Vrilissia-1340€</t>
  </si>
  <si>
    <t>ID: 1887</t>
  </si>
  <si>
    <t>Omirou VIII, Kolonaki, Athens</t>
  </si>
  <si>
    <t>(37.9795244 23.7359515),ID: 1887,2bd-Kolonaki-1520€</t>
  </si>
  <si>
    <t>ID: 1748</t>
  </si>
  <si>
    <t>Aristotelous IV, Chalandri, Athens</t>
  </si>
  <si>
    <t>(38.0186891 23.8014042),ID: 1748,2bd-Chalandri-1210€</t>
  </si>
  <si>
    <t>ID: 1906</t>
  </si>
  <si>
    <t>Dimitriou Gounari XXVIII, Agia Paraskevi, Athens</t>
  </si>
  <si>
    <t>(38.014967 23.8224893),ID: 1906,2bd-Agia Paraskevi-1120€</t>
  </si>
  <si>
    <t>ID: 849</t>
  </si>
  <si>
    <t>Marasli, Kolonaki, Athens</t>
  </si>
  <si>
    <t>(37.9788767 23.746076),ID: 849,2bd-Kolonaki-1370€</t>
  </si>
  <si>
    <t>ID: 438</t>
  </si>
  <si>
    <t>Andromedas III, Marousi, Athens</t>
  </si>
  <si>
    <t>(38.0463101 23.8074163),ID: 438,2bd-Marousi-1340€</t>
  </si>
  <si>
    <t>ID: 747</t>
  </si>
  <si>
    <t>Paparrigopoulou, Chalandri, Athens</t>
  </si>
  <si>
    <t>(38.0218673 23.7956211),ID: 747,2bd-Chalandri-1410€</t>
  </si>
  <si>
    <t>ID: 1608</t>
  </si>
  <si>
    <t>Lamprou Katsoni III, Lycabettus, Athens</t>
  </si>
  <si>
    <t>(37.9881057 23.7493886),ID: 1608,2bd-Lycabettus-1090€</t>
  </si>
  <si>
    <t>ID: 1390</t>
  </si>
  <si>
    <t>Efranoros IV, Pangrati, Athens</t>
  </si>
  <si>
    <t>(37.9677596999999 23.7469741),ID: 1390,2bd-Pangrati-1090€</t>
  </si>
  <si>
    <t>ID: 740</t>
  </si>
  <si>
    <t>Prigkiponnison, Marousi, Athens</t>
  </si>
  <si>
    <t>(37.9960324 23.7482368),ID: 740,2bd-Marousi-1330€</t>
  </si>
  <si>
    <t>ID: 1099</t>
  </si>
  <si>
    <t>Vriaxidos, Pangrati, Athens</t>
  </si>
  <si>
    <t>(37.96683 23.7468613),ID: 1099,2bd-Pangrati-1420€</t>
  </si>
  <si>
    <t>ID: 1603</t>
  </si>
  <si>
    <t>Markou Mpotsari VI, Chalandri, Athens</t>
  </si>
  <si>
    <t>(37.9645451 23.7259297),ID: 1603,2bd-Chalandri-1480€</t>
  </si>
  <si>
    <t>ID: 1701</t>
  </si>
  <si>
    <t>Parnithos III, Chalandri, Athens</t>
  </si>
  <si>
    <t>(38.0316094 23.8175561),ID: 1701,2bd-Chalandri-1570€</t>
  </si>
  <si>
    <t>ID: 1533</t>
  </si>
  <si>
    <t>Agiou Alexandrou II, Palaio Faliro, Athens</t>
  </si>
  <si>
    <t>(37.9289402 23.6941927),ID: 1533,2bd-Palaio Faliro-1210€</t>
  </si>
  <si>
    <t>ID: 1467</t>
  </si>
  <si>
    <t>Protagora, Marousi, Athens</t>
  </si>
  <si>
    <t>(38.0411441 23.7955285),ID: 1467,2bd-Marousi-1250€</t>
  </si>
  <si>
    <t>ID: 766</t>
  </si>
  <si>
    <t>Aristoteli Valaoritou ΙΙ, Chalandri, Athens</t>
  </si>
  <si>
    <t>(38.0013866 23.6929859),ID: 766,2bd-Chalandri-1290€</t>
  </si>
  <si>
    <t>ID: 548</t>
  </si>
  <si>
    <t>Diovounioti, Koukaki, Athens</t>
  </si>
  <si>
    <t>(37.964123 23.7193423),ID: 548,2bd-Koukaki-1330€</t>
  </si>
  <si>
    <t>ID: 1117</t>
  </si>
  <si>
    <t>Charavgis I, Chalandri, Athens</t>
  </si>
  <si>
    <t>(38.014088 23.8071636),ID: 1117,2bd-Chalandri-1360€</t>
  </si>
  <si>
    <t>ID: 1121</t>
  </si>
  <si>
    <t>Zacharitsa I, Acropolis, Athens</t>
  </si>
  <si>
    <t>(37.9653696 23.7234253),ID: 1121,2bd-Acropolis-1420€</t>
  </si>
  <si>
    <t>ID: 733</t>
  </si>
  <si>
    <t>Sofokleous, Marousi, Athens</t>
  </si>
  <si>
    <t>(37.9811612 23.7265937),ID: 733,2bd-Marousi-920€</t>
  </si>
  <si>
    <t>ID: 1774</t>
  </si>
  <si>
    <t>Georgiou Kedrinou II, Ampelokipoi, Athens</t>
  </si>
  <si>
    <t>(37.9907354 23.7569966),ID: 1774,2bd-Ampelokipoi-980€</t>
  </si>
  <si>
    <t>ID: 1471</t>
  </si>
  <si>
    <t>Thesproteos, Historic Center, Athens</t>
  </si>
  <si>
    <t>(37.9838096 23.7275388),ID: 1471,2bd-Historic Center-1100€</t>
  </si>
  <si>
    <t>ID: 902</t>
  </si>
  <si>
    <t>Doxapatri III, Kolonaki, Athens</t>
  </si>
  <si>
    <t>(37.9839228 23.7420404),ID: 902,2bd-Kolonaki-1110€</t>
  </si>
  <si>
    <t>ID: 1947</t>
  </si>
  <si>
    <t>Mpoumpoulinas V, Marousi, Athens</t>
  </si>
  <si>
    <t>(37.9891854 23.7335387),ID: 1947,2bd-Marousi-1130€</t>
  </si>
  <si>
    <t>ID: 694</t>
  </si>
  <si>
    <t>Sofias Vempo, Marousi, Athens</t>
  </si>
  <si>
    <t>(38.0329875 23.7988196),ID: 694,2bd-Marousi-1350€</t>
  </si>
  <si>
    <t>ID: 1148</t>
  </si>
  <si>
    <t>Dimitras II, Agia Paraskevi, Athens</t>
  </si>
  <si>
    <t>(38.0114285 23.8312492),ID: 1148,2bd-Agia Paraskevi-1360€</t>
  </si>
  <si>
    <t>ID: 1156</t>
  </si>
  <si>
    <t>Filolaou, Pangrati, Athens</t>
  </si>
  <si>
    <t>(37.9641039 23.7480115),ID: 1156,2bd-Pangrati-1070€</t>
  </si>
  <si>
    <t>ID: 916</t>
  </si>
  <si>
    <t>Nikosthenous, Pangrati, Athens</t>
  </si>
  <si>
    <t>(37.9690595 23.7454364),ID: 916,2bd-Pangrati-1110€</t>
  </si>
  <si>
    <t>ID: 1525</t>
  </si>
  <si>
    <t>Deligianni, Melissia, Athens</t>
  </si>
  <si>
    <t>(38.0483904 23.8381647),ID: 1525,2bd-Melissia-1170€</t>
  </si>
  <si>
    <t>ID: 1598</t>
  </si>
  <si>
    <t>Eantos, Palaio Faliro, Athens</t>
  </si>
  <si>
    <t>(37.9249754 23.7028622),ID: 1598,2bd-Palaio Faliro-1190€</t>
  </si>
  <si>
    <t>ID: 1194</t>
  </si>
  <si>
    <t>Ikarias I, Kifisia, Athens</t>
  </si>
  <si>
    <t>(38.0663071 23.8137793),ID: 1194,2bd-Kifisia-1230€</t>
  </si>
  <si>
    <t>ID: 442</t>
  </si>
  <si>
    <t>Taigetou I, Kifisia, Athens</t>
  </si>
  <si>
    <t>(38.011416 23.7389726),ID: 442,2bd-Kifisia-1430€</t>
  </si>
  <si>
    <t>ID: 1113</t>
  </si>
  <si>
    <t>Kapodistriou II, Chalandri, Athens</t>
  </si>
  <si>
    <t>(37.9865346 23.7294415),ID: 1113,2bd-Chalandri-1530€</t>
  </si>
  <si>
    <t>ID: 1609</t>
  </si>
  <si>
    <t>Stilponos, Pangrati, Athens</t>
  </si>
  <si>
    <t>(37.9646729 23.74157),ID: 1609,2bd-Pangrati-960€</t>
  </si>
  <si>
    <t>ID: 1284</t>
  </si>
  <si>
    <t>Pasitelous II, Pangrati, Athens</t>
  </si>
  <si>
    <t>(37.9672495 23.7460307),ID: 1284,2bd-Pangrati-1150€</t>
  </si>
  <si>
    <t>ID: 1195</t>
  </si>
  <si>
    <t>Chrisostomou Smirnis III, Cholargos, Athens</t>
  </si>
  <si>
    <t>(37.9948833 23.8051565),ID: 1195,2bd-Cholargos-1190€</t>
  </si>
  <si>
    <t>ID: 1051</t>
  </si>
  <si>
    <t>Korinthias, Ampelokipoi, Athens</t>
  </si>
  <si>
    <t>(37.9874205 23.7659418),ID: 1051,2bd-Ampelokipoi-1410€</t>
  </si>
  <si>
    <t>ID: 1486</t>
  </si>
  <si>
    <t>Xenokratous VIII, Kolonaki, Athens</t>
  </si>
  <si>
    <t>(37.9794256 23.7456902),ID: 1486,2bd-Kolonaki-1420€</t>
  </si>
  <si>
    <t>ID: 950</t>
  </si>
  <si>
    <t>Papanastasiou III, Neo Psychiko, Athens</t>
  </si>
  <si>
    <t>(38.0047591 23.7797255),ID: 950,2bd-Neo Psychiko-1660€</t>
  </si>
  <si>
    <t>ID: 390</t>
  </si>
  <si>
    <t>Dimitriou Gounari II, Kifisia, Athens</t>
  </si>
  <si>
    <t>(38.0737893 23.8253393),ID: 390,2bd-Kifisia-1780€</t>
  </si>
  <si>
    <t>ID: 1551</t>
  </si>
  <si>
    <t>Asklipiou I, Lycabettus, Athens</t>
  </si>
  <si>
    <t>(37.9852332 23.7415961),ID: 1551,2bd-Lycabettus-660€</t>
  </si>
  <si>
    <t>ID: 1124</t>
  </si>
  <si>
    <t>Perikleous Av. III, Cholargos, Athens</t>
  </si>
  <si>
    <t>(37.9988188 23.7992025),ID: 1124,2bd-Cholargos-890€</t>
  </si>
  <si>
    <t>ID: 1571</t>
  </si>
  <si>
    <t>Damareos V, Pangrati, Athens</t>
  </si>
  <si>
    <t>(37.9649075 23.7474228),ID: 1571,2bd-Pangrati-1000€</t>
  </si>
  <si>
    <t>ID: 1663</t>
  </si>
  <si>
    <t>Pratinou VI, Pangrati, Athens</t>
  </si>
  <si>
    <t>(37.9705799 23.7482406),ID: 1663,2bd-Pangrati-1020€</t>
  </si>
  <si>
    <t>ID: 1754</t>
  </si>
  <si>
    <t>Alkmanos V, Vasilissis Sofias Avenue, Athens</t>
  </si>
  <si>
    <t>(37.9753688 23.7424975),ID: 1754,2bd-Vasilissis Sofias Avenue-1030€</t>
  </si>
  <si>
    <t>ID: 1528</t>
  </si>
  <si>
    <t>Sofias Sliman, Ampelokipoi, Athens</t>
  </si>
  <si>
    <t>(37.9904665 23.768791),ID: 1528,2bd-Ampelokipoi-1080€</t>
  </si>
  <si>
    <t>ID: 304</t>
  </si>
  <si>
    <t>Propileon, Alimos, Athens</t>
  </si>
  <si>
    <t>(37.9138381 23.7213642),ID: 304,2bd-Alimos-1150€</t>
  </si>
  <si>
    <t>ID: 1050</t>
  </si>
  <si>
    <t>Scholiou I, Agia Paraskevi, Athens</t>
  </si>
  <si>
    <t>(38.0113455 23.8263168),ID: 1050,2bd-Agia Paraskevi-1150€</t>
  </si>
  <si>
    <t>ID: 1459</t>
  </si>
  <si>
    <t>Evergetou Giavasi, Agia Paraskevi, Athens</t>
  </si>
  <si>
    <t>(38.0111129 23.816974),ID: 1459,2bd-Agia Paraskevi-1200€</t>
  </si>
  <si>
    <t>ID: 1910</t>
  </si>
  <si>
    <t>Dimitriou Gounari XXXII, Agia Paraskevi, Athens</t>
  </si>
  <si>
    <t>(38.014967 23.8224893),ID: 1910,2bd-Agia Paraskevi-1250€</t>
  </si>
  <si>
    <t>ID: 1885</t>
  </si>
  <si>
    <t>Gortinias II, Chalandri, Athens</t>
  </si>
  <si>
    <t>(38.0394112 23.8538555),ID: 1885,2bd-Chalandri-1280€</t>
  </si>
  <si>
    <t>ID: 1725</t>
  </si>
  <si>
    <t>Eschilou, Chalandri, Athens</t>
  </si>
  <si>
    <t>(38.022182 23.8059456),ID: 1725,2bd-Chalandri-1380€</t>
  </si>
  <si>
    <t>ID: 1760</t>
  </si>
  <si>
    <t>Alikarnassou III, Nea Smyrni, Athens</t>
  </si>
  <si>
    <t>(37.944562 23.7040918),ID: 1760,2bd-Nea Smyrni-1390€</t>
  </si>
  <si>
    <t>ID: 1127</t>
  </si>
  <si>
    <t>Odissea Androutsou IV, Marousi, Athens</t>
  </si>
  <si>
    <t>(37.9635192 23.7241531),ID: 1127,2bd-Marousi-1390€</t>
  </si>
  <si>
    <t>ID: 1096</t>
  </si>
  <si>
    <t>Rigillis III, Kolonaki, Athens</t>
  </si>
  <si>
    <t>(37.9738231 23.7427469),ID: 1096,2bd-Kolonaki-1930€</t>
  </si>
  <si>
    <t>ID: 1755</t>
  </si>
  <si>
    <t>Metonos I, Cholargos, Athens</t>
  </si>
  <si>
    <t>(37.9996628 23.7896474),ID: 1755,2bd-Cholargos-1190€</t>
  </si>
  <si>
    <t>ID: 835</t>
  </si>
  <si>
    <t>Ralli I, Agia Paraskevi, Athens</t>
  </si>
  <si>
    <t>(38.0064404 23.8306774),ID: 835,2bd-Agia Paraskevi-1470€</t>
  </si>
  <si>
    <t>ID: 545</t>
  </si>
  <si>
    <t>Doganis VI, Piraeus, Athens</t>
  </si>
  <si>
    <t>(37.9562095 23.6325157),ID: 545,2bd-Piraeus-890€</t>
  </si>
  <si>
    <t>ID: 1031</t>
  </si>
  <si>
    <t>Tsimiski, Lycabettus, Athens</t>
  </si>
  <si>
    <t>(37.985782 23.7416522),ID: 1031,2bd-Lycabettus-910€</t>
  </si>
  <si>
    <t>ID: 1365</t>
  </si>
  <si>
    <t>Theagenous III, Pangrati, Athens</t>
  </si>
  <si>
    <t>(37.9712641 23.7510816),ID: 1365,2bd-Pangrati-930€</t>
  </si>
  <si>
    <t>ID: 1045</t>
  </si>
  <si>
    <t>Filochorou I, Pangrati, Athens</t>
  </si>
  <si>
    <t>(37.9704565 23.7461265),ID: 1045,2bd-Pangrati-970€</t>
  </si>
  <si>
    <t>ID: 817</t>
  </si>
  <si>
    <t>Evgeniou Voulgareos, Mets - Kallimarmaro, Athens</t>
  </si>
  <si>
    <t>(37.9661816 23.7364733),ID: 817,2bd-Mets - Kallimarmaro-970€</t>
  </si>
  <si>
    <t>ID: 1543</t>
  </si>
  <si>
    <t>Mikras Asias I, Vasilissis Sofias Avenue, Athens</t>
  </si>
  <si>
    <t>(37.9753688 23.7424975),ID: 1543,2bd-Vasilissis Sofias Avenue-1000€</t>
  </si>
  <si>
    <t>ID: 531</t>
  </si>
  <si>
    <t>Meandrou, Vasilissis Sofias Avenue, Athens</t>
  </si>
  <si>
    <t>(37.9753688 23.7424975),ID: 531,2bd-Vasilissis Sofias Avenue-1120€</t>
  </si>
  <si>
    <t>ID: 1363</t>
  </si>
  <si>
    <t>Imittou I, Pangrati, Athens</t>
  </si>
  <si>
    <t>(37.9663925 23.748004),ID: 1363,2bd-Pangrati-1160€</t>
  </si>
  <si>
    <t>ID: 250</t>
  </si>
  <si>
    <t>Giannarou, Alimos, Athens</t>
  </si>
  <si>
    <t>(37.9168273 23.7068853),ID: 250,2bd-Alimos-1170€</t>
  </si>
  <si>
    <t>ID: 1079</t>
  </si>
  <si>
    <t>Fokianou III, Pangrati, Athens</t>
  </si>
  <si>
    <t>(37.9710209 23.7422632),ID: 1079,2bd-Pangrati-1190€</t>
  </si>
  <si>
    <t>ID: 1221</t>
  </si>
  <si>
    <t>Stimfalias I, Chalandri, Athens</t>
  </si>
  <si>
    <t>(38.0102 23.7930179),ID: 1221,2bd-Chalandri-1190€</t>
  </si>
  <si>
    <t>ID: 1210</t>
  </si>
  <si>
    <t>Omirou V, Kifisia, Athens</t>
  </si>
  <si>
    <t>(38.0868635 23.8003029),ID: 1210,2bd-Kifisia-1200€</t>
  </si>
  <si>
    <t>ID: 411</t>
  </si>
  <si>
    <t>Kifisias Avenue VII, Kifisia, Athens</t>
  </si>
  <si>
    <t>(38.0743423 23.8123941),ID: 411,2bd-Kifisia-1200€</t>
  </si>
  <si>
    <t>ID: 818</t>
  </si>
  <si>
    <t>Thoukididou, Chalandri, Athens</t>
  </si>
  <si>
    <t>(38.0204221 23.7990534),ID: 818,2bd-Chalandri-1210€</t>
  </si>
  <si>
    <t>ID: 1198</t>
  </si>
  <si>
    <t>Erifilis II, Pangrati, Athens</t>
  </si>
  <si>
    <t>(37.9705661 23.7485071),ID: 1198,2bd-Pangrati-1220€</t>
  </si>
  <si>
    <t>ID: 429</t>
  </si>
  <si>
    <t>Orfeos II, Palaio Faliro, Athens</t>
  </si>
  <si>
    <t>(37.933461 23.6999649),ID: 429,2bd-Palaio Faliro-1270€</t>
  </si>
  <si>
    <t>ID: 802</t>
  </si>
  <si>
    <t>Athanasias, Pangrati, Athens</t>
  </si>
  <si>
    <t>(37.9690708 23.7449825),ID: 802,2bd-Pangrati-1320€</t>
  </si>
  <si>
    <t>ID: 989</t>
  </si>
  <si>
    <t>Dionisou XV, Kifisia, Athens</t>
  </si>
  <si>
    <t>(38.0868635 23.8003029),ID: 989,2bd-Kifisia-1330€</t>
  </si>
  <si>
    <t>ID: 1440</t>
  </si>
  <si>
    <t>Kifisias Avenue VI, Kifisia, Athens</t>
  </si>
  <si>
    <t>(38.0743423 23.8123941),ID: 1440,2bd-Kifisia-1380€</t>
  </si>
  <si>
    <t>ID: 1868</t>
  </si>
  <si>
    <t>Georgiou Seferi II, Elliniko, Athens</t>
  </si>
  <si>
    <t>(38.0056693 23.7803066),ID: 1868,2bd-Elliniko-1380€</t>
  </si>
  <si>
    <t>ID: 388</t>
  </si>
  <si>
    <t>Theodorou Diligianni IV, Kifisia, Athens</t>
  </si>
  <si>
    <t>(38.0752229 23.8216506),ID: 388,2bd-Kifisia-1410€</t>
  </si>
  <si>
    <t>ID: 456</t>
  </si>
  <si>
    <t>Xenias, Kifisia, Athens</t>
  </si>
  <si>
    <t>(38.0868635 23.8003029),ID: 456,2bd-Kifisia-1410€</t>
  </si>
  <si>
    <t>ID: 108</t>
  </si>
  <si>
    <t>Athanasiou Diakou I, Neo Psychiko, Athens</t>
  </si>
  <si>
    <t>(38.0043683 23.7862949),ID: 108,2bd-Neo Psychiko-1470€</t>
  </si>
  <si>
    <t>ID: 1003</t>
  </si>
  <si>
    <t>Dimitros, Palaio Faliro, Athens</t>
  </si>
  <si>
    <t>(37.9194763 23.7016885),ID: 1003,2bd-Palaio Faliro-1530€</t>
  </si>
  <si>
    <t>ID: 838</t>
  </si>
  <si>
    <t>Souidias III, Kolonaki, Athens</t>
  </si>
  <si>
    <t>(37.9796293 23.7479755),ID: 838,2bd-Kolonaki-1580€</t>
  </si>
  <si>
    <t>ID: 1700</t>
  </si>
  <si>
    <t>Parnithos XI, Chalandri, Athens</t>
  </si>
  <si>
    <t>(38.0316094 23.8175561),ID: 1700,2bd-Chalandri-1640€</t>
  </si>
  <si>
    <t>ID: 1090</t>
  </si>
  <si>
    <t>Endimionos III, Palaio Faliro, Athens</t>
  </si>
  <si>
    <t>(37.9349963 23.6976855),ID: 1090,2bd-Palaio Faliro-1700€</t>
  </si>
  <si>
    <t>ID: 1705</t>
  </si>
  <si>
    <t>Parnithos VII, Chalandri, Athens</t>
  </si>
  <si>
    <t>(38.0316094 23.8175561),ID: 1705,2bd-Chalandri-1700€</t>
  </si>
  <si>
    <t>ID: 959</t>
  </si>
  <si>
    <t>Zefirou, Politeia, Athens</t>
  </si>
  <si>
    <t>(37.9365552 23.6953541),ID: 959,2bd-Politeia-1710€</t>
  </si>
  <si>
    <t>ID: 336</t>
  </si>
  <si>
    <t>Paritsi I, Neo Psychiko, Athens</t>
  </si>
  <si>
    <t>(38.0042209 23.7828936),ID: 336,2bd-Neo Psychiko-1790€</t>
  </si>
  <si>
    <t>ID: 657</t>
  </si>
  <si>
    <t>Georgiou Lira, Kifisia, Athens</t>
  </si>
  <si>
    <t>(38.0871219 23.8005947),ID: 657,2bd-Kifisia-1800€</t>
  </si>
  <si>
    <t>ID: 1383</t>
  </si>
  <si>
    <t>Dinokratous X, Kolonaki, Athens</t>
  </si>
  <si>
    <t>(37.9803242 23.7476644),ID: 1383,2bd-Kolonaki-1950€</t>
  </si>
  <si>
    <t>ID: 1105</t>
  </si>
  <si>
    <t>Frinichou I, Acropolis, Athens</t>
  </si>
  <si>
    <t>(37.9702027 23.7307435),ID: 1105,2bd-Acropolis-2020€</t>
  </si>
  <si>
    <t>ID: 714</t>
  </si>
  <si>
    <t>Lesvou I, Vrilissia, Athens</t>
  </si>
  <si>
    <t>(38.0055566 23.7378787),ID: 714,2bd-Vrilissia-990€</t>
  </si>
  <si>
    <t>ID: 613</t>
  </si>
  <si>
    <t>Orminiou, Vasilissis Sofias Avenue, Athens</t>
  </si>
  <si>
    <t>(37.9753688 23.7424975),ID: 613,2bd-Vasilissis Sofias Avenue-990€</t>
  </si>
  <si>
    <t>ID: 546</t>
  </si>
  <si>
    <t>Doganis VII, Piraeus, Athens</t>
  </si>
  <si>
    <t>(37.9562095 23.6325157),ID: 546,2bd-Piraeus-1050€</t>
  </si>
  <si>
    <t>ID: 539</t>
  </si>
  <si>
    <t>Doganis Ι, Piraeus, Athens</t>
  </si>
  <si>
    <t>(37.9562095 23.6325157),ID: 539,2bd-Piraeus-1070€</t>
  </si>
  <si>
    <t>ID: 141</t>
  </si>
  <si>
    <t>Agias Varvaras I, Chalandri, Athens</t>
  </si>
  <si>
    <t>(38.0138714 23.7848201),ID: 141,2bd-Chalandri-1170€</t>
  </si>
  <si>
    <t>ID: 775</t>
  </si>
  <si>
    <t>Dimitriou Soutsou III, Ampelokipoi, Athens</t>
  </si>
  <si>
    <t>(37.9846514 23.7568989),ID: 775,2bd-Ampelokipoi-1170€</t>
  </si>
  <si>
    <t>ID: 801</t>
  </si>
  <si>
    <t>Louki Akrita II, Marousi, Athens</t>
  </si>
  <si>
    <t>(38.0549895 23.8267841),ID: 801,2bd-Marousi-1190€</t>
  </si>
  <si>
    <t>ID: 64</t>
  </si>
  <si>
    <t>Kifisias Avenue I, Kifisia, Athens</t>
  </si>
  <si>
    <t>(38.0743423 23.8123941),ID: 64,2bd-Kifisia-1250€</t>
  </si>
  <si>
    <t>ID: 739</t>
  </si>
  <si>
    <t>Koritsas, Kifisia, Athens</t>
  </si>
  <si>
    <t>(38.0692026 23.8063196),ID: 739,2bd-Kifisia-1580€</t>
  </si>
  <si>
    <t>ID: 152</t>
  </si>
  <si>
    <t>Patmou I, Marousi, Athens</t>
  </si>
  <si>
    <t>(38.0317742 23.7886355),ID: 152,2bd-Marousi-1600€</t>
  </si>
  <si>
    <t>ID: 608</t>
  </si>
  <si>
    <t>Amerikis II, Kolonaki, Athens</t>
  </si>
  <si>
    <t>(37.9782319 23.7351501),ID: 608,2bd-Kolonaki-1780€</t>
  </si>
  <si>
    <t>ID: 779</t>
  </si>
  <si>
    <t>Melission, Marousi, Athens</t>
  </si>
  <si>
    <t>(38.0506857 23.8195533),ID: 779,2bd-Marousi-1030€</t>
  </si>
  <si>
    <t>ID: 1960</t>
  </si>
  <si>
    <t>Fthiotidos IV, Ampelokipoi, Athens</t>
  </si>
  <si>
    <t>(37.9902719 23.760103),ID: 1960,2bd-Ampelokipoi-1020€</t>
  </si>
  <si>
    <t>ID: 455</t>
  </si>
  <si>
    <t>Astidamantos, Pangrati, Athens</t>
  </si>
  <si>
    <t>(37.9705432 23.7489508),ID: 455,2bd-Pangrati-1020€</t>
  </si>
  <si>
    <t>ID: 1128</t>
  </si>
  <si>
    <t>Astidamantos II, Pangrati, Athens</t>
  </si>
  <si>
    <t>(37.9705432 23.7489508),ID: 1128,2bd-Pangrati-1040€</t>
  </si>
  <si>
    <t>ID: 1397</t>
  </si>
  <si>
    <t>Ippomedontos ΙΙ, Pangrati, Athens</t>
  </si>
  <si>
    <t>(37.9706056 23.7464901),ID: 1397,2bd-Pangrati-1050€</t>
  </si>
  <si>
    <t>ID: 1896</t>
  </si>
  <si>
    <t>Dimitriou Gounari XVIII, Agia Paraskevi, Athens</t>
  </si>
  <si>
    <t>(38.014967 23.8224893),ID: 1896,2bd-Agia Paraskevi-1110€</t>
  </si>
  <si>
    <t>ID: 306</t>
  </si>
  <si>
    <t>Marathonodromou I, Psychiko, Athens</t>
  </si>
  <si>
    <t>(38.0026461 23.7736045),ID: 306,2bd-Psychiko-1350€</t>
  </si>
  <si>
    <t>ID: 622</t>
  </si>
  <si>
    <t>Menandrou III, Kifisia, Athens</t>
  </si>
  <si>
    <t>(37.983586 23.7252408),ID: 622,2bd-Kifisia-1390€</t>
  </si>
  <si>
    <t>ID: 970</t>
  </si>
  <si>
    <t>Megistis II, Alimos, Athens</t>
  </si>
  <si>
    <t>(37.9136852 23.717784),ID: 970,2bd-Alimos-1400€</t>
  </si>
  <si>
    <t>ID: 398</t>
  </si>
  <si>
    <t>Menandrou I, Kifisia, Athens</t>
  </si>
  <si>
    <t>(37.983586 23.7252408),ID: 398,2bd-Kifisia-1430€</t>
  </si>
  <si>
    <t>ID: 332</t>
  </si>
  <si>
    <t>Iridanou II, Vasilissis Sofias Avenue, Athens</t>
  </si>
  <si>
    <t>(37.9753688 23.7424975),ID: 332,2bd-Vasilissis Sofias Avenue-1620€</t>
  </si>
  <si>
    <t>ID: 309</t>
  </si>
  <si>
    <t>Marathonodromou IV, Psychiko, Athens</t>
  </si>
  <si>
    <t>(38.0026461 23.7736045),ID: 309,2bd-Psychiko-1760€</t>
  </si>
  <si>
    <t>ID: 629</t>
  </si>
  <si>
    <t>Pontoiraklias, Vasilissis Sofias Avenue, Athens</t>
  </si>
  <si>
    <t>(37.9753688 23.7424975),ID: 629,2bd-Vasilissis Sofias Avenue-1070€</t>
  </si>
  <si>
    <t>ID: 1898</t>
  </si>
  <si>
    <t>Dimitriou Gounari XX, Agia Paraskevi, Athens</t>
  </si>
  <si>
    <t>(38.014967 23.8224893),ID: 1898,2bd-Agia Paraskevi-1100€</t>
  </si>
  <si>
    <t>ID: 1951</t>
  </si>
  <si>
    <t>Leoforos Poseidonos III, Alimos, Athens</t>
  </si>
  <si>
    <t>(37.9120178 23.709697),ID: 1951,2bd-Alimos-1160€</t>
  </si>
  <si>
    <t>ID: 1250</t>
  </si>
  <si>
    <t>Eolou I, Palaio Faliro, Athens</t>
  </si>
  <si>
    <t>(37.9296361 23.6931776),ID: 1250,2bd-Palaio Faliro-1330€</t>
  </si>
  <si>
    <t>ID: 937</t>
  </si>
  <si>
    <t>Aggelikara, Acropolis, Athens</t>
  </si>
  <si>
    <t>(37.9681649 23.7242727),ID: 937,2bd-Acropolis-1400€</t>
  </si>
  <si>
    <t>ID: 1562</t>
  </si>
  <si>
    <t>Pergamou II, Nea Erithrea, Athens</t>
  </si>
  <si>
    <t>(38.0947419 23.8123643),ID: 1562,2bd-Nea Erithrea-1520€</t>
  </si>
  <si>
    <t>ID: 1274</t>
  </si>
  <si>
    <t>Skra IV, Marousi, Athens</t>
  </si>
  <si>
    <t>(38.0463101 23.8074163),ID: 1274,2bd-Marousi-1170€</t>
  </si>
  <si>
    <t>ID: 709</t>
  </si>
  <si>
    <t>Rodou II, Marousi, Athens</t>
  </si>
  <si>
    <t>(38.0463101 23.8074163),ID: 709,2bd-Marousi-1230€</t>
  </si>
  <si>
    <t>ID: 1927</t>
  </si>
  <si>
    <t>Achilleos V, Palaio Faliro, Athens</t>
  </si>
  <si>
    <t>(37.9277521 23.703618),ID: 1927,2bd-Palaio Faliro-1140€</t>
  </si>
  <si>
    <t>ID: 1986</t>
  </si>
  <si>
    <t>Skouze I, Piraeus, Athens</t>
  </si>
  <si>
    <t>(37.9393432 23.6438458),ID: 1986,2bd-Piraeus-1010€</t>
  </si>
  <si>
    <t>ID: 1258</t>
  </si>
  <si>
    <t>Omirou III, Nea Smyrni, Athens</t>
  </si>
  <si>
    <t>(37.9468101 23.7089842),ID: 1258,2bd-Nea Smyrni-1510€</t>
  </si>
  <si>
    <t>ID: 1874</t>
  </si>
  <si>
    <t>Freattydos I, Piraeus, Athens</t>
  </si>
  <si>
    <t>(37.9429857 23.6469832),ID: 1874,2bd-Piraeus-1130€</t>
  </si>
  <si>
    <t>ID: 1935</t>
  </si>
  <si>
    <t>28is Oktovriou IV, Agia Paraskevi, Athens</t>
  </si>
  <si>
    <t>(38.0088425 23.81691),ID: 1935,2bd-Agia Paraskevi-1180€</t>
  </si>
  <si>
    <t>ID: 1813</t>
  </si>
  <si>
    <t>Metamorfoseos II, Alimos, Athens</t>
  </si>
  <si>
    <t>(37.9136162 23.7120251),ID: 1813,2bd-Alimos-1300€</t>
  </si>
  <si>
    <t>ID: 214</t>
  </si>
  <si>
    <t>Athanasiou Diakou II, Neo Psychiko, Athens</t>
  </si>
  <si>
    <t>(38.0043683 23.7862949),ID: 214,2bd-Neo Psychiko-1570€</t>
  </si>
  <si>
    <t>ID: 598</t>
  </si>
  <si>
    <t>Pesmazoglou II, Kifisia, Athens</t>
  </si>
  <si>
    <t>(38.0799209 23.8069061),ID: 598,2bd-Kifisia-2110€</t>
  </si>
  <si>
    <t>ID: 1894</t>
  </si>
  <si>
    <t>Dimitriou Gounari XVI, Agia Paraskevi, Athens</t>
  </si>
  <si>
    <t>(38.014967 23.8224893),ID: 1894,2bd-Agia Paraskevi-1250€</t>
  </si>
  <si>
    <t>ID: 903</t>
  </si>
  <si>
    <t>Agias Filotheis II, Marousi, Athens</t>
  </si>
  <si>
    <t>(38.0257945 23.7877543),ID: 903,2bd-Marousi-1320€</t>
  </si>
  <si>
    <t>ID: 1704</t>
  </si>
  <si>
    <t>Parnithos VI, Chalandri, Athens</t>
  </si>
  <si>
    <t>(38.0316094 23.8175561),ID: 1704,2bd-Chalandri-1610€</t>
  </si>
  <si>
    <t>ID: 1346</t>
  </si>
  <si>
    <t>Omirou VII, Nea Smyrni, Athens</t>
  </si>
  <si>
    <t>(37.9468101 23.7089842),ID: 1346,2bd-Nea Smyrni-980€</t>
  </si>
  <si>
    <t>ID: 1859</t>
  </si>
  <si>
    <t>Nikoloudi I, Ampelokipoi, Athens</t>
  </si>
  <si>
    <t>(37.9934627 23.7729263),ID: 1859,2bd-Ampelokipoi-1210€</t>
  </si>
  <si>
    <t>ID: 1141</t>
  </si>
  <si>
    <t>Pisistratou, Stavros Niarchos Park Area, Athens</t>
  </si>
  <si>
    <t>(37.9421989 23.6934583),ID: 1141,2bd-Stavros Niarchos Park Area-1570€</t>
  </si>
  <si>
    <t>ID: 1702</t>
  </si>
  <si>
    <t>Parnithos IV, Chalandri, Athens</t>
  </si>
  <si>
    <t>(38.0316094 23.8175561),ID: 1702,2bd-Chalandri-1610€</t>
  </si>
  <si>
    <t>ID: 1803</t>
  </si>
  <si>
    <t>Panormou V, Ampelokipoi, Athens</t>
  </si>
  <si>
    <t>(37.9917296 23.760157),ID: 1803,2bd-Ampelokipoi-1180€</t>
  </si>
  <si>
    <t>ID: 1421</t>
  </si>
  <si>
    <t>Michail Chatzikonstanti II, Ampelokipoi, Athens</t>
  </si>
  <si>
    <t>(37.99455 23.7642646),ID: 1421,2bd-Ampelokipoi-1340€</t>
  </si>
  <si>
    <t>ID: 1690</t>
  </si>
  <si>
    <t>Georgiou Lira II, Kifisia, Athens</t>
  </si>
  <si>
    <t>(38.0871219 23.8005947),ID: 1690,2bd-Kifisia-1730€</t>
  </si>
  <si>
    <t>ID: 1131</t>
  </si>
  <si>
    <t>Paleon Patron Germanou I, Agia Paraskevi, Athens</t>
  </si>
  <si>
    <t>(38.0063345 23.8178243),ID: 1131,2bd-Agia Paraskevi-1220€</t>
  </si>
  <si>
    <t>ID: 949</t>
  </si>
  <si>
    <t>Gazias, Chalandri, Athens</t>
  </si>
  <si>
    <t>(38.0312256 23.8122801),ID: 949,2bd-Chalandri-1420€</t>
  </si>
  <si>
    <t>ID: 1723</t>
  </si>
  <si>
    <t>Milopotamou II, Ampelokipoi, Athens</t>
  </si>
  <si>
    <t>(37.9946844 23.7696714),ID: 1723,2bd-Ampelokipoi-870€</t>
  </si>
  <si>
    <t>ID: 826</t>
  </si>
  <si>
    <t>Metamorfoseos, Chalandri, Athens</t>
  </si>
  <si>
    <t>(38.0264071 23.8218783),ID: 826,2bd-Chalandri-1270€</t>
  </si>
  <si>
    <t>ID: 1399</t>
  </si>
  <si>
    <t>Levidou IV, Kifisia, Athens</t>
  </si>
  <si>
    <t>(38.0801074 23.8190487),ID: 1399,2bd-Kifisia-1690€</t>
  </si>
  <si>
    <t>ID: 1387</t>
  </si>
  <si>
    <t>Evridikis I, Pangrati, Athens</t>
  </si>
  <si>
    <t>(37.9677596999999 23.7469741),ID: 1387,2bd-Pangrati-1180€</t>
  </si>
  <si>
    <t>ID: 1112</t>
  </si>
  <si>
    <t>Akakion I, Chalandri, Athens</t>
  </si>
  <si>
    <t>(38.0322222 23.8106475),ID: 1112,2bd-Chalandri-1260€</t>
  </si>
  <si>
    <t>ID: 1276</t>
  </si>
  <si>
    <t>Aryvvou I, Pangrati, Athens</t>
  </si>
  <si>
    <t>(37.9630731 23.7483526),ID: 1276,2bd-Pangrati-1060€</t>
  </si>
  <si>
    <t>ID: 1914</t>
  </si>
  <si>
    <t>Dolianis II, Marousi, Athens</t>
  </si>
  <si>
    <t>(38.0498001 23.8034067),ID: 1914,2bd-Marousi-1310€</t>
  </si>
  <si>
    <t>ID: 1647</t>
  </si>
  <si>
    <t>Komotinis II, Ampelokipoi, Athens</t>
  </si>
  <si>
    <t>(37.9876394 23.7653387),ID: 1647,2bd-Ampelokipoi-1010€</t>
  </si>
  <si>
    <t>ID: 197</t>
  </si>
  <si>
    <t>Epikourou, Chalandri, Athens</t>
  </si>
  <si>
    <t>(38.0290883 23.7990191),ID: 197,2bd-Chalandri-1060€</t>
  </si>
  <si>
    <t>ID: 660</t>
  </si>
  <si>
    <t>Mikalis, Marousi, Athens</t>
  </si>
  <si>
    <t>(38.0463101 23.8074163),ID: 660,2bd-Marousi-1110€</t>
  </si>
  <si>
    <t>ID: 1559</t>
  </si>
  <si>
    <t>Aeroporou Papanastasiou I, Vasilissis Sofias Avenue, Athens</t>
  </si>
  <si>
    <t>(37.9753688 23.7424975),ID: 1559,2bd-Vasilissis Sofias Avenue-1350€</t>
  </si>
  <si>
    <t>ID: 825</t>
  </si>
  <si>
    <t>Tsakalof III, Kolonaki, Athens</t>
  </si>
  <si>
    <t>(37.9787641 23.7400166),ID: 825,2bd-Kolonaki-1380€</t>
  </si>
  <si>
    <t>ID: 867</t>
  </si>
  <si>
    <t>Lamachou, Historic Center, Athens</t>
  </si>
  <si>
    <t>(37.9838096 23.7275388),ID: 867,2bd-Historic Center-1620€</t>
  </si>
  <si>
    <t>ID: 343</t>
  </si>
  <si>
    <t>Souidias I, Kolonaki, Athens</t>
  </si>
  <si>
    <t>(37.9796293 23.7479755),ID: 343,2bd-Kolonaki-2240€</t>
  </si>
  <si>
    <t>ID: 1020047P</t>
  </si>
  <si>
    <t>Leof. Vasileos Konstantinou, Pangrati, Athens</t>
  </si>
  <si>
    <t>(37.9713198 23.7422609),ID: 1020047P,2bd-Pangrati-3150€</t>
  </si>
  <si>
    <t>ID: 1002</t>
  </si>
  <si>
    <t>Ioustinianou I, Glyfada, Athens</t>
  </si>
  <si>
    <t>(37.9895006 23.7377969),ID: 1002,2bd-Glyfada-1460€</t>
  </si>
  <si>
    <t>ID: 1023</t>
  </si>
  <si>
    <t>Vasileos Pavlou VII, Voula, Athens</t>
  </si>
  <si>
    <t>(37.8448947 23.7703425),ID: 1023,2bd-Glyfada-1360€</t>
  </si>
  <si>
    <t>ID: 1024</t>
  </si>
  <si>
    <t>Ilias, Glyfada, Athens</t>
  </si>
  <si>
    <t>(37.8847369 23.7483273),ID: 1024,2bd-Voula-1870€</t>
  </si>
  <si>
    <t>ID: 1026707P</t>
  </si>
  <si>
    <t>Krinis, Voula, Athens</t>
  </si>
  <si>
    <t>(37.8458696 23.7740667),ID: 1026707P,2bd-Glyfada-1800€</t>
  </si>
  <si>
    <t>ID: 1034</t>
  </si>
  <si>
    <t>Storgis I, Glyfada, Athens</t>
  </si>
  <si>
    <t>(37.87759 23.7658265),ID: 1034,2bd-Voula-1360€</t>
  </si>
  <si>
    <t>ID: 1039</t>
  </si>
  <si>
    <t>Saki Karagiorga VII, Glyfada, Athens</t>
  </si>
  <si>
    <t>(37.8741092 23.7527388),ID: 1039,2bd-Glyfada-1550€</t>
  </si>
  <si>
    <t>ID: 1056</t>
  </si>
  <si>
    <t>Lykourgou II, Glyfada, Athens</t>
  </si>
  <si>
    <t>(37.9826824 23.7277717),ID: 1056,2bd-Voula-1790€</t>
  </si>
  <si>
    <t>ID: 1078</t>
  </si>
  <si>
    <t>Panos II, Voula, Athens</t>
  </si>
  <si>
    <t>(37.8448947 23.7703425),ID: 1078,2bd-Glyfada-1580€</t>
  </si>
  <si>
    <t>ID: 1097</t>
  </si>
  <si>
    <t>Ious I, Glyfada, Athens</t>
  </si>
  <si>
    <t>(37.969717 23.7075663),ID: 1097,2bd-Voula-1630€</t>
  </si>
  <si>
    <t>ID: 1149</t>
  </si>
  <si>
    <t>Epaminonda II, Glyfada, Athens</t>
  </si>
  <si>
    <t>(37.8670944 23.7647256),ID: 1149,2bd-Voula-1190€</t>
  </si>
  <si>
    <t>ID: 1157</t>
  </si>
  <si>
    <t>Antheon, Glyfada, Athens</t>
  </si>
  <si>
    <t>(37.872807 23.7628),ID: 1157,2bd-Glyfada-1100€</t>
  </si>
  <si>
    <t>ID: 1191</t>
  </si>
  <si>
    <t>Stravonos II, Glyfada, Athens</t>
  </si>
  <si>
    <t>(37.9697463 23.7488694),ID: 1191,2bd-Glyfada-1450€</t>
  </si>
  <si>
    <t>ID: 1199</t>
  </si>
  <si>
    <t>Prigkipos Petrou II, Glyfada, Athens</t>
  </si>
  <si>
    <t>(37.8537843 23.759862),ID: 1199,2bd-Glyfada-1570€</t>
  </si>
  <si>
    <t>ID: 1247</t>
  </si>
  <si>
    <t>Aristotelous, Glyfada, Athens</t>
  </si>
  <si>
    <t>(37.8773394 23.7603912),ID: 1247,2bd-Glyfada-2040€</t>
  </si>
  <si>
    <t>ID: 1262</t>
  </si>
  <si>
    <t>Koritsas III, Voula, Athens</t>
  </si>
  <si>
    <t>(37.8466221 23.7806691),ID: 1262,2bd-Glyfada-1370€</t>
  </si>
  <si>
    <t>ID: 1308</t>
  </si>
  <si>
    <t>Filikis Eterias IX, Glyfada, Athens</t>
  </si>
  <si>
    <t>(37.8630626 23.7572553),ID: 1308,2bd-Glyfada-2210€</t>
  </si>
  <si>
    <t>ID: 1309</t>
  </si>
  <si>
    <t>Filikis Eterias X, Glyfada, Athens</t>
  </si>
  <si>
    <t>(37.8630626 23.7572553),ID: 1309,2bd-Glyfada-2420€</t>
  </si>
  <si>
    <t>ID: 1310</t>
  </si>
  <si>
    <t>Filikis Eterias XI, Glyfada, Athens</t>
  </si>
  <si>
    <t>(37.8630626 23.7572553),ID: 1310,2bd-Glyfada-2460€</t>
  </si>
  <si>
    <t>ID: 1320</t>
  </si>
  <si>
    <t>Pandoras V, Glyfada, Athens</t>
  </si>
  <si>
    <t>(37.8580107 23.7578345),ID: 1320,2bd-Glyfada-1070€</t>
  </si>
  <si>
    <t>ID: 1321</t>
  </si>
  <si>
    <t>Porou II, Voula, Athens</t>
  </si>
  <si>
    <t>(37.845396 23.769275),ID: 1321,2bd-Glyfada-1540€</t>
  </si>
  <si>
    <t>ID: 1351</t>
  </si>
  <si>
    <t>Dimokratias III, Glyfada, Athens</t>
  </si>
  <si>
    <t>(37.8814763 23.7460708),ID: 1351,2bd-Glyfada-1450€</t>
  </si>
  <si>
    <t>ID: 1364</t>
  </si>
  <si>
    <t>Oinois, Glyfada, Athens</t>
  </si>
  <si>
    <t>(37.8614714 23.7576842),ID: 1364,2bd-Voula-1900€</t>
  </si>
  <si>
    <t>ID: 1376</t>
  </si>
  <si>
    <t>Irakleous VI, Glyfada, Athens</t>
  </si>
  <si>
    <t>(37.9633211 23.7285981),ID: 1376,2bd-Glyfada-1530€</t>
  </si>
  <si>
    <t>ID: 1402</t>
  </si>
  <si>
    <t>Asklipiou, Glyfada, Athens</t>
  </si>
  <si>
    <t>(37.9852332 23.7415961),ID: 1402,2bd-Glyfada-1460€</t>
  </si>
  <si>
    <t>ID: 1403</t>
  </si>
  <si>
    <t>Aristidou III, Glyfada, Athens</t>
  </si>
  <si>
    <t>(37.9800021 23.7299386),ID: 1403,2bd-Glyfada-1100€</t>
  </si>
  <si>
    <t>ID: 1462</t>
  </si>
  <si>
    <t>Archimidous, Glyfada, Athens</t>
  </si>
  <si>
    <t>(37.9666732 23.7412526),ID: 1462,2bd-Glyfada-1540€</t>
  </si>
  <si>
    <t>ID: 1492</t>
  </si>
  <si>
    <t>Dousmani, Glyfada, Athens</t>
  </si>
  <si>
    <t>(37.8641934 23.7520285),ID: 1492,2bd-Glyfada-1520€</t>
  </si>
  <si>
    <t>ID: 150</t>
  </si>
  <si>
    <t>Navarchou Votsi II, Glyfada, Athens</t>
  </si>
  <si>
    <t>(38.0098183 23.7274757),ID: 150,2bd-Glyfada-1470€</t>
  </si>
  <si>
    <t>ID: 1519</t>
  </si>
  <si>
    <t>Plastira IV, Voula, Athens</t>
  </si>
  <si>
    <t>(37.8392068 23.7692102),ID: 1519,2bd-Glyfada-1200€</t>
  </si>
  <si>
    <t>ID: 1553</t>
  </si>
  <si>
    <t>Festou, Glyfada, Athens</t>
  </si>
  <si>
    <t>(37.882247 23.7617541),ID: 1553,2bd-Voula-1510€</t>
  </si>
  <si>
    <t>ID: 156</t>
  </si>
  <si>
    <t>Aristotelous V, Glyfada, Athens</t>
  </si>
  <si>
    <t>(37.8773394 23.7603912),ID: 156,2bd-Voula-1230€</t>
  </si>
  <si>
    <t>ID: 1564</t>
  </si>
  <si>
    <t>Andrea Papandreou II, Glyfada, Athens</t>
  </si>
  <si>
    <t>(37.8753272 23.7556191),ID: 1564,2bd-Glyfada-1340€</t>
  </si>
  <si>
    <t>ID: 1588</t>
  </si>
  <si>
    <t>Georgiou Papandreou I, Voula, Athens</t>
  </si>
  <si>
    <t>(37.8470687 23.7547511),ID: 1588,2bd-Glyfada-1620€</t>
  </si>
  <si>
    <t>ID: 1601</t>
  </si>
  <si>
    <t>Vithinias, Voula, Athens</t>
  </si>
  <si>
    <t>(37.8399107 23.7729442),ID: 1601,2bd-Voula-1900€</t>
  </si>
  <si>
    <t>ID: 1628</t>
  </si>
  <si>
    <t>Navarinou III, Glyfada, Athens</t>
  </si>
  <si>
    <t>(37.9834112 23.735599),ID: 1628,2bd-Glyfada-1420€</t>
  </si>
  <si>
    <t>ID: 171</t>
  </si>
  <si>
    <t>Pandrosou II, Glyfada, Athens</t>
  </si>
  <si>
    <t>(37.866661 23.7585521),ID: 171,2bd-Glyfada-1200€</t>
  </si>
  <si>
    <t>ID: 1718</t>
  </si>
  <si>
    <t>Agamemnonos IV, Glyfada, Athens</t>
  </si>
  <si>
    <t>(37.8701721 23.7644038),ID: 1718,2bd-Glyfada-2140€</t>
  </si>
  <si>
    <t>ID: 1727</t>
  </si>
  <si>
    <t>Lazaraki II, Glyfada, Athens</t>
  </si>
  <si>
    <t>(37.8619396 23.7505948),ID: 1727,2bd-Glyfada-1500€</t>
  </si>
  <si>
    <t>ID: 1793</t>
  </si>
  <si>
    <t>Zeppou, Glyfada, Athens</t>
  </si>
  <si>
    <t>(37.8779789 23.7561293),ID: 1793,2bd-Voula-1500€</t>
  </si>
  <si>
    <t>ID: 1807</t>
  </si>
  <si>
    <t>Evrialis, Glyfada, Athens</t>
  </si>
  <si>
    <t>(37.8762065 23.7341742),ID: 1807,2bd-Glyfada-1420€</t>
  </si>
  <si>
    <t>ID: 1825</t>
  </si>
  <si>
    <t>Iliou II, Glyfada, Athens</t>
  </si>
  <si>
    <t>(37.8697225 23.7642435),ID: 1825,2bd-Glyfada-1490€</t>
  </si>
  <si>
    <t>ID: 1879</t>
  </si>
  <si>
    <t>Navarinou V, Glyfada, Athens</t>
  </si>
  <si>
    <t>(37.9834112 23.735599),ID: 1879,2bd-Glyfada-1610€</t>
  </si>
  <si>
    <t>ID: 189</t>
  </si>
  <si>
    <t>Themistokleous IX, Glyfada, Athens</t>
  </si>
  <si>
    <t>(37.9857123 23.7335551),ID: 189,2bd-Glyfada-1500€</t>
  </si>
  <si>
    <t>ID: 1916</t>
  </si>
  <si>
    <t>Agiou Nikolaou III, Glyfada, Athens</t>
  </si>
  <si>
    <t>(37.8649572 23.7593649),ID: 1916,2bd-Glyfada-1370€</t>
  </si>
  <si>
    <t>ID: 1934</t>
  </si>
  <si>
    <t>Kiprou I, Glyfada, Athens</t>
  </si>
  <si>
    <t>(38.0040873 23.7357217),ID: 1934,2bd-Glyfada-1580€</t>
  </si>
  <si>
    <t>ID: 195</t>
  </si>
  <si>
    <t>Aggelou Metaxa I, Glyfada, Athens</t>
  </si>
  <si>
    <t>(37.9393335 23.6498242),ID: 195,2bd-Glyfada-1700€</t>
  </si>
  <si>
    <t>ID: 1957</t>
  </si>
  <si>
    <t>Arkadias VI, Glyfada, Athens</t>
  </si>
  <si>
    <t>(37.9879495 23.7665115),ID: 1957,2bd-Glyfada-1510€</t>
  </si>
  <si>
    <t>ID: 1967</t>
  </si>
  <si>
    <t>Arkadias VII, Glyfada, Athens</t>
  </si>
  <si>
    <t>(37.9879495 23.7665115),ID: 1967,2bd-Glyfada-1350€</t>
  </si>
  <si>
    <t>ID: 1968</t>
  </si>
  <si>
    <t>Agiou Gerasimou I, Glyfada, Athens</t>
  </si>
  <si>
    <t>(37.8665167 23.750308),ID: 1968,2bd-Glyfada-1350€</t>
  </si>
  <si>
    <t>ID: 314</t>
  </si>
  <si>
    <t>Themistokleous II, Glyfada, Athens</t>
  </si>
  <si>
    <t>(37.9857123 23.7335551),ID: 314,2bd-Glyfada-1450€</t>
  </si>
  <si>
    <t>ID: 344</t>
  </si>
  <si>
    <t>Mikinon I, Glyfada, Athens</t>
  </si>
  <si>
    <t>(37.8723693 23.7640696),ID: 344,2bd-Glyfada-1720€</t>
  </si>
  <si>
    <t>ID: 380</t>
  </si>
  <si>
    <t>Georgiou Papandreou II, Voula, Athens</t>
  </si>
  <si>
    <t>(37.8470687 23.7547511),ID: 380,2bd-Glyfada-1730€</t>
  </si>
  <si>
    <t>ID: 407</t>
  </si>
  <si>
    <t>Xenofontos III, Voula, Athens</t>
  </si>
  <si>
    <t>(37.845318 23.764061),ID: 407,2bd-Voula-1200€</t>
  </si>
  <si>
    <t>ID: 412</t>
  </si>
  <si>
    <t>Matrozou, Voula, Athens</t>
  </si>
  <si>
    <t>(37.9634213 23.7189055),ID: 412,2bd-Voula-1330€</t>
  </si>
  <si>
    <t>ID: 448</t>
  </si>
  <si>
    <t>Nikiforou, Glyfada, Athens</t>
  </si>
  <si>
    <t>(37.9847696 23.7241091),ID: 448,2bd-Glyfada-1250€</t>
  </si>
  <si>
    <t>ID: 477</t>
  </si>
  <si>
    <t>Voutira, Voula, Athens</t>
  </si>
  <si>
    <t>(37.8509782 23.7707192),ID: 477,2bd-Glyfada-1650€</t>
  </si>
  <si>
    <t>ID: 478</t>
  </si>
  <si>
    <t>Laodikis, Glyfada, Athens</t>
  </si>
  <si>
    <t>(37.8633906 23.7565979),ID: 478,2bd-Voula-1670€</t>
  </si>
  <si>
    <t>ID: 513</t>
  </si>
  <si>
    <t>Georgiou Kondyli I, Glyfada, Athens</t>
  </si>
  <si>
    <t>(37.8657294 23.7492692),ID: 513,2bd-Glyfada-1280€</t>
  </si>
  <si>
    <t>ID: 533</t>
  </si>
  <si>
    <t>Kiprou II, Glyfada, Athens</t>
  </si>
  <si>
    <t>(38.0040873 23.7357217),ID: 533,2bd-Glyfada-1990€</t>
  </si>
  <si>
    <t>ID: 558</t>
  </si>
  <si>
    <t>Nisous, Glyfada, Athens</t>
  </si>
  <si>
    <t>(37.8717249 23.7390469),ID: 558,2bd-Glyfada-1870€</t>
  </si>
  <si>
    <t>ID: 564</t>
  </si>
  <si>
    <t>Profitou Ilia I, Glyfada, Athens</t>
  </si>
  <si>
    <t>(37.873986 23.7628388),ID: 564,2bd-Glyfada-1640€</t>
  </si>
  <si>
    <t>ID: 584</t>
  </si>
  <si>
    <t>Agiou Gerasimou II, Glyfada, Athens</t>
  </si>
  <si>
    <t>(37.8665167 23.750308),ID: 584,2bd-Glyfada-1290€</t>
  </si>
  <si>
    <t>ID: 644</t>
  </si>
  <si>
    <t>Georgiou Kondyli IV, Glyfada, Athens</t>
  </si>
  <si>
    <t>(37.8657294 23.7492692),ID: 644,2bd-Voula-1530€</t>
  </si>
  <si>
    <t>ID: 669</t>
  </si>
  <si>
    <t>Aristofanous I, Glyfada, Athens</t>
  </si>
  <si>
    <t>(37.8769389 23.7589328),ID: 669,2bd-Glyfada-1510€</t>
  </si>
  <si>
    <t>ID: 711</t>
  </si>
  <si>
    <t>Zamanou II, Glyfada, Athens</t>
  </si>
  <si>
    <t>(37.860701 23.7587659),ID: 711,2bd-Voula-1290€</t>
  </si>
  <si>
    <t>ID: 728</t>
  </si>
  <si>
    <t>Mpoumpoulinas III, Glyfada, Athens</t>
  </si>
  <si>
    <t>(37.9891854 23.7335387),ID: 728,2bd-Vouliagmeni-1580€</t>
  </si>
  <si>
    <t>ID: 736</t>
  </si>
  <si>
    <t>Lazaraki, Glyfada, Athens</t>
  </si>
  <si>
    <t>(37.8619396 23.7505948),ID: 736,2bd-Glyfada-1760€</t>
  </si>
  <si>
    <t>ID: 743</t>
  </si>
  <si>
    <t>Venezouelas II, Glyfada, Athens</t>
  </si>
  <si>
    <t>(37.8749984 23.7628214),ID: 743,2bd-Glyfada-1550€</t>
  </si>
  <si>
    <t>ID: 762</t>
  </si>
  <si>
    <t>Xenofontos IV, Voula, Athens</t>
  </si>
  <si>
    <t>(37.845318 23.764061),ID: 762,2bd-Voula-1260€</t>
  </si>
  <si>
    <t>ID: 832</t>
  </si>
  <si>
    <t>Tzavella II, Voula, Athens</t>
  </si>
  <si>
    <t>(37.8448947 23.7703425),ID: 832,2bd-Voula-1720€</t>
  </si>
  <si>
    <t>ID: 847</t>
  </si>
  <si>
    <t>Xanthou III, Glyfada, Athens</t>
  </si>
  <si>
    <t>(37.855812 23.7575192),ID: 847,2bd-Glyfada-1610€</t>
  </si>
  <si>
    <t>ID: 855</t>
  </si>
  <si>
    <t>Pandrosou, Glyfada, Athens</t>
  </si>
  <si>
    <t>(37.866661 23.7585521),ID: 855,2bd-Glyfada-1550€</t>
  </si>
  <si>
    <t>ID: 859</t>
  </si>
  <si>
    <t>Saki Karagiorga I, Glyfada, Athens</t>
  </si>
  <si>
    <t>(37.8741092 23.7527388),ID: 859,2bd-Glyfada-1400€</t>
  </si>
  <si>
    <t>ID: 87</t>
  </si>
  <si>
    <t>Ermou III, Glyfada, Athens</t>
  </si>
  <si>
    <t>(37.9769307 23.7244758),ID: 87,2bd-Glyfada-1480€</t>
  </si>
  <si>
    <t>ID: 905</t>
  </si>
  <si>
    <t>Filikis Etaireias II, Glyfada, Athens</t>
  </si>
  <si>
    <t>(37.8630626 23.7572553),ID: 905,2bd-Glyfada-1810€</t>
  </si>
  <si>
    <t>ID: 922</t>
  </si>
  <si>
    <t>Saki Karagiorga VI, Glyfada, Athens</t>
  </si>
  <si>
    <t>(37.8741092 23.7527388),ID: 922,2bd-Glyfada-1450€</t>
  </si>
  <si>
    <t>ID: 934</t>
  </si>
  <si>
    <t>Alsous III, Glyfada, Athens</t>
  </si>
  <si>
    <t>(37.86748 23.7487488),ID: 934,2bd-Glyfada-1260€</t>
  </si>
  <si>
    <t>ID: 945</t>
  </si>
  <si>
    <t>Voutira II, Voula, Athens</t>
  </si>
  <si>
    <t>(37.8509782 23.7707192),ID: 945,2bd-Glyfada-1480€</t>
  </si>
  <si>
    <t>ID: 952</t>
  </si>
  <si>
    <t>Profitou Ilia II, Glyfada, Athens</t>
  </si>
  <si>
    <t>(37.873986 23.7628388),ID: 952,2bd-Elliniko-1730€</t>
  </si>
  <si>
    <t>ID: 967</t>
  </si>
  <si>
    <t>Agiou Nikolaou II, Glyfada, Athens</t>
  </si>
  <si>
    <t>(37.8649572 23.7593649),ID: 967,2bd-Glyfada-1300€</t>
  </si>
  <si>
    <t>ID: 974</t>
  </si>
  <si>
    <t>(37.8762065 23.7341742),ID: 974,2bd-Glyfada-1240€</t>
  </si>
  <si>
    <t>ID: 976</t>
  </si>
  <si>
    <t>Prigkipos Petrou, Glyfada, Athens</t>
  </si>
  <si>
    <t>(37.8537843 23.759862),ID: 976,2bd-Glyfada-1340€</t>
  </si>
  <si>
    <t>ID: 1010914P</t>
  </si>
  <si>
    <t>Areos, Marousi, Athens</t>
  </si>
  <si>
    <t>(38.0463101 23.8074163),ID: 1010914P,3bd-Marousi-1260€</t>
  </si>
  <si>
    <t>ID: 1694</t>
  </si>
  <si>
    <t>Karaoli &amp; DImitriou, Marousi, Athens</t>
  </si>
  <si>
    <t>(37.9759657 23.7442223),ID: 1694,3bd-Marousi-1480€</t>
  </si>
  <si>
    <t>ID: 1017814P</t>
  </si>
  <si>
    <t>Ch. Trikoupi, Marousi, Athens</t>
  </si>
  <si>
    <t>(38.0463101 23.8074163),ID: 1017814P,3bd-Marousi-1620€</t>
  </si>
  <si>
    <t>ID: 1010932P</t>
  </si>
  <si>
    <t>Agrafon, Marousi, Athens</t>
  </si>
  <si>
    <t>(38.0331273 23.7883078),ID: 1010932P,3bd-Marousi-1680€</t>
  </si>
  <si>
    <t>ID: 404</t>
  </si>
  <si>
    <t>Ethnikis Antistaseos I, Chalandri, Athens</t>
  </si>
  <si>
    <t>(38.0136492 23.7882662),ID: 404,3bd-Chalandri-1690€</t>
  </si>
  <si>
    <t>ID: 1017811P</t>
  </si>
  <si>
    <t>Zaimi, Palaio Faliro, Athens</t>
  </si>
  <si>
    <t>(37.927778 23.7036256),ID: 1017811P,3bd-Palaio Faliro-1730€</t>
  </si>
  <si>
    <t>ID: 1017718P</t>
  </si>
  <si>
    <t>Antinoros, Pangrati, Athens</t>
  </si>
  <si>
    <t>(37.9736762 23.7489055),ID: 1017718P,3bd-Pangrati-1730€</t>
  </si>
  <si>
    <t>ID: 1017770P</t>
  </si>
  <si>
    <t>(38.0524475 23.8145968),ID: 1017770P,3bd-Marousi-1730€</t>
  </si>
  <si>
    <t>ID: 1010905P</t>
  </si>
  <si>
    <t>Iasonos, Chalandri, Athens</t>
  </si>
  <si>
    <t>(37.9835407 23.7209535),ID: 1010905P,3bd-Chalandri-1740€</t>
  </si>
  <si>
    <t>ID: 1017661P</t>
  </si>
  <si>
    <t>28is Oktovriou, Neo Psychiko, Athens</t>
  </si>
  <si>
    <t>(38.004953 23.7827766),ID: 1017661P,3bd-Neo Psychiko-1800€</t>
  </si>
  <si>
    <t>ID: 1029699P</t>
  </si>
  <si>
    <t>Samou, Marousi, Athens</t>
  </si>
  <si>
    <t>(38.0463101 23.8074163),ID: 1029699P,3bd-Marousi-1860€</t>
  </si>
  <si>
    <t>ID: 1026706P</t>
  </si>
  <si>
    <t>Sarantaporou, Marousi, Athens</t>
  </si>
  <si>
    <t>(38.0198579 23.7336897),ID: 1026706P,3bd-Marousi-1860€</t>
  </si>
  <si>
    <t>ID: 1010908P</t>
  </si>
  <si>
    <t>(37.9283685 23.6952154),ID: 1010908P,3bd-Palaio Faliro-1920€</t>
  </si>
  <si>
    <t>ID: 1526</t>
  </si>
  <si>
    <t>Platonos IV, Alimos, Athens</t>
  </si>
  <si>
    <t>(37.9174342 23.712237),ID: 1526,3bd-Alimos-1980€</t>
  </si>
  <si>
    <t>ID: 266</t>
  </si>
  <si>
    <t>Skiathou I, Melissia, Athens</t>
  </si>
  <si>
    <t>(38.0479956 23.8323008),ID: 266,3bd-Melissia-2000€</t>
  </si>
  <si>
    <t>ID: 1010909P</t>
  </si>
  <si>
    <t>Tritonos, Palaio Faliro, Athens</t>
  </si>
  <si>
    <t>(37.9260216 23.6960471),ID: 1010909P,3bd-Palaio Faliro-2010€</t>
  </si>
  <si>
    <t>ID: 1010911P</t>
  </si>
  <si>
    <t>Pandrosou, Palaio Faliro, Athens</t>
  </si>
  <si>
    <t>(37.9324032 23.7061805),ID: 1010911P,3bd-Palaio Faliro-2010€</t>
  </si>
  <si>
    <t>ID: 46</t>
  </si>
  <si>
    <t>Vasileos Pyrou, Politeia, Athens</t>
  </si>
  <si>
    <t>(37.9838096 23.7275388),ID: 46,3bd-Politeia-2020€</t>
  </si>
  <si>
    <t>ID: 32</t>
  </si>
  <si>
    <t>Pentelis I, Kifisia, Athens</t>
  </si>
  <si>
    <t>(38.0728475 23.8283518),ID: 32,3bd-Kifisia-2040€</t>
  </si>
  <si>
    <t>ID: 1021</t>
  </si>
  <si>
    <t>Doukissis Plakentias III, Kifisia, Athens</t>
  </si>
  <si>
    <t>(37.9907824 23.7633219),ID: 1021,3bd-Kifisia-2210€</t>
  </si>
  <si>
    <t>ID: 1029698P</t>
  </si>
  <si>
    <t>Aftokratoros Irakliou, Marousi, Athens</t>
  </si>
  <si>
    <t>(38.0539396 23.7965972),ID: 1029698P,3bd-Marousi-2220€</t>
  </si>
  <si>
    <t>ID: 350</t>
  </si>
  <si>
    <t>Pesmazoglou I, Kifisia, Athens</t>
  </si>
  <si>
    <t>(38.0799209 23.8069061),ID: 350,3bd-Kifisia-2290€</t>
  </si>
  <si>
    <t>ID: 1029700P</t>
  </si>
  <si>
    <t>Dimitriou Gounari, Marousi, Athens</t>
  </si>
  <si>
    <t>(38.0513316 23.8080627),ID: 1029700P,3bd-Marousi-2460€</t>
  </si>
  <si>
    <t>ID: 1010907P</t>
  </si>
  <si>
    <t>(37.9262185 23.7001744),ID: 1010907P,3bd-Palaio Faliro-2460€</t>
  </si>
  <si>
    <t>ID: 1022</t>
  </si>
  <si>
    <t>Doukissis Plakentias IV, Kifisia, Athens</t>
  </si>
  <si>
    <t>(37.9907824 23.7633219),ID: 1022,3bd-Kifisia-2470€</t>
  </si>
  <si>
    <t>ID: 397</t>
  </si>
  <si>
    <t>Strofiliou, Kifisia, Athens</t>
  </si>
  <si>
    <t>(38.0836011 23.8133941),ID: 397,3bd-Kifisia-2690€</t>
  </si>
  <si>
    <t>ID: 1023634P</t>
  </si>
  <si>
    <t>Dervenakion, Marousi, Athens</t>
  </si>
  <si>
    <t>(38.0415322 23.8079942),ID: 1023634P,3bd-Marousi-1820€</t>
  </si>
  <si>
    <t>ID: 630</t>
  </si>
  <si>
    <t>Levadias, Glyfada, Athens</t>
  </si>
  <si>
    <t>(37.9862779 23.768248),ID: 630,3bd-Glyfada-1320€</t>
  </si>
  <si>
    <t>ID: 50</t>
  </si>
  <si>
    <t>Pentelis III, Kifisia, Athens</t>
  </si>
  <si>
    <t>(38.0332623 23.822251),ID: 50,3bd-Kifisia-2170€</t>
  </si>
  <si>
    <t>ID: 1154</t>
  </si>
  <si>
    <t>Ethnarchou Makariou II, Alimos, Athens</t>
  </si>
  <si>
    <t>(37.9177207 23.706262),ID: 1154,3bd-Alimos-2080€</t>
  </si>
  <si>
    <t>ID: 626</t>
  </si>
  <si>
    <t>Odisseos II, Politeia, Athens</t>
  </si>
  <si>
    <t>(37.985678 23.7201829),ID: 626,3bd-Politeia-2320€</t>
  </si>
  <si>
    <t>ID: 1714</t>
  </si>
  <si>
    <t>Evrou V, Vasilissis Sofias Avenue, Athens</t>
  </si>
  <si>
    <t>(37.9753688 23.7424975),ID: 1714,3bd-Vasilissis Sofias Avenue-1390€</t>
  </si>
  <si>
    <t>ID: 1870</t>
  </si>
  <si>
    <t>Georgiou Seferi IV, Elliniko, Athens</t>
  </si>
  <si>
    <t>(38.0056693 23.7803066),ID: 1870,3bd-Elliniko-2060€</t>
  </si>
  <si>
    <t>ID: 1769</t>
  </si>
  <si>
    <t>Ethnarchou Makariou V, Marousi, Athens</t>
  </si>
  <si>
    <t>(38.0352644 23.8161404),ID: 1769,3bd-Marousi-1740€</t>
  </si>
  <si>
    <t>ID: 1229</t>
  </si>
  <si>
    <t>Areos II, Marousi, Athens</t>
  </si>
  <si>
    <t>(37.990944 23.7339339),ID: 1229,3bd-Marousi-1300€</t>
  </si>
  <si>
    <t>ID: 1240</t>
  </si>
  <si>
    <t>Agias Marinas II, Melissia, Athens</t>
  </si>
  <si>
    <t>(38.0526243 23.8437483),ID: 1240,3bd-Melissia-1310€</t>
  </si>
  <si>
    <t>ID: 1192</t>
  </si>
  <si>
    <t>Nikis ΙII, Marousi, Athens</t>
  </si>
  <si>
    <t>(38.0463101 23.8074163),ID: 1192,3bd-Marousi-1550€</t>
  </si>
  <si>
    <t>ID: 1333</t>
  </si>
  <si>
    <t>Lakonias I, Chalandri, Athens</t>
  </si>
  <si>
    <t>(38.0309306 23.823183),ID: 1333,3bd-Chalandri-1470€</t>
  </si>
  <si>
    <t>ID: 1357</t>
  </si>
  <si>
    <t>Kourtesi II, Chalandri, Athens</t>
  </si>
  <si>
    <t>(38.0214214 23.7987679),ID: 1357,3bd-Chalandri-1490€</t>
  </si>
  <si>
    <t>ID: 917</t>
  </si>
  <si>
    <t>Arrianou VI, Pangrati, Athens</t>
  </si>
  <si>
    <t>(37.9709002 23.7440767),ID: 917,3bd-Pangrati-1720€</t>
  </si>
  <si>
    <t>ID: 971</t>
  </si>
  <si>
    <t>Simis, Melissia, Athens</t>
  </si>
  <si>
    <t>(38.0480243 23.8310966),ID: 971,3bd-Melissia-1130€</t>
  </si>
  <si>
    <t>ID: 1772</t>
  </si>
  <si>
    <t>Doukissis Plakentias VI, Ampelokipoi, Athens</t>
  </si>
  <si>
    <t>(37.9907824 23.7633219),ID: 1772,3bd-Ampelokipoi-1230€</t>
  </si>
  <si>
    <t>ID: 1134</t>
  </si>
  <si>
    <t>Kristalli II, Marousi, Athens</t>
  </si>
  <si>
    <t>(38.0463101 23.8074163),ID: 1134,3bd-Marousi-1340€</t>
  </si>
  <si>
    <t>ID: 1493</t>
  </si>
  <si>
    <t>Rozas Imvrioti, Elliniko, Athens</t>
  </si>
  <si>
    <t>(37.8920121 23.7477897),ID: 1493,3bd-Elliniko-1650€</t>
  </si>
  <si>
    <t>ID: 1257</t>
  </si>
  <si>
    <t>Ipirou II, Chalandri, Athens</t>
  </si>
  <si>
    <t>(38.0082287 23.7961237),ID: 1257,3bd-Chalandri-1630€</t>
  </si>
  <si>
    <t>ID: 1369</t>
  </si>
  <si>
    <t>Zan Moreas I, Chalandri, Athens</t>
  </si>
  <si>
    <t>(38.0157919 23.7876821),ID: 1369,3bd-Chalandri-1470€</t>
  </si>
  <si>
    <t>ID: 1962</t>
  </si>
  <si>
    <t>Ανεμοδουρα I, Kifisia, Athens</t>
  </si>
  <si>
    <t>(38.0814698 23.7999992),ID: 1962,3bd-Kifisia-1890€</t>
  </si>
  <si>
    <t>ID: 1928</t>
  </si>
  <si>
    <t>Psarrou II, Marousi, Athens</t>
  </si>
  <si>
    <t>(38.0463101 23.8074163),ID: 1928,3bd-Marousi-1530€</t>
  </si>
  <si>
    <t>ID: 1297</t>
  </si>
  <si>
    <t>Neratziotissis I, Marousi, Athens</t>
  </si>
  <si>
    <t>(38.0472675 23.7949058),ID: 1297,3bd-Marousi-1270€</t>
  </si>
  <si>
    <t>ID: 500</t>
  </si>
  <si>
    <t>Agias Filotheis, Marousi, Athens</t>
  </si>
  <si>
    <t>(38.0257945 23.7877543),ID: 500,3bd-Marousi-1480€</t>
  </si>
  <si>
    <t>ID: 237</t>
  </si>
  <si>
    <t>Xenias, Vasilissis Sofias Avenue, Athens</t>
  </si>
  <si>
    <t>(37.9828283 23.7573079),ID: 237,3bd-Vasilissis Sofias Avenue-1120€</t>
  </si>
  <si>
    <t>ID: 1353</t>
  </si>
  <si>
    <t>Afroditis II, Palaio Faliro, Athens</t>
  </si>
  <si>
    <t>(37.9270362 23.6964407),ID: 1353,3bd-Palaio Faliro-1670€</t>
  </si>
  <si>
    <t>ID: 169</t>
  </si>
  <si>
    <t>Vasileos Konstantinou, Mets - Kallimarmaro, Athens</t>
  </si>
  <si>
    <t>(37.9725143 23.7437711),ID: 169,3bd-Mets - Kallimarmaro-1680€</t>
  </si>
  <si>
    <t>ID: 663</t>
  </si>
  <si>
    <t>Kallipoleos, Elliniko, Athens</t>
  </si>
  <si>
    <t>(37.8925777 23.7498667),ID: 663,3bd-Elliniko-1510€</t>
  </si>
  <si>
    <t>ID: 1260</t>
  </si>
  <si>
    <t>Voutsina I, Cholargos, Athens</t>
  </si>
  <si>
    <t>(37.9941289 23.8079057),ID: 1260,3bd-Cholargos-1890€</t>
  </si>
  <si>
    <t>ID: 267</t>
  </si>
  <si>
    <t>Panos, Ekali, Athens</t>
  </si>
  <si>
    <t>(38.1008771 23.8350796),ID: 267,3bd-Ekali-1920€</t>
  </si>
  <si>
    <t>ID: 816</t>
  </si>
  <si>
    <t>Eptalofou II, Marousi, Athens</t>
  </si>
  <si>
    <t>(38.0481825 23.7985661),ID: 816,3bd-Marousi-1410€</t>
  </si>
  <si>
    <t>ID: 1488</t>
  </si>
  <si>
    <t>Damareos IV, Pangrati, Athens</t>
  </si>
  <si>
    <t>(37.9649075 23.7474228),ID: 1488,3bd-Pangrati-1290€</t>
  </si>
  <si>
    <t>ID: 1107</t>
  </si>
  <si>
    <t>Gravias I, Agia Paraskevi, Athens</t>
  </si>
  <si>
    <t>(38.0050445 23.8321006),ID: 1107,3bd-Agia Paraskevi-1890€</t>
  </si>
  <si>
    <t>ID: 227</t>
  </si>
  <si>
    <t>Evinou I, Vasilissis Sofias Avenue, Athens</t>
  </si>
  <si>
    <t>(37.9753688 23.7424975),ID: 227,3bd-Vasilissis Sofias Avenue-1150€</t>
  </si>
  <si>
    <t>ID: 538</t>
  </si>
  <si>
    <t>Eleftheriou Venizelou I, Elliniko, Athens</t>
  </si>
  <si>
    <t>(37.8905701 23.7442777),ID: 538,3bd-Elliniko-1510€</t>
  </si>
  <si>
    <t>ID: 1751</t>
  </si>
  <si>
    <t>Makedonias II, Vrilissia, Athens</t>
  </si>
  <si>
    <t>(38.0308661 23.8345885),ID: 1751,3bd-Vrilissia-1850€</t>
  </si>
  <si>
    <t>ID: 1872</t>
  </si>
  <si>
    <t>Georgiou Seferi VI, Elliniko, Athens</t>
  </si>
  <si>
    <t>(38.0056693 23.7803066),ID: 1872,3bd-Elliniko-2090€</t>
  </si>
  <si>
    <t>ID: 268</t>
  </si>
  <si>
    <t>Dionisou VI, Kifisia, Athens</t>
  </si>
  <si>
    <t>(38.047085 23.8024806),ID: 268,3bd-Kifisia-2200€</t>
  </si>
  <si>
    <t>ID: 968</t>
  </si>
  <si>
    <t>Zinonos, Chalandri, Athens</t>
  </si>
  <si>
    <t>(38.0214223 23.8088896),ID: 968,3bd-Chalandri-1430€</t>
  </si>
  <si>
    <t>ID: 890</t>
  </si>
  <si>
    <t>Filippou Litsa II, Chalandri, Athens</t>
  </si>
  <si>
    <t>(38.0213223 23.8046389),ID: 890,3bd-Chalandri-1620€</t>
  </si>
  <si>
    <t>ID: 1053</t>
  </si>
  <si>
    <t>Mantos Mavrogenous I, Kifisia, Athens</t>
  </si>
  <si>
    <t>(37.9982713 23.7283937),ID: 1053,3bd-Kifisia-1770€</t>
  </si>
  <si>
    <t>ID: 471</t>
  </si>
  <si>
    <t>Paradisou II, Marousi, Athens</t>
  </si>
  <si>
    <t>(38.0339347 23.8012726),ID: 471,3bd-Marousi-1360€</t>
  </si>
  <si>
    <t>ID: 781</t>
  </si>
  <si>
    <t>Parnassou II, Chalandri, Athens</t>
  </si>
  <si>
    <t>(38.025914 23.8245965),ID: 781,3bd-Chalandri-1240€</t>
  </si>
  <si>
    <t>ID: 1406</t>
  </si>
  <si>
    <t>Platonos III, Alimos, Athens</t>
  </si>
  <si>
    <t>(37.9174342 23.712237),ID: 1406,3bd-Alimos-1600€</t>
  </si>
  <si>
    <t>ID: 1380</t>
  </si>
  <si>
    <t>Monis Petraki I, Kolonaki, Athens</t>
  </si>
  <si>
    <t>(37.9784657 23.7505864),ID: 1380,3bd-Kolonaki-1960€</t>
  </si>
  <si>
    <t>ID: 1473</t>
  </si>
  <si>
    <t>Kerkiras, Nea Erithrea, Athens</t>
  </si>
  <si>
    <t>(38.0974955 23.8210997),ID: 1473,3bd-Nea Erithrea-1690€</t>
  </si>
  <si>
    <t>ID: 1483</t>
  </si>
  <si>
    <t>Ermou V, Melissia, Athens</t>
  </si>
  <si>
    <t>(37.9769307 23.7244758),ID: 1483,3bd-Melissia-1250€</t>
  </si>
  <si>
    <t>ID: 1639</t>
  </si>
  <si>
    <t>Agiou Athanasiou, Marousi, Athens</t>
  </si>
  <si>
    <t>(38.0476681 23.8097179),ID: 1639,3bd-Marousi-1260€</t>
  </si>
  <si>
    <t>ID: 807</t>
  </si>
  <si>
    <t>Thermopilon II, Chalandri, Athens</t>
  </si>
  <si>
    <t>(38.0295025 23.7934423),ID: 807,3bd-Chalandri-2200€</t>
  </si>
  <si>
    <t>ID: 1264</t>
  </si>
  <si>
    <t>Scholiou II, Agia Paraskevi, Athens</t>
  </si>
  <si>
    <t>(38.0113455 23.8263168),ID: 1264,3bd-Agia Paraskevi-1210€</t>
  </si>
  <si>
    <t>ID: 1802</t>
  </si>
  <si>
    <t>Agiou Alexandrou III, Palaio Faliro, Athens</t>
  </si>
  <si>
    <t>(37.9289402 23.6941927),ID: 1802,3bd-Palaio Faliro-1620€</t>
  </si>
  <si>
    <t>ID: 1245</t>
  </si>
  <si>
    <t>Spetson I, Marousi, Athens</t>
  </si>
  <si>
    <t>(37.9986575 23.7396885),ID: 1245,3bd-Marousi-1430€</t>
  </si>
  <si>
    <t>ID: 1104</t>
  </si>
  <si>
    <t>Olimpou II, Chalandri, Athens</t>
  </si>
  <si>
    <t>(38.035398 23.8432997),ID: 1104,3bd-Chalandri-1720€</t>
  </si>
  <si>
    <t>ID: 33</t>
  </si>
  <si>
    <t>Amarisias Artemidos I, Marousi, Athens</t>
  </si>
  <si>
    <t>(38.0398447 23.7940985),ID: 33,3bd-Marousi-1630€</t>
  </si>
  <si>
    <t>ID: 1298</t>
  </si>
  <si>
    <t>Fthiotidos ΙΙ, Ampelokipoi, Athens</t>
  </si>
  <si>
    <t>(37.9902719 23.760103),ID: 1298,3bd-Ampelokipoi-1160€</t>
  </si>
  <si>
    <t>ID: 105</t>
  </si>
  <si>
    <t>(38.0415322 23.8079942),ID: 105,3bd-Marousi-1370€</t>
  </si>
  <si>
    <t>ID: 1618</t>
  </si>
  <si>
    <t>Ippodamou IV, Pangrati, Athens</t>
  </si>
  <si>
    <t>(37.9691013 23.7445528),ID: 1618,3bd-Pangrati-1380€</t>
  </si>
  <si>
    <t>ID: 165</t>
  </si>
  <si>
    <t>Kiprou IV, Chalandri, Athens</t>
  </si>
  <si>
    <t>(38.0040873 23.7357217),ID: 165,3bd-Chalandri-1410€</t>
  </si>
  <si>
    <t>ID: 1082</t>
  </si>
  <si>
    <t>Patriarchou Grigoriou III, Marousi, Athens</t>
  </si>
  <si>
    <t>(37.9998376 23.8166694),ID: 1082,3bd-Marousi-2770€</t>
  </si>
  <si>
    <t>ID: 977</t>
  </si>
  <si>
    <t>Massalias III, Kolonaki, Athens</t>
  </si>
  <si>
    <t>(37.9813748 23.736257),ID: 977,3bd-Kolonaki-1800€</t>
  </si>
  <si>
    <t>ID: 1184</t>
  </si>
  <si>
    <t>Chrisostomou Smirnis IV, Melissia, Athens</t>
  </si>
  <si>
    <t>(38.0620697 23.8354992),ID: 1184,3bd-Melissia-1200€</t>
  </si>
  <si>
    <t>ID: 904</t>
  </si>
  <si>
    <t>Amarisias Artemidos IV, Marousi, Athens</t>
  </si>
  <si>
    <t>(38.0398447 23.7940985),ID: 904,3bd-Marousi-1580€</t>
  </si>
  <si>
    <t>ID: 979</t>
  </si>
  <si>
    <t>25is Martiou I, Melissia, Athens</t>
  </si>
  <si>
    <t>(38.0548189 23.833895),ID: 979,3bd-Melissia-1440€</t>
  </si>
  <si>
    <t>ID: 1352</t>
  </si>
  <si>
    <t>Isminis I, Chalandri, Athens</t>
  </si>
  <si>
    <t>(37.9516337 23.7385227),ID: 1352,3bd-Chalandri-1120€</t>
  </si>
  <si>
    <t>ID: 1244</t>
  </si>
  <si>
    <t>Timotheou I, Pangrati, Athens</t>
  </si>
  <si>
    <t>(37.9658161 23.7530783),ID: 1244,3bd-Pangrati-1480€</t>
  </si>
  <si>
    <t>ID: 1342</t>
  </si>
  <si>
    <t>Kivelis I, Alimos, Athens</t>
  </si>
  <si>
    <t>(37.990118 23.7323867),ID: 1342,3bd-Alimos-1340€</t>
  </si>
  <si>
    <t>ID: 623</t>
  </si>
  <si>
    <t>Persefonis II, Chalandri, Athens</t>
  </si>
  <si>
    <t>(37.9778535 23.712286),ID: 623,3bd-Chalandri-1270€</t>
  </si>
  <si>
    <t>ID: 1555</t>
  </si>
  <si>
    <t>Kikladon, Chalandri, Athens</t>
  </si>
  <si>
    <t>(38.029755 23.8180907),ID: 1555,3bd-Chalandri-1300€</t>
  </si>
  <si>
    <t>ID: 1442</t>
  </si>
  <si>
    <t>Evrou III, Vasilissis Sofias Avenue, Athens</t>
  </si>
  <si>
    <t>(37.9753688 23.7424975),ID: 1442,3bd-Vasilissis Sofias Avenue-1360€</t>
  </si>
  <si>
    <t>ID: 1933</t>
  </si>
  <si>
    <t>Leontos Sgourou II, Kolonaki, Athens</t>
  </si>
  <si>
    <t>(37.9830318 23.740334),ID: 1933,3bd-Kolonaki-1690€</t>
  </si>
  <si>
    <t>ID: 960</t>
  </si>
  <si>
    <t>Lesvou III, Kifisia, Athens</t>
  </si>
  <si>
    <t>(38.0702197 23.8228549),ID: 960,3bd-Kifisia-1870€</t>
  </si>
  <si>
    <t>ID: 261</t>
  </si>
  <si>
    <t>Ploutarchou, Politeia, Athens</t>
  </si>
  <si>
    <t>(37.9784075 23.7448754),ID: 261,3bd-Politeia-1860€</t>
  </si>
  <si>
    <t>ID: 1729</t>
  </si>
  <si>
    <t>Vasileos Georgiou X, Filothei, Athens</t>
  </si>
  <si>
    <t>(38.0577724 23.8051858),ID: 1729,3bd-Filothei-1890€</t>
  </si>
  <si>
    <t>ID: 1077</t>
  </si>
  <si>
    <t>Patriarchou Grigoriou II, Marousi, Athens</t>
  </si>
  <si>
    <t>(37.9998376 23.8166694),ID: 1077,3bd-Marousi-2380€</t>
  </si>
  <si>
    <t>ID: 1395</t>
  </si>
  <si>
    <t>Zaimi III, Chalandri, Athens</t>
  </si>
  <si>
    <t>(38.0214214 23.7987679),ID: 1395,3bd-Chalandri-1690€</t>
  </si>
  <si>
    <t>ID: 1451</t>
  </si>
  <si>
    <t>Dafnis II, Marousi, Athens</t>
  </si>
  <si>
    <t>(38.0463101 23.8074163),ID: 1451,3bd-Marousi-1490€</t>
  </si>
  <si>
    <t>ID: 1786</t>
  </si>
  <si>
    <t>Siokou II, Agia Paraskevi, Athens</t>
  </si>
  <si>
    <t>(38.0075295 23.8172989),ID: 1786,3bd-Agia Paraskevi-1440€</t>
  </si>
  <si>
    <t>ID: 1936</t>
  </si>
  <si>
    <t>Antigonis II, Chalandri, Athens</t>
  </si>
  <si>
    <t>(38.0139578 23.8051203),ID: 1936,3bd-Chalandri-1300€</t>
  </si>
  <si>
    <t>ID: 1439</t>
  </si>
  <si>
    <t>Fokilidou III, Kolonaki, Athens</t>
  </si>
  <si>
    <t>(37.9795042 23.7405928),ID: 1439,3bd-Kolonaki-2010€</t>
  </si>
  <si>
    <t>ID: 1837</t>
  </si>
  <si>
    <t>Vernardou I, Vrilissia, Athens</t>
  </si>
  <si>
    <t>(38.0346608 23.8308663),ID: 1837,3bd-Vrilissia-1530€</t>
  </si>
  <si>
    <t>ID: 1805</t>
  </si>
  <si>
    <t>Agias Eleousis III, Marousi, Athens</t>
  </si>
  <si>
    <t>(38.0524475 23.8145968),ID: 1805,3bd-Marousi-1300€</t>
  </si>
  <si>
    <t>ID: 499</t>
  </si>
  <si>
    <t>Pentelis Av. II, Chalandri, Athens</t>
  </si>
  <si>
    <t>(38.0214214 23.7987679),ID: 499,3bd-Chalandri-1330€</t>
  </si>
  <si>
    <t>ID: 1828</t>
  </si>
  <si>
    <t>Dimocharous IV, Kolonaki, Athens</t>
  </si>
  <si>
    <t>(37.9818353 23.7507858),ID: 1828,3bd-Kolonaki-2790€</t>
  </si>
  <si>
    <t>ID: 1788</t>
  </si>
  <si>
    <t>Patmou, Marousi, Athens</t>
  </si>
  <si>
    <t>(38.0317742 23.7886355),ID: 1788,3bd-Marousi-2320€</t>
  </si>
  <si>
    <t>ID: 286</t>
  </si>
  <si>
    <t>Okeanidon I, Marousi, Athens</t>
  </si>
  <si>
    <t>(37.9548303 23.7172007),ID: 286,3bd-Marousi-1440€</t>
  </si>
  <si>
    <t>ID: 1573</t>
  </si>
  <si>
    <t>(38.0463101 23.8074163),ID: 1573,3bd-Marousi-1670€</t>
  </si>
  <si>
    <t>ID: 1062</t>
  </si>
  <si>
    <t>Othonos I, Kifisia, Athens</t>
  </si>
  <si>
    <t>(38.0753883 23.8048122),ID: 1062,3bd-Kifisia-1370€</t>
  </si>
  <si>
    <t>ID: 1630</t>
  </si>
  <si>
    <t>Miaouli II, Agia Paraskevi, Athens</t>
  </si>
  <si>
    <t>(38.0110312 23.8321523),ID: 1630,3bd-Agia Paraskevi-2330€</t>
  </si>
  <si>
    <t>ID: 1138</t>
  </si>
  <si>
    <t>Afroditis III, Palaio Faliro, Athens</t>
  </si>
  <si>
    <t>(37.9270362 23.6964407),ID: 1138,3bd-Palaio Faliro-1650€</t>
  </si>
  <si>
    <t>ID: 1706</t>
  </si>
  <si>
    <t>Ignatiou Tou Lesviou, Marousi, Athens</t>
  </si>
  <si>
    <t>(38.0558197 23.8286672),ID: 1706,3bd-Marousi-1310€</t>
  </si>
  <si>
    <t>ID: 1831</t>
  </si>
  <si>
    <t>Sevastis Kalisperi I, Chalandri, Athens</t>
  </si>
  <si>
    <t>(38.0213815 23.8077875),ID: 1831,3bd-Chalandri-1520€</t>
  </si>
  <si>
    <t>ID: 757</t>
  </si>
  <si>
    <t>Vasilissis Olgas, Marousi, Athens</t>
  </si>
  <si>
    <t>(37.9697862 23.7355481),ID: 757,3bd-Marousi-1310€</t>
  </si>
  <si>
    <t>ID: 745</t>
  </si>
  <si>
    <t>Leukosias II, Politeia, Athens</t>
  </si>
  <si>
    <t>(38.005196 23.732151),ID: 745,3bd-Politeia-1650€</t>
  </si>
  <si>
    <t>ID: 725</t>
  </si>
  <si>
    <t>Narkissou I, Marousi, Athens</t>
  </si>
  <si>
    <t>(38.0324491 23.804657),ID: 725,3bd-Marousi-1940€</t>
  </si>
  <si>
    <t>ID: 1693</t>
  </si>
  <si>
    <t>Dimitriou Gounari ΙΧ, Marousi, Athens</t>
  </si>
  <si>
    <t>(38.0513316 23.8080627),ID: 1693,3bd-Marousi-1270€</t>
  </si>
  <si>
    <t>ID: 850</t>
  </si>
  <si>
    <t>Endimionos, Palaio Faliro, Athens</t>
  </si>
  <si>
    <t>(37.9349963 23.6976855),ID: 850,3bd-Palaio Faliro-1830€</t>
  </si>
  <si>
    <t>ID: 536</t>
  </si>
  <si>
    <t>Vizantiou, Marousi, Athens</t>
  </si>
  <si>
    <t>(38.0374534 23.7661803),ID: 536,3bd-Marousi-1670€</t>
  </si>
  <si>
    <t>ID: 1226</t>
  </si>
  <si>
    <t>Dim. Mitropoulou, Vrilissia, Athens</t>
  </si>
  <si>
    <t>(38.043281 23.8423562),ID: 1226,3bd-Vrilissia-1410€</t>
  </si>
  <si>
    <t>ID: 1871</t>
  </si>
  <si>
    <t>Georgiou Seferi V, Elliniko, Athens</t>
  </si>
  <si>
    <t>(38.0056693 23.7803066),ID: 1871,3bd-Elliniko-2060€</t>
  </si>
  <si>
    <t>ID: 954</t>
  </si>
  <si>
    <t>Kritis III, Marousi, Athens</t>
  </si>
  <si>
    <t>(38.0463101 23.8074163),ID: 954,3bd-Marousi-1290€</t>
  </si>
  <si>
    <t>ID: 1335</t>
  </si>
  <si>
    <t>Fidiou I, Cholargos, Athens</t>
  </si>
  <si>
    <t>(37.9830816 23.7317481),ID: 1335,3bd-Cholargos-1580€</t>
  </si>
  <si>
    <t>ID: 1629</t>
  </si>
  <si>
    <t>Anapiron Polemou IV, Kolonaki, Athens</t>
  </si>
  <si>
    <t>(37.9800363 23.7489149),ID: 1629,3bd-Kolonaki-2260€</t>
  </si>
  <si>
    <t>ID: 1196</t>
  </si>
  <si>
    <t>Kallipoleos ΙΙ, Elliniko, Athens</t>
  </si>
  <si>
    <t>(37.9551038 23.753605),ID: 1196,3bd-Elliniko-2280€</t>
  </si>
  <si>
    <t>ID: 1016</t>
  </si>
  <si>
    <t>Polemokratous, Pangrati, Athens</t>
  </si>
  <si>
    <t>(37.9710697 23.7457586),ID: 1016,3bd-Pangrati-1070€</t>
  </si>
  <si>
    <t>ID: 1266</t>
  </si>
  <si>
    <t>Ifikratous I, Pangrati, Athens</t>
  </si>
  <si>
    <t>(37.9660653 23.7513259),ID: 1266,3bd-Pangrati-1120€</t>
  </si>
  <si>
    <t>ID: 1744</t>
  </si>
  <si>
    <t>Eth. Antistaseos IV, Chalandri, Athens</t>
  </si>
  <si>
    <t>(38.0134811 23.7880296),ID: 1744,3bd-Chalandri-1790€</t>
  </si>
  <si>
    <t>ID: 482</t>
  </si>
  <si>
    <t>Olimpou II, Marousi, Athens</t>
  </si>
  <si>
    <t>(38.035398 23.8432997),ID: 482,3bd-Marousi-1380€</t>
  </si>
  <si>
    <t>ID: 1843</t>
  </si>
  <si>
    <t>Xanthou VI, Agia Paraskevi, Athens</t>
  </si>
  <si>
    <t>(38.0059443 23.8146572),ID: 1843,3bd-Agia Paraskevi-1420€</t>
  </si>
  <si>
    <t>ID: 1152</t>
  </si>
  <si>
    <t>Amarillidos I, Agia Paraskevi, Athens</t>
  </si>
  <si>
    <t>(38.0025896 23.8218836),ID: 1152,3bd-Agia Paraskevi-1510€</t>
  </si>
  <si>
    <t>ID: 1577</t>
  </si>
  <si>
    <t>Xenofontos II, Vrilissia, Athens</t>
  </si>
  <si>
    <t>(38.0384953 23.846379),ID: 1577,3bd-Vrilissia-1480€</t>
  </si>
  <si>
    <t>ID: 795</t>
  </si>
  <si>
    <t>Miaouli, Chalandri, Athens</t>
  </si>
  <si>
    <t>(37.9774868 23.7254799),ID: 795,3bd-Chalandri-1470€</t>
  </si>
  <si>
    <t>ID: 1092</t>
  </si>
  <si>
    <t>Nikis II, Alimos, Athens</t>
  </si>
  <si>
    <t>(37.9148175 23.7134469),ID: 1092,3bd-Alimos-1660€</t>
  </si>
  <si>
    <t>ID: 1845</t>
  </si>
  <si>
    <t>Sevdikiou I, Nea Smyrni, Athens</t>
  </si>
  <si>
    <t>(37.9458535 23.7077575),ID: 1845,3bd-Nea Smyrni-1180€</t>
  </si>
  <si>
    <t>ID: 1955</t>
  </si>
  <si>
    <t>Fragkokklisias VI, Marousi, Athens</t>
  </si>
  <si>
    <t>(38.0360728 23.8104834),ID: 1955,3bd-Marousi-1380€</t>
  </si>
  <si>
    <t>ID: 1379</t>
  </si>
  <si>
    <t>Artemidos III, Agia Paraskevi, Athens</t>
  </si>
  <si>
    <t>(38.0091835 23.8282612),ID: 1379,3bd-Agia Paraskevi-1390€</t>
  </si>
  <si>
    <t>ID: 1106</t>
  </si>
  <si>
    <t>Remvis I, Kifisia, Athens</t>
  </si>
  <si>
    <t>(38.0875577 23.7954995),ID: 1106,3bd-Kifisia-1560€</t>
  </si>
  <si>
    <t>ID: 1091</t>
  </si>
  <si>
    <t>Levadias II, Glyfada, Athens</t>
  </si>
  <si>
    <t>(37.8868868 23.7565513),ID: 1091,3bd-Glyfada-1690€</t>
  </si>
  <si>
    <t>ID: 1479</t>
  </si>
  <si>
    <t>Mouson, Palaio Faliro, Athens</t>
  </si>
  <si>
    <t>(37.9223728 23.6977677),ID: 1479,3bd-Palaio Faliro-1330€</t>
  </si>
  <si>
    <t>ID: 910</t>
  </si>
  <si>
    <t>Vizantiou II, Marousi, Athens</t>
  </si>
  <si>
    <t>(38.0463101 23.8074163),ID: 910,3bd-Marousi-1470€</t>
  </si>
  <si>
    <t>ID: 869</t>
  </si>
  <si>
    <t>Mesogion II, Marousi, Athens</t>
  </si>
  <si>
    <t>(38.0463101 23.8074163),ID: 869,3bd-Marousi-1470€</t>
  </si>
  <si>
    <t>ID: 1367</t>
  </si>
  <si>
    <t>Alkionis II, Palaio Faliro, Athens</t>
  </si>
  <si>
    <t>(37.9248553 23.6968792),ID: 1367,3bd-Palaio Faliro-1530€</t>
  </si>
  <si>
    <t>ID: 284</t>
  </si>
  <si>
    <t>Panagias Eleftherotrias I, Politeia, Athens</t>
  </si>
  <si>
    <t>(38.079181 23.8314541),ID: 284,3bd-Politeia-1530€</t>
  </si>
  <si>
    <t>ID: 877</t>
  </si>
  <si>
    <t>Paritsi III, Neo Psychiko, Athens</t>
  </si>
  <si>
    <t>(38.0042209 23.7828936),ID: 877,3bd-Neo Psychiko-1570€</t>
  </si>
  <si>
    <t>ID: 940</t>
  </si>
  <si>
    <t>Panagias Eleftherotrias III, Politeia, Athens</t>
  </si>
  <si>
    <t>(38.079181 23.8314541),ID: 940,3bd-Politeia-1610€</t>
  </si>
  <si>
    <t>ID: 1981</t>
  </si>
  <si>
    <t>33i II, Elliniko, Athens</t>
  </si>
  <si>
    <t>(37.8908018 23.7461367),ID: 1981,3bd-Elliniko-1660€</t>
  </si>
  <si>
    <t>ID: 511</t>
  </si>
  <si>
    <t>Amarisias Artemidos II, Marousi, Athens</t>
  </si>
  <si>
    <t>(38.0398447 23.7940985),ID: 511,3bd-Marousi-1720€</t>
  </si>
  <si>
    <t>ID: 1959</t>
  </si>
  <si>
    <t>Charitos I, Kolonaki, Athens</t>
  </si>
  <si>
    <t>(37.9783629 23.7440194),ID: 1959,3bd-Kolonaki-2990€</t>
  </si>
  <si>
    <t>ID: 402</t>
  </si>
  <si>
    <t>(38.0339347 23.8012726),ID: 402,3bd-Marousi-1140€</t>
  </si>
  <si>
    <t>ID: 1413</t>
  </si>
  <si>
    <t>Mavromichali IV, Historic Center, Athens</t>
  </si>
  <si>
    <t>(37.9838096 23.7275388),ID: 1413,3bd-Historic Center-1140€</t>
  </si>
  <si>
    <t>ID: 839</t>
  </si>
  <si>
    <t>Eratous, Marousi, Athens</t>
  </si>
  <si>
    <t>(38.0424409 23.7954653),ID: 839,3bd-Marousi-1820€</t>
  </si>
  <si>
    <t>ID: 1008</t>
  </si>
  <si>
    <t>Sofias Vempo III, Marousi, Athens</t>
  </si>
  <si>
    <t>(38.0329875 23.7988196),ID: 1008,3bd-Marousi-1360€</t>
  </si>
  <si>
    <t>ID: 1642</t>
  </si>
  <si>
    <t>Dimitriou Ralli, Agia Paraskevi, Athens</t>
  </si>
  <si>
    <t>(38.0064404 23.8306774),ID: 1642,3bd-Agia Paraskevi-1570€</t>
  </si>
  <si>
    <t>ID: 424</t>
  </si>
  <si>
    <t>Papadiamantopoulou, Vasilissis Sofias Avenue, Athens</t>
  </si>
  <si>
    <t>(37.9781463 23.7521007),ID: 424,3bd-Vasilissis Sofias Avenue-1830€</t>
  </si>
  <si>
    <t>ID: 324</t>
  </si>
  <si>
    <t>Sarantaporou, Chalandri, Athens</t>
  </si>
  <si>
    <t>(38.0131959 23.8007666),ID: 324,3bd-Chalandri-1380€</t>
  </si>
  <si>
    <t>ID: 310</t>
  </si>
  <si>
    <t>Marathonodromou V, Psychiko, Athens</t>
  </si>
  <si>
    <t>(38.0026461 23.7736045),ID: 310,3bd-Psychiko-1800€</t>
  </si>
  <si>
    <t>ID: 701</t>
  </si>
  <si>
    <t>Kleomenous VI, Kolonaki, Athens</t>
  </si>
  <si>
    <t>(37.979909 23.7443112),ID: 701,3bd-Kolonaki-1410€</t>
  </si>
  <si>
    <t>ID: 764</t>
  </si>
  <si>
    <t>Xanthou II, Agia Paraskevi, Athens</t>
  </si>
  <si>
    <t>(38.0068736 23.8066085),ID: 764,3bd-Agia Paraskevi-1500€</t>
  </si>
  <si>
    <t>ID: 1125</t>
  </si>
  <si>
    <t>Etolias, Ampelokipoi, Athens</t>
  </si>
  <si>
    <t>(37.9874319 23.7625488),ID: 1125,3bd-Ampelokipoi-1540€</t>
  </si>
  <si>
    <t>ID: 1613</t>
  </si>
  <si>
    <t>Astidamantos III, Pangrati, Athens</t>
  </si>
  <si>
    <t>(37.9705432 23.7489508),ID: 1613,3bd-Pangrati-1310€</t>
  </si>
  <si>
    <t>ID: 253</t>
  </si>
  <si>
    <t>Massalias, Kolonaki, Athens</t>
  </si>
  <si>
    <t>(37.9813748 23.736257),ID: 253,3bd-Kolonaki-1540€</t>
  </si>
  <si>
    <t>ID: 828</t>
  </si>
  <si>
    <t>Chironos, Pangrati, Athens</t>
  </si>
  <si>
    <t>(37.9720325 23.7465753),ID: 828,3bd-Pangrati-1350€</t>
  </si>
  <si>
    <t>ID: 1118</t>
  </si>
  <si>
    <t>Tsakalof IV, Kolonaki, Athens</t>
  </si>
  <si>
    <t>(37.9787641 23.7400166),ID: 1118,3bd-Kolonaki-1810€</t>
  </si>
  <si>
    <t>ID: 1583</t>
  </si>
  <si>
    <t>Efroniou IV, Pangrati, Athens</t>
  </si>
  <si>
    <t>(37.9725047 23.7518947),ID: 1583,3bd-Pangrati-1150€</t>
  </si>
  <si>
    <t>ID: 1324</t>
  </si>
  <si>
    <t>Efroniou I, Pangrati, Athens</t>
  </si>
  <si>
    <t>(37.9725047 23.7518947),ID: 1324,3bd-Pangrati-1220€</t>
  </si>
  <si>
    <t>ID: 1211</t>
  </si>
  <si>
    <t>Agiou Orous I, Marousi, Athens</t>
  </si>
  <si>
    <t>(37.9826698 23.71094),ID: 1211,3bd-Marousi-1750€</t>
  </si>
  <si>
    <t>ID: 951</t>
  </si>
  <si>
    <t>Europe X, Marousi, Athens</t>
  </si>
  <si>
    <t>(38.0463101 23.8074163),ID: 951,3bd-Marousi-1640€</t>
  </si>
  <si>
    <t>ID: 851</t>
  </si>
  <si>
    <t>Faethontos, Palaio Faliro, Athens</t>
  </si>
  <si>
    <t>(38.0037458 23.7442881),ID: 851,3bd-Palaio Faliro-2280€</t>
  </si>
  <si>
    <t>ID: 583</t>
  </si>
  <si>
    <t>Kirou, Kifisia, Athens</t>
  </si>
  <si>
    <t>(38.0870607 23.8111923),ID: 583,3bd-Kifisia-1510€</t>
  </si>
  <si>
    <t>ID: 1920</t>
  </si>
  <si>
    <t>Ioanninon I, Kifisia, Athens</t>
  </si>
  <si>
    <t>(37.9950258 23.7163134),ID: 1920,3bd-Kifisia-2060€</t>
  </si>
  <si>
    <t>ID: 671</t>
  </si>
  <si>
    <t>Pindou II, Papagou, Athens</t>
  </si>
  <si>
    <t>(38.0124834 23.7378467),ID: 671,3bd-Papagou-1120€</t>
  </si>
  <si>
    <t>ID: 685</t>
  </si>
  <si>
    <t>Iasiou II, Kolonaki, Athens</t>
  </si>
  <si>
    <t>(37.9786145 23.7499178),ID: 685,3bd-Kolonaki-1760€</t>
  </si>
  <si>
    <t>ID: 1536</t>
  </si>
  <si>
    <t>Aldou Manoutiou, Ampelokipoi, Athens</t>
  </si>
  <si>
    <t>(37.9886744999999 23.7637517),ID: 1536,3bd-Ampelokipoi-1160€</t>
  </si>
  <si>
    <t>ID: 459</t>
  </si>
  <si>
    <t>Prigkipisson I, Chalandri, Athens</t>
  </si>
  <si>
    <t>(38.007709 23.7908729),ID: 459,3bd-Chalandri-1740€</t>
  </si>
  <si>
    <t>ID: 481</t>
  </si>
  <si>
    <t>Adamantiou Korai, Marousi, Athens</t>
  </si>
  <si>
    <t>(38.0411235 23.8216635),ID: 481,3bd-Marousi-1560€</t>
  </si>
  <si>
    <t>ID: 927</t>
  </si>
  <si>
    <t>Dimitriou Gounari VII, Marousi, Athens</t>
  </si>
  <si>
    <t>(38.0513316 23.8080627),ID: 927,3bd-Marousi-1400€</t>
  </si>
  <si>
    <t>ID: 957</t>
  </si>
  <si>
    <t>Xenokratous V, Kolonaki, Athens</t>
  </si>
  <si>
    <t>(37.9794256 23.7456902),ID: 957,3bd-Kolonaki-2010€</t>
  </si>
  <si>
    <t>ID: 741</t>
  </si>
  <si>
    <t>Kritonos, Pangrati, Athens</t>
  </si>
  <si>
    <t>(37.9732914 23.7486194),ID: 741,3bd-Pangrati-1610€</t>
  </si>
  <si>
    <t>ID: 980</t>
  </si>
  <si>
    <t>Dilou, Kifisia, Athens</t>
  </si>
  <si>
    <t>(38.0687286 23.8199878),ID: 980,3bd-Kifisia-1990€</t>
  </si>
  <si>
    <t>ID: 1434</t>
  </si>
  <si>
    <t>Mantos Mavrogenous II, Elliniko, Athens</t>
  </si>
  <si>
    <t>(37.9982713 23.7283937),ID: 1434,3bd-Elliniko-1530€</t>
  </si>
  <si>
    <t>ID: 1174</t>
  </si>
  <si>
    <t>Agias Marinas Ι, Melissia, Athens</t>
  </si>
  <si>
    <t>(38.0572295 23.8336016),ID: 1174,3bd-Melissia-1340€</t>
  </si>
  <si>
    <t>ID: 1587</t>
  </si>
  <si>
    <t>Eftichias II, Marousi, Athens</t>
  </si>
  <si>
    <t>(37.999389 23.7282695),ID: 1587,3bd-Marousi-950€</t>
  </si>
  <si>
    <t>ID: 1840</t>
  </si>
  <si>
    <t>Gkionas I, Marousi, Athens</t>
  </si>
  <si>
    <t>(38.033521 23.7820119),ID: 1840,3bd-Marousi-1560€</t>
  </si>
  <si>
    <t>ID: 1850</t>
  </si>
  <si>
    <t>Taxiarchon II, Alimos, Athens</t>
  </si>
  <si>
    <t>(37.9747507 23.725865),ID: 1850,3bd-Alimos-1550€</t>
  </si>
  <si>
    <t>ID: 836</t>
  </si>
  <si>
    <t>Eftichias, Marousi, Athens</t>
  </si>
  <si>
    <t>(37.999389 23.7282695),ID: 836,3bd-Marousi-1090€</t>
  </si>
  <si>
    <t>ID: 1282</t>
  </si>
  <si>
    <t>Nikis IV, Marousi, Athens</t>
  </si>
  <si>
    <t>(38.0463101 23.8074163),ID: 1282,3bd-Marousi-1160€</t>
  </si>
  <si>
    <t>ID: 374</t>
  </si>
  <si>
    <t>Mpoumpoulinas I, Neo Psychiko, Athens</t>
  </si>
  <si>
    <t>(38.0029756 23.7885148),ID: 374,3bd-Neo Psychiko-1130€</t>
  </si>
  <si>
    <t>ID: 1826</t>
  </si>
  <si>
    <t>Proteos VI, Palaio Faliro, Athens</t>
  </si>
  <si>
    <t>(37.9283685 23.6952154),ID: 1826,3bd-Palaio Faliro-1710€</t>
  </si>
  <si>
    <t>ID: 1318</t>
  </si>
  <si>
    <t>Stratigou Lekka III, Marousi, Athens</t>
  </si>
  <si>
    <t>(38.0541234 23.7978545),ID: 1318,3bd-Marousi-1020€</t>
  </si>
  <si>
    <t>ID: 1692</t>
  </si>
  <si>
    <t>I. Soranoglou, Melissia, Athens</t>
  </si>
  <si>
    <t>(38.0524271 23.8410568),ID: 1692,3bd-Melissia-1550€</t>
  </si>
  <si>
    <t>ID: 1087</t>
  </si>
  <si>
    <t>Imitou, Cholargos, Athens</t>
  </si>
  <si>
    <t>(37.9663925 23.748004),ID: 1087,3bd-Cholargos-1450€</t>
  </si>
  <si>
    <t>ID: 1424</t>
  </si>
  <si>
    <t>Melitos II, Nea Smyrni, Athens</t>
  </si>
  <si>
    <t>(37.9476364 23.707692),ID: 1424,3bd-Nea Smyrni-2260€</t>
  </si>
  <si>
    <t>ID: 1824</t>
  </si>
  <si>
    <t>Dimitriou Gounari XIII, Marousi, Athens</t>
  </si>
  <si>
    <t>(38.0513316 23.8080627),ID: 1824,3bd-Marousi-1630€</t>
  </si>
  <si>
    <t>ID: 1153</t>
  </si>
  <si>
    <t>Ethnarchou Makariou I, Alimos, Athens</t>
  </si>
  <si>
    <t>(37.9177207 23.706262),ID: 1153,3bd-Alimos-1850€</t>
  </si>
  <si>
    <t>ID: 1214</t>
  </si>
  <si>
    <t>Psaron I, Cholargos, Athens</t>
  </si>
  <si>
    <t>(38.0040008 23.803719),ID: 1214,3bd-Cholargos-1310€</t>
  </si>
  <si>
    <t>ID: 806</t>
  </si>
  <si>
    <t>Dolianis, Marousi, Athens</t>
  </si>
  <si>
    <t>(38.0498001 23.8034067),ID: 806,3bd-Marousi-1430€</t>
  </si>
  <si>
    <t>ID: 348</t>
  </si>
  <si>
    <t>Olimpou, Chalandri, Athens</t>
  </si>
  <si>
    <t>(38.035398 23.8432997),ID: 348,3bd-Chalandri-1510€</t>
  </si>
  <si>
    <t>ID: 550</t>
  </si>
  <si>
    <t>Arrianou I, Pangrati, Athens</t>
  </si>
  <si>
    <t>(37.9709002 23.7440767),ID: 550,3bd-Pangrati-1560€</t>
  </si>
  <si>
    <t>ID: 147</t>
  </si>
  <si>
    <t>Agrafon I, Marousi, Athens</t>
  </si>
  <si>
    <t>(38.0331273 23.7883078),ID: 147,3bd-Marousi-1740€</t>
  </si>
  <si>
    <t>ID: 834</t>
  </si>
  <si>
    <t>Ioanni Tsigante, Papagou, Athens</t>
  </si>
  <si>
    <t>(37.9531916 23.7198067),ID: 834,3bd-Papagou-1400€</t>
  </si>
  <si>
    <t>ID: 805</t>
  </si>
  <si>
    <t>Perikleous II, Chalandri, Athens</t>
  </si>
  <si>
    <t>(38.0119423 23.7929319),ID: 805,3bd-Chalandri-1370€</t>
  </si>
  <si>
    <t>ID: 393</t>
  </si>
  <si>
    <t>Anapiron Polemou III, Kolonaki, Athens</t>
  </si>
  <si>
    <t>(37.9800363 23.7489149),ID: 393,3bd-Kolonaki-1990€</t>
  </si>
  <si>
    <t>ID: 301</t>
  </si>
  <si>
    <t>Skiathou II, Melissia, Athens</t>
  </si>
  <si>
    <t>(38.0479956 23.8323008),ID: 301,3bd-Melissia-1910€</t>
  </si>
  <si>
    <t>ID: 1520</t>
  </si>
  <si>
    <t>Parthenonos V, Palaio Faliro, Athens</t>
  </si>
  <si>
    <t>(37.9261529 23.6990802),ID: 1520,3bd-Palaio Faliro-1570€</t>
  </si>
  <si>
    <t>ID: 1535</t>
  </si>
  <si>
    <t>Gortinias, Chalandri, Athens</t>
  </si>
  <si>
    <t>(38.0394112 23.8538555),ID: 1535,3bd-Chalandri-1410€</t>
  </si>
  <si>
    <t>ID: 1496</t>
  </si>
  <si>
    <t>Neapoleos, Marousi, Athens</t>
  </si>
  <si>
    <t>(38.0285203 23.7856656),ID: 1496,3bd-Marousi-1300€</t>
  </si>
  <si>
    <t>ID: 1695</t>
  </si>
  <si>
    <t>Atlantos III, Palaio Faliro, Athens</t>
  </si>
  <si>
    <t>(37.9301613 23.6912338),ID: 1695,3bd-Palaio Faliro-1840€</t>
  </si>
  <si>
    <t>ID: 527</t>
  </si>
  <si>
    <t>Davaki III, Alimos, Athens</t>
  </si>
  <si>
    <t>(37.9174152 23.7084343),ID: 527,3bd-Alimos-1930€</t>
  </si>
  <si>
    <t>ID: 383</t>
  </si>
  <si>
    <t>Messinias, Chalandri, Athens</t>
  </si>
  <si>
    <t>(38.0292178 23.8216499),ID: 383,3bd-Chalandri-1820€</t>
  </si>
  <si>
    <t>ID: 1405</t>
  </si>
  <si>
    <t>Vizantiou IV, Nea Smyrni, Athens</t>
  </si>
  <si>
    <t>(37.9444191 23.7080017),ID: 1405,3bd-Nea Smyrni-1430€</t>
  </si>
  <si>
    <t>ID: 1463</t>
  </si>
  <si>
    <t>Markou Mpotsari V, Vrilissia, Athens</t>
  </si>
  <si>
    <t>(37.9645451 23.7259297),ID: 1463,3bd-Vrilissia-1800€</t>
  </si>
  <si>
    <t>ID: 1228</t>
  </si>
  <si>
    <t>Vrilission, Chalandri, Athens</t>
  </si>
  <si>
    <t>(38.0373632 23.8374167),ID: 1228,3bd-Chalandri-1510€</t>
  </si>
  <si>
    <t>ID: 906</t>
  </si>
  <si>
    <t>Megistis, Alimos, Athens</t>
  </si>
  <si>
    <t>(37.9136852 23.717784),ID: 906,3bd-Alimos-1670€</t>
  </si>
  <si>
    <t>ID: 563</t>
  </si>
  <si>
    <t>Levidou, Kifisia, Athens</t>
  </si>
  <si>
    <t>(38.0801074 23.8190487),ID: 563,3bd-Kifisia-2180€</t>
  </si>
  <si>
    <t>ID: 1710</t>
  </si>
  <si>
    <t>Aigaiou Pelagous II, Agia Paraskevi, Athens</t>
  </si>
  <si>
    <t>(38.0074206 23.8225938),ID: 1710,3bd-Agia Paraskevi-1390€</t>
  </si>
  <si>
    <t>ID: 1561</t>
  </si>
  <si>
    <t>Antheon I, Agia Paraskevi, Athens</t>
  </si>
  <si>
    <t>(38.0097739 23.8227148),ID: 1561,3bd-Agia Paraskevi-1460€</t>
  </si>
  <si>
    <t>ID: 896</t>
  </si>
  <si>
    <t>Ethnikis Antistaseos II, Chalandri, Athens</t>
  </si>
  <si>
    <t>(38.0390552 23.8310564),ID: 896,3bd-Chalandri-1930€</t>
  </si>
  <si>
    <t>ID: 1655</t>
  </si>
  <si>
    <t>Megalou Alexandrou VI, Marousi, Athens</t>
  </si>
  <si>
    <t>(37.9826344 23.7166539),ID: 1655,3bd-Marousi-1390€</t>
  </si>
  <si>
    <t>ID: 568</t>
  </si>
  <si>
    <t>Makedonon, Ampelokipoi, Athens</t>
  </si>
  <si>
    <t>(37.9826352 23.7557308),ID: 568,3bd-Ampelokipoi-2250€</t>
  </si>
  <si>
    <t>ID: 1504</t>
  </si>
  <si>
    <t>Ippokratous III, Melissia, Athens</t>
  </si>
  <si>
    <t>(37.9849863 23.7400139),ID: 1504,3bd-Melissia-1540€</t>
  </si>
  <si>
    <t>ID: 939</t>
  </si>
  <si>
    <t>Dodekanisou, Vrilissia, Athens</t>
  </si>
  <si>
    <t>(38.0358975 23.830923),ID: 939,3bd-Vrilissia-1760€</t>
  </si>
  <si>
    <t>ID: 1512</t>
  </si>
  <si>
    <t>Strofiliou I, Kifisia, Athens</t>
  </si>
  <si>
    <t>(38.0836011 23.8133941),ID: 1512,3bd-Kifisia-1790€</t>
  </si>
  <si>
    <t>ID: 1733</t>
  </si>
  <si>
    <t>Frinis III, Nea Erithrea, Athens</t>
  </si>
  <si>
    <t>(38.0887065 23.8254313),ID: 1733,3bd-Nea Erithrea-2690€</t>
  </si>
  <si>
    <t>ID: 943</t>
  </si>
  <si>
    <t>Dilou II, Kifisia, Athens</t>
  </si>
  <si>
    <t>(38.0687286 23.8199878),ID: 943,3bd-Kifisia-1970€</t>
  </si>
  <si>
    <t>ID: 710</t>
  </si>
  <si>
    <t>Dimitras, Agia Paraskevi, Athens</t>
  </si>
  <si>
    <t>(38.0114285 23.8312492),ID: 710,3bd-Agia Paraskevi-1420€</t>
  </si>
  <si>
    <t>ID: 1856</t>
  </si>
  <si>
    <t>Salaminos IV, Vrilissia, Athens</t>
  </si>
  <si>
    <t>(38.0377353 23.8376522),ID: 1856,3bd-Vrilissia-1630€</t>
  </si>
  <si>
    <t>ID: 938</t>
  </si>
  <si>
    <t>Sofias Vempo II, Marousi, Athens</t>
  </si>
  <si>
    <t>(38.0329875 23.7988196),ID: 938,3bd-Marousi-1350€</t>
  </si>
  <si>
    <t>ID: 1581</t>
  </si>
  <si>
    <t>Sachtouri, Chalandri, Athens</t>
  </si>
  <si>
    <t>(38.0146514 23.7960701),ID: 1581,3bd-Chalandri-1510€</t>
  </si>
  <si>
    <t>ID: 1368</t>
  </si>
  <si>
    <t>Athanasiou Karali II, Papagou, Athens</t>
  </si>
  <si>
    <t>(37.9794337 23.7899377),ID: 1368,3bd-Papagou-1320€</t>
  </si>
  <si>
    <t>ID: 1028</t>
  </si>
  <si>
    <t>Pesmazoglou ΙΙΙ, Kifisia, Athens</t>
  </si>
  <si>
    <t>(38.0799209 23.8069061),ID: 1028,3bd-Kifisia-2660€</t>
  </si>
  <si>
    <t>ID: 408</t>
  </si>
  <si>
    <t>Petraki, Historic Center, Athens</t>
  </si>
  <si>
    <t>(37.9838096 23.7275388),ID: 408,3bd-Historic Center-1300€</t>
  </si>
  <si>
    <t>ID: 1055</t>
  </si>
  <si>
    <t>Strateon, Acropolis, Athens</t>
  </si>
  <si>
    <t>(37.9673232 23.7277312),ID: 1055,3bd-Acropolis-1580€</t>
  </si>
  <si>
    <t>ID: 1116</t>
  </si>
  <si>
    <t>Olimpou III, Chalandri, Athens</t>
  </si>
  <si>
    <t>(38.035398 23.8432997),ID: 1116,3bd-Chalandri-1190€</t>
  </si>
  <si>
    <t>ID: 642</t>
  </si>
  <si>
    <t>Kordeliou, Chalandri, Athens</t>
  </si>
  <si>
    <t>(37.9628743 23.7558402),ID: 642,3bd-Chalandri-1300€</t>
  </si>
  <si>
    <t>ID: 1875</t>
  </si>
  <si>
    <t>Etolias III, Agia Paraskevi, Athens</t>
  </si>
  <si>
    <t>(38.0067096 23.8136915),ID: 1875,3bd-Agia Paraskevi-1460€</t>
  </si>
  <si>
    <t>ID: 470</t>
  </si>
  <si>
    <t>Dinokratous III, Kolonaki, Athens</t>
  </si>
  <si>
    <t>(37.9803242 23.7476644),ID: 470,3bd-Kolonaki-1680€</t>
  </si>
  <si>
    <t>ID: 944</t>
  </si>
  <si>
    <t>Kourtesi, Chalandri, Athens</t>
  </si>
  <si>
    <t>(38.0214214 23.7987679),ID: 944,3bd-Chalandri-1300€</t>
  </si>
  <si>
    <t>ID: 753</t>
  </si>
  <si>
    <t>Kokkinara, Politeia, Athens</t>
  </si>
  <si>
    <t>(37.9838096 23.7275388),ID: 753,3bd-Politeia-1770€</t>
  </si>
  <si>
    <t>ID: 522</t>
  </si>
  <si>
    <t>Mistra, Marousi, Athens</t>
  </si>
  <si>
    <t>(38.0463101 23.8074163),ID: 522,3bd-Marousi-1230€</t>
  </si>
  <si>
    <t>ID: 1193</t>
  </si>
  <si>
    <t>Sifneon Aggioplaston II, Marousi, Athens</t>
  </si>
  <si>
    <t>(38.0463101 23.8074163),ID: 1193,3bd-Marousi-1800€</t>
  </si>
  <si>
    <t>ID: 1185</t>
  </si>
  <si>
    <t>Vorra I, Agia Paraskevi, Athens</t>
  </si>
  <si>
    <t>(38.0042469 23.8281048),ID: 1185,3bd-Agia Paraskevi-1620€</t>
  </si>
  <si>
    <t>ID: 918</t>
  </si>
  <si>
    <t>Falirou II, Koukaki, Athens</t>
  </si>
  <si>
    <t>(37.9646678 23.7257629),ID: 918,3bd-Koukaki-1870€</t>
  </si>
  <si>
    <t>ID: 1469</t>
  </si>
  <si>
    <t>Theagenous V, Pangrati, Athens</t>
  </si>
  <si>
    <t>(37.9712641 23.7510816),ID: 1469,3bd-Pangrati-1180€</t>
  </si>
  <si>
    <t>ID: 101</t>
  </si>
  <si>
    <t>Epidavrou, Marousi, Athens</t>
  </si>
  <si>
    <t>(38.0463101 23.8074163),ID: 101,3bd-Marousi-1450€</t>
  </si>
  <si>
    <t>ID: 337</t>
  </si>
  <si>
    <t>Evinou IV, Vasilissis Sofias Avenue, Athens</t>
  </si>
  <si>
    <t>(37.9753688 23.7424975),ID: 337,3bd-Vasilissis Sofias Avenue-1130€</t>
  </si>
  <si>
    <t>ID: 1612</t>
  </si>
  <si>
    <t>(38.0513316 23.8080627),ID: 1612,3bd-Marousi-1440€</t>
  </si>
  <si>
    <t>ID: 1766</t>
  </si>
  <si>
    <t>Konstantinoupoleos III, Nea Smyrni, Athens</t>
  </si>
  <si>
    <t>(37.951506 23.7130493),ID: 1766,3bd-Nea Smyrni-1480€</t>
  </si>
  <si>
    <t>ID: 824</t>
  </si>
  <si>
    <t>Agias Lavras, Kifisia, Athens</t>
  </si>
  <si>
    <t>(38.0194519 23.7395991),ID: 824,3bd-Kifisia-1580€</t>
  </si>
  <si>
    <t>ID: 391</t>
  </si>
  <si>
    <t>Kifisias Avenue III, Ampelokipoi, Athens</t>
  </si>
  <si>
    <t>(37.9909032 23.765552),ID: 391,3bd-Ampelokipoi-1120€</t>
  </si>
  <si>
    <t>ID: 175</t>
  </si>
  <si>
    <t>Nikitara, Agia Paraskevi, Athens</t>
  </si>
  <si>
    <t>(38.0005601 23.8124539),ID: 175,3bd-Agia Paraskevi-1220€</t>
  </si>
  <si>
    <t>ID: 375</t>
  </si>
  <si>
    <t>Fragkoklisias II, Marousi, Athens</t>
  </si>
  <si>
    <t>(38.0360728 23.8104834),ID: 375,3bd-Marousi-1480€</t>
  </si>
  <si>
    <t>ID: 1073</t>
  </si>
  <si>
    <t>Markou Mpotsari III, Kifisia, Athens</t>
  </si>
  <si>
    <t>(37.9645451 23.7259297),ID: 1073,3bd-Kifisia-1720€</t>
  </si>
  <si>
    <t>ID: 1291</t>
  </si>
  <si>
    <t>Aristotelous II, Alimos, Athens</t>
  </si>
  <si>
    <t>(37.9122718 23.7113784),ID: 1291,3bd-Alimos-3170€</t>
  </si>
  <si>
    <t>ID: 1326</t>
  </si>
  <si>
    <t>Giannitson I, Cholargos, Athens</t>
  </si>
  <si>
    <t>(37.9955128 23.806927),ID: 1326,3bd-Cholargos-1300€</t>
  </si>
  <si>
    <t>ID: 1842</t>
  </si>
  <si>
    <t>Esperou III, Palaio Faliro, Athens</t>
  </si>
  <si>
    <t>(37.9298342 23.6921463),ID: 1842,3bd-Palaio Faliro-1710€</t>
  </si>
  <si>
    <t>ID: 1616</t>
  </si>
  <si>
    <t>Efranoros V, Pangrati, Athens</t>
  </si>
  <si>
    <t>(37.9677596999999 23.7469741),ID: 1616,3bd-Pangrati-1220€</t>
  </si>
  <si>
    <t>ID: 689</t>
  </si>
  <si>
    <t>Konstantinou Neri I, Mets - Kallimarmaro, Athens</t>
  </si>
  <si>
    <t>(37.9665155 23.7337601),ID: 689,3bd-Mets - Kallimarmaro-1350€</t>
  </si>
  <si>
    <t>ID: 102</t>
  </si>
  <si>
    <t>Solonos, Kolonaki, Athens</t>
  </si>
  <si>
    <t>(37.9805608 23.7365971),ID: 102,3bd-Kolonaki-1610€</t>
  </si>
  <si>
    <t>ID: 1864</t>
  </si>
  <si>
    <t>Vasileos Alexandrou II, Marousi, Athens</t>
  </si>
  <si>
    <t>(38.0612955 23.8019318),ID: 1864,3bd-Marousi-1650€</t>
  </si>
  <si>
    <t>ID: 1724</t>
  </si>
  <si>
    <t>Scholiou III, Agia Paraskevi, Athens</t>
  </si>
  <si>
    <t>(38.0113455 23.8263168),ID: 1724,3bd-Agia Paraskevi-1650€</t>
  </si>
  <si>
    <t>ID: 1014</t>
  </si>
  <si>
    <t>Xenokratous, Kolonaki, Athens</t>
  </si>
  <si>
    <t>(37.9794256 23.7456902),ID: 1014,3bd-Kolonaki-1840€</t>
  </si>
  <si>
    <t>ID: 1652</t>
  </si>
  <si>
    <t>Dionisou XVI, Marousi, Athens</t>
  </si>
  <si>
    <t>(38.047085 23.8024806),ID: 1652,3bd-Marousi-1900€</t>
  </si>
  <si>
    <t>ID: 1136</t>
  </si>
  <si>
    <t>Pindou VI, Papagou, Athens</t>
  </si>
  <si>
    <t>(38.0124834 23.7378467),ID: 1136,3bd-Papagou-1400€</t>
  </si>
  <si>
    <t>ID: 1627</t>
  </si>
  <si>
    <t>Ithakis, Chalandri, Athens</t>
  </si>
  <si>
    <t>(37.9981399 23.732054),ID: 1627,3bd-Chalandri-2240€</t>
  </si>
  <si>
    <t>ID: 1319</t>
  </si>
  <si>
    <t>Magnisias I, Nea Smyrni, Athens</t>
  </si>
  <si>
    <t>(37.9403811 23.7118449),ID: 1319,3bd-Nea Smyrni-1370€</t>
  </si>
  <si>
    <t>ID: 1688</t>
  </si>
  <si>
    <t>Kifisias Avenue VIII, Ampelokipoi, Athens</t>
  </si>
  <si>
    <t>(37.9909032 23.765552),ID: 1688,3bd-Ampelokipoi-1390€</t>
  </si>
  <si>
    <t>ID: 1095</t>
  </si>
  <si>
    <t>Amarousiou Chalandriou IV, Marousi, Athens</t>
  </si>
  <si>
    <t>(38.0145891 23.8177792),ID: 1095,3bd-Marousi-1400€</t>
  </si>
  <si>
    <t>ID: 804</t>
  </si>
  <si>
    <t>Perikleous I, Chalandri, Athens</t>
  </si>
  <si>
    <t>(38.0214214 23.7987679),ID: 804,3bd-Chalandri-1710€</t>
  </si>
  <si>
    <t>ID: 914</t>
  </si>
  <si>
    <t>Vidali, Marousi, Athens</t>
  </si>
  <si>
    <t>(38.0463101 23.8074163),ID: 914,3bd-Marousi-1810€</t>
  </si>
  <si>
    <t>ID: 395</t>
  </si>
  <si>
    <t>Egeou Pelagous II, Agia Paraskevi, Athens</t>
  </si>
  <si>
    <t>(38.0939056 23.72733),ID: 395,3bd-Agia Paraskevi-2110€</t>
  </si>
  <si>
    <t>ID: 1757</t>
  </si>
  <si>
    <t>Ipsilantou IX, Kolonaki, Athens</t>
  </si>
  <si>
    <t>(37.9769127 23.7468045),ID: 1757,3bd-Kolonaki-3310€</t>
  </si>
  <si>
    <t>ID: 1942</t>
  </si>
  <si>
    <t>Irakleous VIII, Chalandri, Athens</t>
  </si>
  <si>
    <t>(38.0237111 23.8084775),ID: 1942,3bd-Chalandri-1350€</t>
  </si>
  <si>
    <t>ID: 1654</t>
  </si>
  <si>
    <t>Thiseos, Palaio Faliro, Athens</t>
  </si>
  <si>
    <t>(37.9249869 23.7005219),ID: 1654,3bd-Palaio Faliro-1820€</t>
  </si>
  <si>
    <t>ID: 467</t>
  </si>
  <si>
    <t>Christou Lada II, Kifisia, Athens</t>
  </si>
  <si>
    <t>(38.0686019 23.8160143),ID: 467,3bd-Kifisia-1270€</t>
  </si>
  <si>
    <t>ID: 1739</t>
  </si>
  <si>
    <t>Mouson IV, Palaio Faliro, Athens</t>
  </si>
  <si>
    <t>(37.9223728 23.6977677),ID: 1739,3bd-Palaio Faliro-1280€</t>
  </si>
  <si>
    <t>ID: 1372</t>
  </si>
  <si>
    <t>Athanasiou Diakou X, Vrilissia, Athens</t>
  </si>
  <si>
    <t>(38.0455691 23.8475314),ID: 1372,3bd-Vrilissia-1490€</t>
  </si>
  <si>
    <t>ID: 1323</t>
  </si>
  <si>
    <t>Eresou I, Marousi, Athens</t>
  </si>
  <si>
    <t>(37.9858759 23.7375192),ID: 1323,3bd-Marousi-1850€</t>
  </si>
  <si>
    <t>ID: 1017</t>
  </si>
  <si>
    <t>Nearchou I, Politeia, Athens</t>
  </si>
  <si>
    <t>(37.9608775 23.7453022),ID: 1017,3bd-Politeia-2030€</t>
  </si>
  <si>
    <t>ID: 516</t>
  </si>
  <si>
    <t>Marathonodromou VII, Marousi, Athens</t>
  </si>
  <si>
    <t>(38.0492529 23.8091808),ID: 516,3bd-Marousi-1320€</t>
  </si>
  <si>
    <t>ID: 720</t>
  </si>
  <si>
    <t>Zalokosta II, Chalandri, Athens</t>
  </si>
  <si>
    <t>(37.976809 23.7369194),ID: 720,3bd-Chalandri-1860€</t>
  </si>
  <si>
    <t>ID: 1741</t>
  </si>
  <si>
    <t>Filikis Eterias XIV, Vrilissia, Athens</t>
  </si>
  <si>
    <t>(38.044624 23.8417355),ID: 1741,3bd-Vrilissia-1950€</t>
  </si>
  <si>
    <t>ID: 924</t>
  </si>
  <si>
    <t>Irakleous I, Kifisia, Athens</t>
  </si>
  <si>
    <t>(38.0894061 23.8047026),ID: 924,3bd-Kifisia-2060€</t>
  </si>
  <si>
    <t>ID: 1253</t>
  </si>
  <si>
    <t>Artemidos VI, Melissia, Athens</t>
  </si>
  <si>
    <t>(38.0608733 23.8480409),ID: 1253,3bd-Melissia-1270€</t>
  </si>
  <si>
    <t>ID: 1509</t>
  </si>
  <si>
    <t>Vasiliou Voulgaroktonou, Chalandri, Athens</t>
  </si>
  <si>
    <t>(38.0252142 23.7982236),ID: 1509,3bd-Chalandri-1420€</t>
  </si>
  <si>
    <t>ID: 1823</t>
  </si>
  <si>
    <t>Parthenonos X, Palaio Faliro, Athens</t>
  </si>
  <si>
    <t>(37.9261529 23.6990802),ID: 1823,3bd-Palaio Faliro-2010€</t>
  </si>
  <si>
    <t>ID: 991</t>
  </si>
  <si>
    <t>Leof. Dimokratias III, Neo Psychiko, Athens</t>
  </si>
  <si>
    <t>(38.005328 23.7787451),ID: 991,3bd-Neo Psychiko-1580€</t>
  </si>
  <si>
    <t>ID: 1821</t>
  </si>
  <si>
    <t>Epidavrou II, Marousi, Athens</t>
  </si>
  <si>
    <t>(38.0463101 23.8074163),ID: 1821,3bd-Marousi-1190€</t>
  </si>
  <si>
    <t>ID: 479</t>
  </si>
  <si>
    <t>Diomidous Kiriakou, Kifisia, Athens</t>
  </si>
  <si>
    <t>(38.0420547 23.8312667),ID: 479,3bd-Kifisia-2360€</t>
  </si>
  <si>
    <t>ID: 1680</t>
  </si>
  <si>
    <t>Chlois, Marousi, Athens</t>
  </si>
  <si>
    <t>(38.0494826 23.8158399),ID: 1680,3bd-Marousi-1030€</t>
  </si>
  <si>
    <t>ID: 1202</t>
  </si>
  <si>
    <t>Stratigou Lekka II, Marousi, Athens</t>
  </si>
  <si>
    <t>(38.0541234 23.7978545),ID: 1202,3bd-Marousi-1130€</t>
  </si>
  <si>
    <t>ID: 862</t>
  </si>
  <si>
    <t>Artemidos, Agia Paraskevi, Athens</t>
  </si>
  <si>
    <t>(38.0091835 23.8282612),ID: 862,3bd-Agia Paraskevi-1180€</t>
  </si>
  <si>
    <t>ID: 1115</t>
  </si>
  <si>
    <t>Platonos I, Stavros Niarchos Park Area, Athens</t>
  </si>
  <si>
    <t>(37.9421989 23.6934583),ID: 1115,3bd-Stavros Niarchos Park Area-1360€</t>
  </si>
  <si>
    <t>ID: 1716</t>
  </si>
  <si>
    <t>Agisilaou II, Stavros Niarchos Park Area, Athens</t>
  </si>
  <si>
    <t>(37.9421989 23.6934583),ID: 1716,3bd-Stavros Niarchos Park Area-1390€</t>
  </si>
  <si>
    <t>ID: 1443</t>
  </si>
  <si>
    <t>Kosti Palama III, Marousi, Athens</t>
  </si>
  <si>
    <t>(38.0510311 23.8218486),ID: 1443,3bd-Marousi-1470€</t>
  </si>
  <si>
    <t>ID: 861</t>
  </si>
  <si>
    <t>Pentelis V, Kifisia, Athens</t>
  </si>
  <si>
    <t>(38.0332623 23.822251),ID: 861,3bd-Kifisia-2110€</t>
  </si>
  <si>
    <t>ID: 484</t>
  </si>
  <si>
    <t>Florinis, Vrilissia, Athens</t>
  </si>
  <si>
    <t>(38.0377353 23.8376522),ID: 484,3bd-Vrilissia-1300€</t>
  </si>
  <si>
    <t>ID: 1027</t>
  </si>
  <si>
    <t>Epaminonda, Stavros Niarchos Park Area, Athens</t>
  </si>
  <si>
    <t>(37.9421989 23.6934583),ID: 1027,3bd-Stavros Niarchos Park Area-1340€</t>
  </si>
  <si>
    <t>ID: 1035</t>
  </si>
  <si>
    <t>Dimosthenous II, Chalandri, Athens</t>
  </si>
  <si>
    <t>(38.0219779 23.8089679),ID: 1035,3bd-Chalandri-1490€</t>
  </si>
  <si>
    <t>ID: 1026</t>
  </si>
  <si>
    <t>Ethnikis Antistaseos III, Chalandri, Athens</t>
  </si>
  <si>
    <t>(38.0390552 23.8310564),ID: 1026,3bd-Chalandri-1600€</t>
  </si>
  <si>
    <t>ID: 1775</t>
  </si>
  <si>
    <t>Chatzidaki, Chalandri, Athens</t>
  </si>
  <si>
    <t>(38.0262938 23.8385085),ID: 1775,3bd-Chalandri-1370€</t>
  </si>
  <si>
    <t>ID: 1373</t>
  </si>
  <si>
    <t>Anatolis I, Agia Paraskevi, Athens</t>
  </si>
  <si>
    <t>(38.0036996 23.8270575),ID: 1373,3bd-Agia Paraskevi-1390€</t>
  </si>
  <si>
    <t>ID: 1761</t>
  </si>
  <si>
    <t>Fragkokklisias IV, Marousi, Athens</t>
  </si>
  <si>
    <t>(38.0360728 23.8104834),ID: 1761,3bd-Marousi-1490€</t>
  </si>
  <si>
    <t>ID: 445</t>
  </si>
  <si>
    <t>Iasiou I, Kolonaki, Athens</t>
  </si>
  <si>
    <t>(37.9786145 23.7499178),ID: 445,3bd-Kolonaki-2130€</t>
  </si>
  <si>
    <t>ID: 1634</t>
  </si>
  <si>
    <t>Patriarchou Ioakim IV, Kolonaki, Athens</t>
  </si>
  <si>
    <t>(37.977943 23.7437094),ID: 1634,3bd-Kolonaki-2950€</t>
  </si>
  <si>
    <t>ID: 1150</t>
  </si>
  <si>
    <t>Frinis, Politeia, Athens</t>
  </si>
  <si>
    <t>(37.9656889 23.7488154),ID: 1150,3bd-Politeia-3710€</t>
  </si>
  <si>
    <t>ID: 1162</t>
  </si>
  <si>
    <t>Mesologgiou I, Agia Paraskevi, Athens</t>
  </si>
  <si>
    <t>(38.0088735 23.8160035),ID: 1162,3bd-Agia Paraskevi-1200€</t>
  </si>
  <si>
    <t>ID: 1139</t>
  </si>
  <si>
    <t>Athanasiou Diakou VIII, Agia Paraskevi, Athens</t>
  </si>
  <si>
    <t>(38.0072357 23.8303815),ID: 1139,3bd-Agia Paraskevi-1240€</t>
  </si>
  <si>
    <t>ID: 800</t>
  </si>
  <si>
    <t>Louki Akrita I, Marousi, Athens</t>
  </si>
  <si>
    <t>(38.0549895 23.8267841),ID: 800,3bd-Marousi-1240€</t>
  </si>
  <si>
    <t>ID: 1030</t>
  </si>
  <si>
    <t>Athanasiou Karali, Papagou, Athens</t>
  </si>
  <si>
    <t>(37.9794337 23.7899377),ID: 1030,3bd-Papagou-1300€</t>
  </si>
  <si>
    <t>ID: 1272</t>
  </si>
  <si>
    <t>Pratinou III, Pangrati, Athens</t>
  </si>
  <si>
    <t>(37.9705799 23.7482406),ID: 1272,3bd-Pangrati-1320€</t>
  </si>
  <si>
    <t>ID: 1295</t>
  </si>
  <si>
    <t>Pittaki Ι, Nea Smyrni, Athens</t>
  </si>
  <si>
    <t>(37.9431566 23.7024436),ID: 1295,3bd-Nea Smyrni-1330€</t>
  </si>
  <si>
    <t>ID: 1339</t>
  </si>
  <si>
    <t>Areos III, Kifisia, Athens</t>
  </si>
  <si>
    <t>(37.9754009 23.7255916),ID: 1339,3bd-Kifisia-1400€</t>
  </si>
  <si>
    <t>ID: 1669</t>
  </si>
  <si>
    <t>Agias Annis II, Chalandri, Athens</t>
  </si>
  <si>
    <t>(38.0227829 23.792387),ID: 1669,3bd-Chalandri-1420€</t>
  </si>
  <si>
    <t>ID: 1255</t>
  </si>
  <si>
    <t>Thesalias ΙΙ, Chalandri, Athens</t>
  </si>
  <si>
    <t>(38.0081937 23.7987206),ID: 1255,3bd-Chalandri-1430€</t>
  </si>
  <si>
    <t>ID: 600</t>
  </si>
  <si>
    <t>Nireos, Palaio Faliro, Athens</t>
  </si>
  <si>
    <t>(37.9302482 23.6899932),ID: 600,3bd-Palaio Faliro-1460€</t>
  </si>
  <si>
    <t>ID: 593</t>
  </si>
  <si>
    <t>(38.0373632 23.8374167),ID: 593,3bd-Chalandri-1470€</t>
  </si>
  <si>
    <t>ID: 443</t>
  </si>
  <si>
    <t>Olimpias I, Marousi, Athens</t>
  </si>
  <si>
    <t>(38.0060434 23.729951),ID: 443,3bd-Marousi-1490€</t>
  </si>
  <si>
    <t>ID: 782</t>
  </si>
  <si>
    <t>Astronafton, Marousi, Athens</t>
  </si>
  <si>
    <t>(38.033802 23.7967973),ID: 782,3bd-Marousi-1520€</t>
  </si>
  <si>
    <t>ID: 1436</t>
  </si>
  <si>
    <t>Kritis IV, Kifisia, Athens</t>
  </si>
  <si>
    <t>(37.9894817 23.7224922),ID: 1436,3bd-Kifisia-1640€</t>
  </si>
  <si>
    <t>ID: 1954</t>
  </si>
  <si>
    <t>Rodou VI, Marousi, Athens</t>
  </si>
  <si>
    <t>(38.0463101 23.8074163),ID: 1954,3bd-Marousi-1760€</t>
  </si>
  <si>
    <t>ID: 1429</t>
  </si>
  <si>
    <t>Atlantos, Palaio Faliro, Athens</t>
  </si>
  <si>
    <t>(37.9301613 23.6912338),ID: 1429,3bd-Palaio Faliro-1810€</t>
  </si>
  <si>
    <t>ID: 1407</t>
  </si>
  <si>
    <t>Plateon III, Vrilissia, Athens</t>
  </si>
  <si>
    <t>(38.0339547 23.8330552),ID: 1407,3bd-Vrilissia-1820€</t>
  </si>
  <si>
    <t>ID: 97</t>
  </si>
  <si>
    <t>Pentelis IV, Kifisia, Athens</t>
  </si>
  <si>
    <t>(38.0332623 23.822251),ID: 97,3bd-Kifisia-1880€</t>
  </si>
  <si>
    <t>ID: 552</t>
  </si>
  <si>
    <t>Grigoriou Lampraki II, Kifisia, Athens</t>
  </si>
  <si>
    <t>(38.0697009 23.8077207),ID: 552,3bd-Kifisia-1970€</t>
  </si>
  <si>
    <t>ID: 1529</t>
  </si>
  <si>
    <t>Karaiskaki IV, Chalandri, Athens</t>
  </si>
  <si>
    <t>(38.0214214 23.7987679),ID: 1529,3bd-Chalandri-2020€</t>
  </si>
  <si>
    <t>ID: 23</t>
  </si>
  <si>
    <t>Pefkon, Kifisia, Athens</t>
  </si>
  <si>
    <t>(38.0731671 23.8268658),ID: 23,3bd-Kifisia-2350€</t>
  </si>
  <si>
    <t>ID: 1296</t>
  </si>
  <si>
    <t>Theodosiou I, Chalandri, Athens</t>
  </si>
  <si>
    <t>(38.0214214 23.7987679),ID: 1296,3bd-Chalandri-1360€</t>
  </si>
  <si>
    <t>ID: 160</t>
  </si>
  <si>
    <t>Georgiou Kondyli II, Alimos, Athens</t>
  </si>
  <si>
    <t>(37.909861 23.7181653),ID: 160,3bd-Alimos-1380€</t>
  </si>
  <si>
    <t>ID: 1029</t>
  </si>
  <si>
    <t>(37.9736762 23.7489055),ID: 1029,3bd-Pangrati-1440€</t>
  </si>
  <si>
    <t>ID: 1190</t>
  </si>
  <si>
    <t>Astipaleas I, Cholargos, Athens</t>
  </si>
  <si>
    <t>(37.9963777 23.809375),ID: 1190,3bd-Cholargos-1460€</t>
  </si>
  <si>
    <t>ID: 1236</t>
  </si>
  <si>
    <t>Markou Mpotsari IV, Marousi, Athens</t>
  </si>
  <si>
    <t>(37.9645451 23.7259297),ID: 1236,3bd-Marousi-1600€</t>
  </si>
  <si>
    <t>ID: 1500</t>
  </si>
  <si>
    <t>Chaoulant I, Psychiko, Athens</t>
  </si>
  <si>
    <t>(38.0146807 23.7819057),ID: 1500,3bd-Psychiko-1860€</t>
  </si>
  <si>
    <t>ID: 992</t>
  </si>
  <si>
    <t>Leof. Dimokratias IV, Neo Psychiko, Athens</t>
  </si>
  <si>
    <t>(38.005328 23.7787451),ID: 992,3bd-Neo Psychiko-2100€</t>
  </si>
  <si>
    <t>ID: 1180</t>
  </si>
  <si>
    <t>Agion Anargiron II, Nea Erithrea, Athens</t>
  </si>
  <si>
    <t>(38.0929436 23.8141694),ID: 1180,3bd-Nea Erithrea-2130€</t>
  </si>
  <si>
    <t>ID: 1401</t>
  </si>
  <si>
    <t>Xenofontos V, Stavros Niarchos Park Area, Athens</t>
  </si>
  <si>
    <t>(37.9838096 23.7275388),ID: 1401,3bd-Stavros Niarchos Park Area-2220€</t>
  </si>
  <si>
    <t>ID: 915</t>
  </si>
  <si>
    <t>Athanasiou Diakou VII, Chalandri, Athens</t>
  </si>
  <si>
    <t>(37.9680923 23.7318451),ID: 915,3bd-Chalandri-1670€</t>
  </si>
  <si>
    <t>ID: 925</t>
  </si>
  <si>
    <t>Irakleous II, Kifisia, Athens</t>
  </si>
  <si>
    <t>(38.0894061 23.8047026),ID: 925,3bd-Kifisia-1840€</t>
  </si>
  <si>
    <t>ID: 1481</t>
  </si>
  <si>
    <t>Agiou Dimitriou, Psychiko, Athens</t>
  </si>
  <si>
    <t>(38.0113489 23.7767364),ID: 1481,3bd-Psychiko-2540€</t>
  </si>
  <si>
    <t>ID: 1186</t>
  </si>
  <si>
    <t>Vernardaki I, Marousi, Athens</t>
  </si>
  <si>
    <t>(38.0573763 23.8295121),ID: 1186,3bd-Marousi-930€</t>
  </si>
  <si>
    <t>ID: 1288</t>
  </si>
  <si>
    <t>Doukissis Plakentias II, Ampelokipoi, Athens</t>
  </si>
  <si>
    <t>(37.9907824 23.7633219),ID: 1288,3bd-Ampelokipoi-1090€</t>
  </si>
  <si>
    <t>ID: 1611</t>
  </si>
  <si>
    <t>Edessis, Chalandri, Athens</t>
  </si>
  <si>
    <t>(38.0218908 23.8139042),ID: 1611,3bd-Chalandri-1530€</t>
  </si>
  <si>
    <t>ID: 176</t>
  </si>
  <si>
    <t>Themistokleous I, Agia Paraskevi, Athens</t>
  </si>
  <si>
    <t>(38.0099761 23.830657),ID: 176,3bd-Agia Paraskevi-1580€</t>
  </si>
  <si>
    <t>ID: 312</t>
  </si>
  <si>
    <t>Athanasiou Diakou III, Chalandri, Athens</t>
  </si>
  <si>
    <t>(37.9680923 23.7318451),ID: 312,3bd-Chalandri-1740€</t>
  </si>
  <si>
    <t>ID: 308</t>
  </si>
  <si>
    <t>Marathonodromou III, Psychiko, Athens</t>
  </si>
  <si>
    <t>(38.0026461 23.7736045),ID: 308,3bd-Psychiko-1790€</t>
  </si>
  <si>
    <t>ID: 1358</t>
  </si>
  <si>
    <t>Amarisias Artemidos VI, Marousi, Athens</t>
  </si>
  <si>
    <t>(38.0398447 23.7940985),ID: 1358,3bd-Marousi-2040€</t>
  </si>
  <si>
    <t>ID: 860</t>
  </si>
  <si>
    <t>Kristalli, Marousi, Athens</t>
  </si>
  <si>
    <t>(38.0463101 23.8074163),ID: 860,3bd-Marousi-1220€</t>
  </si>
  <si>
    <t>ID: 1602</t>
  </si>
  <si>
    <t>Stratarchou Alexandrou Papagou, Melissia, Athens</t>
  </si>
  <si>
    <t>(38.0556436 23.8305994),ID: 1602,3bd-Melissia-1360€</t>
  </si>
  <si>
    <t>ID: 1660</t>
  </si>
  <si>
    <t>Fokidos I, Ampelokipoi, Athens</t>
  </si>
  <si>
    <t>(37.9867963 23.7652761),ID: 1660,3bd-Ampelokipoi-1540€</t>
  </si>
  <si>
    <t>ID: 426</t>
  </si>
  <si>
    <t>Troias, Vrilissia, Athens</t>
  </si>
  <si>
    <t>(38.0377353 23.8376522),ID: 426,3bd-Vrilissia-1610€</t>
  </si>
  <si>
    <t>ID: 993</t>
  </si>
  <si>
    <t>Leof. Dimokratias V, Neo Psychiko, Athens</t>
  </si>
  <si>
    <t>(38.005328 23.7787451),ID: 993,3bd-Neo Psychiko-1710€</t>
  </si>
  <si>
    <t>ID: 656</t>
  </si>
  <si>
    <t>Pindou I, Kifisia, Athens</t>
  </si>
  <si>
    <t>(38.0703846 23.8096769),ID: 656,3bd-Kifisia-1850€</t>
  </si>
  <si>
    <t>ID: 225</t>
  </si>
  <si>
    <t>Poseidonos Ave, Palaio Faliro, Athens</t>
  </si>
  <si>
    <t>(37.9323246 23.6899562),ID: 225,3bd-Palaio Faliro-3310€</t>
  </si>
  <si>
    <t>ID: 1458</t>
  </si>
  <si>
    <t>Kononos, Pangrati, Athens</t>
  </si>
  <si>
    <t>(37.9671956 23.7533909),ID: 1458,3bd-Pangrati-1320€</t>
  </si>
  <si>
    <t>ID: 1985</t>
  </si>
  <si>
    <t>Psarrou III, Marousi, Athens</t>
  </si>
  <si>
    <t>(38.0463101 23.8074163),ID: 1985,3bd-Marousi-1450€</t>
  </si>
  <si>
    <t>ID: 1524</t>
  </si>
  <si>
    <t>Themistokleous VII, Agia Paraskevi, Athens</t>
  </si>
  <si>
    <t>(38.0099761 23.830657),ID: 1524,3bd-Agia Paraskevi-1410€</t>
  </si>
  <si>
    <t>ID: 1919</t>
  </si>
  <si>
    <t>Olimpou VIII, Vrilissia, Athens</t>
  </si>
  <si>
    <t>(38.035398 23.8432997),ID: 1919,3bd-Vrilissia-1480€</t>
  </si>
  <si>
    <t>ID: 1172</t>
  </si>
  <si>
    <t>Griva I, Chalandri, Athens</t>
  </si>
  <si>
    <t>(38.0214214 23.7987679),ID: 1172,3bd-Chalandri-1380€</t>
  </si>
  <si>
    <t>ID: 794</t>
  </si>
  <si>
    <t>Ivis, Chalandri, Athens</t>
  </si>
  <si>
    <t>(38.0214214 23.7987679),ID: 794,3bd-Chalandri-1670€</t>
  </si>
  <si>
    <t>ID: 842</t>
  </si>
  <si>
    <t>Eleftheriou Venizelou II, Neo Psychiko, Athens</t>
  </si>
  <si>
    <t>(38.0063239 23.7816464),ID: 842,3bd-Neo Psychiko-1810€</t>
  </si>
  <si>
    <t>ID: 1541</t>
  </si>
  <si>
    <t>Louki Akrita III, Marousi, Athens</t>
  </si>
  <si>
    <t>(38.0549895 23.8267841),ID: 1541,3bd-Marousi-1140€</t>
  </si>
  <si>
    <t>ID: 1393</t>
  </si>
  <si>
    <t>Vernardaki II, Ampelokipoi, Athens</t>
  </si>
  <si>
    <t>(37.9928942 23.7572547),ID: 1393,3bd-Ampelokipoi-1230€</t>
  </si>
  <si>
    <t>ID: 1084</t>
  </si>
  <si>
    <t>28is Oktovriou II, Vrilissia, Athens</t>
  </si>
  <si>
    <t>(38.0031803 23.7342037),ID: 1084,3bd-Vrilissia-1500€</t>
  </si>
  <si>
    <t>ID: 1633</t>
  </si>
  <si>
    <t>Vorra II, Agia Paraskevi, Athens</t>
  </si>
  <si>
    <t>(38.0042469 23.8281048),ID: 1633,3bd-Agia Paraskevi-2140€</t>
  </si>
  <si>
    <t>ID: 1089</t>
  </si>
  <si>
    <t>Melitos, Nea Smyrni, Athens</t>
  </si>
  <si>
    <t>(37.9476364 23.707692),ID: 1089,3bd-Nea Smyrni-1760€</t>
  </si>
  <si>
    <t>ID: 1922</t>
  </si>
  <si>
    <t>Pavlou Mela I, Marousi, Athens</t>
  </si>
  <si>
    <t>(38.0336217 23.8128015),ID: 1922,3bd-Marousi-1470€</t>
  </si>
  <si>
    <t>ID: 1752</t>
  </si>
  <si>
    <t>Tantalidi, Nea Smyrni, Athens</t>
  </si>
  <si>
    <t>(37.9517787 23.7183881),ID: 1752,3bd-Nea Smyrni-1630€</t>
  </si>
  <si>
    <t>ID: 1007</t>
  </si>
  <si>
    <t>Ermou IV, Glyfada, Athens</t>
  </si>
  <si>
    <t>(37.9769307 23.7244758),ID: 1007,3bd-Glyfada-1780€</t>
  </si>
  <si>
    <t>ID: 1010</t>
  </si>
  <si>
    <t>Saki Karagiorga, Glyfada, Athens</t>
  </si>
  <si>
    <t>(37.8741092 23.7527388),ID: 1010,3bd-Glyfada-1470€</t>
  </si>
  <si>
    <t>ID: 1017819P</t>
  </si>
  <si>
    <t>Irakleous III, Glyfada, Athens</t>
  </si>
  <si>
    <t>(37.9633211 23.7285981),ID: 1017819P,3bd-Glyfada-2260€</t>
  </si>
  <si>
    <t>ID: 1044</t>
  </si>
  <si>
    <t>Savva Lazaridi I, Glyfada, Athens</t>
  </si>
  <si>
    <t>(37.8647292 23.7487116),ID: 1044,3bd-Glyfada-1820€</t>
  </si>
  <si>
    <t>ID: 1049</t>
  </si>
  <si>
    <t>Vasileos Pavlou VIII, Voula, Athens</t>
  </si>
  <si>
    <t>(37.8448947 23.7703425),ID: 1049,3bd-Glyfada-1910€</t>
  </si>
  <si>
    <t>ID: 1063</t>
  </si>
  <si>
    <t>Irodotou I, Glyfada, Athens</t>
  </si>
  <si>
    <t>(37.9767868 23.7425592),ID: 1063,3bd-Glyfada-1650€</t>
  </si>
  <si>
    <t>ID: 1067</t>
  </si>
  <si>
    <t>Pandoras IV, Glyfada, Athens</t>
  </si>
  <si>
    <t>(37.8580107 23.7578345),ID: 1067,3bd-Glyfada-1880€</t>
  </si>
  <si>
    <t>ID: 1109</t>
  </si>
  <si>
    <t>Kiprou VIII, Glyfada, Athens</t>
  </si>
  <si>
    <t>(38.0040873 23.7357217),ID: 1109,3bd-Glyfada-2460€</t>
  </si>
  <si>
    <t>ID: 1137</t>
  </si>
  <si>
    <t>Odissea Androutsou ΙΙΙ, Voula, Athens</t>
  </si>
  <si>
    <t>(37.9635192 23.7241531),ID: 1137,3bd-Glyfada-1720€</t>
  </si>
  <si>
    <t>ID: 1167</t>
  </si>
  <si>
    <t>Praxitelous II, Glyfada, Athens</t>
  </si>
  <si>
    <t>(37.9786283 23.7300336),ID: 1167,3bd-Glyfada-2580€</t>
  </si>
  <si>
    <t>ID: 1169</t>
  </si>
  <si>
    <t>Ioustinianou II, Glyfada, Athens</t>
  </si>
  <si>
    <t>(37.8633752 23.7655853),ID: 1169,3bd-Glyfada-1660€</t>
  </si>
  <si>
    <t>ID: 1173</t>
  </si>
  <si>
    <t>Plapouta II, Voula, Athens</t>
  </si>
  <si>
    <t>(37.8501823 23.7641901),ID: 1173,3bd-Glyfada-1860€</t>
  </si>
  <si>
    <t>ID: 1177</t>
  </si>
  <si>
    <t>Ious II, Glyfada, Athens</t>
  </si>
  <si>
    <t>(37.879787 23.7692328),ID: 1177,3bd-Voula-1790€</t>
  </si>
  <si>
    <t>ID: 1212</t>
  </si>
  <si>
    <t>Agias Triados I, Glyfada, Athens</t>
  </si>
  <si>
    <t>(37.8711824 23.7636878),ID: 1212,3bd-Glyfada-1950€</t>
  </si>
  <si>
    <t>ID: 1216</t>
  </si>
  <si>
    <t>Evaggelistrias I, Glyfada, Athens</t>
  </si>
  <si>
    <t>(37.9766762 23.729575),ID: 1216,3bd-Voula-2350€</t>
  </si>
  <si>
    <t>ID: 1232</t>
  </si>
  <si>
    <t>Xanthou IV, Glyfada, Athens</t>
  </si>
  <si>
    <t>(37.855812 23.7575192),ID: 1232,3bd-Glyfada-1550€</t>
  </si>
  <si>
    <t>ID: 1234</t>
  </si>
  <si>
    <t>Konstantinou Karamanli Av., Voula, Athens</t>
  </si>
  <si>
    <t>(37.84593 23.7545261),ID: 1234,3bd-Glyfada-1890€</t>
  </si>
  <si>
    <t>ID: 1246</t>
  </si>
  <si>
    <t>Filikis Eterias V, Glyfada, Athens</t>
  </si>
  <si>
    <t>(37.8630626 23.7572553),ID: 1246,3bd-Voula-2050€</t>
  </si>
  <si>
    <t>ID: 1277</t>
  </si>
  <si>
    <t>Koritsas IV, Voula, Athens</t>
  </si>
  <si>
    <t>(37.8466221 23.7806691),ID: 1277,3bd-Voula-2080€</t>
  </si>
  <si>
    <t>ID: 1278</t>
  </si>
  <si>
    <t>Platonos II, Glyfada, Athens</t>
  </si>
  <si>
    <t>(37.9898764 23.7115034),ID: 1278,3bd-Voula-2300€</t>
  </si>
  <si>
    <t>ID: 1283</t>
  </si>
  <si>
    <t>Achilleos II, Glyfada, Athens</t>
  </si>
  <si>
    <t>(37.8765425 23.7579093),ID: 1283,3bd-Glyfada-2680€</t>
  </si>
  <si>
    <t>ID: 1290</t>
  </si>
  <si>
    <t>Antiochias II, Voula, Athens</t>
  </si>
  <si>
    <t>(37.8448947 23.7703425),ID: 1290,3bd-Glyfada-1560€</t>
  </si>
  <si>
    <t>ID: 1327</t>
  </si>
  <si>
    <t>Themistokleous V, Glyfada, Athens</t>
  </si>
  <si>
    <t>(37.9857123 23.7335551),ID: 1327,3bd-Voula-1920€</t>
  </si>
  <si>
    <t>ID: 1354</t>
  </si>
  <si>
    <t>Saki Karagiorga III, Glyfada, Athens</t>
  </si>
  <si>
    <t>(37.8741092 23.7527388),ID: 1354,3bd-Glyfada-2090€</t>
  </si>
  <si>
    <t>ID: 136</t>
  </si>
  <si>
    <t>Iridos II, Voula, Athens</t>
  </si>
  <si>
    <t>(37.8447217 23.7683872),ID: 136,3bd-Glyfada-1910€</t>
  </si>
  <si>
    <t>ID: 137</t>
  </si>
  <si>
    <t>Alkiviadou II, Glyfada, Athens</t>
  </si>
  <si>
    <t>(37.993999 23.7261961),ID: 137,3bd-Glyfada-2570€</t>
  </si>
  <si>
    <t>ID: 1460</t>
  </si>
  <si>
    <t>(37.8847369 23.7483273),ID: 1460,3bd-Glyfada-1720€</t>
  </si>
  <si>
    <t>ID: 1468</t>
  </si>
  <si>
    <t>Sintagmatarchou Davaki, Voula, Athens</t>
  </si>
  <si>
    <t>(37.8448947 23.7703425),ID: 1468,3bd-Glyfada-1540€</t>
  </si>
  <si>
    <t>ID: 1470</t>
  </si>
  <si>
    <t>Christoforou Nezer II, Glyfada, Athens</t>
  </si>
  <si>
    <t>(37.8587747 23.7605526),ID: 1470,3bd-Voula-1660€</t>
  </si>
  <si>
    <t>ID: 1482</t>
  </si>
  <si>
    <t>Xenofontos VI, Voula, Athens</t>
  </si>
  <si>
    <t>(37.845318 23.764061),ID: 1482,3bd-Glyfada-1820€</t>
  </si>
  <si>
    <t>ID: 1505</t>
  </si>
  <si>
    <t>Thelxinois III, Glyfada, Athens</t>
  </si>
  <si>
    <t>(37.8646153 23.7573194),ID: 1505,3bd-Glyfada-1810€</t>
  </si>
  <si>
    <t>ID: 1518</t>
  </si>
  <si>
    <t>Achilleos III, Glyfada, Athens</t>
  </si>
  <si>
    <t>(37.8765425 23.7579093),ID: 1518,3bd-Glyfada-1410€</t>
  </si>
  <si>
    <t>ID: 1532</t>
  </si>
  <si>
    <t>Eleftheriou Venizelou III, Glyfada, Athens</t>
  </si>
  <si>
    <t>(37.9803827 23.7328838),ID: 1532,3bd-Voula-2130€</t>
  </si>
  <si>
    <t>ID: 1556</t>
  </si>
  <si>
    <t>Xenofontos I, Voula, Athens</t>
  </si>
  <si>
    <t>(37.8448947 23.7703425),ID: 1556,3bd-Glyfada-2320€</t>
  </si>
  <si>
    <t>ID: 1568</t>
  </si>
  <si>
    <t>Arkadias III, Glyfada, Athens</t>
  </si>
  <si>
    <t>(37.9879495 23.7665115),ID: 1568,3bd-Glyfada-1740€</t>
  </si>
  <si>
    <t>ID: 1576</t>
  </si>
  <si>
    <t>Nafsikas II, Glyfada, Athens</t>
  </si>
  <si>
    <t>(37.8695534 23.7393398),ID: 1576,3bd-Glyfada-2220€</t>
  </si>
  <si>
    <t>ID: 159</t>
  </si>
  <si>
    <t>Odissea Androutsou VI, Glyfada, Athens</t>
  </si>
  <si>
    <t>(37.9635192 23.7241531),ID: 159,3bd-Voula-2020€</t>
  </si>
  <si>
    <t>ID: 1614</t>
  </si>
  <si>
    <t>Themidos II, Glyfada, Athens</t>
  </si>
  <si>
    <t>(37.9772257 23.7258922),ID: 1614,3bd-Voula-2940€</t>
  </si>
  <si>
    <t>ID: 1644</t>
  </si>
  <si>
    <t>Zisimopoulou II, Glyfada, Athens</t>
  </si>
  <si>
    <t>(37.8604691 23.7524534),ID: 1644,3bd-Glyfada-1780€</t>
  </si>
  <si>
    <t>ID: 1686</t>
  </si>
  <si>
    <t>Irakleous, Glyfada, Athens</t>
  </si>
  <si>
    <t>(37.9633211 23.7285981),ID: 1686,3bd-Glyfada-1970€</t>
  </si>
  <si>
    <t>ID: 1713</t>
  </si>
  <si>
    <t>Kiprou XII, Glyfada, Athens</t>
  </si>
  <si>
    <t>(38.0040873 23.7357217),ID: 1713,3bd-Glyfada-2090€</t>
  </si>
  <si>
    <t>ID: 1767</t>
  </si>
  <si>
    <t>Eleftheriou Venizelou V, Voula, Athens</t>
  </si>
  <si>
    <t>(37.8451418 23.7624926),ID: 1767,3bd-Voula-1560€</t>
  </si>
  <si>
    <t>ID: 1808</t>
  </si>
  <si>
    <t>Ilias V, Glyfada, Athens</t>
  </si>
  <si>
    <t>(37.8847369 23.7483273),ID: 1808,3bd-Glyfada-1360€</t>
  </si>
  <si>
    <t>ID: 1877</t>
  </si>
  <si>
    <t>Andrea Papandreou III, Glyfada, Athens</t>
  </si>
  <si>
    <t>(37.8753272 23.7556191),ID: 1877,3bd-Glyfada-1840€</t>
  </si>
  <si>
    <t>ID: 1881</t>
  </si>
  <si>
    <t>Alamanas I, Voula, Athens</t>
  </si>
  <si>
    <t>(37.8503576 23.7566309),ID: 1881,3bd-Glyfada-1960€</t>
  </si>
  <si>
    <t>ID: 205</t>
  </si>
  <si>
    <t>First St I, Elliniko, Athens</t>
  </si>
  <si>
    <t>(37.8920121 23.7477897),ID: 205,3bd-Glyfada-1890€</t>
  </si>
  <si>
    <t>ID: 282</t>
  </si>
  <si>
    <t>Digeni, Voula, Athens</t>
  </si>
  <si>
    <t>(37.8402359 23.7680879),ID: 282,3bd-Elliniko-1740€</t>
  </si>
  <si>
    <t>ID: 287</t>
  </si>
  <si>
    <t>Vasileos Pavlou II, Voula, Athens</t>
  </si>
  <si>
    <t>(37.8448947 23.7703425),ID: 287,3bd-Voula-3060€</t>
  </si>
  <si>
    <t>ID: 292</t>
  </si>
  <si>
    <t>Christoforou Nezer, Glyfada, Athens</t>
  </si>
  <si>
    <t>(37.8587747 23.7605526),ID: 292,3bd-Voula-2460€</t>
  </si>
  <si>
    <t>ID: 331</t>
  </si>
  <si>
    <t>Omirou, Glyfada, Athens</t>
  </si>
  <si>
    <t>(37.8685127 23.7573983),ID: 331,3bd-Glyfada-1980€</t>
  </si>
  <si>
    <t>ID: 368</t>
  </si>
  <si>
    <t>Agiou Nikolaou, Glyfada, Athens</t>
  </si>
  <si>
    <t>(37.8649572 23.7593649),ID: 368,3bd-Glyfada-1670€</t>
  </si>
  <si>
    <t>ID: 372</t>
  </si>
  <si>
    <t>Andrea Papandreou, Glyfada, Athens</t>
  </si>
  <si>
    <t>(37.8753272 23.7556191),ID: 372,3bd-Glyfada-2880€</t>
  </si>
  <si>
    <t>ID: 379</t>
  </si>
  <si>
    <t>Mikinon II, Glyfada, Athens</t>
  </si>
  <si>
    <t>(37.8723693 23.7640696),ID: 379,3bd-Glyfada-1980€</t>
  </si>
  <si>
    <t>ID: 396</t>
  </si>
  <si>
    <t>Vasileos Pavlou III, Voula, Athens</t>
  </si>
  <si>
    <t>(37.8448947 23.7703425),ID: 396,3bd-Voula-2010€</t>
  </si>
  <si>
    <t>ID: 446</t>
  </si>
  <si>
    <t>Venezouelas I, Glyfada, Athens</t>
  </si>
  <si>
    <t>(37.8749984 23.7628214),ID: 446,3bd-Glyfada-1320€</t>
  </si>
  <si>
    <t>ID: 454</t>
  </si>
  <si>
    <t>Ermou II, Glyfada, Athens</t>
  </si>
  <si>
    <t>(37.9769307 23.7244758),ID: 454,3bd-Glyfada-2210€</t>
  </si>
  <si>
    <t>ID: 489</t>
  </si>
  <si>
    <t>Iasonos, Vouliagmeni, Athens</t>
  </si>
  <si>
    <t>(37.9838096 23.7275388),ID: 489,3bd-Glyfada-2130€</t>
  </si>
  <si>
    <t>ID: 498</t>
  </si>
  <si>
    <t>Vasileos Pavlou IV, Voula, Athens</t>
  </si>
  <si>
    <t>(37.8448947 23.7703425),ID: 498,3bd-Glyfada-2000€</t>
  </si>
  <si>
    <t>ID: 53</t>
  </si>
  <si>
    <t>Saki Karagiorga IV, Glyfada, Athens</t>
  </si>
  <si>
    <t>(37.8741092 23.7527388),ID: 53,3bd-Glyfada-1880€</t>
  </si>
  <si>
    <t>ID: 559</t>
  </si>
  <si>
    <t>Mattheou Liougka II, Glyfada, Athens</t>
  </si>
  <si>
    <t>(37.8788041 23.7509521),ID: 559,3bd-Glyfada-2250€</t>
  </si>
  <si>
    <t>ID: 615</t>
  </si>
  <si>
    <t>Miltiadou V, Glyfada, Athens</t>
  </si>
  <si>
    <t>(37.9785947 23.7287983),ID: 615,3bd-Voula-2090€</t>
  </si>
  <si>
    <t>ID: 620</t>
  </si>
  <si>
    <t>Filikis Eterias VI, Glyfada, Athens</t>
  </si>
  <si>
    <t>(37.8630626 23.7572553),ID: 620,3bd-Glyfada-1990€</t>
  </si>
  <si>
    <t>ID: 635</t>
  </si>
  <si>
    <t>Dimitrakopoulou, Voula, Athens</t>
  </si>
  <si>
    <t>(37.9642365 23.7239397),ID: 635,3bd-Glyfada-2410€</t>
  </si>
  <si>
    <t>ID: 641</t>
  </si>
  <si>
    <t>Galinou, Voula, Athens</t>
  </si>
  <si>
    <t>(37.8546077 23.7632811),ID: 641,3bd-Glyfada-1890€</t>
  </si>
  <si>
    <t>ID: 645</t>
  </si>
  <si>
    <t>First St II, Elliniko, Athens</t>
  </si>
  <si>
    <t>(37.8920121 23.7477897),ID: 645,3bd-Glyfada-2050€</t>
  </si>
  <si>
    <t>ID: 680</t>
  </si>
  <si>
    <t>Aristofanous II, Glyfada, Athens</t>
  </si>
  <si>
    <t>(37.8769389 23.7589328),ID: 680,3bd-Glyfada-1310€</t>
  </si>
  <si>
    <t>ID: 681</t>
  </si>
  <si>
    <t>Aristofanous III, Glyfada, Athens</t>
  </si>
  <si>
    <t>(37.8769389 23.7589328),ID: 681,3bd-Glyfada-1290€</t>
  </si>
  <si>
    <t>ID: 682</t>
  </si>
  <si>
    <t>Saki Karagiorga V, Glyfada, Athens</t>
  </si>
  <si>
    <t>(37.8741092 23.7527388),ID: 682,3bd-Glyfada-1360€</t>
  </si>
  <si>
    <t>ID: 686</t>
  </si>
  <si>
    <t>Antiochias I, Voula, Athens</t>
  </si>
  <si>
    <t>(37.8448947 23.7703425),ID: 686,3bd-Glyfada-2320€</t>
  </si>
  <si>
    <t>ID: 697</t>
  </si>
  <si>
    <t>Lamprou Porfira, Voula, Athens</t>
  </si>
  <si>
    <t>(37.8506713 23.7668105),ID: 697,3bd-Voula-1510€</t>
  </si>
  <si>
    <t>ID: 698</t>
  </si>
  <si>
    <t>Nafsikas, Voula, Athens</t>
  </si>
  <si>
    <t>(37.8448947 23.7703425),ID: 698,3bd-Voula-1710€</t>
  </si>
  <si>
    <t>ID: 768</t>
  </si>
  <si>
    <t>Sokratous, Voula, Athens</t>
  </si>
  <si>
    <t>(37.8485546 23.765747),ID: 768,3bd-Voula-1940€</t>
  </si>
  <si>
    <t>ID: 771</t>
  </si>
  <si>
    <t>Plastira, Voula, Athens</t>
  </si>
  <si>
    <t>(37.8392068 23.7692102),ID: 771,3bd-Voula-1950€</t>
  </si>
  <si>
    <t>ID: 788</t>
  </si>
  <si>
    <t>Iridos, Voula, Athens</t>
  </si>
  <si>
    <t>(37.8447217 23.7683872),ID: 788,3bd-Voula-2210€</t>
  </si>
  <si>
    <t>ID: 796</t>
  </si>
  <si>
    <t>Lampraki III, Glyfada, Athens</t>
  </si>
  <si>
    <t>(37.879787 23.7692328),ID: 796,3bd-Voula-1890€</t>
  </si>
  <si>
    <t>ID: 830</t>
  </si>
  <si>
    <t>Tzavella I, Voula, Athens</t>
  </si>
  <si>
    <t>(37.8448947 23.7703425),ID: 830,3bd-Glyfada-1290€</t>
  </si>
  <si>
    <t>ID: 872</t>
  </si>
  <si>
    <t>Kiprou V, Glyfada, Athens</t>
  </si>
  <si>
    <t>(38.0040873 23.7357217),ID: 872,3bd-Glyfada-1940€</t>
  </si>
  <si>
    <t>ID: 893</t>
  </si>
  <si>
    <t>Saki Karagiorga II, Glyfada, Athens</t>
  </si>
  <si>
    <t>(37.8741092 23.7527388),ID: 893,3bd-Glyfada-2080€</t>
  </si>
  <si>
    <t>ID: 91</t>
  </si>
  <si>
    <t>Agisilaou, Glyfada, Athens</t>
  </si>
  <si>
    <t>(37.9813545 23.7203078),ID: 91,3bd-Glyfada-2010€</t>
  </si>
  <si>
    <t>ID: 946</t>
  </si>
  <si>
    <t>Kiprou VI, Glyfada, Athens</t>
  </si>
  <si>
    <t>(38.0040873 23.7357217),ID: 946,3bd-Voula-1690€</t>
  </si>
  <si>
    <t>ID: 986</t>
  </si>
  <si>
    <t>Strati Papadaki, Glyfada, Athens</t>
  </si>
  <si>
    <t>(38.0144568 23.7221772),ID: 986,3bd-Glyfada-2070€</t>
  </si>
  <si>
    <t>ID: 998</t>
  </si>
  <si>
    <t>Sygrou, Kifisia, Athens</t>
  </si>
  <si>
    <t>(38.0682041 23.8155511),ID: 998,3bd-Glyfada-1550€</t>
  </si>
  <si>
    <t>ID: 784</t>
  </si>
  <si>
    <t>Kryfou Scholeiou, Marousi, Athens</t>
  </si>
  <si>
    <t>(37.9728989 23.7297039),ID: 784,4bd-Marousi-1700€</t>
  </si>
  <si>
    <t>ID: 1389</t>
  </si>
  <si>
    <t>Thoukididou II, Cholargos, Athens</t>
  </si>
  <si>
    <t>(38.0005331 23.7882595),ID: 1389,4bd-Cholargos-2120€</t>
  </si>
  <si>
    <t>ID: 1279</t>
  </si>
  <si>
    <t>Esperou ΙΙ, Palaio Faliro, Athens</t>
  </si>
  <si>
    <t>(37.9298342 23.6921463),ID: 1279,4bd-Palaio Faliro-2280€</t>
  </si>
  <si>
    <t>ID: 1316</t>
  </si>
  <si>
    <t>Marathonodromou IX, Marousi, Athens</t>
  </si>
  <si>
    <t>(38.0492529 23.8091808),ID: 1316,4bd-Marousi-2300€</t>
  </si>
  <si>
    <t>ID: 1347</t>
  </si>
  <si>
    <t>Vizantiou III, Chalandri, Athens</t>
  </si>
  <si>
    <t>(38.0214214 23.7987679),ID: 1347,4bd-Chalandri-1940€</t>
  </si>
  <si>
    <t>ID: 897</t>
  </si>
  <si>
    <t>Esperou, Palaio Faliro, Athens</t>
  </si>
  <si>
    <t>(37.9298342 23.6921463),ID: 897,4bd-Palaio Faliro-2100€</t>
  </si>
  <si>
    <t>ID: 1410</t>
  </si>
  <si>
    <t>Al. Papanastasiou II, Nea Erithrea, Athens</t>
  </si>
  <si>
    <t>(38.0973673 23.8142653),ID: 1410,4bd-Nea Erithrea-2360€</t>
  </si>
  <si>
    <t>ID: 1833</t>
  </si>
  <si>
    <t>Κyrillou I, Marousi, Athens</t>
  </si>
  <si>
    <t>(38.0463101 23.8074163),ID: 1833,4bd-Marousi-2140€</t>
  </si>
  <si>
    <t>ID: 1223</t>
  </si>
  <si>
    <t>Nikou Kazantzaki I, Nea Erithrea, Athens</t>
  </si>
  <si>
    <t>(38.0926493 23.8200477),ID: 1223,4bd-Nea Erithrea-1740€</t>
  </si>
  <si>
    <t>ID: 1281</t>
  </si>
  <si>
    <t>Korai ΙΙΙ, Agia Paraskevi, Athens</t>
  </si>
  <si>
    <t>(38.010741 23.81317),ID: 1281,4bd-Agia Paraskevi-1440€</t>
  </si>
  <si>
    <t>ID: 1409</t>
  </si>
  <si>
    <t>Al. Papanastasiou, Nea Erithrea, Athens</t>
  </si>
  <si>
    <t>(38.0973673 23.8142653),ID: 1409,4bd-Nea Erithrea-2460€</t>
  </si>
  <si>
    <t>ID: 1517</t>
  </si>
  <si>
    <t>Aristotelous IV, Politeia, Athens</t>
  </si>
  <si>
    <t>(37.9838096 23.7275388),ID: 1517,4bd-Politeia-3350€</t>
  </si>
  <si>
    <t>ID: 797</t>
  </si>
  <si>
    <t>Dimitriou Alexandridou III, Marousi, Athens</t>
  </si>
  <si>
    <t>(38.0410086 23.8142163),ID: 797,4bd-Marousi-1990€</t>
  </si>
  <si>
    <t>ID: 737</t>
  </si>
  <si>
    <t>Narkissou II, Marousi, Athens</t>
  </si>
  <si>
    <t>(38.0324491 23.804657),ID: 737,4bd-Marousi-1920€</t>
  </si>
  <si>
    <t>ID: 1040</t>
  </si>
  <si>
    <t>Nestoros, Palaio Faliro, Athens</t>
  </si>
  <si>
    <t>(37.9383148 23.7019891),ID: 1040,4bd-Palaio Faliro-1550€</t>
  </si>
  <si>
    <t>ID: 1672</t>
  </si>
  <si>
    <t>Ploutonos II, Palaio Faliro, Athens</t>
  </si>
  <si>
    <t>(37.9225062 23.7035517),ID: 1672,4bd-Palaio Faliro-2450€</t>
  </si>
  <si>
    <t>ID: 457</t>
  </si>
  <si>
    <t>Spartis, Chalandri, Athens</t>
  </si>
  <si>
    <t>(38.0214214 23.7987679),ID: 457,4bd-Chalandri-1940€</t>
  </si>
  <si>
    <t>ID: 639</t>
  </si>
  <si>
    <t>Arrianou III, Pangrati, Athens</t>
  </si>
  <si>
    <t>(37.9709002 23.7440767),ID: 639,4bd-Pangrati-1280€</t>
  </si>
  <si>
    <t>ID: 1953</t>
  </si>
  <si>
    <t>Vasileos Alexandrou III, Kifisia, Athens</t>
  </si>
  <si>
    <t>(38.0849143 23.812937),ID: 1953,4bd-Kifisia-2340€</t>
  </si>
  <si>
    <t>ID: 1454</t>
  </si>
  <si>
    <t>Margaritas, Marousi, Athens</t>
  </si>
  <si>
    <t>(38.0463101 23.8074163),ID: 1454,4bd-Marousi-1840€</t>
  </si>
  <si>
    <t>ID: 1461</t>
  </si>
  <si>
    <t>Spetson II, Kifisia, Athens</t>
  </si>
  <si>
    <t>(37.9986575 23.7396885),ID: 1461,4bd-Kifisia-1860€</t>
  </si>
  <si>
    <t>ID: 1168</t>
  </si>
  <si>
    <t>Irodotou II, Kolonaki, Athens</t>
  </si>
  <si>
    <t>(37.9767868 23.7425592),ID: 1168,4bd-Kolonaki-2950€</t>
  </si>
  <si>
    <t>ID: 436</t>
  </si>
  <si>
    <t>Plateon, Vrilissia, Athens</t>
  </si>
  <si>
    <t>(38.0339547 23.8330552),ID: 436,4bd-Vrilissia-1860€</t>
  </si>
  <si>
    <t>ID: 1544</t>
  </si>
  <si>
    <t>P. Mpakogianni, Vrilissia, Athens</t>
  </si>
  <si>
    <t>(38.0354794 23.8398275),ID: 1544,4bd-Vrilissia-1660€</t>
  </si>
  <si>
    <t>ID: 1891</t>
  </si>
  <si>
    <t>Olimpou VII, Chalandri, Athens</t>
  </si>
  <si>
    <t>(38.035398 23.8432997),ID: 1891,4bd-Chalandri-1840€</t>
  </si>
  <si>
    <t>ID: 1853</t>
  </si>
  <si>
    <t>Ploutonos III, Alimos, Athens</t>
  </si>
  <si>
    <t>(37.9152976 23.7116681),ID: 1853,4bd-Alimos-1960€</t>
  </si>
  <si>
    <t>ID: 1213</t>
  </si>
  <si>
    <t>Vasileos Pavlou IX, Voula, Athens</t>
  </si>
  <si>
    <t>(37.8448947 23.7703425),ID: 1213,4bd-Glyfada-2500€</t>
  </si>
  <si>
    <t>ID: 1594</t>
  </si>
  <si>
    <t>Zefirou I, Voula, Athens</t>
  </si>
  <si>
    <t>(37.8422241 23.7662698),ID: 1594,4bd-Glyfada-1940€</t>
  </si>
  <si>
    <t>ID: 1689</t>
  </si>
  <si>
    <t>Rodopis II, Marousi, Athens</t>
  </si>
  <si>
    <t>(38.0463101 23.8074163),ID: 1689,5bd-Marousi-2100€</t>
  </si>
  <si>
    <t>ID: 1474</t>
  </si>
  <si>
    <t>Agias Paraskevis, Kifisia, Athens</t>
  </si>
  <si>
    <t>(38.0106273 23.7313262),ID: 1474,5bd-Kifisia-2320€</t>
  </si>
  <si>
    <t>ID: 1792</t>
  </si>
  <si>
    <t>Sokratous II, Kifisia, Athens</t>
  </si>
  <si>
    <t>(38.0763607 23.8057457),ID: 1792,5bd-Kifisia-3700€</t>
  </si>
  <si>
    <t>ID: 1338</t>
  </si>
  <si>
    <t>Mesogeion II, Marousi, Athens</t>
  </si>
  <si>
    <t>(38.0450204 23.8189779),ID: 1338,5bd-Marousi-1840€</t>
  </si>
  <si>
    <t>ID: 610</t>
  </si>
  <si>
    <t>Patmou II, Marousi, Athens</t>
  </si>
  <si>
    <t>(38.0317742 23.7886355),ID: 610,Jr. 1 bedbd-Marousi-960€</t>
  </si>
  <si>
    <t>ID: 377</t>
  </si>
  <si>
    <t>Amerikis I, Kolonaki, Athens</t>
  </si>
  <si>
    <t>(37.9782319 23.7351501),ID: 377,Jr. 1 bedbd-Kolonaki-610€</t>
  </si>
  <si>
    <t>ID: A88</t>
  </si>
  <si>
    <t>Didotou III, Kolonaki, Athens</t>
  </si>
  <si>
    <t>(37.9828946 23.7370336),ID: A88,Jr. 1 bedbd-Kolonaki-900€</t>
  </si>
  <si>
    <t>ID: 1020032P</t>
  </si>
  <si>
    <t>(37.9838096 23.7275388),ID: 1020032P,Studiobd-Historic Center-1070€</t>
  </si>
  <si>
    <t>ID: 1020041P</t>
  </si>
  <si>
    <t>(37.9296361 23.6931776),ID: 1020041P,Studiobd-Palaio Faliro-1520€</t>
  </si>
  <si>
    <t>ID: 1020034P</t>
  </si>
  <si>
    <t>(37.9838096 23.7275388),ID: 1020034P,Studiobd-Historic Center-1090€</t>
  </si>
  <si>
    <t>ID: 1020043P</t>
  </si>
  <si>
    <t>(37.9838096 23.7275388),ID: 1020043P,Studiobd-Historic Center-1090€</t>
  </si>
  <si>
    <t>ID: 1020044P</t>
  </si>
  <si>
    <t>Evrou, Ampelokipoi, Athens</t>
  </si>
  <si>
    <t>(37.9830824 23.759953),ID: 1020044P,Studiobd-Ampelokipoi-1420€</t>
  </si>
  <si>
    <t>ID: 1020042P</t>
  </si>
  <si>
    <t>(37.9838096 23.7275388),ID: 1020042P,Studiobd-Historic Center-1050€</t>
  </si>
  <si>
    <t>ID: 1020033P</t>
  </si>
  <si>
    <t>(37.9838096 23.7275388),ID: 1020033P,Studiobd-Historic Center-1210€</t>
  </si>
  <si>
    <t>ID: 1020038P</t>
  </si>
  <si>
    <t>(37.9296361 23.6931776),ID: 1020038P,Studiobd-Palaio Faliro-1520€</t>
  </si>
  <si>
    <t>ID: 1020045P</t>
  </si>
  <si>
    <t>Karneadou Street, Kolonaki, Athens</t>
  </si>
  <si>
    <t>(37.977017 23.7445464),ID: 1020045P,Studiobd-Kolonaki-1380€</t>
  </si>
  <si>
    <t>ID: 196</t>
  </si>
  <si>
    <t>Glikonos II, Kolonaki, Athens</t>
  </si>
  <si>
    <t>(37.9786417 23.7421136),ID: 196,Studiobd-Kolonaki-600€</t>
  </si>
  <si>
    <t>ID: 505</t>
  </si>
  <si>
    <t>Kleomenous IV, Kolonaki, Athens</t>
  </si>
  <si>
    <t>(37.979909 23.7443112),ID: 505,Studiobd-Kolonaki-610€</t>
  </si>
  <si>
    <t>ID: 609</t>
  </si>
  <si>
    <t>Doxapatri II, Kolonaki, Athens</t>
  </si>
  <si>
    <t>(37.9839228 23.7420404),ID: 609,Studiobd-Kolonaki-750€</t>
  </si>
  <si>
    <t>ID: 920</t>
  </si>
  <si>
    <t>Filadelfeos III, Kifisia, Athens</t>
  </si>
  <si>
    <t>(38.0737342 23.8289429),ID: 920,Studiobd-Kifisia-790€</t>
  </si>
  <si>
    <t>ID: A37</t>
  </si>
  <si>
    <t>Didotou I, Kolonaki, Athens</t>
  </si>
  <si>
    <t>(37.9828946 23.7370336),ID: A37,Studiobd-Kolonaki-540€</t>
  </si>
  <si>
    <t>ID: 1950</t>
  </si>
  <si>
    <t>Paliggenesias II, Lycabettus, Athens</t>
  </si>
  <si>
    <t>(37.9817858 23.7430565),ID: 1950,Studiobd-Lycabettus-860€</t>
  </si>
  <si>
    <t>ID: 135</t>
  </si>
  <si>
    <t>Evritanias, Ampelokipoi, Athens</t>
  </si>
  <si>
    <t>(37.9913226 23.7611869),ID: 135,Studiobd-Ampelokipoi-660€</t>
  </si>
  <si>
    <t>ID: 244</t>
  </si>
  <si>
    <t>Iraklitou, Glyfada, Athens</t>
  </si>
  <si>
    <t>(37.9780963 23.7399486),ID: 244,Studiobd-Kifisia-750€</t>
  </si>
  <si>
    <t>ID: 1312</t>
  </si>
  <si>
    <t>Achilleos I, Glyfada, Athens</t>
  </si>
  <si>
    <t>(37.9846335 23.7179389),ID: 1312,Studiobd-Glyfada-1250€</t>
  </si>
  <si>
    <t>Available Properties</t>
  </si>
  <si>
    <t>Available From</t>
  </si>
  <si>
    <t>Occupancy</t>
  </si>
  <si>
    <t>Potential Montly Revenue</t>
  </si>
  <si>
    <t>Date Available</t>
  </si>
  <si>
    <t>Montly Price</t>
  </si>
  <si>
    <t>Region</t>
  </si>
  <si>
    <t>Rental ID</t>
  </si>
  <si>
    <t>Row</t>
  </si>
  <si>
    <t>Utilities</t>
  </si>
  <si>
    <t>Adress</t>
  </si>
  <si>
    <t>Sqm</t>
  </si>
  <si>
    <r>
      <rPr>
        <sz val="10"/>
        <color rgb="FF000000"/>
        <rFont val="Arial"/>
      </rPr>
      <t>m²</t>
    </r>
  </si>
  <si>
    <t>Bathrooms</t>
  </si>
  <si>
    <t>€ / sq.m</t>
  </si>
  <si>
    <t>Full Adress</t>
  </si>
  <si>
    <t>Availability from</t>
  </si>
  <si>
    <t>Date</t>
  </si>
  <si>
    <t>Show prices with utilities</t>
  </si>
  <si>
    <t>Sort by:</t>
  </si>
  <si>
    <t>previousnext</t>
  </si>
  <si>
    <t>wishlist property</t>
  </si>
  <si>
    <t>Aristidou V,</t>
  </si>
  <si>
    <t>bedrooms</t>
  </si>
  <si>
    <t>bathrooms</t>
  </si>
  <si>
    <t>lot size</t>
  </si>
  <si>
    <t>50 m²</t>
  </si>
  <si>
    <t>from</t>
  </si>
  <si>
    <t>/mo</t>
  </si>
  <si>
    <t>excl. utilities</t>
  </si>
  <si>
    <t>Available 16 Oct 2024</t>
  </si>
  <si>
    <t>Sokratous VI,</t>
  </si>
  <si>
    <t>62 m²</t>
  </si>
  <si>
    <t>Mpeles I,</t>
  </si>
  <si>
    <t>1, 1 WC</t>
  </si>
  <si>
    <t>71 m²</t>
  </si>
  <si>
    <t>Achaias II,</t>
  </si>
  <si>
    <t>100 m²</t>
  </si>
  <si>
    <t>PreviousNext</t>
  </si>
  <si>
    <t>Sergiou Patriarchou,</t>
  </si>
  <si>
    <t>Vrilission II,</t>
  </si>
  <si>
    <t>95 m²</t>
  </si>
  <si>
    <t>Artemidos V,</t>
  </si>
  <si>
    <t>90 m²</t>
  </si>
  <si>
    <t>Mouson,</t>
  </si>
  <si>
    <t>120 m²</t>
  </si>
  <si>
    <t>Ikoniou I,</t>
  </si>
  <si>
    <t>85 m²</t>
  </si>
  <si>
    <t>Vizantiou II,</t>
  </si>
  <si>
    <t>Mesogion II,</t>
  </si>
  <si>
    <t>140 m²</t>
  </si>
  <si>
    <t>Anapiron Polemou I,</t>
  </si>
  <si>
    <t>80 m²</t>
  </si>
  <si>
    <t>Partner Managedwishlist property</t>
  </si>
  <si>
    <t>Eptalofou,</t>
  </si>
  <si>
    <t>incl. utilities</t>
  </si>
  <si>
    <t>Alkionis II,</t>
  </si>
  <si>
    <t>125 m²</t>
  </si>
  <si>
    <t>Paritsi III,</t>
  </si>
  <si>
    <t>110 m²</t>
  </si>
  <si>
    <t>Panagias Eleftherotrias III,</t>
  </si>
  <si>
    <t>2, 1 WC</t>
  </si>
  <si>
    <t>150 m²</t>
  </si>
  <si>
    <t>33i II,</t>
  </si>
  <si>
    <t>123 m²</t>
  </si>
  <si>
    <t>Ipsilantou XIII,</t>
  </si>
  <si>
    <t>Amarisias Artemidos II,</t>
  </si>
  <si>
    <t>155 m²</t>
  </si>
  <si>
    <t>Panagias Eleftherotrias I,</t>
  </si>
  <si>
    <t>180 m²</t>
  </si>
  <si>
    <t>Charitos I,</t>
  </si>
  <si>
    <t>135 m²</t>
  </si>
  <si>
    <t>Eptanisou I,</t>
  </si>
  <si>
    <t>Available 17 Oct 2024</t>
  </si>
  <si>
    <t>Fidiou I,</t>
  </si>
  <si>
    <t>Kallipoleos ΙΙ,</t>
  </si>
  <si>
    <t>Anapiron Polemou IV,</t>
  </si>
  <si>
    <t>Leof. Vasileos Konstantinou,</t>
  </si>
  <si>
    <t>Arrianou IX,</t>
  </si>
  <si>
    <t>Available 18 Oct 2024</t>
  </si>
  <si>
    <t>Afroditis III,</t>
  </si>
  <si>
    <t>Mavromichali,</t>
  </si>
  <si>
    <t>Available 20 Oct 2024</t>
  </si>
  <si>
    <t>New listing • Sample photos of décor &amp; layout</t>
  </si>
  <si>
    <t>Verginas II,</t>
  </si>
  <si>
    <t>Verginas III,</t>
  </si>
  <si>
    <t>63 m²</t>
  </si>
  <si>
    <t>Agiou Alexandrou IV,</t>
  </si>
  <si>
    <t>78 m²</t>
  </si>
  <si>
    <t>Eleftherias,</t>
  </si>
  <si>
    <t>75 m²</t>
  </si>
  <si>
    <t>Available 21 Oct 2024</t>
  </si>
  <si>
    <t>Afroditis,</t>
  </si>
  <si>
    <t>Artemidos VIII,</t>
  </si>
  <si>
    <t>55 m²</t>
  </si>
  <si>
    <t>Available 22 Oct 2024</t>
  </si>
  <si>
    <t>Asklipiou III,</t>
  </si>
  <si>
    <t>79 m²</t>
  </si>
  <si>
    <t>Chrisostomou Smirnis IV,</t>
  </si>
  <si>
    <t>Kokkinaki,</t>
  </si>
  <si>
    <t>Granikou,</t>
  </si>
  <si>
    <t>68 m²</t>
  </si>
  <si>
    <t>Leoforos Eleftherias,</t>
  </si>
  <si>
    <t>Amarisias Artemidos IV,</t>
  </si>
  <si>
    <t>Samou,</t>
  </si>
  <si>
    <t>Dimitrakopoulou V,</t>
  </si>
  <si>
    <t>45 m²</t>
  </si>
  <si>
    <t>Available 23 Oct 2024</t>
  </si>
  <si>
    <t>Ethnarchou Makariou,</t>
  </si>
  <si>
    <t>88 m²</t>
  </si>
  <si>
    <t>Eolou,</t>
  </si>
  <si>
    <t>Studio</t>
  </si>
  <si>
    <t>Proteos,</t>
  </si>
  <si>
    <t>Available 24 Oct 2024</t>
  </si>
  <si>
    <t>Parnassou II,</t>
  </si>
  <si>
    <t>Available 25 Oct 2024</t>
  </si>
  <si>
    <t>Delfon,</t>
  </si>
  <si>
    <t>Vasileos Georgiou IX,</t>
  </si>
  <si>
    <t>65 m²</t>
  </si>
  <si>
    <t>Available 26 Oct 2024</t>
  </si>
  <si>
    <t>Available 27 Oct 2024</t>
  </si>
  <si>
    <t>Voriou Ipirou,</t>
  </si>
  <si>
    <t>Available 28 Oct 2024</t>
  </si>
  <si>
    <t>Karea,</t>
  </si>
  <si>
    <t>Available 29 Oct 2024</t>
  </si>
  <si>
    <t>Georgiou Papanikolaou Ι,</t>
  </si>
  <si>
    <t>Karneadou Street,</t>
  </si>
  <si>
    <t>Kalomenopoulou,</t>
  </si>
  <si>
    <t>76 m²</t>
  </si>
  <si>
    <t>Available 30 Oct 2024</t>
  </si>
  <si>
    <t>Zaimi I,</t>
  </si>
  <si>
    <t>60 m²</t>
  </si>
  <si>
    <t>Available 31 Oct 2024</t>
  </si>
  <si>
    <t>Skouze I,</t>
  </si>
  <si>
    <t>82 m²</t>
  </si>
  <si>
    <t>Available 01 Nov 2024</t>
  </si>
  <si>
    <t>Psarrou III,</t>
  </si>
  <si>
    <t>Grammou,</t>
  </si>
  <si>
    <t>Mark. Mousourou,</t>
  </si>
  <si>
    <t>Available 02 Nov 2024</t>
  </si>
  <si>
    <t>Alkmanos IV,</t>
  </si>
  <si>
    <t>Sofokleous,</t>
  </si>
  <si>
    <t>70 m²</t>
  </si>
  <si>
    <t>Thesproteos,</t>
  </si>
  <si>
    <t>93 m²</t>
  </si>
  <si>
    <t>Georgiou Kedrinou II,</t>
  </si>
  <si>
    <t>Mpoumpoulinas V,</t>
  </si>
  <si>
    <t>Doxapatri III,</t>
  </si>
  <si>
    <t>Dinokratous VIIII,</t>
  </si>
  <si>
    <t>Artemidos VI,</t>
  </si>
  <si>
    <t>130 m²</t>
  </si>
  <si>
    <t>Efkalipton III,</t>
  </si>
  <si>
    <t>Sofias Vempo,</t>
  </si>
  <si>
    <t>105 m²</t>
  </si>
  <si>
    <t>Dimitras II,</t>
  </si>
  <si>
    <t>Vasiliou Voulgaroktonou,</t>
  </si>
  <si>
    <t>Achilleos,</t>
  </si>
  <si>
    <t>97 m²</t>
  </si>
  <si>
    <t>Parthenonos X,</t>
  </si>
  <si>
    <t>Grigoriou Afxentiou,</t>
  </si>
  <si>
    <t>Available 03 Nov 2024</t>
  </si>
  <si>
    <t>Filolaou II,</t>
  </si>
  <si>
    <t>Markou Mousourou,</t>
  </si>
  <si>
    <t>Mousson,</t>
  </si>
  <si>
    <t>87 m²</t>
  </si>
  <si>
    <t>Mouson V,</t>
  </si>
  <si>
    <t>Akakion II,</t>
  </si>
  <si>
    <t>Amarousiou Chalandriou,</t>
  </si>
  <si>
    <t>Theagenous V,</t>
  </si>
  <si>
    <t>Available 04 Nov 2024</t>
  </si>
  <si>
    <t>Marathonodromou,</t>
  </si>
  <si>
    <t>Riga Fereou II,</t>
  </si>
  <si>
    <t>Available 05 Nov 2024</t>
  </si>
  <si>
    <t>Eptanisou II,</t>
  </si>
  <si>
    <t>Tsami Karatasou II,</t>
  </si>
  <si>
    <t>Olimpou III,</t>
  </si>
  <si>
    <t>Kordeliou,</t>
  </si>
  <si>
    <t>Atalantis,</t>
  </si>
  <si>
    <t>Etolias III,</t>
  </si>
  <si>
    <t>28is Oktovriou,</t>
  </si>
  <si>
    <t>108 m²</t>
  </si>
  <si>
    <t>Maltezou,</t>
  </si>
  <si>
    <t>66 m²</t>
  </si>
  <si>
    <t>Available 06 Nov 2024</t>
  </si>
  <si>
    <t>Leoforos Kifisias,</t>
  </si>
  <si>
    <t>Sofias Vempo II,</t>
  </si>
  <si>
    <t>Tritonos,</t>
  </si>
  <si>
    <t>Parnassidos I,</t>
  </si>
  <si>
    <t>Available 07 Nov 2024</t>
  </si>
  <si>
    <t>Paritsi IV,</t>
  </si>
  <si>
    <t>57 m²</t>
  </si>
  <si>
    <t>Miraktis I,</t>
  </si>
  <si>
    <t>Available 08 Nov 2024</t>
  </si>
  <si>
    <t>Korizi,</t>
  </si>
  <si>
    <t>58 m²</t>
  </si>
  <si>
    <t>Psarrou,</t>
  </si>
  <si>
    <t>Nemeseos I,</t>
  </si>
  <si>
    <t>Available 09 Nov 2024</t>
  </si>
  <si>
    <t>Arrianou V,</t>
  </si>
  <si>
    <t>Gortinias,</t>
  </si>
  <si>
    <t>Didotou III,</t>
  </si>
  <si>
    <t>Jr. 1 bed</t>
  </si>
  <si>
    <t>26 m²</t>
  </si>
  <si>
    <t>Available 10 Nov 2024</t>
  </si>
  <si>
    <t>Aristoxenou,</t>
  </si>
  <si>
    <t>Nikis V,</t>
  </si>
  <si>
    <t>Iasonos,</t>
  </si>
  <si>
    <t>Anapiron Polemou III,</t>
  </si>
  <si>
    <t>Kritis,</t>
  </si>
  <si>
    <t>96 m²</t>
  </si>
  <si>
    <t>Available 11 Nov 2024</t>
  </si>
  <si>
    <t>Ethnarchou Makariou I,</t>
  </si>
  <si>
    <t>Kalamakiou,</t>
  </si>
  <si>
    <t>Dimitriou Gounari XXVII,</t>
  </si>
  <si>
    <t>74 m²</t>
  </si>
  <si>
    <t>Available 12 Nov 2024</t>
  </si>
  <si>
    <t>Olimpionikou Tsiklitira,</t>
  </si>
  <si>
    <t>Doukissis Plakentias,</t>
  </si>
  <si>
    <t>52 m²</t>
  </si>
  <si>
    <t>Georgiou Seferi III,</t>
  </si>
  <si>
    <t>Christou Lada IV,</t>
  </si>
  <si>
    <t>Sinesiou Kirinis II,</t>
  </si>
  <si>
    <t>Available 13 Nov 2024</t>
  </si>
  <si>
    <t>Agias Marinas Ι,</t>
  </si>
  <si>
    <t>Nikis VII,</t>
  </si>
  <si>
    <t>86 m²</t>
  </si>
  <si>
    <t>Sifneon Angioplaston,</t>
  </si>
  <si>
    <t>Available 14 Nov 2024</t>
  </si>
  <si>
    <t>Dimitriou Gounari XXIII,</t>
  </si>
  <si>
    <t>56 m²</t>
  </si>
  <si>
    <t>Dimocharous III,</t>
  </si>
  <si>
    <t>170 m²</t>
  </si>
  <si>
    <t>Formionos I,</t>
  </si>
  <si>
    <t>Available 16 Nov 2024</t>
  </si>
  <si>
    <t>Dimitriou Alexandridou IV,</t>
  </si>
  <si>
    <t>40 m²</t>
  </si>
  <si>
    <t>Filadelfeos III,</t>
  </si>
  <si>
    <t>46 m²</t>
  </si>
  <si>
    <t>Paradisou,</t>
  </si>
  <si>
    <t>Mavromichali IV,</t>
  </si>
  <si>
    <t>Charilaou Trikoupi,</t>
  </si>
  <si>
    <t>Eratous,</t>
  </si>
  <si>
    <t>Polemokratous,</t>
  </si>
  <si>
    <t>Available 17 Nov 2024</t>
  </si>
  <si>
    <t>Ellanikou II,</t>
  </si>
  <si>
    <t>Efkalipton,</t>
  </si>
  <si>
    <t>Ifikratous I,</t>
  </si>
  <si>
    <t>Stasinou I,</t>
  </si>
  <si>
    <t>Ravine II,</t>
  </si>
  <si>
    <t>Ravine III,</t>
  </si>
  <si>
    <t>Ploutonos II,</t>
  </si>
  <si>
    <t>190 m²</t>
  </si>
  <si>
    <t>Aeroporou Papanastasiou,</t>
  </si>
  <si>
    <t>Available 18 Nov 2024</t>
  </si>
  <si>
    <t>Thespidos,</t>
  </si>
  <si>
    <t>Available 19 Nov 2024</t>
  </si>
  <si>
    <t>Salaminos II,</t>
  </si>
  <si>
    <t>67 m²</t>
  </si>
  <si>
    <t>Valtetsiou,</t>
  </si>
  <si>
    <t>Agias Eleousis III,</t>
  </si>
  <si>
    <t>Pentelis Av. II,</t>
  </si>
  <si>
    <t>121 m²</t>
  </si>
  <si>
    <t>Kosta Varnali I,</t>
  </si>
  <si>
    <t>Tsakalof II,</t>
  </si>
  <si>
    <t>Ipsilantou XII,</t>
  </si>
  <si>
    <t>Dimocharous IV,</t>
  </si>
  <si>
    <t>160 m²</t>
  </si>
  <si>
    <t>Orfeos IΙΙ,</t>
  </si>
  <si>
    <t>Available 21 Nov 2024</t>
  </si>
  <si>
    <t>Sisini III,</t>
  </si>
  <si>
    <t>Available 22 Nov 2024</t>
  </si>
  <si>
    <t>Scholiou II,</t>
  </si>
  <si>
    <t>115 m²</t>
  </si>
  <si>
    <t>Available 24 Nov 2024</t>
  </si>
  <si>
    <t>Daskalogianni,</t>
  </si>
  <si>
    <t>Akti Moutsopoulou I,</t>
  </si>
  <si>
    <t>84 m²</t>
  </si>
  <si>
    <t>Nireos II,</t>
  </si>
  <si>
    <t>Agiou Alexandrou III,</t>
  </si>
  <si>
    <t>Platonos III,</t>
  </si>
  <si>
    <t>Available 25 Nov 2024</t>
  </si>
  <si>
    <t>Spirou Loui II,</t>
  </si>
  <si>
    <t>Available 26 Nov 2024</t>
  </si>
  <si>
    <t>Megalou Alexandrou VIII,</t>
  </si>
  <si>
    <t>Voutza I,</t>
  </si>
  <si>
    <t>Andromachis II,</t>
  </si>
  <si>
    <t>64 m²</t>
  </si>
  <si>
    <t>Evinou I,</t>
  </si>
  <si>
    <t>Tagmatarchou Plessa I,</t>
  </si>
  <si>
    <t>92 m²</t>
  </si>
  <si>
    <t>Andromachis IV,</t>
  </si>
  <si>
    <t>98 m²</t>
  </si>
  <si>
    <t>Eleftheriou Venizelou I,</t>
  </si>
  <si>
    <t>Dimitriou Gounari XVII,</t>
  </si>
  <si>
    <t>77 m²</t>
  </si>
  <si>
    <t>Available 27 Nov 2024</t>
  </si>
  <si>
    <t>Xenias,</t>
  </si>
  <si>
    <t>Alikarnassou I,</t>
  </si>
  <si>
    <t>Noti Mpotsari I,</t>
  </si>
  <si>
    <t>Available 28 Nov 2024</t>
  </si>
  <si>
    <t>Telamonos I,</t>
  </si>
  <si>
    <t>Agrafon,</t>
  </si>
  <si>
    <t>Nikis ΙII,</t>
  </si>
  <si>
    <t>Available 29 Nov 2024</t>
  </si>
  <si>
    <t>Paster,</t>
  </si>
  <si>
    <t>Available 30 Nov 2024</t>
  </si>
  <si>
    <t>Evrou V,</t>
  </si>
  <si>
    <t>Available 01 Dec 2024</t>
  </si>
  <si>
    <t>Aryvvou I,</t>
  </si>
  <si>
    <t>Pasitelous Ι,</t>
  </si>
  <si>
    <t>Dolianis II,</t>
  </si>
  <si>
    <t>Pavlou Mela I,</t>
  </si>
  <si>
    <t>Dorileou II,</t>
  </si>
  <si>
    <t>131 m²</t>
  </si>
  <si>
    <t>Karaoli Dimitriou,</t>
  </si>
  <si>
    <t>Pandrosou,</t>
  </si>
  <si>
    <t>114 m²</t>
  </si>
  <si>
    <t>Vernardaki I,</t>
  </si>
  <si>
    <t>Available 02 Dec 2024</t>
  </si>
  <si>
    <t>Dimitriou Ralli,</t>
  </si>
  <si>
    <t>Dimitsanas II,</t>
  </si>
  <si>
    <t>Available 03 Dec 2024</t>
  </si>
  <si>
    <t>Parthenonos II,</t>
  </si>
  <si>
    <t>Parthenonos III,</t>
  </si>
  <si>
    <t>Vasilissis Sofias V,</t>
  </si>
  <si>
    <t>42 m²</t>
  </si>
  <si>
    <t>Formionos II,</t>
  </si>
  <si>
    <t>Korinthias I,</t>
  </si>
  <si>
    <t>Sifneon Aggioplaston,</t>
  </si>
  <si>
    <t>Iridanou IV,</t>
  </si>
  <si>
    <t>Kifisias Avenue VIII,</t>
  </si>
  <si>
    <t>Kefalinias,</t>
  </si>
  <si>
    <t>Dionisou X,</t>
  </si>
  <si>
    <t>Ethnarchou Makariou III,</t>
  </si>
  <si>
    <t>Magnisias I,</t>
  </si>
  <si>
    <t>Efroniou II,</t>
  </si>
  <si>
    <t>Amarousiou Chalandriou IV,</t>
  </si>
  <si>
    <t>Kekropos III,</t>
  </si>
  <si>
    <t>Endimionos VI,</t>
  </si>
  <si>
    <t>Perikleous I,</t>
  </si>
  <si>
    <t>Vidali,</t>
  </si>
  <si>
    <t>3, 1 WC</t>
  </si>
  <si>
    <t>Xenokratous II,</t>
  </si>
  <si>
    <t>Egeou Pelagous II,</t>
  </si>
  <si>
    <t>200 m²</t>
  </si>
  <si>
    <t>Ipsilantou IX,</t>
  </si>
  <si>
    <t>Giannitson I,</t>
  </si>
  <si>
    <t>Available 04 Dec 2024</t>
  </si>
  <si>
    <t>Fthiotidos,</t>
  </si>
  <si>
    <t>Falirou,</t>
  </si>
  <si>
    <t>Available 05 Dec 2024</t>
  </si>
  <si>
    <t>Aspasias Kapsala I,</t>
  </si>
  <si>
    <t>Christou Lada III,</t>
  </si>
  <si>
    <t>Available 06 Dec 2024</t>
  </si>
  <si>
    <t>Thermopilon III,</t>
  </si>
  <si>
    <t>Panagi Kiriakou,</t>
  </si>
  <si>
    <t>Available 07 Dec 2024</t>
  </si>
  <si>
    <t>Dimitriou Moscha,</t>
  </si>
  <si>
    <t>Zaimi IV,</t>
  </si>
  <si>
    <t>Avras,</t>
  </si>
  <si>
    <t>Dilou II,</t>
  </si>
  <si>
    <t>145 m²</t>
  </si>
  <si>
    <t>Christou Lada V,</t>
  </si>
  <si>
    <t>Available 08 Dec 2024</t>
  </si>
  <si>
    <t>Zaimi,</t>
  </si>
  <si>
    <t>Koritsas,</t>
  </si>
  <si>
    <t>109 m²</t>
  </si>
  <si>
    <t>Available 09 Dec 2024</t>
  </si>
  <si>
    <t>Melission II,</t>
  </si>
  <si>
    <t>Available 10 Dec 2024</t>
  </si>
  <si>
    <t>Korinthias II,</t>
  </si>
  <si>
    <t>Perikleous II,</t>
  </si>
  <si>
    <t>Available 11 Dec 2024</t>
  </si>
  <si>
    <t>Miltiadou,</t>
  </si>
  <si>
    <t>Stratigou Lekka III,</t>
  </si>
  <si>
    <t>Available 12 Dec 2024</t>
  </si>
  <si>
    <t>Erechthiou I,</t>
  </si>
  <si>
    <t>Iridanou V,</t>
  </si>
  <si>
    <t>Doiranis I,</t>
  </si>
  <si>
    <t>Eftichias,</t>
  </si>
  <si>
    <t>Available 13 Dec 2024</t>
  </si>
  <si>
    <t>Farantaton I,</t>
  </si>
  <si>
    <t>Nikis IV,</t>
  </si>
  <si>
    <t>Kritonos,</t>
  </si>
  <si>
    <t>Available 14 Dec 2024</t>
  </si>
  <si>
    <t>Chremonidou,</t>
  </si>
  <si>
    <t>Evinou II,</t>
  </si>
  <si>
    <t>Available 15 Dec 2024</t>
  </si>
  <si>
    <t>Grigoriou Lampraki I,</t>
  </si>
  <si>
    <t>Ionias I,</t>
  </si>
  <si>
    <t>Efkalipton V,</t>
  </si>
  <si>
    <t>Diovounioti III,</t>
  </si>
  <si>
    <t>72 m²</t>
  </si>
  <si>
    <t>Dimitriou Gounari IV,</t>
  </si>
  <si>
    <t>Kirou,</t>
  </si>
  <si>
    <t>Xiromerou,</t>
  </si>
  <si>
    <t>Lamprou Katsoni II,</t>
  </si>
  <si>
    <t>Available 17 Dec 2024</t>
  </si>
  <si>
    <t>Pasitelous III,</t>
  </si>
  <si>
    <t>Christou Lada VI,</t>
  </si>
  <si>
    <t>Kiprou XI,</t>
  </si>
  <si>
    <t>Arkadias,</t>
  </si>
  <si>
    <t>Ellanikou,</t>
  </si>
  <si>
    <t>Parnithos II,</t>
  </si>
  <si>
    <t>Olimpias IV,</t>
  </si>
  <si>
    <t>Miltiadou III,</t>
  </si>
  <si>
    <t>Trifillias ΙΙ,</t>
  </si>
  <si>
    <t>Megalou Alexandrou III,</t>
  </si>
  <si>
    <t>Alsous II,</t>
  </si>
  <si>
    <t>Petras,</t>
  </si>
  <si>
    <t>Tritonos III,</t>
  </si>
  <si>
    <t>Parnithos IX,</t>
  </si>
  <si>
    <t>Amarillidos I,</t>
  </si>
  <si>
    <t>Dimitrakopoulou III,</t>
  </si>
  <si>
    <t>Available 18 Dec 2024</t>
  </si>
  <si>
    <t>Parthenonos I,</t>
  </si>
  <si>
    <t>Georgiou Seferi V,</t>
  </si>
  <si>
    <t>Kalipsous Ι,</t>
  </si>
  <si>
    <t>Available 19 Dec 2024</t>
  </si>
  <si>
    <t>Alkmanos III,</t>
  </si>
  <si>
    <t>Dimitrakopoulou VII,</t>
  </si>
  <si>
    <t>Available 20 Dec 2024</t>
  </si>
  <si>
    <t>Iakinthou,</t>
  </si>
  <si>
    <t>Dionisou XIV,</t>
  </si>
  <si>
    <t>Antinoros,</t>
  </si>
  <si>
    <t>Korai IV,</t>
  </si>
  <si>
    <t>Available 21 Dec 2024</t>
  </si>
  <si>
    <t>Dimitriou Gounari XXII,</t>
  </si>
  <si>
    <t>Aristippou,</t>
  </si>
  <si>
    <t>81 m²</t>
  </si>
  <si>
    <t>Aetideon,</t>
  </si>
  <si>
    <t>Nikosthenous ΙΙ,</t>
  </si>
  <si>
    <t>Amerikis I,</t>
  </si>
  <si>
    <t>25 m²</t>
  </si>
  <si>
    <t>Available 22 Dec 2024</t>
  </si>
  <si>
    <t>Vasileos Voulgaroktonou,</t>
  </si>
  <si>
    <t>Efterpis,</t>
  </si>
  <si>
    <t>Pratinou I,</t>
  </si>
  <si>
    <t>Kivelis I,</t>
  </si>
  <si>
    <t>Evrou VI,</t>
  </si>
  <si>
    <t>Available 24 Dec 2024</t>
  </si>
  <si>
    <t>Fokilidou II,</t>
  </si>
  <si>
    <t>Patriarchou Ioakim III,</t>
  </si>
  <si>
    <t>Fthiotidos ΙΙ,</t>
  </si>
  <si>
    <t>Dimitriou Gounari XXI,</t>
  </si>
  <si>
    <t>Dimitriou Gounari XXIV,</t>
  </si>
  <si>
    <t>83 m²</t>
  </si>
  <si>
    <t>Daskalaki,</t>
  </si>
  <si>
    <t>Dervenakion,</t>
  </si>
  <si>
    <t>Ippodamou IV,</t>
  </si>
  <si>
    <t>Mikras Asias,</t>
  </si>
  <si>
    <t>Kiprou IV,</t>
  </si>
  <si>
    <t>Omirou II,</t>
  </si>
  <si>
    <t>Nikou Kazantzaki I,</t>
  </si>
  <si>
    <t>Patriarchou Grigoriou III,</t>
  </si>
  <si>
    <t>Dimitriou Gounari XXXI,</t>
  </si>
  <si>
    <t>Available 25 Dec 2024</t>
  </si>
  <si>
    <t>Pratinou IV,</t>
  </si>
  <si>
    <t>Dimitriou Gounari XXX,</t>
  </si>
  <si>
    <t>Agiou Athanasiou,</t>
  </si>
  <si>
    <t>Olimpou,</t>
  </si>
  <si>
    <t>Available 26 Dec 2024</t>
  </si>
  <si>
    <t>Kifisias Avenue IV,</t>
  </si>
  <si>
    <t>Available 27 Dec 2024</t>
  </si>
  <si>
    <t>Eptalofou II,</t>
  </si>
  <si>
    <t>Ipsilantou VI,</t>
  </si>
  <si>
    <t>Filolaou III,</t>
  </si>
  <si>
    <t>Available 28 Dec 2024</t>
  </si>
  <si>
    <t>Neratziotissis I,</t>
  </si>
  <si>
    <t>Solomou,</t>
  </si>
  <si>
    <t>Agias Filotheis,</t>
  </si>
  <si>
    <t>126 m²</t>
  </si>
  <si>
    <t>Valtou I,</t>
  </si>
  <si>
    <t>Available 31 Dec 2024</t>
  </si>
  <si>
    <t>Orminiou II,</t>
  </si>
  <si>
    <t>Lefkon,</t>
  </si>
  <si>
    <t>Odisseos II,</t>
  </si>
  <si>
    <t>Telamonos III,</t>
  </si>
  <si>
    <t>Available 01 Jan 2025</t>
  </si>
  <si>
    <t>Solonos III,</t>
  </si>
  <si>
    <t>Efkalipton II,</t>
  </si>
  <si>
    <t>Kalamon I,</t>
  </si>
  <si>
    <t>Paleon Patron Germanou I,</t>
  </si>
  <si>
    <t>Xenokratous IV,</t>
  </si>
  <si>
    <t>Gazias,</t>
  </si>
  <si>
    <t>Vorra II,</t>
  </si>
  <si>
    <t>Efstathiou Lampsa,</t>
  </si>
  <si>
    <t>Available 02 Jan 2025</t>
  </si>
  <si>
    <t>Evritanias,</t>
  </si>
  <si>
    <t>Athanasias II,</t>
  </si>
  <si>
    <t>Argolidos III,</t>
  </si>
  <si>
    <t>Arrianou VIII,</t>
  </si>
  <si>
    <t>Andrea Kalvou,</t>
  </si>
  <si>
    <t>Paleon Patron Germanou II,</t>
  </si>
  <si>
    <t>Doganis VI,</t>
  </si>
  <si>
    <t>Antigonis,</t>
  </si>
  <si>
    <t>Tsimiski,</t>
  </si>
  <si>
    <t>Theagenous III,</t>
  </si>
  <si>
    <t>Leontos Sgourou,</t>
  </si>
  <si>
    <t>Filochorou I,</t>
  </si>
  <si>
    <t>Evgeniou Voulgareos,</t>
  </si>
  <si>
    <t>Mikras Asias I,</t>
  </si>
  <si>
    <t>Giannarou,</t>
  </si>
  <si>
    <t>Meandrou,</t>
  </si>
  <si>
    <t>Imittou I,</t>
  </si>
  <si>
    <t>Omirou V,</t>
  </si>
  <si>
    <t>Fokianou III,</t>
  </si>
  <si>
    <t>Kifisias Avenue VII,</t>
  </si>
  <si>
    <t>Stimfalias I,</t>
  </si>
  <si>
    <t>Thoukididou,</t>
  </si>
  <si>
    <t>Mesologgiou I,</t>
  </si>
  <si>
    <t>Erifilis II,</t>
  </si>
  <si>
    <t>Athanasiou Diakou VIII,</t>
  </si>
  <si>
    <t>Louki Akrita I,</t>
  </si>
  <si>
    <t>Orfeos II,</t>
  </si>
  <si>
    <t>Pittaki Ι,</t>
  </si>
  <si>
    <t>Dionisou XV,</t>
  </si>
  <si>
    <t>Athanasias,</t>
  </si>
  <si>
    <t>Athanasiou Karali,</t>
  </si>
  <si>
    <t>Anagnostopoulou I,</t>
  </si>
  <si>
    <t>Pratinou III,</t>
  </si>
  <si>
    <t>Theodorou Diligianni IV,</t>
  </si>
  <si>
    <t>Areos III,</t>
  </si>
  <si>
    <t>101 m²</t>
  </si>
  <si>
    <t>Kifisias Avenue VI,</t>
  </si>
  <si>
    <t>Georgiou Seferi II,</t>
  </si>
  <si>
    <t>Agias Annis II,</t>
  </si>
  <si>
    <t>Thesalias ΙΙ,</t>
  </si>
  <si>
    <t>Nireos,</t>
  </si>
  <si>
    <t>Dimitros,</t>
  </si>
  <si>
    <t>Athanasiou Diakou I,</t>
  </si>
  <si>
    <t>Vrilission,</t>
  </si>
  <si>
    <t>Olimpias I,</t>
  </si>
  <si>
    <t>Astronafton,</t>
  </si>
  <si>
    <t>116 m²</t>
  </si>
  <si>
    <t>Souidias III,</t>
  </si>
  <si>
    <t>Endimionos III,</t>
  </si>
  <si>
    <t>Kritis IV,</t>
  </si>
  <si>
    <t>Zefirou,</t>
  </si>
  <si>
    <t>Parnithos XI,</t>
  </si>
  <si>
    <t>Atlantos,</t>
  </si>
  <si>
    <t>Parnithos VII,</t>
  </si>
  <si>
    <t>Sarantaporou,</t>
  </si>
  <si>
    <t>137 m²</t>
  </si>
  <si>
    <t>Rodou VI,</t>
  </si>
  <si>
    <t>Paritsi I,</t>
  </si>
  <si>
    <t>Georgiou Lira,</t>
  </si>
  <si>
    <t>Pentelis IV,</t>
  </si>
  <si>
    <t>Plateon III,</t>
  </si>
  <si>
    <t>Dinokratous X,</t>
  </si>
  <si>
    <t>Grigoriou Lampraki II,</t>
  </si>
  <si>
    <t>Frinichou I,</t>
  </si>
  <si>
    <t>Karaiskaki IV,</t>
  </si>
  <si>
    <t>111 m²</t>
  </si>
  <si>
    <t>Pefkon,</t>
  </si>
  <si>
    <t>Skra V,</t>
  </si>
  <si>
    <t>Available 03 Jan 2025</t>
  </si>
  <si>
    <t>Lampardi,</t>
  </si>
  <si>
    <t>Lochagou Chatzievaggelou,</t>
  </si>
  <si>
    <t>Lazarimou,</t>
  </si>
  <si>
    <t>61 m²</t>
  </si>
  <si>
    <t>Available 04 Jan 2025</t>
  </si>
  <si>
    <t>Marathonodromou VI,</t>
  </si>
  <si>
    <t>Panagias Eleftherotrias II,</t>
  </si>
  <si>
    <t>161 m²</t>
  </si>
  <si>
    <t>Agias Lavras,</t>
  </si>
  <si>
    <t>Komotinis,</t>
  </si>
  <si>
    <t>Available 05 Jan 2025</t>
  </si>
  <si>
    <t>Irakleous IV,</t>
  </si>
  <si>
    <t>Kourtesi,</t>
  </si>
  <si>
    <t>Kokkinara,</t>
  </si>
  <si>
    <t>Tsocha Ι,</t>
  </si>
  <si>
    <t>Irodotou II,</t>
  </si>
  <si>
    <t>Europe VI,</t>
  </si>
  <si>
    <t>Available 06 Jan 2025</t>
  </si>
  <si>
    <t>Christou Lada VII,</t>
  </si>
  <si>
    <t>Available 07 Jan 2025</t>
  </si>
  <si>
    <t>Akti Themistokleous,</t>
  </si>
  <si>
    <t>Doganis V,</t>
  </si>
  <si>
    <t>Dafnis,</t>
  </si>
  <si>
    <t>Vardousion,</t>
  </si>
  <si>
    <t>28is Oktovriou III,</t>
  </si>
  <si>
    <t>Patriarchou Grigoriou Ι,</t>
  </si>
  <si>
    <t>Ippokratous III,</t>
  </si>
  <si>
    <t>165 m²</t>
  </si>
  <si>
    <t>Ipsilantou I,</t>
  </si>
  <si>
    <t>Vasileos Alexandrou III,</t>
  </si>
  <si>
    <t>2, 2 WC</t>
  </si>
  <si>
    <t>272 m²</t>
  </si>
  <si>
    <t>Doukissis Plakentias IV,</t>
  </si>
  <si>
    <t>Agias Varvaras II,</t>
  </si>
  <si>
    <t>Available 08 Jan 2025</t>
  </si>
  <si>
    <t>Ippokratous II,</t>
  </si>
  <si>
    <t>Mesogeion Ι,</t>
  </si>
  <si>
    <t>Argonafton,</t>
  </si>
  <si>
    <t>Panormou II,</t>
  </si>
  <si>
    <t>Available 09 Jan 2025</t>
  </si>
  <si>
    <t>Agias Sofias,</t>
  </si>
  <si>
    <t>Pirri,</t>
  </si>
  <si>
    <t>Available 10 Jan 2025</t>
  </si>
  <si>
    <t>Griveon,</t>
  </si>
  <si>
    <t>Ifigeneias II,</t>
  </si>
  <si>
    <t>Available 11 Jan 2025</t>
  </si>
  <si>
    <t>Ioanni Tsigante,</t>
  </si>
  <si>
    <t>Perikleous IV,</t>
  </si>
  <si>
    <t>Available 12 Jan 2025</t>
  </si>
  <si>
    <t>Rodon II,</t>
  </si>
  <si>
    <t>Dim. Karaoli II,</t>
  </si>
  <si>
    <t>Lochagou Chatzievaggelou II,</t>
  </si>
  <si>
    <t>Varnava Square,</t>
  </si>
  <si>
    <t>53 m²</t>
  </si>
  <si>
    <t>Available 14 Jan 2025</t>
  </si>
  <si>
    <t>Theagenous II,</t>
  </si>
  <si>
    <t>Dimitriou Gounari III,</t>
  </si>
  <si>
    <t>Ipsilantou VIII,</t>
  </si>
  <si>
    <t>Giasemion,</t>
  </si>
  <si>
    <t>Kiprou I,</t>
  </si>
  <si>
    <t>Arrianou III,</t>
  </si>
  <si>
    <t>Dimitriou Gounari VII,</t>
  </si>
  <si>
    <t>Tsami Karatasou IV,</t>
  </si>
  <si>
    <t>Available 15 Jan 2025</t>
  </si>
  <si>
    <t>Charavgis IV,</t>
  </si>
  <si>
    <t>Europe X,</t>
  </si>
  <si>
    <t>Themistokleous IV,</t>
  </si>
  <si>
    <t>Available 16 Jan 2025</t>
  </si>
  <si>
    <t>Dimitressa IV,</t>
  </si>
  <si>
    <t>Kriezi VII,</t>
  </si>
  <si>
    <t>Kleomenous VI,</t>
  </si>
  <si>
    <t>Xanthou II,</t>
  </si>
  <si>
    <t>Fokianou I,</t>
  </si>
  <si>
    <t>Etolias,</t>
  </si>
  <si>
    <t>Argolidos ΙΙ,</t>
  </si>
  <si>
    <t>Available 17 Jan 2025</t>
  </si>
  <si>
    <t>Dimitressa III,</t>
  </si>
  <si>
    <t>Navarchou Votsi I,</t>
  </si>
  <si>
    <t>Iridanou III,</t>
  </si>
  <si>
    <t>Tsami Karatasou V,</t>
  </si>
  <si>
    <t>Available 18 Jan 2025</t>
  </si>
  <si>
    <t>Nestoros,</t>
  </si>
  <si>
    <t>Vizantiou,</t>
  </si>
  <si>
    <t>Doxapatri II,</t>
  </si>
  <si>
    <t>Available 19 Jan 2025</t>
  </si>
  <si>
    <t>Damareos Ι,</t>
  </si>
  <si>
    <t>Ammochostou I,</t>
  </si>
  <si>
    <t>Dorileou I,</t>
  </si>
  <si>
    <t>Aldou Manoutiou I,</t>
  </si>
  <si>
    <t>Available 21 Jan 2025</t>
  </si>
  <si>
    <t>Chrisocheri,</t>
  </si>
  <si>
    <t>Olimpionikon,</t>
  </si>
  <si>
    <t>Kikladon,</t>
  </si>
  <si>
    <t>Areos I,</t>
  </si>
  <si>
    <t>Evrou III,</t>
  </si>
  <si>
    <t>Leontos Sgourou II,</t>
  </si>
  <si>
    <t>Lesvou III,</t>
  </si>
  <si>
    <t>Aristotelous IV,</t>
  </si>
  <si>
    <t>250 m²</t>
  </si>
  <si>
    <t>Patmou II,</t>
  </si>
  <si>
    <t>Available 22 Jan 2025</t>
  </si>
  <si>
    <t>Taigetou II,</t>
  </si>
  <si>
    <t>Sisini I,</t>
  </si>
  <si>
    <t>Available 23 Jan 2025</t>
  </si>
  <si>
    <t>Agiou Alexandrou V,</t>
  </si>
  <si>
    <t>Evrou II,</t>
  </si>
  <si>
    <t>Vasilissis Sofias III,</t>
  </si>
  <si>
    <t>Magkriotou,</t>
  </si>
  <si>
    <t>Sarantaporou II,</t>
  </si>
  <si>
    <t>Ilia Poulopoulou II,</t>
  </si>
  <si>
    <t>Kiprou,</t>
  </si>
  <si>
    <t>Available 24 Jan 2025</t>
  </si>
  <si>
    <t>Proteos II,</t>
  </si>
  <si>
    <t>Amarisias Artemidos I,</t>
  </si>
  <si>
    <t>Fokeas I,</t>
  </si>
  <si>
    <t>Available 26 Jan 2025</t>
  </si>
  <si>
    <t>Dionisiou Eginitou IV,</t>
  </si>
  <si>
    <t>Georgiou Seferi VI,</t>
  </si>
  <si>
    <t>Dionisou VI,</t>
  </si>
  <si>
    <t>Dinokratous II,</t>
  </si>
  <si>
    <t>Available 28 Jan 2025</t>
  </si>
  <si>
    <t>Parou II,</t>
  </si>
  <si>
    <t>Simis,</t>
  </si>
  <si>
    <t>Available 29 Jan 2025</t>
  </si>
  <si>
    <t>Doukissis Plakentias VI,</t>
  </si>
  <si>
    <t>Dervenion,</t>
  </si>
  <si>
    <t>Statha II,</t>
  </si>
  <si>
    <t>Available 30 Jan 2025</t>
  </si>
  <si>
    <t>Troados Ι,</t>
  </si>
  <si>
    <t>Available 31 Jan 2025</t>
  </si>
  <si>
    <t>30 m²</t>
  </si>
  <si>
    <t>Ethnarchou Makariou II,</t>
  </si>
  <si>
    <t>Doganis II,</t>
  </si>
  <si>
    <t>Available 01 Feb 2025</t>
  </si>
  <si>
    <t>Milopotamou II,</t>
  </si>
  <si>
    <t>Souidias II,</t>
  </si>
  <si>
    <t>Metamorfoseos,</t>
  </si>
  <si>
    <t>Melitos,</t>
  </si>
  <si>
    <t>Levidou IV,</t>
  </si>
  <si>
    <t>118 m²</t>
  </si>
  <si>
    <t>Doganis IV,</t>
  </si>
  <si>
    <t>Available 02 Feb 2025</t>
  </si>
  <si>
    <t>Fthiotidos I,</t>
  </si>
  <si>
    <t>Pliadon II,</t>
  </si>
  <si>
    <t>Doukissis Plakentias Ι,</t>
  </si>
  <si>
    <t>48 m²</t>
  </si>
  <si>
    <t>Finikon I,</t>
  </si>
  <si>
    <t>Fokianou IV,</t>
  </si>
  <si>
    <t>Nikiforou Ouranou I,</t>
  </si>
  <si>
    <t>Areos VI,</t>
  </si>
  <si>
    <t>Mavromichali III,</t>
  </si>
  <si>
    <t>Lesvou I,</t>
  </si>
  <si>
    <t>Orminiou,</t>
  </si>
  <si>
    <t>Doganis Ι,</t>
  </si>
  <si>
    <t>Dionisou VII,</t>
  </si>
  <si>
    <t>Doganis VII,</t>
  </si>
  <si>
    <t>Arkadias ΙΙ,</t>
  </si>
  <si>
    <t>Agias Varvaras I,</t>
  </si>
  <si>
    <t>Dimitriou Soutsou III,</t>
  </si>
  <si>
    <t>Louki Akrita II,</t>
  </si>
  <si>
    <t>Kifisias Avenue I,</t>
  </si>
  <si>
    <t>Georgiou Kondyli II,</t>
  </si>
  <si>
    <t>Theodosiou I,</t>
  </si>
  <si>
    <t>Astipaleas I,</t>
  </si>
  <si>
    <t>Patmou I,</t>
  </si>
  <si>
    <t>Markou Mpotsari IV,</t>
  </si>
  <si>
    <t>Patriarchou Grigoriou IV,</t>
  </si>
  <si>
    <t>Chaoulant I,</t>
  </si>
  <si>
    <t>Amerikis II,</t>
  </si>
  <si>
    <t>Platonos IV,</t>
  </si>
  <si>
    <t>Leof. Dimokratias IV,</t>
  </si>
  <si>
    <t>Pentelis I,</t>
  </si>
  <si>
    <t>Agion Anargiron II,</t>
  </si>
  <si>
    <t>Xenofontos V,</t>
  </si>
  <si>
    <t>Tzavella,</t>
  </si>
  <si>
    <t>91 m²</t>
  </si>
  <si>
    <t>Available 03 Feb 2025</t>
  </si>
  <si>
    <t>Palamidiou,</t>
  </si>
  <si>
    <t>Available 04 Feb 2025</t>
  </si>
  <si>
    <t>Athanasiou Diakou IX,</t>
  </si>
  <si>
    <t>Rapsanis,</t>
  </si>
  <si>
    <t>Kifisias Avenue III,</t>
  </si>
  <si>
    <t>Ifikratous III,</t>
  </si>
  <si>
    <t>Protagora I,</t>
  </si>
  <si>
    <t>73 m²</t>
  </si>
  <si>
    <t>Nikitara,</t>
  </si>
  <si>
    <t>132 m²</t>
  </si>
  <si>
    <t>Dimitressa II,</t>
  </si>
  <si>
    <t>Tritonos IV,</t>
  </si>
  <si>
    <t>Fragkoklisias II,</t>
  </si>
  <si>
    <t>Alikarnassou II,</t>
  </si>
  <si>
    <t>Markou Mpotsari III,</t>
  </si>
  <si>
    <t>Aristotelous II,</t>
  </si>
  <si>
    <t>Areos,</t>
  </si>
  <si>
    <t>Available 05 Feb 2025</t>
  </si>
  <si>
    <t>Mistra,</t>
  </si>
  <si>
    <t>Faneromenis,</t>
  </si>
  <si>
    <t>Europe IX,</t>
  </si>
  <si>
    <t>Available 06 Feb 2025</t>
  </si>
  <si>
    <t>Dimitriou Gounari VI,</t>
  </si>
  <si>
    <t>Rodopis,</t>
  </si>
  <si>
    <t>Zacharitsa III,</t>
  </si>
  <si>
    <t>Available 07 Feb 2025</t>
  </si>
  <si>
    <t>Georgiou Vlachou,</t>
  </si>
  <si>
    <t>Ethnarchou Makariou IV,</t>
  </si>
  <si>
    <t>Dodekanisou,</t>
  </si>
  <si>
    <t>Strofiliou I,</t>
  </si>
  <si>
    <t>Kondili,</t>
  </si>
  <si>
    <t>Available 08 Feb 2025</t>
  </si>
  <si>
    <t>Megistis,</t>
  </si>
  <si>
    <t>Levidou,</t>
  </si>
  <si>
    <t>175 m²</t>
  </si>
  <si>
    <t>Sarantapichou II,</t>
  </si>
  <si>
    <t>Available 09 Feb 2025</t>
  </si>
  <si>
    <t>Sokratous V,</t>
  </si>
  <si>
    <t>Messinias,</t>
  </si>
  <si>
    <t>Dinokratous XIV,</t>
  </si>
  <si>
    <t>Available 11 Feb 2025</t>
  </si>
  <si>
    <t>Menippou,</t>
  </si>
  <si>
    <t>Argolidos V,</t>
  </si>
  <si>
    <t>Proteos VI,</t>
  </si>
  <si>
    <t>Available 12 Feb 2025</t>
  </si>
  <si>
    <t>Chrisocheri II,</t>
  </si>
  <si>
    <t>Available 13 Feb 2025</t>
  </si>
  <si>
    <t>Spefsippou III,</t>
  </si>
  <si>
    <t>Evrou,</t>
  </si>
  <si>
    <t>32 m²</t>
  </si>
  <si>
    <t>Taxiarchon II,</t>
  </si>
  <si>
    <t>Chironos III,</t>
  </si>
  <si>
    <t>Available 15 Feb 2025</t>
  </si>
  <si>
    <t>Kiprou VI,</t>
  </si>
  <si>
    <t>Faethontos,</t>
  </si>
  <si>
    <t>Didotou I,</t>
  </si>
  <si>
    <t>Available 16 Feb 2025</t>
  </si>
  <si>
    <t>Neoptolemou,</t>
  </si>
  <si>
    <t>Astidamantos III,</t>
  </si>
  <si>
    <t>Massalias,</t>
  </si>
  <si>
    <t>Milopotamou III,</t>
  </si>
  <si>
    <t>Available 17 Feb 2025</t>
  </si>
  <si>
    <t>Dimitrakopoulou IV,</t>
  </si>
  <si>
    <t>Available 18 Feb 2025</t>
  </si>
  <si>
    <t>Amasias,</t>
  </si>
  <si>
    <t>Glikonos I,</t>
  </si>
  <si>
    <t>Kiniskas,</t>
  </si>
  <si>
    <t>Likiou,</t>
  </si>
  <si>
    <t>Dim. Mitropoulou,</t>
  </si>
  <si>
    <t>Skiathou ΙΙΙ,</t>
  </si>
  <si>
    <t>Davaki II,</t>
  </si>
  <si>
    <t>127 m²</t>
  </si>
  <si>
    <t>Odissea Androutsou VII,</t>
  </si>
  <si>
    <t>Available 19 Feb 2025</t>
  </si>
  <si>
    <t>Siokou II,</t>
  </si>
  <si>
    <t>Available 20 Feb 2025</t>
  </si>
  <si>
    <t>Chalkidonos II,</t>
  </si>
  <si>
    <t>Available 21 Feb 2025</t>
  </si>
  <si>
    <t>Ploutarchou,</t>
  </si>
  <si>
    <t>Dimitriou Gounari,</t>
  </si>
  <si>
    <t>Available 22 Feb 2025</t>
  </si>
  <si>
    <t>Doganis VIII,</t>
  </si>
  <si>
    <t>Available 24 Feb 2025</t>
  </si>
  <si>
    <t>Ioanni Gennadiou,</t>
  </si>
  <si>
    <t>Available 25 Feb 2025</t>
  </si>
  <si>
    <t>Mitseon,</t>
  </si>
  <si>
    <t>Ermou V,</t>
  </si>
  <si>
    <t>Amarisias Artemidos III,</t>
  </si>
  <si>
    <t>Zinonos,</t>
  </si>
  <si>
    <t>Available 26 Feb 2025</t>
  </si>
  <si>
    <t>25is Martiou II,</t>
  </si>
  <si>
    <t>Filippou Litsa II,</t>
  </si>
  <si>
    <t>Kallipoleos,</t>
  </si>
  <si>
    <t>Available 27 Feb 2025</t>
  </si>
  <si>
    <t>Panos,</t>
  </si>
  <si>
    <t>Voutsina I,</t>
  </si>
  <si>
    <t>Eslin I,</t>
  </si>
  <si>
    <t>Available 01 Mar 2025</t>
  </si>
  <si>
    <t>Freattydos I,</t>
  </si>
  <si>
    <t>28is Oktovriou IV,</t>
  </si>
  <si>
    <t>Metamorfoseos II,</t>
  </si>
  <si>
    <t>Griva I,</t>
  </si>
  <si>
    <t>Fragkokklisias,</t>
  </si>
  <si>
    <t>Athanasiou Diakou II,</t>
  </si>
  <si>
    <t>Ivis,</t>
  </si>
  <si>
    <t>Eleftheriou Venizelou II,</t>
  </si>
  <si>
    <t>Pesmazoglou II,</t>
  </si>
  <si>
    <t>Artis,</t>
  </si>
  <si>
    <t>Available 02 Mar 2025</t>
  </si>
  <si>
    <t>Kriezi IV,</t>
  </si>
  <si>
    <t>41 m²</t>
  </si>
  <si>
    <t>Ravine,</t>
  </si>
  <si>
    <t>Stilponos,</t>
  </si>
  <si>
    <t>Alonion II,</t>
  </si>
  <si>
    <t>Dareiotou IV,</t>
  </si>
  <si>
    <t>Dionisou I,</t>
  </si>
  <si>
    <t>Chlois,</t>
  </si>
  <si>
    <t>Alketou I,</t>
  </si>
  <si>
    <t>Pasitelous II,</t>
  </si>
  <si>
    <t>Stratigou Lekka II,</t>
  </si>
  <si>
    <t>Artemidos,</t>
  </si>
  <si>
    <t>Chrisostomou Smirnis III,</t>
  </si>
  <si>
    <t>Dimitriou Alexandridou II,</t>
  </si>
  <si>
    <t>Agisilaou II,</t>
  </si>
  <si>
    <t>Xenokratous VIII,</t>
  </si>
  <si>
    <t>Platonos I,</t>
  </si>
  <si>
    <t>Korinthias,</t>
  </si>
  <si>
    <t>Kosti Palama III,</t>
  </si>
  <si>
    <t>Karaoli &amp; DImitriou,</t>
  </si>
  <si>
    <t>Papanastasiou III,</t>
  </si>
  <si>
    <t>Dimitriou Gounari II,</t>
  </si>
  <si>
    <t>Pentelis V,</t>
  </si>
  <si>
    <t>Fragkoklisias III,</t>
  </si>
  <si>
    <t>Available 04 Mar 2025</t>
  </si>
  <si>
    <t>Vasilissis Sofias IV,</t>
  </si>
  <si>
    <t>Epidavrou,</t>
  </si>
  <si>
    <t>Aristotelous III,</t>
  </si>
  <si>
    <t>Alonion,</t>
  </si>
  <si>
    <t>Dikearchou Ι,</t>
  </si>
  <si>
    <t>Available 05 Mar 2025</t>
  </si>
  <si>
    <t>Xanthippou,</t>
  </si>
  <si>
    <t>Alkionis III,</t>
  </si>
  <si>
    <t>Available 06 Mar 2025</t>
  </si>
  <si>
    <t>Drakontos I,</t>
  </si>
  <si>
    <t>Available 07 Mar 2025</t>
  </si>
  <si>
    <t>Skiathou I,</t>
  </si>
  <si>
    <t>Tinou,</t>
  </si>
  <si>
    <t>Available 08 Mar 2025</t>
  </si>
  <si>
    <t>Tritonos V,</t>
  </si>
  <si>
    <t>128 m²</t>
  </si>
  <si>
    <t>Alonion III,</t>
  </si>
  <si>
    <t>Egiptou,</t>
  </si>
  <si>
    <t>Available 09 Mar 2025</t>
  </si>
  <si>
    <t>Neapoleos,</t>
  </si>
  <si>
    <t>Atlantos III,</t>
  </si>
  <si>
    <t>Str. Kontouli,</t>
  </si>
  <si>
    <t>Available 11 Mar 2025</t>
  </si>
  <si>
    <t>Parthenonos VI,</t>
  </si>
  <si>
    <t>Kosti Palama,</t>
  </si>
  <si>
    <t>Psaron I,</t>
  </si>
  <si>
    <t>Kritis I,</t>
  </si>
  <si>
    <t>Dolianis,</t>
  </si>
  <si>
    <t>Arrianou I,</t>
  </si>
  <si>
    <t>Vardousion II,</t>
  </si>
  <si>
    <t>Available 12 Mar 2025</t>
  </si>
  <si>
    <t>Taxiarchon III,</t>
  </si>
  <si>
    <t>Dionisou V,</t>
  </si>
  <si>
    <t>Available 14 Mar 2025</t>
  </si>
  <si>
    <t>Aldou Manoutiou,</t>
  </si>
  <si>
    <t>Prigkipisson I,</t>
  </si>
  <si>
    <t>Papaflessa,</t>
  </si>
  <si>
    <t>Available 15 Mar 2025</t>
  </si>
  <si>
    <t>Nikis VI,</t>
  </si>
  <si>
    <t>Vatatzi,</t>
  </si>
  <si>
    <t>51 m²</t>
  </si>
  <si>
    <t>Available 16 Mar 2025</t>
  </si>
  <si>
    <t>Andromedas IV,</t>
  </si>
  <si>
    <t>Feidiou Ι,</t>
  </si>
  <si>
    <t>Parnassou I,</t>
  </si>
  <si>
    <t>Parou I,</t>
  </si>
  <si>
    <t>Papadiamantopoulou,</t>
  </si>
  <si>
    <t>Fokilidou,</t>
  </si>
  <si>
    <t>Strofiliou,</t>
  </si>
  <si>
    <t>Vasileos Alexandrou I,</t>
  </si>
  <si>
    <t>Available 17 Mar 2025</t>
  </si>
  <si>
    <t>Doxapatri I,</t>
  </si>
  <si>
    <t>Available 18 Mar 2025</t>
  </si>
  <si>
    <t>Michail Chatzikonstanti V,</t>
  </si>
  <si>
    <t>Kriezi,</t>
  </si>
  <si>
    <t>Vasilissis Olgas,</t>
  </si>
  <si>
    <t>Leukosias II,</t>
  </si>
  <si>
    <t>Narkissou II,</t>
  </si>
  <si>
    <t>Narkissou I,</t>
  </si>
  <si>
    <t>Patmou,</t>
  </si>
  <si>
    <t>Available 19 Mar 2025</t>
  </si>
  <si>
    <t>Meintani,</t>
  </si>
  <si>
    <t>Available 20 Mar 2025</t>
  </si>
  <si>
    <t>Pratinou II,</t>
  </si>
  <si>
    <t>Available 21 Mar 2025</t>
  </si>
  <si>
    <t>Voutsina II,</t>
  </si>
  <si>
    <t>Available 22 Mar 2025</t>
  </si>
  <si>
    <t>Navarinou I,</t>
  </si>
  <si>
    <t>Korai ΙΙΙ,</t>
  </si>
  <si>
    <t>Available 23 Mar 2025</t>
  </si>
  <si>
    <t>Aristotelous VII,</t>
  </si>
  <si>
    <t>Monis Petraki I,</t>
  </si>
  <si>
    <t>Available 25 Mar 2025</t>
  </si>
  <si>
    <t>Doganis III,</t>
  </si>
  <si>
    <t>Available 26 Mar 2025</t>
  </si>
  <si>
    <t>Voutieridou,</t>
  </si>
  <si>
    <t>Megalou Alexandrou I,</t>
  </si>
  <si>
    <t>Available 27 Mar 2025</t>
  </si>
  <si>
    <t>Navarinou II,</t>
  </si>
  <si>
    <t>Salaminos III,</t>
  </si>
  <si>
    <t>Available 28 Mar 2025</t>
  </si>
  <si>
    <t>Κyrillou I,</t>
  </si>
  <si>
    <t>Kronou III,</t>
  </si>
  <si>
    <t>94 m²</t>
  </si>
  <si>
    <t>Available 29 Mar 2025</t>
  </si>
  <si>
    <t>Alkionis V,</t>
  </si>
  <si>
    <t>Al. Papanastasiou II,</t>
  </si>
  <si>
    <t>225 m²</t>
  </si>
  <si>
    <t>Orfeos IX,</t>
  </si>
  <si>
    <t>Available 30 Mar 2025</t>
  </si>
  <si>
    <t>Georgiou Seferi IV,</t>
  </si>
  <si>
    <t>Adamon I,</t>
  </si>
  <si>
    <t>Available 31 Mar 2025</t>
  </si>
  <si>
    <t>Sygrou,</t>
  </si>
  <si>
    <t>37 m²</t>
  </si>
  <si>
    <t>Available 01 Apr 2025</t>
  </si>
  <si>
    <t>Komotinis II,</t>
  </si>
  <si>
    <t>Epikourou,</t>
  </si>
  <si>
    <t>Mikalis,</t>
  </si>
  <si>
    <t>Thiatiron I,</t>
  </si>
  <si>
    <t>Tsakalof III,</t>
  </si>
  <si>
    <t>Aeroporou Papanastasiou I,</t>
  </si>
  <si>
    <t>Lamachou,</t>
  </si>
  <si>
    <t>Tantalidi,</t>
  </si>
  <si>
    <t>Souidias I,</t>
  </si>
  <si>
    <t>Andrea Gkini,</t>
  </si>
  <si>
    <t>Available 02 Apr 2025</t>
  </si>
  <si>
    <t>Spirou Loui,</t>
  </si>
  <si>
    <t>Thrasivoulou,</t>
  </si>
  <si>
    <t>Parnithos,</t>
  </si>
  <si>
    <t>Arkadiou I,</t>
  </si>
  <si>
    <t>Pontoiraklias,</t>
  </si>
  <si>
    <t>Dimitriou Gounari XX,</t>
  </si>
  <si>
    <t>Aidiniou VI,</t>
  </si>
  <si>
    <t>Leoforos Poseidonos III,</t>
  </si>
  <si>
    <t>Kristalli,</t>
  </si>
  <si>
    <t>Eolou I,</t>
  </si>
  <si>
    <t>Stratarchou Alexandrou Papagou,</t>
  </si>
  <si>
    <t>Aggelikara,</t>
  </si>
  <si>
    <t>Fokidos I,</t>
  </si>
  <si>
    <t>Pergamou II,</t>
  </si>
  <si>
    <t>Troias,</t>
  </si>
  <si>
    <t>171 m²</t>
  </si>
  <si>
    <t>Leof. Dimokratias V,</t>
  </si>
  <si>
    <t>Pindou I,</t>
  </si>
  <si>
    <t>Dinokratous XI,</t>
  </si>
  <si>
    <t>Esperou ΙΙ,</t>
  </si>
  <si>
    <t>Poseidonos Ave,</t>
  </si>
  <si>
    <t>Ivis Athanasiadou,</t>
  </si>
  <si>
    <t>Available 03 Apr 2025</t>
  </si>
  <si>
    <t>Tritonos I,</t>
  </si>
  <si>
    <t>Thiseos,</t>
  </si>
  <si>
    <t>Peloponissou,</t>
  </si>
  <si>
    <t>Available 04 Apr 2025</t>
  </si>
  <si>
    <t>Iasiou III,</t>
  </si>
  <si>
    <t>Andromachis III,</t>
  </si>
  <si>
    <t>Vironos I,</t>
  </si>
  <si>
    <t>Europe II,</t>
  </si>
  <si>
    <t>Ippodamou,</t>
  </si>
  <si>
    <t>Available 05 Apr 2025</t>
  </si>
  <si>
    <t>Efroniou VI,</t>
  </si>
  <si>
    <t>Orminiou III,</t>
  </si>
  <si>
    <t>Available 06 Apr 2025</t>
  </si>
  <si>
    <t>Petraki,</t>
  </si>
  <si>
    <t>Xenokratous III,</t>
  </si>
  <si>
    <t>Strateon,</t>
  </si>
  <si>
    <t>Kallipoleos ΙΙΙ,</t>
  </si>
  <si>
    <t>Kalogrezis,</t>
  </si>
  <si>
    <t>Available 08 Apr 2025</t>
  </si>
  <si>
    <t>Pergamou III,</t>
  </si>
  <si>
    <t>Antheon I,</t>
  </si>
  <si>
    <t>Ethnikis Antistaseos II,</t>
  </si>
  <si>
    <t>Lamprou Katsoni,</t>
  </si>
  <si>
    <t>Available 09 Apr 2025</t>
  </si>
  <si>
    <t>Diofantous,</t>
  </si>
  <si>
    <t>Trifillias III,</t>
  </si>
  <si>
    <t>Available 10 Apr 2025</t>
  </si>
  <si>
    <t>Frinis II,</t>
  </si>
  <si>
    <t>Skiathou II,</t>
  </si>
  <si>
    <t>Themistokleous III,</t>
  </si>
  <si>
    <t>Available 11 Apr 2025</t>
  </si>
  <si>
    <t>Troados,</t>
  </si>
  <si>
    <t>Ploutonos Ι,</t>
  </si>
  <si>
    <t>Veikou,</t>
  </si>
  <si>
    <t>Available 12 Apr 2025</t>
  </si>
  <si>
    <t>Imitou,</t>
  </si>
  <si>
    <t>Melitos II,</t>
  </si>
  <si>
    <t>Efroniou V,</t>
  </si>
  <si>
    <t>Available 13 Apr 2025</t>
  </si>
  <si>
    <t>Meandroupoleos I,</t>
  </si>
  <si>
    <t>Redestou I,</t>
  </si>
  <si>
    <t>Mantos Mavrogenous II,</t>
  </si>
  <si>
    <t>Available 14 Apr 2025</t>
  </si>
  <si>
    <t>Stravonos,</t>
  </si>
  <si>
    <t>Available 15 Apr 2025</t>
  </si>
  <si>
    <t>Megalou Alexandrou IV,</t>
  </si>
  <si>
    <t>Lochagou Chatzievaggelou III,</t>
  </si>
  <si>
    <t>Ioanninon I,</t>
  </si>
  <si>
    <t>162 m²</t>
  </si>
  <si>
    <t>Alopekis II,</t>
  </si>
  <si>
    <t>Available 16 Apr 2025</t>
  </si>
  <si>
    <t>Chironos,</t>
  </si>
  <si>
    <t>Zaimi II,</t>
  </si>
  <si>
    <t>Available 17 Apr 2025</t>
  </si>
  <si>
    <t>Pindou III,</t>
  </si>
  <si>
    <t>Europe VII,</t>
  </si>
  <si>
    <t>Miaouli,</t>
  </si>
  <si>
    <t>Nikis II,</t>
  </si>
  <si>
    <t>Filadelfias,</t>
  </si>
  <si>
    <t>Available 18 Apr 2025</t>
  </si>
  <si>
    <t>Davaki IV,</t>
  </si>
  <si>
    <t>Available 20 Apr 2025</t>
  </si>
  <si>
    <t>Kallipoleos VI,</t>
  </si>
  <si>
    <t>124 m²</t>
  </si>
  <si>
    <t>Stratigou Lekka,</t>
  </si>
  <si>
    <t>Antigonis II,</t>
  </si>
  <si>
    <t>Fokilidou III,</t>
  </si>
  <si>
    <t>99 m²</t>
  </si>
  <si>
    <t>Available 21 Apr 2025</t>
  </si>
  <si>
    <t>Theagenous IV,</t>
  </si>
  <si>
    <t>Available 22 Apr 2025</t>
  </si>
  <si>
    <t>Niriidon I,</t>
  </si>
  <si>
    <t>Polinikous I,</t>
  </si>
  <si>
    <t>Persefonis II,</t>
  </si>
  <si>
    <t>Acheou II,</t>
  </si>
  <si>
    <t>Zacharitsa II,</t>
  </si>
  <si>
    <t>Dim. Karaoli,</t>
  </si>
  <si>
    <t>Available 23 Apr 2025</t>
  </si>
  <si>
    <t>Megalou Alexandrou II,</t>
  </si>
  <si>
    <t>Dimitriou Gounari V,</t>
  </si>
  <si>
    <t>Available 24 Apr 2025</t>
  </si>
  <si>
    <t>Parthenonos IV,</t>
  </si>
  <si>
    <t>Massalias III,</t>
  </si>
  <si>
    <t>Agias Lavras ΙΙ,</t>
  </si>
  <si>
    <t>Available 26 Apr 2025</t>
  </si>
  <si>
    <t>Stratigou Tompra I,</t>
  </si>
  <si>
    <t>Paradisou II,</t>
  </si>
  <si>
    <t>Efforionos II,</t>
  </si>
  <si>
    <t>Available 27 Apr 2025</t>
  </si>
  <si>
    <t>Agion Anargiron,</t>
  </si>
  <si>
    <t>Available 29 Apr 2025</t>
  </si>
  <si>
    <t>Kristalli II,</t>
  </si>
  <si>
    <t>Sarantaporou IV,</t>
  </si>
  <si>
    <t>Damareos II,</t>
  </si>
  <si>
    <t>Available 30 Apr 2025</t>
  </si>
  <si>
    <t>Agias Marinas II,</t>
  </si>
  <si>
    <t>Themistokleous VII,</t>
  </si>
  <si>
    <t>Available 01 May 2025</t>
  </si>
  <si>
    <t>Omirou III,</t>
  </si>
  <si>
    <t>Olimpou VIII,</t>
  </si>
  <si>
    <t>Koukloutza I,</t>
  </si>
  <si>
    <t>Available 02 May 2025</t>
  </si>
  <si>
    <t>Rodou III,</t>
  </si>
  <si>
    <t>Filolaou,</t>
  </si>
  <si>
    <t>Nikosthenous,</t>
  </si>
  <si>
    <t>Deligianni,</t>
  </si>
  <si>
    <t>Epidavrou II,</t>
  </si>
  <si>
    <t>Eantos,</t>
  </si>
  <si>
    <t>Ikarias I,</t>
  </si>
  <si>
    <t>Menandrou II,</t>
  </si>
  <si>
    <t>Ippodamou II,</t>
  </si>
  <si>
    <t>Taigetou I,</t>
  </si>
  <si>
    <t>Kapodistriou II,</t>
  </si>
  <si>
    <t>Diomidous Kiriakou,</t>
  </si>
  <si>
    <t>Vironos IV,</t>
  </si>
  <si>
    <t>Available 03 May 2025</t>
  </si>
  <si>
    <t>Patmou III,</t>
  </si>
  <si>
    <t>Amfitritis,</t>
  </si>
  <si>
    <t>Pandoras VI,</t>
  </si>
  <si>
    <t>Esperou III,</t>
  </si>
  <si>
    <t>Marathonodromou IX,</t>
  </si>
  <si>
    <t>210 m²</t>
  </si>
  <si>
    <t>Doras Distria,</t>
  </si>
  <si>
    <t>Available 04 May 2025</t>
  </si>
  <si>
    <t>Eleftheriou Venizelou V,</t>
  </si>
  <si>
    <t>Sarantapichou III,</t>
  </si>
  <si>
    <t>Available 05 May 2025</t>
  </si>
  <si>
    <t>Plastira III,</t>
  </si>
  <si>
    <t>Available 06 May 2025</t>
  </si>
  <si>
    <t>Vrana I,</t>
  </si>
  <si>
    <t>Katinas Paxinou,</t>
  </si>
  <si>
    <t>Dionisou IV,</t>
  </si>
  <si>
    <t>Sachtouri,</t>
  </si>
  <si>
    <t>Spetson II,</t>
  </si>
  <si>
    <t>195 m²</t>
  </si>
  <si>
    <t>Astidamantos IV,</t>
  </si>
  <si>
    <t>Available 07 May 2025</t>
  </si>
  <si>
    <t>Makedonon,</t>
  </si>
  <si>
    <t>Zitrou,</t>
  </si>
  <si>
    <t>Available 08 May 2025</t>
  </si>
  <si>
    <t>Doukissis Plakentias III,</t>
  </si>
  <si>
    <t>Artemidos IX,</t>
  </si>
  <si>
    <t>Available 09 May 2025</t>
  </si>
  <si>
    <t>Europe III,</t>
  </si>
  <si>
    <t>Available 11 May 2025</t>
  </si>
  <si>
    <t>Leof. Dimokratias VI,</t>
  </si>
  <si>
    <t>Solonos II,</t>
  </si>
  <si>
    <t>Astidamantos V,</t>
  </si>
  <si>
    <t>Available 13 May 2025</t>
  </si>
  <si>
    <t>Ivis II,</t>
  </si>
  <si>
    <t>Iasiou II,</t>
  </si>
  <si>
    <t>Available 14 May 2025</t>
  </si>
  <si>
    <t>Efroniou IV,</t>
  </si>
  <si>
    <t>Available 15 May 2025</t>
  </si>
  <si>
    <t>Sisini II,</t>
  </si>
  <si>
    <t>Ethnikis Antistaseos I,</t>
  </si>
  <si>
    <t>Charilaou Trikoupi IV,</t>
  </si>
  <si>
    <t>Available 16 May 2025</t>
  </si>
  <si>
    <t>Prigkipisson II,</t>
  </si>
  <si>
    <t>Omirou IV,</t>
  </si>
  <si>
    <t>Ierou Lochou,</t>
  </si>
  <si>
    <t>Available 17 May 2025</t>
  </si>
  <si>
    <t>Polemokratous II,</t>
  </si>
  <si>
    <t>Andromedas I,</t>
  </si>
  <si>
    <t>Available 18 May 2025</t>
  </si>
  <si>
    <t>Marathonodromou II,</t>
  </si>
  <si>
    <t>Available 19 May 2025</t>
  </si>
  <si>
    <t>Kountourioton I,</t>
  </si>
  <si>
    <t>Available 20 May 2025</t>
  </si>
  <si>
    <t>Dimitriou Gounari VIII,</t>
  </si>
  <si>
    <t>Kriezi VIII,</t>
  </si>
  <si>
    <t>Andromachis,</t>
  </si>
  <si>
    <t>Kolchidos,</t>
  </si>
  <si>
    <t>Available 21 May 2025</t>
  </si>
  <si>
    <t>Leoforos Geroulanou,</t>
  </si>
  <si>
    <t>Evzonon I,</t>
  </si>
  <si>
    <t>Stimfalias II,</t>
  </si>
  <si>
    <t>Available 22 May 2025</t>
  </si>
  <si>
    <t>Aldou Manoutiou II,</t>
  </si>
  <si>
    <t>Eptalofou I,</t>
  </si>
  <si>
    <t>Stratiotikou Sindesmou,</t>
  </si>
  <si>
    <t>Mesogiou Thalassis II,</t>
  </si>
  <si>
    <t>Available 24 May 2025</t>
  </si>
  <si>
    <t>Charilaou Trikoupi V,</t>
  </si>
  <si>
    <t>Available 25 May 2025</t>
  </si>
  <si>
    <t>Pirgotelous,</t>
  </si>
  <si>
    <t>Kizikou I,</t>
  </si>
  <si>
    <t>Available 27 May 2025</t>
  </si>
  <si>
    <t>Ifigenias I,</t>
  </si>
  <si>
    <t>Vasileos Konstantinou,</t>
  </si>
  <si>
    <t>Afroditis II,</t>
  </si>
  <si>
    <t>Karaiskaki III,</t>
  </si>
  <si>
    <t>Available 28 May 2025</t>
  </si>
  <si>
    <t>Ipirou II,</t>
  </si>
  <si>
    <t>Priamou,</t>
  </si>
  <si>
    <t>Available 30 May 2025</t>
  </si>
  <si>
    <t>Orfeos IV,</t>
  </si>
  <si>
    <t>25is Martiou III,</t>
  </si>
  <si>
    <t>Available 31 May 2025</t>
  </si>
  <si>
    <t>Levadias,</t>
  </si>
  <si>
    <t>44 m²</t>
  </si>
  <si>
    <t>Pentelis III,</t>
  </si>
  <si>
    <t>Diovounioti,</t>
  </si>
  <si>
    <t>Available 01 Jun 2025</t>
  </si>
  <si>
    <t>Dimitriou Gounari XVI,</t>
  </si>
  <si>
    <t>Louki Akrita III,</t>
  </si>
  <si>
    <t>Agias Filotheis II,</t>
  </si>
  <si>
    <t>Voutsina,</t>
  </si>
  <si>
    <t>102 m²</t>
  </si>
  <si>
    <t>Parnithos VI,</t>
  </si>
  <si>
    <t>Ploutonos III,</t>
  </si>
  <si>
    <t>Archelaou,</t>
  </si>
  <si>
    <t>Available 03 Jun 2025</t>
  </si>
  <si>
    <t>Milopotamou,</t>
  </si>
  <si>
    <t>Dimitriou Gounari XXXV,</t>
  </si>
  <si>
    <t>Achaias I,</t>
  </si>
  <si>
    <t>Didotou IV,</t>
  </si>
  <si>
    <t>Dimitriou Gounari XV,</t>
  </si>
  <si>
    <t>Dimitriou Gounari XIX,</t>
  </si>
  <si>
    <t>Kotieou,</t>
  </si>
  <si>
    <t>Paleon Patron Germanou,</t>
  </si>
  <si>
    <t>Vironos II,</t>
  </si>
  <si>
    <t>Arrianou ΙΙ,</t>
  </si>
  <si>
    <t>Varnava Square II,</t>
  </si>
  <si>
    <t>Kissavou II,</t>
  </si>
  <si>
    <t>Kiriazi,</t>
  </si>
  <si>
    <t>Ipsilantou IV,</t>
  </si>
  <si>
    <t>Taxiarchon I,</t>
  </si>
  <si>
    <t>Formionos ΙΙΙ,</t>
  </si>
  <si>
    <t>Alketou II,</t>
  </si>
  <si>
    <t>Dimitriou Gounari XXIX,</t>
  </si>
  <si>
    <t>Dimitriou Gounari XXXIII,</t>
  </si>
  <si>
    <t>Logothetidi,</t>
  </si>
  <si>
    <t>Amarousiou Chalandriou I,</t>
  </si>
  <si>
    <t>Voutsina III,</t>
  </si>
  <si>
    <t>Agias Eleousis,</t>
  </si>
  <si>
    <t>Efranoros V,</t>
  </si>
  <si>
    <t>Mpizaniou,</t>
  </si>
  <si>
    <t>Megistis IV,</t>
  </si>
  <si>
    <t>Konstantinou Neri I,</t>
  </si>
  <si>
    <t>Papanastasiou II,</t>
  </si>
  <si>
    <t>Vasileos Alexandrou II,</t>
  </si>
  <si>
    <t>136 m²</t>
  </si>
  <si>
    <t>Solonos,</t>
  </si>
  <si>
    <t>Scholiou III,</t>
  </si>
  <si>
    <t>Dionisou XVI,</t>
  </si>
  <si>
    <t>Xenokratous,</t>
  </si>
  <si>
    <t>Kanari,</t>
  </si>
  <si>
    <t>Kallipoleos V,</t>
  </si>
  <si>
    <t>Available 04 Jun 2025</t>
  </si>
  <si>
    <t>Evinou IV,</t>
  </si>
  <si>
    <t>Konstantinou Neri II,</t>
  </si>
  <si>
    <t>Kleomenous II,</t>
  </si>
  <si>
    <t>Telamonos II,</t>
  </si>
  <si>
    <t>Available 05 Jun 2025</t>
  </si>
  <si>
    <t>Agathiou,</t>
  </si>
  <si>
    <t>Dimitrakopoulou I,</t>
  </si>
  <si>
    <t>Dinokratous III,</t>
  </si>
  <si>
    <t>Spefsippou II,</t>
  </si>
  <si>
    <t>Themistokleous VIII,</t>
  </si>
  <si>
    <t>Available 06 Jun 2025</t>
  </si>
  <si>
    <t>Larisis,</t>
  </si>
  <si>
    <t>Available 07 Jun 2025</t>
  </si>
  <si>
    <t>Paritsi II,</t>
  </si>
  <si>
    <t>Available 08 Jun 2025</t>
  </si>
  <si>
    <t>Mesogeion II,</t>
  </si>
  <si>
    <t>Korai,</t>
  </si>
  <si>
    <t>Available 10 Jun 2025</t>
  </si>
  <si>
    <t>Plateon II,</t>
  </si>
  <si>
    <t>Argolidos,</t>
  </si>
  <si>
    <t>Available 11 Jun 2025</t>
  </si>
  <si>
    <t>Dionisiou Eginitou V,</t>
  </si>
  <si>
    <t>Kronou II,</t>
  </si>
  <si>
    <t>Available 12 Jun 2025</t>
  </si>
  <si>
    <t>Mpoumpoulinas I,</t>
  </si>
  <si>
    <t>Korai V,</t>
  </si>
  <si>
    <t>Niriidon II,</t>
  </si>
  <si>
    <t>Erifilis,</t>
  </si>
  <si>
    <t>Available 13 Jun 2025</t>
  </si>
  <si>
    <t>Aigaiou Pelagous,</t>
  </si>
  <si>
    <t>Available 14 Jun 2025</t>
  </si>
  <si>
    <t>Spirou Merkouri II,</t>
  </si>
  <si>
    <t>Adamantiou Korai,</t>
  </si>
  <si>
    <t>Dimitriou Gounari XIV,</t>
  </si>
  <si>
    <t>54 m²</t>
  </si>
  <si>
    <t>Available 15 Jun 2025</t>
  </si>
  <si>
    <t>Odissea Androutsou V,</t>
  </si>
  <si>
    <t>Available 17 Jun 2025</t>
  </si>
  <si>
    <t>Dimitriou Gounari XXV,</t>
  </si>
  <si>
    <t>Pontou I,</t>
  </si>
  <si>
    <t>Kotopouli,</t>
  </si>
  <si>
    <t>Nikotsara,</t>
  </si>
  <si>
    <t>Zakinthou,</t>
  </si>
  <si>
    <t>Eth. Antistaseos IV,</t>
  </si>
  <si>
    <t>Dimitriou Gounari ΙΧ,</t>
  </si>
  <si>
    <t>Available 18 Jun 2025</t>
  </si>
  <si>
    <t>Lesvou II,</t>
  </si>
  <si>
    <t>Available 19 Jun 2025</t>
  </si>
  <si>
    <t>Leonida I,</t>
  </si>
  <si>
    <t>Leoforos Agias Varvaras,</t>
  </si>
  <si>
    <t>Okeanidon I,</t>
  </si>
  <si>
    <t>Dimitriou Alexandridou III,</t>
  </si>
  <si>
    <t>4, 1 WC</t>
  </si>
  <si>
    <t>Dafnis II,</t>
  </si>
  <si>
    <t>Available 20 Jun 2025</t>
  </si>
  <si>
    <t>Panagiotou Anagnostopoulou VIII,</t>
  </si>
  <si>
    <t>117 m²</t>
  </si>
  <si>
    <t>Ipsilantou V,</t>
  </si>
  <si>
    <t>Available 22 Jun 2025</t>
  </si>
  <si>
    <t>Kolokotroni III,</t>
  </si>
  <si>
    <t>Efkalipton IV,</t>
  </si>
  <si>
    <t>Eolou IV,</t>
  </si>
  <si>
    <t>Dionisou XII,</t>
  </si>
  <si>
    <t>25is Martiou I,</t>
  </si>
  <si>
    <t>Skoufa,</t>
  </si>
  <si>
    <t>Available 23 Jun 2025</t>
  </si>
  <si>
    <t>Glikonos II,</t>
  </si>
  <si>
    <t>35 m²</t>
  </si>
  <si>
    <t>Available 24 Jun 2025</t>
  </si>
  <si>
    <t>Kononos II,</t>
  </si>
  <si>
    <t>Faethonos,</t>
  </si>
  <si>
    <t>Iakinthon,</t>
  </si>
  <si>
    <t>Konstantinoupoleos II,</t>
  </si>
  <si>
    <t>Spetson I,</t>
  </si>
  <si>
    <t>Olimpou II,</t>
  </si>
  <si>
    <t>Agias Paraskevis,</t>
  </si>
  <si>
    <t>320 m²</t>
  </si>
  <si>
    <t>Europe IV,</t>
  </si>
  <si>
    <t>Available 26 Jun 2025</t>
  </si>
  <si>
    <t>Perikleous V,</t>
  </si>
  <si>
    <t>Thoukididou III,</t>
  </si>
  <si>
    <t>Makedonias II,</t>
  </si>
  <si>
    <t>Zan Moreas I,</t>
  </si>
  <si>
    <t>Available 28 Jun 2025</t>
  </si>
  <si>
    <t>Ανεμοδουρα I,</t>
  </si>
  <si>
    <t>Ippomedontos I,</t>
  </si>
  <si>
    <t>Available 29 Jun 2025</t>
  </si>
  <si>
    <t>Georgiou Kondyli V,</t>
  </si>
  <si>
    <t>Available 01 Jul 2025</t>
  </si>
  <si>
    <t>Omirou VII,</t>
  </si>
  <si>
    <t>Solonos IV,</t>
  </si>
  <si>
    <t>Michail Chatzikonstanti,</t>
  </si>
  <si>
    <t>Nikoloudi I,</t>
  </si>
  <si>
    <t>Pisistratou,</t>
  </si>
  <si>
    <t>Parnithos IV,</t>
  </si>
  <si>
    <t>Asklipiou I,</t>
  </si>
  <si>
    <t>Available 02 Jul 2025</t>
  </si>
  <si>
    <t>Sevastias,</t>
  </si>
  <si>
    <t>Ioannou Fokianou,</t>
  </si>
  <si>
    <t>Perikleous Av. III,</t>
  </si>
  <si>
    <t>Viktoros Ougko,</t>
  </si>
  <si>
    <t>Damareos V,</t>
  </si>
  <si>
    <t>Pratinou VI,</t>
  </si>
  <si>
    <t>Alkmanos V,</t>
  </si>
  <si>
    <t>Kosma Etolou III,</t>
  </si>
  <si>
    <t>Sofias Sliman,</t>
  </si>
  <si>
    <t>Dimitriou Gounari XXXII,</t>
  </si>
  <si>
    <t>Propileon,</t>
  </si>
  <si>
    <t>Scholiou I,</t>
  </si>
  <si>
    <t>Evergetou Giavasi,</t>
  </si>
  <si>
    <t>Gortinias II,</t>
  </si>
  <si>
    <t>Chatzidaki,</t>
  </si>
  <si>
    <t>Eschilou,</t>
  </si>
  <si>
    <t>Alikarnassou III,</t>
  </si>
  <si>
    <t>Odissea Androutsou IV,</t>
  </si>
  <si>
    <t>Anatolis I,</t>
  </si>
  <si>
    <t>Fragkokklisias IV,</t>
  </si>
  <si>
    <t>Europe,</t>
  </si>
  <si>
    <t>Kryfou Scholeiou,</t>
  </si>
  <si>
    <t>Olimpou VII,</t>
  </si>
  <si>
    <t>156 m²</t>
  </si>
  <si>
    <t>Iasiou I,</t>
  </si>
  <si>
    <t>Rigillis III,</t>
  </si>
  <si>
    <t>Thoukididou II,</t>
  </si>
  <si>
    <t>Patriarchou Ioakim IV,</t>
  </si>
  <si>
    <t>Ifigenias III,</t>
  </si>
  <si>
    <t>Available 03 Jul 2025</t>
  </si>
  <si>
    <t>Dimitriou Gounari XXXIV,</t>
  </si>
  <si>
    <t>Pindou VI,</t>
  </si>
  <si>
    <t>Lokridos,</t>
  </si>
  <si>
    <t>Agnanton,</t>
  </si>
  <si>
    <t>Available 04 Jul 2025</t>
  </si>
  <si>
    <t>Terzopoulou,</t>
  </si>
  <si>
    <t>Konstantinoupoleos III,</t>
  </si>
  <si>
    <t>Available 05 Jul 2025</t>
  </si>
  <si>
    <t>Ralli II,</t>
  </si>
  <si>
    <t>Ilidos,</t>
  </si>
  <si>
    <t>Available 06 Jul 2025</t>
  </si>
  <si>
    <t>Makrinitsas I,</t>
  </si>
  <si>
    <t>Evgeniou Voulgareos ΙΙ,</t>
  </si>
  <si>
    <t>Available 08 Jul 2025</t>
  </si>
  <si>
    <t>Meandroupoleos II,</t>
  </si>
  <si>
    <t>Efforionos,</t>
  </si>
  <si>
    <t>Davaki III,</t>
  </si>
  <si>
    <t>Available 09 Jul 2025</t>
  </si>
  <si>
    <t>Panormou III,</t>
  </si>
  <si>
    <t>Available 11 Jul 2025</t>
  </si>
  <si>
    <t>Amarousiou Chalandriou II,</t>
  </si>
  <si>
    <t>Artemidos II,</t>
  </si>
  <si>
    <t>Agiou Alexandrou,</t>
  </si>
  <si>
    <t>Agrafon I,</t>
  </si>
  <si>
    <t>112 m²</t>
  </si>
  <si>
    <t>Agiou Thoma III,</t>
  </si>
  <si>
    <t>Available 12 Jul 2025</t>
  </si>
  <si>
    <t>Vasileos Georgiou VIII,</t>
  </si>
  <si>
    <t>Gkionas I,</t>
  </si>
  <si>
    <t>Available 13 Jul 2025</t>
  </si>
  <si>
    <t>Fokianou II,</t>
  </si>
  <si>
    <t>Available 15 Jul 2025</t>
  </si>
  <si>
    <t>Louloudion,</t>
  </si>
  <si>
    <t>Efroniou I,</t>
  </si>
  <si>
    <t>Parnithos VIII,</t>
  </si>
  <si>
    <t>Agiou Orous I,</t>
  </si>
  <si>
    <t>Dionisiou Eginitou II,</t>
  </si>
  <si>
    <t>Available 16 Jul 2025</t>
  </si>
  <si>
    <t>Ipsilantou VII,</t>
  </si>
  <si>
    <t>Marathonodromou V,</t>
  </si>
  <si>
    <t>Dimitressa I,</t>
  </si>
  <si>
    <t>43 m²</t>
  </si>
  <si>
    <t>Available 17 Jul 2025</t>
  </si>
  <si>
    <t>Evinou III,</t>
  </si>
  <si>
    <t>Xanthou VI,</t>
  </si>
  <si>
    <t>Endimionos,</t>
  </si>
  <si>
    <t>Available 18 Jul 2025</t>
  </si>
  <si>
    <t>Louizis Riankour,</t>
  </si>
  <si>
    <t>Available 20 Jul 2025</t>
  </si>
  <si>
    <t>Parnassou III,</t>
  </si>
  <si>
    <t>Kleomenous IV,</t>
  </si>
  <si>
    <t>Available 22 Jul 2025</t>
  </si>
  <si>
    <t>Areos IV,</t>
  </si>
  <si>
    <t>Dionisou VIII,</t>
  </si>
  <si>
    <t>Isminis I,</t>
  </si>
  <si>
    <t>Ippodamou III,</t>
  </si>
  <si>
    <t>Available 23 Jul 2025</t>
  </si>
  <si>
    <t>Kolokotroni I,</t>
  </si>
  <si>
    <t>Ifikratous II,</t>
  </si>
  <si>
    <t>Available 24 Jul 2025</t>
  </si>
  <si>
    <t>Thermopilon I,</t>
  </si>
  <si>
    <t>Kerkiras,</t>
  </si>
  <si>
    <t>Available 25 Jul 2025</t>
  </si>
  <si>
    <t>Kolokotroni II,</t>
  </si>
  <si>
    <t>Available 26 Jul 2025</t>
  </si>
  <si>
    <t>Koritsas VI,</t>
  </si>
  <si>
    <t>Available 27 Jul 2025</t>
  </si>
  <si>
    <t>Volanaki,</t>
  </si>
  <si>
    <t>Available 29 Jul 2025</t>
  </si>
  <si>
    <t>Lakonias I,</t>
  </si>
  <si>
    <t>Kourtesi II,</t>
  </si>
  <si>
    <t>Arrianou VI,</t>
  </si>
  <si>
    <t>Tsakalof I,</t>
  </si>
  <si>
    <t>Available 30 Jul 2025</t>
  </si>
  <si>
    <t>Xenokratous IX,</t>
  </si>
  <si>
    <t>Available 31 Jul 2025</t>
  </si>
  <si>
    <t>Vizantiou III,</t>
  </si>
  <si>
    <t>Dimitriou Soutsou I,</t>
  </si>
  <si>
    <t>Available 02 Aug 2025</t>
  </si>
  <si>
    <t>Katsimpiri,</t>
  </si>
  <si>
    <t>Fthiotidos IV,</t>
  </si>
  <si>
    <t>Astidamantos,</t>
  </si>
  <si>
    <t>Astidamantos II,</t>
  </si>
  <si>
    <t>Ippomedontos ΙΙ,</t>
  </si>
  <si>
    <t>Dimitriou Gounari XVIII,</t>
  </si>
  <si>
    <t>Doukissis Plakentias II,</t>
  </si>
  <si>
    <t>Agias Annis,</t>
  </si>
  <si>
    <t>Dinokratous IV,</t>
  </si>
  <si>
    <t>Marathonodromou I,</t>
  </si>
  <si>
    <t>Megistis II,</t>
  </si>
  <si>
    <t>Edessis,</t>
  </si>
  <si>
    <t>Menandrou III,</t>
  </si>
  <si>
    <t>106 m²</t>
  </si>
  <si>
    <t>Themistokleous I,</t>
  </si>
  <si>
    <t>Menandrou I,</t>
  </si>
  <si>
    <t>Iridanou II,</t>
  </si>
  <si>
    <t>Marathonodromou IV,</t>
  </si>
  <si>
    <t>Athanasiou Diakou III,</t>
  </si>
  <si>
    <t>Marathonodromou III,</t>
  </si>
  <si>
    <t>Amarisias Artemidos VI,</t>
  </si>
  <si>
    <t>Paisiou,</t>
  </si>
  <si>
    <t>Available 03 Aug 2025</t>
  </si>
  <si>
    <t>Sisini IV,</t>
  </si>
  <si>
    <t>Imittou III,</t>
  </si>
  <si>
    <t>Irakleous VIII,</t>
  </si>
  <si>
    <t>Omirou VIII,</t>
  </si>
  <si>
    <t>Lochagou Chronopoulou,</t>
  </si>
  <si>
    <t>Available 05 Aug 2025</t>
  </si>
  <si>
    <t>Aminandrou,</t>
  </si>
  <si>
    <t>Afroditis I,</t>
  </si>
  <si>
    <t>Eratous II,</t>
  </si>
  <si>
    <t>Rigillis,</t>
  </si>
  <si>
    <t>Eleftheriou Venizelou IV,</t>
  </si>
  <si>
    <t>Available 06 Aug 2025</t>
  </si>
  <si>
    <t>Atlantos IV,</t>
  </si>
  <si>
    <t>Athanasiou Karali II,</t>
  </si>
  <si>
    <t>Pesmazoglou ΙΙΙ,</t>
  </si>
  <si>
    <t>Paliggenesias II,</t>
  </si>
  <si>
    <t>Available 07 Aug 2025</t>
  </si>
  <si>
    <t>Aristidou I,</t>
  </si>
  <si>
    <t>Panormou I,</t>
  </si>
  <si>
    <t>Kekropos II,</t>
  </si>
  <si>
    <t>Aigaiou Pelagous II,</t>
  </si>
  <si>
    <t>Available 08 Aug 2025</t>
  </si>
  <si>
    <t>Vizantiou IV,</t>
  </si>
  <si>
    <t>Available 09 Aug 2025</t>
  </si>
  <si>
    <t>Parnithos V,</t>
  </si>
  <si>
    <t>Markou Mpotsari V,</t>
  </si>
  <si>
    <t>Megistis III,</t>
  </si>
  <si>
    <t>Available 10 Aug 2025</t>
  </si>
  <si>
    <t>Alkmanos II,</t>
  </si>
  <si>
    <t>Available 12 Aug 2025</t>
  </si>
  <si>
    <t>Ipeirou,</t>
  </si>
  <si>
    <t>I. Soranoglou,</t>
  </si>
  <si>
    <t>141 m²</t>
  </si>
  <si>
    <t>Karditsas,</t>
  </si>
  <si>
    <t>Available 14 Aug 2025</t>
  </si>
  <si>
    <t>Dilou,</t>
  </si>
  <si>
    <t>Kosti Palama II,</t>
  </si>
  <si>
    <t>Available 15 Aug 2025</t>
  </si>
  <si>
    <t>Sinesiou Kirinis I,</t>
  </si>
  <si>
    <t>Available 16 Aug 2025</t>
  </si>
  <si>
    <t>Kallidromiou I,</t>
  </si>
  <si>
    <t>Available 17 Aug 2025</t>
  </si>
  <si>
    <t>Xenofontos II,</t>
  </si>
  <si>
    <t>Spartis,</t>
  </si>
  <si>
    <t>1, 2 WC</t>
  </si>
  <si>
    <t>Ippodamou V,</t>
  </si>
  <si>
    <t>Available 19 Aug 2025</t>
  </si>
  <si>
    <t>33i,</t>
  </si>
  <si>
    <t>Othonos I,</t>
  </si>
  <si>
    <t>Theodorou Diligianni III,</t>
  </si>
  <si>
    <t>Miaouli II,</t>
  </si>
  <si>
    <t>Evrou IV,</t>
  </si>
  <si>
    <t>Available 21 Aug 2025</t>
  </si>
  <si>
    <t>Pratinou V,</t>
  </si>
  <si>
    <t>Dimitrakopoulou VI,</t>
  </si>
  <si>
    <t>Zaimi III,</t>
  </si>
  <si>
    <t>Xenokratous VI,</t>
  </si>
  <si>
    <t>Ironos I,</t>
  </si>
  <si>
    <t>Available 24 Aug 2025</t>
  </si>
  <si>
    <t>Mantos Mavrogenous I,</t>
  </si>
  <si>
    <t>Available 26 Aug 2025</t>
  </si>
  <si>
    <t>Damareos IV,</t>
  </si>
  <si>
    <t>Available 27 Aug 2025</t>
  </si>
  <si>
    <t>Pesmazoglou I,</t>
  </si>
  <si>
    <t>Serifou I,</t>
  </si>
  <si>
    <t>Available 28 Aug 2025</t>
  </si>
  <si>
    <t>Areos II,</t>
  </si>
  <si>
    <t>Available 30 Aug 2025</t>
  </si>
  <si>
    <t>Thoukididou IV,</t>
  </si>
  <si>
    <t>Available 31 Aug 2025</t>
  </si>
  <si>
    <t>Dimokritou I,</t>
  </si>
  <si>
    <t>Available 01 Sep 2025</t>
  </si>
  <si>
    <t>Skra IV,</t>
  </si>
  <si>
    <t>Formionos IV,</t>
  </si>
  <si>
    <t>Available 02 Sep 2025</t>
  </si>
  <si>
    <t>Xanthou VII,</t>
  </si>
  <si>
    <t>Kolokotroni IV,</t>
  </si>
  <si>
    <t>Dimitriou Gounari XXVIII,</t>
  </si>
  <si>
    <t>Christou Lada II,</t>
  </si>
  <si>
    <t>Rodon,</t>
  </si>
  <si>
    <t>Mouson IV,</t>
  </si>
  <si>
    <t>Marasli,</t>
  </si>
  <si>
    <t>Athanasiou Diakou X,</t>
  </si>
  <si>
    <t>Eresou I,</t>
  </si>
  <si>
    <t>Nearchou I,</t>
  </si>
  <si>
    <t>Plateon,</t>
  </si>
  <si>
    <t>Dionisiou Eginitou I,</t>
  </si>
  <si>
    <t>Available 03 Sep 2025</t>
  </si>
  <si>
    <t>Parnithos X,</t>
  </si>
  <si>
    <t>Sifneon Aggioplaston II,</t>
  </si>
  <si>
    <t>Available 04 Sep 2025</t>
  </si>
  <si>
    <t>Pindarou,</t>
  </si>
  <si>
    <t>Amfitritis I,</t>
  </si>
  <si>
    <t>Available 05 Sep 2025</t>
  </si>
  <si>
    <t>Chrysostomou Papadopoulou,</t>
  </si>
  <si>
    <t>Available 06 Sep 2025</t>
  </si>
  <si>
    <t>Olimpioniki Gkolemi,</t>
  </si>
  <si>
    <t>Dimitras,</t>
  </si>
  <si>
    <t>Salaminos IV,</t>
  </si>
  <si>
    <t>Ipsilantou III,</t>
  </si>
  <si>
    <t>Dinokratous XIII,</t>
  </si>
  <si>
    <t>Available 07 Sep 2025</t>
  </si>
  <si>
    <t>Miltiadou I,</t>
  </si>
  <si>
    <t>Available 09 Sep 2025</t>
  </si>
  <si>
    <t>Parthenonos V,</t>
  </si>
  <si>
    <t>Τimotheou,</t>
  </si>
  <si>
    <t>Available 10 Sep 2025</t>
  </si>
  <si>
    <t>Georgiou Kedrinou I,</t>
  </si>
  <si>
    <t>Dimitriou Gounari XIII,</t>
  </si>
  <si>
    <t>Available 11 Sep 2025</t>
  </si>
  <si>
    <t>Kononos III,</t>
  </si>
  <si>
    <t>Available 12 Sep 2025</t>
  </si>
  <si>
    <t>Efranoros III,</t>
  </si>
  <si>
    <t>Available 14 Sep 2025</t>
  </si>
  <si>
    <t>Damareos III,</t>
  </si>
  <si>
    <t>Available 16 Sep 2025</t>
  </si>
  <si>
    <t>Sevdikiou I,</t>
  </si>
  <si>
    <t>Megalou Alexandrou V,</t>
  </si>
  <si>
    <t>Fragkokklisias VI,</t>
  </si>
  <si>
    <t>Artemidos III,</t>
  </si>
  <si>
    <t>Koritsas V,</t>
  </si>
  <si>
    <t>Pandoras III,</t>
  </si>
  <si>
    <t>Available 17 Sep 2025</t>
  </si>
  <si>
    <t>Kritis III,</t>
  </si>
  <si>
    <t>Olimpias V,</t>
  </si>
  <si>
    <t>Available 18 Sep 2025</t>
  </si>
  <si>
    <t>Ellis,</t>
  </si>
  <si>
    <t>Available 19 Sep 2025</t>
  </si>
  <si>
    <t>Levidou III,</t>
  </si>
  <si>
    <t>Available 26 Sep 2025</t>
  </si>
  <si>
    <t>Rozas Imvrioti,</t>
  </si>
  <si>
    <t>122 m²</t>
  </si>
  <si>
    <t>Available 28 Sep 2025</t>
  </si>
  <si>
    <t>Achilleos V,</t>
  </si>
  <si>
    <t>Available 01 Oct 2025</t>
  </si>
  <si>
    <t>Kononos,</t>
  </si>
  <si>
    <t>Proteos I,</t>
  </si>
  <si>
    <t>Available 02 Oct 2025</t>
  </si>
  <si>
    <t>Lamprou Katsoni III,</t>
  </si>
  <si>
    <t>Efranoros IV,</t>
  </si>
  <si>
    <t>Prigkiponnison,</t>
  </si>
  <si>
    <t>Marathonodromou VII,</t>
  </si>
  <si>
    <t>Vriaxidos,</t>
  </si>
  <si>
    <t>Markou Mpotsari VI,</t>
  </si>
  <si>
    <t>Parnithos III,</t>
  </si>
  <si>
    <t>P. Mpakogianni,</t>
  </si>
  <si>
    <t>Zalokosta II,</t>
  </si>
  <si>
    <t>Proteos V,</t>
  </si>
  <si>
    <t>Available 03 Oct 2025</t>
  </si>
  <si>
    <t>Europe VIII,</t>
  </si>
  <si>
    <t>Fokianou V,</t>
  </si>
  <si>
    <t>Available 04 Oct 2025</t>
  </si>
  <si>
    <t>Aristotelous X,</t>
  </si>
  <si>
    <t>Available 05 Oct 2025</t>
  </si>
  <si>
    <t>Vironos ΙΙΙ,</t>
  </si>
  <si>
    <t>Megalou Alexandrou VI,</t>
  </si>
  <si>
    <t>Available 07 Oct 2025</t>
  </si>
  <si>
    <t>Statha III,</t>
  </si>
  <si>
    <t>Davaki I,</t>
  </si>
  <si>
    <t>Alios I,</t>
  </si>
  <si>
    <t>Available 09 Oct 2025</t>
  </si>
  <si>
    <t>Ierou Lochou II,</t>
  </si>
  <si>
    <t>Available 11 Oct 2025</t>
  </si>
  <si>
    <t>Andromedas V,</t>
  </si>
  <si>
    <t>Michail Chatzikonstanti III,</t>
  </si>
  <si>
    <t>Available 14 Oct 2025</t>
  </si>
  <si>
    <t>Kolokotroni V,</t>
  </si>
  <si>
    <t>Available 15 Oct 2025</t>
  </si>
  <si>
    <t>Kifisias Avenue II,</t>
  </si>
  <si>
    <t>Remvis I,</t>
  </si>
  <si>
    <t>Available 16 Oct 2025</t>
  </si>
  <si>
    <t>Levadias II,</t>
  </si>
  <si>
    <t>Timoleontos Vassou,</t>
  </si>
  <si>
    <t>Available 17 Oct 2025</t>
  </si>
  <si>
    <t>Dimofontos,</t>
  </si>
  <si>
    <t>Chilonos,</t>
  </si>
  <si>
    <t>Papadiamanti,</t>
  </si>
  <si>
    <t>Trikalon,</t>
  </si>
  <si>
    <t>Aftokratoros Irakliou,</t>
  </si>
  <si>
    <t>Achilleos IV,</t>
  </si>
  <si>
    <t>Available 18 Oct 2025</t>
  </si>
  <si>
    <t>Chrisostomou Smirnis,</t>
  </si>
  <si>
    <t>Christou Lada I,</t>
  </si>
  <si>
    <t>Chaimanta,</t>
  </si>
  <si>
    <t>Available 19 Oct 2025</t>
  </si>
  <si>
    <t>Vernardou I,</t>
  </si>
  <si>
    <t>Argolidos IV,</t>
  </si>
  <si>
    <t>Available 20 Oct 2025</t>
  </si>
  <si>
    <t>Andromedas II,</t>
  </si>
  <si>
    <t>Al. Papanastasiou,</t>
  </si>
  <si>
    <t>220 m²</t>
  </si>
  <si>
    <t>Available 21 Oct 2025</t>
  </si>
  <si>
    <t>Panormou IV,</t>
  </si>
  <si>
    <t>Available 22 Oct 2025</t>
  </si>
  <si>
    <t>Dionisou IX,</t>
  </si>
  <si>
    <t>Thermopilon II,</t>
  </si>
  <si>
    <t>Available 24 Oct 2025</t>
  </si>
  <si>
    <t>Gravias I,</t>
  </si>
  <si>
    <t>Available 26 Oct 2025</t>
  </si>
  <si>
    <t>Esperou,</t>
  </si>
  <si>
    <t>Available 29 Oct 2025</t>
  </si>
  <si>
    <t>Rodopis II,</t>
  </si>
  <si>
    <t>Available 30 Oct 2025</t>
  </si>
  <si>
    <t>Idras,</t>
  </si>
  <si>
    <t>Available 31 Oct 2025</t>
  </si>
  <si>
    <t>Fthiotidos III,</t>
  </si>
  <si>
    <t>Available 02 Nov 2025</t>
  </si>
  <si>
    <t>Kronou,</t>
  </si>
  <si>
    <t>Kissavou I,</t>
  </si>
  <si>
    <t>Agiou Alexandrou II,</t>
  </si>
  <si>
    <t>Protagora,</t>
  </si>
  <si>
    <t>Aristoteli Valaoritou ΙΙ,</t>
  </si>
  <si>
    <t>Charavgis I,</t>
  </si>
  <si>
    <t>Zacharitsa I,</t>
  </si>
  <si>
    <t>Filikis Eterias XIV,</t>
  </si>
  <si>
    <t>Irakleous I,</t>
  </si>
  <si>
    <t>Themistokleous VI,</t>
  </si>
  <si>
    <t>Available 04 Nov 2025</t>
  </si>
  <si>
    <t>Makri,</t>
  </si>
  <si>
    <t>Vorra I,</t>
  </si>
  <si>
    <t>Falirou II,</t>
  </si>
  <si>
    <t>Glafkou,</t>
  </si>
  <si>
    <t>Available 05 Nov 2025</t>
  </si>
  <si>
    <t>Marathonodromou VIII,</t>
  </si>
  <si>
    <t>25is Martiou,</t>
  </si>
  <si>
    <t>Margaritas,</t>
  </si>
  <si>
    <t>Available 06 Nov 2025</t>
  </si>
  <si>
    <t>Kleomenous V,</t>
  </si>
  <si>
    <t>Available 07 Nov 2025</t>
  </si>
  <si>
    <t>Xanthou V,</t>
  </si>
  <si>
    <t>Available 11 Nov 2025</t>
  </si>
  <si>
    <t>Chironos II,</t>
  </si>
  <si>
    <t>Dinokratous VII,</t>
  </si>
  <si>
    <t>Available 12 Nov 2025</t>
  </si>
  <si>
    <t>Tritonos II,</t>
  </si>
  <si>
    <t>Available 13 Nov 2025</t>
  </si>
  <si>
    <t>Pindou II,</t>
  </si>
  <si>
    <t>Available 14 Nov 2025</t>
  </si>
  <si>
    <t>Skra III,</t>
  </si>
  <si>
    <t>Tsakalof IV,</t>
  </si>
  <si>
    <t>Available 15 Nov 2025</t>
  </si>
  <si>
    <t>Ignatiou Tou Lesviou,</t>
  </si>
  <si>
    <t>Available 18 Nov 2025</t>
  </si>
  <si>
    <t>Sevastis Kalisperi I,</t>
  </si>
  <si>
    <t>Atlantos II,</t>
  </si>
  <si>
    <t>Available 19 Nov 2025</t>
  </si>
  <si>
    <t>Tsagkari,</t>
  </si>
  <si>
    <t>Available 21 Nov 2025</t>
  </si>
  <si>
    <t>Plastira II,</t>
  </si>
  <si>
    <t>Available 22 Nov 2025</t>
  </si>
  <si>
    <t>Xenokratous VII,</t>
  </si>
  <si>
    <t>Chariton,</t>
  </si>
  <si>
    <t>Available 23 Nov 2025</t>
  </si>
  <si>
    <t>Sirinon III,</t>
  </si>
  <si>
    <t>Available 24 Nov 2025</t>
  </si>
  <si>
    <t>Kifisias Avenue V,</t>
  </si>
  <si>
    <t>Available 28 Nov 2025</t>
  </si>
  <si>
    <t>Chrisostomou Smirnis ΙΙ,</t>
  </si>
  <si>
    <t>Available 29 Nov 2025</t>
  </si>
  <si>
    <t>Evridikis I,</t>
  </si>
  <si>
    <t>Available 01 Dec 2025</t>
  </si>
  <si>
    <t>Akakion I,</t>
  </si>
  <si>
    <t>Melission,</t>
  </si>
  <si>
    <t>Available 02 Dec 2025</t>
  </si>
  <si>
    <t>Athanasiou Diakou VII,</t>
  </si>
  <si>
    <t>Irakleous II,</t>
  </si>
  <si>
    <t>Agiou Dimitriou,</t>
  </si>
  <si>
    <t>Kekropos,</t>
  </si>
  <si>
    <t>Available 03 Dec 2025</t>
  </si>
  <si>
    <t>Vasileos Konstantinou II,</t>
  </si>
  <si>
    <t>Amarousiou Chalandriou III,</t>
  </si>
  <si>
    <t>Available 04 Dec 2025</t>
  </si>
  <si>
    <t>Vasileos Pyrou,</t>
  </si>
  <si>
    <t>Available 06 Dec 2025</t>
  </si>
  <si>
    <t>Frinis III,</t>
  </si>
  <si>
    <t>310 m²</t>
  </si>
  <si>
    <t>Available 07 Dec 2025</t>
  </si>
  <si>
    <t>Xenokratous V,</t>
  </si>
  <si>
    <t>Available 14 Dec 2025</t>
  </si>
  <si>
    <t>Kriezi V,</t>
  </si>
  <si>
    <t>Available 16 Dec 2025</t>
  </si>
  <si>
    <t>Kallipoleos IV,</t>
  </si>
  <si>
    <t>Available 17 Dec 2025</t>
  </si>
  <si>
    <t>Dionisou II,</t>
  </si>
  <si>
    <t>Available 18 Dec 2025</t>
  </si>
  <si>
    <t>Agamemnonos II,</t>
  </si>
  <si>
    <t>Available 20 Dec 2025</t>
  </si>
  <si>
    <t>Vasileos Georgiou X,</t>
  </si>
  <si>
    <t>Available 21 Dec 2025</t>
  </si>
  <si>
    <t>Kleomenous III,</t>
  </si>
  <si>
    <t>Available 22 Dec 2025</t>
  </si>
  <si>
    <t>Vasileiou Tou Megalou,</t>
  </si>
  <si>
    <t>Available 30 Dec 2025</t>
  </si>
  <si>
    <t>Sofokli Venizelou,</t>
  </si>
  <si>
    <t>Themidos,</t>
  </si>
  <si>
    <t>Available 31 Dec 2025</t>
  </si>
  <si>
    <t>Endimionos II,</t>
  </si>
  <si>
    <t>Available 01 Jan 2026</t>
  </si>
  <si>
    <t>Panormou V,</t>
  </si>
  <si>
    <t>Vernardaki II,</t>
  </si>
  <si>
    <t>Michail Chatzikonstanti II,</t>
  </si>
  <si>
    <t>28is Oktovriou II,</t>
  </si>
  <si>
    <t>Georgiou Lira II,</t>
  </si>
  <si>
    <t>Efroniou III,</t>
  </si>
  <si>
    <t>Available 02 Jan 2026</t>
  </si>
  <si>
    <t>Nikis I,</t>
  </si>
  <si>
    <t>Metonos I,</t>
  </si>
  <si>
    <t>Ralli I,</t>
  </si>
  <si>
    <t>Frinis,</t>
  </si>
  <si>
    <t>340 m²</t>
  </si>
  <si>
    <t>Tsami Karatasou III,</t>
  </si>
  <si>
    <t>Available 11 Jan 2026</t>
  </si>
  <si>
    <t>Dimitriou Rali,</t>
  </si>
  <si>
    <t>Available 16 Jan 2026</t>
  </si>
  <si>
    <t>Timotheou I,</t>
  </si>
  <si>
    <t>Available 22 Jan 2026</t>
  </si>
  <si>
    <t>Sokratous II,</t>
  </si>
  <si>
    <t>270 m²</t>
  </si>
  <si>
    <t>Michail Chatzikonstanti IV,</t>
  </si>
  <si>
    <t>Available 25 Jan 2026</t>
  </si>
  <si>
    <t>Zoodochou Pigis,</t>
  </si>
  <si>
    <t>Available 03 Feb 2026</t>
  </si>
  <si>
    <t>Epaminonda III,</t>
  </si>
  <si>
    <t>Spefsippou I,</t>
  </si>
  <si>
    <t>Ithakis,</t>
  </si>
  <si>
    <t>Ifikratous IV,</t>
  </si>
  <si>
    <t>Available 28 Feb 2026</t>
  </si>
  <si>
    <t>Doukissis Plakentias V,</t>
  </si>
  <si>
    <t>Available 06 Mar 2026</t>
  </si>
  <si>
    <t>Neoptolemou I,</t>
  </si>
  <si>
    <t>Available 15 Mar 2026</t>
  </si>
  <si>
    <t>Acharnon,</t>
  </si>
  <si>
    <t>Available 16 Apr 2026</t>
  </si>
  <si>
    <t>Leof. Dimokratias III,</t>
  </si>
  <si>
    <t>Available 02 May 2026</t>
  </si>
  <si>
    <t>Sirinon II,</t>
  </si>
  <si>
    <t>Available 03 May 2026</t>
  </si>
  <si>
    <t>Eftichias II,</t>
  </si>
  <si>
    <t>89 m²</t>
  </si>
  <si>
    <t>Available 13 May 2026</t>
  </si>
  <si>
    <t>Sofias Vempo III,</t>
  </si>
  <si>
    <t>Available 16 May 2026</t>
  </si>
  <si>
    <t>Rizountos I,</t>
  </si>
  <si>
    <t>Available 28 May 2026</t>
  </si>
  <si>
    <t>Ethnarchou Makariou V,</t>
  </si>
  <si>
    <t>Available 30 Jun 2026</t>
  </si>
  <si>
    <t>Dinokratous VIII,</t>
  </si>
  <si>
    <t>Available 01 Jul 2026</t>
  </si>
  <si>
    <t>Papadiamanti I,</t>
  </si>
  <si>
    <t>Epaminonda,</t>
  </si>
  <si>
    <t>Available 02 Jul 2026</t>
  </si>
  <si>
    <t>Florinis,</t>
  </si>
  <si>
    <t>Dimosthenous II,</t>
  </si>
  <si>
    <t>Ethnikis Antistaseos III,</t>
  </si>
  <si>
    <t>Patriarchou Ioakim II,</t>
  </si>
  <si>
    <t>Available 04 Jul 2026</t>
  </si>
  <si>
    <t>Alkionis,</t>
  </si>
  <si>
    <t>Available 25 Jul 2026</t>
  </si>
  <si>
    <t>Psarrou II,</t>
  </si>
  <si>
    <t>Available 28 Jul 2026</t>
  </si>
  <si>
    <t>Nafpliou I,</t>
  </si>
  <si>
    <t>Available 02 Aug 2026</t>
  </si>
  <si>
    <t>Ch. Trikoupi,</t>
  </si>
  <si>
    <t>Available 05 Aug 2026</t>
  </si>
  <si>
    <t>Chalkidonos,</t>
  </si>
  <si>
    <t>Available 09 Aug 2026</t>
  </si>
  <si>
    <t>Perikleous Av. II,</t>
  </si>
  <si>
    <t>Available 21 Aug 2026</t>
  </si>
  <si>
    <t>Patriarchou Grigoriou II,</t>
  </si>
  <si>
    <t>Akronos I,</t>
  </si>
  <si>
    <t>Available 25 Aug 2026</t>
  </si>
  <si>
    <t>Available 02 Sep 2026</t>
  </si>
  <si>
    <t>Daskalaki I,</t>
  </si>
  <si>
    <t>Available 06 Sep 2026</t>
  </si>
  <si>
    <t>Empedokleous,</t>
  </si>
  <si>
    <t>Available 08 Sep 2026</t>
  </si>
  <si>
    <t>Acheou,</t>
  </si>
  <si>
    <t>Available 13 Sep 2026</t>
  </si>
  <si>
    <t>Rodou II,</t>
  </si>
  <si>
    <t>Available 01 Oct 2026</t>
  </si>
  <si>
    <t>Andromedas III,</t>
  </si>
  <si>
    <t>Available 02 Oct 2026</t>
  </si>
  <si>
    <t>Paparrigopoulou,</t>
  </si>
  <si>
    <t>Danedon,</t>
  </si>
  <si>
    <t>Available 06 Oct 2026</t>
  </si>
  <si>
    <t>Anapiron Polemou II,</t>
  </si>
  <si>
    <t>Available 14 Oct 2026</t>
  </si>
  <si>
    <t>Filikis Eterias VII,</t>
  </si>
  <si>
    <t>Zefirou I,</t>
  </si>
  <si>
    <t>Arkadias VI,</t>
  </si>
  <si>
    <t>Arkadias VII,</t>
  </si>
  <si>
    <t>Ilias,</t>
  </si>
  <si>
    <t>Alsous III,</t>
  </si>
  <si>
    <t>Aristotelous,</t>
  </si>
  <si>
    <t>Praxitelous,</t>
  </si>
  <si>
    <t>Ermou I,</t>
  </si>
  <si>
    <t>Vithinias,</t>
  </si>
  <si>
    <t>Stravonos II,</t>
  </si>
  <si>
    <t>Themistokleous IX,</t>
  </si>
  <si>
    <t>Festou,</t>
  </si>
  <si>
    <t>Profitou Ilia II,</t>
  </si>
  <si>
    <t>Plapouta II,</t>
  </si>
  <si>
    <t>Themistokleous V,</t>
  </si>
  <si>
    <t>Pandrosou II,</t>
  </si>
  <si>
    <t>Themidos II,</t>
  </si>
  <si>
    <t>Pandoras IV,</t>
  </si>
  <si>
    <t>Saki Karagiorga III,</t>
  </si>
  <si>
    <t>Georgiou Papandreou II,</t>
  </si>
  <si>
    <t>Koritsas IV,</t>
  </si>
  <si>
    <t>Georgiou Kondyli I,</t>
  </si>
  <si>
    <t>Vasileos Pavlou IV,</t>
  </si>
  <si>
    <t>Agamemnonos,</t>
  </si>
  <si>
    <t>Filikis Etaireias II,</t>
  </si>
  <si>
    <t>Kiprou XII,</t>
  </si>
  <si>
    <t>Available 16 Dec 2024</t>
  </si>
  <si>
    <t>Kiprou II,</t>
  </si>
  <si>
    <t>Venezouelas II,</t>
  </si>
  <si>
    <t>Zeppou,</t>
  </si>
  <si>
    <t>Aristomenous,</t>
  </si>
  <si>
    <t>Agisilaou,</t>
  </si>
  <si>
    <t>Irakleous,</t>
  </si>
  <si>
    <t>Achilleos III,</t>
  </si>
  <si>
    <t>Aristofanous II,</t>
  </si>
  <si>
    <t>Aristofanous I,</t>
  </si>
  <si>
    <t>Panos II,</t>
  </si>
  <si>
    <t>Epsilon,</t>
  </si>
  <si>
    <t>Nisous,</t>
  </si>
  <si>
    <t>Odissea Androutsou ΙΙΙ,</t>
  </si>
  <si>
    <t>Antiochias I,</t>
  </si>
  <si>
    <t>Alkiviadou II,</t>
  </si>
  <si>
    <t>Lazaraki,</t>
  </si>
  <si>
    <t>Plastira,</t>
  </si>
  <si>
    <t>142 m²</t>
  </si>
  <si>
    <t>Xenofontos VI,</t>
  </si>
  <si>
    <t>Thelxinois ΙΙ,</t>
  </si>
  <si>
    <t>Saki Karagiorga VII,</t>
  </si>
  <si>
    <t>Agiou Nikolaou III,</t>
  </si>
  <si>
    <t>Xenofontos IV,</t>
  </si>
  <si>
    <t>Ermou IV,</t>
  </si>
  <si>
    <t>Vasileos Georgiou XI,</t>
  </si>
  <si>
    <t>Prigkipos Petrou,</t>
  </si>
  <si>
    <t>134 m²</t>
  </si>
  <si>
    <t>Pandoras V,</t>
  </si>
  <si>
    <t>Prigkipos Petrou II,</t>
  </si>
  <si>
    <t>Lykourgou II,</t>
  </si>
  <si>
    <t>Available 25 Jan 2025</t>
  </si>
  <si>
    <t>Vasileos Pavlou III,</t>
  </si>
  <si>
    <t>Mikinon I,</t>
  </si>
  <si>
    <t>Mattheou Liougka III,</t>
  </si>
  <si>
    <t>Galinou I,</t>
  </si>
  <si>
    <t>Galinou,</t>
  </si>
  <si>
    <t>Voutira,</t>
  </si>
  <si>
    <t>Xanthou IV,</t>
  </si>
  <si>
    <t>Filikis Eterias IX,</t>
  </si>
  <si>
    <t>Tzavella I,</t>
  </si>
  <si>
    <t>Iridos,</t>
  </si>
  <si>
    <t>Sintagmatarchou Davaki,</t>
  </si>
  <si>
    <t>Oinois,</t>
  </si>
  <si>
    <t>Saki Karagiorga,</t>
  </si>
  <si>
    <t>49 m²</t>
  </si>
  <si>
    <t>El. Venizelou,</t>
  </si>
  <si>
    <t>Praxitelous II,</t>
  </si>
  <si>
    <t>Aristotelous VI,</t>
  </si>
  <si>
    <t>Miltiadou VI,</t>
  </si>
  <si>
    <t>Miltiadou V,</t>
  </si>
  <si>
    <t>Omirou,</t>
  </si>
  <si>
    <t>Agiou Nikolaou II,</t>
  </si>
  <si>
    <t>Nafsikas II,</t>
  </si>
  <si>
    <t>Ioustinianou II,</t>
  </si>
  <si>
    <t>Koritsas III,</t>
  </si>
  <si>
    <t>Epaminonda II,</t>
  </si>
  <si>
    <t>Evaggelistrias I,</t>
  </si>
  <si>
    <t>Filikis Eterias XII,</t>
  </si>
  <si>
    <t>Ilias V,</t>
  </si>
  <si>
    <t>Ermou II,</t>
  </si>
  <si>
    <t>Christoforou Nezer II,</t>
  </si>
  <si>
    <t>Filikis Eterias VIII,</t>
  </si>
  <si>
    <t>Agiou Gerasimou II,</t>
  </si>
  <si>
    <t>Odissea Androutsou II,</t>
  </si>
  <si>
    <t>Voutira II,</t>
  </si>
  <si>
    <t>151 m²</t>
  </si>
  <si>
    <t>Vasileos Pavlou IX,</t>
  </si>
  <si>
    <t>Antheon,</t>
  </si>
  <si>
    <t>Ious II,</t>
  </si>
  <si>
    <t>Zamanou II,</t>
  </si>
  <si>
    <t>Ermou III,</t>
  </si>
  <si>
    <t>Filikis Eterias V,</t>
  </si>
  <si>
    <t>Plastira IV,</t>
  </si>
  <si>
    <t>Semelis I,</t>
  </si>
  <si>
    <t>First St I,</t>
  </si>
  <si>
    <t>Thelxinois III,</t>
  </si>
  <si>
    <t>Agias Triados I,</t>
  </si>
  <si>
    <t>205 m²</t>
  </si>
  <si>
    <t>Iliou II,</t>
  </si>
  <si>
    <t>Antiochias II,</t>
  </si>
  <si>
    <t>Daskaroli II,</t>
  </si>
  <si>
    <t>Irakleous V,</t>
  </si>
  <si>
    <t>Navarchou Votsi II,</t>
  </si>
  <si>
    <t>Themistokleous II,</t>
  </si>
  <si>
    <t>Matrozou,</t>
  </si>
  <si>
    <t>Andrea Papandreou II,</t>
  </si>
  <si>
    <t>Konstantinou Karamanli Av.,</t>
  </si>
  <si>
    <t>Saki Karagiorga IV,</t>
  </si>
  <si>
    <t>Venezouelas I,</t>
  </si>
  <si>
    <t>Mikinon II,</t>
  </si>
  <si>
    <t>Tzavella II,</t>
  </si>
  <si>
    <t>Iraklitou,</t>
  </si>
  <si>
    <t>Georgiou Papandreou I,</t>
  </si>
  <si>
    <t>Achilleos I,</t>
  </si>
  <si>
    <t>Dimitrakopoulou,</t>
  </si>
  <si>
    <t>Georgiou Kondyli IV,</t>
  </si>
  <si>
    <t>Alamanas I,</t>
  </si>
  <si>
    <t>Filikis Eterias XI,</t>
  </si>
  <si>
    <t>Platonos II,</t>
  </si>
  <si>
    <t>Vasileos Pavlou II,</t>
  </si>
  <si>
    <t>Eleftheriou Venizelou III,</t>
  </si>
  <si>
    <t>Aristidou III,</t>
  </si>
  <si>
    <t>Lazaraki II,</t>
  </si>
  <si>
    <t>Arkadias III,</t>
  </si>
  <si>
    <t>107 m²</t>
  </si>
  <si>
    <t>Available 29 May 2025</t>
  </si>
  <si>
    <t>Saki Karagiorga I,</t>
  </si>
  <si>
    <t>Vasileos Pavlou V,</t>
  </si>
  <si>
    <t>Saki Karagiorga II,</t>
  </si>
  <si>
    <t>Christoforou Nezer,</t>
  </si>
  <si>
    <t>Irodotou I,</t>
  </si>
  <si>
    <t>Vasileos Pavlou VII,</t>
  </si>
  <si>
    <t>Filikis Eterias X,</t>
  </si>
  <si>
    <t>Agamemnonos III,</t>
  </si>
  <si>
    <t>Available 21 Jun 2025</t>
  </si>
  <si>
    <t>Achilleos II,</t>
  </si>
  <si>
    <t>Pandoras II,</t>
  </si>
  <si>
    <t>Ioustinianou I,</t>
  </si>
  <si>
    <t>Available 25 Jun 2025</t>
  </si>
  <si>
    <t>Pandoras IX,</t>
  </si>
  <si>
    <t>Aristofanous III,</t>
  </si>
  <si>
    <t>Mpoumpoulinas III,</t>
  </si>
  <si>
    <t>Laodikis,</t>
  </si>
  <si>
    <t>Andrea Papandreou III,</t>
  </si>
  <si>
    <t>Kiprou VIII,</t>
  </si>
  <si>
    <t>Available 01 Aug 2025</t>
  </si>
  <si>
    <t>Saki Karagiorga VI,</t>
  </si>
  <si>
    <t>Storgis I,</t>
  </si>
  <si>
    <t>Mattheou Liougka II,</t>
  </si>
  <si>
    <t>Dimokratias III,</t>
  </si>
  <si>
    <t>230 m²</t>
  </si>
  <si>
    <t>Kiprou V,</t>
  </si>
  <si>
    <t>Evrialis,</t>
  </si>
  <si>
    <t>Lamprou Porfira,</t>
  </si>
  <si>
    <t>Agiou Gerasimou I,</t>
  </si>
  <si>
    <t>Iridos II,</t>
  </si>
  <si>
    <t>Porou II,</t>
  </si>
  <si>
    <t>Vasileos Pavlou VIII,</t>
  </si>
  <si>
    <t>Asklipiou,</t>
  </si>
  <si>
    <t>Strati Papadaki,</t>
  </si>
  <si>
    <t>Odissea Androutsou VI,</t>
  </si>
  <si>
    <t>Xenofontos I,</t>
  </si>
  <si>
    <t>Available 23 Sep 2025</t>
  </si>
  <si>
    <t>Irakleous VI,</t>
  </si>
  <si>
    <t>Arkadias IV,</t>
  </si>
  <si>
    <t>Navarinou V,</t>
  </si>
  <si>
    <t>Archimidous,</t>
  </si>
  <si>
    <t>Savva Lazaridi I,</t>
  </si>
  <si>
    <t>Available 13 Oct 2025</t>
  </si>
  <si>
    <t>Sokratous,</t>
  </si>
  <si>
    <t>Nafsikas,</t>
  </si>
  <si>
    <t>Zisimopoulou II,</t>
  </si>
  <si>
    <t>Xanthou III,</t>
  </si>
  <si>
    <t>Navarinou III,</t>
  </si>
  <si>
    <t>Napoleontos Zerva I,</t>
  </si>
  <si>
    <t>Vasileos Pavlou VI,</t>
  </si>
  <si>
    <t>Filikis Eterias VI,</t>
  </si>
  <si>
    <t>Xenofontos III,</t>
  </si>
  <si>
    <t>Available 17 Nov 2025</t>
  </si>
  <si>
    <t>Andrea Papandreou,</t>
  </si>
  <si>
    <t>Available 20 Nov 2025</t>
  </si>
  <si>
    <t>Lampraki III,</t>
  </si>
  <si>
    <t>Available 25 Nov 2025</t>
  </si>
  <si>
    <t>Xanthou I,</t>
  </si>
  <si>
    <t>Profitou Ilia I,</t>
  </si>
  <si>
    <t>Agamemnonos IV,</t>
  </si>
  <si>
    <t>Aggelou Metaxa I,</t>
  </si>
  <si>
    <t>Irakleous III,</t>
  </si>
  <si>
    <t>Available 06 Feb 2026</t>
  </si>
  <si>
    <t>Nikiforou,</t>
  </si>
  <si>
    <t>Available 01 Mar 2026</t>
  </si>
  <si>
    <t>Krinis,</t>
  </si>
  <si>
    <t>First St II,</t>
  </si>
  <si>
    <t>Available 02 Apr 2026</t>
  </si>
  <si>
    <t>Charilaou Trikoupi Ι,</t>
  </si>
  <si>
    <t>Galinou II,</t>
  </si>
  <si>
    <t>Digeni,</t>
  </si>
  <si>
    <t>Available 24 May 2026</t>
  </si>
  <si>
    <t>Plastira V,</t>
  </si>
  <si>
    <t>Available 15 Jul 2026</t>
  </si>
  <si>
    <t>Saki Karagiorga V,</t>
  </si>
  <si>
    <t>Available 18 Jul 2026</t>
  </si>
  <si>
    <t>Aristotelous V,</t>
  </si>
  <si>
    <t>Available 01 Sep 2026</t>
  </si>
  <si>
    <t>Dousmani,</t>
  </si>
  <si>
    <t>Available 04 Sep 2026</t>
  </si>
  <si>
    <t>Ious I,</t>
  </si>
  <si>
    <t>Agiou Nikolaou,</t>
  </si>
  <si>
    <t>Zisimopoulou,</t>
  </si>
  <si>
    <t>Available 15 Oct 2026</t>
  </si>
  <si>
    <t>sqm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</si>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</sst>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€]#,##0"/>
    <numFmt numFmtId="165" formatCode="[$€]#,##0.00"/>
    <numFmt numFmtId="166" formatCode="0.0"/>
    <numFmt numFmtId="167" formatCode="&quot;€&quot;#,##0"/>
    <numFmt numFmtId="168" formatCode="dd/mm/yyyy"/>
    <numFmt numFmtId="169" formatCode="mmmm\ yyyy"/>
  </numFmts>
  <fonts count="5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9"/>
      <color rgb="FF000000"/>
      <name val="&quot;Google Sans Mono&quot;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0" borderId="0" xfId="0" applyFont="1"/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167" fontId="2" fillId="0" borderId="0" xfId="0" applyNumberFormat="1" applyFont="1"/>
    <xf numFmtId="164" fontId="2" fillId="0" borderId="0" xfId="0" applyNumberFormat="1" applyFont="1" applyAlignment="1"/>
    <xf numFmtId="168" fontId="2" fillId="0" borderId="0" xfId="0" applyNumberFormat="1" applyFont="1" applyAlignment="1"/>
    <xf numFmtId="10" fontId="2" fillId="0" borderId="0" xfId="0" applyNumberFormat="1" applyFont="1" applyAlignment="1"/>
    <xf numFmtId="169" fontId="2" fillId="0" borderId="0" xfId="0" applyNumberFormat="1" applyFont="1" applyAlignment="1"/>
    <xf numFmtId="168" fontId="2" fillId="0" borderId="0" xfId="0" applyNumberFormat="1" applyFont="1"/>
    <xf numFmtId="167" fontId="3" fillId="2" borderId="0" xfId="0" applyNumberFormat="1" applyFont="1" applyFill="1"/>
    <xf numFmtId="0" fontId="2" fillId="0" borderId="0" xfId="0" applyFont="1" applyAlignment="1">
      <alignment horizontal="left"/>
    </xf>
    <xf numFmtId="165" fontId="2" fillId="0" borderId="0" xfId="0" applyNumberFormat="1" applyFont="1" applyAlignment="1"/>
    <xf numFmtId="167" fontId="2" fillId="0" borderId="0" xfId="0" applyNumberFormat="1" applyFont="1" applyAlignment="1"/>
    <xf numFmtId="1" fontId="2" fillId="0" borderId="0" xfId="0" applyNumberFormat="1" applyFont="1" applyAlignment="1"/>
    <xf numFmtId="1" fontId="0" fillId="0" borderId="0" xfId="0" applyNumberFormat="1" applyFont="1" applyAlignment="1"/>
    <xf numFmtId="1" fontId="2" fillId="0" borderId="0" xfId="0" applyNumberFormat="1" applyFont="1" applyAlignment="1">
      <alignment horizontal="left"/>
    </xf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Available Properties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Availability!$D$2</c:f>
              <c:strCache>
                <c:ptCount val="1"/>
                <c:pt idx="0">
                  <c:v>Available Properties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Availability!$E$3:$R$3</c:f>
              <c:numCache>
                <c:formatCode>dd/mm/yyyy</c:formatCode>
                <c:ptCount val="14"/>
                <c:pt idx="0">
                  <c:v>45597</c:v>
                </c:pt>
                <c:pt idx="1">
                  <c:v>45627</c:v>
                </c:pt>
                <c:pt idx="2">
                  <c:v>45658</c:v>
                </c:pt>
                <c:pt idx="3">
                  <c:v>45689</c:v>
                </c:pt>
                <c:pt idx="4">
                  <c:v>45717</c:v>
                </c:pt>
                <c:pt idx="5">
                  <c:v>45748</c:v>
                </c:pt>
                <c:pt idx="6">
                  <c:v>45778</c:v>
                </c:pt>
                <c:pt idx="7">
                  <c:v>45809</c:v>
                </c:pt>
                <c:pt idx="8">
                  <c:v>45839</c:v>
                </c:pt>
                <c:pt idx="9">
                  <c:v>45870</c:v>
                </c:pt>
                <c:pt idx="10">
                  <c:v>45901</c:v>
                </c:pt>
                <c:pt idx="11">
                  <c:v>45931</c:v>
                </c:pt>
                <c:pt idx="12">
                  <c:v>45962</c:v>
                </c:pt>
                <c:pt idx="13">
                  <c:v>45992</c:v>
                </c:pt>
              </c:numCache>
            </c:numRef>
          </c:cat>
          <c:val>
            <c:numRef>
              <c:f>Availability!$E$2:$R$2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84C-BC42-9E5F-63FFBA053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549662"/>
        <c:axId val="1358067956"/>
      </c:barChart>
      <c:dateAx>
        <c:axId val="179549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Available From</a:t>
                </a:r>
              </a:p>
            </c:rich>
          </c:tx>
          <c:overlay val="0"/>
        </c:title>
        <c:numFmt formatCode="dd/mm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ES"/>
          </a:p>
        </c:txPr>
        <c:crossAx val="1358067956"/>
        <c:crosses val="autoZero"/>
        <c:auto val="1"/>
        <c:lblOffset val="100"/>
        <c:baseTimeUnit val="months"/>
      </c:dateAx>
      <c:valAx>
        <c:axId val="13580679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Available Properties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ES"/>
          </a:p>
        </c:txPr>
        <c:crossAx val="1795496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 rtl="0">
            <a:defRPr b="0">
              <a:solidFill>
                <a:srgbClr val="1A1A1A"/>
              </a:solidFill>
              <a:latin typeface="+mn-lt"/>
            </a:defRPr>
          </a:pPr>
          <a:endParaRPr lang="en-E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590550</xdr:colOff>
      <xdr:row>6</xdr:row>
      <xdr:rowOff>85725</xdr:rowOff>
    </xdr:from>
    <xdr:ext cx="9210675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  <outlinePr summaryBelow="0" summaryRight="0"/>
  </sheetPr>
  <dimension ref="A1:E3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21.5" customWidth="1"/>
    <col min="2" max="2" width="20.5" customWidth="1"/>
    <col min="3" max="3" width="26.1640625" customWidth="1"/>
    <col min="4" max="4" width="18.1640625" customWidth="1"/>
    <col min="5" max="5" width="17.1640625" customWidth="1"/>
  </cols>
  <sheetData>
    <row r="1" spans="1: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.75" customHeight="1">
      <c r="A2" s="1" t="s">
        <v>5</v>
      </c>
      <c r="B2" s="2">
        <f>COUNTA(list!A:A)</f>
        <v>1563</v>
      </c>
      <c r="C2" s="3">
        <f>AVERAGE(list!C:C)</f>
        <v>1390.7362355953906</v>
      </c>
      <c r="D2" s="4">
        <f ca="1">AVERAGE(list!M:M)</f>
        <v>15.398690843648962</v>
      </c>
      <c r="E2" s="5">
        <f ca="1">AVERAGE(list!H:H)</f>
        <v>102.63549007046765</v>
      </c>
    </row>
    <row r="3" spans="1:5" ht="15.75" customHeight="1">
      <c r="A3" s="6" t="s">
        <v>6</v>
      </c>
      <c r="B3" s="7">
        <f>COUNTIF(list!L:L,A3)</f>
        <v>239</v>
      </c>
      <c r="C3" s="8">
        <f>AVERAGEIF(list!F:F,A3,list!C:C)</f>
        <v>1355.81589958159</v>
      </c>
      <c r="D3" s="9">
        <f ca="1">AVERAGEIF(list!L:L,A3,list!M:M)</f>
        <v>14.891719655006058</v>
      </c>
      <c r="E3" s="10">
        <f ca="1">AVERAGEIF(list!L:L,A3,list!H:H)</f>
        <v>102.71966527196653</v>
      </c>
    </row>
    <row r="4" spans="1:5" ht="15.75" customHeight="1">
      <c r="A4" s="6" t="s">
        <v>7</v>
      </c>
      <c r="B4" s="7">
        <f>COUNTIF(list!L:L,A4)</f>
        <v>160</v>
      </c>
      <c r="C4" s="8">
        <f>AVERAGEIF(list!F:F,A4,list!C:C)</f>
        <v>1343.5</v>
      </c>
      <c r="D4" s="9">
        <f ca="1">AVERAGEIF(list!L:L,A4,list!M:M)</f>
        <v>15.278632104700199</v>
      </c>
      <c r="E4" s="10">
        <f ca="1">AVERAGEIF(list!L:L,A4,list!H:H)</f>
        <v>91.8</v>
      </c>
    </row>
    <row r="5" spans="1:5" ht="15.75" customHeight="1">
      <c r="A5" s="6" t="s">
        <v>8</v>
      </c>
      <c r="B5" s="7">
        <f>COUNTIF(list!L:L,A5)</f>
        <v>149</v>
      </c>
      <c r="C5" s="8">
        <f>AVERAGEIF(list!F:F,A5,list!C:C)</f>
        <v>1645.5033557046979</v>
      </c>
      <c r="D5" s="9">
        <f ca="1">AVERAGEIF(list!L:L,A5,list!M:M)</f>
        <v>16.720960084845593</v>
      </c>
      <c r="E5" s="10">
        <f ca="1">AVERAGEIF(list!L:L,A5,list!H:H)</f>
        <v>103.38926174496645</v>
      </c>
    </row>
    <row r="6" spans="1:5" ht="15.75" customHeight="1">
      <c r="A6" s="6" t="s">
        <v>9</v>
      </c>
      <c r="B6" s="7">
        <f>COUNTIF(list!L:L,A6)</f>
        <v>121</v>
      </c>
      <c r="C6" s="8">
        <f>AVERAGEIF(list!F:F,A6,list!C:C)</f>
        <v>1117.6859504132231</v>
      </c>
      <c r="D6" s="9">
        <f ca="1">AVERAGEIF(list!L:L,A6,list!M:M)</f>
        <v>14.085854954826294</v>
      </c>
      <c r="E6" s="10">
        <f ca="1">AVERAGEIF(list!L:L,A6,list!H:H)</f>
        <v>80.00833333333334</v>
      </c>
    </row>
    <row r="7" spans="1:5" ht="15.75" customHeight="1">
      <c r="A7" s="6" t="s">
        <v>10</v>
      </c>
      <c r="B7" s="7">
        <f>COUNTIF(list!L:L,A7)</f>
        <v>103</v>
      </c>
      <c r="C7" s="8">
        <f>AVERAGEIF(list!F:F,A7,list!C:C)</f>
        <v>1443.495145631068</v>
      </c>
      <c r="D7" s="9">
        <f ca="1">AVERAGEIF(list!L:L,A7,list!M:M)</f>
        <v>15.514478761359824</v>
      </c>
      <c r="E7" s="10">
        <f ca="1">AVERAGEIF(list!L:L,A7,list!H:H)</f>
        <v>131.3106796116505</v>
      </c>
    </row>
    <row r="8" spans="1:5" ht="15.75" customHeight="1">
      <c r="A8" s="6" t="s">
        <v>11</v>
      </c>
      <c r="B8" s="7">
        <f>COUNTIF(list!L:L,A8)</f>
        <v>104</v>
      </c>
      <c r="C8" s="8">
        <f>AVERAGEIF(list!F:F,A8,list!C:C)</f>
        <v>1596.3461538461538</v>
      </c>
      <c r="D8" s="9">
        <f ca="1">AVERAGEIF(list!L:L,A8,list!M:M)</f>
        <v>18.150979412580014</v>
      </c>
      <c r="E8" s="10">
        <f ca="1">AVERAGEIF(list!L:L,A8,list!H:H)</f>
        <v>102.32692307692308</v>
      </c>
    </row>
    <row r="9" spans="1:5" ht="15.75" customHeight="1">
      <c r="A9" s="6" t="s">
        <v>12</v>
      </c>
      <c r="B9" s="7">
        <f>COUNTIF(list!L:L,A9)</f>
        <v>93</v>
      </c>
      <c r="C9" s="8">
        <f>AVERAGEIF(list!F:F,A9,list!C:C)</f>
        <v>1629.3548387096773</v>
      </c>
      <c r="D9" s="9">
        <f ca="1">AVERAGEIF(list!L:L,A9,list!M:M)</f>
        <v>15.356298989322374</v>
      </c>
      <c r="E9" s="10">
        <f ca="1">AVERAGEIF(list!L:L,A9,list!H:H)</f>
        <v>111.79569892473118</v>
      </c>
    </row>
    <row r="10" spans="1:5" ht="15.75" customHeight="1">
      <c r="A10" s="6" t="s">
        <v>13</v>
      </c>
      <c r="B10" s="7">
        <f>COUNTIF(list!L:L,A10)</f>
        <v>88</v>
      </c>
      <c r="C10" s="8">
        <f>AVERAGEIF(list!F:F,A10,list!C:C)</f>
        <v>1075.1136363636363</v>
      </c>
      <c r="D10" s="9">
        <f ca="1">AVERAGEIF(list!L:L,A10,list!M:M)</f>
        <v>15.374731091260934</v>
      </c>
      <c r="E10" s="10">
        <f ca="1">AVERAGEIF(list!L:L,A10,list!H:H)</f>
        <v>73.454545454545453</v>
      </c>
    </row>
    <row r="11" spans="1:5" ht="15.75" customHeight="1">
      <c r="A11" s="6" t="s">
        <v>14</v>
      </c>
      <c r="B11" s="7">
        <f>COUNTIF(list!L:L,A11)</f>
        <v>75</v>
      </c>
      <c r="C11" s="8">
        <f>AVERAGEIF(list!F:F,A11,list!C:C)</f>
        <v>1272.4000000000001</v>
      </c>
      <c r="D11" s="9">
        <f ca="1">AVERAGEIF(list!L:L,A11,list!M:M)</f>
        <v>14.23908191488959</v>
      </c>
      <c r="E11" s="10">
        <f ca="1">AVERAGEIF(list!L:L,A11,list!H:H)</f>
        <v>93.813333333333333</v>
      </c>
    </row>
    <row r="12" spans="1:5" ht="15.75" customHeight="1">
      <c r="A12" s="6" t="s">
        <v>15</v>
      </c>
      <c r="B12" s="7">
        <f>COUNTIF(list!L:L,A12)</f>
        <v>49</v>
      </c>
      <c r="C12" s="8">
        <f>AVERAGEIF(list!F:F,A12,list!C:C)</f>
        <v>1682.6530612244899</v>
      </c>
      <c r="D12" s="9">
        <f ca="1">AVERAGEIF(list!L:L,A12,list!M:M)</f>
        <v>16.674401911494058</v>
      </c>
      <c r="E12" s="10">
        <f ca="1">AVERAGEIF(list!L:L,A12,list!H:H)</f>
        <v>104.9795918367347</v>
      </c>
    </row>
    <row r="13" spans="1:5" ht="15.75" customHeight="1">
      <c r="A13" s="6" t="s">
        <v>16</v>
      </c>
      <c r="B13" s="7">
        <f>COUNTIF(list!L:L,A13)</f>
        <v>42</v>
      </c>
      <c r="C13" s="8">
        <f>AVERAGEIF(list!F:F,A13,list!C:C)</f>
        <v>1379.5238095238096</v>
      </c>
      <c r="D13" s="9">
        <f ca="1">AVERAGEIF(list!L:L,A13,list!M:M)</f>
        <v>15.369231443075318</v>
      </c>
      <c r="E13" s="10">
        <f ca="1">AVERAGEIF(list!L:L,A13,list!H:H)</f>
        <v>92.761904761904759</v>
      </c>
    </row>
    <row r="14" spans="1:5" ht="15.75" customHeight="1">
      <c r="A14" s="6" t="s">
        <v>17</v>
      </c>
      <c r="B14" s="7">
        <f>COUNTIF(list!L:L,A14)</f>
        <v>41</v>
      </c>
      <c r="C14" s="8">
        <f>AVERAGEIF(list!F:F,A14,list!C:C)</f>
        <v>1101.219512195122</v>
      </c>
      <c r="D14" s="9">
        <f ca="1">AVERAGEIF(list!L:L,A14,list!M:M)</f>
        <v>14.065451447651515</v>
      </c>
      <c r="E14" s="10">
        <f ca="1">AVERAGEIF(list!L:L,A14,list!H:H)</f>
        <v>80.317073170731703</v>
      </c>
    </row>
    <row r="15" spans="1:5" ht="15.75" customHeight="1">
      <c r="A15" s="6" t="s">
        <v>18</v>
      </c>
      <c r="B15" s="7">
        <f>COUNTIF(list!L:L,A15)</f>
        <v>27</v>
      </c>
      <c r="C15" s="8">
        <f>AVERAGEIF(list!F:F,A15,list!C:C)</f>
        <v>1130.7407407407406</v>
      </c>
      <c r="D15" s="9">
        <f ca="1">AVERAGEIF(list!L:L,A15,list!M:M)</f>
        <v>17.845328665665292</v>
      </c>
      <c r="E15" s="10">
        <f ca="1">AVERAGEIF(list!L:L,A15,list!H:H)</f>
        <v>179.66666666666666</v>
      </c>
    </row>
    <row r="16" spans="1:5" ht="15.75" customHeight="1">
      <c r="A16" s="6" t="s">
        <v>19</v>
      </c>
      <c r="B16" s="7">
        <f>COUNTIF(list!L:L,A16)</f>
        <v>28</v>
      </c>
      <c r="C16" s="8">
        <f>AVERAGEIF(list!F:F,A16,list!C:C)</f>
        <v>1308.2142857142858</v>
      </c>
      <c r="D16" s="9">
        <f ca="1">AVERAGEIF(list!L:L,A16,list!M:M)</f>
        <v>14.228671998479019</v>
      </c>
      <c r="E16" s="10">
        <f ca="1">AVERAGEIF(list!L:L,A16,list!H:H)</f>
        <v>93.892857142857139</v>
      </c>
    </row>
    <row r="17" spans="1:5" ht="15.75" customHeight="1">
      <c r="A17" s="6" t="s">
        <v>20</v>
      </c>
      <c r="B17" s="7">
        <f>COUNTIF(list!L:L,A17)</f>
        <v>27</v>
      </c>
      <c r="C17" s="8">
        <f>AVERAGEIF(list!F:F,A17,list!C:C)</f>
        <v>1458.8888888888889</v>
      </c>
      <c r="D17" s="9">
        <f ca="1">AVERAGEIF(list!L:L,A17,list!M:M)</f>
        <v>13.439419339438034</v>
      </c>
      <c r="E17" s="10">
        <f ca="1">AVERAGEIF(list!L:L,A17,list!H:H)</f>
        <v>113.48148148148148</v>
      </c>
    </row>
    <row r="18" spans="1:5" ht="15.75" customHeight="1">
      <c r="A18" s="6" t="s">
        <v>21</v>
      </c>
      <c r="B18" s="7">
        <f>COUNTIF(list!L:L,A18)</f>
        <v>25</v>
      </c>
      <c r="C18" s="8">
        <f>AVERAGEIF(list!F:F,A18,list!C:C)</f>
        <v>1479.2</v>
      </c>
      <c r="D18" s="9">
        <f ca="1">AVERAGEIF(list!L:L,A18,list!M:M)</f>
        <v>17.036475037867014</v>
      </c>
      <c r="E18" s="10">
        <f ca="1">AVERAGEIF(list!L:L,A18,list!H:H)</f>
        <v>89.8</v>
      </c>
    </row>
    <row r="19" spans="1:5" ht="15.75" customHeight="1">
      <c r="A19" s="6" t="s">
        <v>22</v>
      </c>
      <c r="B19" s="7">
        <f>COUNTIF(list!L:L,A19)</f>
        <v>24</v>
      </c>
      <c r="C19" s="8">
        <f>AVERAGEIF(list!F:F,A19,list!C:C)</f>
        <v>1582.5</v>
      </c>
      <c r="D19" s="9">
        <f ca="1">AVERAGEIF(list!L:L,A19,list!M:M)</f>
        <v>15.883736355545274</v>
      </c>
      <c r="E19" s="10">
        <f ca="1">AVERAGEIF(list!L:L,A19,list!H:H)</f>
        <v>101.45833333333333</v>
      </c>
    </row>
    <row r="20" spans="1:5" ht="15.75" customHeight="1">
      <c r="A20" s="6" t="s">
        <v>23</v>
      </c>
      <c r="B20" s="7">
        <f>COUNTIF(list!L:L,A20)</f>
        <v>23</v>
      </c>
      <c r="C20" s="8">
        <f>AVERAGEIF(list!F:F,A20,list!C:C)</f>
        <v>1271.304347826087</v>
      </c>
      <c r="D20" s="9">
        <f ca="1">AVERAGEIF(list!L:L,A20,list!M:M)</f>
        <v>14.604594902007426</v>
      </c>
      <c r="E20" s="10">
        <f ca="1">AVERAGEIF(list!L:L,A20,list!H:H)</f>
        <v>91.173913043478265</v>
      </c>
    </row>
    <row r="21" spans="1:5" ht="15.75" customHeight="1">
      <c r="A21" s="6" t="s">
        <v>24</v>
      </c>
      <c r="B21" s="7">
        <f>COUNTIF(list!L:L,A21)</f>
        <v>20</v>
      </c>
      <c r="C21" s="8">
        <f>AVERAGEIF(list!F:F,A21,list!C:C)</f>
        <v>1269.5</v>
      </c>
      <c r="D21" s="9">
        <f ca="1">AVERAGEIF(list!L:L,A21,list!M:M)</f>
        <v>17.051213548178243</v>
      </c>
      <c r="E21" s="10">
        <f ca="1">AVERAGEIF(list!L:L,A21,list!H:H)</f>
        <v>74.849999999999994</v>
      </c>
    </row>
    <row r="22" spans="1:5" ht="15.75" customHeight="1">
      <c r="A22" s="6" t="s">
        <v>25</v>
      </c>
      <c r="B22" s="7">
        <f>COUNTIF(list!L:L,A22)</f>
        <v>18</v>
      </c>
      <c r="C22" s="8">
        <f>AVERAGEIF(list!F:F,A22,list!C:C)</f>
        <v>1343.8888888888889</v>
      </c>
      <c r="D22" s="9">
        <f ca="1">AVERAGEIF(list!L:L,A22,list!M:M)</f>
        <v>12.834943802435482</v>
      </c>
      <c r="E22" s="10">
        <f ca="1">AVERAGEIF(list!L:L,A22,list!H:H)</f>
        <v>108.22222222222223</v>
      </c>
    </row>
    <row r="23" spans="1:5" ht="15.75" customHeight="1">
      <c r="A23" s="6" t="s">
        <v>26</v>
      </c>
      <c r="B23" s="7">
        <f>COUNTIF(list!L:L,A23)</f>
        <v>12</v>
      </c>
      <c r="C23" s="8">
        <f>AVERAGEIF(list!F:F,A23,list!C:C)</f>
        <v>1150</v>
      </c>
      <c r="D23" s="9">
        <f ca="1">AVERAGEIF(list!L:L,A23,list!M:M)</f>
        <v>15.14733533513918</v>
      </c>
      <c r="E23" s="10">
        <f ca="1">AVERAGEIF(list!L:L,A23,list!H:H)</f>
        <v>76.833333333333329</v>
      </c>
    </row>
    <row r="24" spans="1:5" ht="15.75" customHeight="1">
      <c r="A24" s="6" t="s">
        <v>27</v>
      </c>
      <c r="B24" s="7">
        <f>COUNTIF(list!L:L,A24)</f>
        <v>13</v>
      </c>
      <c r="C24" s="8">
        <f>AVERAGEIF(list!F:F,A24,list!C:C)</f>
        <v>1052.3076923076924</v>
      </c>
      <c r="D24" s="9">
        <f ca="1">AVERAGEIF(list!L:L,A24,list!M:M)</f>
        <v>15.33133973205733</v>
      </c>
      <c r="E24" s="10">
        <f ca="1">AVERAGEIF(list!L:L,A24,list!H:H)</f>
        <v>70.769230769230774</v>
      </c>
    </row>
    <row r="25" spans="1:5" ht="15.75" customHeight="1">
      <c r="A25" s="6" t="s">
        <v>28</v>
      </c>
      <c r="B25" s="7">
        <f>COUNTIF(list!L:L,A25)</f>
        <v>13</v>
      </c>
      <c r="C25" s="8">
        <f>AVERAGEIF(list!F:F,A25,list!C:C)</f>
        <v>1314.6153846153845</v>
      </c>
      <c r="D25" s="9">
        <f ca="1">AVERAGEIF(list!L:L,A25,list!M:M)</f>
        <v>14.594268183122994</v>
      </c>
      <c r="E25" s="10">
        <f ca="1">AVERAGEIF(list!L:L,A25,list!H:H)</f>
        <v>91.461538461538467</v>
      </c>
    </row>
    <row r="26" spans="1:5" ht="15.75" customHeight="1">
      <c r="A26" s="6" t="s">
        <v>29</v>
      </c>
      <c r="B26" s="7">
        <f>COUNTIF(list!L:L,A26)</f>
        <v>13</v>
      </c>
      <c r="C26" s="8">
        <f>AVERAGEIF(list!F:F,A26,list!C:C)</f>
        <v>2047.6923076923076</v>
      </c>
      <c r="D26" s="9">
        <f ca="1">AVERAGEIF(list!L:L,A26,list!M:M)</f>
        <v>12.359666848608832</v>
      </c>
      <c r="E26" s="10">
        <f ca="1">AVERAGEIF(list!L:L,A26,list!H:H)</f>
        <v>172</v>
      </c>
    </row>
    <row r="27" spans="1:5" ht="15.75" customHeight="1">
      <c r="A27" s="6" t="s">
        <v>30</v>
      </c>
      <c r="B27" s="7">
        <f>COUNTIF(list!L:L,A27)</f>
        <v>11</v>
      </c>
      <c r="C27" s="8">
        <f>AVERAGEIF(list!F:F,A27,list!C:C)</f>
        <v>1020</v>
      </c>
      <c r="D27" s="9">
        <f ca="1">AVERAGEIF(list!L:L,A27,list!M:M)</f>
        <v>14.073970756360763</v>
      </c>
      <c r="E27" s="10">
        <f ca="1">AVERAGEIF(list!L:L,A27,list!H:H)</f>
        <v>72.909090909090907</v>
      </c>
    </row>
    <row r="28" spans="1:5" ht="15.75" customHeight="1">
      <c r="A28" s="6" t="s">
        <v>31</v>
      </c>
      <c r="B28" s="7">
        <f>COUNTIF(list!L:L,A28)</f>
        <v>12</v>
      </c>
      <c r="C28" s="8">
        <f>AVERAGEIF(list!F:F,A28,list!C:C)</f>
        <v>1796.6666666666667</v>
      </c>
      <c r="D28" s="9">
        <f ca="1">AVERAGEIF(list!L:L,A28,list!M:M)</f>
        <v>13.342338473018488</v>
      </c>
      <c r="E28" s="10">
        <f ca="1">AVERAGEIF(list!L:L,A28,list!H:H)</f>
        <v>148.83333333333334</v>
      </c>
    </row>
    <row r="29" spans="1:5" ht="15.75" customHeight="1">
      <c r="A29" s="6" t="s">
        <v>32</v>
      </c>
      <c r="B29" s="7">
        <f>COUNTIF(list!L:L,A29)</f>
        <v>9</v>
      </c>
      <c r="C29" s="8">
        <f>AVERAGEIF(list!F:F,A29,list!C:C)</f>
        <v>1136.6666666666667</v>
      </c>
      <c r="D29" s="9">
        <f ca="1">AVERAGEIF(list!L:L,A29,list!M:M)</f>
        <v>13.306015356015354</v>
      </c>
      <c r="E29" s="10">
        <f ca="1">AVERAGEIF(list!L:L,A29,list!H:H)</f>
        <v>90.111111111111114</v>
      </c>
    </row>
    <row r="30" spans="1:5" ht="15.75" customHeight="1">
      <c r="A30" s="6" t="s">
        <v>33</v>
      </c>
      <c r="B30" s="7">
        <f>COUNTIF(list!L:L,A30)</f>
        <v>9</v>
      </c>
      <c r="C30" s="8">
        <f>AVERAGEIF(list!F:F,A30,list!C:C)</f>
        <v>1646.6666666666667</v>
      </c>
      <c r="D30" s="9">
        <f ca="1">AVERAGEIF(list!L:L,A30,list!M:M)</f>
        <v>17.303660495669366</v>
      </c>
      <c r="E30" s="10">
        <f ca="1">AVERAGEIF(list!L:L,A30,list!H:H)</f>
        <v>101.22222222222223</v>
      </c>
    </row>
    <row r="31" spans="1:5" ht="15.75" customHeight="1">
      <c r="A31" s="6" t="s">
        <v>34</v>
      </c>
      <c r="B31" s="7">
        <f>COUNTIF(list!L:L,A31)</f>
        <v>6</v>
      </c>
      <c r="C31" s="8">
        <f>AVERAGEIF(list!F:F,A31,list!C:C)</f>
        <v>1276.6666666666667</v>
      </c>
      <c r="D31" s="9">
        <f ca="1">AVERAGEIF(list!L:L,A31,list!M:M)</f>
        <v>12.209073493556252</v>
      </c>
      <c r="E31" s="10">
        <f ca="1">AVERAGEIF(list!L:L,A31,list!H:H)</f>
        <v>113.33333333333333</v>
      </c>
    </row>
    <row r="32" spans="1:5" ht="15.75" customHeight="1">
      <c r="A32" s="6" t="s">
        <v>35</v>
      </c>
      <c r="B32" s="7">
        <f>COUNTIF(list!L:L,A32)</f>
        <v>2</v>
      </c>
      <c r="C32" s="8">
        <f>AVERAGEIF(list!F:F,A32,list!C:C)</f>
        <v>2530</v>
      </c>
      <c r="D32" s="9">
        <f ca="1">AVERAGEIF(list!L:L,A32,list!M:M)</f>
        <v>14.104651162790697</v>
      </c>
      <c r="E32" s="10">
        <f ca="1">AVERAGEIF(list!L:L,A32,list!H:H)</f>
        <v>1966.5</v>
      </c>
    </row>
    <row r="33" spans="1:5" ht="15.75" customHeight="1">
      <c r="A33" s="6" t="s">
        <v>36</v>
      </c>
      <c r="B33" s="7">
        <f>COUNTIF(list!L:L,A33)</f>
        <v>2</v>
      </c>
      <c r="C33" s="8">
        <f>AVERAGEIF(list!F:F,A33,list!C:C)</f>
        <v>1305</v>
      </c>
      <c r="D33" s="9">
        <f ca="1">AVERAGEIF(list!L:L,A33,list!M:M)</f>
        <v>19.778846153846153</v>
      </c>
      <c r="E33" s="10">
        <f ca="1">AVERAGEIF(list!L:L,A33,list!H:H)</f>
        <v>66</v>
      </c>
    </row>
    <row r="34" spans="1:5" ht="15.75" customHeight="1">
      <c r="A34" s="6" t="s">
        <v>37</v>
      </c>
      <c r="B34" s="7">
        <f>COUNTIF(list!L:L,A34)</f>
        <v>2</v>
      </c>
      <c r="C34" s="8">
        <f>AVERAGEIF(list!F:F,A34,list!C:C)</f>
        <v>1545</v>
      </c>
      <c r="D34" s="9">
        <f ca="1">AVERAGEIF(list!L:L,A34,list!M:M)</f>
        <v>16.217391304347828</v>
      </c>
      <c r="E34" s="10">
        <f ca="1">AVERAGEIF(list!L:L,A34,list!H:H)</f>
        <v>95</v>
      </c>
    </row>
    <row r="35" spans="1:5" ht="15.75" customHeight="1">
      <c r="A35" s="6" t="s">
        <v>38</v>
      </c>
      <c r="B35" s="7">
        <f>COUNTIF(list!L:L,A35)</f>
        <v>1</v>
      </c>
      <c r="C35" s="8">
        <f>AVERAGEIF(list!F:F,A35,list!C:C)</f>
        <v>1410</v>
      </c>
      <c r="D35" s="9">
        <f ca="1">AVERAGEIF(list!L:L,A35,list!M:M)</f>
        <v>14.842105263157896</v>
      </c>
      <c r="E35" s="10">
        <f ca="1">AVERAGEIF(list!L:L,A35,list!H:H)</f>
        <v>95</v>
      </c>
    </row>
    <row r="36" spans="1:5" ht="15.75" customHeight="1">
      <c r="A36" s="6" t="s">
        <v>39</v>
      </c>
      <c r="B36" s="7">
        <f>COUNTIF(list!L:L,A36)</f>
        <v>1</v>
      </c>
      <c r="C36" s="8">
        <f>AVERAGEIF(list!F:F,A36,list!C:C)</f>
        <v>1920</v>
      </c>
      <c r="D36" s="9">
        <f ca="1">AVERAGEIF(list!L:L,A36,list!M:M)</f>
        <v>9.6</v>
      </c>
      <c r="E36" s="10">
        <f ca="1">AVERAGEIF(list!L:L,A36,list!H:H)</f>
        <v>200</v>
      </c>
    </row>
  </sheetData>
  <autoFilter ref="A1:AA157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2371"/>
  <sheetViews>
    <sheetView workbookViewId="0">
      <pane ySplit="1" topLeftCell="A2" activePane="bottomLeft" state="frozen"/>
      <selection pane="bottomLeft" activeCell="A9" sqref="A9:XFD9"/>
    </sheetView>
  </sheetViews>
  <sheetFormatPr baseColWidth="10" defaultColWidth="12.6640625" defaultRowHeight="15.75" customHeight="1"/>
  <cols>
    <col min="2" max="2" width="14" customWidth="1"/>
    <col min="3" max="3" width="10" customWidth="1"/>
    <col min="4" max="4" width="7.6640625" customWidth="1"/>
    <col min="5" max="5" width="46.1640625" customWidth="1"/>
    <col min="6" max="7" width="12.6640625" customWidth="1"/>
    <col min="8" max="8" width="38.5" customWidth="1"/>
    <col min="9" max="9" width="37.1640625" customWidth="1"/>
  </cols>
  <sheetData>
    <row r="1" spans="1:9" ht="15.75" customHeight="1">
      <c r="A1" s="1" t="s">
        <v>40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1" t="s">
        <v>48</v>
      </c>
    </row>
    <row r="2" spans="1:9" ht="15.75" customHeight="1">
      <c r="A2" s="11" t="s">
        <v>49</v>
      </c>
      <c r="B2" s="6" t="e">
        <f>VLOOKUP(A2,list!A:K,11,FALSE)</f>
        <v>#N/A</v>
      </c>
      <c r="C2" s="6" t="e">
        <f>VLOOKUP(A2,list!A:K,6,FALSE)</f>
        <v>#N/A</v>
      </c>
      <c r="D2" s="12" t="e">
        <f>VLOOKUP(A2,list!A:K,3,FALSE)</f>
        <v>#N/A</v>
      </c>
      <c r="E2" s="6" t="s">
        <v>50</v>
      </c>
      <c r="F2" s="11">
        <v>37.983809600000001</v>
      </c>
      <c r="G2" s="11">
        <v>23.727538800000001</v>
      </c>
      <c r="H2" s="6" t="e">
        <f t="shared" ref="H2:H1571" si="0">"("&amp;F2&amp;" "&amp;G2&amp;"),"&amp;A2&amp;","&amp;B2&amp;"bd"&amp;"-"&amp;C2&amp;"-"&amp;D2&amp;"€"</f>
        <v>#N/A</v>
      </c>
      <c r="I2" s="6" t="s">
        <v>51</v>
      </c>
    </row>
    <row r="3" spans="1:9" ht="15.75" customHeight="1">
      <c r="A3" s="11" t="s">
        <v>52</v>
      </c>
      <c r="B3" s="6" t="e">
        <f>VLOOKUP(A3,list!A:K,11,FALSE)</f>
        <v>#N/A</v>
      </c>
      <c r="C3" s="6" t="e">
        <f>VLOOKUP(A3,list!A:K,6,FALSE)</f>
        <v>#N/A</v>
      </c>
      <c r="D3" s="12" t="e">
        <f>VLOOKUP(A3,list!A:K,3,FALSE)</f>
        <v>#N/A</v>
      </c>
      <c r="E3" s="6" t="s">
        <v>50</v>
      </c>
      <c r="F3" s="11">
        <v>37.983809600000001</v>
      </c>
      <c r="G3" s="11">
        <v>23.727538800000001</v>
      </c>
      <c r="H3" s="6" t="e">
        <f t="shared" si="0"/>
        <v>#N/A</v>
      </c>
      <c r="I3" s="6" t="s">
        <v>53</v>
      </c>
    </row>
    <row r="4" spans="1:9" ht="15.75" customHeight="1">
      <c r="A4" s="11" t="s">
        <v>54</v>
      </c>
      <c r="B4" s="6" t="e">
        <f>VLOOKUP(A4,list!A:K,11,FALSE)</f>
        <v>#N/A</v>
      </c>
      <c r="C4" s="6" t="e">
        <f>VLOOKUP(A4,list!A:K,6,FALSE)</f>
        <v>#N/A</v>
      </c>
      <c r="D4" s="12" t="e">
        <f>VLOOKUP(A4,list!A:K,3,FALSE)</f>
        <v>#N/A</v>
      </c>
      <c r="E4" s="6" t="s">
        <v>55</v>
      </c>
      <c r="F4" s="11">
        <v>37.9562095</v>
      </c>
      <c r="G4" s="11">
        <v>23.632515699999999</v>
      </c>
      <c r="H4" s="6" t="e">
        <f t="shared" si="0"/>
        <v>#N/A</v>
      </c>
      <c r="I4" s="6" t="s">
        <v>56</v>
      </c>
    </row>
    <row r="5" spans="1:9" ht="15.75" customHeight="1">
      <c r="A5" s="11" t="s">
        <v>57</v>
      </c>
      <c r="B5" s="6" t="e">
        <f>VLOOKUP(A5,list!A:K,11,FALSE)</f>
        <v>#N/A</v>
      </c>
      <c r="C5" s="6" t="e">
        <f>VLOOKUP(A5,list!A:K,6,FALSE)</f>
        <v>#N/A</v>
      </c>
      <c r="D5" s="12" t="e">
        <f>VLOOKUP(A5,list!A:K,3,FALSE)</f>
        <v>#N/A</v>
      </c>
      <c r="E5" s="6" t="s">
        <v>58</v>
      </c>
      <c r="F5" s="11">
        <v>37.983809600000001</v>
      </c>
      <c r="G5" s="11">
        <v>23.727538800000001</v>
      </c>
      <c r="H5" s="6" t="e">
        <f t="shared" si="0"/>
        <v>#N/A</v>
      </c>
      <c r="I5" s="6" t="s">
        <v>59</v>
      </c>
    </row>
    <row r="6" spans="1:9" ht="15.75" customHeight="1">
      <c r="A6" s="11" t="s">
        <v>60</v>
      </c>
      <c r="B6" s="6" t="e">
        <f>VLOOKUP(A6,list!A:K,11,FALSE)</f>
        <v>#N/A</v>
      </c>
      <c r="C6" s="6" t="e">
        <f>VLOOKUP(A6,list!A:K,6,FALSE)</f>
        <v>#N/A</v>
      </c>
      <c r="D6" s="12" t="e">
        <f>VLOOKUP(A6,list!A:K,3,FALSE)</f>
        <v>#N/A</v>
      </c>
      <c r="E6" s="6" t="s">
        <v>61</v>
      </c>
      <c r="F6" s="11">
        <v>37.978754100000003</v>
      </c>
      <c r="G6" s="11">
        <v>23.7239024</v>
      </c>
      <c r="H6" s="6" t="e">
        <f t="shared" si="0"/>
        <v>#N/A</v>
      </c>
      <c r="I6" s="6" t="s">
        <v>62</v>
      </c>
    </row>
    <row r="7" spans="1:9" ht="15.75" customHeight="1">
      <c r="A7" s="11" t="s">
        <v>63</v>
      </c>
      <c r="B7" s="6" t="e">
        <f>VLOOKUP(A7,list!A:K,11,FALSE)</f>
        <v>#N/A</v>
      </c>
      <c r="C7" s="6" t="e">
        <f>VLOOKUP(A7,list!A:K,6,FALSE)</f>
        <v>#N/A</v>
      </c>
      <c r="D7" s="12" t="e">
        <f>VLOOKUP(A7,list!A:K,3,FALSE)</f>
        <v>#N/A</v>
      </c>
      <c r="E7" s="6" t="s">
        <v>64</v>
      </c>
      <c r="F7" s="11">
        <v>37.964474199999998</v>
      </c>
      <c r="G7" s="11">
        <v>23.724357300000001</v>
      </c>
      <c r="H7" s="6" t="e">
        <f t="shared" si="0"/>
        <v>#N/A</v>
      </c>
      <c r="I7" s="6" t="s">
        <v>65</v>
      </c>
    </row>
    <row r="8" spans="1:9" ht="15.75" customHeight="1">
      <c r="A8" s="11" t="s">
        <v>66</v>
      </c>
      <c r="B8" s="6">
        <f>VLOOKUP(A8,list!A:K,11,FALSE)</f>
        <v>1</v>
      </c>
      <c r="C8" s="6" t="str">
        <f>VLOOKUP(A8,list!A:K,6,FALSE)</f>
        <v>Marousi</v>
      </c>
      <c r="D8" s="12">
        <f>VLOOKUP(A8,list!A:K,3,FALSE)</f>
        <v>860</v>
      </c>
      <c r="E8" s="6" t="s">
        <v>67</v>
      </c>
      <c r="F8" s="11">
        <v>37.9635192</v>
      </c>
      <c r="G8" s="11">
        <v>23.724153099999999</v>
      </c>
      <c r="H8" s="6" t="str">
        <f t="shared" si="0"/>
        <v>(37,9635192 23,7241531),ID: 1263,1bd-Marousi-860€</v>
      </c>
      <c r="I8" s="6" t="s">
        <v>68</v>
      </c>
    </row>
    <row r="9" spans="1:9" ht="15.75" customHeight="1">
      <c r="A9" s="11" t="s">
        <v>69</v>
      </c>
      <c r="B9" s="6">
        <f>VLOOKUP(A9,list!A:K,11,FALSE)</f>
        <v>1</v>
      </c>
      <c r="C9" s="6" t="str">
        <f>VLOOKUP(A9,list!A:K,6,FALSE)</f>
        <v>Marousi</v>
      </c>
      <c r="D9" s="12">
        <f>VLOOKUP(A9,list!A:K,3,FALSE)</f>
        <v>870</v>
      </c>
      <c r="E9" s="6" t="s">
        <v>70</v>
      </c>
      <c r="F9" s="11">
        <v>37.990943999999999</v>
      </c>
      <c r="G9" s="11">
        <v>23.7339339</v>
      </c>
      <c r="H9" s="6" t="str">
        <f t="shared" si="0"/>
        <v>(37,990944 23,7339339),ID: 1940,1bd-Marousi-870€</v>
      </c>
      <c r="I9" s="6" t="s">
        <v>71</v>
      </c>
    </row>
    <row r="10" spans="1:9" ht="15.75" customHeight="1">
      <c r="A10" s="11" t="s">
        <v>72</v>
      </c>
      <c r="B10" s="6">
        <f>VLOOKUP(A10,list!A:K,11,FALSE)</f>
        <v>1</v>
      </c>
      <c r="C10" s="6" t="str">
        <f>VLOOKUP(A10,list!A:K,6,FALSE)</f>
        <v>Agia Paraskevi</v>
      </c>
      <c r="D10" s="12">
        <f>VLOOKUP(A10,list!A:K,3,FALSE)</f>
        <v>880</v>
      </c>
      <c r="E10" s="6" t="s">
        <v>73</v>
      </c>
      <c r="F10" s="11">
        <v>38.010067800000002</v>
      </c>
      <c r="G10" s="11">
        <v>23.826974700000001</v>
      </c>
      <c r="H10" s="6" t="str">
        <f t="shared" si="0"/>
        <v>(38,0100678 23,8269747),ID: 1182,1bd-Agia Paraskevi-880€</v>
      </c>
      <c r="I10" s="6" t="s">
        <v>74</v>
      </c>
    </row>
    <row r="11" spans="1:9" ht="15.75" customHeight="1">
      <c r="A11" s="11" t="s">
        <v>75</v>
      </c>
      <c r="B11" s="6">
        <f>VLOOKUP(A11,list!A:K,11,FALSE)</f>
        <v>1</v>
      </c>
      <c r="C11" s="6" t="str">
        <f>VLOOKUP(A11,list!A:K,6,FALSE)</f>
        <v>Pangrati</v>
      </c>
      <c r="D11" s="12">
        <f>VLOOKUP(A11,list!A:K,3,FALSE)</f>
        <v>890</v>
      </c>
      <c r="E11" s="6" t="s">
        <v>76</v>
      </c>
      <c r="F11" s="11">
        <v>37.966046499999997</v>
      </c>
      <c r="G11" s="11">
        <v>23.742356999999998</v>
      </c>
      <c r="H11" s="6" t="str">
        <f t="shared" si="0"/>
        <v>(37,9660465 23,742357),ID: 1269,1bd-Pangrati-890€</v>
      </c>
      <c r="I11" s="6" t="s">
        <v>77</v>
      </c>
    </row>
    <row r="12" spans="1:9" ht="15.75" customHeight="1">
      <c r="A12" s="11" t="s">
        <v>78</v>
      </c>
      <c r="B12" s="6">
        <f>VLOOKUP(A12,list!A:K,11,FALSE)</f>
        <v>1</v>
      </c>
      <c r="C12" s="6" t="str">
        <f>VLOOKUP(A12,list!A:K,6,FALSE)</f>
        <v>Mets - Kallimarmaro</v>
      </c>
      <c r="D12" s="12">
        <f>VLOOKUP(A12,list!A:K,3,FALSE)</f>
        <v>890</v>
      </c>
      <c r="E12" s="6" t="s">
        <v>79</v>
      </c>
      <c r="F12" s="11">
        <v>37.966181599999999</v>
      </c>
      <c r="G12" s="11">
        <v>23.7364733</v>
      </c>
      <c r="H12" s="6" t="str">
        <f t="shared" si="0"/>
        <v>(37,9661816 23,7364733),ID: 1261,1bd-Mets - Kallimarmaro-890€</v>
      </c>
      <c r="I12" s="6" t="s">
        <v>80</v>
      </c>
    </row>
    <row r="13" spans="1:9" ht="15.75" customHeight="1">
      <c r="A13" s="11" t="s">
        <v>81</v>
      </c>
      <c r="B13" s="6">
        <f>VLOOKUP(A13,list!A:K,11,FALSE)</f>
        <v>1</v>
      </c>
      <c r="C13" s="6" t="str">
        <f>VLOOKUP(A13,list!A:K,6,FALSE)</f>
        <v>Historic Center</v>
      </c>
      <c r="D13" s="12">
        <f>VLOOKUP(A13,list!A:K,3,FALSE)</f>
        <v>900</v>
      </c>
      <c r="E13" s="6" t="s">
        <v>50</v>
      </c>
      <c r="F13" s="11">
        <v>37.983809600000001</v>
      </c>
      <c r="G13" s="11">
        <v>23.727538800000001</v>
      </c>
      <c r="H13" s="6" t="str">
        <f t="shared" si="0"/>
        <v>(37,9838096 23,7275388),ID: 1025072P,1bd-Historic Center-900€</v>
      </c>
      <c r="I13" s="6" t="s">
        <v>82</v>
      </c>
    </row>
    <row r="14" spans="1:9" ht="15.75" customHeight="1">
      <c r="A14" s="11" t="s">
        <v>83</v>
      </c>
      <c r="B14" s="6">
        <f>VLOOKUP(A14,list!A:K,11,FALSE)</f>
        <v>1</v>
      </c>
      <c r="C14" s="6" t="str">
        <f>VLOOKUP(A14,list!A:K,6,FALSE)</f>
        <v>Ampelokipoi</v>
      </c>
      <c r="D14" s="12">
        <f>VLOOKUP(A14,list!A:K,3,FALSE)</f>
        <v>900</v>
      </c>
      <c r="E14" s="6" t="s">
        <v>84</v>
      </c>
      <c r="F14" s="11">
        <v>37.991729599999999</v>
      </c>
      <c r="G14" s="11">
        <v>23.760157</v>
      </c>
      <c r="H14" s="6" t="str">
        <f t="shared" si="0"/>
        <v>(37,9917296 23,760157),ID: 1484,1bd-Ampelokipoi-900€</v>
      </c>
      <c r="I14" s="6" t="s">
        <v>85</v>
      </c>
    </row>
    <row r="15" spans="1:9" ht="15.75" customHeight="1">
      <c r="A15" s="11" t="s">
        <v>86</v>
      </c>
      <c r="B15" s="6">
        <f>VLOOKUP(A15,list!A:K,11,FALSE)</f>
        <v>1</v>
      </c>
      <c r="C15" s="6" t="str">
        <f>VLOOKUP(A15,list!A:K,6,FALSE)</f>
        <v>Chalandri</v>
      </c>
      <c r="D15" s="12">
        <f>VLOOKUP(A15,list!A:K,3,FALSE)</f>
        <v>910</v>
      </c>
      <c r="E15" s="6" t="s">
        <v>87</v>
      </c>
      <c r="F15" s="11">
        <v>38.0212322</v>
      </c>
      <c r="G15" s="11">
        <v>23.796027299999999</v>
      </c>
      <c r="H15" s="6" t="str">
        <f t="shared" si="0"/>
        <v>(38,0212322 23,7960273),ID: 462,1bd-Chalandri-910€</v>
      </c>
      <c r="I15" s="6" t="s">
        <v>88</v>
      </c>
    </row>
    <row r="16" spans="1:9" ht="15.75" customHeight="1">
      <c r="A16" s="11" t="s">
        <v>89</v>
      </c>
      <c r="B16" s="6">
        <f>VLOOKUP(A16,list!A:K,11,FALSE)</f>
        <v>1</v>
      </c>
      <c r="C16" s="6" t="str">
        <f>VLOOKUP(A16,list!A:K,6,FALSE)</f>
        <v>Chalandri</v>
      </c>
      <c r="D16" s="12">
        <f>VLOOKUP(A16,list!A:K,3,FALSE)</f>
        <v>920</v>
      </c>
      <c r="E16" s="6" t="s">
        <v>90</v>
      </c>
      <c r="F16" s="11">
        <v>38.021421400000001</v>
      </c>
      <c r="G16" s="11">
        <v>23.798767900000001</v>
      </c>
      <c r="H16" s="6" t="str">
        <f t="shared" si="0"/>
        <v>(38,0214214 23,7987679),ID: 1574,1bd-Chalandri-920€</v>
      </c>
      <c r="I16" s="6" t="s">
        <v>91</v>
      </c>
    </row>
    <row r="17" spans="1:9" ht="15.75" customHeight="1">
      <c r="A17" s="11" t="s">
        <v>92</v>
      </c>
      <c r="B17" s="6">
        <f>VLOOKUP(A17,list!A:K,11,FALSE)</f>
        <v>1</v>
      </c>
      <c r="C17" s="6" t="str">
        <f>VLOOKUP(A17,list!A:K,6,FALSE)</f>
        <v>Cholargos</v>
      </c>
      <c r="D17" s="12">
        <f>VLOOKUP(A17,list!A:K,3,FALSE)</f>
        <v>920</v>
      </c>
      <c r="E17" s="6" t="s">
        <v>93</v>
      </c>
      <c r="F17" s="11">
        <v>37.999341000000001</v>
      </c>
      <c r="G17" s="11">
        <v>23.795698399999999</v>
      </c>
      <c r="H17" s="6" t="str">
        <f t="shared" si="0"/>
        <v>(37,999341 23,7956984),ID: 1417,1bd-Cholargos-920€</v>
      </c>
      <c r="I17" s="6" t="s">
        <v>94</v>
      </c>
    </row>
    <row r="18" spans="1:9" ht="15.75" customHeight="1">
      <c r="A18" s="11" t="s">
        <v>95</v>
      </c>
      <c r="B18" s="6">
        <f>VLOOKUP(A18,list!A:K,11,FALSE)</f>
        <v>1</v>
      </c>
      <c r="C18" s="6" t="str">
        <f>VLOOKUP(A18,list!A:K,6,FALSE)</f>
        <v>Vasilissis Sofias Avenue</v>
      </c>
      <c r="D18" s="12">
        <f>VLOOKUP(A18,list!A:K,3,FALSE)</f>
        <v>930</v>
      </c>
      <c r="E18" s="6" t="s">
        <v>96</v>
      </c>
      <c r="F18" s="11">
        <v>37.975368799999998</v>
      </c>
      <c r="G18" s="11">
        <v>23.742497499999999</v>
      </c>
      <c r="H18" s="6" t="str">
        <f t="shared" si="0"/>
        <v>(37,9753688 23,7424975),ID: 1732,1bd-Vasilissis Sofias Avenue-930€</v>
      </c>
      <c r="I18" s="6" t="s">
        <v>97</v>
      </c>
    </row>
    <row r="19" spans="1:9" ht="15.75" customHeight="1">
      <c r="A19" s="11" t="s">
        <v>98</v>
      </c>
      <c r="B19" s="6">
        <f>VLOOKUP(A19,list!A:K,11,FALSE)</f>
        <v>1</v>
      </c>
      <c r="C19" s="6" t="str">
        <f>VLOOKUP(A19,list!A:K,6,FALSE)</f>
        <v>Agia Paraskevi</v>
      </c>
      <c r="D19" s="12">
        <f>VLOOKUP(A19,list!A:K,3,FALSE)</f>
        <v>930</v>
      </c>
      <c r="E19" s="6" t="s">
        <v>99</v>
      </c>
      <c r="F19" s="11">
        <v>38.005096500000001</v>
      </c>
      <c r="G19" s="11">
        <v>23.821136899999999</v>
      </c>
      <c r="H19" s="6" t="str">
        <f t="shared" si="0"/>
        <v>(38,0050965 23,8211369),ID: 1659,1bd-Agia Paraskevi-930€</v>
      </c>
      <c r="I19" s="6" t="s">
        <v>100</v>
      </c>
    </row>
    <row r="20" spans="1:9" ht="15.75" customHeight="1">
      <c r="A20" s="11" t="s">
        <v>101</v>
      </c>
      <c r="B20" s="6">
        <f>VLOOKUP(A20,list!A:K,11,FALSE)</f>
        <v>1</v>
      </c>
      <c r="C20" s="6" t="str">
        <f>VLOOKUP(A20,list!A:K,6,FALSE)</f>
        <v>Chalandri</v>
      </c>
      <c r="D20" s="12">
        <f>VLOOKUP(A20,list!A:K,3,FALSE)</f>
        <v>930</v>
      </c>
      <c r="E20" s="6" t="s">
        <v>102</v>
      </c>
      <c r="F20" s="11">
        <v>37.988602200000003</v>
      </c>
      <c r="G20" s="11">
        <v>23.7349821</v>
      </c>
      <c r="H20" s="6" t="str">
        <f t="shared" si="0"/>
        <v>(37,9886022 23,7349821),ID: 1218,1bd-Chalandri-930€</v>
      </c>
      <c r="I20" s="6" t="s">
        <v>103</v>
      </c>
    </row>
    <row r="21" spans="1:9" ht="15.75" customHeight="1">
      <c r="A21" s="11" t="s">
        <v>104</v>
      </c>
      <c r="B21" s="6">
        <f>VLOOKUP(A21,list!A:K,11,FALSE)</f>
        <v>1</v>
      </c>
      <c r="C21" s="6" t="str">
        <f>VLOOKUP(A21,list!A:K,6,FALSE)</f>
        <v>Neo Psychiko</v>
      </c>
      <c r="D21" s="12">
        <f>VLOOKUP(A21,list!A:K,3,FALSE)</f>
        <v>930</v>
      </c>
      <c r="E21" s="6" t="s">
        <v>105</v>
      </c>
      <c r="F21" s="11">
        <v>38.006735399999997</v>
      </c>
      <c r="G21" s="11">
        <v>23.782779399999999</v>
      </c>
      <c r="H21" s="6" t="str">
        <f t="shared" si="0"/>
        <v>(38,0067354 23,7827794),ID: 1646,1bd-Neo Psychiko-930€</v>
      </c>
      <c r="I21" s="6" t="s">
        <v>106</v>
      </c>
    </row>
    <row r="22" spans="1:9" ht="15.75" customHeight="1">
      <c r="A22" s="11" t="s">
        <v>107</v>
      </c>
      <c r="B22" s="6">
        <f>VLOOKUP(A22,list!A:K,11,FALSE)</f>
        <v>1</v>
      </c>
      <c r="C22" s="6" t="str">
        <f>VLOOKUP(A22,list!A:K,6,FALSE)</f>
        <v>Vasilissis Sofias Avenue</v>
      </c>
      <c r="D22" s="12">
        <f>VLOOKUP(A22,list!A:K,3,FALSE)</f>
        <v>940</v>
      </c>
      <c r="E22" s="6" t="s">
        <v>108</v>
      </c>
      <c r="F22" s="11">
        <v>37.975368799999998</v>
      </c>
      <c r="G22" s="11">
        <v>23.742497499999999</v>
      </c>
      <c r="H22" s="6" t="str">
        <f t="shared" si="0"/>
        <v>(37,9753688 23,7424975),ID: 1589,1bd-Vasilissis Sofias Avenue-940€</v>
      </c>
      <c r="I22" s="6" t="s">
        <v>109</v>
      </c>
    </row>
    <row r="23" spans="1:9" ht="15.75" customHeight="1">
      <c r="A23" s="11" t="s">
        <v>110</v>
      </c>
      <c r="B23" s="6">
        <f>VLOOKUP(A23,list!A:K,11,FALSE)</f>
        <v>1</v>
      </c>
      <c r="C23" s="6" t="str">
        <f>VLOOKUP(A23,list!A:K,6,FALSE)</f>
        <v>Pangrati</v>
      </c>
      <c r="D23" s="12">
        <f>VLOOKUP(A23,list!A:K,3,FALSE)</f>
        <v>960</v>
      </c>
      <c r="E23" s="6" t="s">
        <v>111</v>
      </c>
      <c r="F23" s="11">
        <v>37.965268100000003</v>
      </c>
      <c r="G23" s="11">
        <v>23.754506599999999</v>
      </c>
      <c r="H23" s="6" t="str">
        <f t="shared" si="0"/>
        <v>(37,9652681 23,7545066),ID: 1330,1bd-Pangrati-960€</v>
      </c>
      <c r="I23" s="6" t="s">
        <v>112</v>
      </c>
    </row>
    <row r="24" spans="1:9" ht="15.75" customHeight="1">
      <c r="A24" s="11" t="s">
        <v>113</v>
      </c>
      <c r="B24" s="6">
        <f>VLOOKUP(A24,list!A:K,11,FALSE)</f>
        <v>1</v>
      </c>
      <c r="C24" s="6" t="str">
        <f>VLOOKUP(A24,list!A:K,6,FALSE)</f>
        <v>Vasilissis Sofias Avenue</v>
      </c>
      <c r="D24" s="12">
        <f>VLOOKUP(A24,list!A:K,3,FALSE)</f>
        <v>970</v>
      </c>
      <c r="E24" s="6" t="s">
        <v>114</v>
      </c>
      <c r="F24" s="11">
        <v>37.977495500000003</v>
      </c>
      <c r="G24" s="11">
        <v>23.756073000000001</v>
      </c>
      <c r="H24" s="6" t="str">
        <f t="shared" si="0"/>
        <v>(37,9774955 23,756073),ID: 1314,1bd-Vasilissis Sofias Avenue-970€</v>
      </c>
      <c r="I24" s="6" t="s">
        <v>115</v>
      </c>
    </row>
    <row r="25" spans="1:9" ht="15.75" customHeight="1">
      <c r="A25" s="11" t="s">
        <v>116</v>
      </c>
      <c r="B25" s="6">
        <f>VLOOKUP(A25,list!A:K,11,FALSE)</f>
        <v>1</v>
      </c>
      <c r="C25" s="6" t="str">
        <f>VLOOKUP(A25,list!A:K,6,FALSE)</f>
        <v>Palaio Faliro</v>
      </c>
      <c r="D25" s="12">
        <f>VLOOKUP(A25,list!A:K,3,FALSE)</f>
        <v>980</v>
      </c>
      <c r="E25" s="6" t="s">
        <v>117</v>
      </c>
      <c r="F25" s="11">
        <v>37.931179</v>
      </c>
      <c r="G25" s="11">
        <v>23.700937700000001</v>
      </c>
      <c r="H25" s="6" t="str">
        <f t="shared" si="0"/>
        <v>(37,931179 23,7009377),ID: 1294,1bd-Palaio Faliro-980€</v>
      </c>
      <c r="I25" s="6" t="s">
        <v>118</v>
      </c>
    </row>
    <row r="26" spans="1:9" ht="15.75" customHeight="1">
      <c r="A26" s="11" t="s">
        <v>119</v>
      </c>
      <c r="B26" s="6">
        <f>VLOOKUP(A26,list!A:K,11,FALSE)</f>
        <v>1</v>
      </c>
      <c r="C26" s="6" t="str">
        <f>VLOOKUP(A26,list!A:K,6,FALSE)</f>
        <v>Chalandri</v>
      </c>
      <c r="D26" s="12">
        <f>VLOOKUP(A26,list!A:K,3,FALSE)</f>
        <v>1010</v>
      </c>
      <c r="E26" s="6" t="s">
        <v>120</v>
      </c>
      <c r="F26" s="11">
        <v>37.981574600000002</v>
      </c>
      <c r="G26" s="11">
        <v>23.7358248</v>
      </c>
      <c r="H26" s="6" t="str">
        <f t="shared" si="0"/>
        <v>(37,9815746 23,7358248),ID: 1756,1bd-Chalandri-1010€</v>
      </c>
      <c r="I26" s="6" t="s">
        <v>121</v>
      </c>
    </row>
    <row r="27" spans="1:9" ht="15.75" customHeight="1">
      <c r="A27" s="11" t="s">
        <v>122</v>
      </c>
      <c r="B27" s="6">
        <f>VLOOKUP(A27,list!A:K,11,FALSE)</f>
        <v>1</v>
      </c>
      <c r="C27" s="6" t="str">
        <f>VLOOKUP(A27,list!A:K,6,FALSE)</f>
        <v>Cholargos</v>
      </c>
      <c r="D27" s="12">
        <f>VLOOKUP(A27,list!A:K,3,FALSE)</f>
        <v>1010</v>
      </c>
      <c r="E27" s="6" t="s">
        <v>123</v>
      </c>
      <c r="F27" s="11">
        <v>38.001193200000003</v>
      </c>
      <c r="G27" s="11">
        <v>23.802844199999999</v>
      </c>
      <c r="H27" s="6" t="str">
        <f t="shared" si="0"/>
        <v>(38,0011932 23,8028442),ID: 625,1bd-Cholargos-1010€</v>
      </c>
      <c r="I27" s="6" t="s">
        <v>124</v>
      </c>
    </row>
    <row r="28" spans="1:9" ht="15.75" customHeight="1">
      <c r="A28" s="11" t="s">
        <v>125</v>
      </c>
      <c r="B28" s="6">
        <f>VLOOKUP(A28,list!A:K,11,FALSE)</f>
        <v>1</v>
      </c>
      <c r="C28" s="6" t="str">
        <f>VLOOKUP(A28,list!A:K,6,FALSE)</f>
        <v>Pangrati</v>
      </c>
      <c r="D28" s="12">
        <f>VLOOKUP(A28,list!A:K,3,FALSE)</f>
        <v>1010</v>
      </c>
      <c r="E28" s="6" t="s">
        <v>126</v>
      </c>
      <c r="F28" s="11">
        <v>37.965714599999998</v>
      </c>
      <c r="G28" s="11">
        <v>23.7433075</v>
      </c>
      <c r="H28" s="6" t="str">
        <f t="shared" si="0"/>
        <v>(37,9657146 23,7433075),ID: 1013,1bd-Pangrati-1010€</v>
      </c>
      <c r="I28" s="6" t="s">
        <v>127</v>
      </c>
    </row>
    <row r="29" spans="1:9" ht="15.75" customHeight="1">
      <c r="A29" s="11" t="s">
        <v>128</v>
      </c>
      <c r="B29" s="6">
        <f>VLOOKUP(A29,list!A:K,11,FALSE)</f>
        <v>1</v>
      </c>
      <c r="C29" s="6" t="str">
        <f>VLOOKUP(A29,list!A:K,6,FALSE)</f>
        <v>Marousi</v>
      </c>
      <c r="D29" s="12">
        <f>VLOOKUP(A29,list!A:K,3,FALSE)</f>
        <v>1010</v>
      </c>
      <c r="E29" s="6" t="s">
        <v>129</v>
      </c>
      <c r="F29" s="11">
        <v>38.046310099999999</v>
      </c>
      <c r="G29" s="11">
        <v>23.8074163</v>
      </c>
      <c r="H29" s="6" t="str">
        <f t="shared" si="0"/>
        <v>(38,0463101 23,8074163),ID: 109,1bd-Marousi-1010€</v>
      </c>
      <c r="I29" s="6" t="s">
        <v>130</v>
      </c>
    </row>
    <row r="30" spans="1:9" ht="15.75" customHeight="1">
      <c r="A30" s="11" t="s">
        <v>131</v>
      </c>
      <c r="B30" s="6">
        <f>VLOOKUP(A30,list!A:K,11,FALSE)</f>
        <v>1</v>
      </c>
      <c r="C30" s="6" t="str">
        <f>VLOOKUP(A30,list!A:K,6,FALSE)</f>
        <v>Marousi</v>
      </c>
      <c r="D30" s="12">
        <f>VLOOKUP(A30,list!A:K,3,FALSE)</f>
        <v>1020</v>
      </c>
      <c r="E30" s="6" t="s">
        <v>132</v>
      </c>
      <c r="F30" s="11">
        <v>37.988105699999998</v>
      </c>
      <c r="G30" s="11">
        <v>23.7493886</v>
      </c>
      <c r="H30" s="6" t="str">
        <f t="shared" si="0"/>
        <v>(37,9881057 23,7493886),ID: 490,1bd-Marousi-1020€</v>
      </c>
      <c r="I30" s="6" t="s">
        <v>133</v>
      </c>
    </row>
    <row r="31" spans="1:9" ht="15.75" customHeight="1">
      <c r="A31" s="11" t="s">
        <v>134</v>
      </c>
      <c r="B31" s="6">
        <f>VLOOKUP(A31,list!A:K,11,FALSE)</f>
        <v>1</v>
      </c>
      <c r="C31" s="6" t="str">
        <f>VLOOKUP(A31,list!A:K,6,FALSE)</f>
        <v>Kolonaki</v>
      </c>
      <c r="D31" s="12">
        <f>VLOOKUP(A31,list!A:K,3,FALSE)</f>
        <v>1020</v>
      </c>
      <c r="E31" s="6" t="s">
        <v>135</v>
      </c>
      <c r="F31" s="11">
        <v>37.984467600000002</v>
      </c>
      <c r="G31" s="11">
        <v>23.7438374</v>
      </c>
      <c r="H31" s="6" t="str">
        <f t="shared" si="0"/>
        <v>(37,9844676 23,7438374),ID: 611,1bd-Kolonaki-1020€</v>
      </c>
      <c r="I31" s="6" t="s">
        <v>136</v>
      </c>
    </row>
    <row r="32" spans="1:9" ht="15.75" customHeight="1">
      <c r="A32" s="11" t="s">
        <v>137</v>
      </c>
      <c r="B32" s="6">
        <f>VLOOKUP(A32,list!A:K,11,FALSE)</f>
        <v>1</v>
      </c>
      <c r="C32" s="6" t="str">
        <f>VLOOKUP(A32,list!A:K,6,FALSE)</f>
        <v>Marousi</v>
      </c>
      <c r="D32" s="12">
        <f>VLOOKUP(A32,list!A:K,3,FALSE)</f>
        <v>1020</v>
      </c>
      <c r="E32" s="6" t="s">
        <v>138</v>
      </c>
      <c r="F32" s="11">
        <v>38.046310099999999</v>
      </c>
      <c r="G32" s="11">
        <v>23.8074163</v>
      </c>
      <c r="H32" s="6" t="str">
        <f t="shared" si="0"/>
        <v>(38,0463101 23,8074163),ID: 25,1bd-Marousi-1020€</v>
      </c>
      <c r="I32" s="6" t="s">
        <v>139</v>
      </c>
    </row>
    <row r="33" spans="1:9" ht="15.75" customHeight="1">
      <c r="A33" s="11" t="s">
        <v>140</v>
      </c>
      <c r="B33" s="6">
        <f>VLOOKUP(A33,list!A:K,11,FALSE)</f>
        <v>1</v>
      </c>
      <c r="C33" s="6" t="str">
        <f>VLOOKUP(A33,list!A:K,6,FALSE)</f>
        <v>Acropolis</v>
      </c>
      <c r="D33" s="12">
        <f>VLOOKUP(A33,list!A:K,3,FALSE)</f>
        <v>1030</v>
      </c>
      <c r="E33" s="6" t="s">
        <v>141</v>
      </c>
      <c r="F33" s="11">
        <v>37.966551799999998</v>
      </c>
      <c r="G33" s="11">
        <v>23.723646599999999</v>
      </c>
      <c r="H33" s="6" t="str">
        <f t="shared" si="0"/>
        <v>(37,9665518 23,7236466),ID: 1457,1bd-Acropolis-1030€</v>
      </c>
      <c r="I33" s="6" t="s">
        <v>142</v>
      </c>
    </row>
    <row r="34" spans="1:9" ht="15.75" customHeight="1">
      <c r="A34" s="11" t="s">
        <v>143</v>
      </c>
      <c r="B34" s="6">
        <f>VLOOKUP(A34,list!A:K,11,FALSE)</f>
        <v>1</v>
      </c>
      <c r="C34" s="6" t="str">
        <f>VLOOKUP(A34,list!A:K,6,FALSE)</f>
        <v>Marousi</v>
      </c>
      <c r="D34" s="12">
        <f>VLOOKUP(A34,list!A:K,3,FALSE)</f>
        <v>1030</v>
      </c>
      <c r="E34" s="6" t="s">
        <v>144</v>
      </c>
      <c r="F34" s="11">
        <v>38.047085000000003</v>
      </c>
      <c r="G34" s="11">
        <v>23.802480599999999</v>
      </c>
      <c r="H34" s="6" t="str">
        <f t="shared" si="0"/>
        <v>(38,047085 23,8024806),ID: 116,1bd-Marousi-1030€</v>
      </c>
      <c r="I34" s="6" t="s">
        <v>145</v>
      </c>
    </row>
    <row r="35" spans="1:9" ht="15.75" customHeight="1">
      <c r="A35" s="11" t="s">
        <v>146</v>
      </c>
      <c r="B35" s="6">
        <f>VLOOKUP(A35,list!A:K,11,FALSE)</f>
        <v>1</v>
      </c>
      <c r="C35" s="6" t="str">
        <f>VLOOKUP(A35,list!A:K,6,FALSE)</f>
        <v>Marousi</v>
      </c>
      <c r="D35" s="12">
        <f>VLOOKUP(A35,list!A:K,3,FALSE)</f>
        <v>1030</v>
      </c>
      <c r="E35" s="6" t="s">
        <v>147</v>
      </c>
      <c r="F35" s="11">
        <v>38.046310099999999</v>
      </c>
      <c r="G35" s="11">
        <v>23.8074163</v>
      </c>
      <c r="H35" s="6" t="str">
        <f t="shared" si="0"/>
        <v>(38,0463101 23,8074163),ID: 577,1bd-Marousi-1030€</v>
      </c>
      <c r="I35" s="6" t="s">
        <v>148</v>
      </c>
    </row>
    <row r="36" spans="1:9" ht="15.75" customHeight="1">
      <c r="A36" s="11" t="s">
        <v>149</v>
      </c>
      <c r="B36" s="6">
        <f>VLOOKUP(A36,list!A:K,11,FALSE)</f>
        <v>1</v>
      </c>
      <c r="C36" s="6" t="str">
        <f>VLOOKUP(A36,list!A:K,6,FALSE)</f>
        <v>Kifisia</v>
      </c>
      <c r="D36" s="12">
        <f>VLOOKUP(A36,list!A:K,3,FALSE)</f>
        <v>1030</v>
      </c>
      <c r="E36" s="6" t="s">
        <v>150</v>
      </c>
      <c r="F36" s="11">
        <v>38.0868635</v>
      </c>
      <c r="G36" s="11">
        <v>23.800302899999998</v>
      </c>
      <c r="H36" s="6" t="str">
        <f t="shared" si="0"/>
        <v>(38,0868635 23,8003029),ID: 163,1bd-Kifisia-1030€</v>
      </c>
      <c r="I36" s="6" t="s">
        <v>151</v>
      </c>
    </row>
    <row r="37" spans="1:9" ht="15.75" customHeight="1">
      <c r="A37" s="11" t="s">
        <v>152</v>
      </c>
      <c r="B37" s="6">
        <f>VLOOKUP(A37,list!A:K,11,FALSE)</f>
        <v>1</v>
      </c>
      <c r="C37" s="6" t="str">
        <f>VLOOKUP(A37,list!A:K,6,FALSE)</f>
        <v>Marousi</v>
      </c>
      <c r="D37" s="12">
        <f>VLOOKUP(A37,list!A:K,3,FALSE)</f>
        <v>1040</v>
      </c>
      <c r="E37" s="6" t="s">
        <v>153</v>
      </c>
      <c r="F37" s="11">
        <v>38.047085000000003</v>
      </c>
      <c r="G37" s="11">
        <v>23.802480599999999</v>
      </c>
      <c r="H37" s="6" t="str">
        <f t="shared" si="0"/>
        <v>(38,047085 23,8024806),ID: 409,1bd-Marousi-1040€</v>
      </c>
      <c r="I37" s="6" t="s">
        <v>154</v>
      </c>
    </row>
    <row r="38" spans="1:9" ht="15.75" customHeight="1">
      <c r="A38" s="11" t="s">
        <v>155</v>
      </c>
      <c r="B38" s="6">
        <f>VLOOKUP(A38,list!A:K,11,FALSE)</f>
        <v>1</v>
      </c>
      <c r="C38" s="6" t="str">
        <f>VLOOKUP(A38,list!A:K,6,FALSE)</f>
        <v>Marousi</v>
      </c>
      <c r="D38" s="12">
        <f>VLOOKUP(A38,list!A:K,3,FALSE)</f>
        <v>1040</v>
      </c>
      <c r="E38" s="6" t="s">
        <v>156</v>
      </c>
      <c r="F38" s="11">
        <v>38.046310099999999</v>
      </c>
      <c r="G38" s="11">
        <v>23.8074163</v>
      </c>
      <c r="H38" s="6" t="str">
        <f t="shared" si="0"/>
        <v>(38,0463101 23,8074163),ID: 767,1bd-Marousi-1040€</v>
      </c>
      <c r="I38" s="6" t="s">
        <v>157</v>
      </c>
    </row>
    <row r="39" spans="1:9" ht="15.75" customHeight="1">
      <c r="A39" s="11" t="s">
        <v>158</v>
      </c>
      <c r="B39" s="6">
        <f>VLOOKUP(A39,list!A:K,11,FALSE)</f>
        <v>1</v>
      </c>
      <c r="C39" s="6" t="str">
        <f>VLOOKUP(A39,list!A:K,6,FALSE)</f>
        <v>Pangrati</v>
      </c>
      <c r="D39" s="12">
        <f>VLOOKUP(A39,list!A:K,3,FALSE)</f>
        <v>1050</v>
      </c>
      <c r="E39" s="6" t="s">
        <v>159</v>
      </c>
      <c r="F39" s="11">
        <v>37.964907500000002</v>
      </c>
      <c r="G39" s="11">
        <v>23.747422799999999</v>
      </c>
      <c r="H39" s="6" t="str">
        <f t="shared" si="0"/>
        <v>(37,9649075 23,7474228),ID: 1280,1bd-Pangrati-1050€</v>
      </c>
      <c r="I39" s="6" t="s">
        <v>160</v>
      </c>
    </row>
    <row r="40" spans="1:9" ht="15.75" customHeight="1">
      <c r="A40" s="11" t="s">
        <v>161</v>
      </c>
      <c r="B40" s="6">
        <f>VLOOKUP(A40,list!A:K,11,FALSE)</f>
        <v>1</v>
      </c>
      <c r="C40" s="6" t="str">
        <f>VLOOKUP(A40,list!A:K,6,FALSE)</f>
        <v>Ampelokipoi</v>
      </c>
      <c r="D40" s="12">
        <f>VLOOKUP(A40,list!A:K,3,FALSE)</f>
        <v>1050</v>
      </c>
      <c r="E40" s="6" t="s">
        <v>162</v>
      </c>
      <c r="F40" s="11">
        <v>37.9835578</v>
      </c>
      <c r="G40" s="11">
        <v>23.7565308</v>
      </c>
      <c r="H40" s="6" t="str">
        <f t="shared" si="0"/>
        <v>(37,9835578 23,7565308),ID: 1010913P,1bd-Ampelokipoi-1050€</v>
      </c>
      <c r="I40" s="6" t="s">
        <v>163</v>
      </c>
    </row>
    <row r="41" spans="1:9" ht="15.75" customHeight="1">
      <c r="A41" s="11" t="s">
        <v>164</v>
      </c>
      <c r="B41" s="6">
        <f>VLOOKUP(A41,list!A:K,11,FALSE)</f>
        <v>1</v>
      </c>
      <c r="C41" s="6" t="str">
        <f>VLOOKUP(A41,list!A:K,6,FALSE)</f>
        <v>Pangrati</v>
      </c>
      <c r="D41" s="12">
        <f>VLOOKUP(A41,list!A:K,3,FALSE)</f>
        <v>1060</v>
      </c>
      <c r="E41" s="6" t="s">
        <v>165</v>
      </c>
      <c r="F41" s="11">
        <v>37.963732</v>
      </c>
      <c r="G41" s="11">
        <v>23.7488578</v>
      </c>
      <c r="H41" s="6" t="str">
        <f t="shared" si="0"/>
        <v>(37,963732 23,7488578),ID: 1239,1bd-Pangrati-1060€</v>
      </c>
      <c r="I41" s="6" t="s">
        <v>166</v>
      </c>
    </row>
    <row r="42" spans="1:9" ht="15.75" customHeight="1">
      <c r="A42" s="11" t="s">
        <v>167</v>
      </c>
      <c r="B42" s="6">
        <f>VLOOKUP(A42,list!A:K,11,FALSE)</f>
        <v>1</v>
      </c>
      <c r="C42" s="6" t="str">
        <f>VLOOKUP(A42,list!A:K,6,FALSE)</f>
        <v>Marousi</v>
      </c>
      <c r="D42" s="12">
        <f>VLOOKUP(A42,list!A:K,3,FALSE)</f>
        <v>1060</v>
      </c>
      <c r="E42" s="6" t="s">
        <v>168</v>
      </c>
      <c r="F42" s="11">
        <v>38.047085000000003</v>
      </c>
      <c r="G42" s="11">
        <v>23.802480599999999</v>
      </c>
      <c r="H42" s="6" t="str">
        <f t="shared" si="0"/>
        <v>(38,047085 23,8024806),ID: 437,1bd-Marousi-1060€</v>
      </c>
      <c r="I42" s="6" t="s">
        <v>169</v>
      </c>
    </row>
    <row r="43" spans="1:9" ht="15.75" customHeight="1">
      <c r="A43" s="11" t="s">
        <v>170</v>
      </c>
      <c r="B43" s="6">
        <f>VLOOKUP(A43,list!A:K,11,FALSE)</f>
        <v>1</v>
      </c>
      <c r="C43" s="6" t="str">
        <f>VLOOKUP(A43,list!A:K,6,FALSE)</f>
        <v>Marousi</v>
      </c>
      <c r="D43" s="12">
        <f>VLOOKUP(A43,list!A:K,3,FALSE)</f>
        <v>1060</v>
      </c>
      <c r="E43" s="6" t="s">
        <v>171</v>
      </c>
      <c r="F43" s="11">
        <v>38.046310099999999</v>
      </c>
      <c r="G43" s="11">
        <v>23.8074163</v>
      </c>
      <c r="H43" s="6" t="str">
        <f t="shared" si="0"/>
        <v>(38,0463101 23,8074163),ID: 1140,1bd-Marousi-1060€</v>
      </c>
      <c r="I43" s="6" t="s">
        <v>172</v>
      </c>
    </row>
    <row r="44" spans="1:9" ht="15.75" customHeight="1">
      <c r="A44" s="11" t="s">
        <v>173</v>
      </c>
      <c r="B44" s="6">
        <f>VLOOKUP(A44,list!A:K,11,FALSE)</f>
        <v>1</v>
      </c>
      <c r="C44" s="6" t="str">
        <f>VLOOKUP(A44,list!A:K,6,FALSE)</f>
        <v>Marousi</v>
      </c>
      <c r="D44" s="12">
        <f>VLOOKUP(A44,list!A:K,3,FALSE)</f>
        <v>1060</v>
      </c>
      <c r="E44" s="6" t="s">
        <v>174</v>
      </c>
      <c r="F44" s="11">
        <v>38.046310099999999</v>
      </c>
      <c r="G44" s="11">
        <v>23.8074163</v>
      </c>
      <c r="H44" s="6" t="str">
        <f t="shared" si="0"/>
        <v>(38,0463101 23,8074163),ID: 707,1bd-Marousi-1060€</v>
      </c>
      <c r="I44" s="6" t="s">
        <v>175</v>
      </c>
    </row>
    <row r="45" spans="1:9" ht="15.75" customHeight="1">
      <c r="A45" s="11" t="s">
        <v>176</v>
      </c>
      <c r="B45" s="6">
        <f>VLOOKUP(A45,list!A:K,11,FALSE)</f>
        <v>1</v>
      </c>
      <c r="C45" s="6" t="str">
        <f>VLOOKUP(A45,list!A:K,6,FALSE)</f>
        <v>Marousi</v>
      </c>
      <c r="D45" s="12">
        <f>VLOOKUP(A45,list!A:K,3,FALSE)</f>
        <v>1070</v>
      </c>
      <c r="E45" s="6" t="s">
        <v>177</v>
      </c>
      <c r="F45" s="11">
        <v>38.037525500000001</v>
      </c>
      <c r="G45" s="11">
        <v>23.803134</v>
      </c>
      <c r="H45" s="6" t="str">
        <f t="shared" si="0"/>
        <v>(38,0375255 23,803134),ID: 70,1bd-Marousi-1070€</v>
      </c>
      <c r="I45" s="6" t="s">
        <v>178</v>
      </c>
    </row>
    <row r="46" spans="1:9" ht="15.75" customHeight="1">
      <c r="A46" s="11" t="s">
        <v>179</v>
      </c>
      <c r="B46" s="6">
        <f>VLOOKUP(A46,list!A:K,11,FALSE)</f>
        <v>1</v>
      </c>
      <c r="C46" s="6" t="str">
        <f>VLOOKUP(A46,list!A:K,6,FALSE)</f>
        <v>Historic Center</v>
      </c>
      <c r="D46" s="12">
        <f>VLOOKUP(A46,list!A:K,3,FALSE)</f>
        <v>1080</v>
      </c>
      <c r="E46" s="6" t="s">
        <v>180</v>
      </c>
      <c r="F46" s="11">
        <v>37.983809600000001</v>
      </c>
      <c r="G46" s="11">
        <v>23.727538800000001</v>
      </c>
      <c r="H46" s="6" t="str">
        <f t="shared" si="0"/>
        <v>(37,9838096 23,7275388),ID: 1010944P,1bd-Historic Center-1080€</v>
      </c>
      <c r="I46" s="6" t="s">
        <v>181</v>
      </c>
    </row>
    <row r="47" spans="1:9" ht="15.75" customHeight="1">
      <c r="A47" s="11" t="s">
        <v>182</v>
      </c>
      <c r="B47" s="6">
        <f>VLOOKUP(A47,list!A:K,11,FALSE)</f>
        <v>1</v>
      </c>
      <c r="C47" s="6" t="str">
        <f>VLOOKUP(A47,list!A:K,6,FALSE)</f>
        <v>Marousi</v>
      </c>
      <c r="D47" s="12">
        <f>VLOOKUP(A47,list!A:K,3,FALSE)</f>
        <v>1100</v>
      </c>
      <c r="E47" s="6" t="s">
        <v>183</v>
      </c>
      <c r="F47" s="11">
        <v>38.031774200000001</v>
      </c>
      <c r="G47" s="11">
        <v>23.788635500000002</v>
      </c>
      <c r="H47" s="6" t="str">
        <f t="shared" si="0"/>
        <v>(38,0317742 23,7886355),ID: 995,1bd-Marousi-1100€</v>
      </c>
      <c r="I47" s="6" t="s">
        <v>184</v>
      </c>
    </row>
    <row r="48" spans="1:9" ht="15.75" customHeight="1">
      <c r="A48" s="11" t="s">
        <v>185</v>
      </c>
      <c r="B48" s="6">
        <f>VLOOKUP(A48,list!A:K,11,FALSE)</f>
        <v>1</v>
      </c>
      <c r="C48" s="6" t="str">
        <f>VLOOKUP(A48,list!A:K,6,FALSE)</f>
        <v>Chalandri</v>
      </c>
      <c r="D48" s="12">
        <f>VLOOKUP(A48,list!A:K,3,FALSE)</f>
        <v>1110</v>
      </c>
      <c r="E48" s="6" t="s">
        <v>186</v>
      </c>
      <c r="F48" s="11">
        <v>38.027122800000001</v>
      </c>
      <c r="G48" s="11">
        <v>23.823277900000001</v>
      </c>
      <c r="H48" s="6" t="str">
        <f t="shared" si="0"/>
        <v>(38,0271228 23,8232779),ID: 1188,1bd-Chalandri-1110€</v>
      </c>
      <c r="I48" s="6" t="s">
        <v>187</v>
      </c>
    </row>
    <row r="49" spans="1:9" ht="15.75" customHeight="1">
      <c r="A49" s="11" t="s">
        <v>188</v>
      </c>
      <c r="B49" s="6">
        <f>VLOOKUP(A49,list!A:K,11,FALSE)</f>
        <v>1</v>
      </c>
      <c r="C49" s="6" t="str">
        <f>VLOOKUP(A49,list!A:K,6,FALSE)</f>
        <v>Chalandri</v>
      </c>
      <c r="D49" s="12">
        <f>VLOOKUP(A49,list!A:K,3,FALSE)</f>
        <v>1130</v>
      </c>
      <c r="E49" s="6" t="s">
        <v>189</v>
      </c>
      <c r="F49" s="11">
        <v>38.004087300000002</v>
      </c>
      <c r="G49" s="11">
        <v>23.735721699999999</v>
      </c>
      <c r="H49" s="6" t="str">
        <f t="shared" si="0"/>
        <v>(38,0040873 23,7357217),ID: 129,1bd-Chalandri-1130€</v>
      </c>
      <c r="I49" s="6" t="s">
        <v>190</v>
      </c>
    </row>
    <row r="50" spans="1:9" ht="13">
      <c r="A50" s="11" t="s">
        <v>191</v>
      </c>
      <c r="B50" s="6">
        <f>VLOOKUP(A50,list!A:K,11,FALSE)</f>
        <v>1</v>
      </c>
      <c r="C50" s="6" t="str">
        <f>VLOOKUP(A50,list!A:K,6,FALSE)</f>
        <v>Marousi</v>
      </c>
      <c r="D50" s="12">
        <f>VLOOKUP(A50,list!A:K,3,FALSE)</f>
        <v>1140</v>
      </c>
      <c r="E50" s="6" t="s">
        <v>192</v>
      </c>
      <c r="F50" s="11">
        <v>38.047085000000003</v>
      </c>
      <c r="G50" s="11">
        <v>23.802480599999999</v>
      </c>
      <c r="H50" s="6" t="str">
        <f t="shared" si="0"/>
        <v>(38,047085 23,8024806),ID: 6,1bd-Marousi-1140€</v>
      </c>
      <c r="I50" s="6" t="s">
        <v>193</v>
      </c>
    </row>
    <row r="51" spans="1:9" ht="13">
      <c r="A51" s="11" t="s">
        <v>194</v>
      </c>
      <c r="B51" s="6">
        <f>VLOOKUP(A51,list!A:K,11,FALSE)</f>
        <v>1</v>
      </c>
      <c r="C51" s="6" t="str">
        <f>VLOOKUP(A51,list!A:K,6,FALSE)</f>
        <v>Ampelokipoi</v>
      </c>
      <c r="D51" s="12">
        <f>VLOOKUP(A51,list!A:K,3,FALSE)</f>
        <v>1150</v>
      </c>
      <c r="E51" s="6" t="s">
        <v>195</v>
      </c>
      <c r="F51" s="11">
        <v>37.994549999999997</v>
      </c>
      <c r="G51" s="11">
        <v>23.764264600000001</v>
      </c>
      <c r="H51" s="6" t="str">
        <f t="shared" si="0"/>
        <v>(37,99455 23,7642646),ID: 1420,1bd-Ampelokipoi-1150€</v>
      </c>
      <c r="I51" s="6" t="s">
        <v>196</v>
      </c>
    </row>
    <row r="52" spans="1:9" ht="13">
      <c r="A52" s="11" t="s">
        <v>197</v>
      </c>
      <c r="B52" s="6">
        <f>VLOOKUP(A52,list!A:K,11,FALSE)</f>
        <v>1</v>
      </c>
      <c r="C52" s="6" t="str">
        <f>VLOOKUP(A52,list!A:K,6,FALSE)</f>
        <v>Chalandri</v>
      </c>
      <c r="D52" s="12">
        <f>VLOOKUP(A52,list!A:K,3,FALSE)</f>
        <v>1160</v>
      </c>
      <c r="E52" s="6" t="s">
        <v>198</v>
      </c>
      <c r="F52" s="11">
        <v>38.004087300000002</v>
      </c>
      <c r="G52" s="11">
        <v>23.735721699999999</v>
      </c>
      <c r="H52" s="6" t="str">
        <f t="shared" si="0"/>
        <v>(38,0040873 23,7357217),ID: 852,1bd-Chalandri-1160€</v>
      </c>
      <c r="I52" s="6" t="s">
        <v>199</v>
      </c>
    </row>
    <row r="53" spans="1:9" ht="13">
      <c r="A53" s="11" t="s">
        <v>200</v>
      </c>
      <c r="B53" s="6">
        <f>VLOOKUP(A53,list!A:K,11,FALSE)</f>
        <v>1</v>
      </c>
      <c r="C53" s="6" t="str">
        <f>VLOOKUP(A53,list!A:K,6,FALSE)</f>
        <v>Agia Paraskevi</v>
      </c>
      <c r="D53" s="12">
        <f>VLOOKUP(A53,list!A:K,3,FALSE)</f>
        <v>1160</v>
      </c>
      <c r="E53" s="6" t="s">
        <v>201</v>
      </c>
      <c r="F53" s="11">
        <v>38.010921199999999</v>
      </c>
      <c r="G53" s="11">
        <v>23.834466899999999</v>
      </c>
      <c r="H53" s="6" t="str">
        <f t="shared" si="0"/>
        <v>(38,0109212 23,8344669),ID: 1498,1bd-Agia Paraskevi-1160€</v>
      </c>
      <c r="I53" s="6" t="s">
        <v>202</v>
      </c>
    </row>
    <row r="54" spans="1:9" ht="13">
      <c r="A54" s="11" t="s">
        <v>203</v>
      </c>
      <c r="B54" s="6">
        <f>VLOOKUP(A54,list!A:K,11,FALSE)</f>
        <v>1</v>
      </c>
      <c r="C54" s="6" t="str">
        <f>VLOOKUP(A54,list!A:K,6,FALSE)</f>
        <v>Vasilissis Sofias Avenue</v>
      </c>
      <c r="D54" s="12">
        <f>VLOOKUP(A54,list!A:K,3,FALSE)</f>
        <v>1170</v>
      </c>
      <c r="E54" s="6" t="s">
        <v>204</v>
      </c>
      <c r="F54" s="11">
        <v>37.975368799999998</v>
      </c>
      <c r="G54" s="11">
        <v>23.742497499999999</v>
      </c>
      <c r="H54" s="6" t="str">
        <f t="shared" si="0"/>
        <v>(37,9753688 23,7424975),ID: 575,1bd-Vasilissis Sofias Avenue-1170€</v>
      </c>
      <c r="I54" s="6" t="s">
        <v>205</v>
      </c>
    </row>
    <row r="55" spans="1:9" ht="13">
      <c r="A55" s="11" t="s">
        <v>206</v>
      </c>
      <c r="B55" s="6">
        <f>VLOOKUP(A55,list!A:K,11,FALSE)</f>
        <v>1</v>
      </c>
      <c r="C55" s="6" t="str">
        <f>VLOOKUP(A55,list!A:K,6,FALSE)</f>
        <v>Chalandri</v>
      </c>
      <c r="D55" s="12">
        <f>VLOOKUP(A55,list!A:K,3,FALSE)</f>
        <v>1170</v>
      </c>
      <c r="E55" s="6" t="s">
        <v>207</v>
      </c>
      <c r="F55" s="11">
        <v>38.007708999999998</v>
      </c>
      <c r="G55" s="11">
        <v>23.7908729</v>
      </c>
      <c r="H55" s="6" t="str">
        <f t="shared" si="0"/>
        <v>(38,007709 23,7908729),ID: 460,1bd-Chalandri-1170€</v>
      </c>
      <c r="I55" s="6" t="s">
        <v>208</v>
      </c>
    </row>
    <row r="56" spans="1:9" ht="13">
      <c r="A56" s="11" t="s">
        <v>209</v>
      </c>
      <c r="B56" s="6">
        <f>VLOOKUP(A56,list!A:K,11,FALSE)</f>
        <v>1</v>
      </c>
      <c r="C56" s="6" t="str">
        <f>VLOOKUP(A56,list!A:K,6,FALSE)</f>
        <v>Mets-Kallimarmaro</v>
      </c>
      <c r="D56" s="12">
        <f>VLOOKUP(A56,list!A:K,3,FALSE)</f>
        <v>1170</v>
      </c>
      <c r="E56" s="6" t="s">
        <v>210</v>
      </c>
      <c r="F56" s="11">
        <v>37.966702699999999</v>
      </c>
      <c r="G56" s="11">
        <v>23.734994700000001</v>
      </c>
      <c r="H56" s="6" t="str">
        <f t="shared" si="0"/>
        <v>(37,9667027 23,7349947),ID: 1017872P,1bd-Mets-Kallimarmaro-1170€</v>
      </c>
      <c r="I56" s="6" t="s">
        <v>211</v>
      </c>
    </row>
    <row r="57" spans="1:9" ht="13">
      <c r="A57" s="11" t="s">
        <v>212</v>
      </c>
      <c r="B57" s="6">
        <f>VLOOKUP(A57,list!A:K,11,FALSE)</f>
        <v>1</v>
      </c>
      <c r="C57" s="6" t="str">
        <f>VLOOKUP(A57,list!A:K,6,FALSE)</f>
        <v>Neo Psychiko</v>
      </c>
      <c r="D57" s="12">
        <f>VLOOKUP(A57,list!A:K,3,FALSE)</f>
        <v>1180</v>
      </c>
      <c r="E57" s="6" t="s">
        <v>213</v>
      </c>
      <c r="F57" s="11">
        <v>37.9769127</v>
      </c>
      <c r="G57" s="11">
        <v>23.7468045</v>
      </c>
      <c r="H57" s="6" t="str">
        <f t="shared" si="0"/>
        <v>(37,9769127 23,7468045),ID: 688,1bd-Neo Psychiko-1180€</v>
      </c>
      <c r="I57" s="6" t="s">
        <v>214</v>
      </c>
    </row>
    <row r="58" spans="1:9" ht="13">
      <c r="A58" s="11" t="s">
        <v>215</v>
      </c>
      <c r="B58" s="6">
        <f>VLOOKUP(A58,list!A:K,11,FALSE)</f>
        <v>1</v>
      </c>
      <c r="C58" s="6" t="str">
        <f>VLOOKUP(A58,list!A:K,6,FALSE)</f>
        <v>Chalandri</v>
      </c>
      <c r="D58" s="12">
        <f>VLOOKUP(A58,list!A:K,3,FALSE)</f>
        <v>1200</v>
      </c>
      <c r="E58" s="6" t="s">
        <v>216</v>
      </c>
      <c r="F58" s="11">
        <v>38.004087300000002</v>
      </c>
      <c r="G58" s="11">
        <v>23.735721699999999</v>
      </c>
      <c r="H58" s="6" t="str">
        <f t="shared" si="0"/>
        <v>(38,0040873 23,7357217),ID: 127,1bd-Chalandri-1200€</v>
      </c>
      <c r="I58" s="6" t="s">
        <v>217</v>
      </c>
    </row>
    <row r="59" spans="1:9" ht="13">
      <c r="A59" s="11" t="s">
        <v>218</v>
      </c>
      <c r="B59" s="6">
        <f>VLOOKUP(A59,list!A:K,11,FALSE)</f>
        <v>1</v>
      </c>
      <c r="C59" s="6" t="str">
        <f>VLOOKUP(A59,list!A:K,6,FALSE)</f>
        <v>Ampelokipoi</v>
      </c>
      <c r="D59" s="12">
        <f>VLOOKUP(A59,list!A:K,3,FALSE)</f>
        <v>1200</v>
      </c>
      <c r="E59" s="6" t="s">
        <v>219</v>
      </c>
      <c r="F59" s="11">
        <v>37.991030299999998</v>
      </c>
      <c r="G59" s="11">
        <v>23.7573069</v>
      </c>
      <c r="H59" s="6" t="str">
        <f t="shared" si="0"/>
        <v>(37,9910303 23,7573069),ID: 1010931P,1bd-Ampelokipoi-1200€</v>
      </c>
      <c r="I59" s="6" t="s">
        <v>220</v>
      </c>
    </row>
    <row r="60" spans="1:9" ht="13">
      <c r="A60" s="11" t="s">
        <v>221</v>
      </c>
      <c r="B60" s="6">
        <f>VLOOKUP(A60,list!A:K,11,FALSE)</f>
        <v>1</v>
      </c>
      <c r="C60" s="6" t="str">
        <f>VLOOKUP(A60,list!A:K,6,FALSE)</f>
        <v>Nea Smyrni</v>
      </c>
      <c r="D60" s="12">
        <f>VLOOKUP(A60,list!A:K,3,FALSE)</f>
        <v>1220</v>
      </c>
      <c r="E60" s="6" t="s">
        <v>222</v>
      </c>
      <c r="F60" s="11">
        <v>37.942588700000002</v>
      </c>
      <c r="G60" s="11">
        <v>23.7055392</v>
      </c>
      <c r="H60" s="6" t="str">
        <f t="shared" si="0"/>
        <v>(37,9425887 23,7055392),ID: 1345,1bd-Nea Smyrni-1220€</v>
      </c>
      <c r="I60" s="6" t="s">
        <v>223</v>
      </c>
    </row>
    <row r="61" spans="1:9" ht="13">
      <c r="A61" s="11" t="s">
        <v>224</v>
      </c>
      <c r="B61" s="6">
        <f>VLOOKUP(A61,list!A:K,11,FALSE)</f>
        <v>1</v>
      </c>
      <c r="C61" s="6" t="str">
        <f>VLOOKUP(A61,list!A:K,6,FALSE)</f>
        <v>Kolonaki</v>
      </c>
      <c r="D61" s="12">
        <f>VLOOKUP(A61,list!A:K,3,FALSE)</f>
        <v>1220</v>
      </c>
      <c r="E61" s="6" t="s">
        <v>225</v>
      </c>
      <c r="F61" s="11">
        <v>37.978544800000002</v>
      </c>
      <c r="G61" s="11">
        <v>23.743474200000001</v>
      </c>
      <c r="H61" s="6" t="str">
        <f t="shared" si="0"/>
        <v>(37,9785448 23,7434742),ID: 632,1bd-Kolonaki-1220€</v>
      </c>
      <c r="I61" s="6" t="s">
        <v>226</v>
      </c>
    </row>
    <row r="62" spans="1:9" ht="13">
      <c r="A62" s="11" t="s">
        <v>227</v>
      </c>
      <c r="B62" s="6">
        <f>VLOOKUP(A62,list!A:K,11,FALSE)</f>
        <v>1</v>
      </c>
      <c r="C62" s="6" t="str">
        <f>VLOOKUP(A62,list!A:K,6,FALSE)</f>
        <v>Marousi</v>
      </c>
      <c r="D62" s="12">
        <f>VLOOKUP(A62,list!A:K,3,FALSE)</f>
        <v>1230</v>
      </c>
      <c r="E62" s="6" t="s">
        <v>228</v>
      </c>
      <c r="F62" s="11">
        <v>38.046310099999999</v>
      </c>
      <c r="G62" s="11">
        <v>23.8074163</v>
      </c>
      <c r="H62" s="6" t="str">
        <f t="shared" si="0"/>
        <v>(38,0463101 23,8074163),ID: 1017702P,1bd-Marousi-1230€</v>
      </c>
      <c r="I62" s="6" t="s">
        <v>229</v>
      </c>
    </row>
    <row r="63" spans="1:9" ht="13">
      <c r="A63" s="11" t="s">
        <v>230</v>
      </c>
      <c r="B63" s="6">
        <f>VLOOKUP(A63,list!A:K,11,FALSE)</f>
        <v>1</v>
      </c>
      <c r="C63" s="6" t="str">
        <f>VLOOKUP(A63,list!A:K,6,FALSE)</f>
        <v>Kifisia</v>
      </c>
      <c r="D63" s="12">
        <f>VLOOKUP(A63,list!A:K,3,FALSE)</f>
        <v>1240</v>
      </c>
      <c r="E63" s="6" t="s">
        <v>231</v>
      </c>
      <c r="F63" s="11">
        <v>37.981441500000003</v>
      </c>
      <c r="G63" s="11">
        <v>23.7602552</v>
      </c>
      <c r="H63" s="6" t="str">
        <f t="shared" si="0"/>
        <v>(37,9814415 23,7602552),ID: 530,1bd-Kifisia-1240€</v>
      </c>
      <c r="I63" s="6" t="s">
        <v>232</v>
      </c>
    </row>
    <row r="64" spans="1:9" ht="13">
      <c r="A64" s="11" t="s">
        <v>233</v>
      </c>
      <c r="B64" s="6">
        <f>VLOOKUP(A64,list!A:K,11,FALSE)</f>
        <v>1</v>
      </c>
      <c r="C64" s="6" t="str">
        <f>VLOOKUP(A64,list!A:K,6,FALSE)</f>
        <v>Kolonaki</v>
      </c>
      <c r="D64" s="12">
        <f>VLOOKUP(A64,list!A:K,3,FALSE)</f>
        <v>1240</v>
      </c>
      <c r="E64" s="6" t="s">
        <v>234</v>
      </c>
      <c r="F64" s="11">
        <v>37.980324199999998</v>
      </c>
      <c r="G64" s="11">
        <v>23.747664400000001</v>
      </c>
      <c r="H64" s="6" t="str">
        <f t="shared" si="0"/>
        <v>(37,9803242 23,7476644),ID: 675,1bd-Kolonaki-1240€</v>
      </c>
      <c r="I64" s="6" t="s">
        <v>235</v>
      </c>
    </row>
    <row r="65" spans="1:9" ht="13">
      <c r="A65" s="11" t="s">
        <v>236</v>
      </c>
      <c r="B65" s="6">
        <f>VLOOKUP(A65,list!A:K,11,FALSE)</f>
        <v>1</v>
      </c>
      <c r="C65" s="6" t="str">
        <f>VLOOKUP(A65,list!A:K,6,FALSE)</f>
        <v>Neo Psychiko</v>
      </c>
      <c r="D65" s="12">
        <f>VLOOKUP(A65,list!A:K,3,FALSE)</f>
        <v>1260</v>
      </c>
      <c r="E65" s="6" t="s">
        <v>237</v>
      </c>
      <c r="F65" s="11">
        <v>38.004685700000003</v>
      </c>
      <c r="G65" s="11">
        <v>23.775481200000002</v>
      </c>
      <c r="H65" s="6" t="str">
        <f t="shared" si="0"/>
        <v>(38,0046857 23,7754812),ID: 1010936P,1bd-Neo Psychiko-1260€</v>
      </c>
      <c r="I65" s="6" t="s">
        <v>238</v>
      </c>
    </row>
    <row r="66" spans="1:9" ht="13">
      <c r="A66" s="11" t="s">
        <v>239</v>
      </c>
      <c r="B66" s="6">
        <f>VLOOKUP(A66,list!A:K,11,FALSE)</f>
        <v>1</v>
      </c>
      <c r="C66" s="6" t="str">
        <f>VLOOKUP(A66,list!A:K,6,FALSE)</f>
        <v>Agia Paraskevi</v>
      </c>
      <c r="D66" s="12">
        <f>VLOOKUP(A66,list!A:K,3,FALSE)</f>
        <v>1280</v>
      </c>
      <c r="E66" s="6" t="s">
        <v>240</v>
      </c>
      <c r="F66" s="11">
        <v>38.010921199999999</v>
      </c>
      <c r="G66" s="11">
        <v>23.834466899999999</v>
      </c>
      <c r="H66" s="6" t="str">
        <f t="shared" si="0"/>
        <v>(38,0109212 23,8344669),ID: 1497,1bd-Agia Paraskevi-1280€</v>
      </c>
      <c r="I66" s="6" t="s">
        <v>241</v>
      </c>
    </row>
    <row r="67" spans="1:9" ht="13">
      <c r="A67" s="11" t="s">
        <v>242</v>
      </c>
      <c r="B67" s="6">
        <f>VLOOKUP(A67,list!A:K,11,FALSE)</f>
        <v>1</v>
      </c>
      <c r="C67" s="6" t="str">
        <f>VLOOKUP(A67,list!A:K,6,FALSE)</f>
        <v>Ampelokipoi</v>
      </c>
      <c r="D67" s="12">
        <f>VLOOKUP(A67,list!A:K,3,FALSE)</f>
        <v>1380</v>
      </c>
      <c r="E67" s="6" t="s">
        <v>243</v>
      </c>
      <c r="F67" s="11">
        <v>37.990782400000001</v>
      </c>
      <c r="G67" s="11">
        <v>23.763321900000001</v>
      </c>
      <c r="H67" s="6" t="str">
        <f t="shared" si="0"/>
        <v>(37,9907824 23,7633219),ID: 1010935P,1bd-Ampelokipoi-1380€</v>
      </c>
      <c r="I67" s="6" t="s">
        <v>244</v>
      </c>
    </row>
    <row r="68" spans="1:9" ht="13">
      <c r="A68" s="11" t="s">
        <v>245</v>
      </c>
      <c r="B68" s="6">
        <f>VLOOKUP(A68,list!A:K,11,FALSE)</f>
        <v>1</v>
      </c>
      <c r="C68" s="6" t="str">
        <f>VLOOKUP(A68,list!A:K,6,FALSE)</f>
        <v>Ampelokipoi</v>
      </c>
      <c r="D68" s="12">
        <f>VLOOKUP(A68,list!A:K,3,FALSE)</f>
        <v>1380</v>
      </c>
      <c r="E68" s="6" t="s">
        <v>246</v>
      </c>
      <c r="F68" s="11">
        <v>37.989985599999997</v>
      </c>
      <c r="G68" s="11">
        <v>23.765721500000001</v>
      </c>
      <c r="H68" s="6" t="str">
        <f t="shared" si="0"/>
        <v>(37,9899856 23,7657215),ID: 1010941P,1bd-Ampelokipoi-1380€</v>
      </c>
      <c r="I68" s="6" t="s">
        <v>247</v>
      </c>
    </row>
    <row r="69" spans="1:9" ht="13">
      <c r="A69" s="11" t="s">
        <v>248</v>
      </c>
      <c r="B69" s="6">
        <f>VLOOKUP(A69,list!A:K,11,FALSE)</f>
        <v>1</v>
      </c>
      <c r="C69" s="6" t="str">
        <f>VLOOKUP(A69,list!A:K,6,FALSE)</f>
        <v>Marousi</v>
      </c>
      <c r="D69" s="12">
        <f>VLOOKUP(A69,list!A:K,3,FALSE)</f>
        <v>1380</v>
      </c>
      <c r="E69" s="6" t="s">
        <v>249</v>
      </c>
      <c r="F69" s="11">
        <v>38.036072799999999</v>
      </c>
      <c r="G69" s="11">
        <v>23.810483399999999</v>
      </c>
      <c r="H69" s="6" t="str">
        <f t="shared" si="0"/>
        <v>(38,0360728 23,8104834),ID: 1010927P,1bd-Marousi-1380€</v>
      </c>
      <c r="I69" s="6" t="s">
        <v>250</v>
      </c>
    </row>
    <row r="70" spans="1:9" ht="13">
      <c r="A70" s="11" t="s">
        <v>251</v>
      </c>
      <c r="B70" s="6">
        <f>VLOOKUP(A70,list!A:K,11,FALSE)</f>
        <v>1</v>
      </c>
      <c r="C70" s="6" t="str">
        <f>VLOOKUP(A70,list!A:K,6,FALSE)</f>
        <v>Marousi</v>
      </c>
      <c r="D70" s="12">
        <f>VLOOKUP(A70,list!A:K,3,FALSE)</f>
        <v>1440</v>
      </c>
      <c r="E70" s="6" t="s">
        <v>252</v>
      </c>
      <c r="F70" s="11">
        <v>38.0311643</v>
      </c>
      <c r="G70" s="11">
        <v>23.785074900000001</v>
      </c>
      <c r="H70" s="6" t="str">
        <f t="shared" si="0"/>
        <v>(38,0311643 23,7850749),ID: 1010939P,1bd-Marousi-1440€</v>
      </c>
      <c r="I70" s="6" t="s">
        <v>253</v>
      </c>
    </row>
    <row r="71" spans="1:9" ht="13">
      <c r="A71" s="11" t="s">
        <v>254</v>
      </c>
      <c r="B71" s="6">
        <f>VLOOKUP(A71,list!A:K,11,FALSE)</f>
        <v>1</v>
      </c>
      <c r="C71" s="6" t="str">
        <f>VLOOKUP(A71,list!A:K,6,FALSE)</f>
        <v>Marousi</v>
      </c>
      <c r="D71" s="12">
        <f>VLOOKUP(A71,list!A:K,3,FALSE)</f>
        <v>1440</v>
      </c>
      <c r="E71" s="6" t="s">
        <v>249</v>
      </c>
      <c r="F71" s="11">
        <v>38.036072799999999</v>
      </c>
      <c r="G71" s="11">
        <v>23.810483399999999</v>
      </c>
      <c r="H71" s="6" t="str">
        <f t="shared" si="0"/>
        <v>(38,0360728 23,8104834),ID: 1010924P,1bd-Marousi-1440€</v>
      </c>
      <c r="I71" s="6" t="s">
        <v>255</v>
      </c>
    </row>
    <row r="72" spans="1:9" ht="13">
      <c r="A72" s="11" t="s">
        <v>256</v>
      </c>
      <c r="B72" s="6">
        <f>VLOOKUP(A72,list!A:K,11,FALSE)</f>
        <v>1</v>
      </c>
      <c r="C72" s="6" t="str">
        <f>VLOOKUP(A72,list!A:K,6,FALSE)</f>
        <v>Kolonaki</v>
      </c>
      <c r="D72" s="12">
        <f>VLOOKUP(A72,list!A:K,3,FALSE)</f>
        <v>1440</v>
      </c>
      <c r="E72" s="6" t="s">
        <v>257</v>
      </c>
      <c r="F72" s="11">
        <v>37.979425599999999</v>
      </c>
      <c r="G72" s="11">
        <v>23.745690199999999</v>
      </c>
      <c r="H72" s="6" t="str">
        <f t="shared" si="0"/>
        <v>(37,9794256 23,7456902),ID: 450,1bd-Kolonaki-1440€</v>
      </c>
      <c r="I72" s="6" t="s">
        <v>258</v>
      </c>
    </row>
    <row r="73" spans="1:9" ht="13">
      <c r="A73" s="11" t="s">
        <v>259</v>
      </c>
      <c r="B73" s="6">
        <f>VLOOKUP(A73,list!A:K,11,FALSE)</f>
        <v>1</v>
      </c>
      <c r="C73" s="6" t="str">
        <f>VLOOKUP(A73,list!A:K,6,FALSE)</f>
        <v>Historic Center</v>
      </c>
      <c r="D73" s="12">
        <f>VLOOKUP(A73,list!A:K,3,FALSE)</f>
        <v>1440</v>
      </c>
      <c r="E73" s="6" t="s">
        <v>260</v>
      </c>
      <c r="F73" s="11">
        <v>37.983809600000001</v>
      </c>
      <c r="G73" s="11">
        <v>23.727538800000001</v>
      </c>
      <c r="H73" s="6" t="str">
        <f t="shared" si="0"/>
        <v>(37,9838096 23,7275388),ID: 1010940P,1bd-Historic Center-1440€</v>
      </c>
      <c r="I73" s="6" t="s">
        <v>261</v>
      </c>
    </row>
    <row r="74" spans="1:9" ht="13">
      <c r="A74" s="11" t="s">
        <v>262</v>
      </c>
      <c r="B74" s="6">
        <f>VLOOKUP(A74,list!A:K,11,FALSE)</f>
        <v>1</v>
      </c>
      <c r="C74" s="6" t="str">
        <f>VLOOKUP(A74,list!A:K,6,FALSE)</f>
        <v>Psychiko</v>
      </c>
      <c r="D74" s="12">
        <f>VLOOKUP(A74,list!A:K,3,FALSE)</f>
        <v>1440</v>
      </c>
      <c r="E74" s="6" t="s">
        <v>263</v>
      </c>
      <c r="F74" s="11">
        <v>38.000003599999999</v>
      </c>
      <c r="G74" s="11">
        <v>23.7681459</v>
      </c>
      <c r="H74" s="6" t="str">
        <f t="shared" si="0"/>
        <v>(38,0000036 23,7681459),ID: 1010923P,1bd-Psychiko-1440€</v>
      </c>
      <c r="I74" s="6" t="s">
        <v>264</v>
      </c>
    </row>
    <row r="75" spans="1:9" ht="13">
      <c r="A75" s="11" t="s">
        <v>265</v>
      </c>
      <c r="B75" s="6">
        <f>VLOOKUP(A75,list!A:K,11,FALSE)</f>
        <v>1</v>
      </c>
      <c r="C75" s="6" t="str">
        <f>VLOOKUP(A75,list!A:K,6,FALSE)</f>
        <v>Palaio Faliro</v>
      </c>
      <c r="D75" s="12">
        <f>VLOOKUP(A75,list!A:K,3,FALSE)</f>
        <v>1450</v>
      </c>
      <c r="E75" s="6" t="s">
        <v>266</v>
      </c>
      <c r="F75" s="11">
        <v>37.928368499999998</v>
      </c>
      <c r="G75" s="11">
        <v>23.695215399999999</v>
      </c>
      <c r="H75" s="6" t="str">
        <f t="shared" si="0"/>
        <v>(37,9283685 23,6952154),ID: 1017891P,1bd-Palaio Faliro-1450€</v>
      </c>
      <c r="I75" s="6" t="s">
        <v>267</v>
      </c>
    </row>
    <row r="76" spans="1:9" ht="13">
      <c r="A76" s="11" t="s">
        <v>268</v>
      </c>
      <c r="B76" s="6">
        <f>VLOOKUP(A76,list!A:K,11,FALSE)</f>
        <v>1</v>
      </c>
      <c r="C76" s="6" t="str">
        <f>VLOOKUP(A76,list!A:K,6,FALSE)</f>
        <v>Historic Center</v>
      </c>
      <c r="D76" s="12">
        <f>VLOOKUP(A76,list!A:K,3,FALSE)</f>
        <v>1460</v>
      </c>
      <c r="E76" s="6" t="s">
        <v>50</v>
      </c>
      <c r="F76" s="11">
        <v>37.983809600000001</v>
      </c>
      <c r="G76" s="11">
        <v>23.727538800000001</v>
      </c>
      <c r="H76" s="6" t="str">
        <f t="shared" si="0"/>
        <v>(37,9838096 23,7275388),ID: 1020037P,1bd-Historic Center-1460€</v>
      </c>
      <c r="I76" s="6" t="s">
        <v>269</v>
      </c>
    </row>
    <row r="77" spans="1:9" ht="13">
      <c r="A77" s="11" t="s">
        <v>270</v>
      </c>
      <c r="B77" s="6">
        <f>VLOOKUP(A77,list!A:K,11,FALSE)</f>
        <v>1</v>
      </c>
      <c r="C77" s="6" t="str">
        <f>VLOOKUP(A77,list!A:K,6,FALSE)</f>
        <v>Ampelokipoi</v>
      </c>
      <c r="D77" s="12">
        <f>VLOOKUP(A77,list!A:K,3,FALSE)</f>
        <v>1560</v>
      </c>
      <c r="E77" s="6" t="s">
        <v>271</v>
      </c>
      <c r="F77" s="11">
        <v>37.990271900000003</v>
      </c>
      <c r="G77" s="11">
        <v>23.760103000000001</v>
      </c>
      <c r="H77" s="6" t="str">
        <f t="shared" si="0"/>
        <v>(37,9902719 23,760103),ID: 1010937P,1bd-Ampelokipoi-1560€</v>
      </c>
      <c r="I77" s="6" t="s">
        <v>272</v>
      </c>
    </row>
    <row r="78" spans="1:9" ht="13">
      <c r="A78" s="11" t="s">
        <v>273</v>
      </c>
      <c r="B78" s="6">
        <f>VLOOKUP(A78,list!A:K,11,FALSE)</f>
        <v>1</v>
      </c>
      <c r="C78" s="6" t="str">
        <f>VLOOKUP(A78,list!A:K,6,FALSE)</f>
        <v>Palaio Faliro</v>
      </c>
      <c r="D78" s="12">
        <f>VLOOKUP(A78,list!A:K,3,FALSE)</f>
        <v>2610</v>
      </c>
      <c r="E78" s="6" t="s">
        <v>274</v>
      </c>
      <c r="F78" s="11">
        <v>37.929636100000003</v>
      </c>
      <c r="G78" s="11">
        <v>23.693177599999999</v>
      </c>
      <c r="H78" s="6" t="str">
        <f t="shared" si="0"/>
        <v>(37,9296361 23,6931776),ID: 1020049P,1bd-Palaio Faliro-2610€</v>
      </c>
      <c r="I78" s="6" t="s">
        <v>275</v>
      </c>
    </row>
    <row r="79" spans="1:9" ht="13">
      <c r="A79" s="11" t="s">
        <v>276</v>
      </c>
      <c r="B79" s="6">
        <f>VLOOKUP(A79,list!A:K,11,FALSE)</f>
        <v>1</v>
      </c>
      <c r="C79" s="6" t="str">
        <f>VLOOKUP(A79,list!A:K,6,FALSE)</f>
        <v>Historic Center</v>
      </c>
      <c r="D79" s="12">
        <f>VLOOKUP(A79,list!A:K,3,FALSE)</f>
        <v>1070</v>
      </c>
      <c r="E79" s="6" t="s">
        <v>50</v>
      </c>
      <c r="F79" s="11">
        <v>37.983809600000001</v>
      </c>
      <c r="G79" s="11">
        <v>23.727538800000001</v>
      </c>
      <c r="H79" s="6" t="str">
        <f t="shared" si="0"/>
        <v>(37,9838096 23,7275388),ID: 1020046P,1bd-Historic Center-1070€</v>
      </c>
      <c r="I79" s="6" t="s">
        <v>277</v>
      </c>
    </row>
    <row r="80" spans="1:9" ht="13">
      <c r="A80" s="11" t="s">
        <v>278</v>
      </c>
      <c r="B80" s="6">
        <f>VLOOKUP(A80,list!A:K,11,FALSE)</f>
        <v>1</v>
      </c>
      <c r="C80" s="6" t="str">
        <f>VLOOKUP(A80,list!A:K,6,FALSE)</f>
        <v>Palaio Faliro</v>
      </c>
      <c r="D80" s="12">
        <f>VLOOKUP(A80,list!A:K,3,FALSE)</f>
        <v>830</v>
      </c>
      <c r="E80" s="6" t="s">
        <v>279</v>
      </c>
      <c r="F80" s="11">
        <v>37.927778000000004</v>
      </c>
      <c r="G80" s="11">
        <v>23.703625599999999</v>
      </c>
      <c r="H80" s="6" t="str">
        <f t="shared" si="0"/>
        <v>(37,927778 23,7036256),ID: 1126,1bd-Palaio Faliro-830€</v>
      </c>
      <c r="I80" s="6" t="s">
        <v>280</v>
      </c>
    </row>
    <row r="81" spans="1:9" ht="13">
      <c r="A81" s="11" t="s">
        <v>281</v>
      </c>
      <c r="B81" s="6">
        <f>VLOOKUP(A81,list!A:K,11,FALSE)</f>
        <v>1</v>
      </c>
      <c r="C81" s="6" t="str">
        <f>VLOOKUP(A81,list!A:K,6,FALSE)</f>
        <v>Ampelokipoi</v>
      </c>
      <c r="D81" s="12">
        <f>VLOOKUP(A81,list!A:K,3,FALSE)</f>
        <v>800</v>
      </c>
      <c r="E81" s="6" t="s">
        <v>282</v>
      </c>
      <c r="F81" s="11">
        <v>37.992040600000003</v>
      </c>
      <c r="G81" s="11">
        <v>23.7671694</v>
      </c>
      <c r="H81" s="6" t="str">
        <f t="shared" si="0"/>
        <v>(37,9920406 23,7671694),ID: 1386,1bd-Ampelokipoi-800€</v>
      </c>
      <c r="I81" s="6" t="s">
        <v>283</v>
      </c>
    </row>
    <row r="82" spans="1:9" ht="13">
      <c r="A82" s="11" t="s">
        <v>284</v>
      </c>
      <c r="B82" s="6">
        <f>VLOOKUP(A82,list!A:K,11,FALSE)</f>
        <v>1</v>
      </c>
      <c r="C82" s="6" t="str">
        <f>VLOOKUP(A82,list!A:K,6,FALSE)</f>
        <v>Vasilissis Sofias Avenue</v>
      </c>
      <c r="D82" s="12">
        <f>VLOOKUP(A82,list!A:K,3,FALSE)</f>
        <v>880</v>
      </c>
      <c r="E82" s="6" t="s">
        <v>285</v>
      </c>
      <c r="F82" s="11">
        <v>37.975368799999998</v>
      </c>
      <c r="G82" s="11">
        <v>23.742497499999999</v>
      </c>
      <c r="H82" s="6" t="str">
        <f t="shared" si="0"/>
        <v>(37,9753688 23,7424975),ID: 1735,1bd-Vasilissis Sofias Avenue-880€</v>
      </c>
      <c r="I82" s="6" t="s">
        <v>286</v>
      </c>
    </row>
    <row r="83" spans="1:9" ht="13">
      <c r="A83" s="11" t="s">
        <v>287</v>
      </c>
      <c r="B83" s="6">
        <f>VLOOKUP(A83,list!A:K,11,FALSE)</f>
        <v>1</v>
      </c>
      <c r="C83" s="6" t="str">
        <f>VLOOKUP(A83,list!A:K,6,FALSE)</f>
        <v>Historic Center</v>
      </c>
      <c r="D83" s="12">
        <f>VLOOKUP(A83,list!A:K,3,FALSE)</f>
        <v>750</v>
      </c>
      <c r="E83" s="6" t="s">
        <v>288</v>
      </c>
      <c r="F83" s="11">
        <v>37.983809600000001</v>
      </c>
      <c r="G83" s="11">
        <v>23.727538800000001</v>
      </c>
      <c r="H83" s="6" t="str">
        <f t="shared" si="0"/>
        <v>(37,9838096 23,7275388),ID: A41,1bd-Historic Center-750€</v>
      </c>
      <c r="I83" s="6" t="s">
        <v>289</v>
      </c>
    </row>
    <row r="84" spans="1:9" ht="13">
      <c r="A84" s="11" t="s">
        <v>290</v>
      </c>
      <c r="B84" s="6">
        <f>VLOOKUP(A84,list!A:K,11,FALSE)</f>
        <v>1</v>
      </c>
      <c r="C84" s="6" t="str">
        <f>VLOOKUP(A84,list!A:K,6,FALSE)</f>
        <v>Kifisia</v>
      </c>
      <c r="D84" s="12">
        <f>VLOOKUP(A84,list!A:K,3,FALSE)</f>
        <v>1260</v>
      </c>
      <c r="E84" s="6" t="s">
        <v>291</v>
      </c>
      <c r="F84" s="11">
        <v>37.977647699999999</v>
      </c>
      <c r="G84" s="11">
        <v>23.724392900000002</v>
      </c>
      <c r="H84" s="6" t="str">
        <f t="shared" si="0"/>
        <v>(37,9776477 23,7243929),ID: 999,1bd-Kifisia-1260€</v>
      </c>
      <c r="I84" s="6" t="s">
        <v>292</v>
      </c>
    </row>
    <row r="85" spans="1:9" ht="13">
      <c r="A85" s="11" t="s">
        <v>293</v>
      </c>
      <c r="B85" s="6">
        <f>VLOOKUP(A85,list!A:K,11,FALSE)</f>
        <v>1</v>
      </c>
      <c r="C85" s="6" t="str">
        <f>VLOOKUP(A85,list!A:K,6,FALSE)</f>
        <v>Kolonaki</v>
      </c>
      <c r="D85" s="12">
        <f>VLOOKUP(A85,list!A:K,3,FALSE)</f>
        <v>1050</v>
      </c>
      <c r="E85" s="6" t="s">
        <v>294</v>
      </c>
      <c r="F85" s="11">
        <v>37.980324199999998</v>
      </c>
      <c r="G85" s="11">
        <v>23.747664400000001</v>
      </c>
      <c r="H85" s="6" t="str">
        <f t="shared" si="0"/>
        <v>(37,9803242 23,7476644),ID: 245,1bd-Kolonaki-1050€</v>
      </c>
      <c r="I85" s="6" t="s">
        <v>295</v>
      </c>
    </row>
    <row r="86" spans="1:9" ht="13">
      <c r="A86" s="11" t="s">
        <v>296</v>
      </c>
      <c r="B86" s="6">
        <f>VLOOKUP(A86,list!A:K,11,FALSE)</f>
        <v>1</v>
      </c>
      <c r="C86" s="6" t="str">
        <f>VLOOKUP(A86,list!A:K,6,FALSE)</f>
        <v>Cholargos</v>
      </c>
      <c r="D86" s="12">
        <f>VLOOKUP(A86,list!A:K,3,FALSE)</f>
        <v>990</v>
      </c>
      <c r="E86" s="6" t="s">
        <v>297</v>
      </c>
      <c r="F86" s="11">
        <v>38.0017523</v>
      </c>
      <c r="G86" s="11">
        <v>23.8042707</v>
      </c>
      <c r="H86" s="6" t="str">
        <f t="shared" si="0"/>
        <v>(38,0017523 23,8042707),ID: 1945,1bd-Cholargos-990€</v>
      </c>
      <c r="I86" s="6" t="s">
        <v>298</v>
      </c>
    </row>
    <row r="87" spans="1:9" ht="13">
      <c r="A87" s="11" t="s">
        <v>299</v>
      </c>
      <c r="B87" s="6">
        <f>VLOOKUP(A87,list!A:K,11,FALSE)</f>
        <v>1</v>
      </c>
      <c r="C87" s="6" t="str">
        <f>VLOOKUP(A87,list!A:K,6,FALSE)</f>
        <v>Kolonaki</v>
      </c>
      <c r="D87" s="12">
        <f>VLOOKUP(A87,list!A:K,3,FALSE)</f>
        <v>960</v>
      </c>
      <c r="E87" s="6" t="s">
        <v>300</v>
      </c>
      <c r="F87" s="11">
        <v>37.978399699999997</v>
      </c>
      <c r="G87" s="11">
        <v>23.748814500000002</v>
      </c>
      <c r="H87" s="6" t="str">
        <f t="shared" si="0"/>
        <v>(37,9783997 23,7488145),ID: 858,1bd-Kolonaki-960€</v>
      </c>
      <c r="I87" s="6" t="s">
        <v>301</v>
      </c>
    </row>
    <row r="88" spans="1:9" ht="13">
      <c r="A88" s="11" t="s">
        <v>302</v>
      </c>
      <c r="B88" s="6">
        <f>VLOOKUP(A88,list!A:K,11,FALSE)</f>
        <v>1</v>
      </c>
      <c r="C88" s="6" t="str">
        <f>VLOOKUP(A88,list!A:K,6,FALSE)</f>
        <v>Agia Paraskevi</v>
      </c>
      <c r="D88" s="12">
        <f>VLOOKUP(A88,list!A:K,3,FALSE)</f>
        <v>950</v>
      </c>
      <c r="E88" s="6" t="s">
        <v>303</v>
      </c>
      <c r="F88" s="11">
        <v>38.014966999999999</v>
      </c>
      <c r="G88" s="11">
        <v>23.822489300000001</v>
      </c>
      <c r="H88" s="6" t="str">
        <f t="shared" si="0"/>
        <v>(38,014967 23,8224893),ID: 1909,1bd-Agia Paraskevi-950€</v>
      </c>
      <c r="I88" s="6" t="s">
        <v>304</v>
      </c>
    </row>
    <row r="89" spans="1:9" ht="13">
      <c r="A89" s="11" t="s">
        <v>305</v>
      </c>
      <c r="B89" s="6">
        <f>VLOOKUP(A89,list!A:K,11,FALSE)</f>
        <v>1</v>
      </c>
      <c r="C89" s="6" t="str">
        <f>VLOOKUP(A89,list!A:K,6,FALSE)</f>
        <v>Kolonaki</v>
      </c>
      <c r="D89" s="12">
        <f>VLOOKUP(A89,list!A:K,3,FALSE)</f>
        <v>1060</v>
      </c>
      <c r="E89" s="6" t="s">
        <v>306</v>
      </c>
      <c r="F89" s="11">
        <v>37.979504200000001</v>
      </c>
      <c r="G89" s="11">
        <v>23.740592800000002</v>
      </c>
      <c r="H89" s="6" t="str">
        <f t="shared" si="0"/>
        <v>(37,9795042 23,7405928),ID: 1088,1bd-Kolonaki-1060€</v>
      </c>
      <c r="I89" s="6" t="s">
        <v>307</v>
      </c>
    </row>
    <row r="90" spans="1:9" ht="13">
      <c r="A90" s="11" t="s">
        <v>308</v>
      </c>
      <c r="B90" s="6">
        <f>VLOOKUP(A90,list!A:K,11,FALSE)</f>
        <v>1</v>
      </c>
      <c r="C90" s="6" t="str">
        <f>VLOOKUP(A90,list!A:K,6,FALSE)</f>
        <v>Pangrati</v>
      </c>
      <c r="D90" s="12">
        <f>VLOOKUP(A90,list!A:K,3,FALSE)</f>
        <v>810</v>
      </c>
      <c r="E90" s="6" t="s">
        <v>309</v>
      </c>
      <c r="F90" s="11">
        <v>37.969650600000001</v>
      </c>
      <c r="G90" s="11">
        <v>23.743958599999999</v>
      </c>
      <c r="H90" s="6" t="str">
        <f t="shared" si="0"/>
        <v>(37,9696506 23,7439586),ID: 1359,1bd-Pangrati-810€</v>
      </c>
      <c r="I90" s="6" t="s">
        <v>310</v>
      </c>
    </row>
    <row r="91" spans="1:9" ht="13">
      <c r="A91" s="11" t="s">
        <v>311</v>
      </c>
      <c r="B91" s="6">
        <f>VLOOKUP(A91,list!A:K,11,FALSE)</f>
        <v>1</v>
      </c>
      <c r="C91" s="6" t="str">
        <f>VLOOKUP(A91,list!A:K,6,FALSE)</f>
        <v>Marousi</v>
      </c>
      <c r="D91" s="12">
        <f>VLOOKUP(A91,list!A:K,3,FALSE)</f>
        <v>790</v>
      </c>
      <c r="E91" s="6" t="s">
        <v>312</v>
      </c>
      <c r="F91" s="11">
        <v>38.051331599999997</v>
      </c>
      <c r="G91" s="11">
        <v>23.808062700000001</v>
      </c>
      <c r="H91" s="6" t="str">
        <f t="shared" si="0"/>
        <v>(38,0513316 23,8080627),ID: 752,1bd-Marousi-790€</v>
      </c>
      <c r="I91" s="6" t="s">
        <v>313</v>
      </c>
    </row>
    <row r="92" spans="1:9" ht="13">
      <c r="A92" s="11" t="s">
        <v>314</v>
      </c>
      <c r="B92" s="6">
        <f>VLOOKUP(A92,list!A:K,11,FALSE)</f>
        <v>1</v>
      </c>
      <c r="C92" s="6" t="str">
        <f>VLOOKUP(A92,list!A:K,6,FALSE)</f>
        <v>Koukaki</v>
      </c>
      <c r="D92" s="12">
        <f>VLOOKUP(A92,list!A:K,3,FALSE)</f>
        <v>910</v>
      </c>
      <c r="E92" s="6" t="s">
        <v>315</v>
      </c>
      <c r="F92" s="11">
        <v>37.964474199999998</v>
      </c>
      <c r="G92" s="11">
        <v>23.724357300000001</v>
      </c>
      <c r="H92" s="6" t="str">
        <f t="shared" si="0"/>
        <v>(37,9644742 23,7243573),ID: 1593,1bd-Koukaki-910€</v>
      </c>
      <c r="I92" s="6" t="s">
        <v>316</v>
      </c>
    </row>
    <row r="93" spans="1:9" ht="13">
      <c r="A93" s="11" t="s">
        <v>317</v>
      </c>
      <c r="B93" s="6">
        <f>VLOOKUP(A93,list!A:K,11,FALSE)</f>
        <v>1</v>
      </c>
      <c r="C93" s="6" t="str">
        <f>VLOOKUP(A93,list!A:K,6,FALSE)</f>
        <v>Kolonaki</v>
      </c>
      <c r="D93" s="12">
        <f>VLOOKUP(A93,list!A:K,3,FALSE)</f>
        <v>1280</v>
      </c>
      <c r="E93" s="6" t="s">
        <v>318</v>
      </c>
      <c r="F93" s="11">
        <v>37.979868600000003</v>
      </c>
      <c r="G93" s="11">
        <v>23.738522400000001</v>
      </c>
      <c r="H93" s="6" t="str">
        <f t="shared" si="0"/>
        <v>(37,9798686 23,7385224),ID: 65,1bd-Kolonaki-1280€</v>
      </c>
      <c r="I93" s="6" t="s">
        <v>319</v>
      </c>
    </row>
    <row r="94" spans="1:9" ht="13">
      <c r="A94" s="11" t="s">
        <v>320</v>
      </c>
      <c r="B94" s="6">
        <f>VLOOKUP(A94,list!A:K,11,FALSE)</f>
        <v>1</v>
      </c>
      <c r="C94" s="6" t="str">
        <f>VLOOKUP(A94,list!A:K,6,FALSE)</f>
        <v>Ampelokipoi</v>
      </c>
      <c r="D94" s="12">
        <f>VLOOKUP(A94,list!A:K,3,FALSE)</f>
        <v>920</v>
      </c>
      <c r="E94" s="6" t="s">
        <v>321</v>
      </c>
      <c r="F94" s="11">
        <v>37.991729599999999</v>
      </c>
      <c r="G94" s="11">
        <v>23.760157</v>
      </c>
      <c r="H94" s="6" t="str">
        <f t="shared" si="0"/>
        <v>(37,9917296 23,760157),ID: 1738,1bd-Ampelokipoi-920€</v>
      </c>
      <c r="I94" s="6" t="s">
        <v>322</v>
      </c>
    </row>
    <row r="95" spans="1:9" ht="13">
      <c r="A95" s="11" t="s">
        <v>323</v>
      </c>
      <c r="B95" s="6">
        <f>VLOOKUP(A95,list!A:K,11,FALSE)</f>
        <v>1</v>
      </c>
      <c r="C95" s="6" t="str">
        <f>VLOOKUP(A95,list!A:K,6,FALSE)</f>
        <v>Palaio Faliro</v>
      </c>
      <c r="D95" s="12">
        <f>VLOOKUP(A95,list!A:K,3,FALSE)</f>
        <v>950</v>
      </c>
      <c r="E95" s="6" t="s">
        <v>324</v>
      </c>
      <c r="F95" s="11">
        <v>37.929006000000001</v>
      </c>
      <c r="G95" s="11">
        <v>23.697085000000001</v>
      </c>
      <c r="H95" s="6" t="str">
        <f t="shared" si="0"/>
        <v>(37,929006 23,697085),ID: 1811,1bd-Palaio Faliro-950€</v>
      </c>
      <c r="I95" s="6" t="s">
        <v>325</v>
      </c>
    </row>
    <row r="96" spans="1:9" ht="13">
      <c r="A96" s="11" t="s">
        <v>326</v>
      </c>
      <c r="B96" s="6">
        <f>VLOOKUP(A96,list!A:K,11,FALSE)</f>
        <v>1</v>
      </c>
      <c r="C96" s="6" t="str">
        <f>VLOOKUP(A96,list!A:K,6,FALSE)</f>
        <v>Ampelokipoi</v>
      </c>
      <c r="D96" s="12">
        <f>VLOOKUP(A96,list!A:K,3,FALSE)</f>
        <v>870</v>
      </c>
      <c r="E96" s="6" t="s">
        <v>327</v>
      </c>
      <c r="F96" s="11">
        <v>37.988674499999902</v>
      </c>
      <c r="G96" s="11">
        <v>23.7637517</v>
      </c>
      <c r="H96" s="6" t="str">
        <f t="shared" si="0"/>
        <v>(37,9886744999999 23,7637517),ID: 624,1bd-Ampelokipoi-870€</v>
      </c>
      <c r="I96" s="6" t="s">
        <v>328</v>
      </c>
    </row>
    <row r="97" spans="1:9" ht="13">
      <c r="A97" s="11" t="s">
        <v>329</v>
      </c>
      <c r="B97" s="6">
        <f>VLOOKUP(A97,list!A:K,11,FALSE)</f>
        <v>1</v>
      </c>
      <c r="C97" s="6" t="str">
        <f>VLOOKUP(A97,list!A:K,6,FALSE)</f>
        <v>Palaio Faliro</v>
      </c>
      <c r="D97" s="12">
        <f>VLOOKUP(A97,list!A:K,3,FALSE)</f>
        <v>1010</v>
      </c>
      <c r="E97" s="6" t="s">
        <v>330</v>
      </c>
      <c r="F97" s="11">
        <v>37.930248200000001</v>
      </c>
      <c r="G97" s="11">
        <v>23.6899932</v>
      </c>
      <c r="H97" s="6" t="str">
        <f t="shared" si="0"/>
        <v>(37,9302482 23,6899932),ID: 1645,1bd-Palaio Faliro-1010€</v>
      </c>
      <c r="I97" s="6" t="s">
        <v>331</v>
      </c>
    </row>
    <row r="98" spans="1:9" ht="13">
      <c r="A98" s="11" t="s">
        <v>332</v>
      </c>
      <c r="B98" s="6">
        <f>VLOOKUP(A98,list!A:K,11,FALSE)</f>
        <v>1</v>
      </c>
      <c r="C98" s="6" t="str">
        <f>VLOOKUP(A98,list!A:K,6,FALSE)</f>
        <v>Marousi</v>
      </c>
      <c r="D98" s="12">
        <f>VLOOKUP(A98,list!A:K,3,FALSE)</f>
        <v>810</v>
      </c>
      <c r="E98" s="6" t="s">
        <v>333</v>
      </c>
      <c r="F98" s="11">
        <v>37.9769127</v>
      </c>
      <c r="G98" s="11">
        <v>23.7468045</v>
      </c>
      <c r="H98" s="6" t="str">
        <f t="shared" si="0"/>
        <v>(37,9769127 23,7468045),ID: 754,1bd-Marousi-810€</v>
      </c>
      <c r="I98" s="6" t="s">
        <v>334</v>
      </c>
    </row>
    <row r="99" spans="1:9" ht="13">
      <c r="A99" s="11" t="s">
        <v>335</v>
      </c>
      <c r="B99" s="6">
        <f>VLOOKUP(A99,list!A:K,11,FALSE)</f>
        <v>1</v>
      </c>
      <c r="C99" s="6" t="str">
        <f>VLOOKUP(A99,list!A:K,6,FALSE)</f>
        <v>Palaio Faliro</v>
      </c>
      <c r="D99" s="12">
        <f>VLOOKUP(A99,list!A:K,3,FALSE)</f>
        <v>920</v>
      </c>
      <c r="E99" s="6" t="s">
        <v>336</v>
      </c>
      <c r="F99" s="11">
        <v>37.926218499999997</v>
      </c>
      <c r="G99" s="11">
        <v>23.700174400000002</v>
      </c>
      <c r="H99" s="6" t="str">
        <f t="shared" si="0"/>
        <v>(37,9262185 23,7001744),ID: 1620,1bd-Palaio Faliro-920€</v>
      </c>
      <c r="I99" s="6" t="s">
        <v>337</v>
      </c>
    </row>
    <row r="100" spans="1:9" ht="13">
      <c r="A100" s="11" t="s">
        <v>338</v>
      </c>
      <c r="B100" s="6">
        <f>VLOOKUP(A100,list!A:K,11,FALSE)</f>
        <v>1</v>
      </c>
      <c r="C100" s="6" t="str">
        <f>VLOOKUP(A100,list!A:K,6,FALSE)</f>
        <v>Historic Center</v>
      </c>
      <c r="D100" s="12">
        <f>VLOOKUP(A100,list!A:K,3,FALSE)</f>
        <v>770</v>
      </c>
      <c r="E100" s="6" t="s">
        <v>339</v>
      </c>
      <c r="F100" s="11">
        <v>37.983809600000001</v>
      </c>
      <c r="G100" s="11">
        <v>23.727538800000001</v>
      </c>
      <c r="H100" s="6" t="str">
        <f t="shared" si="0"/>
        <v>(37,9838096 23,7275388),ID: 523,1bd-Historic Center-770€</v>
      </c>
      <c r="I100" s="6" t="s">
        <v>340</v>
      </c>
    </row>
    <row r="101" spans="1:9" ht="13">
      <c r="A101" s="11" t="s">
        <v>341</v>
      </c>
      <c r="B101" s="6">
        <f>VLOOKUP(A101,list!A:K,11,FALSE)</f>
        <v>1</v>
      </c>
      <c r="C101" s="6" t="str">
        <f>VLOOKUP(A101,list!A:K,6,FALSE)</f>
        <v>Cholargos</v>
      </c>
      <c r="D101" s="12">
        <f>VLOOKUP(A101,list!A:K,3,FALSE)</f>
        <v>950</v>
      </c>
      <c r="E101" s="6" t="s">
        <v>342</v>
      </c>
      <c r="F101" s="11">
        <v>37.9981133</v>
      </c>
      <c r="G101" s="11">
        <v>23.7969401</v>
      </c>
      <c r="H101" s="6" t="str">
        <f t="shared" si="0"/>
        <v>(37,9981133 23,7969401),ID: 988,1bd-Cholargos-950€</v>
      </c>
      <c r="I101" s="6" t="s">
        <v>343</v>
      </c>
    </row>
    <row r="102" spans="1:9" ht="13">
      <c r="A102" s="11" t="s">
        <v>344</v>
      </c>
      <c r="B102" s="6">
        <f>VLOOKUP(A102,list!A:K,11,FALSE)</f>
        <v>1</v>
      </c>
      <c r="C102" s="6" t="str">
        <f>VLOOKUP(A102,list!A:K,6,FALSE)</f>
        <v>Palaio Faliro</v>
      </c>
      <c r="D102" s="12">
        <f>VLOOKUP(A102,list!A:K,3,FALSE)</f>
        <v>900</v>
      </c>
      <c r="E102" s="6" t="s">
        <v>345</v>
      </c>
      <c r="F102" s="11">
        <v>37.927727599999997</v>
      </c>
      <c r="G102" s="11">
        <v>23.6962434</v>
      </c>
      <c r="H102" s="6" t="str">
        <f t="shared" si="0"/>
        <v>(37,9277276 23,6962434),ID: 1356,1bd-Palaio Faliro-900€</v>
      </c>
      <c r="I102" s="6" t="s">
        <v>346</v>
      </c>
    </row>
    <row r="103" spans="1:9" ht="13">
      <c r="A103" s="11" t="s">
        <v>347</v>
      </c>
      <c r="B103" s="6">
        <f>VLOOKUP(A103,list!A:K,11,FALSE)</f>
        <v>1</v>
      </c>
      <c r="C103" s="6" t="str">
        <f>VLOOKUP(A103,list!A:K,6,FALSE)</f>
        <v>Melissia</v>
      </c>
      <c r="D103" s="12">
        <f>VLOOKUP(A103,list!A:K,3,FALSE)</f>
        <v>1150</v>
      </c>
      <c r="E103" s="6" t="s">
        <v>348</v>
      </c>
      <c r="F103" s="11">
        <v>38.053061800000002</v>
      </c>
      <c r="G103" s="11">
        <v>23.8348406</v>
      </c>
      <c r="H103" s="6" t="str">
        <f t="shared" si="0"/>
        <v>(38,0530618 23,8348406),ID: 1638,1bd-Melissia-1150€</v>
      </c>
      <c r="I103" s="6" t="s">
        <v>349</v>
      </c>
    </row>
    <row r="104" spans="1:9" ht="13">
      <c r="A104" s="11" t="s">
        <v>350</v>
      </c>
      <c r="B104" s="6">
        <f>VLOOKUP(A104,list!A:K,11,FALSE)</f>
        <v>1</v>
      </c>
      <c r="C104" s="6" t="str">
        <f>VLOOKUP(A104,list!A:K,6,FALSE)</f>
        <v>Kolonaki</v>
      </c>
      <c r="D104" s="12">
        <f>VLOOKUP(A104,list!A:K,3,FALSE)</f>
        <v>1380</v>
      </c>
      <c r="E104" s="6" t="s">
        <v>351</v>
      </c>
      <c r="F104" s="11">
        <v>37.979359100000003</v>
      </c>
      <c r="G104" s="11">
        <v>23.750093700000001</v>
      </c>
      <c r="H104" s="6" t="str">
        <f t="shared" si="0"/>
        <v>(37,9793591 23,7500937),ID: 1224,1bd-Kolonaki-1380€</v>
      </c>
      <c r="I104" s="6" t="s">
        <v>352</v>
      </c>
    </row>
    <row r="105" spans="1:9" ht="13">
      <c r="A105" s="11" t="s">
        <v>353</v>
      </c>
      <c r="B105" s="6">
        <f>VLOOKUP(A105,list!A:K,11,FALSE)</f>
        <v>1</v>
      </c>
      <c r="C105" s="6" t="str">
        <f>VLOOKUP(A105,list!A:K,6,FALSE)</f>
        <v>Pangrati</v>
      </c>
      <c r="D105" s="12">
        <f>VLOOKUP(A105,list!A:K,3,FALSE)</f>
        <v>740</v>
      </c>
      <c r="E105" s="6" t="s">
        <v>354</v>
      </c>
      <c r="F105" s="11">
        <v>37.970579899999997</v>
      </c>
      <c r="G105" s="11">
        <v>23.748240599999999</v>
      </c>
      <c r="H105" s="6" t="str">
        <f t="shared" si="0"/>
        <v>(37,9705799 23,7482406),ID: 1146,1bd-Pangrati-740€</v>
      </c>
      <c r="I105" s="6" t="s">
        <v>355</v>
      </c>
    </row>
    <row r="106" spans="1:9" ht="13">
      <c r="A106" s="11" t="s">
        <v>356</v>
      </c>
      <c r="B106" s="6">
        <f>VLOOKUP(A106,list!A:K,11,FALSE)</f>
        <v>1</v>
      </c>
      <c r="C106" s="6" t="str">
        <f>VLOOKUP(A106,list!A:K,6,FALSE)</f>
        <v>Cholargos</v>
      </c>
      <c r="D106" s="12">
        <f>VLOOKUP(A106,list!A:K,3,FALSE)</f>
        <v>940</v>
      </c>
      <c r="E106" s="6" t="s">
        <v>357</v>
      </c>
      <c r="F106" s="11">
        <v>38.001036200000001</v>
      </c>
      <c r="G106" s="11">
        <v>23.792760099999999</v>
      </c>
      <c r="H106" s="6" t="str">
        <f t="shared" si="0"/>
        <v>(38,0010362 23,7927601),ID: 1478,1bd-Cholargos-940€</v>
      </c>
      <c r="I106" s="6" t="s">
        <v>358</v>
      </c>
    </row>
    <row r="107" spans="1:9" ht="13">
      <c r="A107" s="11" t="s">
        <v>359</v>
      </c>
      <c r="B107" s="6">
        <f>VLOOKUP(A107,list!A:K,11,FALSE)</f>
        <v>1</v>
      </c>
      <c r="C107" s="6" t="str">
        <f>VLOOKUP(A107,list!A:K,6,FALSE)</f>
        <v>Ampelokipoi</v>
      </c>
      <c r="D107" s="12">
        <f>VLOOKUP(A107,list!A:K,3,FALSE)</f>
        <v>810</v>
      </c>
      <c r="E107" s="6" t="s">
        <v>360</v>
      </c>
      <c r="F107" s="11">
        <v>37.988674499999902</v>
      </c>
      <c r="G107" s="11">
        <v>23.7637517</v>
      </c>
      <c r="H107" s="6" t="str">
        <f t="shared" si="0"/>
        <v>(37,9886744999999 23,7637517),ID: 621,1bd-Ampelokipoi-810€</v>
      </c>
      <c r="I107" s="6" t="s">
        <v>361</v>
      </c>
    </row>
    <row r="108" spans="1:9" ht="13">
      <c r="A108" s="11" t="s">
        <v>362</v>
      </c>
      <c r="B108" s="6">
        <f>VLOOKUP(A108,list!A:K,11,FALSE)</f>
        <v>1</v>
      </c>
      <c r="C108" s="6" t="str">
        <f>VLOOKUP(A108,list!A:K,6,FALSE)</f>
        <v>Marousi</v>
      </c>
      <c r="D108" s="12">
        <f>VLOOKUP(A108,list!A:K,3,FALSE)</f>
        <v>920</v>
      </c>
      <c r="E108" s="6" t="s">
        <v>363</v>
      </c>
      <c r="F108" s="11">
        <v>38.0472544</v>
      </c>
      <c r="G108" s="11">
        <v>23.818276000000001</v>
      </c>
      <c r="H108" s="6" t="str">
        <f t="shared" si="0"/>
        <v>(38,0472544 23,818276),ID: 212,1bd-Marousi-920€</v>
      </c>
      <c r="I108" s="6" t="s">
        <v>364</v>
      </c>
    </row>
    <row r="109" spans="1:9" ht="13">
      <c r="A109" s="11" t="s">
        <v>365</v>
      </c>
      <c r="B109" s="6">
        <f>VLOOKUP(A109,list!A:K,11,FALSE)</f>
        <v>1</v>
      </c>
      <c r="C109" s="6" t="str">
        <f>VLOOKUP(A109,list!A:K,6,FALSE)</f>
        <v>Chalandri</v>
      </c>
      <c r="D109" s="12">
        <f>VLOOKUP(A109,list!A:K,3,FALSE)</f>
        <v>950</v>
      </c>
      <c r="E109" s="6" t="s">
        <v>366</v>
      </c>
      <c r="F109" s="11">
        <v>38.0186864</v>
      </c>
      <c r="G109" s="11">
        <v>23.799336400000001</v>
      </c>
      <c r="H109" s="6" t="str">
        <f t="shared" si="0"/>
        <v>(38,0186864 23,7993364),ID: 1448,1bd-Chalandri-950€</v>
      </c>
      <c r="I109" s="6" t="s">
        <v>367</v>
      </c>
    </row>
    <row r="110" spans="1:9" ht="13">
      <c r="A110" s="11" t="s">
        <v>368</v>
      </c>
      <c r="B110" s="6">
        <f>VLOOKUP(A110,list!A:K,11,FALSE)</f>
        <v>1</v>
      </c>
      <c r="C110" s="6" t="str">
        <f>VLOOKUP(A110,list!A:K,6,FALSE)</f>
        <v>Ampelokipoi</v>
      </c>
      <c r="D110" s="12">
        <f>VLOOKUP(A110,list!A:K,3,FALSE)</f>
        <v>890</v>
      </c>
      <c r="E110" s="6" t="s">
        <v>369</v>
      </c>
      <c r="F110" s="11">
        <v>37.985042499999999</v>
      </c>
      <c r="G110" s="11">
        <v>23.7628144</v>
      </c>
      <c r="H110" s="6" t="str">
        <f t="shared" si="0"/>
        <v>(37,9850425 23,7628144),ID: 1607,1bd-Ampelokipoi-890€</v>
      </c>
      <c r="I110" s="6" t="s">
        <v>370</v>
      </c>
    </row>
    <row r="111" spans="1:9" ht="13">
      <c r="A111" s="11" t="s">
        <v>371</v>
      </c>
      <c r="B111" s="6">
        <f>VLOOKUP(A111,list!A:K,11,FALSE)</f>
        <v>1</v>
      </c>
      <c r="C111" s="6" t="str">
        <f>VLOOKUP(A111,list!A:K,6,FALSE)</f>
        <v>Kifisia</v>
      </c>
      <c r="D111" s="12">
        <f>VLOOKUP(A111,list!A:K,3,FALSE)</f>
        <v>810</v>
      </c>
      <c r="E111" s="6" t="s">
        <v>372</v>
      </c>
      <c r="F111" s="11">
        <v>38.067184400000002</v>
      </c>
      <c r="G111" s="11">
        <v>23.806470600000001</v>
      </c>
      <c r="H111" s="6" t="str">
        <f t="shared" si="0"/>
        <v>(38,0671844 23,8064706),ID: 1392,1bd-Kifisia-810€</v>
      </c>
      <c r="I111" s="6" t="s">
        <v>373</v>
      </c>
    </row>
    <row r="112" spans="1:9" ht="13">
      <c r="A112" s="11" t="s">
        <v>374</v>
      </c>
      <c r="B112" s="6">
        <f>VLOOKUP(A112,list!A:K,11,FALSE)</f>
        <v>1</v>
      </c>
      <c r="C112" s="6" t="str">
        <f>VLOOKUP(A112,list!A:K,6,FALSE)</f>
        <v>Ampelokipoi</v>
      </c>
      <c r="D112" s="12">
        <f>VLOOKUP(A112,list!A:K,3,FALSE)</f>
        <v>780</v>
      </c>
      <c r="E112" s="6" t="s">
        <v>375</v>
      </c>
      <c r="F112" s="11">
        <v>37.983082400000001</v>
      </c>
      <c r="G112" s="11">
        <v>23.759952999999999</v>
      </c>
      <c r="H112" s="6" t="str">
        <f t="shared" si="0"/>
        <v>(37,9830824 23,759953),ID: 1737,1bd-Ampelokipoi-780€</v>
      </c>
      <c r="I112" s="6" t="s">
        <v>376</v>
      </c>
    </row>
    <row r="113" spans="1:9" ht="13">
      <c r="A113" s="11" t="s">
        <v>377</v>
      </c>
      <c r="B113" s="6">
        <f>VLOOKUP(A113,list!A:K,11,FALSE)</f>
        <v>1</v>
      </c>
      <c r="C113" s="6" t="str">
        <f>VLOOKUP(A113,list!A:K,6,FALSE)</f>
        <v>Marousi</v>
      </c>
      <c r="D113" s="12">
        <f>VLOOKUP(A113,list!A:K,3,FALSE)</f>
        <v>1060</v>
      </c>
      <c r="E113" s="6" t="s">
        <v>378</v>
      </c>
      <c r="F113" s="11">
        <v>38.046310099999999</v>
      </c>
      <c r="G113" s="11">
        <v>23.8074163</v>
      </c>
      <c r="H113" s="6" t="str">
        <f t="shared" si="0"/>
        <v>(38,0463101 23,8074163),ID: 86,1bd-Marousi-1060€</v>
      </c>
      <c r="I113" s="6" t="s">
        <v>379</v>
      </c>
    </row>
    <row r="114" spans="1:9" ht="13">
      <c r="A114" s="11" t="s">
        <v>380</v>
      </c>
      <c r="B114" s="6">
        <f>VLOOKUP(A114,list!A:K,11,FALSE)</f>
        <v>1</v>
      </c>
      <c r="C114" s="6" t="str">
        <f>VLOOKUP(A114,list!A:K,6,FALSE)</f>
        <v>Marousi</v>
      </c>
      <c r="D114" s="12">
        <f>VLOOKUP(A114,list!A:K,3,FALSE)</f>
        <v>970</v>
      </c>
      <c r="E114" s="6" t="s">
        <v>381</v>
      </c>
      <c r="F114" s="11">
        <v>38.051331599999997</v>
      </c>
      <c r="G114" s="11">
        <v>23.808062700000001</v>
      </c>
      <c r="H114" s="6" t="str">
        <f t="shared" si="0"/>
        <v>(38,0513316 23,8080627),ID: 1332,1bd-Marousi-970€</v>
      </c>
      <c r="I114" s="6" t="s">
        <v>382</v>
      </c>
    </row>
    <row r="115" spans="1:9" ht="13">
      <c r="A115" s="11" t="s">
        <v>383</v>
      </c>
      <c r="B115" s="6">
        <f>VLOOKUP(A115,list!A:K,11,FALSE)</f>
        <v>1</v>
      </c>
      <c r="C115" s="6" t="str">
        <f>VLOOKUP(A115,list!A:K,6,FALSE)</f>
        <v>Koukaki</v>
      </c>
      <c r="D115" s="12">
        <f>VLOOKUP(A115,list!A:K,3,FALSE)</f>
        <v>800</v>
      </c>
      <c r="E115" s="6" t="s">
        <v>384</v>
      </c>
      <c r="F115" s="11">
        <v>37.962506599999998</v>
      </c>
      <c r="G115" s="11">
        <v>23.721470499999999</v>
      </c>
      <c r="H115" s="6" t="str">
        <f t="shared" si="0"/>
        <v>(37,9625066 23,7214705),ID: 755,1bd-Koukaki-800€</v>
      </c>
      <c r="I115" s="6" t="s">
        <v>385</v>
      </c>
    </row>
    <row r="116" spans="1:9" ht="13">
      <c r="A116" s="11" t="s">
        <v>386</v>
      </c>
      <c r="B116" s="6">
        <f>VLOOKUP(A116,list!A:K,11,FALSE)</f>
        <v>1</v>
      </c>
      <c r="C116" s="6" t="str">
        <f>VLOOKUP(A116,list!A:K,6,FALSE)</f>
        <v>Ampelokipoi</v>
      </c>
      <c r="D116" s="12">
        <f>VLOOKUP(A116,list!A:K,3,FALSE)</f>
        <v>970</v>
      </c>
      <c r="E116" s="6" t="s">
        <v>387</v>
      </c>
      <c r="F116" s="11">
        <v>37.992479899999999</v>
      </c>
      <c r="G116" s="11">
        <v>23.7634206</v>
      </c>
      <c r="H116" s="6" t="str">
        <f t="shared" si="0"/>
        <v>(37,9924799 23,7634206),ID: 1816,1bd-Ampelokipoi-970€</v>
      </c>
      <c r="I116" s="6" t="s">
        <v>388</v>
      </c>
    </row>
    <row r="117" spans="1:9" ht="13">
      <c r="A117" s="11" t="s">
        <v>389</v>
      </c>
      <c r="B117" s="6">
        <f>VLOOKUP(A117,list!A:K,11,FALSE)</f>
        <v>1</v>
      </c>
      <c r="C117" s="6" t="str">
        <f>VLOOKUP(A117,list!A:K,6,FALSE)</f>
        <v>Alimos</v>
      </c>
      <c r="D117" s="12">
        <f>VLOOKUP(A117,list!A:K,3,FALSE)</f>
        <v>800</v>
      </c>
      <c r="E117" s="6" t="s">
        <v>390</v>
      </c>
      <c r="F117" s="11">
        <v>37.917415200000001</v>
      </c>
      <c r="G117" s="11">
        <v>23.7084343</v>
      </c>
      <c r="H117" s="6" t="str">
        <f t="shared" si="0"/>
        <v>(37,9174152 23,7084343),ID: 582,1bd-Alimos-800€</v>
      </c>
      <c r="I117" s="6" t="s">
        <v>391</v>
      </c>
    </row>
    <row r="118" spans="1:9" ht="13">
      <c r="A118" s="11" t="s">
        <v>392</v>
      </c>
      <c r="B118" s="6">
        <f>VLOOKUP(A118,list!A:K,11,FALSE)</f>
        <v>1</v>
      </c>
      <c r="C118" s="6" t="str">
        <f>VLOOKUP(A118,list!A:K,6,FALSE)</f>
        <v>Alimos</v>
      </c>
      <c r="D118" s="12">
        <f>VLOOKUP(A118,list!A:K,3,FALSE)</f>
        <v>880</v>
      </c>
      <c r="E118" s="6" t="s">
        <v>393</v>
      </c>
      <c r="F118" s="11">
        <v>37.919483800000002</v>
      </c>
      <c r="G118" s="11">
        <v>23.703010299999999</v>
      </c>
      <c r="H118" s="6" t="str">
        <f t="shared" si="0"/>
        <v>(37,9194838 23,7030103),ID: 1668,1bd-Alimos-880€</v>
      </c>
      <c r="I118" s="6" t="s">
        <v>394</v>
      </c>
    </row>
    <row r="119" spans="1:9" ht="13">
      <c r="A119" s="11" t="s">
        <v>395</v>
      </c>
      <c r="B119" s="6">
        <f>VLOOKUP(A119,list!A:K,11,FALSE)</f>
        <v>1</v>
      </c>
      <c r="C119" s="6" t="str">
        <f>VLOOKUP(A119,list!A:K,6,FALSE)</f>
        <v>Chalandri</v>
      </c>
      <c r="D119" s="12">
        <f>VLOOKUP(A119,list!A:K,3,FALSE)</f>
        <v>1040</v>
      </c>
      <c r="E119" s="6" t="s">
        <v>396</v>
      </c>
      <c r="F119" s="11">
        <v>38.021023499999998</v>
      </c>
      <c r="G119" s="11">
        <v>23.801715999999999</v>
      </c>
      <c r="H119" s="6" t="str">
        <f t="shared" si="0"/>
        <v>(38,0210235 23,801716),ID: 1676,1bd-Chalandri-1040€</v>
      </c>
      <c r="I119" s="6" t="s">
        <v>397</v>
      </c>
    </row>
    <row r="120" spans="1:9" ht="13">
      <c r="A120" s="11" t="s">
        <v>398</v>
      </c>
      <c r="B120" s="6">
        <f>VLOOKUP(A120,list!A:K,11,FALSE)</f>
        <v>1</v>
      </c>
      <c r="C120" s="6" t="str">
        <f>VLOOKUP(A120,list!A:K,6,FALSE)</f>
        <v>Marousi</v>
      </c>
      <c r="D120" s="12">
        <f>VLOOKUP(A120,list!A:K,3,FALSE)</f>
        <v>960</v>
      </c>
      <c r="E120" s="6" t="s">
        <v>399</v>
      </c>
      <c r="F120" s="11">
        <v>38.056331399999998</v>
      </c>
      <c r="G120" s="11">
        <v>23.8128764</v>
      </c>
      <c r="H120" s="6" t="str">
        <f t="shared" si="0"/>
        <v>(38,0563314 23,8128764),ID: 848,1bd-Marousi-960€</v>
      </c>
      <c r="I120" s="6" t="s">
        <v>400</v>
      </c>
    </row>
    <row r="121" spans="1:9" ht="13">
      <c r="A121" s="11" t="s">
        <v>401</v>
      </c>
      <c r="B121" s="6">
        <f>VLOOKUP(A121,list!A:K,11,FALSE)</f>
        <v>1</v>
      </c>
      <c r="C121" s="6" t="str">
        <f>VLOOKUP(A121,list!A:K,6,FALSE)</f>
        <v>Chalandri</v>
      </c>
      <c r="D121" s="12">
        <f>VLOOKUP(A121,list!A:K,3,FALSE)</f>
        <v>940</v>
      </c>
      <c r="E121" s="6" t="s">
        <v>402</v>
      </c>
      <c r="F121" s="11">
        <v>37.9635192</v>
      </c>
      <c r="G121" s="11">
        <v>23.724153099999999</v>
      </c>
      <c r="H121" s="6" t="str">
        <f t="shared" si="0"/>
        <v>(37,9635192 23,7241531),ID: 1778,1bd-Chalandri-940€</v>
      </c>
      <c r="I121" s="6" t="s">
        <v>403</v>
      </c>
    </row>
    <row r="122" spans="1:9" ht="13">
      <c r="A122" s="11" t="s">
        <v>404</v>
      </c>
      <c r="B122" s="6">
        <f>VLOOKUP(A122,list!A:K,11,FALSE)</f>
        <v>1</v>
      </c>
      <c r="C122" s="6" t="str">
        <f>VLOOKUP(A122,list!A:K,6,FALSE)</f>
        <v>Palaio Faliro</v>
      </c>
      <c r="D122" s="12">
        <f>VLOOKUP(A122,list!A:K,3,FALSE)</f>
        <v>1080</v>
      </c>
      <c r="E122" s="6" t="s">
        <v>405</v>
      </c>
      <c r="F122" s="11">
        <v>37.928014599999997</v>
      </c>
      <c r="G122" s="11">
        <v>23.704849899999999</v>
      </c>
      <c r="H122" s="6" t="str">
        <f t="shared" si="0"/>
        <v>(37,9280146 23,7048499),ID: 1674,1bd-Palaio Faliro-1080€</v>
      </c>
      <c r="I122" s="6" t="s">
        <v>406</v>
      </c>
    </row>
    <row r="123" spans="1:9" ht="13">
      <c r="A123" s="11" t="s">
        <v>407</v>
      </c>
      <c r="B123" s="6">
        <f>VLOOKUP(A123,list!A:K,11,FALSE)</f>
        <v>1</v>
      </c>
      <c r="C123" s="6" t="str">
        <f>VLOOKUP(A123,list!A:K,6,FALSE)</f>
        <v>Acropolis</v>
      </c>
      <c r="D123" s="12">
        <f>VLOOKUP(A123,list!A:K,3,FALSE)</f>
        <v>860</v>
      </c>
      <c r="E123" s="6" t="s">
        <v>408</v>
      </c>
      <c r="F123" s="11">
        <v>37.964236499999998</v>
      </c>
      <c r="G123" s="11">
        <v>23.723939699999999</v>
      </c>
      <c r="H123" s="6" t="str">
        <f t="shared" si="0"/>
        <v>(37,9642365 23,7239397),ID: 1328,1bd-Acropolis-860€</v>
      </c>
      <c r="I123" s="6" t="s">
        <v>409</v>
      </c>
    </row>
    <row r="124" spans="1:9" ht="13">
      <c r="A124" s="11" t="s">
        <v>410</v>
      </c>
      <c r="B124" s="6">
        <f>VLOOKUP(A124,list!A:K,11,FALSE)</f>
        <v>1</v>
      </c>
      <c r="C124" s="6" t="str">
        <f>VLOOKUP(A124,list!A:K,6,FALSE)</f>
        <v>Acropolis</v>
      </c>
      <c r="D124" s="12">
        <f>VLOOKUP(A124,list!A:K,3,FALSE)</f>
        <v>950</v>
      </c>
      <c r="E124" s="6" t="s">
        <v>411</v>
      </c>
      <c r="F124" s="11">
        <v>37.9715323</v>
      </c>
      <c r="G124" s="11">
        <v>23.725749199999999</v>
      </c>
      <c r="H124" s="6" t="str">
        <f t="shared" si="0"/>
        <v>(37,9715323 23,7257492),ID: 557,1bd-Acropolis-950€</v>
      </c>
      <c r="I124" s="6" t="s">
        <v>412</v>
      </c>
    </row>
    <row r="125" spans="1:9" ht="13">
      <c r="A125" s="11" t="s">
        <v>413</v>
      </c>
      <c r="B125" s="6">
        <f>VLOOKUP(A125,list!A:K,11,FALSE)</f>
        <v>1</v>
      </c>
      <c r="C125" s="6" t="str">
        <f>VLOOKUP(A125,list!A:K,6,FALSE)</f>
        <v>Marousi</v>
      </c>
      <c r="D125" s="12">
        <f>VLOOKUP(A125,list!A:K,3,FALSE)</f>
        <v>910</v>
      </c>
      <c r="E125" s="6" t="s">
        <v>414</v>
      </c>
      <c r="F125" s="11">
        <v>38.046016700000003</v>
      </c>
      <c r="G125" s="11">
        <v>23.799674499999998</v>
      </c>
      <c r="H125" s="6" t="str">
        <f t="shared" si="0"/>
        <v>(38,0460167 23,7996745),ID: 676,1bd-Marousi-910€</v>
      </c>
      <c r="I125" s="6" t="s">
        <v>415</v>
      </c>
    </row>
    <row r="126" spans="1:9" ht="13">
      <c r="A126" s="11" t="s">
        <v>416</v>
      </c>
      <c r="B126" s="6">
        <f>VLOOKUP(A126,list!A:K,11,FALSE)</f>
        <v>1</v>
      </c>
      <c r="C126" s="6" t="str">
        <f>VLOOKUP(A126,list!A:K,6,FALSE)</f>
        <v>Pangrati</v>
      </c>
      <c r="D126" s="12">
        <f>VLOOKUP(A126,list!A:K,3,FALSE)</f>
        <v>910</v>
      </c>
      <c r="E126" s="6" t="s">
        <v>417</v>
      </c>
      <c r="F126" s="11">
        <v>37.971069700000001</v>
      </c>
      <c r="G126" s="11">
        <v>23.745758599999998</v>
      </c>
      <c r="H126" s="6" t="str">
        <f t="shared" si="0"/>
        <v>(37,9710697 23,7457586),ID: 1231,1bd-Pangrati-910€</v>
      </c>
      <c r="I126" s="6" t="s">
        <v>418</v>
      </c>
    </row>
    <row r="127" spans="1:9" ht="13">
      <c r="A127" s="11" t="s">
        <v>419</v>
      </c>
      <c r="B127" s="6">
        <f>VLOOKUP(A127,list!A:K,11,FALSE)</f>
        <v>1</v>
      </c>
      <c r="C127" s="6" t="str">
        <f>VLOOKUP(A127,list!A:K,6,FALSE)</f>
        <v>Vasilissis Sofias Avenue</v>
      </c>
      <c r="D127" s="12">
        <f>VLOOKUP(A127,list!A:K,3,FALSE)</f>
        <v>690</v>
      </c>
      <c r="E127" s="6" t="s">
        <v>420</v>
      </c>
      <c r="F127" s="11">
        <v>37.975368799999998</v>
      </c>
      <c r="G127" s="11">
        <v>23.742497499999999</v>
      </c>
      <c r="H127" s="6" t="str">
        <f t="shared" si="0"/>
        <v>(37,9753688 23,7424975),ID: 497,1bd-Vasilissis Sofias Avenue-690€</v>
      </c>
      <c r="I127" s="6" t="s">
        <v>421</v>
      </c>
    </row>
    <row r="128" spans="1:9" ht="13">
      <c r="A128" s="11" t="s">
        <v>422</v>
      </c>
      <c r="B128" s="6">
        <f>VLOOKUP(A128,list!A:K,11,FALSE)</f>
        <v>1</v>
      </c>
      <c r="C128" s="6" t="str">
        <f>VLOOKUP(A128,list!A:K,6,FALSE)</f>
        <v>Elliniko</v>
      </c>
      <c r="D128" s="12">
        <f>VLOOKUP(A128,list!A:K,3,FALSE)</f>
        <v>1060</v>
      </c>
      <c r="E128" s="6" t="s">
        <v>423</v>
      </c>
      <c r="F128" s="11">
        <v>37.892577699999997</v>
      </c>
      <c r="G128" s="11">
        <v>23.749866699999998</v>
      </c>
      <c r="H128" s="6" t="str">
        <f t="shared" si="0"/>
        <v>(37,8925777 23,7498667),ID: 1501,1bd-Elliniko-1060€</v>
      </c>
      <c r="I128" s="6" t="s">
        <v>424</v>
      </c>
    </row>
    <row r="129" spans="1:9" ht="13">
      <c r="A129" s="11" t="s">
        <v>425</v>
      </c>
      <c r="B129" s="6">
        <f>VLOOKUP(A129,list!A:K,11,FALSE)</f>
        <v>1</v>
      </c>
      <c r="C129" s="6" t="str">
        <f>VLOOKUP(A129,list!A:K,6,FALSE)</f>
        <v>Chalandri</v>
      </c>
      <c r="D129" s="12">
        <f>VLOOKUP(A129,list!A:K,3,FALSE)</f>
        <v>860</v>
      </c>
      <c r="E129" s="6" t="s">
        <v>426</v>
      </c>
      <c r="F129" s="11">
        <v>37.988105699999998</v>
      </c>
      <c r="G129" s="11">
        <v>23.7493886</v>
      </c>
      <c r="H129" s="6" t="str">
        <f t="shared" si="0"/>
        <v>(37,9881057 23,7493886),ID: 1151,1bd-Chalandri-860€</v>
      </c>
      <c r="I129" s="6" t="s">
        <v>427</v>
      </c>
    </row>
    <row r="130" spans="1:9" ht="13">
      <c r="A130" s="11" t="s">
        <v>428</v>
      </c>
      <c r="B130" s="6">
        <f>VLOOKUP(A130,list!A:K,11,FALSE)</f>
        <v>1</v>
      </c>
      <c r="C130" s="6" t="str">
        <f>VLOOKUP(A130,list!A:K,6,FALSE)</f>
        <v>Chalandri</v>
      </c>
      <c r="D130" s="12">
        <f>VLOOKUP(A130,list!A:K,3,FALSE)</f>
        <v>870</v>
      </c>
      <c r="E130" s="6" t="s">
        <v>429</v>
      </c>
      <c r="F130" s="11">
        <v>38.028119500000003</v>
      </c>
      <c r="G130" s="11">
        <v>23.7919749</v>
      </c>
      <c r="H130" s="6" t="str">
        <f t="shared" si="0"/>
        <v>(38,0281195 23,7919749),ID: 1480,1bd-Chalandri-870€</v>
      </c>
      <c r="I130" s="6" t="s">
        <v>430</v>
      </c>
    </row>
    <row r="131" spans="1:9" ht="13">
      <c r="A131" s="11" t="s">
        <v>431</v>
      </c>
      <c r="B131" s="6">
        <f>VLOOKUP(A131,list!A:K,11,FALSE)</f>
        <v>1</v>
      </c>
      <c r="C131" s="6" t="str">
        <f>VLOOKUP(A131,list!A:K,6,FALSE)</f>
        <v>Pangrati</v>
      </c>
      <c r="D131" s="12">
        <f>VLOOKUP(A131,list!A:K,3,FALSE)</f>
        <v>880</v>
      </c>
      <c r="E131" s="6" t="s">
        <v>432</v>
      </c>
      <c r="F131" s="11">
        <v>37.967249500000001</v>
      </c>
      <c r="G131" s="11">
        <v>23.746030699999999</v>
      </c>
      <c r="H131" s="6" t="str">
        <f t="shared" si="0"/>
        <v>(37,9672495 23,7460307),ID: 1391,1bd-Pangrati-880€</v>
      </c>
      <c r="I131" s="6" t="s">
        <v>433</v>
      </c>
    </row>
    <row r="132" spans="1:9" ht="13">
      <c r="A132" s="11" t="s">
        <v>434</v>
      </c>
      <c r="B132" s="6">
        <f>VLOOKUP(A132,list!A:K,11,FALSE)</f>
        <v>1</v>
      </c>
      <c r="C132" s="6" t="str">
        <f>VLOOKUP(A132,list!A:K,6,FALSE)</f>
        <v>Kifisia</v>
      </c>
      <c r="D132" s="12">
        <f>VLOOKUP(A132,list!A:K,3,FALSE)</f>
        <v>890</v>
      </c>
      <c r="E132" s="6" t="s">
        <v>435</v>
      </c>
      <c r="F132" s="11">
        <v>38.004087300000002</v>
      </c>
      <c r="G132" s="11">
        <v>23.735721699999999</v>
      </c>
      <c r="H132" s="6" t="str">
        <f t="shared" si="0"/>
        <v>(38,0040873 23,7357217),ID: 907,1bd-Kifisia-890€</v>
      </c>
      <c r="I132" s="6" t="s">
        <v>436</v>
      </c>
    </row>
    <row r="133" spans="1:9" ht="13">
      <c r="A133" s="11" t="s">
        <v>437</v>
      </c>
      <c r="B133" s="6">
        <f>VLOOKUP(A133,list!A:K,11,FALSE)</f>
        <v>1</v>
      </c>
      <c r="C133" s="6" t="str">
        <f>VLOOKUP(A133,list!A:K,6,FALSE)</f>
        <v>Chalandri</v>
      </c>
      <c r="D133" s="12">
        <f>VLOOKUP(A133,list!A:K,3,FALSE)</f>
        <v>920</v>
      </c>
      <c r="E133" s="6" t="s">
        <v>438</v>
      </c>
      <c r="F133" s="11">
        <v>38.027122800000001</v>
      </c>
      <c r="G133" s="11">
        <v>23.823277900000001</v>
      </c>
      <c r="H133" s="6" t="str">
        <f t="shared" si="0"/>
        <v>(38,0271228 23,8232779),ID: 813,1bd-Chalandri-920€</v>
      </c>
      <c r="I133" s="6" t="s">
        <v>439</v>
      </c>
    </row>
    <row r="134" spans="1:9" ht="13">
      <c r="A134" s="11" t="s">
        <v>440</v>
      </c>
      <c r="B134" s="6">
        <f>VLOOKUP(A134,list!A:K,11,FALSE)</f>
        <v>1</v>
      </c>
      <c r="C134" s="6" t="str">
        <f>VLOOKUP(A134,list!A:K,6,FALSE)</f>
        <v>Marousi</v>
      </c>
      <c r="D134" s="12">
        <f>VLOOKUP(A134,list!A:K,3,FALSE)</f>
        <v>1040</v>
      </c>
      <c r="E134" s="6" t="s">
        <v>441</v>
      </c>
      <c r="F134" s="11">
        <v>38.046310099999999</v>
      </c>
      <c r="G134" s="11">
        <v>23.8074163</v>
      </c>
      <c r="H134" s="6" t="str">
        <f t="shared" si="0"/>
        <v>(38,0463101 23,8074163),ID: 1155,1bd-Marousi-1040€</v>
      </c>
      <c r="I134" s="6" t="s">
        <v>442</v>
      </c>
    </row>
    <row r="135" spans="1:9" ht="13">
      <c r="A135" s="11" t="s">
        <v>443</v>
      </c>
      <c r="B135" s="6">
        <f>VLOOKUP(A135,list!A:K,11,FALSE)</f>
        <v>1</v>
      </c>
      <c r="C135" s="6" t="str">
        <f>VLOOKUP(A135,list!A:K,6,FALSE)</f>
        <v>Palaio Faliro</v>
      </c>
      <c r="D135" s="12">
        <f>VLOOKUP(A135,list!A:K,3,FALSE)</f>
        <v>750</v>
      </c>
      <c r="E135" s="6" t="s">
        <v>444</v>
      </c>
      <c r="F135" s="11">
        <v>37.927778000000004</v>
      </c>
      <c r="G135" s="11">
        <v>23.703625599999999</v>
      </c>
      <c r="H135" s="6" t="str">
        <f t="shared" si="0"/>
        <v>(37,927778 23,7036256),ID: 1300,1bd-Palaio Faliro-750€</v>
      </c>
      <c r="I135" s="6" t="s">
        <v>445</v>
      </c>
    </row>
    <row r="136" spans="1:9" ht="13">
      <c r="A136" s="11" t="s">
        <v>446</v>
      </c>
      <c r="B136" s="6">
        <f>VLOOKUP(A136,list!A:K,11,FALSE)</f>
        <v>1</v>
      </c>
      <c r="C136" s="6" t="str">
        <f>VLOOKUP(A136,list!A:K,6,FALSE)</f>
        <v>Chalandri</v>
      </c>
      <c r="D136" s="12">
        <f>VLOOKUP(A136,list!A:K,3,FALSE)</f>
        <v>800</v>
      </c>
      <c r="E136" s="6" t="s">
        <v>447</v>
      </c>
      <c r="F136" s="11">
        <v>38.021421400000001</v>
      </c>
      <c r="G136" s="11">
        <v>23.798767900000001</v>
      </c>
      <c r="H136" s="6" t="str">
        <f t="shared" si="0"/>
        <v>(38,0214214 23,7987679),ID: 1966,1bd-Chalandri-800€</v>
      </c>
      <c r="I136" s="6" t="s">
        <v>448</v>
      </c>
    </row>
    <row r="137" spans="1:9" ht="13">
      <c r="A137" s="11" t="s">
        <v>449</v>
      </c>
      <c r="B137" s="6">
        <f>VLOOKUP(A137,list!A:K,11,FALSE)</f>
        <v>1</v>
      </c>
      <c r="C137" s="6" t="str">
        <f>VLOOKUP(A137,list!A:K,6,FALSE)</f>
        <v>Pangrati</v>
      </c>
      <c r="D137" s="12">
        <f>VLOOKUP(A137,list!A:K,3,FALSE)</f>
        <v>820</v>
      </c>
      <c r="E137" s="6" t="s">
        <v>450</v>
      </c>
      <c r="F137" s="11">
        <v>37.969582199999998</v>
      </c>
      <c r="G137" s="11">
        <v>23.752371799999999</v>
      </c>
      <c r="H137" s="6" t="str">
        <f t="shared" si="0"/>
        <v>(37,9695822 23,7523718),ID: 1183,1bd-Pangrati-820€</v>
      </c>
      <c r="I137" s="6" t="s">
        <v>451</v>
      </c>
    </row>
    <row r="138" spans="1:9" ht="13">
      <c r="A138" s="11" t="s">
        <v>452</v>
      </c>
      <c r="B138" s="6">
        <f>VLOOKUP(A138,list!A:K,11,FALSE)</f>
        <v>1</v>
      </c>
      <c r="C138" s="6" t="str">
        <f>VLOOKUP(A138,list!A:K,6,FALSE)</f>
        <v>Marousi</v>
      </c>
      <c r="D138" s="12">
        <f>VLOOKUP(A138,list!A:K,3,FALSE)</f>
        <v>890</v>
      </c>
      <c r="E138" s="6" t="s">
        <v>453</v>
      </c>
      <c r="F138" s="11">
        <v>38.041008599999998</v>
      </c>
      <c r="G138" s="11">
        <v>23.814216299999998</v>
      </c>
      <c r="H138" s="6" t="str">
        <f t="shared" si="0"/>
        <v>(38,0410086 23,8142163),ID: 955,1bd-Marousi-890€</v>
      </c>
      <c r="I138" s="6" t="s">
        <v>454</v>
      </c>
    </row>
    <row r="139" spans="1:9" ht="13">
      <c r="A139" s="11" t="s">
        <v>455</v>
      </c>
      <c r="B139" s="6">
        <f>VLOOKUP(A139,list!A:K,11,FALSE)</f>
        <v>1</v>
      </c>
      <c r="C139" s="6" t="str">
        <f>VLOOKUP(A139,list!A:K,6,FALSE)</f>
        <v>Kifisia</v>
      </c>
      <c r="D139" s="12">
        <f>VLOOKUP(A139,list!A:K,3,FALSE)</f>
        <v>1200</v>
      </c>
      <c r="E139" s="6" t="s">
        <v>456</v>
      </c>
      <c r="F139" s="11">
        <v>37.985681100000001</v>
      </c>
      <c r="G139" s="11">
        <v>23.738613600000001</v>
      </c>
      <c r="H139" s="6" t="str">
        <f t="shared" si="0"/>
        <v>(37,9856811 23,7386136),ID: 440,1bd-Kifisia-1200€</v>
      </c>
      <c r="I139" s="6" t="s">
        <v>457</v>
      </c>
    </row>
    <row r="140" spans="1:9" ht="13">
      <c r="A140" s="11" t="s">
        <v>458</v>
      </c>
      <c r="B140" s="6">
        <f>VLOOKUP(A140,list!A:K,11,FALSE)</f>
        <v>1</v>
      </c>
      <c r="C140" s="6" t="str">
        <f>VLOOKUP(A140,list!A:K,6,FALSE)</f>
        <v>Historic Center</v>
      </c>
      <c r="D140" s="12">
        <f>VLOOKUP(A140,list!A:K,3,FALSE)</f>
        <v>770</v>
      </c>
      <c r="E140" s="6" t="s">
        <v>459</v>
      </c>
      <c r="F140" s="11">
        <v>37.983809600000001</v>
      </c>
      <c r="G140" s="11">
        <v>23.727538800000001</v>
      </c>
      <c r="H140" s="6" t="str">
        <f t="shared" si="0"/>
        <v>(37,9838096 23,7275388),ID: 1445,1bd-Historic Center-770€</v>
      </c>
      <c r="I140" s="6" t="s">
        <v>460</v>
      </c>
    </row>
    <row r="141" spans="1:9" ht="13">
      <c r="A141" s="11" t="s">
        <v>461</v>
      </c>
      <c r="B141" s="6">
        <f>VLOOKUP(A141,list!A:K,11,FALSE)</f>
        <v>1</v>
      </c>
      <c r="C141" s="6" t="str">
        <f>VLOOKUP(A141,list!A:K,6,FALSE)</f>
        <v>Historic Center</v>
      </c>
      <c r="D141" s="12">
        <f>VLOOKUP(A141,list!A:K,3,FALSE)</f>
        <v>760</v>
      </c>
      <c r="E141" s="6" t="s">
        <v>462</v>
      </c>
      <c r="F141" s="11">
        <v>37.983809600000001</v>
      </c>
      <c r="G141" s="11">
        <v>23.727538800000001</v>
      </c>
      <c r="H141" s="6" t="str">
        <f t="shared" si="0"/>
        <v>(37,9838096 23,7275388),ID: 1570,1bd-Historic Center-760€</v>
      </c>
      <c r="I141" s="6" t="s">
        <v>463</v>
      </c>
    </row>
    <row r="142" spans="1:9" ht="13">
      <c r="A142" s="11" t="s">
        <v>464</v>
      </c>
      <c r="B142" s="6">
        <f>VLOOKUP(A142,list!A:K,11,FALSE)</f>
        <v>1</v>
      </c>
      <c r="C142" s="6" t="str">
        <f>VLOOKUP(A142,list!A:K,6,FALSE)</f>
        <v>Vasilissis Sofias Avenue</v>
      </c>
      <c r="D142" s="12">
        <f>VLOOKUP(A142,list!A:K,3,FALSE)</f>
        <v>780</v>
      </c>
      <c r="E142" s="6" t="s">
        <v>465</v>
      </c>
      <c r="F142" s="11">
        <v>37.975368799999998</v>
      </c>
      <c r="G142" s="11">
        <v>23.742497499999999</v>
      </c>
      <c r="H142" s="6" t="str">
        <f t="shared" si="0"/>
        <v>(37,9753688 23,7424975),ID: 1158,1bd-Vasilissis Sofias Avenue-780€</v>
      </c>
      <c r="I142" s="6" t="s">
        <v>466</v>
      </c>
    </row>
    <row r="143" spans="1:9" ht="13">
      <c r="A143" s="11" t="s">
        <v>467</v>
      </c>
      <c r="B143" s="6">
        <f>VLOOKUP(A143,list!A:K,11,FALSE)</f>
        <v>1</v>
      </c>
      <c r="C143" s="6" t="str">
        <f>VLOOKUP(A143,list!A:K,6,FALSE)</f>
        <v>Alimos</v>
      </c>
      <c r="D143" s="12">
        <f>VLOOKUP(A143,list!A:K,3,FALSE)</f>
        <v>800</v>
      </c>
      <c r="E143" s="6" t="s">
        <v>468</v>
      </c>
      <c r="F143" s="11">
        <v>37.985712300000003</v>
      </c>
      <c r="G143" s="11">
        <v>23.7335551</v>
      </c>
      <c r="H143" s="6" t="str">
        <f t="shared" si="0"/>
        <v>(37,9857123 23,7335551),ID: 1175,1bd-Alimos-800€</v>
      </c>
      <c r="I143" s="6" t="s">
        <v>469</v>
      </c>
    </row>
    <row r="144" spans="1:9" ht="13">
      <c r="A144" s="11" t="s">
        <v>470</v>
      </c>
      <c r="B144" s="6">
        <f>VLOOKUP(A144,list!A:K,11,FALSE)</f>
        <v>1</v>
      </c>
      <c r="C144" s="6" t="str">
        <f>VLOOKUP(A144,list!A:K,6,FALSE)</f>
        <v>Chalandri</v>
      </c>
      <c r="D144" s="12">
        <f>VLOOKUP(A144,list!A:K,3,FALSE)</f>
        <v>590</v>
      </c>
      <c r="E144" s="6" t="s">
        <v>471</v>
      </c>
      <c r="F144" s="11">
        <v>38.0313357</v>
      </c>
      <c r="G144" s="11">
        <v>23.808622</v>
      </c>
      <c r="H144" s="6" t="str">
        <f t="shared" si="0"/>
        <v>(38,0313357 23,808622),ID: 594,1bd-Chalandri-590€</v>
      </c>
      <c r="I144" s="6" t="s">
        <v>472</v>
      </c>
    </row>
    <row r="145" spans="1:9" ht="13">
      <c r="A145" s="11" t="s">
        <v>473</v>
      </c>
      <c r="B145" s="6">
        <f>VLOOKUP(A145,list!A:K,11,FALSE)</f>
        <v>1</v>
      </c>
      <c r="C145" s="6" t="str">
        <f>VLOOKUP(A145,list!A:K,6,FALSE)</f>
        <v>Kolonaki</v>
      </c>
      <c r="D145" s="12">
        <f>VLOOKUP(A145,list!A:K,3,FALSE)</f>
        <v>870</v>
      </c>
      <c r="E145" s="6" t="s">
        <v>474</v>
      </c>
      <c r="F145" s="11">
        <v>37.977517200000001</v>
      </c>
      <c r="G145" s="11">
        <v>23.744351699999999</v>
      </c>
      <c r="H145" s="6" t="str">
        <f t="shared" si="0"/>
        <v>(37,9775172 23,7443517),ID: 659,1bd-Kolonaki-870€</v>
      </c>
      <c r="I145" s="6" t="s">
        <v>475</v>
      </c>
    </row>
    <row r="146" spans="1:9" ht="13">
      <c r="A146" s="11" t="s">
        <v>476</v>
      </c>
      <c r="B146" s="6">
        <f>VLOOKUP(A146,list!A:K,11,FALSE)</f>
        <v>1</v>
      </c>
      <c r="C146" s="6" t="str">
        <f>VLOOKUP(A146,list!A:K,6,FALSE)</f>
        <v>Alimos</v>
      </c>
      <c r="D146" s="12">
        <f>VLOOKUP(A146,list!A:K,3,FALSE)</f>
        <v>940</v>
      </c>
      <c r="E146" s="6" t="s">
        <v>477</v>
      </c>
      <c r="F146" s="11">
        <v>37.977585699999999</v>
      </c>
      <c r="G146" s="11">
        <v>23.730868600000001</v>
      </c>
      <c r="H146" s="6" t="str">
        <f t="shared" si="0"/>
        <v>(37,9775857 23,7308686),ID: 1419,1bd-Alimos-940€</v>
      </c>
      <c r="I146" s="6" t="s">
        <v>478</v>
      </c>
    </row>
    <row r="147" spans="1:9" ht="13">
      <c r="A147" s="11" t="s">
        <v>479</v>
      </c>
      <c r="B147" s="6">
        <f>VLOOKUP(A147,list!A:K,11,FALSE)</f>
        <v>1</v>
      </c>
      <c r="C147" s="6" t="str">
        <f>VLOOKUP(A147,list!A:K,6,FALSE)</f>
        <v>Agia Paraskevi</v>
      </c>
      <c r="D147" s="12">
        <f>VLOOKUP(A147,list!A:K,3,FALSE)</f>
        <v>830</v>
      </c>
      <c r="E147" s="6" t="s">
        <v>480</v>
      </c>
      <c r="F147" s="11">
        <v>38.014966999999999</v>
      </c>
      <c r="G147" s="11">
        <v>23.822489300000001</v>
      </c>
      <c r="H147" s="6" t="str">
        <f t="shared" si="0"/>
        <v>(38,014967 23,8224893),ID: 1892,1bd-Agia Paraskevi-830€</v>
      </c>
      <c r="I147" s="6" t="s">
        <v>481</v>
      </c>
    </row>
    <row r="148" spans="1:9" ht="13">
      <c r="A148" s="11" t="s">
        <v>482</v>
      </c>
      <c r="B148" s="6">
        <f>VLOOKUP(A148,list!A:K,11,FALSE)</f>
        <v>1</v>
      </c>
      <c r="C148" s="6" t="str">
        <f>VLOOKUP(A148,list!A:K,6,FALSE)</f>
        <v>Pangrati</v>
      </c>
      <c r="D148" s="12">
        <f>VLOOKUP(A148,list!A:K,3,FALSE)</f>
        <v>800</v>
      </c>
      <c r="E148" s="6" t="s">
        <v>483</v>
      </c>
      <c r="F148" s="11">
        <v>37.972032499999997</v>
      </c>
      <c r="G148" s="11">
        <v>23.7465753</v>
      </c>
      <c r="H148" s="6" t="str">
        <f t="shared" si="0"/>
        <v>(37,9720325 23,7465753),ID: 1585,1bd-Pangrati-800€</v>
      </c>
      <c r="I148" s="6" t="s">
        <v>484</v>
      </c>
    </row>
    <row r="149" spans="1:9" ht="13">
      <c r="A149" s="11" t="s">
        <v>485</v>
      </c>
      <c r="B149" s="6">
        <f>VLOOKUP(A149,list!A:K,11,FALSE)</f>
        <v>1</v>
      </c>
      <c r="C149" s="6" t="str">
        <f>VLOOKUP(A149,list!A:K,6,FALSE)</f>
        <v>Vasilissis Sofias Avenue</v>
      </c>
      <c r="D149" s="12">
        <f>VLOOKUP(A149,list!A:K,3,FALSE)</f>
        <v>850</v>
      </c>
      <c r="E149" s="6" t="s">
        <v>486</v>
      </c>
      <c r="F149" s="11">
        <v>37.975368799999998</v>
      </c>
      <c r="G149" s="11">
        <v>23.742497499999999</v>
      </c>
      <c r="H149" s="6" t="str">
        <f t="shared" si="0"/>
        <v>(37,9753688 23,7424975),ID: 234,1bd-Vasilissis Sofias Avenue-850€</v>
      </c>
      <c r="I149" s="6" t="s">
        <v>487</v>
      </c>
    </row>
    <row r="150" spans="1:9" ht="13">
      <c r="A150" s="11" t="s">
        <v>488</v>
      </c>
      <c r="B150" s="6">
        <f>VLOOKUP(A150,list!A:K,11,FALSE)</f>
        <v>1</v>
      </c>
      <c r="C150" s="6" t="str">
        <f>VLOOKUP(A150,list!A:K,6,FALSE)</f>
        <v>Kifisia</v>
      </c>
      <c r="D150" s="12">
        <f>VLOOKUP(A150,list!A:K,3,FALSE)</f>
        <v>860</v>
      </c>
      <c r="E150" s="6" t="s">
        <v>489</v>
      </c>
      <c r="F150" s="11">
        <v>38.069700900000001</v>
      </c>
      <c r="G150" s="11">
        <v>23.807720700000001</v>
      </c>
      <c r="H150" s="6" t="str">
        <f t="shared" si="0"/>
        <v>(38,0697009 23,8077207),ID: 504,1bd-Kifisia-860€</v>
      </c>
      <c r="I150" s="6" t="s">
        <v>490</v>
      </c>
    </row>
    <row r="151" spans="1:9" ht="13">
      <c r="A151" s="11" t="s">
        <v>491</v>
      </c>
      <c r="B151" s="6">
        <f>VLOOKUP(A151,list!A:K,11,FALSE)</f>
        <v>1</v>
      </c>
      <c r="C151" s="6" t="str">
        <f>VLOOKUP(A151,list!A:K,6,FALSE)</f>
        <v>Marousi</v>
      </c>
      <c r="D151" s="12">
        <f>VLOOKUP(A151,list!A:K,3,FALSE)</f>
        <v>880</v>
      </c>
      <c r="E151" s="6" t="s">
        <v>492</v>
      </c>
      <c r="F151" s="11">
        <v>38.045092500000003</v>
      </c>
      <c r="G151" s="11">
        <v>23.811301199999999</v>
      </c>
      <c r="H151" s="6" t="str">
        <f t="shared" si="0"/>
        <v>(38,0450925 23,8113012),ID: 1569,1bd-Marousi-880€</v>
      </c>
      <c r="I151" s="6" t="s">
        <v>493</v>
      </c>
    </row>
    <row r="152" spans="1:9" ht="13">
      <c r="A152" s="11" t="s">
        <v>494</v>
      </c>
      <c r="B152" s="6">
        <f>VLOOKUP(A152,list!A:K,11,FALSE)</f>
        <v>1</v>
      </c>
      <c r="C152" s="6" t="str">
        <f>VLOOKUP(A152,list!A:K,6,FALSE)</f>
        <v>Agia Paraskevi</v>
      </c>
      <c r="D152" s="12">
        <f>VLOOKUP(A152,list!A:K,3,FALSE)</f>
        <v>1020</v>
      </c>
      <c r="E152" s="6" t="s">
        <v>495</v>
      </c>
      <c r="F152" s="11">
        <v>38.014966999999999</v>
      </c>
      <c r="G152" s="11">
        <v>23.822489300000001</v>
      </c>
      <c r="H152" s="6" t="str">
        <f t="shared" si="0"/>
        <v>(38,014967 23,8224893),ID: 1901,1bd-Agia Paraskevi-1020€</v>
      </c>
      <c r="I152" s="6" t="s">
        <v>496</v>
      </c>
    </row>
    <row r="153" spans="1:9" ht="13">
      <c r="A153" s="11" t="s">
        <v>497</v>
      </c>
      <c r="B153" s="6">
        <f>VLOOKUP(A153,list!A:K,11,FALSE)</f>
        <v>1</v>
      </c>
      <c r="C153" s="6" t="str">
        <f>VLOOKUP(A153,list!A:K,6,FALSE)</f>
        <v>Agia Paraskevi</v>
      </c>
      <c r="D153" s="12">
        <f>VLOOKUP(A153,list!A:K,3,FALSE)</f>
        <v>950</v>
      </c>
      <c r="E153" s="6" t="s">
        <v>498</v>
      </c>
      <c r="F153" s="11">
        <v>38.007420600000003</v>
      </c>
      <c r="G153" s="11">
        <v>23.8225938</v>
      </c>
      <c r="H153" s="6" t="str">
        <f t="shared" si="0"/>
        <v>(38,0074206 23,8225938),ID: 1465,1bd-Agia Paraskevi-950€</v>
      </c>
      <c r="I153" s="6" t="s">
        <v>499</v>
      </c>
    </row>
    <row r="154" spans="1:9" ht="13">
      <c r="A154" s="11" t="s">
        <v>500</v>
      </c>
      <c r="B154" s="6">
        <f>VLOOKUP(A154,list!A:K,11,FALSE)</f>
        <v>1</v>
      </c>
      <c r="C154" s="6" t="str">
        <f>VLOOKUP(A154,list!A:K,6,FALSE)</f>
        <v>Pangrati</v>
      </c>
      <c r="D154" s="12">
        <f>VLOOKUP(A154,list!A:K,3,FALSE)</f>
        <v>940</v>
      </c>
      <c r="E154" s="6" t="s">
        <v>501</v>
      </c>
      <c r="F154" s="11">
        <v>37.965714599999998</v>
      </c>
      <c r="G154" s="11">
        <v>23.7433075</v>
      </c>
      <c r="H154" s="6" t="str">
        <f t="shared" si="0"/>
        <v>(37,9657146 23,7433075),ID: 984,1bd-Pangrati-940€</v>
      </c>
      <c r="I154" s="6" t="s">
        <v>502</v>
      </c>
    </row>
    <row r="155" spans="1:9" ht="13">
      <c r="A155" s="11" t="s">
        <v>503</v>
      </c>
      <c r="B155" s="6">
        <f>VLOOKUP(A155,list!A:K,11,FALSE)</f>
        <v>1</v>
      </c>
      <c r="C155" s="6" t="str">
        <f>VLOOKUP(A155,list!A:K,6,FALSE)</f>
        <v>Marousi</v>
      </c>
      <c r="D155" s="12">
        <f>VLOOKUP(A155,list!A:K,3,FALSE)</f>
        <v>1090</v>
      </c>
      <c r="E155" s="6" t="s">
        <v>504</v>
      </c>
      <c r="F155" s="11">
        <v>38.051331599999997</v>
      </c>
      <c r="G155" s="11">
        <v>23.808062700000001</v>
      </c>
      <c r="H155" s="6" t="str">
        <f t="shared" si="0"/>
        <v>(38,0513316 23,8080627),ID: 447,1bd-Marousi-1090€</v>
      </c>
      <c r="I155" s="6" t="s">
        <v>505</v>
      </c>
    </row>
    <row r="156" spans="1:9" ht="13">
      <c r="A156" s="11" t="s">
        <v>506</v>
      </c>
      <c r="B156" s="6">
        <f>VLOOKUP(A156,list!A:K,11,FALSE)</f>
        <v>1</v>
      </c>
      <c r="C156" s="6" t="str">
        <f>VLOOKUP(A156,list!A:K,6,FALSE)</f>
        <v>Lycabettus</v>
      </c>
      <c r="D156" s="12">
        <f>VLOOKUP(A156,list!A:K,3,FALSE)</f>
        <v>930</v>
      </c>
      <c r="E156" s="6" t="s">
        <v>507</v>
      </c>
      <c r="F156" s="11">
        <v>37.986206199999998</v>
      </c>
      <c r="G156" s="11">
        <v>23.7454456</v>
      </c>
      <c r="H156" s="6" t="str">
        <f t="shared" si="0"/>
        <v>(37,9862062 23,7454456),ID: 1241,1bd-Lycabettus-930€</v>
      </c>
      <c r="I156" s="6" t="s">
        <v>508</v>
      </c>
    </row>
    <row r="157" spans="1:9" ht="13">
      <c r="A157" s="11" t="s">
        <v>509</v>
      </c>
      <c r="B157" s="6">
        <f>VLOOKUP(A157,list!A:K,11,FALSE)</f>
        <v>1</v>
      </c>
      <c r="C157" s="6" t="str">
        <f>VLOOKUP(A157,list!A:K,6,FALSE)</f>
        <v>Kolonaki</v>
      </c>
      <c r="D157" s="12">
        <f>VLOOKUP(A157,list!A:K,3,FALSE)</f>
        <v>1050</v>
      </c>
      <c r="E157" s="6" t="s">
        <v>510</v>
      </c>
      <c r="F157" s="11">
        <v>37.978544800000002</v>
      </c>
      <c r="G157" s="11">
        <v>23.743474200000001</v>
      </c>
      <c r="H157" s="6" t="str">
        <f t="shared" si="0"/>
        <v>(37,9785448 23,7434742),ID: 1065,1bd-Kolonaki-1050€</v>
      </c>
      <c r="I157" s="6" t="s">
        <v>511</v>
      </c>
    </row>
    <row r="158" spans="1:9" ht="13">
      <c r="A158" s="11" t="s">
        <v>512</v>
      </c>
      <c r="B158" s="6">
        <f>VLOOKUP(A158,list!A:K,11,FALSE)</f>
        <v>1</v>
      </c>
      <c r="C158" s="6" t="str">
        <f>VLOOKUP(A158,list!A:K,6,FALSE)</f>
        <v>Pangrati</v>
      </c>
      <c r="D158" s="12">
        <f>VLOOKUP(A158,list!A:K,3,FALSE)</f>
        <v>700</v>
      </c>
      <c r="E158" s="6" t="s">
        <v>513</v>
      </c>
      <c r="F158" s="11">
        <v>37.967195599999997</v>
      </c>
      <c r="G158" s="11">
        <v>23.753390899999999</v>
      </c>
      <c r="H158" s="6" t="str">
        <f t="shared" si="0"/>
        <v>(37,9671956 23,7533909),ID: 1708,1bd-Pangrati-700€</v>
      </c>
      <c r="I158" s="6" t="s">
        <v>514</v>
      </c>
    </row>
    <row r="159" spans="1:9" ht="13">
      <c r="A159" s="11" t="s">
        <v>515</v>
      </c>
      <c r="B159" s="6">
        <f>VLOOKUP(A159,list!A:K,11,FALSE)</f>
        <v>1</v>
      </c>
      <c r="C159" s="6" t="str">
        <f>VLOOKUP(A159,list!A:K,6,FALSE)</f>
        <v>Ampelokipoi</v>
      </c>
      <c r="D159" s="12">
        <f>VLOOKUP(A159,list!A:K,3,FALSE)</f>
        <v>850</v>
      </c>
      <c r="E159" s="6" t="s">
        <v>516</v>
      </c>
      <c r="F159" s="11">
        <v>37.990183000000002</v>
      </c>
      <c r="G159" s="11">
        <v>23.767453799999998</v>
      </c>
      <c r="H159" s="6" t="str">
        <f t="shared" si="0"/>
        <v>(37,990183 23,7674538),ID: 1798,1bd-Ampelokipoi-850€</v>
      </c>
      <c r="I159" s="6" t="s">
        <v>517</v>
      </c>
    </row>
    <row r="160" spans="1:9" ht="13">
      <c r="A160" s="11" t="s">
        <v>518</v>
      </c>
      <c r="B160" s="6">
        <f>VLOOKUP(A160,list!A:K,11,FALSE)</f>
        <v>1</v>
      </c>
      <c r="C160" s="6" t="str">
        <f>VLOOKUP(A160,list!A:K,6,FALSE)</f>
        <v>Alimos</v>
      </c>
      <c r="D160" s="12">
        <f>VLOOKUP(A160,list!A:K,3,FALSE)</f>
        <v>1020</v>
      </c>
      <c r="E160" s="6" t="s">
        <v>519</v>
      </c>
      <c r="F160" s="11">
        <v>37.974750700000001</v>
      </c>
      <c r="G160" s="11">
        <v>23.725864999999999</v>
      </c>
      <c r="H160" s="6" t="str">
        <f t="shared" si="0"/>
        <v>(37,9747507 23,725865),ID: 1889,1bd-Alimos-1020€</v>
      </c>
      <c r="I160" s="6" t="s">
        <v>520</v>
      </c>
    </row>
    <row r="161" spans="1:9" ht="13">
      <c r="A161" s="11" t="s">
        <v>521</v>
      </c>
      <c r="B161" s="6">
        <f>VLOOKUP(A161,list!A:K,11,FALSE)</f>
        <v>1</v>
      </c>
      <c r="C161" s="6" t="str">
        <f>VLOOKUP(A161,list!A:K,6,FALSE)</f>
        <v>Palaio Faliro</v>
      </c>
      <c r="D161" s="12">
        <f>VLOOKUP(A161,list!A:K,3,FALSE)</f>
        <v>850</v>
      </c>
      <c r="E161" s="6" t="s">
        <v>522</v>
      </c>
      <c r="F161" s="11">
        <v>37.930690599999998</v>
      </c>
      <c r="G161" s="11">
        <v>23.688935799999999</v>
      </c>
      <c r="H161" s="6" t="str">
        <f t="shared" si="0"/>
        <v>(37,9306906 23,6889358),ID: 1575,1bd-Palaio Faliro-850€</v>
      </c>
      <c r="I161" s="6" t="s">
        <v>523</v>
      </c>
    </row>
    <row r="162" spans="1:9" ht="13">
      <c r="A162" s="11" t="s">
        <v>524</v>
      </c>
      <c r="B162" s="6">
        <f>VLOOKUP(A162,list!A:K,11,FALSE)</f>
        <v>1</v>
      </c>
      <c r="C162" s="6" t="str">
        <f>VLOOKUP(A162,list!A:K,6,FALSE)</f>
        <v>Ampelokipoi</v>
      </c>
      <c r="D162" s="12">
        <f>VLOOKUP(A162,list!A:K,3,FALSE)</f>
        <v>870</v>
      </c>
      <c r="E162" s="6" t="s">
        <v>525</v>
      </c>
      <c r="F162" s="11">
        <v>37.984431999999998</v>
      </c>
      <c r="G162" s="11">
        <v>23.763936699999999</v>
      </c>
      <c r="H162" s="6" t="str">
        <f t="shared" si="0"/>
        <v>(37,984432 23,7639367),ID: 1848,1bd-Ampelokipoi-870€</v>
      </c>
      <c r="I162" s="6" t="s">
        <v>526</v>
      </c>
    </row>
    <row r="163" spans="1:9" ht="13">
      <c r="A163" s="11" t="s">
        <v>527</v>
      </c>
      <c r="B163" s="6">
        <f>VLOOKUP(A163,list!A:K,11,FALSE)</f>
        <v>1</v>
      </c>
      <c r="C163" s="6" t="str">
        <f>VLOOKUP(A163,list!A:K,6,FALSE)</f>
        <v>Vasilissis Sofias Avenue</v>
      </c>
      <c r="D163" s="12">
        <f>VLOOKUP(A163,list!A:K,3,FALSE)</f>
        <v>790</v>
      </c>
      <c r="E163" s="6" t="s">
        <v>528</v>
      </c>
      <c r="F163" s="11">
        <v>37.975368799999998</v>
      </c>
      <c r="G163" s="11">
        <v>23.742497499999999</v>
      </c>
      <c r="H163" s="6" t="str">
        <f t="shared" si="0"/>
        <v>(37,9753688 23,7424975),ID: 589,1bd-Vasilissis Sofias Avenue-790€</v>
      </c>
      <c r="I163" s="6" t="s">
        <v>529</v>
      </c>
    </row>
    <row r="164" spans="1:9" ht="13">
      <c r="A164" s="11" t="s">
        <v>530</v>
      </c>
      <c r="B164" s="6">
        <f>VLOOKUP(A164,list!A:K,11,FALSE)</f>
        <v>1</v>
      </c>
      <c r="C164" s="6" t="str">
        <f>VLOOKUP(A164,list!A:K,6,FALSE)</f>
        <v>Ampelokipoi</v>
      </c>
      <c r="D164" s="12">
        <f>VLOOKUP(A164,list!A:K,3,FALSE)</f>
        <v>890</v>
      </c>
      <c r="E164" s="6" t="s">
        <v>531</v>
      </c>
      <c r="F164" s="11">
        <v>37.990034799999997</v>
      </c>
      <c r="G164" s="11">
        <v>23.7614293</v>
      </c>
      <c r="H164" s="6" t="str">
        <f t="shared" si="0"/>
        <v>(37,9900348 23,7614293),ID: 730,1bd-Ampelokipoi-890€</v>
      </c>
      <c r="I164" s="6" t="s">
        <v>532</v>
      </c>
    </row>
    <row r="165" spans="1:9" ht="13">
      <c r="A165" s="11" t="s">
        <v>533</v>
      </c>
      <c r="B165" s="6">
        <f>VLOOKUP(A165,list!A:K,11,FALSE)</f>
        <v>1</v>
      </c>
      <c r="C165" s="6" t="str">
        <f>VLOOKUP(A165,list!A:K,6,FALSE)</f>
        <v>Kolonaki</v>
      </c>
      <c r="D165" s="12">
        <f>VLOOKUP(A165,list!A:K,3,FALSE)</f>
        <v>1230</v>
      </c>
      <c r="E165" s="6" t="s">
        <v>534</v>
      </c>
      <c r="F165" s="11">
        <v>37.980324199999998</v>
      </c>
      <c r="G165" s="11">
        <v>23.747664400000001</v>
      </c>
      <c r="H165" s="6" t="str">
        <f t="shared" si="0"/>
        <v>(37,9803242 23,7476644),ID: 1964,1bd-Kolonaki-1230€</v>
      </c>
      <c r="I165" s="6" t="s">
        <v>535</v>
      </c>
    </row>
    <row r="166" spans="1:9" ht="13">
      <c r="A166" s="11" t="s">
        <v>536</v>
      </c>
      <c r="B166" s="6">
        <f>VLOOKUP(A166,list!A:K,11,FALSE)</f>
        <v>1</v>
      </c>
      <c r="C166" s="6" t="str">
        <f>VLOOKUP(A166,list!A:K,6,FALSE)</f>
        <v>Pangrati</v>
      </c>
      <c r="D166" s="12">
        <f>VLOOKUP(A166,list!A:K,3,FALSE)</f>
        <v>910</v>
      </c>
      <c r="E166" s="6" t="s">
        <v>537</v>
      </c>
      <c r="F166" s="11">
        <v>37.967759699999903</v>
      </c>
      <c r="G166" s="11">
        <v>23.746974099999999</v>
      </c>
      <c r="H166" s="6" t="str">
        <f t="shared" si="0"/>
        <v>(37,9677596999999 23,7469741),ID: 1696,1bd-Pangrati-910€</v>
      </c>
      <c r="I166" s="6" t="s">
        <v>538</v>
      </c>
    </row>
    <row r="167" spans="1:9" ht="13">
      <c r="A167" s="11" t="s">
        <v>539</v>
      </c>
      <c r="B167" s="6">
        <f>VLOOKUP(A167,list!A:K,11,FALSE)</f>
        <v>1</v>
      </c>
      <c r="C167" s="6" t="str">
        <f>VLOOKUP(A167,list!A:K,6,FALSE)</f>
        <v>Chalandri</v>
      </c>
      <c r="D167" s="12">
        <f>VLOOKUP(A167,list!A:K,3,FALSE)</f>
        <v>970</v>
      </c>
      <c r="E167" s="6" t="s">
        <v>540</v>
      </c>
      <c r="F167" s="11">
        <v>38.021421400000001</v>
      </c>
      <c r="G167" s="11">
        <v>23.798767900000001</v>
      </c>
      <c r="H167" s="6" t="str">
        <f t="shared" si="0"/>
        <v>(38,0214214 23,7987679),ID: 570,1bd-Chalandri-970€</v>
      </c>
      <c r="I167" s="6" t="s">
        <v>541</v>
      </c>
    </row>
    <row r="168" spans="1:9" ht="13">
      <c r="A168" s="11" t="s">
        <v>542</v>
      </c>
      <c r="B168" s="6">
        <f>VLOOKUP(A168,list!A:K,11,FALSE)</f>
        <v>1</v>
      </c>
      <c r="C168" s="6" t="str">
        <f>VLOOKUP(A168,list!A:K,6,FALSE)</f>
        <v>Marousi</v>
      </c>
      <c r="D168" s="12">
        <f>VLOOKUP(A168,list!A:K,3,FALSE)</f>
        <v>830</v>
      </c>
      <c r="E168" s="6" t="s">
        <v>543</v>
      </c>
      <c r="F168" s="11">
        <v>38.050685700000002</v>
      </c>
      <c r="G168" s="11">
        <v>23.819553299999999</v>
      </c>
      <c r="H168" s="6" t="str">
        <f t="shared" si="0"/>
        <v>(38,0506857 23,8195533),ID: 1578,1bd-Marousi-830€</v>
      </c>
      <c r="I168" s="6" t="s">
        <v>544</v>
      </c>
    </row>
    <row r="169" spans="1:9" ht="13">
      <c r="A169" s="11" t="s">
        <v>545</v>
      </c>
      <c r="B169" s="6">
        <f>VLOOKUP(A169,list!A:K,11,FALSE)</f>
        <v>1</v>
      </c>
      <c r="C169" s="6" t="str">
        <f>VLOOKUP(A169,list!A:K,6,FALSE)</f>
        <v>Ampelokipoi</v>
      </c>
      <c r="D169" s="12">
        <f>VLOOKUP(A169,list!A:K,3,FALSE)</f>
        <v>800</v>
      </c>
      <c r="E169" s="6" t="s">
        <v>546</v>
      </c>
      <c r="F169" s="11">
        <v>37.994062200000002</v>
      </c>
      <c r="G169" s="11">
        <v>23.761013899999998</v>
      </c>
      <c r="H169" s="6" t="str">
        <f t="shared" si="0"/>
        <v>(37,9940622 23,7610139),ID: 1684,1bd-Ampelokipoi-800€</v>
      </c>
      <c r="I169" s="6" t="s">
        <v>547</v>
      </c>
    </row>
    <row r="170" spans="1:9" ht="13">
      <c r="A170" s="11" t="s">
        <v>548</v>
      </c>
      <c r="B170" s="6">
        <f>VLOOKUP(A170,list!A:K,11,FALSE)</f>
        <v>1</v>
      </c>
      <c r="C170" s="6" t="str">
        <f>VLOOKUP(A170,list!A:K,6,FALSE)</f>
        <v>Vasilissis Sofias Avenue</v>
      </c>
      <c r="D170" s="12">
        <f>VLOOKUP(A170,list!A:K,3,FALSE)</f>
        <v>830</v>
      </c>
      <c r="E170" s="6" t="s">
        <v>549</v>
      </c>
      <c r="F170" s="11">
        <v>37.975368799999998</v>
      </c>
      <c r="G170" s="11">
        <v>23.742497499999999</v>
      </c>
      <c r="H170" s="6" t="str">
        <f t="shared" si="0"/>
        <v>(37,9753688 23,7424975),ID: 376,1bd-Vasilissis Sofias Avenue-830€</v>
      </c>
      <c r="I170" s="6" t="s">
        <v>550</v>
      </c>
    </row>
    <row r="171" spans="1:9" ht="13">
      <c r="A171" s="11" t="s">
        <v>551</v>
      </c>
      <c r="B171" s="6">
        <f>VLOOKUP(A171,list!A:K,11,FALSE)</f>
        <v>1</v>
      </c>
      <c r="C171" s="6" t="str">
        <f>VLOOKUP(A171,list!A:K,6,FALSE)</f>
        <v>Marousi</v>
      </c>
      <c r="D171" s="12">
        <f>VLOOKUP(A171,list!A:K,3,FALSE)</f>
        <v>940</v>
      </c>
      <c r="E171" s="6" t="s">
        <v>552</v>
      </c>
      <c r="F171" s="11">
        <v>38.0430584</v>
      </c>
      <c r="G171" s="11">
        <v>23.794887800000001</v>
      </c>
      <c r="H171" s="6" t="str">
        <f t="shared" si="0"/>
        <v>(38,0430584 23,7948878),ID: 1597,1bd-Marousi-940€</v>
      </c>
      <c r="I171" s="6" t="s">
        <v>553</v>
      </c>
    </row>
    <row r="172" spans="1:9" ht="13">
      <c r="A172" s="11" t="s">
        <v>554</v>
      </c>
      <c r="B172" s="6">
        <f>VLOOKUP(A172,list!A:K,11,FALSE)</f>
        <v>1</v>
      </c>
      <c r="C172" s="6" t="str">
        <f>VLOOKUP(A172,list!A:K,6,FALSE)</f>
        <v>Palaio Faliro</v>
      </c>
      <c r="D172" s="12">
        <f>VLOOKUP(A172,list!A:K,3,FALSE)</f>
        <v>1100</v>
      </c>
      <c r="E172" s="6" t="s">
        <v>555</v>
      </c>
      <c r="F172" s="11">
        <v>37.929006000000001</v>
      </c>
      <c r="G172" s="11">
        <v>23.697085000000001</v>
      </c>
      <c r="H172" s="6" t="str">
        <f t="shared" si="0"/>
        <v>(37,929006 23,697085),ID: 1812,1bd-Palaio Faliro-1100€</v>
      </c>
      <c r="I172" s="6" t="s">
        <v>556</v>
      </c>
    </row>
    <row r="173" spans="1:9" ht="13">
      <c r="A173" s="11" t="s">
        <v>557</v>
      </c>
      <c r="B173" s="6">
        <f>VLOOKUP(A173,list!A:K,11,FALSE)</f>
        <v>1</v>
      </c>
      <c r="C173" s="6" t="str">
        <f>VLOOKUP(A173,list!A:K,6,FALSE)</f>
        <v>Chalandri</v>
      </c>
      <c r="D173" s="12">
        <f>VLOOKUP(A173,list!A:K,3,FALSE)</f>
        <v>1050</v>
      </c>
      <c r="E173" s="6" t="s">
        <v>558</v>
      </c>
      <c r="F173" s="11">
        <v>38.019571200000001</v>
      </c>
      <c r="G173" s="11">
        <v>23.801184599999999</v>
      </c>
      <c r="H173" s="6" t="str">
        <f t="shared" si="0"/>
        <v>(38,0195712 23,8011846),ID: 1917,1bd-Chalandri-1050€</v>
      </c>
      <c r="I173" s="6" t="s">
        <v>559</v>
      </c>
    </row>
    <row r="174" spans="1:9" ht="13">
      <c r="A174" s="11" t="s">
        <v>560</v>
      </c>
      <c r="B174" s="6">
        <f>VLOOKUP(A174,list!A:K,11,FALSE)</f>
        <v>1</v>
      </c>
      <c r="C174" s="6" t="str">
        <f>VLOOKUP(A174,list!A:K,6,FALSE)</f>
        <v>Ampelokipoi</v>
      </c>
      <c r="D174" s="12">
        <f>VLOOKUP(A174,list!A:K,3,FALSE)</f>
        <v>930</v>
      </c>
      <c r="E174" s="6" t="s">
        <v>561</v>
      </c>
      <c r="F174" s="11">
        <v>37.985042499999999</v>
      </c>
      <c r="G174" s="11">
        <v>23.7628144</v>
      </c>
      <c r="H174" s="6" t="str">
        <f t="shared" si="0"/>
        <v>(37,9850425 23,7628144),ID: 729,1bd-Ampelokipoi-930€</v>
      </c>
      <c r="I174" s="6" t="s">
        <v>562</v>
      </c>
    </row>
    <row r="175" spans="1:9" ht="13">
      <c r="A175" s="11" t="s">
        <v>563</v>
      </c>
      <c r="B175" s="6">
        <f>VLOOKUP(A175,list!A:K,11,FALSE)</f>
        <v>1</v>
      </c>
      <c r="C175" s="6" t="str">
        <f>VLOOKUP(A175,list!A:K,6,FALSE)</f>
        <v>Alimos</v>
      </c>
      <c r="D175" s="12">
        <f>VLOOKUP(A175,list!A:K,3,FALSE)</f>
        <v>870</v>
      </c>
      <c r="E175" s="6" t="s">
        <v>564</v>
      </c>
      <c r="F175" s="11">
        <v>37.919994199999998</v>
      </c>
      <c r="G175" s="11">
        <v>23.705229599999999</v>
      </c>
      <c r="H175" s="6" t="str">
        <f t="shared" si="0"/>
        <v>(37,9199942 23,7052296),ID: 1780,1bd-Alimos-870€</v>
      </c>
      <c r="I175" s="6" t="s">
        <v>565</v>
      </c>
    </row>
    <row r="176" spans="1:9" ht="13">
      <c r="A176" s="11" t="s">
        <v>566</v>
      </c>
      <c r="B176" s="6">
        <f>VLOOKUP(A176,list!A:K,11,FALSE)</f>
        <v>1</v>
      </c>
      <c r="C176" s="6" t="str">
        <f>VLOOKUP(A176,list!A:K,6,FALSE)</f>
        <v>Nea Smyrni</v>
      </c>
      <c r="D176" s="12">
        <f>VLOOKUP(A176,list!A:K,3,FALSE)</f>
        <v>1000</v>
      </c>
      <c r="E176" s="6" t="s">
        <v>567</v>
      </c>
      <c r="F176" s="11">
        <v>37.950552000000002</v>
      </c>
      <c r="G176" s="11">
        <v>23.718103599999999</v>
      </c>
      <c r="H176" s="6" t="str">
        <f t="shared" si="0"/>
        <v>(37,950552 23,7181036),ID: 1361,1bd-Nea Smyrni-1000€</v>
      </c>
      <c r="I176" s="6" t="s">
        <v>568</v>
      </c>
    </row>
    <row r="177" spans="1:9" ht="13">
      <c r="A177" s="11" t="s">
        <v>569</v>
      </c>
      <c r="B177" s="6">
        <f>VLOOKUP(A177,list!A:K,11,FALSE)</f>
        <v>1</v>
      </c>
      <c r="C177" s="6" t="str">
        <f>VLOOKUP(A177,list!A:K,6,FALSE)</f>
        <v>Marousi</v>
      </c>
      <c r="D177" s="12">
        <f>VLOOKUP(A177,list!A:K,3,FALSE)</f>
        <v>1070</v>
      </c>
      <c r="E177" s="6" t="s">
        <v>570</v>
      </c>
      <c r="F177" s="11">
        <v>38.046310099999999</v>
      </c>
      <c r="G177" s="11">
        <v>23.8074163</v>
      </c>
      <c r="H177" s="6" t="str">
        <f t="shared" si="0"/>
        <v>(38,0463101 23,8074163),ID: 1671,1bd-Marousi-1070€</v>
      </c>
      <c r="I177" s="6" t="s">
        <v>571</v>
      </c>
    </row>
    <row r="178" spans="1:9" ht="13">
      <c r="A178" s="11" t="s">
        <v>572</v>
      </c>
      <c r="B178" s="6">
        <f>VLOOKUP(A178,list!A:K,11,FALSE)</f>
        <v>1</v>
      </c>
      <c r="C178" s="6" t="str">
        <f>VLOOKUP(A178,list!A:K,6,FALSE)</f>
        <v>Ampelokipoi</v>
      </c>
      <c r="D178" s="12">
        <f>VLOOKUP(A178,list!A:K,3,FALSE)</f>
        <v>980</v>
      </c>
      <c r="E178" s="6" t="s">
        <v>573</v>
      </c>
      <c r="F178" s="11">
        <v>37.992938799999997</v>
      </c>
      <c r="G178" s="11">
        <v>23.7607693</v>
      </c>
      <c r="H178" s="6" t="str">
        <f t="shared" si="0"/>
        <v>(37,9929388 23,7607693),ID: 1876,1bd-Ampelokipoi-980€</v>
      </c>
      <c r="I178" s="6" t="s">
        <v>574</v>
      </c>
    </row>
    <row r="179" spans="1:9" ht="13">
      <c r="A179" s="11" t="s">
        <v>575</v>
      </c>
      <c r="B179" s="6">
        <f>VLOOKUP(A179,list!A:K,11,FALSE)</f>
        <v>1</v>
      </c>
      <c r="C179" s="6" t="str">
        <f>VLOOKUP(A179,list!A:K,6,FALSE)</f>
        <v>Marousi</v>
      </c>
      <c r="D179" s="12">
        <f>VLOOKUP(A179,list!A:K,3,FALSE)</f>
        <v>970</v>
      </c>
      <c r="E179" s="6" t="s">
        <v>576</v>
      </c>
      <c r="F179" s="11">
        <v>38.046310099999999</v>
      </c>
      <c r="G179" s="11">
        <v>23.8074163</v>
      </c>
      <c r="H179" s="6" t="str">
        <f t="shared" si="0"/>
        <v>(38,0463101 23,8074163),ID: 1656,1bd-Marousi-970€</v>
      </c>
      <c r="I179" s="6" t="s">
        <v>577</v>
      </c>
    </row>
    <row r="180" spans="1:9" ht="13">
      <c r="A180" s="11" t="s">
        <v>578</v>
      </c>
      <c r="B180" s="6">
        <f>VLOOKUP(A180,list!A:K,11,FALSE)</f>
        <v>1</v>
      </c>
      <c r="C180" s="6" t="str">
        <f>VLOOKUP(A180,list!A:K,6,FALSE)</f>
        <v>Kifisia</v>
      </c>
      <c r="D180" s="12">
        <f>VLOOKUP(A180,list!A:K,3,FALSE)</f>
        <v>830</v>
      </c>
      <c r="E180" s="6" t="s">
        <v>579</v>
      </c>
      <c r="F180" s="11">
        <v>38.068601899999997</v>
      </c>
      <c r="G180" s="11">
        <v>23.816014299999999</v>
      </c>
      <c r="H180" s="6" t="str">
        <f t="shared" si="0"/>
        <v>(38,0686019 23,8160143),ID: 1132,1bd-Kifisia-830€</v>
      </c>
      <c r="I180" s="6" t="s">
        <v>580</v>
      </c>
    </row>
    <row r="181" spans="1:9" ht="13">
      <c r="A181" s="11" t="s">
        <v>581</v>
      </c>
      <c r="B181" s="6">
        <f>VLOOKUP(A181,list!A:K,11,FALSE)</f>
        <v>1</v>
      </c>
      <c r="C181" s="6" t="str">
        <f>VLOOKUP(A181,list!A:K,6,FALSE)</f>
        <v>Neo Psychiko</v>
      </c>
      <c r="D181" s="12">
        <f>VLOOKUP(A181,list!A:K,3,FALSE)</f>
        <v>1080</v>
      </c>
      <c r="E181" s="6" t="s">
        <v>582</v>
      </c>
      <c r="F181" s="11">
        <v>38.0042209</v>
      </c>
      <c r="G181" s="11">
        <v>23.782893600000001</v>
      </c>
      <c r="H181" s="6" t="str">
        <f t="shared" si="0"/>
        <v>(38,0042209 23,7828936),ID: 1637,1bd-Neo Psychiko-1080€</v>
      </c>
      <c r="I181" s="6" t="s">
        <v>583</v>
      </c>
    </row>
    <row r="182" spans="1:9" ht="13">
      <c r="A182" s="11" t="s">
        <v>584</v>
      </c>
      <c r="B182" s="6">
        <f>VLOOKUP(A182,list!A:K,11,FALSE)</f>
        <v>1</v>
      </c>
      <c r="C182" s="6" t="str">
        <f>VLOOKUP(A182,list!A:K,6,FALSE)</f>
        <v>Pangrati</v>
      </c>
      <c r="D182" s="12">
        <f>VLOOKUP(A182,list!A:K,3,FALSE)</f>
        <v>850</v>
      </c>
      <c r="E182" s="6" t="s">
        <v>585</v>
      </c>
      <c r="F182" s="11">
        <v>37.970543200000002</v>
      </c>
      <c r="G182" s="11">
        <v>23.748950799999999</v>
      </c>
      <c r="H182" s="6" t="str">
        <f t="shared" si="0"/>
        <v>(37,9705432 23,7489508),ID: 1579,1bd-Pangrati-850€</v>
      </c>
      <c r="I182" s="6" t="s">
        <v>586</v>
      </c>
    </row>
    <row r="183" spans="1:9" ht="13">
      <c r="A183" s="11" t="s">
        <v>587</v>
      </c>
      <c r="B183" s="6">
        <f>VLOOKUP(A183,list!A:K,11,FALSE)</f>
        <v>1</v>
      </c>
      <c r="C183" s="6" t="str">
        <f>VLOOKUP(A183,list!A:K,6,FALSE)</f>
        <v>Pangrati</v>
      </c>
      <c r="D183" s="12">
        <f>VLOOKUP(A183,list!A:K,3,FALSE)</f>
        <v>810</v>
      </c>
      <c r="E183" s="6" t="s">
        <v>588</v>
      </c>
      <c r="F183" s="11">
        <v>37.971587599999999</v>
      </c>
      <c r="G183" s="11">
        <v>23.751609299999998</v>
      </c>
      <c r="H183" s="6" t="str">
        <f t="shared" si="0"/>
        <v>(37,9715876 23,7516093),ID: 1348,1bd-Pangrati-810€</v>
      </c>
      <c r="I183" s="6" t="s">
        <v>589</v>
      </c>
    </row>
    <row r="184" spans="1:9" ht="13">
      <c r="A184" s="11" t="s">
        <v>590</v>
      </c>
      <c r="B184" s="6">
        <f>VLOOKUP(A184,list!A:K,11,FALSE)</f>
        <v>1</v>
      </c>
      <c r="C184" s="6" t="str">
        <f>VLOOKUP(A184,list!A:K,6,FALSE)</f>
        <v>Kifisia</v>
      </c>
      <c r="D184" s="12">
        <f>VLOOKUP(A184,list!A:K,3,FALSE)</f>
        <v>860</v>
      </c>
      <c r="E184" s="6" t="s">
        <v>591</v>
      </c>
      <c r="F184" s="11">
        <v>38.068601899999997</v>
      </c>
      <c r="G184" s="11">
        <v>23.816014299999999</v>
      </c>
      <c r="H184" s="6" t="str">
        <f t="shared" si="0"/>
        <v>(38,0686019 23,8160143),ID: 1670,1bd-Kifisia-860€</v>
      </c>
      <c r="I184" s="6" t="s">
        <v>592</v>
      </c>
    </row>
    <row r="185" spans="1:9" ht="13">
      <c r="A185" s="11" t="s">
        <v>593</v>
      </c>
      <c r="B185" s="6">
        <f>VLOOKUP(A185,list!A:K,11,FALSE)</f>
        <v>1</v>
      </c>
      <c r="C185" s="6" t="str">
        <f>VLOOKUP(A185,list!A:K,6,FALSE)</f>
        <v>Piraeus</v>
      </c>
      <c r="D185" s="12">
        <f>VLOOKUP(A185,list!A:K,3,FALSE)</f>
        <v>940</v>
      </c>
      <c r="E185" s="6" t="s">
        <v>594</v>
      </c>
      <c r="F185" s="11">
        <v>37.928153700000003</v>
      </c>
      <c r="G185" s="11">
        <v>23.637948399999999</v>
      </c>
      <c r="H185" s="6" t="str">
        <f t="shared" si="0"/>
        <v>(37,9281537 23,6379484),ID: 607,1bd-Piraeus-940€</v>
      </c>
      <c r="I185" s="6" t="s">
        <v>595</v>
      </c>
    </row>
    <row r="186" spans="1:9" ht="13">
      <c r="A186" s="11" t="s">
        <v>596</v>
      </c>
      <c r="B186" s="6">
        <f>VLOOKUP(A186,list!A:K,11,FALSE)</f>
        <v>1</v>
      </c>
      <c r="C186" s="6" t="str">
        <f>VLOOKUP(A186,list!A:K,6,FALSE)</f>
        <v>Marousi</v>
      </c>
      <c r="D186" s="12">
        <f>VLOOKUP(A186,list!A:K,3,FALSE)</f>
        <v>1120</v>
      </c>
      <c r="E186" s="6" t="s">
        <v>228</v>
      </c>
      <c r="F186" s="11">
        <v>38.046310099999999</v>
      </c>
      <c r="G186" s="11">
        <v>23.8074163</v>
      </c>
      <c r="H186" s="6" t="str">
        <f t="shared" si="0"/>
        <v>(38,0463101 23,8074163),ID: 1160,1bd-Marousi-1120€</v>
      </c>
      <c r="I186" s="6" t="s">
        <v>597</v>
      </c>
    </row>
    <row r="187" spans="1:9" ht="13">
      <c r="A187" s="11" t="s">
        <v>598</v>
      </c>
      <c r="B187" s="6">
        <f>VLOOKUP(A187,list!A:K,11,FALSE)</f>
        <v>1</v>
      </c>
      <c r="C187" s="6" t="str">
        <f>VLOOKUP(A187,list!A:K,6,FALSE)</f>
        <v>Marousi</v>
      </c>
      <c r="D187" s="12">
        <f>VLOOKUP(A187,list!A:K,3,FALSE)</f>
        <v>870</v>
      </c>
      <c r="E187" s="6" t="s">
        <v>599</v>
      </c>
      <c r="F187" s="11">
        <v>38.056644300000002</v>
      </c>
      <c r="G187" s="11">
        <v>23.8079362</v>
      </c>
      <c r="H187" s="6" t="str">
        <f t="shared" si="0"/>
        <v>(38,0566443 23,8079362),ID: 1624,1bd-Marousi-870€</v>
      </c>
      <c r="I187" s="6" t="s">
        <v>600</v>
      </c>
    </row>
    <row r="188" spans="1:9" ht="13">
      <c r="A188" s="11" t="s">
        <v>601</v>
      </c>
      <c r="B188" s="6">
        <f>VLOOKUP(A188,list!A:K,11,FALSE)</f>
        <v>1</v>
      </c>
      <c r="C188" s="6" t="str">
        <f>VLOOKUP(A188,list!A:K,6,FALSE)</f>
        <v>Marousi</v>
      </c>
      <c r="D188" s="12">
        <f>VLOOKUP(A188,list!A:K,3,FALSE)</f>
        <v>920</v>
      </c>
      <c r="E188" s="6" t="s">
        <v>602</v>
      </c>
      <c r="F188" s="11">
        <v>38.046310099999999</v>
      </c>
      <c r="G188" s="11">
        <v>23.8074163</v>
      </c>
      <c r="H188" s="6" t="str">
        <f t="shared" si="0"/>
        <v>(38,0463101 23,8074163),ID: 704,1bd-Marousi-920€</v>
      </c>
      <c r="I188" s="6" t="s">
        <v>603</v>
      </c>
    </row>
    <row r="189" spans="1:9" ht="13">
      <c r="A189" s="11" t="s">
        <v>604</v>
      </c>
      <c r="B189" s="6">
        <f>VLOOKUP(A189,list!A:K,11,FALSE)</f>
        <v>1</v>
      </c>
      <c r="C189" s="6" t="str">
        <f>VLOOKUP(A189,list!A:K,6,FALSE)</f>
        <v>Ampelokipoi</v>
      </c>
      <c r="D189" s="12">
        <f>VLOOKUP(A189,list!A:K,3,FALSE)</f>
        <v>810</v>
      </c>
      <c r="E189" s="6" t="s">
        <v>605</v>
      </c>
      <c r="F189" s="11">
        <v>37.988528000000002</v>
      </c>
      <c r="G189" s="11">
        <v>23.767174399999998</v>
      </c>
      <c r="H189" s="6" t="str">
        <f t="shared" si="0"/>
        <v>(37,988528 23,7671744),ID: 1763,1bd-Ampelokipoi-810€</v>
      </c>
      <c r="I189" s="6" t="s">
        <v>606</v>
      </c>
    </row>
    <row r="190" spans="1:9" ht="13">
      <c r="A190" s="11" t="s">
        <v>607</v>
      </c>
      <c r="B190" s="6">
        <f>VLOOKUP(A190,list!A:K,11,FALSE)</f>
        <v>1</v>
      </c>
      <c r="C190" s="6" t="str">
        <f>VLOOKUP(A190,list!A:K,6,FALSE)</f>
        <v>Kifisia</v>
      </c>
      <c r="D190" s="12">
        <f>VLOOKUP(A190,list!A:K,3,FALSE)</f>
        <v>750</v>
      </c>
      <c r="E190" s="6" t="s">
        <v>608</v>
      </c>
      <c r="F190" s="11">
        <v>38.068601899999997</v>
      </c>
      <c r="G190" s="11">
        <v>23.816014299999999</v>
      </c>
      <c r="H190" s="6" t="str">
        <f t="shared" si="0"/>
        <v>(38,0686019 23,8160143),ID: 503,1bd-Kifisia-750€</v>
      </c>
      <c r="I190" s="6" t="s">
        <v>609</v>
      </c>
    </row>
    <row r="191" spans="1:9" ht="13">
      <c r="A191" s="11" t="s">
        <v>610</v>
      </c>
      <c r="B191" s="6">
        <f>VLOOKUP(A191,list!A:K,11,FALSE)</f>
        <v>1</v>
      </c>
      <c r="C191" s="6" t="str">
        <f>VLOOKUP(A191,list!A:K,6,FALSE)</f>
        <v>Agia Paraskevi</v>
      </c>
      <c r="D191" s="12">
        <f>VLOOKUP(A191,list!A:K,3,FALSE)</f>
        <v>880</v>
      </c>
      <c r="E191" s="6" t="s">
        <v>611</v>
      </c>
      <c r="F191" s="11">
        <v>38.004175500000002</v>
      </c>
      <c r="G191" s="11">
        <v>23.812692899999998</v>
      </c>
      <c r="H191" s="6" t="str">
        <f t="shared" si="0"/>
        <v>(38,0041755 23,8126929),ID: 1636,1bd-Agia Paraskevi-880€</v>
      </c>
      <c r="I191" s="6" t="s">
        <v>612</v>
      </c>
    </row>
    <row r="192" spans="1:9" ht="13">
      <c r="A192" s="11" t="s">
        <v>613</v>
      </c>
      <c r="B192" s="6">
        <f>VLOOKUP(A192,list!A:K,11,FALSE)</f>
        <v>1</v>
      </c>
      <c r="C192" s="6" t="str">
        <f>VLOOKUP(A192,list!A:K,6,FALSE)</f>
        <v>Mets - Kallimarmaro</v>
      </c>
      <c r="D192" s="12">
        <f>VLOOKUP(A192,list!A:K,3,FALSE)</f>
        <v>820</v>
      </c>
      <c r="E192" s="6" t="s">
        <v>614</v>
      </c>
      <c r="F192" s="11">
        <v>37.962244400000003</v>
      </c>
      <c r="G192" s="11">
        <v>23.7433792</v>
      </c>
      <c r="H192" s="6" t="str">
        <f t="shared" si="0"/>
        <v>(37,9622444 23,7433792),ID: 1267,1bd-Mets - Kallimarmaro-820€</v>
      </c>
      <c r="I192" s="6" t="s">
        <v>615</v>
      </c>
    </row>
    <row r="193" spans="1:9" ht="13">
      <c r="A193" s="11" t="s">
        <v>616</v>
      </c>
      <c r="B193" s="6">
        <f>VLOOKUP(A193,list!A:K,11,FALSE)</f>
        <v>1</v>
      </c>
      <c r="C193" s="6" t="str">
        <f>VLOOKUP(A193,list!A:K,6,FALSE)</f>
        <v>Acropolis</v>
      </c>
      <c r="D193" s="12">
        <f>VLOOKUP(A193,list!A:K,3,FALSE)</f>
        <v>910</v>
      </c>
      <c r="E193" s="6" t="s">
        <v>617</v>
      </c>
      <c r="F193" s="11">
        <v>37.964667800000001</v>
      </c>
      <c r="G193" s="11">
        <v>23.725762899999999</v>
      </c>
      <c r="H193" s="6" t="str">
        <f t="shared" si="0"/>
        <v>(37,9646678 23,7257629),ID: 595,1bd-Acropolis-910€</v>
      </c>
      <c r="I193" s="6" t="s">
        <v>618</v>
      </c>
    </row>
    <row r="194" spans="1:9" ht="13">
      <c r="A194" s="11" t="s">
        <v>619</v>
      </c>
      <c r="B194" s="6">
        <f>VLOOKUP(A194,list!A:K,11,FALSE)</f>
        <v>1</v>
      </c>
      <c r="C194" s="6" t="str">
        <f>VLOOKUP(A194,list!A:K,6,FALSE)</f>
        <v>Alimos</v>
      </c>
      <c r="D194" s="12">
        <f>VLOOKUP(A194,list!A:K,3,FALSE)</f>
        <v>1060</v>
      </c>
      <c r="E194" s="6" t="s">
        <v>620</v>
      </c>
      <c r="F194" s="11">
        <v>37.919227399999997</v>
      </c>
      <c r="G194" s="11">
        <v>23.704055400000001</v>
      </c>
      <c r="H194" s="6" t="str">
        <f t="shared" si="0"/>
        <v>(37,9192274 23,7040554),ID: 1447,1bd-Alimos-1060€</v>
      </c>
      <c r="I194" s="6" t="s">
        <v>621</v>
      </c>
    </row>
    <row r="195" spans="1:9" ht="13">
      <c r="A195" s="11" t="s">
        <v>622</v>
      </c>
      <c r="B195" s="6">
        <f>VLOOKUP(A195,list!A:K,11,FALSE)</f>
        <v>1</v>
      </c>
      <c r="C195" s="6" t="str">
        <f>VLOOKUP(A195,list!A:K,6,FALSE)</f>
        <v>Pangrati</v>
      </c>
      <c r="D195" s="12">
        <f>VLOOKUP(A195,list!A:K,3,FALSE)</f>
        <v>690</v>
      </c>
      <c r="E195" s="6" t="s">
        <v>623</v>
      </c>
      <c r="F195" s="11">
        <v>37.969101299999998</v>
      </c>
      <c r="G195" s="11">
        <v>23.744552800000001</v>
      </c>
      <c r="H195" s="6" t="str">
        <f t="shared" si="0"/>
        <v>(37,9691013 23,7445528),ID: 983,1bd-Pangrati-690€</v>
      </c>
      <c r="I195" s="6" t="s">
        <v>624</v>
      </c>
    </row>
    <row r="196" spans="1:9" ht="13">
      <c r="A196" s="11" t="s">
        <v>625</v>
      </c>
      <c r="B196" s="6">
        <f>VLOOKUP(A196,list!A:K,11,FALSE)</f>
        <v>1</v>
      </c>
      <c r="C196" s="6" t="str">
        <f>VLOOKUP(A196,list!A:K,6,FALSE)</f>
        <v>Kolonaki</v>
      </c>
      <c r="D196" s="12">
        <f>VLOOKUP(A196,list!A:K,3,FALSE)</f>
        <v>1270</v>
      </c>
      <c r="E196" s="6" t="s">
        <v>626</v>
      </c>
      <c r="F196" s="11">
        <v>37.978236099999997</v>
      </c>
      <c r="G196" s="11">
        <v>23.744926299999999</v>
      </c>
      <c r="H196" s="6" t="str">
        <f t="shared" si="0"/>
        <v>(37,9782361 23,7449263),ID: 958,1bd-Kolonaki-1270€</v>
      </c>
      <c r="I196" s="6" t="s">
        <v>627</v>
      </c>
    </row>
    <row r="197" spans="1:9" ht="13">
      <c r="A197" s="11" t="s">
        <v>628</v>
      </c>
      <c r="B197" s="6">
        <f>VLOOKUP(A197,list!A:K,11,FALSE)</f>
        <v>1</v>
      </c>
      <c r="C197" s="6" t="str">
        <f>VLOOKUP(A197,list!A:K,6,FALSE)</f>
        <v>Ampelokipoi</v>
      </c>
      <c r="D197" s="12">
        <f>VLOOKUP(A197,list!A:K,3,FALSE)</f>
        <v>900</v>
      </c>
      <c r="E197" s="6" t="s">
        <v>629</v>
      </c>
      <c r="F197" s="11">
        <v>37.995923599999998</v>
      </c>
      <c r="G197" s="11">
        <v>23.765371099999999</v>
      </c>
      <c r="H197" s="6" t="str">
        <f t="shared" si="0"/>
        <v>(37,9959236 23,7653711),ID: 555,1bd-Ampelokipoi-900€</v>
      </c>
      <c r="I197" s="6" t="s">
        <v>630</v>
      </c>
    </row>
    <row r="198" spans="1:9" ht="13">
      <c r="A198" s="11" t="s">
        <v>631</v>
      </c>
      <c r="B198" s="6">
        <f>VLOOKUP(A198,list!A:K,11,FALSE)</f>
        <v>1</v>
      </c>
      <c r="C198" s="6" t="str">
        <f>VLOOKUP(A198,list!A:K,6,FALSE)</f>
        <v>Alimos</v>
      </c>
      <c r="D198" s="12">
        <f>VLOOKUP(A198,list!A:K,3,FALSE)</f>
        <v>960</v>
      </c>
      <c r="E198" s="6" t="s">
        <v>632</v>
      </c>
      <c r="F198" s="11">
        <v>37.914382699999997</v>
      </c>
      <c r="G198" s="11">
        <v>23.7140813</v>
      </c>
      <c r="H198" s="6" t="str">
        <f t="shared" si="0"/>
        <v>(37,9143827 23,7140813),ID: 1658,1bd-Alimos-960€</v>
      </c>
      <c r="I198" s="6" t="s">
        <v>633</v>
      </c>
    </row>
    <row r="199" spans="1:9" ht="13">
      <c r="A199" s="11" t="s">
        <v>634</v>
      </c>
      <c r="B199" s="6">
        <f>VLOOKUP(A199,list!A:K,11,FALSE)</f>
        <v>1</v>
      </c>
      <c r="C199" s="6" t="str">
        <f>VLOOKUP(A199,list!A:K,6,FALSE)</f>
        <v>Palaio Faliro</v>
      </c>
      <c r="D199" s="12">
        <f>VLOOKUP(A199,list!A:K,3,FALSE)</f>
        <v>790</v>
      </c>
      <c r="E199" s="6" t="s">
        <v>635</v>
      </c>
      <c r="F199" s="11">
        <v>37.928368499999998</v>
      </c>
      <c r="G199" s="11">
        <v>23.695215399999999</v>
      </c>
      <c r="H199" s="6" t="str">
        <f t="shared" si="0"/>
        <v>(37,9283685 23,6952154),ID: 1801,1bd-Palaio Faliro-790€</v>
      </c>
      <c r="I199" s="6" t="s">
        <v>636</v>
      </c>
    </row>
    <row r="200" spans="1:9" ht="13">
      <c r="A200" s="11" t="s">
        <v>637</v>
      </c>
      <c r="B200" s="6">
        <f>VLOOKUP(A200,list!A:K,11,FALSE)</f>
        <v>1</v>
      </c>
      <c r="C200" s="6" t="str">
        <f>VLOOKUP(A200,list!A:K,6,FALSE)</f>
        <v>Alimos</v>
      </c>
      <c r="D200" s="12">
        <f>VLOOKUP(A200,list!A:K,3,FALSE)</f>
        <v>890</v>
      </c>
      <c r="E200" s="6" t="s">
        <v>638</v>
      </c>
      <c r="F200" s="11">
        <v>37.913846300000003</v>
      </c>
      <c r="G200" s="11">
        <v>23.711132800000001</v>
      </c>
      <c r="H200" s="6" t="str">
        <f t="shared" si="0"/>
        <v>(37,9138463 23,7111328),ID: 386,1bd-Alimos-890€</v>
      </c>
      <c r="I200" s="6" t="s">
        <v>639</v>
      </c>
    </row>
    <row r="201" spans="1:9" ht="13">
      <c r="A201" s="11" t="s">
        <v>640</v>
      </c>
      <c r="B201" s="6">
        <f>VLOOKUP(A201,list!A:K,11,FALSE)</f>
        <v>1</v>
      </c>
      <c r="C201" s="6" t="str">
        <f>VLOOKUP(A201,list!A:K,6,FALSE)</f>
        <v>Pangrati</v>
      </c>
      <c r="D201" s="12">
        <f>VLOOKUP(A201,list!A:K,3,FALSE)</f>
        <v>740</v>
      </c>
      <c r="E201" s="6" t="s">
        <v>641</v>
      </c>
      <c r="F201" s="11">
        <v>37.971494999999997</v>
      </c>
      <c r="G201" s="11">
        <v>23.746186900000001</v>
      </c>
      <c r="H201" s="6" t="str">
        <f t="shared" si="0"/>
        <v>(37,971495 23,7461869),ID: 510,1bd-Pangrati-740€</v>
      </c>
      <c r="I201" s="6" t="s">
        <v>642</v>
      </c>
    </row>
    <row r="202" spans="1:9" ht="13">
      <c r="A202" s="11" t="s">
        <v>643</v>
      </c>
      <c r="B202" s="6">
        <f>VLOOKUP(A202,list!A:K,11,FALSE)</f>
        <v>1</v>
      </c>
      <c r="C202" s="6" t="str">
        <f>VLOOKUP(A202,list!A:K,6,FALSE)</f>
        <v>Agia Paraskevi</v>
      </c>
      <c r="D202" s="12">
        <f>VLOOKUP(A202,list!A:K,3,FALSE)</f>
        <v>790</v>
      </c>
      <c r="E202" s="6" t="s">
        <v>644</v>
      </c>
      <c r="F202" s="11">
        <v>38.014966999999999</v>
      </c>
      <c r="G202" s="11">
        <v>23.822489300000001</v>
      </c>
      <c r="H202" s="6" t="str">
        <f t="shared" si="0"/>
        <v>(38,014967 23,8224893),ID: 1913,1bd-Agia Paraskevi-790€</v>
      </c>
      <c r="I202" s="6" t="s">
        <v>645</v>
      </c>
    </row>
    <row r="203" spans="1:9" ht="13">
      <c r="A203" s="11" t="s">
        <v>646</v>
      </c>
      <c r="B203" s="6">
        <f>VLOOKUP(A203,list!A:K,11,FALSE)</f>
        <v>1</v>
      </c>
      <c r="C203" s="6" t="str">
        <f>VLOOKUP(A203,list!A:K,6,FALSE)</f>
        <v>Ampelokipoi</v>
      </c>
      <c r="D203" s="12">
        <f>VLOOKUP(A203,list!A:K,3,FALSE)</f>
        <v>800</v>
      </c>
      <c r="E203" s="6" t="s">
        <v>647</v>
      </c>
      <c r="F203" s="11">
        <v>37.991644399999998</v>
      </c>
      <c r="G203" s="11">
        <v>23.761943200000001</v>
      </c>
      <c r="H203" s="6" t="str">
        <f t="shared" si="0"/>
        <v>(37,9916444 23,7619432),ID: 1820,1bd-Ampelokipoi-800€</v>
      </c>
      <c r="I203" s="6" t="s">
        <v>648</v>
      </c>
    </row>
    <row r="204" spans="1:9" ht="13">
      <c r="A204" s="11" t="s">
        <v>649</v>
      </c>
      <c r="B204" s="6">
        <f>VLOOKUP(A204,list!A:K,11,FALSE)</f>
        <v>1</v>
      </c>
      <c r="C204" s="6" t="str">
        <f>VLOOKUP(A204,list!A:K,6,FALSE)</f>
        <v>Kolonaki</v>
      </c>
      <c r="D204" s="12">
        <f>VLOOKUP(A204,list!A:K,3,FALSE)</f>
        <v>820</v>
      </c>
      <c r="E204" s="6" t="s">
        <v>650</v>
      </c>
      <c r="F204" s="11">
        <v>37.982894600000002</v>
      </c>
      <c r="G204" s="11">
        <v>23.7370336</v>
      </c>
      <c r="H204" s="6" t="str">
        <f t="shared" si="0"/>
        <v>(37,9828946 23,7370336),ID: 670,1bd-Kolonaki-820€</v>
      </c>
      <c r="I204" s="6" t="s">
        <v>651</v>
      </c>
    </row>
    <row r="205" spans="1:9" ht="13">
      <c r="A205" s="11" t="s">
        <v>652</v>
      </c>
      <c r="B205" s="6">
        <f>VLOOKUP(A205,list!A:K,11,FALSE)</f>
        <v>1</v>
      </c>
      <c r="C205" s="6" t="str">
        <f>VLOOKUP(A205,list!A:K,6,FALSE)</f>
        <v>Agia Paraskevi</v>
      </c>
      <c r="D205" s="12">
        <f>VLOOKUP(A205,list!A:K,3,FALSE)</f>
        <v>830</v>
      </c>
      <c r="E205" s="6" t="s">
        <v>653</v>
      </c>
      <c r="F205" s="11">
        <v>38.014966999999999</v>
      </c>
      <c r="G205" s="11">
        <v>23.822489300000001</v>
      </c>
      <c r="H205" s="6" t="str">
        <f t="shared" si="0"/>
        <v>(38,014967 23,8224893),ID: 1893,1bd-Agia Paraskevi-830€</v>
      </c>
      <c r="I205" s="6" t="s">
        <v>654</v>
      </c>
    </row>
    <row r="206" spans="1:9" ht="13">
      <c r="A206" s="11" t="s">
        <v>655</v>
      </c>
      <c r="B206" s="6">
        <f>VLOOKUP(A206,list!A:K,11,FALSE)</f>
        <v>1</v>
      </c>
      <c r="C206" s="6" t="str">
        <f>VLOOKUP(A206,list!A:K,6,FALSE)</f>
        <v>Agia Paraskevi</v>
      </c>
      <c r="D206" s="12">
        <f>VLOOKUP(A206,list!A:K,3,FALSE)</f>
        <v>860</v>
      </c>
      <c r="E206" s="6" t="s">
        <v>656</v>
      </c>
      <c r="F206" s="11">
        <v>38.014966999999999</v>
      </c>
      <c r="G206" s="11">
        <v>23.822489300000001</v>
      </c>
      <c r="H206" s="6" t="str">
        <f t="shared" si="0"/>
        <v>(38,014967 23,8224893),ID: 1897,1bd-Agia Paraskevi-860€</v>
      </c>
      <c r="I206" s="6" t="s">
        <v>657</v>
      </c>
    </row>
    <row r="207" spans="1:9" ht="13">
      <c r="A207" s="11" t="s">
        <v>658</v>
      </c>
      <c r="B207" s="6">
        <f>VLOOKUP(A207,list!A:K,11,FALSE)</f>
        <v>1</v>
      </c>
      <c r="C207" s="6" t="str">
        <f>VLOOKUP(A207,list!A:K,6,FALSE)</f>
        <v>Chalandri</v>
      </c>
      <c r="D207" s="12">
        <f>VLOOKUP(A207,list!A:K,3,FALSE)</f>
        <v>900</v>
      </c>
      <c r="E207" s="6" t="s">
        <v>659</v>
      </c>
      <c r="F207" s="11">
        <v>38.028293099999999</v>
      </c>
      <c r="G207" s="11">
        <v>23.802291400000001</v>
      </c>
      <c r="H207" s="6" t="str">
        <f t="shared" si="0"/>
        <v>(38,0282931 23,8022914),ID: 961,1bd-Chalandri-900€</v>
      </c>
      <c r="I207" s="6" t="s">
        <v>660</v>
      </c>
    </row>
    <row r="208" spans="1:9" ht="13">
      <c r="A208" s="11" t="s">
        <v>661</v>
      </c>
      <c r="B208" s="6">
        <f>VLOOKUP(A208,list!A:K,11,FALSE)</f>
        <v>1</v>
      </c>
      <c r="C208" s="6" t="str">
        <f>VLOOKUP(A208,list!A:K,6,FALSE)</f>
        <v>Chalandri</v>
      </c>
      <c r="D208" s="12">
        <f>VLOOKUP(A208,list!A:K,3,FALSE)</f>
        <v>1020</v>
      </c>
      <c r="E208" s="6" t="s">
        <v>662</v>
      </c>
      <c r="F208" s="11">
        <v>38.032066299999997</v>
      </c>
      <c r="G208" s="11">
        <v>23.822354199999999</v>
      </c>
      <c r="H208" s="6" t="str">
        <f t="shared" si="0"/>
        <v>(38,0320663 23,8223542),ID: 167,1bd-Chalandri-1020€</v>
      </c>
      <c r="I208" s="6" t="s">
        <v>663</v>
      </c>
    </row>
    <row r="209" spans="1:9" ht="13">
      <c r="A209" s="11" t="s">
        <v>664</v>
      </c>
      <c r="B209" s="6">
        <f>VLOOKUP(A209,list!A:K,11,FALSE)</f>
        <v>1</v>
      </c>
      <c r="C209" s="6" t="str">
        <f>VLOOKUP(A209,list!A:K,6,FALSE)</f>
        <v>Marousi</v>
      </c>
      <c r="D209" s="12">
        <f>VLOOKUP(A209,list!A:K,3,FALSE)</f>
        <v>1110</v>
      </c>
      <c r="E209" s="6" t="s">
        <v>665</v>
      </c>
      <c r="F209" s="11">
        <v>38.046310099999999</v>
      </c>
      <c r="G209" s="11">
        <v>23.8074163</v>
      </c>
      <c r="H209" s="6" t="str">
        <f t="shared" si="0"/>
        <v>(38,0463101 23,8074163),ID: 1301,1bd-Marousi-1110€</v>
      </c>
      <c r="I209" s="6" t="s">
        <v>666</v>
      </c>
    </row>
    <row r="210" spans="1:9" ht="13">
      <c r="A210" s="11" t="s">
        <v>667</v>
      </c>
      <c r="B210" s="6">
        <f>VLOOKUP(A210,list!A:K,11,FALSE)</f>
        <v>1</v>
      </c>
      <c r="C210" s="6" t="str">
        <f>VLOOKUP(A210,list!A:K,6,FALSE)</f>
        <v>Acropolis</v>
      </c>
      <c r="D210" s="12">
        <f>VLOOKUP(A210,list!A:K,3,FALSE)</f>
        <v>870</v>
      </c>
      <c r="E210" s="6" t="s">
        <v>668</v>
      </c>
      <c r="F210" s="11">
        <v>37.9715323</v>
      </c>
      <c r="G210" s="11">
        <v>23.725749199999999</v>
      </c>
      <c r="H210" s="6" t="str">
        <f t="shared" si="0"/>
        <v>(37,9715323 23,7257492),ID: 812,1bd-Acropolis-870€</v>
      </c>
      <c r="I210" s="6" t="s">
        <v>669</v>
      </c>
    </row>
    <row r="211" spans="1:9" ht="13">
      <c r="A211" s="11" t="s">
        <v>670</v>
      </c>
      <c r="B211" s="6">
        <f>VLOOKUP(A211,list!A:K,11,FALSE)</f>
        <v>1</v>
      </c>
      <c r="C211" s="6" t="str">
        <f>VLOOKUP(A211,list!A:K,6,FALSE)</f>
        <v>Acropolis</v>
      </c>
      <c r="D211" s="12">
        <f>VLOOKUP(A211,list!A:K,3,FALSE)</f>
        <v>870</v>
      </c>
      <c r="E211" s="6" t="s">
        <v>671</v>
      </c>
      <c r="F211" s="11">
        <v>37.9715323</v>
      </c>
      <c r="G211" s="11">
        <v>23.725749199999999</v>
      </c>
      <c r="H211" s="6" t="str">
        <f t="shared" si="0"/>
        <v>(37,9715323 23,7257492),ID: 870,1bd-Acropolis-870€</v>
      </c>
      <c r="I211" s="6" t="s">
        <v>672</v>
      </c>
    </row>
    <row r="212" spans="1:9" ht="13">
      <c r="A212" s="11" t="s">
        <v>673</v>
      </c>
      <c r="B212" s="6">
        <f>VLOOKUP(A212,list!A:K,11,FALSE)</f>
        <v>1</v>
      </c>
      <c r="C212" s="6" t="str">
        <f>VLOOKUP(A212,list!A:K,6,FALSE)</f>
        <v>Marousi</v>
      </c>
      <c r="D212" s="12">
        <f>VLOOKUP(A212,list!A:K,3,FALSE)</f>
        <v>910</v>
      </c>
      <c r="E212" s="6" t="s">
        <v>674</v>
      </c>
      <c r="F212" s="11">
        <v>38.044300999999997</v>
      </c>
      <c r="G212" s="11">
        <v>23.807745799999999</v>
      </c>
      <c r="H212" s="6" t="str">
        <f t="shared" si="0"/>
        <v>(38,044301 23,8077458),ID: 488,1bd-Marousi-910€</v>
      </c>
      <c r="I212" s="6" t="s">
        <v>675</v>
      </c>
    </row>
    <row r="213" spans="1:9" ht="13">
      <c r="A213" s="11" t="s">
        <v>676</v>
      </c>
      <c r="B213" s="6">
        <f>VLOOKUP(A213,list!A:K,11,FALSE)</f>
        <v>1</v>
      </c>
      <c r="C213" s="6" t="str">
        <f>VLOOKUP(A213,list!A:K,6,FALSE)</f>
        <v>Marousi</v>
      </c>
      <c r="D213" s="12">
        <f>VLOOKUP(A213,list!A:K,3,FALSE)</f>
        <v>940</v>
      </c>
      <c r="E213" s="6" t="s">
        <v>677</v>
      </c>
      <c r="F213" s="11">
        <v>37.975368799999998</v>
      </c>
      <c r="G213" s="11">
        <v>23.742497499999999</v>
      </c>
      <c r="H213" s="6" t="str">
        <f t="shared" si="0"/>
        <v>(37,9753688 23,7424975),ID: 1819,1bd-Marousi-940€</v>
      </c>
      <c r="I213" s="6" t="s">
        <v>678</v>
      </c>
    </row>
    <row r="214" spans="1:9" ht="13">
      <c r="A214" s="11" t="s">
        <v>679</v>
      </c>
      <c r="B214" s="6">
        <f>VLOOKUP(A214,list!A:K,11,FALSE)</f>
        <v>1</v>
      </c>
      <c r="C214" s="6" t="str">
        <f>VLOOKUP(A214,list!A:K,6,FALSE)</f>
        <v>Marousi</v>
      </c>
      <c r="D214" s="12">
        <f>VLOOKUP(A214,list!A:K,3,FALSE)</f>
        <v>1000</v>
      </c>
      <c r="E214" s="6" t="s">
        <v>680</v>
      </c>
      <c r="F214" s="11">
        <v>38.046310099999999</v>
      </c>
      <c r="G214" s="11">
        <v>23.8074163</v>
      </c>
      <c r="H214" s="6" t="str">
        <f t="shared" si="0"/>
        <v>(38,0463101 23,8074163),ID: 687,1bd-Marousi-1000€</v>
      </c>
      <c r="I214" s="6" t="s">
        <v>681</v>
      </c>
    </row>
    <row r="215" spans="1:9" ht="13">
      <c r="A215" s="11" t="s">
        <v>682</v>
      </c>
      <c r="B215" s="6">
        <f>VLOOKUP(A215,list!A:K,11,FALSE)</f>
        <v>1</v>
      </c>
      <c r="C215" s="6" t="str">
        <f>VLOOKUP(A215,list!A:K,6,FALSE)</f>
        <v>Marousi</v>
      </c>
      <c r="D215" s="12">
        <f>VLOOKUP(A215,list!A:K,3,FALSE)</f>
        <v>790</v>
      </c>
      <c r="E215" s="6" t="s">
        <v>683</v>
      </c>
      <c r="F215" s="11">
        <v>38.049527300000001</v>
      </c>
      <c r="G215" s="11">
        <v>23.818547500000001</v>
      </c>
      <c r="H215" s="6" t="str">
        <f t="shared" si="0"/>
        <v>(38,0495273 23,8185475),ID: 700,1bd-Marousi-790€</v>
      </c>
      <c r="I215" s="6" t="s">
        <v>684</v>
      </c>
    </row>
    <row r="216" spans="1:9" ht="13">
      <c r="A216" s="11" t="s">
        <v>685</v>
      </c>
      <c r="B216" s="6">
        <f>VLOOKUP(A216,list!A:K,11,FALSE)</f>
        <v>1</v>
      </c>
      <c r="C216" s="6" t="str">
        <f>VLOOKUP(A216,list!A:K,6,FALSE)</f>
        <v>Palaio Faliro</v>
      </c>
      <c r="D216" s="12">
        <f>VLOOKUP(A216,list!A:K,3,FALSE)</f>
        <v>870</v>
      </c>
      <c r="E216" s="6" t="s">
        <v>686</v>
      </c>
      <c r="F216" s="11">
        <v>37.927471400000002</v>
      </c>
      <c r="G216" s="11">
        <v>23.697274100000001</v>
      </c>
      <c r="H216" s="6" t="str">
        <f t="shared" si="0"/>
        <v>(37,9274714 23,6972741),ID: 1664,1bd-Palaio Faliro-870€</v>
      </c>
      <c r="I216" s="6" t="s">
        <v>687</v>
      </c>
    </row>
    <row r="217" spans="1:9" ht="13">
      <c r="A217" s="11" t="s">
        <v>688</v>
      </c>
      <c r="B217" s="6">
        <f>VLOOKUP(A217,list!A:K,11,FALSE)</f>
        <v>1</v>
      </c>
      <c r="C217" s="6" t="str">
        <f>VLOOKUP(A217,list!A:K,6,FALSE)</f>
        <v>Agia Paraskevi</v>
      </c>
      <c r="D217" s="12">
        <f>VLOOKUP(A217,list!A:K,3,FALSE)</f>
        <v>860</v>
      </c>
      <c r="E217" s="6" t="s">
        <v>689</v>
      </c>
      <c r="F217" s="11">
        <v>38.005944300000003</v>
      </c>
      <c r="G217" s="11">
        <v>23.814657199999999</v>
      </c>
      <c r="H217" s="6" t="str">
        <f t="shared" si="0"/>
        <v>(38,0059443 23,8146572),ID: 1855,1bd-Agia Paraskevi-860€</v>
      </c>
      <c r="I217" s="6" t="s">
        <v>690</v>
      </c>
    </row>
    <row r="218" spans="1:9" ht="13">
      <c r="A218" s="11" t="s">
        <v>691</v>
      </c>
      <c r="B218" s="6">
        <f>VLOOKUP(A218,list!A:K,11,FALSE)</f>
        <v>1</v>
      </c>
      <c r="C218" s="6" t="str">
        <f>VLOOKUP(A218,list!A:K,6,FALSE)</f>
        <v>Pangrati</v>
      </c>
      <c r="D218" s="12">
        <f>VLOOKUP(A218,list!A:K,3,FALSE)</f>
        <v>880</v>
      </c>
      <c r="E218" s="6" t="s">
        <v>692</v>
      </c>
      <c r="F218" s="11">
        <v>37.969582199999998</v>
      </c>
      <c r="G218" s="11">
        <v>23.752371799999999</v>
      </c>
      <c r="H218" s="6" t="str">
        <f t="shared" si="0"/>
        <v>(37,9695822 23,7523718),ID: 1600,1bd-Pangrati-880€</v>
      </c>
      <c r="I218" s="6" t="s">
        <v>693</v>
      </c>
    </row>
    <row r="219" spans="1:9" ht="13">
      <c r="A219" s="11" t="s">
        <v>694</v>
      </c>
      <c r="B219" s="6">
        <f>VLOOKUP(A219,list!A:K,11,FALSE)</f>
        <v>1</v>
      </c>
      <c r="C219" s="6" t="str">
        <f>VLOOKUP(A219,list!A:K,6,FALSE)</f>
        <v>Kifisia</v>
      </c>
      <c r="D219" s="12">
        <f>VLOOKUP(A219,list!A:K,3,FALSE)</f>
        <v>990</v>
      </c>
      <c r="E219" s="6" t="s">
        <v>695</v>
      </c>
      <c r="F219" s="11">
        <v>37.977585699999999</v>
      </c>
      <c r="G219" s="11">
        <v>23.730868600000001</v>
      </c>
      <c r="H219" s="6" t="str">
        <f t="shared" si="0"/>
        <v>(37,9775857 23,7308686),ID: 719,1bd-Kifisia-990€</v>
      </c>
      <c r="I219" s="6" t="s">
        <v>696</v>
      </c>
    </row>
    <row r="220" spans="1:9" ht="13">
      <c r="A220" s="11" t="s">
        <v>697</v>
      </c>
      <c r="B220" s="6">
        <f>VLOOKUP(A220,list!A:K,11,FALSE)</f>
        <v>1</v>
      </c>
      <c r="C220" s="6" t="str">
        <f>VLOOKUP(A220,list!A:K,6,FALSE)</f>
        <v>Chalandri</v>
      </c>
      <c r="D220" s="12">
        <f>VLOOKUP(A220,list!A:K,3,FALSE)</f>
        <v>1250</v>
      </c>
      <c r="E220" s="6" t="s">
        <v>698</v>
      </c>
      <c r="F220" s="11">
        <v>38.021421400000001</v>
      </c>
      <c r="G220" s="11">
        <v>23.798767900000001</v>
      </c>
      <c r="H220" s="6" t="str">
        <f t="shared" si="0"/>
        <v>(38,0214214 23,7987679),ID: 1753,1bd-Chalandri-1250€</v>
      </c>
      <c r="I220" s="6" t="s">
        <v>699</v>
      </c>
    </row>
    <row r="221" spans="1:9" ht="13">
      <c r="A221" s="11" t="s">
        <v>700</v>
      </c>
      <c r="B221" s="6">
        <f>VLOOKUP(A221,list!A:K,11,FALSE)</f>
        <v>1</v>
      </c>
      <c r="C221" s="6" t="str">
        <f>VLOOKUP(A221,list!A:K,6,FALSE)</f>
        <v>Palaio Faliro</v>
      </c>
      <c r="D221" s="12">
        <f>VLOOKUP(A221,list!A:K,3,FALSE)</f>
        <v>1000</v>
      </c>
      <c r="E221" s="6" t="s">
        <v>701</v>
      </c>
      <c r="F221" s="11">
        <v>37.928368499999998</v>
      </c>
      <c r="G221" s="11">
        <v>23.695215399999999</v>
      </c>
      <c r="H221" s="6" t="str">
        <f t="shared" si="0"/>
        <v>(37,9283685 23,6952154),ID: 1025,1bd-Palaio Faliro-1000€</v>
      </c>
      <c r="I221" s="6" t="s">
        <v>702</v>
      </c>
    </row>
    <row r="222" spans="1:9" ht="13">
      <c r="A222" s="11" t="s">
        <v>703</v>
      </c>
      <c r="B222" s="6">
        <f>VLOOKUP(A222,list!A:K,11,FALSE)</f>
        <v>1</v>
      </c>
      <c r="C222" s="6" t="str">
        <f>VLOOKUP(A222,list!A:K,6,FALSE)</f>
        <v>Ampelokipoi</v>
      </c>
      <c r="D222" s="12">
        <f>VLOOKUP(A222,list!A:K,3,FALSE)</f>
        <v>830</v>
      </c>
      <c r="E222" s="6" t="s">
        <v>704</v>
      </c>
      <c r="F222" s="11">
        <v>37.990271900000003</v>
      </c>
      <c r="G222" s="11">
        <v>23.760103000000001</v>
      </c>
      <c r="H222" s="6" t="str">
        <f t="shared" si="0"/>
        <v>(37,9902719 23,760103),ID: 1800,1bd-Ampelokipoi-830€</v>
      </c>
      <c r="I222" s="6" t="s">
        <v>705</v>
      </c>
    </row>
    <row r="223" spans="1:9" ht="13">
      <c r="A223" s="11" t="s">
        <v>706</v>
      </c>
      <c r="B223" s="6">
        <f>VLOOKUP(A223,list!A:K,11,FALSE)</f>
        <v>1</v>
      </c>
      <c r="C223" s="6" t="str">
        <f>VLOOKUP(A223,list!A:K,6,FALSE)</f>
        <v>Palaio Faliro</v>
      </c>
      <c r="D223" s="12">
        <f>VLOOKUP(A223,list!A:K,3,FALSE)</f>
        <v>1020</v>
      </c>
      <c r="E223" s="6" t="s">
        <v>707</v>
      </c>
      <c r="F223" s="11">
        <v>37.930690599999998</v>
      </c>
      <c r="G223" s="11">
        <v>23.688935799999999</v>
      </c>
      <c r="H223" s="6" t="str">
        <f t="shared" si="0"/>
        <v>(37,9306906 23,6889358),ID: 1554,1bd-Palaio Faliro-1020€</v>
      </c>
      <c r="I223" s="6" t="s">
        <v>708</v>
      </c>
    </row>
    <row r="224" spans="1:9" ht="13">
      <c r="A224" s="11" t="s">
        <v>709</v>
      </c>
      <c r="B224" s="6">
        <f>VLOOKUP(A224,list!A:K,11,FALSE)</f>
        <v>1</v>
      </c>
      <c r="C224" s="6" t="str">
        <f>VLOOKUP(A224,list!A:K,6,FALSE)</f>
        <v>Chalandri</v>
      </c>
      <c r="D224" s="12">
        <f>VLOOKUP(A224,list!A:K,3,FALSE)</f>
        <v>1020</v>
      </c>
      <c r="E224" s="6" t="s">
        <v>710</v>
      </c>
      <c r="F224" s="11">
        <v>38.032066299999997</v>
      </c>
      <c r="G224" s="11">
        <v>23.822354199999999</v>
      </c>
      <c r="H224" s="6" t="str">
        <f t="shared" si="0"/>
        <v>(38,0320663 23,8223542),ID: 131,1bd-Chalandri-1020€</v>
      </c>
      <c r="I224" s="6" t="s">
        <v>711</v>
      </c>
    </row>
    <row r="225" spans="1:9" ht="13">
      <c r="A225" s="11" t="s">
        <v>712</v>
      </c>
      <c r="B225" s="6">
        <f>VLOOKUP(A225,list!A:K,11,FALSE)</f>
        <v>1</v>
      </c>
      <c r="C225" s="6" t="str">
        <f>VLOOKUP(A225,list!A:K,6,FALSE)</f>
        <v>Kolonaki</v>
      </c>
      <c r="D225" s="12">
        <f>VLOOKUP(A225,list!A:K,3,FALSE)</f>
        <v>1170</v>
      </c>
      <c r="E225" s="6" t="s">
        <v>713</v>
      </c>
      <c r="F225" s="11">
        <v>37.980324199999998</v>
      </c>
      <c r="G225" s="11">
        <v>23.747664400000001</v>
      </c>
      <c r="H225" s="6" t="str">
        <f t="shared" si="0"/>
        <v>(37,9803242 23,7476644),ID: 1135,1bd-Kolonaki-1170€</v>
      </c>
      <c r="I225" s="6" t="s">
        <v>714</v>
      </c>
    </row>
    <row r="226" spans="1:9" ht="13">
      <c r="A226" s="11" t="s">
        <v>715</v>
      </c>
      <c r="B226" s="6">
        <f>VLOOKUP(A226,list!A:K,11,FALSE)</f>
        <v>1</v>
      </c>
      <c r="C226" s="6" t="str">
        <f>VLOOKUP(A226,list!A:K,6,FALSE)</f>
        <v>Nea Smyrni</v>
      </c>
      <c r="D226" s="12">
        <f>VLOOKUP(A226,list!A:K,3,FALSE)</f>
        <v>900</v>
      </c>
      <c r="E226" s="6" t="s">
        <v>716</v>
      </c>
      <c r="F226" s="11">
        <v>37.951469299999999</v>
      </c>
      <c r="G226" s="11">
        <v>23.716736399999998</v>
      </c>
      <c r="H226" s="6" t="str">
        <f t="shared" si="0"/>
        <v>(37,9514693 23,7167364),ID: 1851,1bd-Nea Smyrni-900€</v>
      </c>
      <c r="I226" s="6" t="s">
        <v>717</v>
      </c>
    </row>
    <row r="227" spans="1:9" ht="13">
      <c r="A227" s="11" t="s">
        <v>718</v>
      </c>
      <c r="B227" s="6">
        <f>VLOOKUP(A227,list!A:K,11,FALSE)</f>
        <v>1</v>
      </c>
      <c r="C227" s="6" t="str">
        <f>VLOOKUP(A227,list!A:K,6,FALSE)</f>
        <v>Ampelokipoi</v>
      </c>
      <c r="D227" s="12">
        <f>VLOOKUP(A227,list!A:K,3,FALSE)</f>
        <v>750</v>
      </c>
      <c r="E227" s="6" t="s">
        <v>719</v>
      </c>
      <c r="F227" s="11">
        <v>37.991900700000002</v>
      </c>
      <c r="G227" s="11">
        <v>23.7657211</v>
      </c>
      <c r="H227" s="6" t="str">
        <f t="shared" si="0"/>
        <v>(37,9919007 23,7657211),ID: 1549,1bd-Ampelokipoi-750€</v>
      </c>
      <c r="I227" s="6" t="s">
        <v>720</v>
      </c>
    </row>
    <row r="228" spans="1:9" ht="13">
      <c r="A228" s="11" t="s">
        <v>721</v>
      </c>
      <c r="B228" s="6">
        <f>VLOOKUP(A228,list!A:K,11,FALSE)</f>
        <v>1</v>
      </c>
      <c r="C228" s="6" t="str">
        <f>VLOOKUP(A228,list!A:K,6,FALSE)</f>
        <v>Chalandri</v>
      </c>
      <c r="D228" s="12">
        <f>VLOOKUP(A228,list!A:K,3,FALSE)</f>
        <v>820</v>
      </c>
      <c r="E228" s="6" t="s">
        <v>722</v>
      </c>
      <c r="F228" s="11">
        <v>38.0313357</v>
      </c>
      <c r="G228" s="11">
        <v>23.808622</v>
      </c>
      <c r="H228" s="6" t="str">
        <f t="shared" si="0"/>
        <v>(38,0313357 23,808622),ID: 562,1bd-Chalandri-820€</v>
      </c>
      <c r="I228" s="6" t="s">
        <v>723</v>
      </c>
    </row>
    <row r="229" spans="1:9" ht="13">
      <c r="A229" s="11" t="s">
        <v>724</v>
      </c>
      <c r="B229" s="6">
        <f>VLOOKUP(A229,list!A:K,11,FALSE)</f>
        <v>1</v>
      </c>
      <c r="C229" s="6" t="str">
        <f>VLOOKUP(A229,list!A:K,6,FALSE)</f>
        <v>Kolonaki</v>
      </c>
      <c r="D229" s="12">
        <f>VLOOKUP(A229,list!A:K,3,FALSE)</f>
        <v>950</v>
      </c>
      <c r="E229" s="6" t="s">
        <v>725</v>
      </c>
      <c r="F229" s="11">
        <v>37.978180500000001</v>
      </c>
      <c r="G229" s="11">
        <v>23.7500879</v>
      </c>
      <c r="H229" s="6" t="str">
        <f t="shared" si="0"/>
        <v>(37,9781805 23,7500879),ID: 431,1bd-Kolonaki-950€</v>
      </c>
      <c r="I229" s="6" t="s">
        <v>726</v>
      </c>
    </row>
    <row r="230" spans="1:9" ht="13">
      <c r="A230" s="11" t="s">
        <v>727</v>
      </c>
      <c r="B230" s="6">
        <f>VLOOKUP(A230,list!A:K,11,FALSE)</f>
        <v>1</v>
      </c>
      <c r="C230" s="6" t="str">
        <f>VLOOKUP(A230,list!A:K,6,FALSE)</f>
        <v>Kifisia</v>
      </c>
      <c r="D230" s="12">
        <f>VLOOKUP(A230,list!A:K,3,FALSE)</f>
        <v>1000</v>
      </c>
      <c r="E230" s="6" t="s">
        <v>728</v>
      </c>
      <c r="F230" s="11">
        <v>38.070239800000003</v>
      </c>
      <c r="G230" s="11">
        <v>23.8162287</v>
      </c>
      <c r="H230" s="6" t="str">
        <f t="shared" si="0"/>
        <v>(38,0702398 23,8162287),ID: 1437,1bd-Kifisia-1000€</v>
      </c>
      <c r="I230" s="6" t="s">
        <v>729</v>
      </c>
    </row>
    <row r="231" spans="1:9" ht="13">
      <c r="A231" s="11" t="s">
        <v>730</v>
      </c>
      <c r="B231" s="6">
        <f>VLOOKUP(A231,list!A:K,11,FALSE)</f>
        <v>1</v>
      </c>
      <c r="C231" s="6" t="str">
        <f>VLOOKUP(A231,list!A:K,6,FALSE)</f>
        <v>Kifisia</v>
      </c>
      <c r="D231" s="12">
        <f>VLOOKUP(A231,list!A:K,3,FALSE)</f>
        <v>1010</v>
      </c>
      <c r="E231" s="6" t="s">
        <v>731</v>
      </c>
      <c r="F231" s="11">
        <v>38.069895000000002</v>
      </c>
      <c r="G231" s="11">
        <v>23.810091799999999</v>
      </c>
      <c r="H231" s="6" t="str">
        <f t="shared" si="0"/>
        <v>(38,069895 23,8100918),ID: 1930,1bd-Kifisia-1010€</v>
      </c>
      <c r="I231" s="6" t="s">
        <v>732</v>
      </c>
    </row>
    <row r="232" spans="1:9" ht="13">
      <c r="A232" s="11" t="s">
        <v>733</v>
      </c>
      <c r="B232" s="6">
        <f>VLOOKUP(A232,list!A:K,11,FALSE)</f>
        <v>1</v>
      </c>
      <c r="C232" s="6" t="str">
        <f>VLOOKUP(A232,list!A:K,6,FALSE)</f>
        <v>Vasilissis Sofias Avenue</v>
      </c>
      <c r="D232" s="12">
        <f>VLOOKUP(A232,list!A:K,3,FALSE)</f>
        <v>830</v>
      </c>
      <c r="E232" s="6" t="s">
        <v>734</v>
      </c>
      <c r="F232" s="11">
        <v>37.975368799999998</v>
      </c>
      <c r="G232" s="11">
        <v>23.742497499999999</v>
      </c>
      <c r="H232" s="6" t="str">
        <f t="shared" si="0"/>
        <v>(37,9753688 23,7424975),ID: 696,1bd-Vasilissis Sofias Avenue-830€</v>
      </c>
      <c r="I232" s="6" t="s">
        <v>735</v>
      </c>
    </row>
    <row r="233" spans="1:9" ht="13">
      <c r="A233" s="11" t="s">
        <v>736</v>
      </c>
      <c r="B233" s="6">
        <f>VLOOKUP(A233,list!A:K,11,FALSE)</f>
        <v>1</v>
      </c>
      <c r="C233" s="6" t="str">
        <f>VLOOKUP(A233,list!A:K,6,FALSE)</f>
        <v>Pangrati</v>
      </c>
      <c r="D233" s="12">
        <f>VLOOKUP(A233,list!A:K,3,FALSE)</f>
        <v>830</v>
      </c>
      <c r="E233" s="6" t="s">
        <v>737</v>
      </c>
      <c r="F233" s="11">
        <v>37.971020899999999</v>
      </c>
      <c r="G233" s="11">
        <v>23.7422632</v>
      </c>
      <c r="H233" s="6" t="str">
        <f t="shared" si="0"/>
        <v>(37,9710209 23,7422632),ID: 1749,1bd-Pangrati-830€</v>
      </c>
      <c r="I233" s="6" t="s">
        <v>738</v>
      </c>
    </row>
    <row r="234" spans="1:9" ht="13">
      <c r="A234" s="11" t="s">
        <v>739</v>
      </c>
      <c r="B234" s="6">
        <f>VLOOKUP(A234,list!A:K,11,FALSE)</f>
        <v>1</v>
      </c>
      <c r="C234" s="6" t="str">
        <f>VLOOKUP(A234,list!A:K,6,FALSE)</f>
        <v>Psychiko</v>
      </c>
      <c r="D234" s="12">
        <f>VLOOKUP(A234,list!A:K,3,FALSE)</f>
        <v>940</v>
      </c>
      <c r="E234" s="6" t="s">
        <v>740</v>
      </c>
      <c r="F234" s="11">
        <v>38.000613399999999</v>
      </c>
      <c r="G234" s="11">
        <v>23.771113499999998</v>
      </c>
      <c r="H234" s="6" t="str">
        <f t="shared" si="0"/>
        <v>(38,0006134 23,7711135),ID: 1567,1bd-Psychiko-940€</v>
      </c>
      <c r="I234" s="6" t="s">
        <v>741</v>
      </c>
    </row>
    <row r="235" spans="1:9" ht="13">
      <c r="A235" s="11" t="s">
        <v>742</v>
      </c>
      <c r="B235" s="6">
        <f>VLOOKUP(A235,list!A:K,11,FALSE)</f>
        <v>1</v>
      </c>
      <c r="C235" s="6" t="str">
        <f>VLOOKUP(A235,list!A:K,6,FALSE)</f>
        <v>Pangrati</v>
      </c>
      <c r="D235" s="12">
        <f>VLOOKUP(A235,list!A:K,3,FALSE)</f>
        <v>850</v>
      </c>
      <c r="E235" s="6" t="s">
        <v>743</v>
      </c>
      <c r="F235" s="11">
        <v>37.972504700000002</v>
      </c>
      <c r="G235" s="11">
        <v>23.751894700000001</v>
      </c>
      <c r="H235" s="6" t="str">
        <f t="shared" si="0"/>
        <v>(37,9725047 23,7518947),ID: 1565,1bd-Pangrati-850€</v>
      </c>
      <c r="I235" s="6" t="s">
        <v>744</v>
      </c>
    </row>
    <row r="236" spans="1:9" ht="13">
      <c r="A236" s="11" t="s">
        <v>745</v>
      </c>
      <c r="B236" s="6">
        <f>VLOOKUP(A236,list!A:K,11,FALSE)</f>
        <v>1</v>
      </c>
      <c r="C236" s="6" t="str">
        <f>VLOOKUP(A236,list!A:K,6,FALSE)</f>
        <v>Historic Center</v>
      </c>
      <c r="D236" s="12">
        <f>VLOOKUP(A236,list!A:K,3,FALSE)</f>
        <v>930</v>
      </c>
      <c r="E236" s="6" t="s">
        <v>746</v>
      </c>
      <c r="F236" s="11">
        <v>37.983809600000001</v>
      </c>
      <c r="G236" s="11">
        <v>23.727538800000001</v>
      </c>
      <c r="H236" s="6" t="str">
        <f t="shared" si="0"/>
        <v>(37,9838096 23,7275388),ID: 501,1bd-Historic Center-930€</v>
      </c>
      <c r="I236" s="6" t="s">
        <v>747</v>
      </c>
    </row>
    <row r="237" spans="1:9" ht="13">
      <c r="A237" s="11" t="s">
        <v>748</v>
      </c>
      <c r="B237" s="6">
        <f>VLOOKUP(A237,list!A:K,11,FALSE)</f>
        <v>1</v>
      </c>
      <c r="C237" s="6" t="str">
        <f>VLOOKUP(A237,list!A:K,6,FALSE)</f>
        <v>Ampelokipoi</v>
      </c>
      <c r="D237" s="12">
        <f>VLOOKUP(A237,list!A:K,3,FALSE)</f>
        <v>630</v>
      </c>
      <c r="E237" s="6" t="s">
        <v>749</v>
      </c>
      <c r="F237" s="11">
        <v>37.995775799999997</v>
      </c>
      <c r="G237" s="11">
        <v>23.766673000000001</v>
      </c>
      <c r="H237" s="6" t="str">
        <f t="shared" si="0"/>
        <v>(37,9957758 23,766673),ID: 612,1bd-Ampelokipoi-630€</v>
      </c>
      <c r="I237" s="6" t="s">
        <v>750</v>
      </c>
    </row>
    <row r="238" spans="1:9" ht="13">
      <c r="A238" s="11" t="s">
        <v>751</v>
      </c>
      <c r="B238" s="6">
        <f>VLOOKUP(A238,list!A:K,11,FALSE)</f>
        <v>1</v>
      </c>
      <c r="C238" s="6" t="str">
        <f>VLOOKUP(A238,list!A:K,6,FALSE)</f>
        <v>Pangrati</v>
      </c>
      <c r="D238" s="12">
        <f>VLOOKUP(A238,list!A:K,3,FALSE)</f>
        <v>720</v>
      </c>
      <c r="E238" s="6" t="s">
        <v>752</v>
      </c>
      <c r="F238" s="11">
        <v>37.969070799999997</v>
      </c>
      <c r="G238" s="11">
        <v>23.744982499999999</v>
      </c>
      <c r="H238" s="6" t="str">
        <f t="shared" si="0"/>
        <v>(37,9690708 23,7449825),ID: 1001,1bd-Pangrati-720€</v>
      </c>
      <c r="I238" s="6" t="s">
        <v>753</v>
      </c>
    </row>
    <row r="239" spans="1:9" ht="13">
      <c r="A239" s="11" t="s">
        <v>754</v>
      </c>
      <c r="B239" s="6">
        <f>VLOOKUP(A239,list!A:K,11,FALSE)</f>
        <v>1</v>
      </c>
      <c r="C239" s="6" t="str">
        <f>VLOOKUP(A239,list!A:K,6,FALSE)</f>
        <v>Ampelokipoi</v>
      </c>
      <c r="D239" s="12">
        <f>VLOOKUP(A239,list!A:K,3,FALSE)</f>
        <v>760</v>
      </c>
      <c r="E239" s="6" t="s">
        <v>755</v>
      </c>
      <c r="F239" s="11">
        <v>37.990034799999997</v>
      </c>
      <c r="G239" s="11">
        <v>23.7614293</v>
      </c>
      <c r="H239" s="6" t="str">
        <f t="shared" si="0"/>
        <v>(37,9900348 23,7614293),ID: 1477,1bd-Ampelokipoi-760€</v>
      </c>
      <c r="I239" s="6" t="s">
        <v>756</v>
      </c>
    </row>
    <row r="240" spans="1:9" ht="13">
      <c r="A240" s="11" t="s">
        <v>757</v>
      </c>
      <c r="B240" s="6">
        <f>VLOOKUP(A240,list!A:K,11,FALSE)</f>
        <v>1</v>
      </c>
      <c r="C240" s="6" t="str">
        <f>VLOOKUP(A240,list!A:K,6,FALSE)</f>
        <v>Pangrati</v>
      </c>
      <c r="D240" s="12">
        <f>VLOOKUP(A240,list!A:K,3,FALSE)</f>
        <v>790</v>
      </c>
      <c r="E240" s="6" t="s">
        <v>758</v>
      </c>
      <c r="F240" s="11">
        <v>37.970900200000003</v>
      </c>
      <c r="G240" s="11">
        <v>23.744076700000001</v>
      </c>
      <c r="H240" s="6" t="str">
        <f t="shared" si="0"/>
        <v>(37,9709002 23,7440767),ID: 1143,1bd-Pangrati-790€</v>
      </c>
      <c r="I240" s="6" t="s">
        <v>759</v>
      </c>
    </row>
    <row r="241" spans="1:9" ht="13">
      <c r="A241" s="11" t="s">
        <v>760</v>
      </c>
      <c r="B241" s="6">
        <f>VLOOKUP(A241,list!A:K,11,FALSE)</f>
        <v>1</v>
      </c>
      <c r="C241" s="6" t="str">
        <f>VLOOKUP(A241,list!A:K,6,FALSE)</f>
        <v>Chalandri</v>
      </c>
      <c r="D241" s="12">
        <f>VLOOKUP(A241,list!A:K,3,FALSE)</f>
        <v>850</v>
      </c>
      <c r="E241" s="6" t="s">
        <v>761</v>
      </c>
      <c r="F241" s="11">
        <v>38.028293099999999</v>
      </c>
      <c r="G241" s="11">
        <v>23.802291400000001</v>
      </c>
      <c r="H241" s="6" t="str">
        <f t="shared" si="0"/>
        <v>(38,0282931 23,8022914),ID: 1432,1bd-Chalandri-850€</v>
      </c>
      <c r="I241" s="6" t="s">
        <v>762</v>
      </c>
    </row>
    <row r="242" spans="1:9" ht="13">
      <c r="A242" s="11" t="s">
        <v>763</v>
      </c>
      <c r="B242" s="6">
        <f>VLOOKUP(A242,list!A:K,11,FALSE)</f>
        <v>1</v>
      </c>
      <c r="C242" s="6" t="str">
        <f>VLOOKUP(A242,list!A:K,6,FALSE)</f>
        <v>Chalandri</v>
      </c>
      <c r="D242" s="12">
        <f>VLOOKUP(A242,list!A:K,3,FALSE)</f>
        <v>870</v>
      </c>
      <c r="E242" s="6" t="s">
        <v>764</v>
      </c>
      <c r="F242" s="11">
        <v>38.024503199999998</v>
      </c>
      <c r="G242" s="11">
        <v>23.791350699999999</v>
      </c>
      <c r="H242" s="6" t="str">
        <f t="shared" si="0"/>
        <v>(38,0245032 23,7913507),ID: 519,1bd-Chalandri-870€</v>
      </c>
      <c r="I242" s="6" t="s">
        <v>765</v>
      </c>
    </row>
    <row r="243" spans="1:9" ht="13">
      <c r="A243" s="11" t="s">
        <v>766</v>
      </c>
      <c r="B243" s="6">
        <f>VLOOKUP(A243,list!A:K,11,FALSE)</f>
        <v>1</v>
      </c>
      <c r="C243" s="6" t="str">
        <f>VLOOKUP(A243,list!A:K,6,FALSE)</f>
        <v>Chalandri</v>
      </c>
      <c r="D243" s="12">
        <f>VLOOKUP(A243,list!A:K,3,FALSE)</f>
        <v>920</v>
      </c>
      <c r="E243" s="6" t="s">
        <v>767</v>
      </c>
      <c r="F243" s="11">
        <v>38.0139578</v>
      </c>
      <c r="G243" s="11">
        <v>23.805120299999999</v>
      </c>
      <c r="H243" s="6" t="str">
        <f t="shared" si="0"/>
        <v>(38,0139578 23,8051203),ID: 863,1bd-Chalandri-920€</v>
      </c>
      <c r="I243" s="6" t="s">
        <v>768</v>
      </c>
    </row>
    <row r="244" spans="1:9" ht="13">
      <c r="A244" s="11" t="s">
        <v>769</v>
      </c>
      <c r="B244" s="6">
        <f>VLOOKUP(A244,list!A:K,11,FALSE)</f>
        <v>1</v>
      </c>
      <c r="C244" s="6" t="str">
        <f>VLOOKUP(A244,list!A:K,6,FALSE)</f>
        <v>Kolonaki</v>
      </c>
      <c r="D244" s="12">
        <f>VLOOKUP(A244,list!A:K,3,FALSE)</f>
        <v>940</v>
      </c>
      <c r="E244" s="6" t="s">
        <v>770</v>
      </c>
      <c r="F244" s="11">
        <v>37.983031799999999</v>
      </c>
      <c r="G244" s="11">
        <v>23.740334000000001</v>
      </c>
      <c r="H244" s="6" t="str">
        <f t="shared" si="0"/>
        <v>(37,9830318 23,740334),ID: 1746,1bd-Kolonaki-940€</v>
      </c>
      <c r="I244" s="6" t="s">
        <v>771</v>
      </c>
    </row>
    <row r="245" spans="1:9" ht="13">
      <c r="A245" s="11" t="s">
        <v>772</v>
      </c>
      <c r="B245" s="6">
        <f>VLOOKUP(A245,list!A:K,11,FALSE)</f>
        <v>1</v>
      </c>
      <c r="C245" s="6" t="str">
        <f>VLOOKUP(A245,list!A:K,6,FALSE)</f>
        <v>Kolonaki</v>
      </c>
      <c r="D245" s="12">
        <f>VLOOKUP(A245,list!A:K,3,FALSE)</f>
        <v>1290</v>
      </c>
      <c r="E245" s="6" t="s">
        <v>773</v>
      </c>
      <c r="F245" s="11">
        <v>37.979661200000002</v>
      </c>
      <c r="G245" s="11">
        <v>23.739880800000002</v>
      </c>
      <c r="H245" s="6" t="str">
        <f t="shared" si="0"/>
        <v>(37,9796612 23,7398808),ID: 122,1bd-Kolonaki-1290€</v>
      </c>
      <c r="I245" s="6" t="s">
        <v>774</v>
      </c>
    </row>
    <row r="246" spans="1:9" ht="13">
      <c r="A246" s="11" t="s">
        <v>775</v>
      </c>
      <c r="B246" s="6">
        <f>VLOOKUP(A246,list!A:K,11,FALSE)</f>
        <v>1</v>
      </c>
      <c r="C246" s="6" t="str">
        <f>VLOOKUP(A246,list!A:K,6,FALSE)</f>
        <v>Ampelokipoi</v>
      </c>
      <c r="D246" s="12">
        <f>VLOOKUP(A246,list!A:K,3,FALSE)</f>
        <v>800</v>
      </c>
      <c r="E246" s="6" t="s">
        <v>776</v>
      </c>
      <c r="F246" s="11">
        <v>37.990271900000003</v>
      </c>
      <c r="G246" s="11">
        <v>23.760103000000001</v>
      </c>
      <c r="H246" s="6" t="str">
        <f t="shared" si="0"/>
        <v>(37,9902719 23,760103),ID: 1159,1bd-Ampelokipoi-800€</v>
      </c>
      <c r="I246" s="6" t="s">
        <v>777</v>
      </c>
    </row>
    <row r="247" spans="1:9" ht="13">
      <c r="A247" s="11" t="s">
        <v>778</v>
      </c>
      <c r="B247" s="6">
        <f>VLOOKUP(A247,list!A:K,11,FALSE)</f>
        <v>1</v>
      </c>
      <c r="C247" s="6" t="str">
        <f>VLOOKUP(A247,list!A:K,6,FALSE)</f>
        <v>Palaio Faliro</v>
      </c>
      <c r="D247" s="12">
        <f>VLOOKUP(A247,list!A:K,3,FALSE)</f>
        <v>810</v>
      </c>
      <c r="E247" s="6" t="s">
        <v>779</v>
      </c>
      <c r="F247" s="11">
        <v>37.930801799999998</v>
      </c>
      <c r="G247" s="11">
        <v>23.698538899999999</v>
      </c>
      <c r="H247" s="6" t="str">
        <f t="shared" si="0"/>
        <v>(37,9308018 23,6985389),ID: 1830,1bd-Palaio Faliro-810€</v>
      </c>
      <c r="I247" s="6" t="s">
        <v>780</v>
      </c>
    </row>
    <row r="248" spans="1:9" ht="13">
      <c r="A248" s="11" t="s">
        <v>781</v>
      </c>
      <c r="B248" s="6">
        <f>VLOOKUP(A248,list!A:K,11,FALSE)</f>
        <v>1</v>
      </c>
      <c r="C248" s="6" t="str">
        <f>VLOOKUP(A248,list!A:K,6,FALSE)</f>
        <v>Stavros Niarchos Park Area</v>
      </c>
      <c r="D248" s="12">
        <f>VLOOKUP(A248,list!A:K,3,FALSE)</f>
        <v>840</v>
      </c>
      <c r="E248" s="6" t="s">
        <v>782</v>
      </c>
      <c r="F248" s="11">
        <v>37.942198900000001</v>
      </c>
      <c r="G248" s="11">
        <v>23.6934583</v>
      </c>
      <c r="H248" s="6" t="str">
        <f t="shared" si="0"/>
        <v>(37,9421989 23,6934583),ID: 1145,1bd-Stavros Niarchos Park Area-840€</v>
      </c>
      <c r="I248" s="6" t="s">
        <v>783</v>
      </c>
    </row>
    <row r="249" spans="1:9" ht="13">
      <c r="A249" s="11" t="s">
        <v>784</v>
      </c>
      <c r="B249" s="6">
        <f>VLOOKUP(A249,list!A:K,11,FALSE)</f>
        <v>1</v>
      </c>
      <c r="C249" s="6" t="str">
        <f>VLOOKUP(A249,list!A:K,6,FALSE)</f>
        <v>Ampelokipoi</v>
      </c>
      <c r="D249" s="12">
        <f>VLOOKUP(A249,list!A:K,3,FALSE)</f>
        <v>850</v>
      </c>
      <c r="E249" s="6" t="s">
        <v>785</v>
      </c>
      <c r="F249" s="11">
        <v>37.990782400000001</v>
      </c>
      <c r="G249" s="11">
        <v>23.763321900000001</v>
      </c>
      <c r="H249" s="6" t="str">
        <f t="shared" si="0"/>
        <v>(37,9907824 23,7633219),ID: 1235,1bd-Ampelokipoi-850€</v>
      </c>
      <c r="I249" s="6" t="s">
        <v>786</v>
      </c>
    </row>
    <row r="250" spans="1:9" ht="13">
      <c r="A250" s="11" t="s">
        <v>787</v>
      </c>
      <c r="B250" s="6">
        <f>VLOOKUP(A250,list!A:K,11,FALSE)</f>
        <v>1</v>
      </c>
      <c r="C250" s="6" t="str">
        <f>VLOOKUP(A250,list!A:K,6,FALSE)</f>
        <v>Pangrati</v>
      </c>
      <c r="D250" s="12">
        <f>VLOOKUP(A250,list!A:K,3,FALSE)</f>
        <v>860</v>
      </c>
      <c r="E250" s="6" t="s">
        <v>788</v>
      </c>
      <c r="F250" s="11">
        <v>37.971020899999999</v>
      </c>
      <c r="G250" s="11">
        <v>23.7422632</v>
      </c>
      <c r="H250" s="6" t="str">
        <f t="shared" si="0"/>
        <v>(37,9710209 23,7422632),ID: 1273,1bd-Pangrati-860€</v>
      </c>
      <c r="I250" s="6" t="s">
        <v>789</v>
      </c>
    </row>
    <row r="251" spans="1:9" ht="13">
      <c r="A251" s="11" t="s">
        <v>790</v>
      </c>
      <c r="B251" s="6">
        <f>VLOOKUP(A251,list!A:K,11,FALSE)</f>
        <v>1</v>
      </c>
      <c r="C251" s="6" t="str">
        <f>VLOOKUP(A251,list!A:K,6,FALSE)</f>
        <v>Lycabettus</v>
      </c>
      <c r="D251" s="12">
        <f>VLOOKUP(A251,list!A:K,3,FALSE)</f>
        <v>860</v>
      </c>
      <c r="E251" s="6" t="s">
        <v>791</v>
      </c>
      <c r="F251" s="11">
        <v>37.984737500000001</v>
      </c>
      <c r="G251" s="11">
        <v>23.741308100000001</v>
      </c>
      <c r="H251" s="6" t="str">
        <f t="shared" si="0"/>
        <v>(37,9847375 23,7413081),ID: 1181,1bd-Lycabettus-860€</v>
      </c>
      <c r="I251" s="6" t="s">
        <v>792</v>
      </c>
    </row>
    <row r="252" spans="1:9" ht="13">
      <c r="A252" s="11" t="s">
        <v>793</v>
      </c>
      <c r="B252" s="6">
        <f>VLOOKUP(A252,list!A:K,11,FALSE)</f>
        <v>1</v>
      </c>
      <c r="C252" s="6" t="str">
        <f>VLOOKUP(A252,list!A:K,6,FALSE)</f>
        <v>Historic Center</v>
      </c>
      <c r="D252" s="12">
        <f>VLOOKUP(A252,list!A:K,3,FALSE)</f>
        <v>930</v>
      </c>
      <c r="E252" s="6" t="s">
        <v>794</v>
      </c>
      <c r="F252" s="11">
        <v>37.983809600000001</v>
      </c>
      <c r="G252" s="11">
        <v>23.727538800000001</v>
      </c>
      <c r="H252" s="6" t="str">
        <f t="shared" si="0"/>
        <v>(37,9838096 23,7275388),ID: 1334,1bd-Historic Center-930€</v>
      </c>
      <c r="I252" s="6" t="s">
        <v>795</v>
      </c>
    </row>
    <row r="253" spans="1:9" ht="13">
      <c r="A253" s="11" t="s">
        <v>796</v>
      </c>
      <c r="B253" s="6">
        <f>VLOOKUP(A253,list!A:K,11,FALSE)</f>
        <v>1</v>
      </c>
      <c r="C253" s="6" t="str">
        <f>VLOOKUP(A253,list!A:K,6,FALSE)</f>
        <v>Ampelokipoi</v>
      </c>
      <c r="D253" s="12">
        <f>VLOOKUP(A253,list!A:K,3,FALSE)</f>
        <v>760</v>
      </c>
      <c r="E253" s="6" t="s">
        <v>797</v>
      </c>
      <c r="F253" s="11">
        <v>37.984651399999997</v>
      </c>
      <c r="G253" s="11">
        <v>23.756898899999999</v>
      </c>
      <c r="H253" s="6" t="str">
        <f t="shared" si="0"/>
        <v>(37,9846514 23,7568989),ID: 354,1bd-Ampelokipoi-760€</v>
      </c>
      <c r="I253" s="6" t="s">
        <v>798</v>
      </c>
    </row>
    <row r="254" spans="1:9" ht="13">
      <c r="A254" s="11" t="s">
        <v>799</v>
      </c>
      <c r="B254" s="6">
        <f>VLOOKUP(A254,list!A:K,11,FALSE)</f>
        <v>1</v>
      </c>
      <c r="C254" s="6" t="str">
        <f>VLOOKUP(A254,list!A:K,6,FALSE)</f>
        <v>Chalandri</v>
      </c>
      <c r="D254" s="12">
        <f>VLOOKUP(A254,list!A:K,3,FALSE)</f>
        <v>830</v>
      </c>
      <c r="E254" s="6" t="s">
        <v>800</v>
      </c>
      <c r="F254" s="11">
        <v>38.022992000000002</v>
      </c>
      <c r="G254" s="11">
        <v>23.798998900000001</v>
      </c>
      <c r="H254" s="6" t="str">
        <f t="shared" si="0"/>
        <v>(38,022992 23,7989989),ID: 432,1bd-Chalandri-830€</v>
      </c>
      <c r="I254" s="6" t="s">
        <v>801</v>
      </c>
    </row>
    <row r="255" spans="1:9" ht="13">
      <c r="A255" s="11" t="s">
        <v>802</v>
      </c>
      <c r="B255" s="6">
        <f>VLOOKUP(A255,list!A:K,11,FALSE)</f>
        <v>1</v>
      </c>
      <c r="C255" s="6" t="str">
        <f>VLOOKUP(A255,list!A:K,6,FALSE)</f>
        <v>Chalandri</v>
      </c>
      <c r="D255" s="12">
        <f>VLOOKUP(A255,list!A:K,3,FALSE)</f>
        <v>980</v>
      </c>
      <c r="E255" s="6" t="s">
        <v>803</v>
      </c>
      <c r="F255" s="11">
        <v>38.023562699999999</v>
      </c>
      <c r="G255" s="11">
        <v>23.813718600000001</v>
      </c>
      <c r="H255" s="6" t="str">
        <f t="shared" si="0"/>
        <v>(38,0235627 23,8137186),ID: 1534,1bd-Chalandri-980€</v>
      </c>
      <c r="I255" s="6" t="s">
        <v>804</v>
      </c>
    </row>
    <row r="256" spans="1:9" ht="13">
      <c r="A256" s="11" t="s">
        <v>805</v>
      </c>
      <c r="B256" s="6">
        <f>VLOOKUP(A256,list!A:K,11,FALSE)</f>
        <v>1</v>
      </c>
      <c r="C256" s="6" t="str">
        <f>VLOOKUP(A256,list!A:K,6,FALSE)</f>
        <v>Chalandri</v>
      </c>
      <c r="D256" s="12">
        <f>VLOOKUP(A256,list!A:K,3,FALSE)</f>
        <v>990</v>
      </c>
      <c r="E256" s="6" t="s">
        <v>806</v>
      </c>
      <c r="F256" s="11">
        <v>38.008901600000002</v>
      </c>
      <c r="G256" s="11">
        <v>23.7896146</v>
      </c>
      <c r="H256" s="6" t="str">
        <f t="shared" si="0"/>
        <v>(38,0089016 23,7896146),ID: 1925,1bd-Chalandri-990€</v>
      </c>
      <c r="I256" s="6" t="s">
        <v>807</v>
      </c>
    </row>
    <row r="257" spans="1:9" ht="13">
      <c r="A257" s="11" t="s">
        <v>808</v>
      </c>
      <c r="B257" s="6">
        <f>VLOOKUP(A257,list!A:K,11,FALSE)</f>
        <v>1</v>
      </c>
      <c r="C257" s="6" t="str">
        <f>VLOOKUP(A257,list!A:K,6,FALSE)</f>
        <v>Marousi</v>
      </c>
      <c r="D257" s="12">
        <f>VLOOKUP(A257,list!A:K,3,FALSE)</f>
        <v>1090</v>
      </c>
      <c r="E257" s="6" t="s">
        <v>809</v>
      </c>
      <c r="F257" s="11">
        <v>38.028050999999998</v>
      </c>
      <c r="G257" s="11">
        <v>23.784884099999999</v>
      </c>
      <c r="H257" s="6" t="str">
        <f t="shared" si="0"/>
        <v>(38,028051 23,7848841),ID: 627,1bd-Marousi-1090€</v>
      </c>
      <c r="I257" s="6" t="s">
        <v>810</v>
      </c>
    </row>
    <row r="258" spans="1:9" ht="13">
      <c r="A258" s="11" t="s">
        <v>811</v>
      </c>
      <c r="B258" s="6">
        <f>VLOOKUP(A258,list!A:K,11,FALSE)</f>
        <v>1</v>
      </c>
      <c r="C258" s="6" t="str">
        <f>VLOOKUP(A258,list!A:K,6,FALSE)</f>
        <v>Papagou</v>
      </c>
      <c r="D258" s="12">
        <f>VLOOKUP(A258,list!A:K,3,FALSE)</f>
        <v>1120</v>
      </c>
      <c r="E258" s="6" t="s">
        <v>812</v>
      </c>
      <c r="F258" s="11">
        <v>37.9960904</v>
      </c>
      <c r="G258" s="11">
        <v>23.789683499999999</v>
      </c>
      <c r="H258" s="6" t="str">
        <f t="shared" si="0"/>
        <v>(37,9960904 23,7896835),ID: 1883,1bd-Papagou-1120€</v>
      </c>
      <c r="I258" s="6" t="s">
        <v>813</v>
      </c>
    </row>
    <row r="259" spans="1:9" ht="13">
      <c r="A259" s="11" t="s">
        <v>814</v>
      </c>
      <c r="B259" s="6">
        <f>VLOOKUP(A259,list!A:K,11,FALSE)</f>
        <v>1</v>
      </c>
      <c r="C259" s="6" t="str">
        <f>VLOOKUP(A259,list!A:K,6,FALSE)</f>
        <v>Kolonaki</v>
      </c>
      <c r="D259" s="12">
        <f>VLOOKUP(A259,list!A:K,3,FALSE)</f>
        <v>1120</v>
      </c>
      <c r="E259" s="6" t="s">
        <v>815</v>
      </c>
      <c r="F259" s="11">
        <v>37.979436399999997</v>
      </c>
      <c r="G259" s="11">
        <v>23.738844700000001</v>
      </c>
      <c r="H259" s="6" t="str">
        <f t="shared" si="0"/>
        <v>(37,9794364 23,7388447),ID: 661,1bd-Kolonaki-1120€</v>
      </c>
      <c r="I259" s="6" t="s">
        <v>816</v>
      </c>
    </row>
    <row r="260" spans="1:9" ht="13">
      <c r="A260" s="11" t="s">
        <v>817</v>
      </c>
      <c r="B260" s="6">
        <f>VLOOKUP(A260,list!A:K,11,FALSE)</f>
        <v>1</v>
      </c>
      <c r="C260" s="6" t="str">
        <f>VLOOKUP(A260,list!A:K,6,FALSE)</f>
        <v>Ampelokipoi</v>
      </c>
      <c r="D260" s="12">
        <f>VLOOKUP(A260,list!A:K,3,FALSE)</f>
        <v>830</v>
      </c>
      <c r="E260" s="6" t="s">
        <v>818</v>
      </c>
      <c r="F260" s="11">
        <v>37.987720899999999</v>
      </c>
      <c r="G260" s="11">
        <v>23.760535399999998</v>
      </c>
      <c r="H260" s="6" t="str">
        <f t="shared" si="0"/>
        <v>(37,9877209 23,7605354),ID: 1921,1bd-Ampelokipoi-830€</v>
      </c>
      <c r="I260" s="6" t="s">
        <v>819</v>
      </c>
    </row>
    <row r="261" spans="1:9" ht="13">
      <c r="A261" s="11" t="s">
        <v>820</v>
      </c>
      <c r="B261" s="6">
        <f>VLOOKUP(A261,list!A:K,11,FALSE)</f>
        <v>1</v>
      </c>
      <c r="C261" s="6" t="str">
        <f>VLOOKUP(A261,list!A:K,6,FALSE)</f>
        <v>Chalandri</v>
      </c>
      <c r="D261" s="12">
        <f>VLOOKUP(A261,list!A:K,3,FALSE)</f>
        <v>980</v>
      </c>
      <c r="E261" s="6" t="s">
        <v>821</v>
      </c>
      <c r="F261" s="11">
        <v>37.964125199999998</v>
      </c>
      <c r="G261" s="11">
        <v>23.718922800000001</v>
      </c>
      <c r="H261" s="6" t="str">
        <f t="shared" si="0"/>
        <v>(37,9641252 23,7189228),ID: 441,1bd-Chalandri-980€</v>
      </c>
      <c r="I261" s="6" t="s">
        <v>822</v>
      </c>
    </row>
    <row r="262" spans="1:9" ht="13">
      <c r="A262" s="11" t="s">
        <v>823</v>
      </c>
      <c r="B262" s="6">
        <f>VLOOKUP(A262,list!A:K,11,FALSE)</f>
        <v>1</v>
      </c>
      <c r="C262" s="6" t="str">
        <f>VLOOKUP(A262,list!A:K,6,FALSE)</f>
        <v>Alimos</v>
      </c>
      <c r="D262" s="12">
        <f>VLOOKUP(A262,list!A:K,3,FALSE)</f>
        <v>810</v>
      </c>
      <c r="E262" s="6" t="s">
        <v>824</v>
      </c>
      <c r="F262" s="11">
        <v>37.909860999999999</v>
      </c>
      <c r="G262" s="11">
        <v>23.718165299999999</v>
      </c>
      <c r="H262" s="6" t="str">
        <f t="shared" si="0"/>
        <v>(37,909861 23,7181653),ID: 1123,1bd-Alimos-810€</v>
      </c>
      <c r="I262" s="6" t="s">
        <v>825</v>
      </c>
    </row>
    <row r="263" spans="1:9" ht="13">
      <c r="A263" s="11" t="s">
        <v>826</v>
      </c>
      <c r="B263" s="6">
        <f>VLOOKUP(A263,list!A:K,11,FALSE)</f>
        <v>1</v>
      </c>
      <c r="C263" s="6" t="str">
        <f>VLOOKUP(A263,list!A:K,6,FALSE)</f>
        <v>Chalandri</v>
      </c>
      <c r="D263" s="12">
        <f>VLOOKUP(A263,list!A:K,3,FALSE)</f>
        <v>920</v>
      </c>
      <c r="E263" s="6" t="s">
        <v>827</v>
      </c>
      <c r="F263" s="11">
        <v>37.981574600000002</v>
      </c>
      <c r="G263" s="11">
        <v>23.7358248</v>
      </c>
      <c r="H263" s="6" t="str">
        <f t="shared" si="0"/>
        <v>(37,9815746 23,7358248),ID: 1862,1bd-Chalandri-920€</v>
      </c>
      <c r="I263" s="6" t="s">
        <v>828</v>
      </c>
    </row>
    <row r="264" spans="1:9" ht="13">
      <c r="A264" s="11" t="s">
        <v>829</v>
      </c>
      <c r="B264" s="6">
        <f>VLOOKUP(A264,list!A:K,11,FALSE)</f>
        <v>1</v>
      </c>
      <c r="C264" s="6" t="str">
        <f>VLOOKUP(A264,list!A:K,6,FALSE)</f>
        <v>Palaio Faliro</v>
      </c>
      <c r="D264" s="12">
        <f>VLOOKUP(A264,list!A:K,3,FALSE)</f>
        <v>850</v>
      </c>
      <c r="E264" s="6" t="s">
        <v>830</v>
      </c>
      <c r="F264" s="11">
        <v>37.934996300000002</v>
      </c>
      <c r="G264" s="11">
        <v>23.697685499999999</v>
      </c>
      <c r="H264" s="6" t="str">
        <f t="shared" si="0"/>
        <v>(37,9349963 23,6976855),ID: 1041,1bd-Palaio Faliro-850€</v>
      </c>
      <c r="I264" s="6" t="s">
        <v>831</v>
      </c>
    </row>
    <row r="265" spans="1:9" ht="13">
      <c r="A265" s="11" t="s">
        <v>832</v>
      </c>
      <c r="B265" s="6">
        <f>VLOOKUP(A265,list!A:K,11,FALSE)</f>
        <v>1</v>
      </c>
      <c r="C265" s="6" t="str">
        <f>VLOOKUP(A265,list!A:K,6,FALSE)</f>
        <v>Pangrati</v>
      </c>
      <c r="D265" s="12">
        <f>VLOOKUP(A265,list!A:K,3,FALSE)</f>
        <v>810</v>
      </c>
      <c r="E265" s="6" t="s">
        <v>833</v>
      </c>
      <c r="F265" s="11">
        <v>37.965268100000003</v>
      </c>
      <c r="G265" s="11">
        <v>23.754506599999999</v>
      </c>
      <c r="H265" s="6" t="str">
        <f t="shared" si="0"/>
        <v>(37,9652681 23,7545066),ID: 1331,1bd-Pangrati-810€</v>
      </c>
      <c r="I265" s="6" t="s">
        <v>834</v>
      </c>
    </row>
    <row r="266" spans="1:9" ht="13">
      <c r="A266" s="11" t="s">
        <v>835</v>
      </c>
      <c r="B266" s="6">
        <f>VLOOKUP(A266,list!A:K,11,FALSE)</f>
        <v>1</v>
      </c>
      <c r="C266" s="6" t="str">
        <f>VLOOKUP(A266,list!A:K,6,FALSE)</f>
        <v>Agia Paraskevi</v>
      </c>
      <c r="D266" s="12">
        <f>VLOOKUP(A266,list!A:K,3,FALSE)</f>
        <v>1060</v>
      </c>
      <c r="E266" s="6" t="s">
        <v>836</v>
      </c>
      <c r="F266" s="11">
        <v>38.010921199999999</v>
      </c>
      <c r="G266" s="11">
        <v>23.834466899999999</v>
      </c>
      <c r="H266" s="6" t="str">
        <f t="shared" si="0"/>
        <v>(38,0109212 23,8344669),ID: 1394,1bd-Agia Paraskevi-1060€</v>
      </c>
      <c r="I266" s="6" t="s">
        <v>837</v>
      </c>
    </row>
    <row r="267" spans="1:9" ht="13">
      <c r="A267" s="11" t="s">
        <v>838</v>
      </c>
      <c r="B267" s="6">
        <f>VLOOKUP(A267,list!A:K,11,FALSE)</f>
        <v>1</v>
      </c>
      <c r="C267" s="6" t="str">
        <f>VLOOKUP(A267,list!A:K,6,FALSE)</f>
        <v>Kolonaki</v>
      </c>
      <c r="D267" s="12">
        <f>VLOOKUP(A267,list!A:K,3,FALSE)</f>
        <v>1140</v>
      </c>
      <c r="E267" s="6" t="s">
        <v>839</v>
      </c>
      <c r="F267" s="11">
        <v>37.979425599999999</v>
      </c>
      <c r="G267" s="11">
        <v>23.745690199999999</v>
      </c>
      <c r="H267" s="6" t="str">
        <f t="shared" si="0"/>
        <v>(37,9794256 23,7456902),ID: 777,1bd-Kolonaki-1140€</v>
      </c>
      <c r="I267" s="6" t="s">
        <v>840</v>
      </c>
    </row>
    <row r="268" spans="1:9" ht="13">
      <c r="A268" s="11" t="s">
        <v>841</v>
      </c>
      <c r="B268" s="6">
        <f>VLOOKUP(A268,list!A:K,11,FALSE)</f>
        <v>1</v>
      </c>
      <c r="C268" s="6" t="str">
        <f>VLOOKUP(A268,list!A:K,6,FALSE)</f>
        <v>Piraeus</v>
      </c>
      <c r="D268" s="12">
        <f>VLOOKUP(A268,list!A:K,3,FALSE)</f>
        <v>760</v>
      </c>
      <c r="E268" s="6" t="s">
        <v>842</v>
      </c>
      <c r="F268" s="11">
        <v>37.9562095</v>
      </c>
      <c r="G268" s="11">
        <v>23.632515699999999</v>
      </c>
      <c r="H268" s="6" t="str">
        <f t="shared" si="0"/>
        <v>(37,9562095 23,6325157),ID: 541,1bd-Piraeus-760€</v>
      </c>
      <c r="I268" s="6" t="s">
        <v>843</v>
      </c>
    </row>
    <row r="269" spans="1:9" ht="13">
      <c r="A269" s="11" t="s">
        <v>844</v>
      </c>
      <c r="B269" s="6">
        <f>VLOOKUP(A269,list!A:K,11,FALSE)</f>
        <v>1</v>
      </c>
      <c r="C269" s="6" t="str">
        <f>VLOOKUP(A269,list!A:K,6,FALSE)</f>
        <v>Kolonaki</v>
      </c>
      <c r="D269" s="12">
        <f>VLOOKUP(A269,list!A:K,3,FALSE)</f>
        <v>1010</v>
      </c>
      <c r="E269" s="6" t="s">
        <v>845</v>
      </c>
      <c r="F269" s="11">
        <v>37.979629299999999</v>
      </c>
      <c r="G269" s="11">
        <v>23.747975499999999</v>
      </c>
      <c r="H269" s="6" t="str">
        <f t="shared" si="0"/>
        <v>(37,9796293 23,7479755),ID: 722,1bd-Kolonaki-1010€</v>
      </c>
      <c r="I269" s="6" t="s">
        <v>846</v>
      </c>
    </row>
    <row r="270" spans="1:9" ht="13">
      <c r="A270" s="11" t="s">
        <v>847</v>
      </c>
      <c r="B270" s="6">
        <f>VLOOKUP(A270,list!A:K,11,FALSE)</f>
        <v>1</v>
      </c>
      <c r="C270" s="6" t="str">
        <f>VLOOKUP(A270,list!A:K,6,FALSE)</f>
        <v>Pangrati</v>
      </c>
      <c r="D270" s="12">
        <f>VLOOKUP(A270,list!A:K,3,FALSE)</f>
        <v>1130</v>
      </c>
      <c r="E270" s="6" t="s">
        <v>848</v>
      </c>
      <c r="F270" s="11">
        <v>37.967249500000001</v>
      </c>
      <c r="G270" s="11">
        <v>23.746030699999999</v>
      </c>
      <c r="H270" s="6" t="str">
        <f t="shared" si="0"/>
        <v>(37,9672495 23,7460307),ID: 1046,1bd-Pangrati-1130€</v>
      </c>
      <c r="I270" s="6" t="s">
        <v>849</v>
      </c>
    </row>
    <row r="271" spans="1:9" ht="13">
      <c r="A271" s="11" t="s">
        <v>850</v>
      </c>
      <c r="B271" s="6">
        <f>VLOOKUP(A271,list!A:K,11,FALSE)</f>
        <v>1</v>
      </c>
      <c r="C271" s="6" t="str">
        <f>VLOOKUP(A271,list!A:K,6,FALSE)</f>
        <v>Glyfada</v>
      </c>
      <c r="D271" s="12">
        <f>VLOOKUP(A271,list!A:K,3,FALSE)</f>
        <v>1340</v>
      </c>
      <c r="E271" s="6" t="s">
        <v>851</v>
      </c>
      <c r="F271" s="11">
        <v>37.844894699999998</v>
      </c>
      <c r="G271" s="11">
        <v>23.770342500000002</v>
      </c>
      <c r="H271" s="6" t="str">
        <f t="shared" si="0"/>
        <v>(37,8448947 23,7703425),ID: 1017632P,1bd-Glyfada-1340€</v>
      </c>
      <c r="I271" s="6" t="s">
        <v>852</v>
      </c>
    </row>
    <row r="272" spans="1:9" ht="13">
      <c r="A272" s="11" t="s">
        <v>853</v>
      </c>
      <c r="B272" s="6">
        <f>VLOOKUP(A272,list!A:K,11,FALSE)</f>
        <v>1</v>
      </c>
      <c r="C272" s="6" t="str">
        <f>VLOOKUP(A272,list!A:K,6,FALSE)</f>
        <v>Voula</v>
      </c>
      <c r="D272" s="12">
        <f>VLOOKUP(A272,list!A:K,3,FALSE)</f>
        <v>1450</v>
      </c>
      <c r="E272" s="6" t="s">
        <v>854</v>
      </c>
      <c r="F272" s="11">
        <v>37.870172099999998</v>
      </c>
      <c r="G272" s="11">
        <v>23.7644038</v>
      </c>
      <c r="H272" s="6" t="str">
        <f t="shared" si="0"/>
        <v>(37,8701721 23,7644038),ID: 1017636P,1bd-Voula-1450€</v>
      </c>
      <c r="I272" s="6" t="s">
        <v>855</v>
      </c>
    </row>
    <row r="273" spans="1:9" ht="13">
      <c r="A273" s="11" t="s">
        <v>856</v>
      </c>
      <c r="B273" s="6">
        <f>VLOOKUP(A273,list!A:K,11,FALSE)</f>
        <v>1</v>
      </c>
      <c r="C273" s="6" t="str">
        <f>VLOOKUP(A273,list!A:K,6,FALSE)</f>
        <v>Glyfada</v>
      </c>
      <c r="D273" s="12">
        <f>VLOOKUP(A273,list!A:K,3,FALSE)</f>
        <v>1500</v>
      </c>
      <c r="E273" s="6" t="s">
        <v>857</v>
      </c>
      <c r="F273" s="11">
        <v>37.9977923</v>
      </c>
      <c r="G273" s="11">
        <v>23.723999500000001</v>
      </c>
      <c r="H273" s="6" t="str">
        <f t="shared" si="0"/>
        <v>(37,9977923 23,7239995),ID: 1017763P,1bd-Glyfada-1500€</v>
      </c>
      <c r="I273" s="6" t="s">
        <v>858</v>
      </c>
    </row>
    <row r="274" spans="1:9" ht="13">
      <c r="A274" s="11" t="s">
        <v>859</v>
      </c>
      <c r="B274" s="6">
        <f>VLOOKUP(A274,list!A:K,11,FALSE)</f>
        <v>1</v>
      </c>
      <c r="C274" s="6" t="str">
        <f>VLOOKUP(A274,list!A:K,6,FALSE)</f>
        <v>Glyfada</v>
      </c>
      <c r="D274" s="12">
        <f>VLOOKUP(A274,list!A:K,3,FALSE)</f>
        <v>1040</v>
      </c>
      <c r="E274" s="6" t="s">
        <v>860</v>
      </c>
      <c r="F274" s="11">
        <v>37.866941699999998</v>
      </c>
      <c r="G274" s="11">
        <v>23.749243799999999</v>
      </c>
      <c r="H274" s="6" t="str">
        <f t="shared" si="0"/>
        <v>(37,8669417 23,7492438),ID: 1101,1bd-Glyfada-1040€</v>
      </c>
      <c r="I274" s="6" t="s">
        <v>861</v>
      </c>
    </row>
    <row r="275" spans="1:9" ht="13">
      <c r="A275" s="11" t="s">
        <v>862</v>
      </c>
      <c r="B275" s="6">
        <f>VLOOKUP(A275,list!A:K,11,FALSE)</f>
        <v>1</v>
      </c>
      <c r="C275" s="6" t="str">
        <f>VLOOKUP(A275,list!A:K,6,FALSE)</f>
        <v>Glyfada</v>
      </c>
      <c r="D275" s="12">
        <f>VLOOKUP(A275,list!A:K,3,FALSE)</f>
        <v>1060</v>
      </c>
      <c r="E275" s="6" t="s">
        <v>863</v>
      </c>
      <c r="F275" s="11">
        <v>37.977084400000003</v>
      </c>
      <c r="G275" s="11">
        <v>23.757518600000001</v>
      </c>
      <c r="H275" s="6" t="str">
        <f t="shared" si="0"/>
        <v>(37,9770844 23,7575186),ID: 1217,1bd-Glyfada-1060€</v>
      </c>
      <c r="I275" s="6" t="s">
        <v>864</v>
      </c>
    </row>
    <row r="276" spans="1:9" ht="13">
      <c r="A276" s="11" t="s">
        <v>865</v>
      </c>
      <c r="B276" s="6">
        <f>VLOOKUP(A276,list!A:K,11,FALSE)</f>
        <v>1</v>
      </c>
      <c r="C276" s="6" t="str">
        <f>VLOOKUP(A276,list!A:K,6,FALSE)</f>
        <v>Glyfada</v>
      </c>
      <c r="D276" s="12">
        <f>VLOOKUP(A276,list!A:K,3,FALSE)</f>
        <v>1220</v>
      </c>
      <c r="E276" s="6" t="s">
        <v>866</v>
      </c>
      <c r="F276" s="11">
        <v>37.963321100000002</v>
      </c>
      <c r="G276" s="11">
        <v>23.728598099999999</v>
      </c>
      <c r="H276" s="6" t="str">
        <f t="shared" si="0"/>
        <v>(37,9633211 23,7285981),ID: 1222,1bd-Glyfada-1220€</v>
      </c>
      <c r="I276" s="6" t="s">
        <v>867</v>
      </c>
    </row>
    <row r="277" spans="1:9" ht="13">
      <c r="A277" s="11" t="s">
        <v>868</v>
      </c>
      <c r="B277" s="6">
        <f>VLOOKUP(A277,list!A:K,11,FALSE)</f>
        <v>1</v>
      </c>
      <c r="C277" s="6" t="str">
        <f>VLOOKUP(A277,list!A:K,6,FALSE)</f>
        <v>Voula</v>
      </c>
      <c r="D277" s="12">
        <f>VLOOKUP(A277,list!A:K,3,FALSE)</f>
        <v>1000</v>
      </c>
      <c r="E277" s="6" t="s">
        <v>869</v>
      </c>
      <c r="F277" s="11">
        <v>37.863062599999999</v>
      </c>
      <c r="G277" s="11">
        <v>23.757255300000001</v>
      </c>
      <c r="H277" s="6" t="str">
        <f t="shared" si="0"/>
        <v>(37,8630626 23,7572553),ID: 1304,1bd-Voula-1000€</v>
      </c>
      <c r="I277" s="6" t="s">
        <v>870</v>
      </c>
    </row>
    <row r="278" spans="1:9" ht="13">
      <c r="A278" s="11" t="s">
        <v>871</v>
      </c>
      <c r="B278" s="6">
        <f>VLOOKUP(A278,list!A:K,11,FALSE)</f>
        <v>1</v>
      </c>
      <c r="C278" s="6" t="str">
        <f>VLOOKUP(A278,list!A:K,6,FALSE)</f>
        <v>Glyfada</v>
      </c>
      <c r="D278" s="12">
        <f>VLOOKUP(A278,list!A:K,3,FALSE)</f>
        <v>1960</v>
      </c>
      <c r="E278" s="6" t="s">
        <v>872</v>
      </c>
      <c r="F278" s="11">
        <v>37.863062599999999</v>
      </c>
      <c r="G278" s="11">
        <v>23.757255300000001</v>
      </c>
      <c r="H278" s="6" t="str">
        <f t="shared" si="0"/>
        <v>(37,8630626 23,7572553),ID: 1307,1bd-Glyfada-1960€</v>
      </c>
      <c r="I278" s="6" t="s">
        <v>873</v>
      </c>
    </row>
    <row r="279" spans="1:9" ht="13">
      <c r="A279" s="11" t="s">
        <v>874</v>
      </c>
      <c r="B279" s="6">
        <f>VLOOKUP(A279,list!A:K,11,FALSE)</f>
        <v>1</v>
      </c>
      <c r="C279" s="6" t="str">
        <f>VLOOKUP(A279,list!A:K,6,FALSE)</f>
        <v>Glyfada</v>
      </c>
      <c r="D279" s="12">
        <f>VLOOKUP(A279,list!A:K,3,FALSE)</f>
        <v>1420</v>
      </c>
      <c r="E279" s="6" t="s">
        <v>875</v>
      </c>
      <c r="F279" s="11">
        <v>37.863062599999999</v>
      </c>
      <c r="G279" s="11">
        <v>23.757255300000001</v>
      </c>
      <c r="H279" s="6" t="str">
        <f t="shared" si="0"/>
        <v>(37,8630626 23,7572553),ID: 1311,1bd-Glyfada-1420€</v>
      </c>
      <c r="I279" s="6" t="s">
        <v>876</v>
      </c>
    </row>
    <row r="280" spans="1:9" ht="13">
      <c r="A280" s="11" t="s">
        <v>877</v>
      </c>
      <c r="B280" s="6">
        <f>VLOOKUP(A280,list!A:K,11,FALSE)</f>
        <v>1</v>
      </c>
      <c r="C280" s="6" t="str">
        <f>VLOOKUP(A280,list!A:K,6,FALSE)</f>
        <v>Glyfada</v>
      </c>
      <c r="D280" s="12">
        <f>VLOOKUP(A280,list!A:K,3,FALSE)</f>
        <v>1110</v>
      </c>
      <c r="E280" s="6" t="s">
        <v>878</v>
      </c>
      <c r="F280" s="11">
        <v>37.8709712</v>
      </c>
      <c r="G280" s="11">
        <v>23.753979000000001</v>
      </c>
      <c r="H280" s="6" t="str">
        <f t="shared" si="0"/>
        <v>(37,8709712 23,753979),ID: 1431,1bd-Glyfada-1110€</v>
      </c>
      <c r="I280" s="6" t="s">
        <v>879</v>
      </c>
    </row>
    <row r="281" spans="1:9" ht="13">
      <c r="A281" s="11" t="s">
        <v>880</v>
      </c>
      <c r="B281" s="6">
        <f>VLOOKUP(A281,list!A:K,11,FALSE)</f>
        <v>1</v>
      </c>
      <c r="C281" s="6" t="str">
        <f>VLOOKUP(A281,list!A:K,6,FALSE)</f>
        <v>Voula</v>
      </c>
      <c r="D281" s="12">
        <f>VLOOKUP(A281,list!A:K,3,FALSE)</f>
        <v>870</v>
      </c>
      <c r="E281" s="6" t="s">
        <v>881</v>
      </c>
      <c r="F281" s="11">
        <v>37.964472000000001</v>
      </c>
      <c r="G281" s="11">
        <v>23.719793800000001</v>
      </c>
      <c r="H281" s="6" t="str">
        <f t="shared" si="0"/>
        <v>(37,964472 23,7197938),ID: 1490,1bd-Voula-870€</v>
      </c>
      <c r="I281" s="6" t="s">
        <v>882</v>
      </c>
    </row>
    <row r="282" spans="1:9" ht="13">
      <c r="A282" s="11" t="s">
        <v>883</v>
      </c>
      <c r="B282" s="6">
        <f>VLOOKUP(A282,list!A:K,11,FALSE)</f>
        <v>1</v>
      </c>
      <c r="C282" s="6" t="str">
        <f>VLOOKUP(A282,list!A:K,6,FALSE)</f>
        <v>Glyfada</v>
      </c>
      <c r="D282" s="12">
        <f>VLOOKUP(A282,list!A:K,3,FALSE)</f>
        <v>980</v>
      </c>
      <c r="E282" s="6" t="s">
        <v>884</v>
      </c>
      <c r="F282" s="11">
        <v>37.844894699999998</v>
      </c>
      <c r="G282" s="11">
        <v>23.770342500000002</v>
      </c>
      <c r="H282" s="6" t="str">
        <f t="shared" si="0"/>
        <v>(37,8448947 23,7703425),ID: 1546,1bd-Glyfada-980€</v>
      </c>
      <c r="I282" s="6" t="s">
        <v>885</v>
      </c>
    </row>
    <row r="283" spans="1:9" ht="13">
      <c r="A283" s="11" t="s">
        <v>886</v>
      </c>
      <c r="B283" s="6">
        <f>VLOOKUP(A283,list!A:K,11,FALSE)</f>
        <v>1</v>
      </c>
      <c r="C283" s="6" t="str">
        <f>VLOOKUP(A283,list!A:K,6,FALSE)</f>
        <v>Glyfada</v>
      </c>
      <c r="D283" s="12">
        <f>VLOOKUP(A283,list!A:K,3,FALSE)</f>
        <v>1130</v>
      </c>
      <c r="E283" s="6" t="s">
        <v>887</v>
      </c>
      <c r="F283" s="11">
        <v>37.877339399999997</v>
      </c>
      <c r="G283" s="11">
        <v>23.760391200000001</v>
      </c>
      <c r="H283" s="6" t="str">
        <f t="shared" si="0"/>
        <v>(37,8773394 23,7603912),ID: 1563,1bd-Glyfada-1130€</v>
      </c>
      <c r="I283" s="6" t="s">
        <v>888</v>
      </c>
    </row>
    <row r="284" spans="1:9" ht="13">
      <c r="A284" s="11" t="s">
        <v>889</v>
      </c>
      <c r="B284" s="6">
        <f>VLOOKUP(A284,list!A:K,11,FALSE)</f>
        <v>1</v>
      </c>
      <c r="C284" s="6" t="str">
        <f>VLOOKUP(A284,list!A:K,6,FALSE)</f>
        <v>Glyfada</v>
      </c>
      <c r="D284" s="12">
        <f>VLOOKUP(A284,list!A:K,3,FALSE)</f>
        <v>1080</v>
      </c>
      <c r="E284" s="6" t="s">
        <v>890</v>
      </c>
      <c r="F284" s="11">
        <v>37.870172099999998</v>
      </c>
      <c r="G284" s="11">
        <v>23.7644038</v>
      </c>
      <c r="H284" s="6" t="str">
        <f t="shared" si="0"/>
        <v>(37,8701721 23,7644038),ID: 1566,1bd-Glyfada-1080€</v>
      </c>
      <c r="I284" s="6" t="s">
        <v>891</v>
      </c>
    </row>
    <row r="285" spans="1:9" ht="13">
      <c r="A285" s="11" t="s">
        <v>892</v>
      </c>
      <c r="B285" s="6">
        <f>VLOOKUP(A285,list!A:K,11,FALSE)</f>
        <v>1</v>
      </c>
      <c r="C285" s="6" t="str">
        <f>VLOOKUP(A285,list!A:K,6,FALSE)</f>
        <v>Voula</v>
      </c>
      <c r="D285" s="12">
        <f>VLOOKUP(A285,list!A:K,3,FALSE)</f>
        <v>1170</v>
      </c>
      <c r="E285" s="6" t="s">
        <v>893</v>
      </c>
      <c r="F285" s="11">
        <v>37.839206799999999</v>
      </c>
      <c r="G285" s="11">
        <v>23.7692102</v>
      </c>
      <c r="H285" s="6" t="str">
        <f t="shared" si="0"/>
        <v>(37,8392068 23,7692102),ID: 1605,1bd-Voula-1170€</v>
      </c>
      <c r="I285" s="6" t="s">
        <v>894</v>
      </c>
    </row>
    <row r="286" spans="1:9" ht="13">
      <c r="A286" s="11" t="s">
        <v>895</v>
      </c>
      <c r="B286" s="6">
        <f>VLOOKUP(A286,list!A:K,11,FALSE)</f>
        <v>1</v>
      </c>
      <c r="C286" s="6" t="str">
        <f>VLOOKUP(A286,list!A:K,6,FALSE)</f>
        <v>Glyfada</v>
      </c>
      <c r="D286" s="12">
        <f>VLOOKUP(A286,list!A:K,3,FALSE)</f>
        <v>1210</v>
      </c>
      <c r="E286" s="6" t="s">
        <v>896</v>
      </c>
      <c r="F286" s="11">
        <v>37.987949499999999</v>
      </c>
      <c r="G286" s="11">
        <v>23.7665115</v>
      </c>
      <c r="H286" s="6" t="str">
        <f t="shared" si="0"/>
        <v>(37,9879495 23,7665115),ID: 1650,1bd-Glyfada-1210€</v>
      </c>
      <c r="I286" s="6" t="s">
        <v>897</v>
      </c>
    </row>
    <row r="287" spans="1:9" ht="13">
      <c r="A287" s="11" t="s">
        <v>898</v>
      </c>
      <c r="B287" s="6">
        <f>VLOOKUP(A287,list!A:K,11,FALSE)</f>
        <v>1</v>
      </c>
      <c r="C287" s="6" t="str">
        <f>VLOOKUP(A287,list!A:K,6,FALSE)</f>
        <v>Glyfada</v>
      </c>
      <c r="D287" s="12">
        <f>VLOOKUP(A287,list!A:K,3,FALSE)</f>
        <v>1070</v>
      </c>
      <c r="E287" s="6" t="s">
        <v>899</v>
      </c>
      <c r="F287" s="11">
        <v>37.842782999999997</v>
      </c>
      <c r="G287" s="11">
        <v>23.778370299999999</v>
      </c>
      <c r="H287" s="6" t="str">
        <f t="shared" si="0"/>
        <v>(37,842783 23,7783703),ID: 1743,1bd-Glyfada-1070€</v>
      </c>
      <c r="I287" s="6" t="s">
        <v>900</v>
      </c>
    </row>
    <row r="288" spans="1:9" ht="13">
      <c r="A288" s="11" t="s">
        <v>901</v>
      </c>
      <c r="B288" s="6">
        <f>VLOOKUP(A288,list!A:K,11,FALSE)</f>
        <v>1</v>
      </c>
      <c r="C288" s="6" t="str">
        <f>VLOOKUP(A288,list!A:K,6,FALSE)</f>
        <v>Voula</v>
      </c>
      <c r="D288" s="12">
        <f>VLOOKUP(A288,list!A:K,3,FALSE)</f>
        <v>1260</v>
      </c>
      <c r="E288" s="6" t="s">
        <v>902</v>
      </c>
      <c r="F288" s="11">
        <v>37.976930699999997</v>
      </c>
      <c r="G288" s="11">
        <v>23.7244758</v>
      </c>
      <c r="H288" s="6" t="str">
        <f t="shared" si="0"/>
        <v>(37,9769307 23,7244758),ID: 1888,1bd-Voula-1260€</v>
      </c>
      <c r="I288" s="6" t="s">
        <v>903</v>
      </c>
    </row>
    <row r="289" spans="1:9" ht="13">
      <c r="A289" s="11" t="s">
        <v>904</v>
      </c>
      <c r="B289" s="6">
        <f>VLOOKUP(A289,list!A:K,11,FALSE)</f>
        <v>1</v>
      </c>
      <c r="C289" s="6" t="str">
        <f>VLOOKUP(A289,list!A:K,6,FALSE)</f>
        <v>Glyfada</v>
      </c>
      <c r="D289" s="12">
        <f>VLOOKUP(A289,list!A:K,3,FALSE)</f>
        <v>1100</v>
      </c>
      <c r="E289" s="6" t="s">
        <v>905</v>
      </c>
      <c r="F289" s="11">
        <v>37.858010700000001</v>
      </c>
      <c r="G289" s="11">
        <v>23.757834500000001</v>
      </c>
      <c r="H289" s="6" t="str">
        <f t="shared" si="0"/>
        <v>(37,8580107 23,7578345),ID: 1952,1bd-Glyfada-1100€</v>
      </c>
      <c r="I289" s="6" t="s">
        <v>906</v>
      </c>
    </row>
    <row r="290" spans="1:9" ht="13">
      <c r="A290" s="11" t="s">
        <v>907</v>
      </c>
      <c r="B290" s="6">
        <f>VLOOKUP(A290,list!A:K,11,FALSE)</f>
        <v>1</v>
      </c>
      <c r="C290" s="6" t="str">
        <f>VLOOKUP(A290,list!A:K,6,FALSE)</f>
        <v>Glyfada</v>
      </c>
      <c r="D290" s="12">
        <f>VLOOKUP(A290,list!A:K,3,FALSE)</f>
        <v>1230</v>
      </c>
      <c r="E290" s="6" t="s">
        <v>908</v>
      </c>
      <c r="F290" s="11">
        <v>37.858010700000001</v>
      </c>
      <c r="G290" s="11">
        <v>23.757834500000001</v>
      </c>
      <c r="H290" s="6" t="str">
        <f t="shared" si="0"/>
        <v>(37,8580107 23,7578345),ID: 346,1bd-Glyfada-1230€</v>
      </c>
      <c r="I290" s="6" t="s">
        <v>909</v>
      </c>
    </row>
    <row r="291" spans="1:9" ht="13">
      <c r="A291" s="11" t="s">
        <v>910</v>
      </c>
      <c r="B291" s="6">
        <f>VLOOKUP(A291,list!A:K,11,FALSE)</f>
        <v>1</v>
      </c>
      <c r="C291" s="6" t="str">
        <f>VLOOKUP(A291,list!A:K,6,FALSE)</f>
        <v>Voula</v>
      </c>
      <c r="D291" s="12">
        <f>VLOOKUP(A291,list!A:K,3,FALSE)</f>
        <v>1180</v>
      </c>
      <c r="E291" s="6" t="s">
        <v>911</v>
      </c>
      <c r="F291" s="11">
        <v>37.985681100000001</v>
      </c>
      <c r="G291" s="11">
        <v>23.738613600000001</v>
      </c>
      <c r="H291" s="6" t="str">
        <f t="shared" si="0"/>
        <v>(37,9856811 23,7386136),ID: 433,1bd-Voula-1180€</v>
      </c>
      <c r="I291" s="6" t="s">
        <v>912</v>
      </c>
    </row>
    <row r="292" spans="1:9" ht="13">
      <c r="A292" s="11" t="s">
        <v>913</v>
      </c>
      <c r="B292" s="6">
        <f>VLOOKUP(A292,list!A:K,11,FALSE)</f>
        <v>1</v>
      </c>
      <c r="C292" s="6" t="str">
        <f>VLOOKUP(A292,list!A:K,6,FALSE)</f>
        <v>Vouliagmeni</v>
      </c>
      <c r="D292" s="12">
        <f>VLOOKUP(A292,list!A:K,3,FALSE)</f>
        <v>1030</v>
      </c>
      <c r="E292" s="6" t="s">
        <v>914</v>
      </c>
      <c r="F292" s="11">
        <v>37.855812</v>
      </c>
      <c r="G292" s="11">
        <v>23.757519200000001</v>
      </c>
      <c r="H292" s="6" t="str">
        <f t="shared" si="0"/>
        <v>(37,855812 23,7575192),ID: 491,1bd-Vouliagmeni-1030€</v>
      </c>
      <c r="I292" s="6" t="s">
        <v>915</v>
      </c>
    </row>
    <row r="293" spans="1:9" ht="13">
      <c r="A293" s="11" t="s">
        <v>916</v>
      </c>
      <c r="B293" s="6">
        <f>VLOOKUP(A293,list!A:K,11,FALSE)</f>
        <v>1</v>
      </c>
      <c r="C293" s="6" t="str">
        <f>VLOOKUP(A293,list!A:K,6,FALSE)</f>
        <v>Voula</v>
      </c>
      <c r="D293" s="12">
        <f>VLOOKUP(A293,list!A:K,3,FALSE)</f>
        <v>1130</v>
      </c>
      <c r="E293" s="6" t="s">
        <v>917</v>
      </c>
      <c r="F293" s="11">
        <v>37.880509600000003</v>
      </c>
      <c r="G293" s="11">
        <v>23.7493239</v>
      </c>
      <c r="H293" s="6" t="str">
        <f t="shared" si="0"/>
        <v>(37,8805096 23,7493239),ID: 512,1bd-Voula-1130€</v>
      </c>
      <c r="I293" s="6" t="s">
        <v>918</v>
      </c>
    </row>
    <row r="294" spans="1:9" ht="13">
      <c r="A294" s="11" t="s">
        <v>919</v>
      </c>
      <c r="B294" s="6">
        <f>VLOOKUP(A294,list!A:K,11,FALSE)</f>
        <v>1</v>
      </c>
      <c r="C294" s="6" t="str">
        <f>VLOOKUP(A294,list!A:K,6,FALSE)</f>
        <v>Glyfada</v>
      </c>
      <c r="D294" s="12">
        <f>VLOOKUP(A294,list!A:K,3,FALSE)</f>
        <v>1090</v>
      </c>
      <c r="E294" s="6" t="s">
        <v>920</v>
      </c>
      <c r="F294" s="11">
        <v>37.844894699999998</v>
      </c>
      <c r="G294" s="11">
        <v>23.770342500000002</v>
      </c>
      <c r="H294" s="6" t="str">
        <f t="shared" si="0"/>
        <v>(37,8448947 23,7703425),ID: 590,1bd-Glyfada-1090€</v>
      </c>
      <c r="I294" s="6" t="s">
        <v>921</v>
      </c>
    </row>
    <row r="295" spans="1:9" ht="13">
      <c r="A295" s="11" t="s">
        <v>922</v>
      </c>
      <c r="B295" s="6">
        <f>VLOOKUP(A295,list!A:K,11,FALSE)</f>
        <v>1</v>
      </c>
      <c r="C295" s="6" t="str">
        <f>VLOOKUP(A295,list!A:K,6,FALSE)</f>
        <v>Voula</v>
      </c>
      <c r="D295" s="12">
        <f>VLOOKUP(A295,list!A:K,3,FALSE)</f>
        <v>1100</v>
      </c>
      <c r="E295" s="6" t="s">
        <v>923</v>
      </c>
      <c r="F295" s="11">
        <v>37.9635192</v>
      </c>
      <c r="G295" s="11">
        <v>23.724153099999999</v>
      </c>
      <c r="H295" s="6" t="str">
        <f t="shared" si="0"/>
        <v>(37,9635192 23,7241531),ID: 638,1bd-Voula-1100€</v>
      </c>
      <c r="I295" s="6" t="s">
        <v>924</v>
      </c>
    </row>
    <row r="296" spans="1:9" ht="13">
      <c r="A296" s="11" t="s">
        <v>925</v>
      </c>
      <c r="B296" s="6">
        <f>VLOOKUP(A296,list!A:K,11,FALSE)</f>
        <v>1</v>
      </c>
      <c r="C296" s="6" t="str">
        <f>VLOOKUP(A296,list!A:K,6,FALSE)</f>
        <v>Elliniko</v>
      </c>
      <c r="D296" s="12">
        <f>VLOOKUP(A296,list!A:K,3,FALSE)</f>
        <v>1010</v>
      </c>
      <c r="E296" s="6" t="s">
        <v>926</v>
      </c>
      <c r="F296" s="11">
        <v>37.978594700000002</v>
      </c>
      <c r="G296" s="11">
        <v>23.728798300000001</v>
      </c>
      <c r="H296" s="6" t="str">
        <f t="shared" si="0"/>
        <v>(37,9785947 23,7287983),ID: 652,1bd-Elliniko-1010€</v>
      </c>
      <c r="I296" s="6" t="s">
        <v>927</v>
      </c>
    </row>
    <row r="297" spans="1:9" ht="13">
      <c r="A297" s="11" t="s">
        <v>928</v>
      </c>
      <c r="B297" s="6">
        <f>VLOOKUP(A297,list!A:K,11,FALSE)</f>
        <v>1</v>
      </c>
      <c r="C297" s="6" t="str">
        <f>VLOOKUP(A297,list!A:K,6,FALSE)</f>
        <v>Glyfada</v>
      </c>
      <c r="D297" s="12">
        <f>VLOOKUP(A297,list!A:K,3,FALSE)</f>
        <v>1130</v>
      </c>
      <c r="E297" s="6" t="s">
        <v>929</v>
      </c>
      <c r="F297" s="11">
        <v>37.844894699999998</v>
      </c>
      <c r="G297" s="11">
        <v>23.770342500000002</v>
      </c>
      <c r="H297" s="6" t="str">
        <f t="shared" si="0"/>
        <v>(37,8448947 23,7703425),ID: 718,1bd-Glyfada-1130€</v>
      </c>
      <c r="I297" s="6" t="s">
        <v>930</v>
      </c>
    </row>
    <row r="298" spans="1:9" ht="13">
      <c r="A298" s="11" t="s">
        <v>931</v>
      </c>
      <c r="B298" s="6">
        <f>VLOOKUP(A298,list!A:K,11,FALSE)</f>
        <v>1</v>
      </c>
      <c r="C298" s="6" t="str">
        <f>VLOOKUP(A298,list!A:K,6,FALSE)</f>
        <v>Voula</v>
      </c>
      <c r="D298" s="12">
        <f>VLOOKUP(A298,list!A:K,3,FALSE)</f>
        <v>1010</v>
      </c>
      <c r="E298" s="6" t="s">
        <v>932</v>
      </c>
      <c r="F298" s="11">
        <v>37.821658200000002</v>
      </c>
      <c r="G298" s="11">
        <v>23.7754127</v>
      </c>
      <c r="H298" s="6" t="str">
        <f t="shared" si="0"/>
        <v>(37,8216582 23,7754127),ID: 72,1bd-Voula-1010€</v>
      </c>
      <c r="I298" s="6" t="s">
        <v>933</v>
      </c>
    </row>
    <row r="299" spans="1:9" ht="13">
      <c r="A299" s="11" t="s">
        <v>934</v>
      </c>
      <c r="B299" s="6">
        <f>VLOOKUP(A299,list!A:K,11,FALSE)</f>
        <v>1</v>
      </c>
      <c r="C299" s="6" t="str">
        <f>VLOOKUP(A299,list!A:K,6,FALSE)</f>
        <v>Glyfada</v>
      </c>
      <c r="D299" s="12">
        <f>VLOOKUP(A299,list!A:K,3,FALSE)</f>
        <v>1380</v>
      </c>
      <c r="E299" s="6" t="s">
        <v>935</v>
      </c>
      <c r="F299" s="11">
        <v>37.844894699999998</v>
      </c>
      <c r="G299" s="11">
        <v>23.770342500000002</v>
      </c>
      <c r="H299" s="6" t="str">
        <f t="shared" si="0"/>
        <v>(37,8448947 23,7703425),ID: 760,1bd-Glyfada-1380€</v>
      </c>
      <c r="I299" s="6" t="s">
        <v>936</v>
      </c>
    </row>
    <row r="300" spans="1:9" ht="13">
      <c r="A300" s="11" t="s">
        <v>937</v>
      </c>
      <c r="B300" s="6">
        <f>VLOOKUP(A300,list!A:K,11,FALSE)</f>
        <v>1</v>
      </c>
      <c r="C300" s="6" t="str">
        <f>VLOOKUP(A300,list!A:K,6,FALSE)</f>
        <v>Glyfada</v>
      </c>
      <c r="D300" s="12">
        <f>VLOOKUP(A300,list!A:K,3,FALSE)</f>
        <v>1030</v>
      </c>
      <c r="E300" s="6" t="s">
        <v>938</v>
      </c>
      <c r="F300" s="11">
        <v>37.878804100000004</v>
      </c>
      <c r="G300" s="11">
        <v>23.750952099999999</v>
      </c>
      <c r="H300" s="6" t="str">
        <f t="shared" si="0"/>
        <v>(37,8788041 23,7509521),ID: 808,1bd-Glyfada-1030€</v>
      </c>
      <c r="I300" s="6" t="s">
        <v>939</v>
      </c>
    </row>
    <row r="301" spans="1:9" ht="13">
      <c r="A301" s="11" t="s">
        <v>940</v>
      </c>
      <c r="B301" s="6">
        <f>VLOOKUP(A301,list!A:K,11,FALSE)</f>
        <v>1</v>
      </c>
      <c r="C301" s="6" t="str">
        <f>VLOOKUP(A301,list!A:K,6,FALSE)</f>
        <v>Voula</v>
      </c>
      <c r="D301" s="12">
        <f>VLOOKUP(A301,list!A:K,3,FALSE)</f>
        <v>1080</v>
      </c>
      <c r="E301" s="6" t="s">
        <v>941</v>
      </c>
      <c r="F301" s="11">
        <v>37.864615299999997</v>
      </c>
      <c r="G301" s="11">
        <v>23.7573194</v>
      </c>
      <c r="H301" s="6" t="str">
        <f t="shared" si="0"/>
        <v>(37,8646153 23,7573194),ID: 833,1bd-Voula-1080€</v>
      </c>
      <c r="I301" s="6" t="s">
        <v>942</v>
      </c>
    </row>
    <row r="302" spans="1:9" ht="13">
      <c r="A302" s="11" t="s">
        <v>943</v>
      </c>
      <c r="B302" s="6">
        <f>VLOOKUP(A302,list!A:K,11,FALSE)</f>
        <v>1</v>
      </c>
      <c r="C302" s="6" t="str">
        <f>VLOOKUP(A302,list!A:K,6,FALSE)</f>
        <v>Glyfada</v>
      </c>
      <c r="D302" s="12">
        <f>VLOOKUP(A302,list!A:K,3,FALSE)</f>
        <v>1390</v>
      </c>
      <c r="E302" s="6" t="s">
        <v>944</v>
      </c>
      <c r="F302" s="11">
        <v>37.860469100000003</v>
      </c>
      <c r="G302" s="11">
        <v>23.7524534</v>
      </c>
      <c r="H302" s="6" t="str">
        <f t="shared" si="0"/>
        <v>(37,8604691 23,7524534),ID: 90,1bd-Glyfada-1390€</v>
      </c>
      <c r="I302" s="6" t="s">
        <v>945</v>
      </c>
    </row>
    <row r="303" spans="1:9" ht="13">
      <c r="A303" s="11" t="s">
        <v>946</v>
      </c>
      <c r="B303" s="6">
        <f>VLOOKUP(A303,list!A:K,11,FALSE)</f>
        <v>1</v>
      </c>
      <c r="C303" s="6" t="str">
        <f>VLOOKUP(A303,list!A:K,6,FALSE)</f>
        <v>Glyfada</v>
      </c>
      <c r="D303" s="12">
        <f>VLOOKUP(A303,list!A:K,3,FALSE)</f>
        <v>1220</v>
      </c>
      <c r="E303" s="6" t="s">
        <v>947</v>
      </c>
      <c r="F303" s="11">
        <v>37.892012100000002</v>
      </c>
      <c r="G303" s="11">
        <v>23.747789699999998</v>
      </c>
      <c r="H303" s="6" t="str">
        <f t="shared" si="0"/>
        <v>(37,8920121 23,7477897),ID: 947,1bd-Glyfada-1220€</v>
      </c>
      <c r="I303" s="6" t="s">
        <v>948</v>
      </c>
    </row>
    <row r="304" spans="1:9" ht="13">
      <c r="A304" s="11" t="s">
        <v>949</v>
      </c>
      <c r="B304" s="6">
        <f>VLOOKUP(A304,list!A:K,11,FALSE)</f>
        <v>2</v>
      </c>
      <c r="C304" s="6" t="str">
        <f>VLOOKUP(A304,list!A:K,6,FALSE)</f>
        <v>Kolonaki</v>
      </c>
      <c r="D304" s="12">
        <f>VLOOKUP(A304,list!A:K,3,FALSE)</f>
        <v>1000</v>
      </c>
      <c r="E304" s="6" t="s">
        <v>950</v>
      </c>
      <c r="F304" s="11">
        <v>37.984467600000002</v>
      </c>
      <c r="G304" s="11">
        <v>23.7438374</v>
      </c>
      <c r="H304" s="6" t="str">
        <f t="shared" si="0"/>
        <v>(37,9844676 23,7438374),ID: 117,2bd-Kolonaki-1000€</v>
      </c>
      <c r="I304" s="6" t="s">
        <v>951</v>
      </c>
    </row>
    <row r="305" spans="1:9" ht="13">
      <c r="A305" s="11" t="s">
        <v>952</v>
      </c>
      <c r="B305" s="6">
        <f>VLOOKUP(A305,list!A:K,11,FALSE)</f>
        <v>2</v>
      </c>
      <c r="C305" s="6" t="str">
        <f>VLOOKUP(A305,list!A:K,6,FALSE)</f>
        <v>Chalandri</v>
      </c>
      <c r="D305" s="12">
        <f>VLOOKUP(A305,list!A:K,3,FALSE)</f>
        <v>1150</v>
      </c>
      <c r="E305" s="6" t="s">
        <v>953</v>
      </c>
      <c r="F305" s="11">
        <v>38.022782900000003</v>
      </c>
      <c r="G305" s="11">
        <v>23.792387000000002</v>
      </c>
      <c r="H305" s="6" t="str">
        <f t="shared" si="0"/>
        <v>(38,0227829 23,792387),ID: 425,2bd-Chalandri-1150€</v>
      </c>
      <c r="I305" s="6" t="s">
        <v>954</v>
      </c>
    </row>
    <row r="306" spans="1:9" ht="13">
      <c r="A306" s="11" t="s">
        <v>955</v>
      </c>
      <c r="B306" s="6">
        <f>VLOOKUP(A306,list!A:K,11,FALSE)</f>
        <v>2</v>
      </c>
      <c r="C306" s="6" t="str">
        <f>VLOOKUP(A306,list!A:K,6,FALSE)</f>
        <v>Nea Smyrni</v>
      </c>
      <c r="D306" s="12">
        <f>VLOOKUP(A306,list!A:K,3,FALSE)</f>
        <v>1160</v>
      </c>
      <c r="E306" s="6" t="s">
        <v>956</v>
      </c>
      <c r="F306" s="11">
        <v>37.951022999999999</v>
      </c>
      <c r="G306" s="11">
        <v>23.713080699999999</v>
      </c>
      <c r="H306" s="6" t="str">
        <f t="shared" si="0"/>
        <v>(37,951023 23,7130807),ID: 1370,2bd-Nea Smyrni-1160€</v>
      </c>
      <c r="I306" s="6" t="s">
        <v>957</v>
      </c>
    </row>
    <row r="307" spans="1:9" ht="13">
      <c r="A307" s="11" t="s">
        <v>958</v>
      </c>
      <c r="B307" s="6">
        <f>VLOOKUP(A307,list!A:K,11,FALSE)</f>
        <v>2</v>
      </c>
      <c r="C307" s="6" t="str">
        <f>VLOOKUP(A307,list!A:K,6,FALSE)</f>
        <v>Marousi</v>
      </c>
      <c r="D307" s="12">
        <f>VLOOKUP(A307,list!A:K,3,FALSE)</f>
        <v>1170</v>
      </c>
      <c r="E307" s="6" t="s">
        <v>959</v>
      </c>
      <c r="F307" s="11">
        <v>38.058910599999997</v>
      </c>
      <c r="G307" s="11">
        <v>23.804441099999998</v>
      </c>
      <c r="H307" s="6" t="str">
        <f t="shared" si="0"/>
        <v>(38,0589106 23,8044411),ID: 891,2bd-Marousi-1170€</v>
      </c>
      <c r="I307" s="6" t="s">
        <v>960</v>
      </c>
    </row>
    <row r="308" spans="1:9" ht="13">
      <c r="A308" s="11" t="s">
        <v>961</v>
      </c>
      <c r="B308" s="6">
        <f>VLOOKUP(A308,list!A:K,11,FALSE)</f>
        <v>2</v>
      </c>
      <c r="C308" s="6" t="str">
        <f>VLOOKUP(A308,list!A:K,6,FALSE)</f>
        <v>Ampelokipoi</v>
      </c>
      <c r="D308" s="12">
        <f>VLOOKUP(A308,list!A:K,3,FALSE)</f>
        <v>1210</v>
      </c>
      <c r="E308" s="6" t="s">
        <v>962</v>
      </c>
      <c r="F308" s="11">
        <v>37.990142800000001</v>
      </c>
      <c r="G308" s="11">
        <v>23.768701700000001</v>
      </c>
      <c r="H308" s="6" t="str">
        <f t="shared" si="0"/>
        <v>(37,9901428 23,7687017),ID: 1161,2bd-Ampelokipoi-1210€</v>
      </c>
      <c r="I308" s="6" t="s">
        <v>963</v>
      </c>
    </row>
    <row r="309" spans="1:9" ht="13">
      <c r="A309" s="11" t="s">
        <v>964</v>
      </c>
      <c r="B309" s="6">
        <f>VLOOKUP(A309,list!A:K,11,FALSE)</f>
        <v>2</v>
      </c>
      <c r="C309" s="6" t="str">
        <f>VLOOKUP(A309,list!A:K,6,FALSE)</f>
        <v>Marousi</v>
      </c>
      <c r="D309" s="12">
        <f>VLOOKUP(A309,list!A:K,3,FALSE)</f>
        <v>1210</v>
      </c>
      <c r="E309" s="6" t="s">
        <v>965</v>
      </c>
      <c r="F309" s="11">
        <v>38.041008599999998</v>
      </c>
      <c r="G309" s="11">
        <v>23.814216299999998</v>
      </c>
      <c r="H309" s="6" t="str">
        <f t="shared" si="0"/>
        <v>(38,0410086 23,8142163),ID: 721,2bd-Marousi-1210€</v>
      </c>
      <c r="I309" s="6" t="s">
        <v>966</v>
      </c>
    </row>
    <row r="310" spans="1:9" ht="13">
      <c r="A310" s="11" t="s">
        <v>967</v>
      </c>
      <c r="B310" s="6">
        <f>VLOOKUP(A310,list!A:K,11,FALSE)</f>
        <v>2</v>
      </c>
      <c r="C310" s="6" t="str">
        <f>VLOOKUP(A310,list!A:K,6,FALSE)</f>
        <v>Agia Paraskevi</v>
      </c>
      <c r="D310" s="12">
        <f>VLOOKUP(A310,list!A:K,3,FALSE)</f>
        <v>1270</v>
      </c>
      <c r="E310" s="6" t="s">
        <v>968</v>
      </c>
      <c r="F310" s="11">
        <v>38.006709600000001</v>
      </c>
      <c r="G310" s="11">
        <v>23.813691500000001</v>
      </c>
      <c r="H310" s="6" t="str">
        <f t="shared" si="0"/>
        <v>(38,0067096 23,8136915),ID: 673,2bd-Agia Paraskevi-1270€</v>
      </c>
      <c r="I310" s="6" t="s">
        <v>969</v>
      </c>
    </row>
    <row r="311" spans="1:9" ht="13">
      <c r="A311" s="11" t="s">
        <v>970</v>
      </c>
      <c r="B311" s="6">
        <f>VLOOKUP(A311,list!A:K,11,FALSE)</f>
        <v>2</v>
      </c>
      <c r="C311" s="6" t="str">
        <f>VLOOKUP(A311,list!A:K,6,FALSE)</f>
        <v>Marousi</v>
      </c>
      <c r="D311" s="12">
        <f>VLOOKUP(A311,list!A:K,3,FALSE)</f>
        <v>1290</v>
      </c>
      <c r="E311" s="6" t="s">
        <v>971</v>
      </c>
      <c r="F311" s="11">
        <v>38.046310099999999</v>
      </c>
      <c r="G311" s="11">
        <v>23.8074163</v>
      </c>
      <c r="H311" s="6" t="str">
        <f t="shared" si="0"/>
        <v>(38,0463101 23,8074163),ID: 12,2bd-Marousi-1290€</v>
      </c>
      <c r="I311" s="6" t="s">
        <v>972</v>
      </c>
    </row>
    <row r="312" spans="1:9" ht="13">
      <c r="A312" s="11" t="s">
        <v>973</v>
      </c>
      <c r="B312" s="6">
        <f>VLOOKUP(A312,list!A:K,11,FALSE)</f>
        <v>2</v>
      </c>
      <c r="C312" s="6" t="str">
        <f>VLOOKUP(A312,list!A:K,6,FALSE)</f>
        <v>Melissia</v>
      </c>
      <c r="D312" s="12">
        <f>VLOOKUP(A312,list!A:K,3,FALSE)</f>
        <v>1290</v>
      </c>
      <c r="E312" s="6" t="s">
        <v>974</v>
      </c>
      <c r="F312" s="11">
        <v>38.052759100000003</v>
      </c>
      <c r="G312" s="11">
        <v>23.8289717</v>
      </c>
      <c r="H312" s="6" t="str">
        <f t="shared" si="0"/>
        <v>(38,0527591 23,8289717),ID: 1371,2bd-Melissia-1290€</v>
      </c>
      <c r="I312" s="6" t="s">
        <v>975</v>
      </c>
    </row>
    <row r="313" spans="1:9" ht="13">
      <c r="A313" s="11" t="s">
        <v>976</v>
      </c>
      <c r="B313" s="6">
        <f>VLOOKUP(A313,list!A:K,11,FALSE)</f>
        <v>2</v>
      </c>
      <c r="C313" s="6" t="str">
        <f>VLOOKUP(A313,list!A:K,6,FALSE)</f>
        <v>Marousi</v>
      </c>
      <c r="D313" s="12">
        <f>VLOOKUP(A313,list!A:K,3,FALSE)</f>
        <v>1310</v>
      </c>
      <c r="E313" s="6" t="s">
        <v>977</v>
      </c>
      <c r="F313" s="11">
        <v>37.982634400000002</v>
      </c>
      <c r="G313" s="11">
        <v>23.716653900000001</v>
      </c>
      <c r="H313" s="6" t="str">
        <f t="shared" si="0"/>
        <v>(37,9826344 23,7166539),ID: 1626,2bd-Marousi-1310€</v>
      </c>
      <c r="I313" s="6" t="s">
        <v>978</v>
      </c>
    </row>
    <row r="314" spans="1:9" ht="13">
      <c r="A314" s="11" t="s">
        <v>979</v>
      </c>
      <c r="B314" s="6">
        <f>VLOOKUP(A314,list!A:K,11,FALSE)</f>
        <v>2</v>
      </c>
      <c r="C314" s="6" t="str">
        <f>VLOOKUP(A314,list!A:K,6,FALSE)</f>
        <v>Cholargos</v>
      </c>
      <c r="D314" s="12">
        <f>VLOOKUP(A314,list!A:K,3,FALSE)</f>
        <v>1330</v>
      </c>
      <c r="E314" s="6" t="s">
        <v>980</v>
      </c>
      <c r="F314" s="11">
        <v>37.998818800000002</v>
      </c>
      <c r="G314" s="11">
        <v>23.7992025</v>
      </c>
      <c r="H314" s="6" t="str">
        <f t="shared" si="0"/>
        <v>(37,9988188 23,7992025),ID: 1019,2bd-Cholargos-1330€</v>
      </c>
      <c r="I314" s="6" t="s">
        <v>981</v>
      </c>
    </row>
    <row r="315" spans="1:9" ht="13">
      <c r="A315" s="11" t="s">
        <v>982</v>
      </c>
      <c r="B315" s="6">
        <f>VLOOKUP(A315,list!A:K,11,FALSE)</f>
        <v>2</v>
      </c>
      <c r="C315" s="6" t="str">
        <f>VLOOKUP(A315,list!A:K,6,FALSE)</f>
        <v>Chalandri</v>
      </c>
      <c r="D315" s="12">
        <f>VLOOKUP(A315,list!A:K,3,FALSE)</f>
        <v>1350</v>
      </c>
      <c r="E315" s="6" t="s">
        <v>983</v>
      </c>
      <c r="F315" s="11">
        <v>37.988497299999999</v>
      </c>
      <c r="G315" s="11">
        <v>23.710780199999999</v>
      </c>
      <c r="H315" s="6" t="str">
        <f t="shared" si="0"/>
        <v>(37,9884973 23,7107802),ID: 1010921P,2bd-Chalandri-1350€</v>
      </c>
      <c r="I315" s="6" t="s">
        <v>984</v>
      </c>
    </row>
    <row r="316" spans="1:9" ht="13">
      <c r="A316" s="11" t="s">
        <v>985</v>
      </c>
      <c r="B316" s="6">
        <f>VLOOKUP(A316,list!A:K,11,FALSE)</f>
        <v>2</v>
      </c>
      <c r="C316" s="6" t="str">
        <f>VLOOKUP(A316,list!A:K,6,FALSE)</f>
        <v>Marousi</v>
      </c>
      <c r="D316" s="12">
        <f>VLOOKUP(A316,list!A:K,3,FALSE)</f>
        <v>1370</v>
      </c>
      <c r="E316" s="6" t="s">
        <v>986</v>
      </c>
      <c r="F316" s="11">
        <v>38.061323000000002</v>
      </c>
      <c r="G316" s="11">
        <v>23.801706100000001</v>
      </c>
      <c r="H316" s="6" t="str">
        <f t="shared" si="0"/>
        <v>(38,061323 23,8017061),ID: 1360,2bd-Marousi-1370€</v>
      </c>
      <c r="I316" s="6" t="s">
        <v>987</v>
      </c>
    </row>
    <row r="317" spans="1:9" ht="13">
      <c r="A317" s="11" t="s">
        <v>988</v>
      </c>
      <c r="B317" s="6">
        <f>VLOOKUP(A317,list!A:K,11,FALSE)</f>
        <v>2</v>
      </c>
      <c r="C317" s="6" t="str">
        <f>VLOOKUP(A317,list!A:K,6,FALSE)</f>
        <v>Kifisia</v>
      </c>
      <c r="D317" s="12">
        <f>VLOOKUP(A317,list!A:K,3,FALSE)</f>
        <v>1370</v>
      </c>
      <c r="E317" s="6" t="s">
        <v>989</v>
      </c>
      <c r="F317" s="11">
        <v>37.9747311</v>
      </c>
      <c r="G317" s="11">
        <v>23.6392217</v>
      </c>
      <c r="H317" s="6" t="str">
        <f t="shared" si="0"/>
        <v>(37,9747311 23,6392217),ID: 556,2bd-Kifisia-1370€</v>
      </c>
      <c r="I317" s="6" t="s">
        <v>990</v>
      </c>
    </row>
    <row r="318" spans="1:9" ht="13">
      <c r="A318" s="11" t="s">
        <v>991</v>
      </c>
      <c r="B318" s="6">
        <f>VLOOKUP(A318,list!A:K,11,FALSE)</f>
        <v>2</v>
      </c>
      <c r="C318" s="6" t="str">
        <f>VLOOKUP(A318,list!A:K,6,FALSE)</f>
        <v>Vrilissia</v>
      </c>
      <c r="D318" s="12">
        <f>VLOOKUP(A318,list!A:K,3,FALSE)</f>
        <v>1370</v>
      </c>
      <c r="E318" s="6" t="s">
        <v>992</v>
      </c>
      <c r="F318" s="11">
        <v>38.0346099</v>
      </c>
      <c r="G318" s="11">
        <v>23.835511799999999</v>
      </c>
      <c r="H318" s="6" t="str">
        <f t="shared" si="0"/>
        <v>(38,0346099 23,8355118),ID: 537,2bd-Vrilissia-1370€</v>
      </c>
      <c r="I318" s="6" t="s">
        <v>993</v>
      </c>
    </row>
    <row r="319" spans="1:9" ht="13">
      <c r="A319" s="11" t="s">
        <v>994</v>
      </c>
      <c r="B319" s="6">
        <f>VLOOKUP(A319,list!A:K,11,FALSE)</f>
        <v>2</v>
      </c>
      <c r="C319" s="6" t="str">
        <f>VLOOKUP(A319,list!A:K,6,FALSE)</f>
        <v>Pangrati</v>
      </c>
      <c r="D319" s="12">
        <f>VLOOKUP(A319,list!A:K,3,FALSE)</f>
        <v>1380</v>
      </c>
      <c r="E319" s="6" t="s">
        <v>995</v>
      </c>
      <c r="F319" s="11">
        <v>37.969101299999998</v>
      </c>
      <c r="G319" s="11">
        <v>23.744552800000001</v>
      </c>
      <c r="H319" s="6" t="str">
        <f t="shared" si="0"/>
        <v>(37,9691013 23,7445528),ID: 1350,2bd-Pangrati-1380€</v>
      </c>
      <c r="I319" s="6" t="s">
        <v>996</v>
      </c>
    </row>
    <row r="320" spans="1:9" ht="13">
      <c r="A320" s="11" t="s">
        <v>997</v>
      </c>
      <c r="B320" s="6">
        <f>VLOOKUP(A320,list!A:K,11,FALSE)</f>
        <v>2</v>
      </c>
      <c r="C320" s="6" t="str">
        <f>VLOOKUP(A320,list!A:K,6,FALSE)</f>
        <v>Palaio Faliro</v>
      </c>
      <c r="D320" s="12">
        <f>VLOOKUP(A320,list!A:K,3,FALSE)</f>
        <v>1380</v>
      </c>
      <c r="E320" s="6" t="s">
        <v>998</v>
      </c>
      <c r="F320" s="11">
        <v>37.923316700000001</v>
      </c>
      <c r="G320" s="11">
        <v>23.697757599999999</v>
      </c>
      <c r="H320" s="6" t="str">
        <f t="shared" si="0"/>
        <v>(37,9233167 23,6977576),ID: 1029693P,2bd-Palaio Faliro-1380€</v>
      </c>
      <c r="I320" s="6" t="s">
        <v>999</v>
      </c>
    </row>
    <row r="321" spans="1:9" ht="13">
      <c r="A321" s="11" t="s">
        <v>1000</v>
      </c>
      <c r="B321" s="6">
        <f>VLOOKUP(A321,list!A:K,11,FALSE)</f>
        <v>2</v>
      </c>
      <c r="C321" s="6" t="str">
        <f>VLOOKUP(A321,list!A:K,6,FALSE)</f>
        <v>Marousi</v>
      </c>
      <c r="D321" s="12">
        <f>VLOOKUP(A321,list!A:K,3,FALSE)</f>
        <v>1380</v>
      </c>
      <c r="E321" s="6" t="s">
        <v>1001</v>
      </c>
      <c r="F321" s="11">
        <v>38.047085000000003</v>
      </c>
      <c r="G321" s="11">
        <v>23.802480599999999</v>
      </c>
      <c r="H321" s="6" t="str">
        <f t="shared" si="0"/>
        <v>(38,047085 23,8024806),ID: 58,2bd-Marousi-1380€</v>
      </c>
      <c r="I321" s="6" t="s">
        <v>1002</v>
      </c>
    </row>
    <row r="322" spans="1:9" ht="13">
      <c r="A322" s="11" t="s">
        <v>1003</v>
      </c>
      <c r="B322" s="6">
        <f>VLOOKUP(A322,list!A:K,11,FALSE)</f>
        <v>2</v>
      </c>
      <c r="C322" s="6" t="str">
        <f>VLOOKUP(A322,list!A:K,6,FALSE)</f>
        <v>Neo Psychiko</v>
      </c>
      <c r="D322" s="12">
        <f>VLOOKUP(A322,list!A:K,3,FALSE)</f>
        <v>1390</v>
      </c>
      <c r="E322" s="6" t="s">
        <v>1004</v>
      </c>
      <c r="F322" s="11">
        <v>37.998976999999996</v>
      </c>
      <c r="G322" s="11">
        <v>23.774768399999999</v>
      </c>
      <c r="H322" s="6" t="str">
        <f t="shared" si="0"/>
        <v>(37,998977 23,7747684),ID: 124,2bd-Neo Psychiko-1390€</v>
      </c>
      <c r="I322" s="6" t="s">
        <v>1005</v>
      </c>
    </row>
    <row r="323" spans="1:9" ht="13">
      <c r="A323" s="11" t="s">
        <v>1006</v>
      </c>
      <c r="B323" s="6">
        <f>VLOOKUP(A323,list!A:K,11,FALSE)</f>
        <v>2</v>
      </c>
      <c r="C323" s="6" t="str">
        <f>VLOOKUP(A323,list!A:K,6,FALSE)</f>
        <v>Kolonaki</v>
      </c>
      <c r="D323" s="12">
        <f>VLOOKUP(A323,list!A:K,3,FALSE)</f>
        <v>1400</v>
      </c>
      <c r="E323" s="6" t="s">
        <v>1007</v>
      </c>
      <c r="F323" s="11">
        <v>37.981657300000002</v>
      </c>
      <c r="G323" s="11">
        <v>23.738508700000001</v>
      </c>
      <c r="H323" s="6" t="str">
        <f t="shared" si="0"/>
        <v>(37,9816573 23,7385087),ID: 1286,2bd-Kolonaki-1400€</v>
      </c>
      <c r="I323" s="6" t="s">
        <v>1008</v>
      </c>
    </row>
    <row r="324" spans="1:9" ht="13">
      <c r="A324" s="11" t="s">
        <v>1009</v>
      </c>
      <c r="B324" s="6">
        <f>VLOOKUP(A324,list!A:K,11,FALSE)</f>
        <v>2</v>
      </c>
      <c r="C324" s="6" t="str">
        <f>VLOOKUP(A324,list!A:K,6,FALSE)</f>
        <v>Palaio Faliro</v>
      </c>
      <c r="D324" s="12">
        <f>VLOOKUP(A324,list!A:K,3,FALSE)</f>
        <v>1410</v>
      </c>
      <c r="E324" s="6" t="s">
        <v>1010</v>
      </c>
      <c r="F324" s="11">
        <v>37.9289402</v>
      </c>
      <c r="G324" s="11">
        <v>23.694192699999999</v>
      </c>
      <c r="H324" s="6" t="str">
        <f t="shared" si="0"/>
        <v>(37,9289402 23,6941927),ID: 69,2bd-Palaio Faliro-1410€</v>
      </c>
      <c r="I324" s="6" t="s">
        <v>1011</v>
      </c>
    </row>
    <row r="325" spans="1:9" ht="13">
      <c r="A325" s="11" t="s">
        <v>1012</v>
      </c>
      <c r="B325" s="6">
        <f>VLOOKUP(A325,list!A:K,11,FALSE)</f>
        <v>2</v>
      </c>
      <c r="C325" s="6" t="str">
        <f>VLOOKUP(A325,list!A:K,6,FALSE)</f>
        <v>Marousi</v>
      </c>
      <c r="D325" s="12">
        <f>VLOOKUP(A325,list!A:K,3,FALSE)</f>
        <v>1420</v>
      </c>
      <c r="E325" s="6" t="s">
        <v>1013</v>
      </c>
      <c r="F325" s="11">
        <v>38.0322222</v>
      </c>
      <c r="G325" s="11">
        <v>23.810647500000002</v>
      </c>
      <c r="H325" s="6" t="str">
        <f t="shared" si="0"/>
        <v>(38,0322222 23,8106475),ID: 1523,2bd-Marousi-1420€</v>
      </c>
      <c r="I325" s="6" t="s">
        <v>1014</v>
      </c>
    </row>
    <row r="326" spans="1:9" ht="13">
      <c r="A326" s="11" t="s">
        <v>1015</v>
      </c>
      <c r="B326" s="6">
        <f>VLOOKUP(A326,list!A:K,11,FALSE)</f>
        <v>2</v>
      </c>
      <c r="C326" s="6" t="str">
        <f>VLOOKUP(A326,list!A:K,6,FALSE)</f>
        <v>Pangrati</v>
      </c>
      <c r="D326" s="12">
        <f>VLOOKUP(A326,list!A:K,3,FALSE)</f>
        <v>1440</v>
      </c>
      <c r="E326" s="6" t="s">
        <v>1016</v>
      </c>
      <c r="F326" s="11">
        <v>37.970900200000003</v>
      </c>
      <c r="G326" s="11">
        <v>23.744076700000001</v>
      </c>
      <c r="H326" s="6" t="str">
        <f t="shared" si="0"/>
        <v>(37,9709002 23,7440767),ID: 1219,2bd-Pangrati-1440€</v>
      </c>
      <c r="I326" s="6" t="s">
        <v>1017</v>
      </c>
    </row>
    <row r="327" spans="1:9" ht="13">
      <c r="A327" s="11" t="s">
        <v>1018</v>
      </c>
      <c r="B327" s="6">
        <f>VLOOKUP(A327,list!A:K,11,FALSE)</f>
        <v>2</v>
      </c>
      <c r="C327" s="6" t="str">
        <f>VLOOKUP(A327,list!A:K,6,FALSE)</f>
        <v>Marousi</v>
      </c>
      <c r="D327" s="12">
        <f>VLOOKUP(A327,list!A:K,3,FALSE)</f>
        <v>1440</v>
      </c>
      <c r="E327" s="6" t="s">
        <v>1019</v>
      </c>
      <c r="F327" s="11">
        <v>38.035264400000003</v>
      </c>
      <c r="G327" s="11">
        <v>23.816140399999998</v>
      </c>
      <c r="H327" s="6" t="str">
        <f t="shared" si="0"/>
        <v>(38,0352644 23,8161404),ID: 1010922P,2bd-Marousi-1440€</v>
      </c>
      <c r="I327" s="6" t="s">
        <v>1020</v>
      </c>
    </row>
    <row r="328" spans="1:9" ht="13">
      <c r="A328" s="11" t="s">
        <v>1021</v>
      </c>
      <c r="B328" s="6">
        <f>VLOOKUP(A328,list!A:K,11,FALSE)</f>
        <v>2</v>
      </c>
      <c r="C328" s="6" t="str">
        <f>VLOOKUP(A328,list!A:K,6,FALSE)</f>
        <v>Palaio Faliro</v>
      </c>
      <c r="D328" s="12">
        <f>VLOOKUP(A328,list!A:K,3,FALSE)</f>
        <v>1440</v>
      </c>
      <c r="E328" s="6" t="s">
        <v>1022</v>
      </c>
      <c r="F328" s="11">
        <v>37.922372799999998</v>
      </c>
      <c r="G328" s="11">
        <v>23.6977677</v>
      </c>
      <c r="H328" s="6" t="str">
        <f t="shared" si="0"/>
        <v>(37,9223728 23,6977677),ID: 1029692P,2bd-Palaio Faliro-1440€</v>
      </c>
      <c r="I328" s="6" t="s">
        <v>1023</v>
      </c>
    </row>
    <row r="329" spans="1:9" ht="13">
      <c r="A329" s="11" t="s">
        <v>1024</v>
      </c>
      <c r="B329" s="6">
        <f>VLOOKUP(A329,list!A:K,11,FALSE)</f>
        <v>2</v>
      </c>
      <c r="C329" s="6" t="str">
        <f>VLOOKUP(A329,list!A:K,6,FALSE)</f>
        <v>Marousi</v>
      </c>
      <c r="D329" s="12">
        <f>VLOOKUP(A329,list!A:K,3,FALSE)</f>
        <v>1450</v>
      </c>
      <c r="E329" s="6" t="s">
        <v>1025</v>
      </c>
      <c r="F329" s="11">
        <v>38.051174000000003</v>
      </c>
      <c r="G329" s="11">
        <v>23.805563800000002</v>
      </c>
      <c r="H329" s="6" t="str">
        <f t="shared" si="0"/>
        <v>(38,051174 23,8055638),ID: 299,2bd-Marousi-1450€</v>
      </c>
      <c r="I329" s="6" t="s">
        <v>1026</v>
      </c>
    </row>
    <row r="330" spans="1:9" ht="13">
      <c r="A330" s="11" t="s">
        <v>1027</v>
      </c>
      <c r="B330" s="6">
        <f>VLOOKUP(A330,list!A:K,11,FALSE)</f>
        <v>2</v>
      </c>
      <c r="C330" s="6" t="str">
        <f>VLOOKUP(A330,list!A:K,6,FALSE)</f>
        <v>Marousi</v>
      </c>
      <c r="D330" s="12">
        <f>VLOOKUP(A330,list!A:K,3,FALSE)</f>
        <v>1460</v>
      </c>
      <c r="E330" s="6" t="s">
        <v>1028</v>
      </c>
      <c r="F330" s="11">
        <v>38.046310099999999</v>
      </c>
      <c r="G330" s="11">
        <v>23.8074163</v>
      </c>
      <c r="H330" s="6" t="str">
        <f t="shared" si="0"/>
        <v>(38,0463101 23,8074163),ID: 528,2bd-Marousi-1460€</v>
      </c>
      <c r="I330" s="6" t="s">
        <v>1029</v>
      </c>
    </row>
    <row r="331" spans="1:9" ht="13">
      <c r="A331" s="11" t="s">
        <v>1030</v>
      </c>
      <c r="B331" s="6">
        <f>VLOOKUP(A331,list!A:K,11,FALSE)</f>
        <v>2</v>
      </c>
      <c r="C331" s="6" t="str">
        <f>VLOOKUP(A331,list!A:K,6,FALSE)</f>
        <v>Marousi</v>
      </c>
      <c r="D331" s="12">
        <f>VLOOKUP(A331,list!A:K,3,FALSE)</f>
        <v>1460</v>
      </c>
      <c r="E331" s="6" t="s">
        <v>1031</v>
      </c>
      <c r="F331" s="11">
        <v>38.046310099999999</v>
      </c>
      <c r="G331" s="11">
        <v>23.8074163</v>
      </c>
      <c r="H331" s="6" t="str">
        <f t="shared" si="0"/>
        <v>(38,0463101 23,8074163),ID: 11,2bd-Marousi-1460€</v>
      </c>
      <c r="I331" s="6" t="s">
        <v>1032</v>
      </c>
    </row>
    <row r="332" spans="1:9" ht="13">
      <c r="A332" s="11" t="s">
        <v>1033</v>
      </c>
      <c r="B332" s="6">
        <f>VLOOKUP(A332,list!A:K,11,FALSE)</f>
        <v>2</v>
      </c>
      <c r="C332" s="6" t="str">
        <f>VLOOKUP(A332,list!A:K,6,FALSE)</f>
        <v>Marousi</v>
      </c>
      <c r="D332" s="12">
        <f>VLOOKUP(A332,list!A:K,3,FALSE)</f>
        <v>1460</v>
      </c>
      <c r="E332" s="6" t="s">
        <v>1034</v>
      </c>
      <c r="F332" s="11">
        <v>38.047085000000003</v>
      </c>
      <c r="G332" s="11">
        <v>23.802480599999999</v>
      </c>
      <c r="H332" s="6" t="str">
        <f t="shared" si="0"/>
        <v>(38,047085 23,8024806),ID: 7,2bd-Marousi-1460€</v>
      </c>
      <c r="I332" s="6" t="s">
        <v>1035</v>
      </c>
    </row>
    <row r="333" spans="1:9" ht="13">
      <c r="A333" s="11" t="s">
        <v>1036</v>
      </c>
      <c r="B333" s="6">
        <f>VLOOKUP(A333,list!A:K,11,FALSE)</f>
        <v>2</v>
      </c>
      <c r="C333" s="6" t="str">
        <f>VLOOKUP(A333,list!A:K,6,FALSE)</f>
        <v>Ampelokipoi</v>
      </c>
      <c r="D333" s="12">
        <f>VLOOKUP(A333,list!A:K,3,FALSE)</f>
        <v>1470</v>
      </c>
      <c r="E333" s="6" t="s">
        <v>1037</v>
      </c>
      <c r="F333" s="11">
        <v>37.989821999999997</v>
      </c>
      <c r="G333" s="11">
        <v>23.768470600000001</v>
      </c>
      <c r="H333" s="6" t="str">
        <f t="shared" si="0"/>
        <v>(37,989822 23,7684706),ID: 1014670P,2bd-Ampelokipoi-1470€</v>
      </c>
      <c r="I333" s="6" t="s">
        <v>1038</v>
      </c>
    </row>
    <row r="334" spans="1:9" ht="13">
      <c r="A334" s="11" t="s">
        <v>1039</v>
      </c>
      <c r="B334" s="6">
        <f>VLOOKUP(A334,list!A:K,11,FALSE)</f>
        <v>2</v>
      </c>
      <c r="C334" s="6" t="str">
        <f>VLOOKUP(A334,list!A:K,6,FALSE)</f>
        <v>Marousi</v>
      </c>
      <c r="D334" s="12">
        <f>VLOOKUP(A334,list!A:K,3,FALSE)</f>
        <v>1480</v>
      </c>
      <c r="E334" s="6" t="s">
        <v>1040</v>
      </c>
      <c r="F334" s="11">
        <v>37.982634400000002</v>
      </c>
      <c r="G334" s="11">
        <v>23.716653900000001</v>
      </c>
      <c r="H334" s="6" t="str">
        <f t="shared" si="0"/>
        <v>(37,9826344 23,7166539),ID: 665,2bd-Marousi-1480€</v>
      </c>
      <c r="I334" s="6" t="s">
        <v>1041</v>
      </c>
    </row>
    <row r="335" spans="1:9" ht="13">
      <c r="A335" s="11" t="s">
        <v>1042</v>
      </c>
      <c r="B335" s="6">
        <f>VLOOKUP(A335,list!A:K,11,FALSE)</f>
        <v>2</v>
      </c>
      <c r="C335" s="6" t="str">
        <f>VLOOKUP(A335,list!A:K,6,FALSE)</f>
        <v>Nea Erithrea</v>
      </c>
      <c r="D335" s="12">
        <f>VLOOKUP(A335,list!A:K,3,FALSE)</f>
        <v>1490</v>
      </c>
      <c r="E335" s="6" t="s">
        <v>1043</v>
      </c>
      <c r="F335" s="11">
        <v>38.0934046</v>
      </c>
      <c r="G335" s="11">
        <v>23.815573100000002</v>
      </c>
      <c r="H335" s="6" t="str">
        <f t="shared" si="0"/>
        <v>(38,0934046 23,8155731),ID: 1200,2bd-Nea Erithrea-1490€</v>
      </c>
      <c r="I335" s="6" t="s">
        <v>1044</v>
      </c>
    </row>
    <row r="336" spans="1:9" ht="13">
      <c r="A336" s="11" t="s">
        <v>1045</v>
      </c>
      <c r="B336" s="6">
        <f>VLOOKUP(A336,list!A:K,11,FALSE)</f>
        <v>2</v>
      </c>
      <c r="C336" s="6" t="str">
        <f>VLOOKUP(A336,list!A:K,6,FALSE)</f>
        <v>Lycabettus</v>
      </c>
      <c r="D336" s="12">
        <f>VLOOKUP(A336,list!A:K,3,FALSE)</f>
        <v>1500</v>
      </c>
      <c r="E336" s="6" t="s">
        <v>1046</v>
      </c>
      <c r="F336" s="11">
        <v>37.987336200000001</v>
      </c>
      <c r="G336" s="11">
        <v>23.7483328</v>
      </c>
      <c r="H336" s="6" t="str">
        <f t="shared" si="0"/>
        <v>(37,9873362 23,7483328),ID: 1010942P,2bd-Lycabettus-1500€</v>
      </c>
      <c r="I336" s="6" t="s">
        <v>1047</v>
      </c>
    </row>
    <row r="337" spans="1:9" ht="13">
      <c r="A337" s="11" t="s">
        <v>1048</v>
      </c>
      <c r="B337" s="6">
        <f>VLOOKUP(A337,list!A:K,11,FALSE)</f>
        <v>2</v>
      </c>
      <c r="C337" s="6" t="str">
        <f>VLOOKUP(A337,list!A:K,6,FALSE)</f>
        <v>Chalandri</v>
      </c>
      <c r="D337" s="12">
        <f>VLOOKUP(A337,list!A:K,3,FALSE)</f>
        <v>1500</v>
      </c>
      <c r="E337" s="6" t="s">
        <v>1049</v>
      </c>
      <c r="F337" s="11">
        <v>38.0042312</v>
      </c>
      <c r="G337" s="11">
        <v>23.796685400000001</v>
      </c>
      <c r="H337" s="6" t="str">
        <f t="shared" si="0"/>
        <v>(38,0042312 23,7966854),ID: 1010930P,2bd-Chalandri-1500€</v>
      </c>
      <c r="I337" s="6" t="s">
        <v>1050</v>
      </c>
    </row>
    <row r="338" spans="1:9" ht="13">
      <c r="A338" s="11" t="s">
        <v>1051</v>
      </c>
      <c r="B338" s="6">
        <f>VLOOKUP(A338,list!A:K,11,FALSE)</f>
        <v>2</v>
      </c>
      <c r="C338" s="6" t="str">
        <f>VLOOKUP(A338,list!A:K,6,FALSE)</f>
        <v>Agia Paraskevi</v>
      </c>
      <c r="D338" s="12">
        <f>VLOOKUP(A338,list!A:K,3,FALSE)</f>
        <v>1500</v>
      </c>
      <c r="E338" s="6" t="s">
        <v>1052</v>
      </c>
      <c r="F338" s="11">
        <v>38.017363099999997</v>
      </c>
      <c r="G338" s="11">
        <v>23.837400200000001</v>
      </c>
      <c r="H338" s="6" t="str">
        <f t="shared" si="0"/>
        <v>(38,0173631 23,8374002),ID: 1433,2bd-Agia Paraskevi-1500€</v>
      </c>
      <c r="I338" s="6" t="s">
        <v>1053</v>
      </c>
    </row>
    <row r="339" spans="1:9" ht="13">
      <c r="A339" s="11" t="s">
        <v>1054</v>
      </c>
      <c r="B339" s="6">
        <f>VLOOKUP(A339,list!A:K,11,FALSE)</f>
        <v>2</v>
      </c>
      <c r="C339" s="6" t="str">
        <f>VLOOKUP(A339,list!A:K,6,FALSE)</f>
        <v>Neo Psychiko</v>
      </c>
      <c r="D339" s="12">
        <f>VLOOKUP(A339,list!A:K,3,FALSE)</f>
        <v>1520</v>
      </c>
      <c r="E339" s="6" t="s">
        <v>1055</v>
      </c>
      <c r="F339" s="11">
        <v>38.005327999999999</v>
      </c>
      <c r="G339" s="11">
        <v>23.778745099999998</v>
      </c>
      <c r="H339" s="6" t="str">
        <f t="shared" si="0"/>
        <v>(38,005328 23,7787451),ID: 994,2bd-Neo Psychiko-1520€</v>
      </c>
      <c r="I339" s="6" t="s">
        <v>1056</v>
      </c>
    </row>
    <row r="340" spans="1:9" ht="13">
      <c r="A340" s="11" t="s">
        <v>1057</v>
      </c>
      <c r="B340" s="6">
        <f>VLOOKUP(A340,list!A:K,11,FALSE)</f>
        <v>2</v>
      </c>
      <c r="C340" s="6" t="str">
        <f>VLOOKUP(A340,list!A:K,6,FALSE)</f>
        <v>Kifisia</v>
      </c>
      <c r="D340" s="12">
        <f>VLOOKUP(A340,list!A:K,3,FALSE)</f>
        <v>1530</v>
      </c>
      <c r="E340" s="6" t="s">
        <v>1058</v>
      </c>
      <c r="F340" s="11">
        <v>38.0868635</v>
      </c>
      <c r="G340" s="11">
        <v>23.800302899999998</v>
      </c>
      <c r="H340" s="6" t="str">
        <f t="shared" si="0"/>
        <v>(38,0868635 23,8003029),ID: 732,2bd-Kifisia-1530€</v>
      </c>
      <c r="I340" s="6" t="s">
        <v>1059</v>
      </c>
    </row>
    <row r="341" spans="1:9" ht="13">
      <c r="A341" s="11" t="s">
        <v>1060</v>
      </c>
      <c r="B341" s="6">
        <f>VLOOKUP(A341,list!A:K,11,FALSE)</f>
        <v>2</v>
      </c>
      <c r="C341" s="6" t="str">
        <f>VLOOKUP(A341,list!A:K,6,FALSE)</f>
        <v>Alimos</v>
      </c>
      <c r="D341" s="12">
        <f>VLOOKUP(A341,list!A:K,3,FALSE)</f>
        <v>1540</v>
      </c>
      <c r="E341" s="6" t="s">
        <v>1061</v>
      </c>
      <c r="F341" s="11">
        <v>37.915297600000002</v>
      </c>
      <c r="G341" s="11">
        <v>23.711668100000001</v>
      </c>
      <c r="H341" s="6" t="str">
        <f t="shared" si="0"/>
        <v>(37,9152976 23,7116681),ID: 1248,2bd-Alimos-1540€</v>
      </c>
      <c r="I341" s="6" t="s">
        <v>1062</v>
      </c>
    </row>
    <row r="342" spans="1:9" ht="13">
      <c r="A342" s="11" t="s">
        <v>1063</v>
      </c>
      <c r="B342" s="6">
        <f>VLOOKUP(A342,list!A:K,11,FALSE)</f>
        <v>2</v>
      </c>
      <c r="C342" s="6" t="str">
        <f>VLOOKUP(A342,list!A:K,6,FALSE)</f>
        <v>Palaio Faliro</v>
      </c>
      <c r="D342" s="12">
        <f>VLOOKUP(A342,list!A:K,3,FALSE)</f>
        <v>1540</v>
      </c>
      <c r="E342" s="6" t="s">
        <v>1064</v>
      </c>
      <c r="F342" s="11">
        <v>37.930602</v>
      </c>
      <c r="G342" s="11">
        <v>23.707095299999999</v>
      </c>
      <c r="H342" s="6" t="str">
        <f t="shared" si="0"/>
        <v>(37,930602 23,7070953),ID: 1355,2bd-Palaio Faliro-1540€</v>
      </c>
      <c r="I342" s="6" t="s">
        <v>1065</v>
      </c>
    </row>
    <row r="343" spans="1:9" ht="13">
      <c r="A343" s="11" t="s">
        <v>1066</v>
      </c>
      <c r="B343" s="6">
        <f>VLOOKUP(A343,list!A:K,11,FALSE)</f>
        <v>2</v>
      </c>
      <c r="C343" s="6" t="str">
        <f>VLOOKUP(A343,list!A:K,6,FALSE)</f>
        <v>Neo Psychiko</v>
      </c>
      <c r="D343" s="12">
        <f>VLOOKUP(A343,list!A:K,3,FALSE)</f>
        <v>1560</v>
      </c>
      <c r="E343" s="6" t="s">
        <v>1067</v>
      </c>
      <c r="F343" s="11">
        <v>38.001252299999997</v>
      </c>
      <c r="G343" s="11">
        <v>23.773928300000001</v>
      </c>
      <c r="H343" s="6" t="str">
        <f t="shared" si="0"/>
        <v>(38,0012523 23,7739283),ID: 1010934P,2bd-Neo Psychiko-1560€</v>
      </c>
      <c r="I343" s="6" t="s">
        <v>1068</v>
      </c>
    </row>
    <row r="344" spans="1:9" ht="13">
      <c r="A344" s="11" t="s">
        <v>1069</v>
      </c>
      <c r="B344" s="6">
        <f>VLOOKUP(A344,list!A:K,11,FALSE)</f>
        <v>2</v>
      </c>
      <c r="C344" s="6" t="str">
        <f>VLOOKUP(A344,list!A:K,6,FALSE)</f>
        <v>Marousi</v>
      </c>
      <c r="D344" s="12">
        <f>VLOOKUP(A344,list!A:K,3,FALSE)</f>
        <v>1560</v>
      </c>
      <c r="E344" s="6" t="s">
        <v>1070</v>
      </c>
      <c r="F344" s="11">
        <v>37.958629700000003</v>
      </c>
      <c r="G344" s="11">
        <v>23.694220999999999</v>
      </c>
      <c r="H344" s="6" t="str">
        <f t="shared" si="0"/>
        <v>(37,9586297 23,694221),ID: 1029696P,2bd-Marousi-1560€</v>
      </c>
      <c r="I344" s="6" t="s">
        <v>1071</v>
      </c>
    </row>
    <row r="345" spans="1:9" ht="13">
      <c r="A345" s="11" t="s">
        <v>1072</v>
      </c>
      <c r="B345" s="6">
        <f>VLOOKUP(A345,list!A:K,11,FALSE)</f>
        <v>2</v>
      </c>
      <c r="C345" s="6" t="str">
        <f>VLOOKUP(A345,list!A:K,6,FALSE)</f>
        <v>Marousi</v>
      </c>
      <c r="D345" s="12">
        <f>VLOOKUP(A345,list!A:K,3,FALSE)</f>
        <v>1560</v>
      </c>
      <c r="E345" s="6" t="s">
        <v>1073</v>
      </c>
      <c r="F345" s="11">
        <v>38.046310099999999</v>
      </c>
      <c r="G345" s="11">
        <v>23.8074163</v>
      </c>
      <c r="H345" s="6" t="str">
        <f t="shared" si="0"/>
        <v>(38,0463101 23,8074163),ID: 1010926P,2bd-Marousi-1560€</v>
      </c>
      <c r="I345" s="6" t="s">
        <v>1074</v>
      </c>
    </row>
    <row r="346" spans="1:9" ht="13">
      <c r="A346" s="11" t="s">
        <v>1075</v>
      </c>
      <c r="B346" s="6">
        <f>VLOOKUP(A346,list!A:K,11,FALSE)</f>
        <v>2</v>
      </c>
      <c r="C346" s="6" t="str">
        <f>VLOOKUP(A346,list!A:K,6,FALSE)</f>
        <v>Historic Center</v>
      </c>
      <c r="D346" s="12">
        <f>VLOOKUP(A346,list!A:K,3,FALSE)</f>
        <v>1560</v>
      </c>
      <c r="E346" s="6" t="s">
        <v>1076</v>
      </c>
      <c r="F346" s="11">
        <v>37.983809600000001</v>
      </c>
      <c r="G346" s="11">
        <v>23.727538800000001</v>
      </c>
      <c r="H346" s="6" t="str">
        <f t="shared" si="0"/>
        <v>(37,9838096 23,7275388),ID: 1014669P,2bd-Historic Center-1560€</v>
      </c>
      <c r="I346" s="6" t="s">
        <v>1077</v>
      </c>
    </row>
    <row r="347" spans="1:9" ht="13">
      <c r="A347" s="11" t="s">
        <v>1078</v>
      </c>
      <c r="B347" s="6">
        <f>VLOOKUP(A347,list!A:K,11,FALSE)</f>
        <v>2</v>
      </c>
      <c r="C347" s="6" t="str">
        <f>VLOOKUP(A347,list!A:K,6,FALSE)</f>
        <v>Marousi</v>
      </c>
      <c r="D347" s="12">
        <f>VLOOKUP(A347,list!A:K,3,FALSE)</f>
        <v>1560</v>
      </c>
      <c r="E347" s="6" t="s">
        <v>1079</v>
      </c>
      <c r="F347" s="11">
        <v>38.033934700000003</v>
      </c>
      <c r="G347" s="11">
        <v>23.801272600000001</v>
      </c>
      <c r="H347" s="6" t="str">
        <f t="shared" si="0"/>
        <v>(38,0339347 23,8012726),ID: 1010917P,2bd-Marousi-1560€</v>
      </c>
      <c r="I347" s="6" t="s">
        <v>1080</v>
      </c>
    </row>
    <row r="348" spans="1:9" ht="13">
      <c r="A348" s="11" t="s">
        <v>1081</v>
      </c>
      <c r="B348" s="6">
        <f>VLOOKUP(A348,list!A:K,11,FALSE)</f>
        <v>2</v>
      </c>
      <c r="C348" s="6" t="str">
        <f>VLOOKUP(A348,list!A:K,6,FALSE)</f>
        <v>Marousi</v>
      </c>
      <c r="D348" s="12">
        <f>VLOOKUP(A348,list!A:K,3,FALSE)</f>
        <v>1570</v>
      </c>
      <c r="E348" s="6" t="s">
        <v>1082</v>
      </c>
      <c r="F348" s="11">
        <v>38.046310099999999</v>
      </c>
      <c r="G348" s="11">
        <v>23.8074163</v>
      </c>
      <c r="H348" s="6" t="str">
        <f t="shared" si="0"/>
        <v>(38,0463101 23,8074163),ID: 1017743P,2bd-Marousi-1570€</v>
      </c>
      <c r="I348" s="6" t="s">
        <v>1083</v>
      </c>
    </row>
    <row r="349" spans="1:9" ht="13">
      <c r="A349" s="11" t="s">
        <v>1084</v>
      </c>
      <c r="B349" s="6">
        <f>VLOOKUP(A349,list!A:K,11,FALSE)</f>
        <v>2</v>
      </c>
      <c r="C349" s="6" t="str">
        <f>VLOOKUP(A349,list!A:K,6,FALSE)</f>
        <v>Marousi</v>
      </c>
      <c r="D349" s="12">
        <f>VLOOKUP(A349,list!A:K,3,FALSE)</f>
        <v>1570</v>
      </c>
      <c r="E349" s="6" t="s">
        <v>1085</v>
      </c>
      <c r="F349" s="11">
        <v>38.048870200000003</v>
      </c>
      <c r="G349" s="11">
        <v>23.816482600000001</v>
      </c>
      <c r="H349" s="6" t="str">
        <f t="shared" si="0"/>
        <v>(38,0488702 23,8164826),ID: 1596,2bd-Marousi-1570€</v>
      </c>
      <c r="I349" s="6" t="s">
        <v>1086</v>
      </c>
    </row>
    <row r="350" spans="1:9" ht="13">
      <c r="A350" s="11" t="s">
        <v>1087</v>
      </c>
      <c r="B350" s="6">
        <f>VLOOKUP(A350,list!A:K,11,FALSE)</f>
        <v>2</v>
      </c>
      <c r="C350" s="6" t="str">
        <f>VLOOKUP(A350,list!A:K,6,FALSE)</f>
        <v>Marousi</v>
      </c>
      <c r="D350" s="12">
        <f>VLOOKUP(A350,list!A:K,3,FALSE)</f>
        <v>1580</v>
      </c>
      <c r="E350" s="6" t="s">
        <v>1088</v>
      </c>
      <c r="F350" s="11">
        <v>38.051174000000003</v>
      </c>
      <c r="G350" s="11">
        <v>23.805563800000002</v>
      </c>
      <c r="H350" s="6" t="str">
        <f t="shared" si="0"/>
        <v>(38,051174 23,8055638),ID: 1020054P,2bd-Marousi-1580€</v>
      </c>
      <c r="I350" s="6" t="s">
        <v>1089</v>
      </c>
    </row>
    <row r="351" spans="1:9" ht="13">
      <c r="A351" s="11" t="s">
        <v>1090</v>
      </c>
      <c r="B351" s="6">
        <f>VLOOKUP(A351,list!A:K,11,FALSE)</f>
        <v>2</v>
      </c>
      <c r="C351" s="6" t="str">
        <f>VLOOKUP(A351,list!A:K,6,FALSE)</f>
        <v>Chalandri</v>
      </c>
      <c r="D351" s="12">
        <f>VLOOKUP(A351,list!A:K,3,FALSE)</f>
        <v>1580</v>
      </c>
      <c r="E351" s="6" t="s">
        <v>1091</v>
      </c>
      <c r="F351" s="11">
        <v>37.999837599999999</v>
      </c>
      <c r="G351" s="11">
        <v>23.816669399999999</v>
      </c>
      <c r="H351" s="6" t="str">
        <f t="shared" si="0"/>
        <v>(37,9998376 23,8166694),ID: 1187,2bd-Chalandri-1580€</v>
      </c>
      <c r="I351" s="6" t="s">
        <v>1092</v>
      </c>
    </row>
    <row r="352" spans="1:9" ht="13">
      <c r="A352" s="11" t="s">
        <v>1093</v>
      </c>
      <c r="B352" s="6">
        <f>VLOOKUP(A352,list!A:K,11,FALSE)</f>
        <v>2</v>
      </c>
      <c r="C352" s="6" t="str">
        <f>VLOOKUP(A352,list!A:K,6,FALSE)</f>
        <v>Marousi</v>
      </c>
      <c r="D352" s="12">
        <f>VLOOKUP(A352,list!A:K,3,FALSE)</f>
        <v>1590</v>
      </c>
      <c r="E352" s="6" t="s">
        <v>1094</v>
      </c>
      <c r="F352" s="11">
        <v>38.0523381</v>
      </c>
      <c r="G352" s="11">
        <v>23.8113341</v>
      </c>
      <c r="H352" s="6" t="str">
        <f t="shared" si="0"/>
        <v>(38,0523381 23,8113341),ID: 1010910P,2bd-Marousi-1590€</v>
      </c>
      <c r="I352" s="6" t="s">
        <v>1095</v>
      </c>
    </row>
    <row r="353" spans="1:9" ht="13">
      <c r="A353" s="11" t="s">
        <v>1096</v>
      </c>
      <c r="B353" s="6">
        <f>VLOOKUP(A353,list!A:K,11,FALSE)</f>
        <v>2</v>
      </c>
      <c r="C353" s="6" t="str">
        <f>VLOOKUP(A353,list!A:K,6,FALSE)</f>
        <v>Palaio Faliro</v>
      </c>
      <c r="D353" s="12">
        <f>VLOOKUP(A353,list!A:K,3,FALSE)</f>
        <v>1590</v>
      </c>
      <c r="E353" s="6" t="s">
        <v>1097</v>
      </c>
      <c r="F353" s="11">
        <v>37.927036200000003</v>
      </c>
      <c r="G353" s="11">
        <v>23.6964407</v>
      </c>
      <c r="H353" s="6" t="str">
        <f t="shared" si="0"/>
        <v>(37,9270362 23,6964407),ID: 1017863P,2bd-Palaio Faliro-1590€</v>
      </c>
      <c r="I353" s="6" t="s">
        <v>1098</v>
      </c>
    </row>
    <row r="354" spans="1:9" ht="13">
      <c r="A354" s="11" t="s">
        <v>1099</v>
      </c>
      <c r="B354" s="6">
        <f>VLOOKUP(A354,list!A:K,11,FALSE)</f>
        <v>2</v>
      </c>
      <c r="C354" s="6" t="str">
        <f>VLOOKUP(A354,list!A:K,6,FALSE)</f>
        <v>Marousi</v>
      </c>
      <c r="D354" s="12">
        <f>VLOOKUP(A354,list!A:K,3,FALSE)</f>
        <v>1600</v>
      </c>
      <c r="E354" s="6" t="s">
        <v>1100</v>
      </c>
      <c r="F354" s="11">
        <v>38.039844700000003</v>
      </c>
      <c r="G354" s="11">
        <v>23.7940985</v>
      </c>
      <c r="H354" s="6" t="str">
        <f t="shared" si="0"/>
        <v>(38,0398447 23,7940985),ID: 791,2bd-Marousi-1600€</v>
      </c>
      <c r="I354" s="6" t="s">
        <v>1101</v>
      </c>
    </row>
    <row r="355" spans="1:9" ht="13">
      <c r="A355" s="11" t="s">
        <v>1102</v>
      </c>
      <c r="B355" s="6">
        <f>VLOOKUP(A355,list!A:K,11,FALSE)</f>
        <v>2</v>
      </c>
      <c r="C355" s="6" t="str">
        <f>VLOOKUP(A355,list!A:K,6,FALSE)</f>
        <v>Chalandri</v>
      </c>
      <c r="D355" s="12">
        <f>VLOOKUP(A355,list!A:K,3,FALSE)</f>
        <v>1620</v>
      </c>
      <c r="E355" s="6" t="s">
        <v>1103</v>
      </c>
      <c r="F355" s="11">
        <v>38.006806699999999</v>
      </c>
      <c r="G355" s="11">
        <v>23.788147599999999</v>
      </c>
      <c r="H355" s="6" t="str">
        <f t="shared" si="0"/>
        <v>(38,0068067 23,7881476),ID: 1010918P,2bd-Chalandri-1620€</v>
      </c>
      <c r="I355" s="6" t="s">
        <v>1104</v>
      </c>
    </row>
    <row r="356" spans="1:9" ht="13">
      <c r="A356" s="11" t="s">
        <v>1105</v>
      </c>
      <c r="B356" s="6">
        <f>VLOOKUP(A356,list!A:K,11,FALSE)</f>
        <v>2</v>
      </c>
      <c r="C356" s="6" t="str">
        <f>VLOOKUP(A356,list!A:K,6,FALSE)</f>
        <v>Chalandri</v>
      </c>
      <c r="D356" s="12">
        <f>VLOOKUP(A356,list!A:K,3,FALSE)</f>
        <v>1620</v>
      </c>
      <c r="E356" s="6" t="s">
        <v>1106</v>
      </c>
      <c r="F356" s="11">
        <v>37.958126900000003</v>
      </c>
      <c r="G356" s="11">
        <v>23.744229300000001</v>
      </c>
      <c r="H356" s="6" t="str">
        <f t="shared" si="0"/>
        <v>(37,9581269 23,7442293),ID: 1010938P,2bd-Chalandri-1620€</v>
      </c>
      <c r="I356" s="6" t="s">
        <v>1107</v>
      </c>
    </row>
    <row r="357" spans="1:9" ht="13">
      <c r="A357" s="11" t="s">
        <v>1108</v>
      </c>
      <c r="B357" s="6">
        <f>VLOOKUP(A357,list!A:K,11,FALSE)</f>
        <v>2</v>
      </c>
      <c r="C357" s="6" t="str">
        <f>VLOOKUP(A357,list!A:K,6,FALSE)</f>
        <v>Ampelokipoi</v>
      </c>
      <c r="D357" s="12">
        <f>VLOOKUP(A357,list!A:K,3,FALSE)</f>
        <v>1630</v>
      </c>
      <c r="E357" s="6" t="s">
        <v>1109</v>
      </c>
      <c r="F357" s="11">
        <v>37.983364199999997</v>
      </c>
      <c r="G357" s="11">
        <v>23.755285700000002</v>
      </c>
      <c r="H357" s="6" t="str">
        <f t="shared" si="0"/>
        <v>(37,9833642 23,7552857),ID: 1923,2bd-Ampelokipoi-1630€</v>
      </c>
      <c r="I357" s="6" t="s">
        <v>1110</v>
      </c>
    </row>
    <row r="358" spans="1:9" ht="13">
      <c r="A358" s="11" t="s">
        <v>1111</v>
      </c>
      <c r="B358" s="6">
        <f>VLOOKUP(A358,list!A:K,11,FALSE)</f>
        <v>2</v>
      </c>
      <c r="C358" s="6" t="str">
        <f>VLOOKUP(A358,list!A:K,6,FALSE)</f>
        <v>Kolonaki</v>
      </c>
      <c r="D358" s="12">
        <f>VLOOKUP(A358,list!A:K,3,FALSE)</f>
        <v>1630</v>
      </c>
      <c r="E358" s="6" t="s">
        <v>1112</v>
      </c>
      <c r="F358" s="11">
        <v>37.980324199999998</v>
      </c>
      <c r="G358" s="11">
        <v>23.747664400000001</v>
      </c>
      <c r="H358" s="6" t="str">
        <f t="shared" si="0"/>
        <v>(37,9803242 23,7476644),ID: 1012,2bd-Kolonaki-1630€</v>
      </c>
      <c r="I358" s="6" t="s">
        <v>1113</v>
      </c>
    </row>
    <row r="359" spans="1:9" ht="13">
      <c r="A359" s="11" t="s">
        <v>1114</v>
      </c>
      <c r="B359" s="6">
        <f>VLOOKUP(A359,list!A:K,11,FALSE)</f>
        <v>2</v>
      </c>
      <c r="C359" s="6" t="str">
        <f>VLOOKUP(A359,list!A:K,6,FALSE)</f>
        <v>Kifisia</v>
      </c>
      <c r="D359" s="12">
        <f>VLOOKUP(A359,list!A:K,3,FALSE)</f>
        <v>1640</v>
      </c>
      <c r="E359" s="6" t="s">
        <v>1115</v>
      </c>
      <c r="F359" s="11">
        <v>38.086423199999999</v>
      </c>
      <c r="G359" s="11">
        <v>23.814931999999999</v>
      </c>
      <c r="H359" s="6" t="str">
        <f t="shared" si="0"/>
        <v>(38,0864232 23,814932),ID: 1317,2bd-Kifisia-1640€</v>
      </c>
      <c r="I359" s="6" t="s">
        <v>1116</v>
      </c>
    </row>
    <row r="360" spans="1:9" ht="13">
      <c r="A360" s="11" t="s">
        <v>1117</v>
      </c>
      <c r="B360" s="6">
        <f>VLOOKUP(A360,list!A:K,11,FALSE)</f>
        <v>2</v>
      </c>
      <c r="C360" s="6" t="str">
        <f>VLOOKUP(A360,list!A:K,6,FALSE)</f>
        <v>Elliniko</v>
      </c>
      <c r="D360" s="12">
        <f>VLOOKUP(A360,list!A:K,3,FALSE)</f>
        <v>1650</v>
      </c>
      <c r="E360" s="6" t="s">
        <v>1118</v>
      </c>
      <c r="F360" s="11">
        <v>37.955103800000003</v>
      </c>
      <c r="G360" s="11">
        <v>23.753605</v>
      </c>
      <c r="H360" s="6" t="str">
        <f t="shared" si="0"/>
        <v>(37,9551038 23,753605),ID: 1197,2bd-Elliniko-1650€</v>
      </c>
      <c r="I360" s="6" t="s">
        <v>1119</v>
      </c>
    </row>
    <row r="361" spans="1:9" ht="13">
      <c r="A361" s="11" t="s">
        <v>1120</v>
      </c>
      <c r="B361" s="6">
        <f>VLOOKUP(A361,list!A:K,11,FALSE)</f>
        <v>2</v>
      </c>
      <c r="C361" s="6" t="str">
        <f>VLOOKUP(A361,list!A:K,6,FALSE)</f>
        <v>Politeia</v>
      </c>
      <c r="D361" s="12">
        <f>VLOOKUP(A361,list!A:K,3,FALSE)</f>
        <v>1650</v>
      </c>
      <c r="E361" s="6" t="s">
        <v>1121</v>
      </c>
      <c r="F361" s="11">
        <v>37.983809600000001</v>
      </c>
      <c r="G361" s="11">
        <v>23.727538800000001</v>
      </c>
      <c r="H361" s="6" t="str">
        <f t="shared" si="0"/>
        <v>(37,9838096 23,7275388),ID: 1343,2bd-Politeia-1650€</v>
      </c>
      <c r="I361" s="6" t="s">
        <v>1122</v>
      </c>
    </row>
    <row r="362" spans="1:9" ht="13">
      <c r="A362" s="11" t="s">
        <v>1123</v>
      </c>
      <c r="B362" s="6">
        <f>VLOOKUP(A362,list!A:K,11,FALSE)</f>
        <v>2</v>
      </c>
      <c r="C362" s="6" t="str">
        <f>VLOOKUP(A362,list!A:K,6,FALSE)</f>
        <v>Marousi</v>
      </c>
      <c r="D362" s="12">
        <f>VLOOKUP(A362,list!A:K,3,FALSE)</f>
        <v>1650</v>
      </c>
      <c r="E362" s="6" t="s">
        <v>599</v>
      </c>
      <c r="F362" s="11">
        <v>38.056644300000002</v>
      </c>
      <c r="G362" s="11">
        <v>23.8079362</v>
      </c>
      <c r="H362" s="6" t="str">
        <f t="shared" si="0"/>
        <v>(38,0566443 23,8079362),ID: 1010933P,2bd-Marousi-1650€</v>
      </c>
      <c r="I362" s="6" t="s">
        <v>1124</v>
      </c>
    </row>
    <row r="363" spans="1:9" ht="13">
      <c r="A363" s="11" t="s">
        <v>1125</v>
      </c>
      <c r="B363" s="6">
        <f>VLOOKUP(A363,list!A:K,11,FALSE)</f>
        <v>2</v>
      </c>
      <c r="C363" s="6" t="str">
        <f>VLOOKUP(A363,list!A:K,6,FALSE)</f>
        <v>Marousi</v>
      </c>
      <c r="D363" s="12">
        <f>VLOOKUP(A363,list!A:K,3,FALSE)</f>
        <v>1660</v>
      </c>
      <c r="E363" s="6" t="s">
        <v>1126</v>
      </c>
      <c r="F363" s="11">
        <v>38.048182500000003</v>
      </c>
      <c r="G363" s="11">
        <v>23.798566099999999</v>
      </c>
      <c r="H363" s="6" t="str">
        <f t="shared" si="0"/>
        <v>(38,0481825 23,7985661),ID: 1017730P,2bd-Marousi-1660€</v>
      </c>
      <c r="I363" s="6" t="s">
        <v>1127</v>
      </c>
    </row>
    <row r="364" spans="1:9" ht="13">
      <c r="A364" s="11" t="s">
        <v>1128</v>
      </c>
      <c r="B364" s="6">
        <f>VLOOKUP(A364,list!A:K,11,FALSE)</f>
        <v>2</v>
      </c>
      <c r="C364" s="6" t="str">
        <f>VLOOKUP(A364,list!A:K,6,FALSE)</f>
        <v>Kifisia</v>
      </c>
      <c r="D364" s="12">
        <f>VLOOKUP(A364,list!A:K,3,FALSE)</f>
        <v>1660</v>
      </c>
      <c r="E364" s="6" t="s">
        <v>1129</v>
      </c>
      <c r="F364" s="11">
        <v>38.069202599999997</v>
      </c>
      <c r="G364" s="11">
        <v>23.806319599999998</v>
      </c>
      <c r="H364" s="6" t="str">
        <f t="shared" si="0"/>
        <v>(38,0692026 23,8063196),ID: 1322,2bd-Kifisia-1660€</v>
      </c>
      <c r="I364" s="6" t="s">
        <v>1130</v>
      </c>
    </row>
    <row r="365" spans="1:9" ht="13">
      <c r="A365" s="11" t="s">
        <v>1131</v>
      </c>
      <c r="B365" s="6">
        <f>VLOOKUP(A365,list!A:K,11,FALSE)</f>
        <v>2</v>
      </c>
      <c r="C365" s="6" t="str">
        <f>VLOOKUP(A365,list!A:K,6,FALSE)</f>
        <v>Kifisia</v>
      </c>
      <c r="D365" s="12">
        <f>VLOOKUP(A365,list!A:K,3,FALSE)</f>
        <v>1670</v>
      </c>
      <c r="E365" s="6" t="s">
        <v>1132</v>
      </c>
      <c r="F365" s="11">
        <v>38.070239800000003</v>
      </c>
      <c r="G365" s="11">
        <v>23.8162287</v>
      </c>
      <c r="H365" s="6" t="str">
        <f t="shared" si="0"/>
        <v>(38,0702398 23,8162287),ID: 1677,2bd-Kifisia-1670€</v>
      </c>
      <c r="I365" s="6" t="s">
        <v>1133</v>
      </c>
    </row>
    <row r="366" spans="1:9" ht="13">
      <c r="A366" s="11" t="s">
        <v>1134</v>
      </c>
      <c r="B366" s="6">
        <f>VLOOKUP(A366,list!A:K,11,FALSE)</f>
        <v>2</v>
      </c>
      <c r="C366" s="6" t="str">
        <f>VLOOKUP(A366,list!A:K,6,FALSE)</f>
        <v>Chalandri</v>
      </c>
      <c r="D366" s="12">
        <f>VLOOKUP(A366,list!A:K,3,FALSE)</f>
        <v>1680</v>
      </c>
      <c r="E366" s="6" t="s">
        <v>1135</v>
      </c>
      <c r="F366" s="11">
        <v>38.021421400000001</v>
      </c>
      <c r="G366" s="11">
        <v>23.798767900000001</v>
      </c>
      <c r="H366" s="6" t="str">
        <f t="shared" si="0"/>
        <v>(38,0214214 23,7987679),ID: 1010928P,2bd-Chalandri-1680€</v>
      </c>
      <c r="I366" s="6" t="s">
        <v>1136</v>
      </c>
    </row>
    <row r="367" spans="1:9" ht="13">
      <c r="A367" s="11" t="s">
        <v>1137</v>
      </c>
      <c r="B367" s="6">
        <f>VLOOKUP(A367,list!A:K,11,FALSE)</f>
        <v>2</v>
      </c>
      <c r="C367" s="6" t="str">
        <f>VLOOKUP(A367,list!A:K,6,FALSE)</f>
        <v>Kifisia</v>
      </c>
      <c r="D367" s="12">
        <f>VLOOKUP(A367,list!A:K,3,FALSE)</f>
        <v>1700</v>
      </c>
      <c r="E367" s="6" t="s">
        <v>1138</v>
      </c>
      <c r="F367" s="11">
        <v>38.0752229</v>
      </c>
      <c r="G367" s="11">
        <v>23.821650600000002</v>
      </c>
      <c r="H367" s="6" t="str">
        <f t="shared" si="0"/>
        <v>(38,0752229 23,8216506),ID: 387,2bd-Kifisia-1700€</v>
      </c>
      <c r="I367" s="6" t="s">
        <v>1139</v>
      </c>
    </row>
    <row r="368" spans="1:9" ht="13">
      <c r="A368" s="11" t="s">
        <v>1140</v>
      </c>
      <c r="B368" s="6">
        <f>VLOOKUP(A368,list!A:K,11,FALSE)</f>
        <v>2</v>
      </c>
      <c r="C368" s="6" t="str">
        <f>VLOOKUP(A368,list!A:K,6,FALSE)</f>
        <v>Palaio Faliro</v>
      </c>
      <c r="D368" s="12">
        <f>VLOOKUP(A368,list!A:K,3,FALSE)</f>
        <v>1710</v>
      </c>
      <c r="E368" s="6" t="s">
        <v>1141</v>
      </c>
      <c r="F368" s="11">
        <v>37.931048199999999</v>
      </c>
      <c r="G368" s="11">
        <v>23.706474499999999</v>
      </c>
      <c r="H368" s="6" t="str">
        <f t="shared" si="0"/>
        <v>(37,9310482 23,7064745),ID: 1029703P,2bd-Palaio Faliro-1710€</v>
      </c>
      <c r="I368" s="6" t="s">
        <v>1142</v>
      </c>
    </row>
    <row r="369" spans="1:9" ht="13">
      <c r="A369" s="11" t="s">
        <v>1143</v>
      </c>
      <c r="B369" s="6">
        <f>VLOOKUP(A369,list!A:K,11,FALSE)</f>
        <v>2</v>
      </c>
      <c r="C369" s="6" t="str">
        <f>VLOOKUP(A369,list!A:K,6,FALSE)</f>
        <v>Neo Psychiko</v>
      </c>
      <c r="D369" s="12">
        <f>VLOOKUP(A369,list!A:K,3,FALSE)</f>
        <v>1710</v>
      </c>
      <c r="E369" s="6" t="s">
        <v>1144</v>
      </c>
      <c r="F369" s="11">
        <v>37.991555099999999</v>
      </c>
      <c r="G369" s="11">
        <v>23.767425500000002</v>
      </c>
      <c r="H369" s="6" t="str">
        <f t="shared" si="0"/>
        <v>(37,9915551 23,7674255),ID: 1029694P,2bd-Neo Psychiko-1710€</v>
      </c>
      <c r="I369" s="6" t="s">
        <v>1145</v>
      </c>
    </row>
    <row r="370" spans="1:9" ht="13">
      <c r="A370" s="11" t="s">
        <v>1146</v>
      </c>
      <c r="B370" s="6">
        <f>VLOOKUP(A370,list!A:K,11,FALSE)</f>
        <v>2</v>
      </c>
      <c r="C370" s="6" t="str">
        <f>VLOOKUP(A370,list!A:K,6,FALSE)</f>
        <v>Marousi</v>
      </c>
      <c r="D370" s="12">
        <f>VLOOKUP(A370,list!A:K,3,FALSE)</f>
        <v>1710</v>
      </c>
      <c r="E370" s="6" t="s">
        <v>1147</v>
      </c>
      <c r="F370" s="11">
        <v>38.031284200000002</v>
      </c>
      <c r="G370" s="11">
        <v>23.806299500000002</v>
      </c>
      <c r="H370" s="6" t="str">
        <f t="shared" si="0"/>
        <v>(38,0312842 23,8062995),ID: 634,2bd-Marousi-1710€</v>
      </c>
      <c r="I370" s="6" t="s">
        <v>1148</v>
      </c>
    </row>
    <row r="371" spans="1:9" ht="13">
      <c r="A371" s="11" t="s">
        <v>1149</v>
      </c>
      <c r="B371" s="6">
        <f>VLOOKUP(A371,list!A:K,11,FALSE)</f>
        <v>2</v>
      </c>
      <c r="C371" s="6" t="str">
        <f>VLOOKUP(A371,list!A:K,6,FALSE)</f>
        <v>Chalandri</v>
      </c>
      <c r="D371" s="12">
        <f>VLOOKUP(A371,list!A:K,3,FALSE)</f>
        <v>1710</v>
      </c>
      <c r="E371" s="6" t="s">
        <v>1150</v>
      </c>
      <c r="F371" s="11">
        <v>38.017698699999997</v>
      </c>
      <c r="G371" s="11">
        <v>23.793765199999999</v>
      </c>
      <c r="H371" s="6" t="str">
        <f t="shared" si="0"/>
        <v>(38,0176987 23,7937652),ID: 1142,2bd-Chalandri-1710€</v>
      </c>
      <c r="I371" s="6" t="s">
        <v>1151</v>
      </c>
    </row>
    <row r="372" spans="1:9" ht="13">
      <c r="A372" s="11" t="s">
        <v>1152</v>
      </c>
      <c r="B372" s="6">
        <f>VLOOKUP(A372,list!A:K,11,FALSE)</f>
        <v>2</v>
      </c>
      <c r="C372" s="6" t="str">
        <f>VLOOKUP(A372,list!A:K,6,FALSE)</f>
        <v>Palaio Faliro</v>
      </c>
      <c r="D372" s="12">
        <f>VLOOKUP(A372,list!A:K,3,FALSE)</f>
        <v>1720</v>
      </c>
      <c r="E372" s="6" t="s">
        <v>1153</v>
      </c>
      <c r="F372" s="11">
        <v>37.926021599999999</v>
      </c>
      <c r="G372" s="11">
        <v>23.696047100000001</v>
      </c>
      <c r="H372" s="6" t="str">
        <f t="shared" si="0"/>
        <v>(37,9260216 23,6960471),ID: 962,2bd-Palaio Faliro-1720€</v>
      </c>
      <c r="I372" s="6" t="s">
        <v>1154</v>
      </c>
    </row>
    <row r="373" spans="1:9" ht="13">
      <c r="A373" s="11" t="s">
        <v>1155</v>
      </c>
      <c r="B373" s="6">
        <f>VLOOKUP(A373,list!A:K,11,FALSE)</f>
        <v>2</v>
      </c>
      <c r="C373" s="6" t="str">
        <f>VLOOKUP(A373,list!A:K,6,FALSE)</f>
        <v>Historic Center</v>
      </c>
      <c r="D373" s="12">
        <f>VLOOKUP(A373,list!A:K,3,FALSE)</f>
        <v>1730</v>
      </c>
      <c r="E373" s="6" t="s">
        <v>1156</v>
      </c>
      <c r="F373" s="11">
        <v>37.983809600000001</v>
      </c>
      <c r="G373" s="11">
        <v>23.727538800000001</v>
      </c>
      <c r="H373" s="6" t="str">
        <f t="shared" si="0"/>
        <v>(37,9838096 23,7275388),ID: 1025069P,2bd-Historic Center-1730€</v>
      </c>
      <c r="I373" s="6" t="s">
        <v>1157</v>
      </c>
    </row>
    <row r="374" spans="1:9" ht="13">
      <c r="A374" s="11" t="s">
        <v>1158</v>
      </c>
      <c r="B374" s="6">
        <f>VLOOKUP(A374,list!A:K,11,FALSE)</f>
        <v>2</v>
      </c>
      <c r="C374" s="6" t="str">
        <f>VLOOKUP(A374,list!A:K,6,FALSE)</f>
        <v>Nea Erithrea</v>
      </c>
      <c r="D374" s="12">
        <f>VLOOKUP(A374,list!A:K,3,FALSE)</f>
        <v>1730</v>
      </c>
      <c r="E374" s="6" t="s">
        <v>1159</v>
      </c>
      <c r="F374" s="11">
        <v>38.089178400000002</v>
      </c>
      <c r="G374" s="11">
        <v>23.8193609</v>
      </c>
      <c r="H374" s="6" t="str">
        <f t="shared" si="0"/>
        <v>(38,0891784 23,8193609),ID: 1179,2bd-Nea Erithrea-1730€</v>
      </c>
      <c r="I374" s="6" t="s">
        <v>1160</v>
      </c>
    </row>
    <row r="375" spans="1:9" ht="13">
      <c r="A375" s="11" t="s">
        <v>1161</v>
      </c>
      <c r="B375" s="6">
        <f>VLOOKUP(A375,list!A:K,11,FALSE)</f>
        <v>2</v>
      </c>
      <c r="C375" s="6" t="str">
        <f>VLOOKUP(A375,list!A:K,6,FALSE)</f>
        <v>Acropolis</v>
      </c>
      <c r="D375" s="12">
        <f>VLOOKUP(A375,list!A:K,3,FALSE)</f>
        <v>1730</v>
      </c>
      <c r="E375" s="6" t="s">
        <v>1162</v>
      </c>
      <c r="F375" s="11">
        <v>37.965369600000002</v>
      </c>
      <c r="G375" s="11">
        <v>23.723425299999999</v>
      </c>
      <c r="H375" s="6" t="str">
        <f t="shared" si="0"/>
        <v>(37,9653696 23,7234253),ID: 1252,2bd-Acropolis-1730€</v>
      </c>
      <c r="I375" s="6" t="s">
        <v>1163</v>
      </c>
    </row>
    <row r="376" spans="1:9" ht="13">
      <c r="A376" s="11" t="s">
        <v>1164</v>
      </c>
      <c r="B376" s="6">
        <f>VLOOKUP(A376,list!A:K,11,FALSE)</f>
        <v>2</v>
      </c>
      <c r="C376" s="6" t="str">
        <f>VLOOKUP(A376,list!A:K,6,FALSE)</f>
        <v>Palaio Faliro</v>
      </c>
      <c r="D376" s="12">
        <f>VLOOKUP(A376,list!A:K,3,FALSE)</f>
        <v>1800</v>
      </c>
      <c r="E376" s="6" t="s">
        <v>1097</v>
      </c>
      <c r="F376" s="11">
        <v>37.927036200000003</v>
      </c>
      <c r="G376" s="11">
        <v>23.6964407</v>
      </c>
      <c r="H376" s="6" t="str">
        <f t="shared" si="0"/>
        <v>(37,9270362 23,6964407),ID: 1010919P,2bd-Palaio Faliro-1800€</v>
      </c>
      <c r="I376" s="6" t="s">
        <v>1165</v>
      </c>
    </row>
    <row r="377" spans="1:9" ht="13">
      <c r="A377" s="11" t="s">
        <v>1166</v>
      </c>
      <c r="B377" s="6">
        <f>VLOOKUP(A377,list!A:K,11,FALSE)</f>
        <v>2</v>
      </c>
      <c r="C377" s="6" t="str">
        <f>VLOOKUP(A377,list!A:K,6,FALSE)</f>
        <v>Palaio Faliro</v>
      </c>
      <c r="D377" s="12">
        <f>VLOOKUP(A377,list!A:K,3,FALSE)</f>
        <v>1800</v>
      </c>
      <c r="E377" s="6" t="s">
        <v>1167</v>
      </c>
      <c r="F377" s="11">
        <v>37.918114600000003</v>
      </c>
      <c r="G377" s="11">
        <v>23.707546199999999</v>
      </c>
      <c r="H377" s="6" t="str">
        <f t="shared" si="0"/>
        <v>(37,9181146 23,7075462),ID: 1014666P,2bd-Palaio Faliro-1800€</v>
      </c>
      <c r="I377" s="6" t="s">
        <v>1168</v>
      </c>
    </row>
    <row r="378" spans="1:9" ht="13">
      <c r="A378" s="11" t="s">
        <v>1169</v>
      </c>
      <c r="B378" s="6">
        <f>VLOOKUP(A378,list!A:K,11,FALSE)</f>
        <v>2</v>
      </c>
      <c r="C378" s="6" t="str">
        <f>VLOOKUP(A378,list!A:K,6,FALSE)</f>
        <v>Marousi</v>
      </c>
      <c r="D378" s="12">
        <f>VLOOKUP(A378,list!A:K,3,FALSE)</f>
        <v>1800</v>
      </c>
      <c r="E378" s="6" t="s">
        <v>1170</v>
      </c>
      <c r="F378" s="11">
        <v>38.049252899999999</v>
      </c>
      <c r="G378" s="11">
        <v>23.8091808</v>
      </c>
      <c r="H378" s="6" t="str">
        <f t="shared" si="0"/>
        <v>(38,0492529 23,8091808),ID: 1029701P,2bd-Marousi-1800€</v>
      </c>
      <c r="I378" s="6" t="s">
        <v>1171</v>
      </c>
    </row>
    <row r="379" spans="1:9" ht="13">
      <c r="A379" s="11" t="s">
        <v>1172</v>
      </c>
      <c r="B379" s="6">
        <f>VLOOKUP(A379,list!A:K,11,FALSE)</f>
        <v>2</v>
      </c>
      <c r="C379" s="6" t="str">
        <f>VLOOKUP(A379,list!A:K,6,FALSE)</f>
        <v>Chalandri</v>
      </c>
      <c r="D379" s="12">
        <f>VLOOKUP(A379,list!A:K,3,FALSE)</f>
        <v>1800</v>
      </c>
      <c r="E379" s="6" t="s">
        <v>1173</v>
      </c>
      <c r="F379" s="11">
        <v>38.019434400000002</v>
      </c>
      <c r="G379" s="11">
        <v>23.7998978</v>
      </c>
      <c r="H379" s="6" t="str">
        <f t="shared" si="0"/>
        <v>(38,0194344 23,7998978),ID: 1010943P,2bd-Chalandri-1800€</v>
      </c>
      <c r="I379" s="6" t="s">
        <v>1174</v>
      </c>
    </row>
    <row r="380" spans="1:9" ht="13">
      <c r="A380" s="11" t="s">
        <v>1175</v>
      </c>
      <c r="B380" s="6">
        <f>VLOOKUP(A380,list!A:K,11,FALSE)</f>
        <v>2</v>
      </c>
      <c r="C380" s="6" t="str">
        <f>VLOOKUP(A380,list!A:K,6,FALSE)</f>
        <v>Marousi</v>
      </c>
      <c r="D380" s="12">
        <f>VLOOKUP(A380,list!A:K,3,FALSE)</f>
        <v>1830</v>
      </c>
      <c r="E380" s="6" t="s">
        <v>1176</v>
      </c>
      <c r="F380" s="11">
        <v>38.0526391</v>
      </c>
      <c r="G380" s="11">
        <v>23.811564799999999</v>
      </c>
      <c r="H380" s="6" t="str">
        <f t="shared" si="0"/>
        <v>(38,0526391 23,8115648),ID: 1010916P,2bd-Marousi-1830€</v>
      </c>
      <c r="I380" s="6" t="s">
        <v>1177</v>
      </c>
    </row>
    <row r="381" spans="1:9" ht="13">
      <c r="A381" s="11" t="s">
        <v>1178</v>
      </c>
      <c r="B381" s="6">
        <f>VLOOKUP(A381,list!A:K,11,FALSE)</f>
        <v>2</v>
      </c>
      <c r="C381" s="6" t="str">
        <f>VLOOKUP(A381,list!A:K,6,FALSE)</f>
        <v>Pangrati</v>
      </c>
      <c r="D381" s="12">
        <f>VLOOKUP(A381,list!A:K,3,FALSE)</f>
        <v>1830</v>
      </c>
      <c r="E381" s="6" t="s">
        <v>1179</v>
      </c>
      <c r="F381" s="11">
        <v>37.965541199999997</v>
      </c>
      <c r="G381" s="11">
        <v>23.750244200000001</v>
      </c>
      <c r="H381" s="6" t="str">
        <f t="shared" si="0"/>
        <v>(37,9655412 23,7502442),ID: 1029695P,2bd-Pangrati-1830€</v>
      </c>
      <c r="I381" s="6" t="s">
        <v>1180</v>
      </c>
    </row>
    <row r="382" spans="1:9" ht="13">
      <c r="A382" s="11" t="s">
        <v>1181</v>
      </c>
      <c r="B382" s="6">
        <f>VLOOKUP(A382,list!A:K,11,FALSE)</f>
        <v>2</v>
      </c>
      <c r="C382" s="6" t="str">
        <f>VLOOKUP(A382,list!A:K,6,FALSE)</f>
        <v>Kolonaki</v>
      </c>
      <c r="D382" s="12">
        <f>VLOOKUP(A382,list!A:K,3,FALSE)</f>
        <v>1850</v>
      </c>
      <c r="E382" s="6" t="s">
        <v>1182</v>
      </c>
      <c r="F382" s="11">
        <v>37.980560799999999</v>
      </c>
      <c r="G382" s="11">
        <v>23.736597100000001</v>
      </c>
      <c r="H382" s="6" t="str">
        <f t="shared" si="0"/>
        <v>(37,9805608 23,7365971),ID: 1584,2bd-Kolonaki-1850€</v>
      </c>
      <c r="I382" s="6" t="s">
        <v>1183</v>
      </c>
    </row>
    <row r="383" spans="1:9" ht="13">
      <c r="A383" s="11" t="s">
        <v>1184</v>
      </c>
      <c r="B383" s="6">
        <f>VLOOKUP(A383,list!A:K,11,FALSE)</f>
        <v>2</v>
      </c>
      <c r="C383" s="6" t="str">
        <f>VLOOKUP(A383,list!A:K,6,FALSE)</f>
        <v>Marousi</v>
      </c>
      <c r="D383" s="12">
        <f>VLOOKUP(A383,list!A:K,3,FALSE)</f>
        <v>1860</v>
      </c>
      <c r="E383" s="6" t="s">
        <v>1070</v>
      </c>
      <c r="F383" s="11">
        <v>37.958629700000003</v>
      </c>
      <c r="G383" s="11">
        <v>23.694220999999999</v>
      </c>
      <c r="H383" s="6" t="str">
        <f t="shared" si="0"/>
        <v>(37,9586297 23,694221),ID: 1029704P,2bd-Marousi-1860€</v>
      </c>
      <c r="I383" s="6" t="s">
        <v>1185</v>
      </c>
    </row>
    <row r="384" spans="1:9" ht="13">
      <c r="A384" s="11" t="s">
        <v>1186</v>
      </c>
      <c r="B384" s="6">
        <f>VLOOKUP(A384,list!A:K,11,FALSE)</f>
        <v>2</v>
      </c>
      <c r="C384" s="6" t="str">
        <f>VLOOKUP(A384,list!A:K,6,FALSE)</f>
        <v>Chalandri</v>
      </c>
      <c r="D384" s="12">
        <f>VLOOKUP(A384,list!A:K,3,FALSE)</f>
        <v>1890</v>
      </c>
      <c r="E384" s="6" t="s">
        <v>1187</v>
      </c>
      <c r="F384" s="11">
        <v>38.0088157</v>
      </c>
      <c r="G384" s="11">
        <v>23.798932099999998</v>
      </c>
      <c r="H384" s="6" t="str">
        <f t="shared" si="0"/>
        <v>(38,0088157 23,7989321),ID: 1029697P,2bd-Chalandri-1890€</v>
      </c>
      <c r="I384" s="6" t="s">
        <v>1188</v>
      </c>
    </row>
    <row r="385" spans="1:9" ht="13">
      <c r="A385" s="11" t="s">
        <v>1189</v>
      </c>
      <c r="B385" s="6">
        <f>VLOOKUP(A385,list!A:K,11,FALSE)</f>
        <v>2</v>
      </c>
      <c r="C385" s="6" t="str">
        <f>VLOOKUP(A385,list!A:K,6,FALSE)</f>
        <v>Kifisia</v>
      </c>
      <c r="D385" s="12">
        <f>VLOOKUP(A385,list!A:K,3,FALSE)</f>
        <v>1890</v>
      </c>
      <c r="E385" s="6" t="s">
        <v>1190</v>
      </c>
      <c r="F385" s="11">
        <v>38.080107400000003</v>
      </c>
      <c r="G385" s="11">
        <v>23.8190487</v>
      </c>
      <c r="H385" s="6" t="str">
        <f t="shared" si="0"/>
        <v>(38,0801074 23,8190487),ID: 1337,2bd-Kifisia-1890€</v>
      </c>
      <c r="I385" s="6" t="s">
        <v>1191</v>
      </c>
    </row>
    <row r="386" spans="1:9" ht="13">
      <c r="A386" s="11" t="s">
        <v>1192</v>
      </c>
      <c r="B386" s="6">
        <f>VLOOKUP(A386,list!A:K,11,FALSE)</f>
        <v>2</v>
      </c>
      <c r="C386" s="6" t="str">
        <f>VLOOKUP(A386,list!A:K,6,FALSE)</f>
        <v>Palaio Faliro</v>
      </c>
      <c r="D386" s="12">
        <f>VLOOKUP(A386,list!A:K,3,FALSE)</f>
        <v>1950</v>
      </c>
      <c r="E386" s="6" t="s">
        <v>1193</v>
      </c>
      <c r="F386" s="11">
        <v>37.927752099999999</v>
      </c>
      <c r="G386" s="11">
        <v>23.703617999999999</v>
      </c>
      <c r="H386" s="6" t="str">
        <f t="shared" si="0"/>
        <v>(37,9277521 23,703618),ID: 1029702P,2bd-Palaio Faliro-1950€</v>
      </c>
      <c r="I386" s="6" t="s">
        <v>1194</v>
      </c>
    </row>
    <row r="387" spans="1:9" ht="13">
      <c r="A387" s="11" t="s">
        <v>1195</v>
      </c>
      <c r="B387" s="6">
        <f>VLOOKUP(A387,list!A:K,11,FALSE)</f>
        <v>2</v>
      </c>
      <c r="C387" s="6" t="str">
        <f>VLOOKUP(A387,list!A:K,6,FALSE)</f>
        <v>Palaio Faliro</v>
      </c>
      <c r="D387" s="12">
        <f>VLOOKUP(A387,list!A:K,3,FALSE)</f>
        <v>2010</v>
      </c>
      <c r="E387" s="6" t="s">
        <v>1196</v>
      </c>
      <c r="F387" s="11">
        <v>37.927752099999999</v>
      </c>
      <c r="G387" s="11">
        <v>23.703617999999999</v>
      </c>
      <c r="H387" s="6" t="str">
        <f t="shared" si="0"/>
        <v>(37,9277521 23,703618),ID: 1010915P,2bd-Palaio Faliro-2010€</v>
      </c>
      <c r="I387" s="6" t="s">
        <v>1197</v>
      </c>
    </row>
    <row r="388" spans="1:9" ht="13">
      <c r="A388" s="11" t="s">
        <v>1198</v>
      </c>
      <c r="B388" s="6">
        <f>VLOOKUP(A388,list!A:K,11,FALSE)</f>
        <v>2</v>
      </c>
      <c r="C388" s="6" t="str">
        <f>VLOOKUP(A388,list!A:K,6,FALSE)</f>
        <v>Palaio Faliro</v>
      </c>
      <c r="D388" s="12">
        <f>VLOOKUP(A388,list!A:K,3,FALSE)</f>
        <v>2010</v>
      </c>
      <c r="E388" s="6" t="s">
        <v>1199</v>
      </c>
      <c r="F388" s="11">
        <v>37.917780800000003</v>
      </c>
      <c r="G388" s="11">
        <v>23.709656500000001</v>
      </c>
      <c r="H388" s="6" t="str">
        <f t="shared" si="0"/>
        <v>(37,9177808 23,7096565),ID: 1010929P,2bd-Palaio Faliro-2010€</v>
      </c>
      <c r="I388" s="6" t="s">
        <v>1200</v>
      </c>
    </row>
    <row r="389" spans="1:9" ht="13">
      <c r="A389" s="11" t="s">
        <v>1201</v>
      </c>
      <c r="B389" s="6">
        <f>VLOOKUP(A389,list!A:K,11,FALSE)</f>
        <v>2</v>
      </c>
      <c r="C389" s="6" t="str">
        <f>VLOOKUP(A389,list!A:K,6,FALSE)</f>
        <v>Historic Center</v>
      </c>
      <c r="D389" s="12">
        <f>VLOOKUP(A389,list!A:K,3,FALSE)</f>
        <v>2030</v>
      </c>
      <c r="E389" s="6" t="s">
        <v>50</v>
      </c>
      <c r="F389" s="11">
        <v>37.983809600000001</v>
      </c>
      <c r="G389" s="11">
        <v>23.727538800000001</v>
      </c>
      <c r="H389" s="6" t="str">
        <f t="shared" si="0"/>
        <v>(37,9838096 23,7275388),ID: 1025074P,2bd-Historic Center-2030€</v>
      </c>
      <c r="I389" s="6" t="s">
        <v>1202</v>
      </c>
    </row>
    <row r="390" spans="1:9" ht="13">
      <c r="A390" s="11" t="s">
        <v>1203</v>
      </c>
      <c r="B390" s="6">
        <f>VLOOKUP(A390,list!A:K,11,FALSE)</f>
        <v>2</v>
      </c>
      <c r="C390" s="6" t="str">
        <f>VLOOKUP(A390,list!A:K,6,FALSE)</f>
        <v>Kolonaki</v>
      </c>
      <c r="D390" s="12">
        <f>VLOOKUP(A390,list!A:K,3,FALSE)</f>
        <v>2200</v>
      </c>
      <c r="E390" s="6" t="s">
        <v>1204</v>
      </c>
      <c r="F390" s="11">
        <v>37.980324199999998</v>
      </c>
      <c r="G390" s="11">
        <v>23.747664400000001</v>
      </c>
      <c r="H390" s="6" t="str">
        <f t="shared" si="0"/>
        <v>(37,9803242 23,7476644),ID: 1441,2bd-Kolonaki-2200€</v>
      </c>
      <c r="I390" s="6" t="s">
        <v>1205</v>
      </c>
    </row>
    <row r="391" spans="1:9" ht="13">
      <c r="A391" s="11" t="s">
        <v>1206</v>
      </c>
      <c r="B391" s="6">
        <f>VLOOKUP(A391,list!A:K,11,FALSE)</f>
        <v>2</v>
      </c>
      <c r="C391" s="6" t="str">
        <f>VLOOKUP(A391,list!A:K,6,FALSE)</f>
        <v>Mets-Kallimarmaro</v>
      </c>
      <c r="D391" s="12">
        <f>VLOOKUP(A391,list!A:K,3,FALSE)</f>
        <v>3890</v>
      </c>
      <c r="E391" s="6" t="s">
        <v>1207</v>
      </c>
      <c r="F391" s="11">
        <v>37.965924399999999</v>
      </c>
      <c r="G391" s="11">
        <v>23.738309099999999</v>
      </c>
      <c r="H391" s="6" t="str">
        <f t="shared" si="0"/>
        <v>(37,9659244 23,7383091),ID: 1020030P,2bd-Mets-Kallimarmaro-3890€</v>
      </c>
      <c r="I391" s="6" t="s">
        <v>1208</v>
      </c>
    </row>
    <row r="392" spans="1:9" ht="13">
      <c r="A392" s="11" t="s">
        <v>1209</v>
      </c>
      <c r="B392" s="6">
        <f>VLOOKUP(A392,list!A:K,11,FALSE)</f>
        <v>2</v>
      </c>
      <c r="C392" s="6" t="str">
        <f>VLOOKUP(A392,list!A:K,6,FALSE)</f>
        <v>Agia Paraskevi</v>
      </c>
      <c r="D392" s="12">
        <f>VLOOKUP(A392,list!A:K,3,FALSE)</f>
        <v>1590</v>
      </c>
      <c r="E392" s="6" t="s">
        <v>1210</v>
      </c>
      <c r="F392" s="11">
        <v>38.011171900000001</v>
      </c>
      <c r="G392" s="11">
        <v>23.833342500000001</v>
      </c>
      <c r="H392" s="6" t="str">
        <f t="shared" si="0"/>
        <v>(38,0111719 23,8333425),ID: 1643,2bd-Agia Paraskevi-1590€</v>
      </c>
      <c r="I392" s="6" t="s">
        <v>1211</v>
      </c>
    </row>
    <row r="393" spans="1:9" ht="13">
      <c r="A393" s="11" t="s">
        <v>1212</v>
      </c>
      <c r="B393" s="6">
        <f>VLOOKUP(A393,list!A:K,11,FALSE)</f>
        <v>2</v>
      </c>
      <c r="C393" s="6" t="str">
        <f>VLOOKUP(A393,list!A:K,6,FALSE)</f>
        <v>Vrilissia</v>
      </c>
      <c r="D393" s="12">
        <f>VLOOKUP(A393,list!A:K,3,FALSE)</f>
        <v>1250</v>
      </c>
      <c r="E393" s="6" t="s">
        <v>1213</v>
      </c>
      <c r="F393" s="11">
        <v>38.0305739</v>
      </c>
      <c r="G393" s="11">
        <v>23.829077300000002</v>
      </c>
      <c r="H393" s="6" t="str">
        <f t="shared" si="0"/>
        <v>(38,0305739 23,8290773),ID: 1592,2bd-Vrilissia-1250€</v>
      </c>
      <c r="I393" s="6" t="s">
        <v>1214</v>
      </c>
    </row>
    <row r="394" spans="1:9" ht="13">
      <c r="A394" s="11" t="s">
        <v>1215</v>
      </c>
      <c r="B394" s="6">
        <f>VLOOKUP(A394,list!A:K,11,FALSE)</f>
        <v>2</v>
      </c>
      <c r="C394" s="6" t="str">
        <f>VLOOKUP(A394,list!A:K,6,FALSE)</f>
        <v>Kifisia</v>
      </c>
      <c r="D394" s="12">
        <f>VLOOKUP(A394,list!A:K,3,FALSE)</f>
        <v>1540</v>
      </c>
      <c r="E394" s="6" t="s">
        <v>1216</v>
      </c>
      <c r="F394" s="11">
        <v>38.091125300000002</v>
      </c>
      <c r="G394" s="11">
        <v>23.8071661</v>
      </c>
      <c r="H394" s="6" t="str">
        <f t="shared" si="0"/>
        <v>(38,0911253 23,8071661),ID: 1083,2bd-Kifisia-1540€</v>
      </c>
      <c r="I394" s="6" t="s">
        <v>1217</v>
      </c>
    </row>
    <row r="395" spans="1:9" ht="13">
      <c r="A395" s="11" t="s">
        <v>1218</v>
      </c>
      <c r="B395" s="6">
        <f>VLOOKUP(A395,list!A:K,11,FALSE)</f>
        <v>2</v>
      </c>
      <c r="C395" s="6" t="str">
        <f>VLOOKUP(A395,list!A:K,6,FALSE)</f>
        <v>Kolonaki</v>
      </c>
      <c r="D395" s="12">
        <f>VLOOKUP(A395,list!A:K,3,FALSE)</f>
        <v>1280</v>
      </c>
      <c r="E395" s="6" t="s">
        <v>1219</v>
      </c>
      <c r="F395" s="11">
        <v>37.979425599999999</v>
      </c>
      <c r="G395" s="11">
        <v>23.745690199999999</v>
      </c>
      <c r="H395" s="6" t="str">
        <f t="shared" si="0"/>
        <v>(37,9794256 23,7456902),ID: 1499,2bd-Kolonaki-1280€</v>
      </c>
      <c r="I395" s="6" t="s">
        <v>1220</v>
      </c>
    </row>
    <row r="396" spans="1:9" ht="13">
      <c r="A396" s="11" t="s">
        <v>1221</v>
      </c>
      <c r="B396" s="6">
        <f>VLOOKUP(A396,list!A:K,11,FALSE)</f>
        <v>2</v>
      </c>
      <c r="C396" s="6" t="str">
        <f>VLOOKUP(A396,list!A:K,6,FALSE)</f>
        <v>Marousi</v>
      </c>
      <c r="D396" s="12">
        <f>VLOOKUP(A396,list!A:K,3,FALSE)</f>
        <v>1170</v>
      </c>
      <c r="E396" s="6" t="s">
        <v>1222</v>
      </c>
      <c r="F396" s="11">
        <v>38.0523338</v>
      </c>
      <c r="G396" s="11">
        <v>23.802596999999999</v>
      </c>
      <c r="H396" s="6" t="str">
        <f t="shared" si="0"/>
        <v>(38,0523338 23,802597),ID: 16,2bd-Marousi-1170€</v>
      </c>
      <c r="I396" s="6" t="s">
        <v>1223</v>
      </c>
    </row>
    <row r="397" spans="1:9" ht="13">
      <c r="A397" s="11" t="s">
        <v>1224</v>
      </c>
      <c r="B397" s="6">
        <f>VLOOKUP(A397,list!A:K,11,FALSE)</f>
        <v>2</v>
      </c>
      <c r="C397" s="6" t="str">
        <f>VLOOKUP(A397,list!A:K,6,FALSE)</f>
        <v>Marousi</v>
      </c>
      <c r="D397" s="12">
        <f>VLOOKUP(A397,list!A:K,3,FALSE)</f>
        <v>1010</v>
      </c>
      <c r="E397" s="6" t="s">
        <v>1225</v>
      </c>
      <c r="F397" s="11">
        <v>38.044970200000002</v>
      </c>
      <c r="G397" s="11">
        <v>23.815315300000002</v>
      </c>
      <c r="H397" s="6" t="str">
        <f t="shared" si="0"/>
        <v>(38,0449702 23,8153153),ID: 1606,2bd-Marousi-1010€</v>
      </c>
      <c r="I397" s="6" t="s">
        <v>1226</v>
      </c>
    </row>
    <row r="398" spans="1:9" ht="13">
      <c r="A398" s="11" t="s">
        <v>1227</v>
      </c>
      <c r="B398" s="6">
        <f>VLOOKUP(A398,list!A:K,11,FALSE)</f>
        <v>2</v>
      </c>
      <c r="C398" s="6" t="str">
        <f>VLOOKUP(A398,list!A:K,6,FALSE)</f>
        <v>Cholargos</v>
      </c>
      <c r="D398" s="12">
        <f>VLOOKUP(A398,list!A:K,3,FALSE)</f>
        <v>1230</v>
      </c>
      <c r="E398" s="6" t="s">
        <v>1228</v>
      </c>
      <c r="F398" s="11">
        <v>38.000533099999998</v>
      </c>
      <c r="G398" s="11">
        <v>23.788259499999999</v>
      </c>
      <c r="H398" s="6" t="str">
        <f t="shared" si="0"/>
        <v>(38,0005331 23,7882595),ID: 1946,2bd-Cholargos-1230€</v>
      </c>
      <c r="I398" s="6" t="s">
        <v>1229</v>
      </c>
    </row>
    <row r="399" spans="1:9" ht="13">
      <c r="A399" s="11" t="s">
        <v>1230</v>
      </c>
      <c r="B399" s="6">
        <f>VLOOKUP(A399,list!A:K,11,FALSE)</f>
        <v>2</v>
      </c>
      <c r="C399" s="6" t="str">
        <f>VLOOKUP(A399,list!A:K,6,FALSE)</f>
        <v>Ampelokipoi</v>
      </c>
      <c r="D399" s="12">
        <f>VLOOKUP(A399,list!A:K,3,FALSE)</f>
        <v>970</v>
      </c>
      <c r="E399" s="6" t="s">
        <v>1231</v>
      </c>
      <c r="F399" s="11">
        <v>37.983957599999997</v>
      </c>
      <c r="G399" s="11">
        <v>23.757911100000001</v>
      </c>
      <c r="H399" s="6" t="str">
        <f t="shared" si="0"/>
        <v>(37,9839576 23,7579111),ID: 765,2bd-Ampelokipoi-970€</v>
      </c>
      <c r="I399" s="6" t="s">
        <v>1232</v>
      </c>
    </row>
    <row r="400" spans="1:9" ht="13">
      <c r="A400" s="11" t="s">
        <v>1233</v>
      </c>
      <c r="B400" s="6">
        <f>VLOOKUP(A400,list!A:K,11,FALSE)</f>
        <v>2</v>
      </c>
      <c r="C400" s="6" t="str">
        <f>VLOOKUP(A400,list!A:K,6,FALSE)</f>
        <v>Palaio Faliro</v>
      </c>
      <c r="D400" s="12">
        <f>VLOOKUP(A400,list!A:K,3,FALSE)</f>
        <v>1240</v>
      </c>
      <c r="E400" s="6" t="s">
        <v>1234</v>
      </c>
      <c r="F400" s="11">
        <v>37.934173999999999</v>
      </c>
      <c r="G400" s="11">
        <v>23.702499199999998</v>
      </c>
      <c r="H400" s="6" t="str">
        <f t="shared" si="0"/>
        <v>(37,934174 23,7024992),ID: 1453,2bd-Palaio Faliro-1240€</v>
      </c>
      <c r="I400" s="6" t="s">
        <v>1235</v>
      </c>
    </row>
    <row r="401" spans="1:9" ht="13">
      <c r="A401" s="11" t="s">
        <v>1236</v>
      </c>
      <c r="B401" s="6">
        <f>VLOOKUP(A401,list!A:K,11,FALSE)</f>
        <v>2</v>
      </c>
      <c r="C401" s="6" t="str">
        <f>VLOOKUP(A401,list!A:K,6,FALSE)</f>
        <v>Palaio Faliro</v>
      </c>
      <c r="D401" s="12">
        <f>VLOOKUP(A401,list!A:K,3,FALSE)</f>
        <v>1420</v>
      </c>
      <c r="E401" s="6" t="s">
        <v>1237</v>
      </c>
      <c r="F401" s="11">
        <v>37.933461000000001</v>
      </c>
      <c r="G401" s="11">
        <v>23.699964900000001</v>
      </c>
      <c r="H401" s="6" t="str">
        <f t="shared" si="0"/>
        <v>(37,933461 23,6999649),ID: 1771,2bd-Palaio Faliro-1420€</v>
      </c>
      <c r="I401" s="6" t="s">
        <v>1238</v>
      </c>
    </row>
    <row r="402" spans="1:9" ht="13">
      <c r="A402" s="11" t="s">
        <v>1239</v>
      </c>
      <c r="B402" s="6">
        <f>VLOOKUP(A402,list!A:K,11,FALSE)</f>
        <v>2</v>
      </c>
      <c r="C402" s="6" t="str">
        <f>VLOOKUP(A402,list!A:K,6,FALSE)</f>
        <v>Palaio Faliro</v>
      </c>
      <c r="D402" s="12">
        <f>VLOOKUP(A402,list!A:K,3,FALSE)</f>
        <v>1310</v>
      </c>
      <c r="E402" s="6" t="s">
        <v>1240</v>
      </c>
      <c r="F402" s="11">
        <v>37.933461000000001</v>
      </c>
      <c r="G402" s="11">
        <v>23.699964900000001</v>
      </c>
      <c r="H402" s="6" t="str">
        <f t="shared" si="0"/>
        <v>(37,933461 23,6999649),ID: 1836,2bd-Palaio Faliro-1310€</v>
      </c>
      <c r="I402" s="6" t="s">
        <v>1241</v>
      </c>
    </row>
    <row r="403" spans="1:9" ht="13">
      <c r="A403" s="11" t="s">
        <v>1242</v>
      </c>
      <c r="B403" s="6">
        <f>VLOOKUP(A403,list!A:K,11,FALSE)</f>
        <v>2</v>
      </c>
      <c r="C403" s="6" t="str">
        <f>VLOOKUP(A403,list!A:K,6,FALSE)</f>
        <v>Kolonaki</v>
      </c>
      <c r="D403" s="12">
        <f>VLOOKUP(A403,list!A:K,3,FALSE)</f>
        <v>1890</v>
      </c>
      <c r="E403" s="6" t="s">
        <v>1243</v>
      </c>
      <c r="F403" s="11">
        <v>37.978764099999999</v>
      </c>
      <c r="G403" s="11">
        <v>23.740016600000001</v>
      </c>
      <c r="H403" s="6" t="str">
        <f t="shared" si="0"/>
        <v>(37,9787641 23,7400166),ID: 653,2bd-Kolonaki-1890€</v>
      </c>
      <c r="I403" s="6" t="s">
        <v>1244</v>
      </c>
    </row>
    <row r="404" spans="1:9" ht="13">
      <c r="A404" s="11" t="s">
        <v>1245</v>
      </c>
      <c r="B404" s="6">
        <f>VLOOKUP(A404,list!A:K,11,FALSE)</f>
        <v>2</v>
      </c>
      <c r="C404" s="6" t="str">
        <f>VLOOKUP(A404,list!A:K,6,FALSE)</f>
        <v>Kolonaki</v>
      </c>
      <c r="D404" s="12">
        <f>VLOOKUP(A404,list!A:K,3,FALSE)</f>
        <v>1870</v>
      </c>
      <c r="E404" s="6" t="s">
        <v>1246</v>
      </c>
      <c r="F404" s="11">
        <v>37.981657300000002</v>
      </c>
      <c r="G404" s="11">
        <v>23.738508700000001</v>
      </c>
      <c r="H404" s="6" t="str">
        <f t="shared" si="0"/>
        <v>(37,9816573 23,7385087),ID: 814,2bd-Kolonaki-1870€</v>
      </c>
      <c r="I404" s="6" t="s">
        <v>1247</v>
      </c>
    </row>
    <row r="405" spans="1:9" ht="13">
      <c r="A405" s="11" t="s">
        <v>1248</v>
      </c>
      <c r="B405" s="6">
        <f>VLOOKUP(A405,list!A:K,11,FALSE)</f>
        <v>2</v>
      </c>
      <c r="C405" s="6" t="str">
        <f>VLOOKUP(A405,list!A:K,6,FALSE)</f>
        <v>Chalandri</v>
      </c>
      <c r="D405" s="12">
        <f>VLOOKUP(A405,list!A:K,3,FALSE)</f>
        <v>1370</v>
      </c>
      <c r="E405" s="6" t="s">
        <v>1249</v>
      </c>
      <c r="F405" s="11">
        <v>38.013413999999997</v>
      </c>
      <c r="G405" s="11">
        <v>23.797491099999998</v>
      </c>
      <c r="H405" s="6" t="str">
        <f t="shared" si="0"/>
        <v>(38,013414 23,7974911),ID: 1675,2bd-Chalandri-1370€</v>
      </c>
      <c r="I405" s="6" t="s">
        <v>1250</v>
      </c>
    </row>
    <row r="406" spans="1:9" ht="13">
      <c r="A406" s="11" t="s">
        <v>1251</v>
      </c>
      <c r="B406" s="6">
        <f>VLOOKUP(A406,list!A:K,11,FALSE)</f>
        <v>2</v>
      </c>
      <c r="C406" s="6" t="str">
        <f>VLOOKUP(A406,list!A:K,6,FALSE)</f>
        <v>Pangrati</v>
      </c>
      <c r="D406" s="12">
        <f>VLOOKUP(A406,list!A:K,3,FALSE)</f>
        <v>870</v>
      </c>
      <c r="E406" s="6" t="s">
        <v>1252</v>
      </c>
      <c r="F406" s="11">
        <v>37.964907500000002</v>
      </c>
      <c r="G406" s="11">
        <v>23.747422799999999</v>
      </c>
      <c r="H406" s="6" t="str">
        <f t="shared" si="0"/>
        <v>(37,9649075 23,7474228),ID: 1285,2bd-Pangrati-870€</v>
      </c>
      <c r="I406" s="6" t="s">
        <v>1253</v>
      </c>
    </row>
    <row r="407" spans="1:9" ht="13">
      <c r="A407" s="11" t="s">
        <v>1254</v>
      </c>
      <c r="B407" s="6">
        <f>VLOOKUP(A407,list!A:K,11,FALSE)</f>
        <v>2</v>
      </c>
      <c r="C407" s="6" t="str">
        <f>VLOOKUP(A407,list!A:K,6,FALSE)</f>
        <v>Mets - Kallimarmaro</v>
      </c>
      <c r="D407" s="12">
        <f>VLOOKUP(A407,list!A:K,3,FALSE)</f>
        <v>940</v>
      </c>
      <c r="E407" s="6" t="s">
        <v>1255</v>
      </c>
      <c r="F407" s="11">
        <v>37.965677999999997</v>
      </c>
      <c r="G407" s="11">
        <v>23.733447600000002</v>
      </c>
      <c r="H407" s="6" t="str">
        <f t="shared" si="0"/>
        <v>(37,965678 23,7334476),ID: 793,2bd-Mets - Kallimarmaro-940€</v>
      </c>
      <c r="I407" s="6" t="s">
        <v>1256</v>
      </c>
    </row>
    <row r="408" spans="1:9" ht="13">
      <c r="A408" s="11" t="s">
        <v>1257</v>
      </c>
      <c r="B408" s="6">
        <f>VLOOKUP(A408,list!A:K,11,FALSE)</f>
        <v>2</v>
      </c>
      <c r="C408" s="6" t="str">
        <f>VLOOKUP(A408,list!A:K,6,FALSE)</f>
        <v>Marousi</v>
      </c>
      <c r="D408" s="12">
        <f>VLOOKUP(A408,list!A:K,3,FALSE)</f>
        <v>1130</v>
      </c>
      <c r="E408" s="6" t="s">
        <v>1258</v>
      </c>
      <c r="F408" s="11">
        <v>38.046564699999998</v>
      </c>
      <c r="G408" s="11">
        <v>23.819136100000001</v>
      </c>
      <c r="H408" s="6" t="str">
        <f t="shared" si="0"/>
        <v>(38,0465647 23,8191361),ID: 1133,2bd-Marousi-1130€</v>
      </c>
      <c r="I408" s="6" t="s">
        <v>1259</v>
      </c>
    </row>
    <row r="409" spans="1:9" ht="13">
      <c r="A409" s="11" t="s">
        <v>1260</v>
      </c>
      <c r="B409" s="6">
        <f>VLOOKUP(A409,list!A:K,11,FALSE)</f>
        <v>2</v>
      </c>
      <c r="C409" s="6" t="str">
        <f>VLOOKUP(A409,list!A:K,6,FALSE)</f>
        <v>Marousi</v>
      </c>
      <c r="D409" s="12">
        <f>VLOOKUP(A409,list!A:K,3,FALSE)</f>
        <v>1360</v>
      </c>
      <c r="E409" s="6" t="s">
        <v>1261</v>
      </c>
      <c r="F409" s="11">
        <v>37.967747199999998</v>
      </c>
      <c r="G409" s="11">
        <v>23.7582737</v>
      </c>
      <c r="H409" s="6" t="str">
        <f t="shared" si="0"/>
        <v>(37,9677472 23,7582737),ID: 1144,2bd-Marousi-1360€</v>
      </c>
      <c r="I409" s="6" t="s">
        <v>1262</v>
      </c>
    </row>
    <row r="410" spans="1:9" ht="13">
      <c r="A410" s="11" t="s">
        <v>1263</v>
      </c>
      <c r="B410" s="6">
        <f>VLOOKUP(A410,list!A:K,11,FALSE)</f>
        <v>2</v>
      </c>
      <c r="C410" s="6" t="str">
        <f>VLOOKUP(A410,list!A:K,6,FALSE)</f>
        <v>Palaio Faliro</v>
      </c>
      <c r="D410" s="12">
        <f>VLOOKUP(A410,list!A:K,3,FALSE)</f>
        <v>1210</v>
      </c>
      <c r="E410" s="6" t="s">
        <v>1264</v>
      </c>
      <c r="F410" s="11">
        <v>37.930690599999998</v>
      </c>
      <c r="G410" s="11">
        <v>23.688935799999999</v>
      </c>
      <c r="H410" s="6" t="str">
        <f t="shared" si="0"/>
        <v>(37,9306906 23,6889358),ID: 1924,2bd-Palaio Faliro-1210€</v>
      </c>
      <c r="I410" s="6" t="s">
        <v>1265</v>
      </c>
    </row>
    <row r="411" spans="1:9" ht="13">
      <c r="A411" s="11" t="s">
        <v>1266</v>
      </c>
      <c r="B411" s="6">
        <f>VLOOKUP(A411,list!A:K,11,FALSE)</f>
        <v>2</v>
      </c>
      <c r="C411" s="6" t="str">
        <f>VLOOKUP(A411,list!A:K,6,FALSE)</f>
        <v>Palaio Faliro</v>
      </c>
      <c r="D411" s="12">
        <f>VLOOKUP(A411,list!A:K,3,FALSE)</f>
        <v>1330</v>
      </c>
      <c r="E411" s="6" t="s">
        <v>1267</v>
      </c>
      <c r="F411" s="11">
        <v>37.924855299999997</v>
      </c>
      <c r="G411" s="11">
        <v>23.696879200000001</v>
      </c>
      <c r="H411" s="6" t="str">
        <f t="shared" si="0"/>
        <v>(37,9248553 23,6968792),ID: 1791,2bd-Palaio Faliro-1330€</v>
      </c>
      <c r="I411" s="6" t="s">
        <v>1268</v>
      </c>
    </row>
    <row r="412" spans="1:9" ht="13">
      <c r="A412" s="11" t="s">
        <v>1269</v>
      </c>
      <c r="B412" s="6">
        <f>VLOOKUP(A412,list!A:K,11,FALSE)</f>
        <v>2</v>
      </c>
      <c r="C412" s="6" t="str">
        <f>VLOOKUP(A412,list!A:K,6,FALSE)</f>
        <v>Pangrati</v>
      </c>
      <c r="D412" s="12">
        <f>VLOOKUP(A412,list!A:K,3,FALSE)</f>
        <v>1090</v>
      </c>
      <c r="E412" s="6" t="s">
        <v>1270</v>
      </c>
      <c r="F412" s="11">
        <v>37.970605599999999</v>
      </c>
      <c r="G412" s="11">
        <v>23.746490099999999</v>
      </c>
      <c r="H412" s="6" t="str">
        <f t="shared" si="0"/>
        <v>(37,9706056 23,7464901),ID: 1220,2bd-Pangrati-1090€</v>
      </c>
      <c r="I412" s="6" t="s">
        <v>1271</v>
      </c>
    </row>
    <row r="413" spans="1:9" ht="13">
      <c r="A413" s="11" t="s">
        <v>1272</v>
      </c>
      <c r="B413" s="6">
        <f>VLOOKUP(A413,list!A:K,11,FALSE)</f>
        <v>2</v>
      </c>
      <c r="C413" s="6" t="str">
        <f>VLOOKUP(A413,list!A:K,6,FALSE)</f>
        <v>Ampelokipoi</v>
      </c>
      <c r="D413" s="12">
        <f>VLOOKUP(A413,list!A:K,3,FALSE)</f>
        <v>920</v>
      </c>
      <c r="E413" s="6" t="s">
        <v>1273</v>
      </c>
      <c r="F413" s="11">
        <v>37.993469900000001</v>
      </c>
      <c r="G413" s="11">
        <v>23.7697945</v>
      </c>
      <c r="H413" s="6" t="str">
        <f t="shared" si="0"/>
        <v>(37,9934699 23,7697945),ID: 1685,2bd-Ampelokipoi-920€</v>
      </c>
      <c r="I413" s="6" t="s">
        <v>1274</v>
      </c>
    </row>
    <row r="414" spans="1:9" ht="13">
      <c r="A414" s="11" t="s">
        <v>1275</v>
      </c>
      <c r="B414" s="6">
        <f>VLOOKUP(A414,list!A:K,11,FALSE)</f>
        <v>2</v>
      </c>
      <c r="C414" s="6" t="str">
        <f>VLOOKUP(A414,list!A:K,6,FALSE)</f>
        <v>Cholargos</v>
      </c>
      <c r="D414" s="12">
        <f>VLOOKUP(A414,list!A:K,3,FALSE)</f>
        <v>1020</v>
      </c>
      <c r="E414" s="6" t="s">
        <v>1276</v>
      </c>
      <c r="F414" s="11">
        <v>37.999722599999998</v>
      </c>
      <c r="G414" s="11">
        <v>23.796511599999999</v>
      </c>
      <c r="H414" s="6" t="str">
        <f t="shared" si="0"/>
        <v>(37,9997226 23,7965116),ID: 1539,2bd-Cholargos-1020€</v>
      </c>
      <c r="I414" s="6" t="s">
        <v>1277</v>
      </c>
    </row>
    <row r="415" spans="1:9" ht="13">
      <c r="A415" s="11" t="s">
        <v>1278</v>
      </c>
      <c r="B415" s="6">
        <f>VLOOKUP(A415,list!A:K,11,FALSE)</f>
        <v>2</v>
      </c>
      <c r="C415" s="6" t="str">
        <f>VLOOKUP(A415,list!A:K,6,FALSE)</f>
        <v>Kifisia</v>
      </c>
      <c r="D415" s="12">
        <f>VLOOKUP(A415,list!A:K,3,FALSE)</f>
        <v>1790</v>
      </c>
      <c r="E415" s="6" t="s">
        <v>1279</v>
      </c>
      <c r="F415" s="11">
        <v>38.085211700000002</v>
      </c>
      <c r="G415" s="11">
        <v>23.816761799999998</v>
      </c>
      <c r="H415" s="6" t="str">
        <f t="shared" si="0"/>
        <v>(38,0852117 23,8167618),ID: 1799,2bd-Kifisia-1790€</v>
      </c>
      <c r="I415" s="6" t="s">
        <v>1280</v>
      </c>
    </row>
    <row r="416" spans="1:9" ht="13">
      <c r="A416" s="11" t="s">
        <v>1281</v>
      </c>
      <c r="B416" s="6">
        <f>VLOOKUP(A416,list!A:K,11,FALSE)</f>
        <v>2</v>
      </c>
      <c r="C416" s="6" t="str">
        <f>VLOOKUP(A416,list!A:K,6,FALSE)</f>
        <v>Kifisia</v>
      </c>
      <c r="D416" s="12">
        <f>VLOOKUP(A416,list!A:K,3,FALSE)</f>
        <v>1350</v>
      </c>
      <c r="E416" s="6" t="s">
        <v>1282</v>
      </c>
      <c r="F416" s="11">
        <v>38.074342299999998</v>
      </c>
      <c r="G416" s="11">
        <v>23.812394099999999</v>
      </c>
      <c r="H416" s="6" t="str">
        <f t="shared" si="0"/>
        <v>(38,0743423 23,8123941),ID: 929,2bd-Kifisia-1350€</v>
      </c>
      <c r="I416" s="6" t="s">
        <v>1283</v>
      </c>
    </row>
    <row r="417" spans="1:9" ht="13">
      <c r="A417" s="11" t="s">
        <v>1284</v>
      </c>
      <c r="B417" s="6">
        <f>VLOOKUP(A417,list!A:K,11,FALSE)</f>
        <v>2</v>
      </c>
      <c r="C417" s="6" t="str">
        <f>VLOOKUP(A417,list!A:K,6,FALSE)</f>
        <v>Koukaki</v>
      </c>
      <c r="D417" s="12">
        <f>VLOOKUP(A417,list!A:K,3,FALSE)</f>
        <v>950</v>
      </c>
      <c r="E417" s="6" t="s">
        <v>1285</v>
      </c>
      <c r="F417" s="11">
        <v>37.964979200000002</v>
      </c>
      <c r="G417" s="11">
        <v>23.724674400000001</v>
      </c>
      <c r="H417" s="6" t="str">
        <f t="shared" si="0"/>
        <v>(37,9649792 23,7246744),ID: 1918,2bd-Koukaki-950€</v>
      </c>
      <c r="I417" s="6" t="s">
        <v>1286</v>
      </c>
    </row>
    <row r="418" spans="1:9" ht="13">
      <c r="A418" s="11" t="s">
        <v>1287</v>
      </c>
      <c r="B418" s="6">
        <f>VLOOKUP(A418,list!A:K,11,FALSE)</f>
        <v>2</v>
      </c>
      <c r="C418" s="6" t="str">
        <f>VLOOKUP(A418,list!A:K,6,FALSE)</f>
        <v>Pangrati</v>
      </c>
      <c r="D418" s="12">
        <f>VLOOKUP(A418,list!A:K,3,FALSE)</f>
        <v>1100</v>
      </c>
      <c r="E418" s="6" t="s">
        <v>1288</v>
      </c>
      <c r="F418" s="11">
        <v>37.965268100000003</v>
      </c>
      <c r="G418" s="11">
        <v>23.754506599999999</v>
      </c>
      <c r="H418" s="6" t="str">
        <f t="shared" si="0"/>
        <v>(37,9652681 23,7545066),ID: 1329,2bd-Pangrati-1100€</v>
      </c>
      <c r="I418" s="6" t="s">
        <v>1289</v>
      </c>
    </row>
    <row r="419" spans="1:9" ht="13">
      <c r="A419" s="11" t="s">
        <v>1290</v>
      </c>
      <c r="B419" s="6">
        <f>VLOOKUP(A419,list!A:K,11,FALSE)</f>
        <v>2</v>
      </c>
      <c r="C419" s="6" t="str">
        <f>VLOOKUP(A419,list!A:K,6,FALSE)</f>
        <v>Elliniko</v>
      </c>
      <c r="D419" s="12">
        <f>VLOOKUP(A419,list!A:K,3,FALSE)</f>
        <v>920</v>
      </c>
      <c r="E419" s="6" t="s">
        <v>1291</v>
      </c>
      <c r="F419" s="11">
        <v>37.893299200000001</v>
      </c>
      <c r="G419" s="11">
        <v>23.7515249</v>
      </c>
      <c r="H419" s="6" t="str">
        <f t="shared" si="0"/>
        <v>(37,8932992 23,7515249),ID: 1287,2bd-Elliniko-920€</v>
      </c>
      <c r="I419" s="6" t="s">
        <v>1292</v>
      </c>
    </row>
    <row r="420" spans="1:9" ht="13">
      <c r="A420" s="11" t="s">
        <v>1293</v>
      </c>
      <c r="B420" s="6">
        <f>VLOOKUP(A420,list!A:K,11,FALSE)</f>
        <v>2</v>
      </c>
      <c r="C420" s="6" t="str">
        <f>VLOOKUP(A420,list!A:K,6,FALSE)</f>
        <v>Vrilissia</v>
      </c>
      <c r="D420" s="12">
        <f>VLOOKUP(A420,list!A:K,3,FALSE)</f>
        <v>1080</v>
      </c>
      <c r="E420" s="6" t="s">
        <v>1294</v>
      </c>
      <c r="F420" s="11">
        <v>38.033554299999999</v>
      </c>
      <c r="G420" s="11">
        <v>23.834963699999999</v>
      </c>
      <c r="H420" s="6" t="str">
        <f t="shared" si="0"/>
        <v>(38,0335543 23,8349637),ID: 1829,2bd-Vrilissia-1080€</v>
      </c>
      <c r="I420" s="6" t="s">
        <v>1295</v>
      </c>
    </row>
    <row r="421" spans="1:9" ht="13">
      <c r="A421" s="11" t="s">
        <v>1296</v>
      </c>
      <c r="B421" s="6">
        <f>VLOOKUP(A421,list!A:K,11,FALSE)</f>
        <v>2</v>
      </c>
      <c r="C421" s="6" t="str">
        <f>VLOOKUP(A421,list!A:K,6,FALSE)</f>
        <v>Kifisia</v>
      </c>
      <c r="D421" s="12">
        <f>VLOOKUP(A421,list!A:K,3,FALSE)</f>
        <v>1380</v>
      </c>
      <c r="E421" s="6" t="s">
        <v>1297</v>
      </c>
      <c r="F421" s="11">
        <v>38.068641100000001</v>
      </c>
      <c r="G421" s="11">
        <v>23.818636999999999</v>
      </c>
      <c r="H421" s="6" t="str">
        <f t="shared" si="0"/>
        <v>(38,0686411 23,818637),ID: 885,2bd-Kifisia-1380€</v>
      </c>
      <c r="I421" s="6" t="s">
        <v>1298</v>
      </c>
    </row>
    <row r="422" spans="1:9" ht="13">
      <c r="A422" s="11" t="s">
        <v>1299</v>
      </c>
      <c r="B422" s="6">
        <f>VLOOKUP(A422,list!A:K,11,FALSE)</f>
        <v>2</v>
      </c>
      <c r="C422" s="6" t="str">
        <f>VLOOKUP(A422,list!A:K,6,FALSE)</f>
        <v>Pangrati</v>
      </c>
      <c r="D422" s="12">
        <f>VLOOKUP(A422,list!A:K,3,FALSE)</f>
        <v>1130</v>
      </c>
      <c r="E422" s="6" t="s">
        <v>1300</v>
      </c>
      <c r="F422" s="11">
        <v>37.966065299999997</v>
      </c>
      <c r="G422" s="11">
        <v>23.751325900000001</v>
      </c>
      <c r="H422" s="6" t="str">
        <f t="shared" si="0"/>
        <v>(37,9660653 23,7513259),ID: 1747,2bd-Pangrati-1130€</v>
      </c>
      <c r="I422" s="6" t="s">
        <v>1301</v>
      </c>
    </row>
    <row r="423" spans="1:9" ht="13">
      <c r="A423" s="11" t="s">
        <v>1302</v>
      </c>
      <c r="B423" s="6">
        <f>VLOOKUP(A423,list!A:K,11,FALSE)</f>
        <v>2</v>
      </c>
      <c r="C423" s="6" t="str">
        <f>VLOOKUP(A423,list!A:K,6,FALSE)</f>
        <v>Pangrati</v>
      </c>
      <c r="D423" s="12">
        <f>VLOOKUP(A423,list!A:K,3,FALSE)</f>
        <v>1050</v>
      </c>
      <c r="E423" s="6" t="s">
        <v>1303</v>
      </c>
      <c r="F423" s="11">
        <v>37.964103899999998</v>
      </c>
      <c r="G423" s="11">
        <v>23.7480115</v>
      </c>
      <c r="H423" s="6" t="str">
        <f t="shared" si="0"/>
        <v>(37,9641039 23,7480115),ID: 1313,2bd-Pangrati-1050€</v>
      </c>
      <c r="I423" s="6" t="s">
        <v>1304</v>
      </c>
    </row>
    <row r="424" spans="1:9" ht="13">
      <c r="A424" s="11" t="s">
        <v>1305</v>
      </c>
      <c r="B424" s="6">
        <f>VLOOKUP(A424,list!A:K,11,FALSE)</f>
        <v>2</v>
      </c>
      <c r="C424" s="6" t="str">
        <f>VLOOKUP(A424,list!A:K,6,FALSE)</f>
        <v>Chalandri</v>
      </c>
      <c r="D424" s="12">
        <f>VLOOKUP(A424,list!A:K,3,FALSE)</f>
        <v>1420</v>
      </c>
      <c r="E424" s="6" t="s">
        <v>1306</v>
      </c>
      <c r="F424" s="11">
        <v>38.021421400000001</v>
      </c>
      <c r="G424" s="11">
        <v>23.798767900000001</v>
      </c>
      <c r="H424" s="6" t="str">
        <f t="shared" si="0"/>
        <v>(38,0214214 23,7987679),ID: 895,2bd-Chalandri-1420€</v>
      </c>
      <c r="I424" s="6" t="s">
        <v>1307</v>
      </c>
    </row>
    <row r="425" spans="1:9" ht="13">
      <c r="A425" s="11" t="s">
        <v>1308</v>
      </c>
      <c r="B425" s="6">
        <f>VLOOKUP(A425,list!A:K,11,FALSE)</f>
        <v>2</v>
      </c>
      <c r="C425" s="6" t="str">
        <f>VLOOKUP(A425,list!A:K,6,FALSE)</f>
        <v>Agia Paraskevi</v>
      </c>
      <c r="D425" s="12">
        <f>VLOOKUP(A425,list!A:K,3,FALSE)</f>
        <v>1100</v>
      </c>
      <c r="E425" s="6" t="s">
        <v>1309</v>
      </c>
      <c r="F425" s="11">
        <v>38.014966999999999</v>
      </c>
      <c r="G425" s="11">
        <v>23.822489300000001</v>
      </c>
      <c r="H425" s="6" t="str">
        <f t="shared" si="0"/>
        <v>(38,014967 23,8224893),ID: 1895,2bd-Agia Paraskevi-1100€</v>
      </c>
      <c r="I425" s="6" t="s">
        <v>1310</v>
      </c>
    </row>
    <row r="426" spans="1:9" ht="13">
      <c r="A426" s="11" t="s">
        <v>1311</v>
      </c>
      <c r="B426" s="6">
        <f>VLOOKUP(A426,list!A:K,11,FALSE)</f>
        <v>2</v>
      </c>
      <c r="C426" s="6" t="str">
        <f>VLOOKUP(A426,list!A:K,6,FALSE)</f>
        <v>Nea Smyrni</v>
      </c>
      <c r="D426" s="12">
        <f>VLOOKUP(A426,list!A:K,3,FALSE)</f>
        <v>1330</v>
      </c>
      <c r="E426" s="6" t="s">
        <v>1312</v>
      </c>
      <c r="F426" s="11">
        <v>37.944561999999998</v>
      </c>
      <c r="G426" s="11">
        <v>23.7040918</v>
      </c>
      <c r="H426" s="6" t="str">
        <f t="shared" si="0"/>
        <v>(37,944562 23,7040918),ID: 1758,2bd-Nea Smyrni-1330€</v>
      </c>
      <c r="I426" s="6" t="s">
        <v>1313</v>
      </c>
    </row>
    <row r="427" spans="1:9" ht="13">
      <c r="A427" s="11" t="s">
        <v>1314</v>
      </c>
      <c r="B427" s="6">
        <f>VLOOKUP(A427,list!A:K,11,FALSE)</f>
        <v>2</v>
      </c>
      <c r="C427" s="6" t="str">
        <f>VLOOKUP(A427,list!A:K,6,FALSE)</f>
        <v>Palaio Faliro</v>
      </c>
      <c r="D427" s="12">
        <f>VLOOKUP(A427,list!A:K,3,FALSE)</f>
        <v>1180</v>
      </c>
      <c r="E427" s="6" t="s">
        <v>1315</v>
      </c>
      <c r="F427" s="11">
        <v>37.927278399999999</v>
      </c>
      <c r="G427" s="11">
        <v>23.708656999999999</v>
      </c>
      <c r="H427" s="6" t="str">
        <f t="shared" si="0"/>
        <v>(37,9272784 23,708657),ID: 120,2bd-Palaio Faliro-1180€</v>
      </c>
      <c r="I427" s="6" t="s">
        <v>1316</v>
      </c>
    </row>
    <row r="428" spans="1:9" ht="13">
      <c r="A428" s="11" t="s">
        <v>1317</v>
      </c>
      <c r="B428" s="6">
        <f>VLOOKUP(A428,list!A:K,11,FALSE)</f>
        <v>2</v>
      </c>
      <c r="C428" s="6" t="str">
        <f>VLOOKUP(A428,list!A:K,6,FALSE)</f>
        <v>Nea Smyrni</v>
      </c>
      <c r="D428" s="12">
        <f>VLOOKUP(A428,list!A:K,3,FALSE)</f>
        <v>1260</v>
      </c>
      <c r="E428" s="6" t="s">
        <v>1318</v>
      </c>
      <c r="F428" s="11">
        <v>37.949625400000002</v>
      </c>
      <c r="G428" s="11">
        <v>23.720263299999999</v>
      </c>
      <c r="H428" s="6" t="str">
        <f t="shared" si="0"/>
        <v>(37,9496254 23,7202633),ID: 1238,2bd-Nea Smyrni-1260€</v>
      </c>
      <c r="I428" s="6" t="s">
        <v>1319</v>
      </c>
    </row>
    <row r="429" spans="1:9" ht="13">
      <c r="A429" s="11" t="s">
        <v>1320</v>
      </c>
      <c r="B429" s="6">
        <f>VLOOKUP(A429,list!A:K,11,FALSE)</f>
        <v>2</v>
      </c>
      <c r="C429" s="6" t="str">
        <f>VLOOKUP(A429,list!A:K,6,FALSE)</f>
        <v>Marousi</v>
      </c>
      <c r="D429" s="12">
        <f>VLOOKUP(A429,list!A:K,3,FALSE)</f>
        <v>1170</v>
      </c>
      <c r="E429" s="6" t="s">
        <v>1321</v>
      </c>
      <c r="F429" s="11">
        <v>37.982634400000002</v>
      </c>
      <c r="G429" s="11">
        <v>23.716653900000001</v>
      </c>
      <c r="H429" s="6" t="str">
        <f t="shared" si="0"/>
        <v>(37,9826344 23,7166539),ID: 262,2bd-Marousi-1170€</v>
      </c>
      <c r="I429" s="6" t="s">
        <v>1322</v>
      </c>
    </row>
    <row r="430" spans="1:9" ht="13">
      <c r="A430" s="11" t="s">
        <v>1323</v>
      </c>
      <c r="B430" s="6">
        <f>VLOOKUP(A430,list!A:K,11,FALSE)</f>
        <v>2</v>
      </c>
      <c r="C430" s="6" t="str">
        <f>VLOOKUP(A430,list!A:K,6,FALSE)</f>
        <v>Chalandri</v>
      </c>
      <c r="D430" s="12">
        <f>VLOOKUP(A430,list!A:K,3,FALSE)</f>
        <v>1290</v>
      </c>
      <c r="E430" s="6" t="s">
        <v>1324</v>
      </c>
      <c r="F430" s="11">
        <v>37.983411199999999</v>
      </c>
      <c r="G430" s="11">
        <v>23.735599000000001</v>
      </c>
      <c r="H430" s="6" t="str">
        <f t="shared" si="0"/>
        <v>(37,9834112 23,735599),ID: 773,2bd-Chalandri-1290€</v>
      </c>
      <c r="I430" s="6" t="s">
        <v>1325</v>
      </c>
    </row>
    <row r="431" spans="1:9" ht="13">
      <c r="A431" s="11" t="s">
        <v>1326</v>
      </c>
      <c r="B431" s="6">
        <f>VLOOKUP(A431,list!A:K,11,FALSE)</f>
        <v>2</v>
      </c>
      <c r="C431" s="6" t="str">
        <f>VLOOKUP(A431,list!A:K,6,FALSE)</f>
        <v>Palaio Faliro</v>
      </c>
      <c r="D431" s="12">
        <f>VLOOKUP(A431,list!A:K,3,FALSE)</f>
        <v>1140</v>
      </c>
      <c r="E431" s="6" t="s">
        <v>1327</v>
      </c>
      <c r="F431" s="11">
        <v>37.926218499999997</v>
      </c>
      <c r="G431" s="11">
        <v>23.700174400000002</v>
      </c>
      <c r="H431" s="6" t="str">
        <f t="shared" si="0"/>
        <v>(37,9262185 23,7001744),ID: 1687,2bd-Palaio Faliro-1140€</v>
      </c>
      <c r="I431" s="6" t="s">
        <v>1328</v>
      </c>
    </row>
    <row r="432" spans="1:9" ht="13">
      <c r="A432" s="11" t="s">
        <v>1329</v>
      </c>
      <c r="B432" s="6">
        <f>VLOOKUP(A432,list!A:K,11,FALSE)</f>
        <v>2</v>
      </c>
      <c r="C432" s="6" t="str">
        <f>VLOOKUP(A432,list!A:K,6,FALSE)</f>
        <v>Kifisia</v>
      </c>
      <c r="D432" s="12">
        <f>VLOOKUP(A432,list!A:K,3,FALSE)</f>
        <v>1050</v>
      </c>
      <c r="E432" s="6" t="s">
        <v>1330</v>
      </c>
      <c r="F432" s="11">
        <v>38.074342299999998</v>
      </c>
      <c r="G432" s="11">
        <v>23.812394099999999</v>
      </c>
      <c r="H432" s="6" t="str">
        <f t="shared" si="0"/>
        <v>(38,0743423 23,8123941),ID: 928,2bd-Kifisia-1050€</v>
      </c>
      <c r="I432" s="6" t="s">
        <v>1331</v>
      </c>
    </row>
    <row r="433" spans="1:9" ht="13">
      <c r="A433" s="11" t="s">
        <v>1332</v>
      </c>
      <c r="B433" s="6">
        <f>VLOOKUP(A433,list!A:K,11,FALSE)</f>
        <v>2</v>
      </c>
      <c r="C433" s="6" t="str">
        <f>VLOOKUP(A433,list!A:K,6,FALSE)</f>
        <v>Kolonaki</v>
      </c>
      <c r="D433" s="12">
        <f>VLOOKUP(A433,list!A:K,3,FALSE)</f>
        <v>1620</v>
      </c>
      <c r="E433" s="6" t="s">
        <v>1333</v>
      </c>
      <c r="F433" s="11">
        <v>37.9769127</v>
      </c>
      <c r="G433" s="11">
        <v>23.7468045</v>
      </c>
      <c r="H433" s="6" t="str">
        <f t="shared" si="0"/>
        <v>(37,9769127 23,7468045),ID: 912,2bd-Kolonaki-1620€</v>
      </c>
      <c r="I433" s="6" t="s">
        <v>1334</v>
      </c>
    </row>
    <row r="434" spans="1:9" ht="13">
      <c r="A434" s="11" t="s">
        <v>1335</v>
      </c>
      <c r="B434" s="6">
        <f>VLOOKUP(A434,list!A:K,11,FALSE)</f>
        <v>2</v>
      </c>
      <c r="C434" s="6" t="str">
        <f>VLOOKUP(A434,list!A:K,6,FALSE)</f>
        <v>Pangrati</v>
      </c>
      <c r="D434" s="12">
        <f>VLOOKUP(A434,list!A:K,3,FALSE)</f>
        <v>1340</v>
      </c>
      <c r="E434" s="6" t="s">
        <v>1336</v>
      </c>
      <c r="F434" s="11">
        <v>37.969992400000002</v>
      </c>
      <c r="G434" s="11">
        <v>23.741658699999999</v>
      </c>
      <c r="H434" s="6" t="str">
        <f t="shared" si="0"/>
        <v>(37,9699924 23,7416587),ID: 1491,2bd-Pangrati-1340€</v>
      </c>
      <c r="I434" s="6" t="s">
        <v>1337</v>
      </c>
    </row>
    <row r="435" spans="1:9" ht="13">
      <c r="A435" s="11" t="s">
        <v>1338</v>
      </c>
      <c r="B435" s="6">
        <f>VLOOKUP(A435,list!A:K,11,FALSE)</f>
        <v>2</v>
      </c>
      <c r="C435" s="6" t="str">
        <f>VLOOKUP(A435,list!A:K,6,FALSE)</f>
        <v>Pangrati</v>
      </c>
      <c r="D435" s="12">
        <f>VLOOKUP(A435,list!A:K,3,FALSE)</f>
        <v>1050</v>
      </c>
      <c r="E435" s="6" t="s">
        <v>1339</v>
      </c>
      <c r="F435" s="11">
        <v>37.972752800000002</v>
      </c>
      <c r="G435" s="11">
        <v>23.744617399999999</v>
      </c>
      <c r="H435" s="6" t="str">
        <f t="shared" si="0"/>
        <v>(37,9727528 23,7446174),ID: 1728,2bd-Pangrati-1050€</v>
      </c>
      <c r="I435" s="6" t="s">
        <v>1340</v>
      </c>
    </row>
    <row r="436" spans="1:9" ht="13">
      <c r="A436" s="11" t="s">
        <v>1341</v>
      </c>
      <c r="B436" s="6">
        <f>VLOOKUP(A436,list!A:K,11,FALSE)</f>
        <v>2</v>
      </c>
      <c r="C436" s="6" t="str">
        <f>VLOOKUP(A436,list!A:K,6,FALSE)</f>
        <v>Pangrati</v>
      </c>
      <c r="D436" s="12">
        <f>VLOOKUP(A436,list!A:K,3,FALSE)</f>
        <v>880</v>
      </c>
      <c r="E436" s="6" t="s">
        <v>1342</v>
      </c>
      <c r="F436" s="11">
        <v>37.966046499999997</v>
      </c>
      <c r="G436" s="11">
        <v>23.742356999999998</v>
      </c>
      <c r="H436" s="6" t="str">
        <f t="shared" si="0"/>
        <v>(37,9660465 23,742357),ID: 1657,2bd-Pangrati-880€</v>
      </c>
      <c r="I436" s="6" t="s">
        <v>1343</v>
      </c>
    </row>
    <row r="437" spans="1:9" ht="13">
      <c r="A437" s="11" t="s">
        <v>1344</v>
      </c>
      <c r="B437" s="6">
        <f>VLOOKUP(A437,list!A:K,11,FALSE)</f>
        <v>2</v>
      </c>
      <c r="C437" s="6" t="str">
        <f>VLOOKUP(A437,list!A:K,6,FALSE)</f>
        <v>Nea Smyrni</v>
      </c>
      <c r="D437" s="12">
        <f>VLOOKUP(A437,list!A:K,3,FALSE)</f>
        <v>1010</v>
      </c>
      <c r="E437" s="6" t="s">
        <v>1345</v>
      </c>
      <c r="F437" s="11">
        <v>37.945358599999999</v>
      </c>
      <c r="G437" s="11">
        <v>23.708714799999999</v>
      </c>
      <c r="H437" s="6" t="str">
        <f t="shared" si="0"/>
        <v>(37,9453586 23,7087148),ID: 1863,2bd-Nea Smyrni-1010€</v>
      </c>
      <c r="I437" s="6" t="s">
        <v>1346</v>
      </c>
    </row>
    <row r="438" spans="1:9" ht="13">
      <c r="A438" s="11" t="s">
        <v>1347</v>
      </c>
      <c r="B438" s="6">
        <f>VLOOKUP(A438,list!A:K,11,FALSE)</f>
        <v>2</v>
      </c>
      <c r="C438" s="6" t="str">
        <f>VLOOKUP(A438,list!A:K,6,FALSE)</f>
        <v>Nea Smyrni</v>
      </c>
      <c r="D438" s="12">
        <f>VLOOKUP(A438,list!A:K,3,FALSE)</f>
        <v>1020</v>
      </c>
      <c r="E438" s="6" t="s">
        <v>1348</v>
      </c>
      <c r="F438" s="11">
        <v>37.9462507</v>
      </c>
      <c r="G438" s="11">
        <v>23.706855300000001</v>
      </c>
      <c r="H438" s="6" t="str">
        <f t="shared" si="0"/>
        <v>(37,9462507 23,7068553),ID: 1844,2bd-Nea Smyrni-1020€</v>
      </c>
      <c r="I438" s="6" t="s">
        <v>1349</v>
      </c>
    </row>
    <row r="439" spans="1:9" ht="13">
      <c r="A439" s="11" t="s">
        <v>1350</v>
      </c>
      <c r="B439" s="6">
        <f>VLOOKUP(A439,list!A:K,11,FALSE)</f>
        <v>2</v>
      </c>
      <c r="C439" s="6" t="str">
        <f>VLOOKUP(A439,list!A:K,6,FALSE)</f>
        <v>Stavros Niarchos Park Area</v>
      </c>
      <c r="D439" s="12">
        <f>VLOOKUP(A439,list!A:K,3,FALSE)</f>
        <v>1060</v>
      </c>
      <c r="E439" s="6" t="s">
        <v>1351</v>
      </c>
      <c r="F439" s="11">
        <v>37.942198900000001</v>
      </c>
      <c r="G439" s="11">
        <v>23.6934583</v>
      </c>
      <c r="H439" s="6" t="str">
        <f t="shared" si="0"/>
        <v>(37,9421989 23,6934583),ID: 1794,2bd-Stavros Niarchos Park Area-1060€</v>
      </c>
      <c r="I439" s="6" t="s">
        <v>1352</v>
      </c>
    </row>
    <row r="440" spans="1:9" ht="13">
      <c r="A440" s="11" t="s">
        <v>1353</v>
      </c>
      <c r="B440" s="6">
        <f>VLOOKUP(A440,list!A:K,11,FALSE)</f>
        <v>2</v>
      </c>
      <c r="C440" s="6" t="str">
        <f>VLOOKUP(A440,list!A:K,6,FALSE)</f>
        <v>Stavros Niarchos Park Area</v>
      </c>
      <c r="D440" s="12">
        <f>VLOOKUP(A440,list!A:K,3,FALSE)</f>
        <v>1240</v>
      </c>
      <c r="E440" s="6" t="s">
        <v>1354</v>
      </c>
      <c r="F440" s="11">
        <v>37.948712499999999</v>
      </c>
      <c r="G440" s="11">
        <v>23.690466099999998</v>
      </c>
      <c r="H440" s="6" t="str">
        <f t="shared" si="0"/>
        <v>(37,9487125 23,6904661),ID: 1963,2bd-Stavros Niarchos Park Area-1240€</v>
      </c>
      <c r="I440" s="6" t="s">
        <v>1355</v>
      </c>
    </row>
    <row r="441" spans="1:9" ht="13">
      <c r="A441" s="11" t="s">
        <v>1356</v>
      </c>
      <c r="B441" s="6">
        <f>VLOOKUP(A441,list!A:K,11,FALSE)</f>
        <v>2</v>
      </c>
      <c r="C441" s="6" t="str">
        <f>VLOOKUP(A441,list!A:K,6,FALSE)</f>
        <v>Stavros Niarchos Park Area</v>
      </c>
      <c r="D441" s="12">
        <f>VLOOKUP(A441,list!A:K,3,FALSE)</f>
        <v>1420</v>
      </c>
      <c r="E441" s="6" t="s">
        <v>1357</v>
      </c>
      <c r="F441" s="11">
        <v>37.942198900000001</v>
      </c>
      <c r="G441" s="11">
        <v>23.6934583</v>
      </c>
      <c r="H441" s="6" t="str">
        <f t="shared" si="0"/>
        <v>(37,9421989 23,6934583),ID: 1796,2bd-Stavros Niarchos Park Area-1420€</v>
      </c>
      <c r="I441" s="6" t="s">
        <v>1358</v>
      </c>
    </row>
    <row r="442" spans="1:9" ht="13">
      <c r="A442" s="11" t="s">
        <v>1359</v>
      </c>
      <c r="B442" s="6">
        <f>VLOOKUP(A442,list!A:K,11,FALSE)</f>
        <v>2</v>
      </c>
      <c r="C442" s="6" t="str">
        <f>VLOOKUP(A442,list!A:K,6,FALSE)</f>
        <v>Piraeus</v>
      </c>
      <c r="D442" s="12">
        <f>VLOOKUP(A442,list!A:K,3,FALSE)</f>
        <v>1030</v>
      </c>
      <c r="E442" s="6" t="s">
        <v>1360</v>
      </c>
      <c r="F442" s="11">
        <v>37.9562095</v>
      </c>
      <c r="G442" s="11">
        <v>23.632515699999999</v>
      </c>
      <c r="H442" s="6" t="str">
        <f t="shared" si="0"/>
        <v>(37,9562095 23,6325157),ID: 542,2bd-Piraeus-1030€</v>
      </c>
      <c r="I442" s="6" t="s">
        <v>1361</v>
      </c>
    </row>
    <row r="443" spans="1:9" ht="13">
      <c r="A443" s="11" t="s">
        <v>1362</v>
      </c>
      <c r="B443" s="6">
        <f>VLOOKUP(A443,list!A:K,11,FALSE)</f>
        <v>2</v>
      </c>
      <c r="C443" s="6" t="str">
        <f>VLOOKUP(A443,list!A:K,6,FALSE)</f>
        <v>Neo Psychiko</v>
      </c>
      <c r="D443" s="12">
        <f>VLOOKUP(A443,list!A:K,3,FALSE)</f>
        <v>1410</v>
      </c>
      <c r="E443" s="6" t="s">
        <v>1363</v>
      </c>
      <c r="F443" s="11">
        <v>37.9990028</v>
      </c>
      <c r="G443" s="11">
        <v>23.777763100000001</v>
      </c>
      <c r="H443" s="6" t="str">
        <f t="shared" si="0"/>
        <v>(37,9990028 23,7777631),ID: 887,2bd-Neo Psychiko-1410€</v>
      </c>
      <c r="I443" s="6" t="s">
        <v>1364</v>
      </c>
    </row>
    <row r="444" spans="1:9" ht="13">
      <c r="A444" s="11" t="s">
        <v>1365</v>
      </c>
      <c r="B444" s="6">
        <f>VLOOKUP(A444,list!A:K,11,FALSE)</f>
        <v>2</v>
      </c>
      <c r="C444" s="6" t="str">
        <f>VLOOKUP(A444,list!A:K,6,FALSE)</f>
        <v>Melissia</v>
      </c>
      <c r="D444" s="12">
        <f>VLOOKUP(A444,list!A:K,3,FALSE)</f>
        <v>1010</v>
      </c>
      <c r="E444" s="6" t="s">
        <v>1366</v>
      </c>
      <c r="F444" s="11">
        <v>38.053266000000001</v>
      </c>
      <c r="G444" s="11">
        <v>23.842979100000001</v>
      </c>
      <c r="H444" s="6" t="str">
        <f t="shared" si="0"/>
        <v>(38,053266 23,8429791),ID: 1521,2bd-Melissia-1010€</v>
      </c>
      <c r="I444" s="6" t="s">
        <v>1367</v>
      </c>
    </row>
    <row r="445" spans="1:9" ht="13">
      <c r="A445" s="11" t="s">
        <v>1368</v>
      </c>
      <c r="B445" s="6">
        <f>VLOOKUP(A445,list!A:K,11,FALSE)</f>
        <v>2</v>
      </c>
      <c r="C445" s="6" t="str">
        <f>VLOOKUP(A445,list!A:K,6,FALSE)</f>
        <v>Alimos</v>
      </c>
      <c r="D445" s="12">
        <f>VLOOKUP(A445,list!A:K,3,FALSE)</f>
        <v>1600</v>
      </c>
      <c r="E445" s="6" t="s">
        <v>1369</v>
      </c>
      <c r="F445" s="11">
        <v>37.973752500000003</v>
      </c>
      <c r="G445" s="11">
        <v>23.730904500000001</v>
      </c>
      <c r="H445" s="6" t="str">
        <f t="shared" si="0"/>
        <v>(37,9737525 23,7309045),ID: 1937,2bd-Alimos-1600€</v>
      </c>
      <c r="I445" s="6" t="s">
        <v>1370</v>
      </c>
    </row>
    <row r="446" spans="1:9" ht="13">
      <c r="A446" s="11" t="s">
        <v>1371</v>
      </c>
      <c r="B446" s="6">
        <f>VLOOKUP(A446,list!A:K,11,FALSE)</f>
        <v>2</v>
      </c>
      <c r="C446" s="6" t="str">
        <f>VLOOKUP(A446,list!A:K,6,FALSE)</f>
        <v>Historic Center</v>
      </c>
      <c r="D446" s="12">
        <f>VLOOKUP(A446,list!A:K,3,FALSE)</f>
        <v>720</v>
      </c>
      <c r="E446" s="6" t="s">
        <v>1372</v>
      </c>
      <c r="F446" s="11">
        <v>37.983809600000001</v>
      </c>
      <c r="G446" s="11">
        <v>23.727538800000001</v>
      </c>
      <c r="H446" s="6" t="str">
        <f t="shared" si="0"/>
        <v>(37,9838096 23,7275388),ID: A20,2bd-Historic Center-720€</v>
      </c>
      <c r="I446" s="6" t="s">
        <v>1373</v>
      </c>
    </row>
    <row r="447" spans="1:9" ht="13">
      <c r="A447" s="11" t="s">
        <v>1374</v>
      </c>
      <c r="B447" s="6">
        <f>VLOOKUP(A447,list!A:K,11,FALSE)</f>
        <v>2</v>
      </c>
      <c r="C447" s="6" t="str">
        <f>VLOOKUP(A447,list!A:K,6,FALSE)</f>
        <v>Nea Erithrea</v>
      </c>
      <c r="D447" s="12">
        <f>VLOOKUP(A447,list!A:K,3,FALSE)</f>
        <v>1130</v>
      </c>
      <c r="E447" s="6" t="s">
        <v>1375</v>
      </c>
      <c r="F447" s="11">
        <v>38.093592399999999</v>
      </c>
      <c r="G447" s="11">
        <v>23.818087500000001</v>
      </c>
      <c r="H447" s="6" t="str">
        <f t="shared" si="0"/>
        <v>(38,0935924 23,8180875),ID: 1867,2bd-Nea Erithrea-1130€</v>
      </c>
      <c r="I447" s="6" t="s">
        <v>1376</v>
      </c>
    </row>
    <row r="448" spans="1:9" ht="13">
      <c r="A448" s="11" t="s">
        <v>1377</v>
      </c>
      <c r="B448" s="6">
        <f>VLOOKUP(A448,list!A:K,11,FALSE)</f>
        <v>2</v>
      </c>
      <c r="C448" s="6" t="str">
        <f>VLOOKUP(A448,list!A:K,6,FALSE)</f>
        <v>Vasilissis Sofias Avenue</v>
      </c>
      <c r="D448" s="12">
        <f>VLOOKUP(A448,list!A:K,3,FALSE)</f>
        <v>1330</v>
      </c>
      <c r="E448" s="6" t="s">
        <v>1378</v>
      </c>
      <c r="F448" s="11">
        <v>37.977495500000003</v>
      </c>
      <c r="G448" s="11">
        <v>23.756073000000001</v>
      </c>
      <c r="H448" s="6" t="str">
        <f t="shared" si="0"/>
        <v>(37,9774955 23,756073),ID: 930,2bd-Vasilissis Sofias Avenue-1330€</v>
      </c>
      <c r="I448" s="6" t="s">
        <v>1379</v>
      </c>
    </row>
    <row r="449" spans="1:9" ht="13">
      <c r="A449" s="11" t="s">
        <v>1380</v>
      </c>
      <c r="B449" s="6">
        <f>VLOOKUP(A449,list!A:K,11,FALSE)</f>
        <v>2</v>
      </c>
      <c r="C449" s="6" t="str">
        <f>VLOOKUP(A449,list!A:K,6,FALSE)</f>
        <v>Marousi</v>
      </c>
      <c r="D449" s="12">
        <f>VLOOKUP(A449,list!A:K,3,FALSE)</f>
        <v>1270</v>
      </c>
      <c r="E449" s="6" t="s">
        <v>1381</v>
      </c>
      <c r="F449" s="11">
        <v>38.035398000000001</v>
      </c>
      <c r="G449" s="11">
        <v>23.843299699999999</v>
      </c>
      <c r="H449" s="6" t="str">
        <f t="shared" si="0"/>
        <v>(38,035398 23,8432997),ID: 107,2bd-Marousi-1270€</v>
      </c>
      <c r="I449" s="6" t="s">
        <v>1382</v>
      </c>
    </row>
    <row r="450" spans="1:9" ht="13">
      <c r="A450" s="11" t="s">
        <v>1383</v>
      </c>
      <c r="B450" s="6">
        <f>VLOOKUP(A450,list!A:K,11,FALSE)</f>
        <v>2</v>
      </c>
      <c r="C450" s="6" t="str">
        <f>VLOOKUP(A450,list!A:K,6,FALSE)</f>
        <v>Agia Paraskevi</v>
      </c>
      <c r="D450" s="12">
        <f>VLOOKUP(A450,list!A:K,3,FALSE)</f>
        <v>1200</v>
      </c>
      <c r="E450" s="6" t="s">
        <v>1384</v>
      </c>
      <c r="F450" s="11">
        <v>38.011923699999997</v>
      </c>
      <c r="G450" s="11">
        <v>23.820855999999999</v>
      </c>
      <c r="H450" s="6" t="str">
        <f t="shared" si="0"/>
        <v>(38,0119237 23,820856),ID: 1838,2bd-Agia Paraskevi-1200€</v>
      </c>
      <c r="I450" s="6" t="s">
        <v>1385</v>
      </c>
    </row>
    <row r="451" spans="1:9" ht="13">
      <c r="A451" s="11" t="s">
        <v>1386</v>
      </c>
      <c r="B451" s="6">
        <f>VLOOKUP(A451,list!A:K,11,FALSE)</f>
        <v>2</v>
      </c>
      <c r="C451" s="6" t="str">
        <f>VLOOKUP(A451,list!A:K,6,FALSE)</f>
        <v>Chalandri</v>
      </c>
      <c r="D451" s="12">
        <f>VLOOKUP(A451,list!A:K,3,FALSE)</f>
        <v>1460</v>
      </c>
      <c r="E451" s="6" t="s">
        <v>1387</v>
      </c>
      <c r="F451" s="11">
        <v>38.030294599999998</v>
      </c>
      <c r="G451" s="11">
        <v>23.794115000000001</v>
      </c>
      <c r="H451" s="6" t="str">
        <f t="shared" si="0"/>
        <v>(38,0302946 23,794115),ID: 658,2bd-Chalandri-1460€</v>
      </c>
      <c r="I451" s="6" t="s">
        <v>1388</v>
      </c>
    </row>
    <row r="452" spans="1:9" ht="13">
      <c r="A452" s="11" t="s">
        <v>1389</v>
      </c>
      <c r="B452" s="6">
        <f>VLOOKUP(A452,list!A:K,11,FALSE)</f>
        <v>2</v>
      </c>
      <c r="C452" s="6" t="str">
        <f>VLOOKUP(A452,list!A:K,6,FALSE)</f>
        <v>Historic Center</v>
      </c>
      <c r="D452" s="12">
        <f>VLOOKUP(A452,list!A:K,3,FALSE)</f>
        <v>1000</v>
      </c>
      <c r="E452" s="6" t="s">
        <v>1390</v>
      </c>
      <c r="F452" s="11">
        <v>37.983809600000001</v>
      </c>
      <c r="G452" s="11">
        <v>23.727538800000001</v>
      </c>
      <c r="H452" s="6" t="str">
        <f t="shared" si="0"/>
        <v>(37,9838096 23,7275388),ID: 1648,2bd-Historic Center-1000€</v>
      </c>
      <c r="I452" s="6" t="s">
        <v>1391</v>
      </c>
    </row>
    <row r="453" spans="1:9" ht="13">
      <c r="A453" s="11" t="s">
        <v>1392</v>
      </c>
      <c r="B453" s="6">
        <f>VLOOKUP(A453,list!A:K,11,FALSE)</f>
        <v>2</v>
      </c>
      <c r="C453" s="6" t="str">
        <f>VLOOKUP(A453,list!A:K,6,FALSE)</f>
        <v>Pangrati</v>
      </c>
      <c r="D453" s="12">
        <f>VLOOKUP(A453,list!A:K,3,FALSE)</f>
        <v>1070</v>
      </c>
      <c r="E453" s="6" t="s">
        <v>1393</v>
      </c>
      <c r="F453" s="11">
        <v>37.9665271</v>
      </c>
      <c r="G453" s="11">
        <v>23.744742299999999</v>
      </c>
      <c r="H453" s="6" t="str">
        <f t="shared" si="0"/>
        <v>(37,9665271 23,7447423),ID: 1653,2bd-Pangrati-1070€</v>
      </c>
      <c r="I453" s="6" t="s">
        <v>1394</v>
      </c>
    </row>
    <row r="454" spans="1:9" ht="13">
      <c r="A454" s="11" t="s">
        <v>1395</v>
      </c>
      <c r="B454" s="6">
        <f>VLOOKUP(A454,list!A:K,11,FALSE)</f>
        <v>2</v>
      </c>
      <c r="C454" s="6" t="str">
        <f>VLOOKUP(A454,list!A:K,6,FALSE)</f>
        <v>Palaio Faliro</v>
      </c>
      <c r="D454" s="12">
        <f>VLOOKUP(A454,list!A:K,3,FALSE)</f>
        <v>1450</v>
      </c>
      <c r="E454" s="6" t="s">
        <v>1396</v>
      </c>
      <c r="F454" s="11">
        <v>37.924855299999997</v>
      </c>
      <c r="G454" s="11">
        <v>23.696879200000001</v>
      </c>
      <c r="H454" s="6" t="str">
        <f t="shared" si="0"/>
        <v>(37,9248553 23,6968792),ID: 956,2bd-Palaio Faliro-1450€</v>
      </c>
      <c r="I454" s="6" t="s">
        <v>1397</v>
      </c>
    </row>
    <row r="455" spans="1:9" ht="13">
      <c r="A455" s="11" t="s">
        <v>1398</v>
      </c>
      <c r="B455" s="6">
        <f>VLOOKUP(A455,list!A:K,11,FALSE)</f>
        <v>2</v>
      </c>
      <c r="C455" s="6" t="str">
        <f>VLOOKUP(A455,list!A:K,6,FALSE)</f>
        <v>Ampelokipoi</v>
      </c>
      <c r="D455" s="12">
        <f>VLOOKUP(A455,list!A:K,3,FALSE)</f>
        <v>1350</v>
      </c>
      <c r="E455" s="6" t="s">
        <v>1399</v>
      </c>
      <c r="F455" s="11">
        <v>37.994549999999997</v>
      </c>
      <c r="G455" s="11">
        <v>23.764264600000001</v>
      </c>
      <c r="H455" s="6" t="str">
        <f t="shared" si="0"/>
        <v>(37,99455 23,7642646),ID: 1423,2bd-Ampelokipoi-1350€</v>
      </c>
      <c r="I455" s="6" t="s">
        <v>1400</v>
      </c>
    </row>
    <row r="456" spans="1:9" ht="13">
      <c r="A456" s="11" t="s">
        <v>1401</v>
      </c>
      <c r="B456" s="6">
        <f>VLOOKUP(A456,list!A:K,11,FALSE)</f>
        <v>2</v>
      </c>
      <c r="C456" s="6" t="str">
        <f>VLOOKUP(A456,list!A:K,6,FALSE)</f>
        <v>Acropolis</v>
      </c>
      <c r="D456" s="12">
        <f>VLOOKUP(A456,list!A:K,3,FALSE)</f>
        <v>1110</v>
      </c>
      <c r="E456" s="6" t="s">
        <v>1402</v>
      </c>
      <c r="F456" s="11">
        <v>37.9715323</v>
      </c>
      <c r="G456" s="11">
        <v>23.725749199999999</v>
      </c>
      <c r="H456" s="6" t="str">
        <f t="shared" si="0"/>
        <v>(37,9715323 23,7257492),ID: 614,2bd-Acropolis-1110€</v>
      </c>
      <c r="I456" s="6" t="s">
        <v>1403</v>
      </c>
    </row>
    <row r="457" spans="1:9" ht="13">
      <c r="A457" s="11" t="s">
        <v>1404</v>
      </c>
      <c r="B457" s="6">
        <f>VLOOKUP(A457,list!A:K,11,FALSE)</f>
        <v>2</v>
      </c>
      <c r="C457" s="6" t="str">
        <f>VLOOKUP(A457,list!A:K,6,FALSE)</f>
        <v>Pangrati</v>
      </c>
      <c r="D457" s="12">
        <f>VLOOKUP(A457,list!A:K,3,FALSE)</f>
        <v>990</v>
      </c>
      <c r="E457" s="6" t="s">
        <v>1405</v>
      </c>
      <c r="F457" s="11">
        <v>37.970579899999997</v>
      </c>
      <c r="G457" s="11">
        <v>23.748240599999999</v>
      </c>
      <c r="H457" s="6" t="str">
        <f t="shared" si="0"/>
        <v>(37,9705799 23,7482406),ID: 1558,2bd-Pangrati-990€</v>
      </c>
      <c r="I457" s="6" t="s">
        <v>1406</v>
      </c>
    </row>
    <row r="458" spans="1:9" ht="13">
      <c r="A458" s="11" t="s">
        <v>1407</v>
      </c>
      <c r="B458" s="6">
        <f>VLOOKUP(A458,list!A:K,11,FALSE)</f>
        <v>2</v>
      </c>
      <c r="C458" s="6" t="str">
        <f>VLOOKUP(A458,list!A:K,6,FALSE)</f>
        <v>Agia Paraskevi</v>
      </c>
      <c r="D458" s="12">
        <f>VLOOKUP(A458,list!A:K,3,FALSE)</f>
        <v>1080</v>
      </c>
      <c r="E458" s="6" t="s">
        <v>1408</v>
      </c>
      <c r="F458" s="11">
        <v>38.014966999999999</v>
      </c>
      <c r="G458" s="11">
        <v>23.822489300000001</v>
      </c>
      <c r="H458" s="6" t="str">
        <f t="shared" si="0"/>
        <v>(38,014967 23,8224893),ID: 1908,2bd-Agia Paraskevi-1080€</v>
      </c>
      <c r="I458" s="6" t="s">
        <v>1409</v>
      </c>
    </row>
    <row r="459" spans="1:9" ht="13">
      <c r="A459" s="11" t="s">
        <v>1410</v>
      </c>
      <c r="B459" s="6">
        <f>VLOOKUP(A459,list!A:K,11,FALSE)</f>
        <v>2</v>
      </c>
      <c r="C459" s="6" t="str">
        <f>VLOOKUP(A459,list!A:K,6,FALSE)</f>
        <v>Pangrati</v>
      </c>
      <c r="D459" s="12">
        <f>VLOOKUP(A459,list!A:K,3,FALSE)</f>
        <v>1200</v>
      </c>
      <c r="E459" s="6" t="s">
        <v>1411</v>
      </c>
      <c r="F459" s="11">
        <v>37.967346800000001</v>
      </c>
      <c r="G459" s="11">
        <v>23.750865699999999</v>
      </c>
      <c r="H459" s="6" t="str">
        <f t="shared" si="0"/>
        <v>(37,9673468 23,7508657),ID: 1270,2bd-Pangrati-1200€</v>
      </c>
      <c r="I459" s="6" t="s">
        <v>1412</v>
      </c>
    </row>
    <row r="460" spans="1:9" ht="13">
      <c r="A460" s="11" t="s">
        <v>1413</v>
      </c>
      <c r="B460" s="6">
        <f>VLOOKUP(A460,list!A:K,11,FALSE)</f>
        <v>2</v>
      </c>
      <c r="C460" s="6" t="str">
        <f>VLOOKUP(A460,list!A:K,6,FALSE)</f>
        <v>Palaio Faliro</v>
      </c>
      <c r="D460" s="12">
        <f>VLOOKUP(A460,list!A:K,3,FALSE)</f>
        <v>1330</v>
      </c>
      <c r="E460" s="6" t="s">
        <v>1414</v>
      </c>
      <c r="F460" s="11">
        <v>37.9299252</v>
      </c>
      <c r="G460" s="11">
        <v>23.697265000000002</v>
      </c>
      <c r="H460" s="6" t="str">
        <f t="shared" si="0"/>
        <v>(37,9299252 23,697265),ID: 1712,2bd-Palaio Faliro-1330€</v>
      </c>
      <c r="I460" s="6" t="s">
        <v>1415</v>
      </c>
    </row>
    <row r="461" spans="1:9" ht="13">
      <c r="A461" s="11" t="s">
        <v>1416</v>
      </c>
      <c r="B461" s="6">
        <f>VLOOKUP(A461,list!A:K,11,FALSE)</f>
        <v>2</v>
      </c>
      <c r="C461" s="6" t="str">
        <f>VLOOKUP(A461,list!A:K,6,FALSE)</f>
        <v>Lycabettus</v>
      </c>
      <c r="D461" s="12">
        <f>VLOOKUP(A461,list!A:K,3,FALSE)</f>
        <v>1070</v>
      </c>
      <c r="E461" s="6" t="s">
        <v>1417</v>
      </c>
      <c r="F461" s="11">
        <v>37.986218600000001</v>
      </c>
      <c r="G461" s="11">
        <v>23.751358</v>
      </c>
      <c r="H461" s="6" t="str">
        <f t="shared" si="0"/>
        <v>(37,9862186 23,751358),ID: 1495,2bd-Lycabettus-1070€</v>
      </c>
      <c r="I461" s="6" t="s">
        <v>1418</v>
      </c>
    </row>
    <row r="462" spans="1:9" ht="13">
      <c r="A462" s="11" t="s">
        <v>1419</v>
      </c>
      <c r="B462" s="6">
        <f>VLOOKUP(A462,list!A:K,11,FALSE)</f>
        <v>2</v>
      </c>
      <c r="C462" s="6" t="str">
        <f>VLOOKUP(A462,list!A:K,6,FALSE)</f>
        <v>Piraeus</v>
      </c>
      <c r="D462" s="12">
        <f>VLOOKUP(A462,list!A:K,3,FALSE)</f>
        <v>1270</v>
      </c>
      <c r="E462" s="6" t="s">
        <v>1420</v>
      </c>
      <c r="F462" s="11">
        <v>37.9354765</v>
      </c>
      <c r="G462" s="11">
        <v>23.6476194</v>
      </c>
      <c r="H462" s="6" t="str">
        <f t="shared" si="0"/>
        <v>(37,9354765 23,6476194),ID: 1926,2bd-Piraeus-1270€</v>
      </c>
      <c r="I462" s="6" t="s">
        <v>1421</v>
      </c>
    </row>
    <row r="463" spans="1:9" ht="13">
      <c r="A463" s="11" t="s">
        <v>1422</v>
      </c>
      <c r="B463" s="6">
        <f>VLOOKUP(A463,list!A:K,11,FALSE)</f>
        <v>2</v>
      </c>
      <c r="C463" s="6" t="str">
        <f>VLOOKUP(A463,list!A:K,6,FALSE)</f>
        <v>Palaio Faliro</v>
      </c>
      <c r="D463" s="12">
        <f>VLOOKUP(A463,list!A:K,3,FALSE)</f>
        <v>1470</v>
      </c>
      <c r="E463" s="6" t="s">
        <v>330</v>
      </c>
      <c r="F463" s="11">
        <v>37.930248200000001</v>
      </c>
      <c r="G463" s="11">
        <v>23.6899932</v>
      </c>
      <c r="H463" s="6" t="str">
        <f t="shared" si="0"/>
        <v>(37,9302482 23,6899932),ID: 1617,2bd-Palaio Faliro-1470€</v>
      </c>
      <c r="I463" s="6" t="s">
        <v>1423</v>
      </c>
    </row>
    <row r="464" spans="1:9" ht="13">
      <c r="A464" s="11" t="s">
        <v>1424</v>
      </c>
      <c r="B464" s="6">
        <f>VLOOKUP(A464,list!A:K,11,FALSE)</f>
        <v>2</v>
      </c>
      <c r="C464" s="6" t="str">
        <f>VLOOKUP(A464,list!A:K,6,FALSE)</f>
        <v>Marousi</v>
      </c>
      <c r="D464" s="12">
        <f>VLOOKUP(A464,list!A:K,3,FALSE)</f>
        <v>1340</v>
      </c>
      <c r="E464" s="6" t="s">
        <v>1425</v>
      </c>
      <c r="F464" s="11">
        <v>38.041771300000001</v>
      </c>
      <c r="G464" s="11">
        <v>23.798842499999999</v>
      </c>
      <c r="H464" s="6" t="str">
        <f t="shared" si="0"/>
        <v>(38,0417713 23,7988425),ID: 576,2bd-Marousi-1340€</v>
      </c>
      <c r="I464" s="6" t="s">
        <v>1426</v>
      </c>
    </row>
    <row r="465" spans="1:9" ht="13">
      <c r="A465" s="11" t="s">
        <v>1427</v>
      </c>
      <c r="B465" s="6">
        <f>VLOOKUP(A465,list!A:K,11,FALSE)</f>
        <v>2</v>
      </c>
      <c r="C465" s="6" t="str">
        <f>VLOOKUP(A465,list!A:K,6,FALSE)</f>
        <v>Pangrati</v>
      </c>
      <c r="D465" s="12">
        <f>VLOOKUP(A465,list!A:K,3,FALSE)</f>
        <v>900</v>
      </c>
      <c r="E465" s="6" t="s">
        <v>1428</v>
      </c>
      <c r="F465" s="11">
        <v>37.967195599999997</v>
      </c>
      <c r="G465" s="11">
        <v>23.753390899999999</v>
      </c>
      <c r="H465" s="6" t="str">
        <f t="shared" si="0"/>
        <v>(37,9671956 23,7533909),ID: 1515,2bd-Pangrati-900€</v>
      </c>
      <c r="I465" s="6" t="s">
        <v>1429</v>
      </c>
    </row>
    <row r="466" spans="1:9" ht="13">
      <c r="A466" s="11" t="s">
        <v>1430</v>
      </c>
      <c r="B466" s="6">
        <f>VLOOKUP(A466,list!A:K,11,FALSE)</f>
        <v>2</v>
      </c>
      <c r="C466" s="6" t="str">
        <f>VLOOKUP(A466,list!A:K,6,FALSE)</f>
        <v>Palaio Faliro</v>
      </c>
      <c r="D466" s="12">
        <f>VLOOKUP(A466,list!A:K,3,FALSE)</f>
        <v>1210</v>
      </c>
      <c r="E466" s="6" t="s">
        <v>1431</v>
      </c>
      <c r="F466" s="11">
        <v>37.935546000000002</v>
      </c>
      <c r="G466" s="11">
        <v>23.697195099999998</v>
      </c>
      <c r="H466" s="6" t="str">
        <f t="shared" si="0"/>
        <v>(37,935546 23,6971951),ID: 1456,2bd-Palaio Faliro-1210€</v>
      </c>
      <c r="I466" s="6" t="s">
        <v>1432</v>
      </c>
    </row>
    <row r="467" spans="1:9" ht="13">
      <c r="A467" s="11" t="s">
        <v>1433</v>
      </c>
      <c r="B467" s="6">
        <f>VLOOKUP(A467,list!A:K,11,FALSE)</f>
        <v>2</v>
      </c>
      <c r="C467" s="6" t="str">
        <f>VLOOKUP(A467,list!A:K,6,FALSE)</f>
        <v>Chalandri</v>
      </c>
      <c r="D467" s="12">
        <f>VLOOKUP(A467,list!A:K,3,FALSE)</f>
        <v>1210</v>
      </c>
      <c r="E467" s="6" t="s">
        <v>1434</v>
      </c>
      <c r="F467" s="11">
        <v>38.003168000000002</v>
      </c>
      <c r="G467" s="11">
        <v>23.772108899999999</v>
      </c>
      <c r="H467" s="6" t="str">
        <f t="shared" si="0"/>
        <v>(38,003168 23,7721089),ID: 1374,2bd-Chalandri-1210€</v>
      </c>
      <c r="I467" s="6" t="s">
        <v>1435</v>
      </c>
    </row>
    <row r="468" spans="1:9" ht="13">
      <c r="A468" s="11" t="s">
        <v>1436</v>
      </c>
      <c r="B468" s="6">
        <f>VLOOKUP(A468,list!A:K,11,FALSE)</f>
        <v>2</v>
      </c>
      <c r="C468" s="6" t="str">
        <f>VLOOKUP(A468,list!A:K,6,FALSE)</f>
        <v>Nea Smyrni</v>
      </c>
      <c r="D468" s="12">
        <f>VLOOKUP(A468,list!A:K,3,FALSE)</f>
        <v>1270</v>
      </c>
      <c r="E468" s="6" t="s">
        <v>1437</v>
      </c>
      <c r="F468" s="11">
        <v>37.951506000000002</v>
      </c>
      <c r="G468" s="11">
        <v>23.713049300000002</v>
      </c>
      <c r="H468" s="6" t="str">
        <f t="shared" si="0"/>
        <v>(37,951506 23,7130493),ID: 1315,2bd-Nea Smyrni-1270€</v>
      </c>
      <c r="I468" s="6" t="s">
        <v>1438</v>
      </c>
    </row>
    <row r="469" spans="1:9" ht="13">
      <c r="A469" s="11" t="s">
        <v>1439</v>
      </c>
      <c r="B469" s="6">
        <f>VLOOKUP(A469,list!A:K,11,FALSE)</f>
        <v>2</v>
      </c>
      <c r="C469" s="6" t="str">
        <f>VLOOKUP(A469,list!A:K,6,FALSE)</f>
        <v>Pangrati</v>
      </c>
      <c r="D469" s="12">
        <f>VLOOKUP(A469,list!A:K,3,FALSE)</f>
        <v>1190</v>
      </c>
      <c r="E469" s="6" t="s">
        <v>1440</v>
      </c>
      <c r="F469" s="11">
        <v>37.966065299999997</v>
      </c>
      <c r="G469" s="11">
        <v>23.751325900000001</v>
      </c>
      <c r="H469" s="6" t="str">
        <f t="shared" si="0"/>
        <v>(37,9660653 23,7513259),ID: 1428,2bd-Pangrati-1190€</v>
      </c>
      <c r="I469" s="6" t="s">
        <v>1441</v>
      </c>
    </row>
    <row r="470" spans="1:9" ht="13">
      <c r="A470" s="11" t="s">
        <v>1442</v>
      </c>
      <c r="B470" s="6">
        <f>VLOOKUP(A470,list!A:K,11,FALSE)</f>
        <v>2</v>
      </c>
      <c r="C470" s="6" t="str">
        <f>VLOOKUP(A470,list!A:K,6,FALSE)</f>
        <v>Palaio Faliro</v>
      </c>
      <c r="D470" s="12">
        <f>VLOOKUP(A470,list!A:K,3,FALSE)</f>
        <v>1290</v>
      </c>
      <c r="E470" s="6" t="s">
        <v>1443</v>
      </c>
      <c r="F470" s="11">
        <v>37.928368499999998</v>
      </c>
      <c r="G470" s="11">
        <v>23.695215399999999</v>
      </c>
      <c r="H470" s="6" t="str">
        <f t="shared" si="0"/>
        <v>(37,9283685 23,6952154),ID: 1779,2bd-Palaio Faliro-1290€</v>
      </c>
      <c r="I470" s="6" t="s">
        <v>1444</v>
      </c>
    </row>
    <row r="471" spans="1:9" ht="13">
      <c r="A471" s="11" t="s">
        <v>1445</v>
      </c>
      <c r="B471" s="6">
        <f>VLOOKUP(A471,list!A:K,11,FALSE)</f>
        <v>2</v>
      </c>
      <c r="C471" s="6" t="str">
        <f>VLOOKUP(A471,list!A:K,6,FALSE)</f>
        <v>Piraeus</v>
      </c>
      <c r="D471" s="12">
        <f>VLOOKUP(A471,list!A:K,3,FALSE)</f>
        <v>1110</v>
      </c>
      <c r="E471" s="6" t="s">
        <v>1446</v>
      </c>
      <c r="F471" s="11">
        <v>37.9562095</v>
      </c>
      <c r="G471" s="11">
        <v>23.632515699999999</v>
      </c>
      <c r="H471" s="6" t="str">
        <f t="shared" si="0"/>
        <v>(37,9562095 23,6325157),ID: 547,2bd-Piraeus-1110€</v>
      </c>
      <c r="I471" s="6" t="s">
        <v>1447</v>
      </c>
    </row>
    <row r="472" spans="1:9" ht="13">
      <c r="A472" s="11" t="s">
        <v>1448</v>
      </c>
      <c r="B472" s="6">
        <f>VLOOKUP(A472,list!A:K,11,FALSE)</f>
        <v>2</v>
      </c>
      <c r="C472" s="6" t="str">
        <f>VLOOKUP(A472,list!A:K,6,FALSE)</f>
        <v>Ampelokipoi</v>
      </c>
      <c r="D472" s="12">
        <f>VLOOKUP(A472,list!A:K,3,FALSE)</f>
        <v>740</v>
      </c>
      <c r="E472" s="6" t="s">
        <v>1449</v>
      </c>
      <c r="F472" s="11">
        <v>37.983082400000001</v>
      </c>
      <c r="G472" s="11">
        <v>23.759952999999999</v>
      </c>
      <c r="H472" s="6" t="str">
        <f t="shared" si="0"/>
        <v>(37,9830824 23,759953),ID: 1878,2bd-Ampelokipoi-740€</v>
      </c>
      <c r="I472" s="6" t="s">
        <v>1450</v>
      </c>
    </row>
    <row r="473" spans="1:9" ht="13">
      <c r="A473" s="11" t="s">
        <v>1451</v>
      </c>
      <c r="B473" s="6">
        <f>VLOOKUP(A473,list!A:K,11,FALSE)</f>
        <v>2</v>
      </c>
      <c r="C473" s="6" t="str">
        <f>VLOOKUP(A473,list!A:K,6,FALSE)</f>
        <v>Kolonaki</v>
      </c>
      <c r="D473" s="12">
        <f>VLOOKUP(A473,list!A:K,3,FALSE)</f>
        <v>1140</v>
      </c>
      <c r="E473" s="6" t="s">
        <v>1452</v>
      </c>
      <c r="F473" s="11">
        <v>37.977943000000003</v>
      </c>
      <c r="G473" s="11">
        <v>23.7437094</v>
      </c>
      <c r="H473" s="6" t="str">
        <f t="shared" si="0"/>
        <v>(37,977943 23,7437094),ID: 1292,2bd-Kolonaki-1140€</v>
      </c>
      <c r="I473" s="6" t="s">
        <v>1453</v>
      </c>
    </row>
    <row r="474" spans="1:9" ht="13">
      <c r="A474" s="11" t="s">
        <v>1454</v>
      </c>
      <c r="B474" s="6">
        <f>VLOOKUP(A474,list!A:K,11,FALSE)</f>
        <v>2</v>
      </c>
      <c r="C474" s="6" t="str">
        <f>VLOOKUP(A474,list!A:K,6,FALSE)</f>
        <v>Agia Paraskevi</v>
      </c>
      <c r="D474" s="12">
        <f>VLOOKUP(A474,list!A:K,3,FALSE)</f>
        <v>1200</v>
      </c>
      <c r="E474" s="6" t="s">
        <v>1455</v>
      </c>
      <c r="F474" s="11">
        <v>38.014966999999999</v>
      </c>
      <c r="G474" s="11">
        <v>23.822489300000001</v>
      </c>
      <c r="H474" s="6" t="str">
        <f t="shared" si="0"/>
        <v>(38,014967 23,8224893),ID: 1899,2bd-Agia Paraskevi-1200€</v>
      </c>
      <c r="I474" s="6" t="s">
        <v>1456</v>
      </c>
    </row>
    <row r="475" spans="1:9" ht="13">
      <c r="A475" s="11" t="s">
        <v>1457</v>
      </c>
      <c r="B475" s="6">
        <f>VLOOKUP(A475,list!A:K,11,FALSE)</f>
        <v>2</v>
      </c>
      <c r="C475" s="6" t="str">
        <f>VLOOKUP(A475,list!A:K,6,FALSE)</f>
        <v>Agia Paraskevi</v>
      </c>
      <c r="D475" s="12">
        <f>VLOOKUP(A475,list!A:K,3,FALSE)</f>
        <v>1240</v>
      </c>
      <c r="E475" s="6" t="s">
        <v>1458</v>
      </c>
      <c r="F475" s="11">
        <v>38.014966999999999</v>
      </c>
      <c r="G475" s="11">
        <v>23.822489300000001</v>
      </c>
      <c r="H475" s="6" t="str">
        <f t="shared" si="0"/>
        <v>(38,014967 23,8224893),ID: 1902,2bd-Agia Paraskevi-1240€</v>
      </c>
      <c r="I475" s="6" t="s">
        <v>1459</v>
      </c>
    </row>
    <row r="476" spans="1:9" ht="13">
      <c r="A476" s="11" t="s">
        <v>1460</v>
      </c>
      <c r="B476" s="6">
        <f>VLOOKUP(A476,list!A:K,11,FALSE)</f>
        <v>2</v>
      </c>
      <c r="C476" s="6" t="str">
        <f>VLOOKUP(A476,list!A:K,6,FALSE)</f>
        <v>Chalandri</v>
      </c>
      <c r="D476" s="12">
        <f>VLOOKUP(A476,list!A:K,3,FALSE)</f>
        <v>1390</v>
      </c>
      <c r="E476" s="6" t="s">
        <v>1461</v>
      </c>
      <c r="F476" s="11">
        <v>38.0276742</v>
      </c>
      <c r="G476" s="11">
        <v>23.796112300000001</v>
      </c>
      <c r="H476" s="6" t="str">
        <f t="shared" si="0"/>
        <v>(38,0276742 23,7961123),ID: 483,2bd-Chalandri-1390€</v>
      </c>
      <c r="I476" s="6" t="s">
        <v>1462</v>
      </c>
    </row>
    <row r="477" spans="1:9" ht="13">
      <c r="A477" s="11" t="s">
        <v>1463</v>
      </c>
      <c r="B477" s="6">
        <f>VLOOKUP(A477,list!A:K,11,FALSE)</f>
        <v>2</v>
      </c>
      <c r="C477" s="6" t="str">
        <f>VLOOKUP(A477,list!A:K,6,FALSE)</f>
        <v>Kolonaki</v>
      </c>
      <c r="D477" s="12">
        <f>VLOOKUP(A477,list!A:K,3,FALSE)</f>
        <v>1640</v>
      </c>
      <c r="E477" s="6" t="s">
        <v>1464</v>
      </c>
      <c r="F477" s="11">
        <v>37.979524400000003</v>
      </c>
      <c r="G477" s="11">
        <v>23.735951499999999</v>
      </c>
      <c r="H477" s="6" t="str">
        <f t="shared" si="0"/>
        <v>(37,9795244 23,7359515),ID: 1209,2bd-Kolonaki-1640€</v>
      </c>
      <c r="I477" s="6" t="s">
        <v>1465</v>
      </c>
    </row>
    <row r="478" spans="1:9" ht="13">
      <c r="A478" s="11" t="s">
        <v>1466</v>
      </c>
      <c r="B478" s="6">
        <f>VLOOKUP(A478,list!A:K,11,FALSE)</f>
        <v>2</v>
      </c>
      <c r="C478" s="6" t="str">
        <f>VLOOKUP(A478,list!A:K,6,FALSE)</f>
        <v>Palaio Faliro</v>
      </c>
      <c r="D478" s="12">
        <f>VLOOKUP(A478,list!A:K,3,FALSE)</f>
        <v>1110</v>
      </c>
      <c r="E478" s="6" t="s">
        <v>1467</v>
      </c>
      <c r="F478" s="11">
        <v>37.926152899999998</v>
      </c>
      <c r="G478" s="11">
        <v>23.699080200000001</v>
      </c>
      <c r="H478" s="6" t="str">
        <f t="shared" si="0"/>
        <v>(37,9261529 23,6990802),ID: 1340,2bd-Palaio Faliro-1110€</v>
      </c>
      <c r="I478" s="6" t="s">
        <v>1468</v>
      </c>
    </row>
    <row r="479" spans="1:9" ht="13">
      <c r="A479" s="11" t="s">
        <v>1469</v>
      </c>
      <c r="B479" s="6">
        <f>VLOOKUP(A479,list!A:K,11,FALSE)</f>
        <v>2</v>
      </c>
      <c r="C479" s="6" t="str">
        <f>VLOOKUP(A479,list!A:K,6,FALSE)</f>
        <v>Palaio Faliro</v>
      </c>
      <c r="D479" s="12">
        <f>VLOOKUP(A479,list!A:K,3,FALSE)</f>
        <v>1330</v>
      </c>
      <c r="E479" s="6" t="s">
        <v>1470</v>
      </c>
      <c r="F479" s="11">
        <v>37.9352175</v>
      </c>
      <c r="G479" s="11">
        <v>23.696540599999999</v>
      </c>
      <c r="H479" s="6" t="str">
        <f t="shared" si="0"/>
        <v>(37,9352175 23,6965406),ID: 1557,2bd-Palaio Faliro-1330€</v>
      </c>
      <c r="I479" s="6" t="s">
        <v>1471</v>
      </c>
    </row>
    <row r="480" spans="1:9" ht="13">
      <c r="A480" s="11" t="s">
        <v>1472</v>
      </c>
      <c r="B480" s="6">
        <f>VLOOKUP(A480,list!A:K,11,FALSE)</f>
        <v>2</v>
      </c>
      <c r="C480" s="6" t="str">
        <f>VLOOKUP(A480,list!A:K,6,FALSE)</f>
        <v>Chalandri</v>
      </c>
      <c r="D480" s="12">
        <f>VLOOKUP(A480,list!A:K,3,FALSE)</f>
        <v>1520</v>
      </c>
      <c r="E480" s="6" t="s">
        <v>1473</v>
      </c>
      <c r="F480" s="11">
        <v>38.018689100000003</v>
      </c>
      <c r="G480" s="11">
        <v>23.8014042</v>
      </c>
      <c r="H480" s="6" t="str">
        <f t="shared" si="0"/>
        <v>(38,0186891 23,8014042),ID: 1781,2bd-Chalandri-1520€</v>
      </c>
      <c r="I480" s="6" t="s">
        <v>1474</v>
      </c>
    </row>
    <row r="481" spans="1:9" ht="13">
      <c r="A481" s="11" t="s">
        <v>1475</v>
      </c>
      <c r="B481" s="6">
        <f>VLOOKUP(A481,list!A:K,11,FALSE)</f>
        <v>2</v>
      </c>
      <c r="C481" s="6" t="str">
        <f>VLOOKUP(A481,list!A:K,6,FALSE)</f>
        <v>Pangrati</v>
      </c>
      <c r="D481" s="12">
        <f>VLOOKUP(A481,list!A:K,3,FALSE)</f>
        <v>1340</v>
      </c>
      <c r="E481" s="6" t="s">
        <v>1476</v>
      </c>
      <c r="F481" s="11">
        <v>37.969101299999998</v>
      </c>
      <c r="G481" s="11">
        <v>23.744552800000001</v>
      </c>
      <c r="H481" s="6" t="str">
        <f t="shared" si="0"/>
        <v>(37,9691013 23,7445528),ID: 1619,2bd-Pangrati-1340€</v>
      </c>
      <c r="I481" s="6" t="s">
        <v>1477</v>
      </c>
    </row>
    <row r="482" spans="1:9" ht="13">
      <c r="A482" s="11" t="s">
        <v>1478</v>
      </c>
      <c r="B482" s="6">
        <f>VLOOKUP(A482,list!A:K,11,FALSE)</f>
        <v>2</v>
      </c>
      <c r="C482" s="6" t="str">
        <f>VLOOKUP(A482,list!A:K,6,FALSE)</f>
        <v>Agia Paraskevi</v>
      </c>
      <c r="D482" s="12">
        <f>VLOOKUP(A482,list!A:K,3,FALSE)</f>
        <v>1390</v>
      </c>
      <c r="E482" s="6" t="s">
        <v>1479</v>
      </c>
      <c r="F482" s="11">
        <v>38.007010600000001</v>
      </c>
      <c r="G482" s="11">
        <v>23.825185300000001</v>
      </c>
      <c r="H482" s="6" t="str">
        <f t="shared" si="0"/>
        <v>(38,0070106 23,8251853),ID: 355,2bd-Agia Paraskevi-1390€</v>
      </c>
      <c r="I482" s="6" t="s">
        <v>1480</v>
      </c>
    </row>
    <row r="483" spans="1:9" ht="13">
      <c r="A483" s="11" t="s">
        <v>1481</v>
      </c>
      <c r="B483" s="6">
        <f>VLOOKUP(A483,list!A:K,11,FALSE)</f>
        <v>2</v>
      </c>
      <c r="C483" s="6" t="str">
        <f>VLOOKUP(A483,list!A:K,6,FALSE)</f>
        <v>Vasilissis Sofias Avenue</v>
      </c>
      <c r="D483" s="12">
        <f>VLOOKUP(A483,list!A:K,3,FALSE)</f>
        <v>940</v>
      </c>
      <c r="E483" s="6" t="s">
        <v>1482</v>
      </c>
      <c r="F483" s="11">
        <v>37.975368799999998</v>
      </c>
      <c r="G483" s="11">
        <v>23.742497499999999</v>
      </c>
      <c r="H483" s="6" t="str">
        <f t="shared" si="0"/>
        <v>(37,9753688 23,7424975),ID: 524,2bd-Vasilissis Sofias Avenue-940€</v>
      </c>
      <c r="I483" s="6" t="s">
        <v>1483</v>
      </c>
    </row>
    <row r="484" spans="1:9" ht="13">
      <c r="A484" s="11" t="s">
        <v>1484</v>
      </c>
      <c r="B484" s="6">
        <f>VLOOKUP(A484,list!A:K,11,FALSE)</f>
        <v>2</v>
      </c>
      <c r="C484" s="6" t="str">
        <f>VLOOKUP(A484,list!A:K,6,FALSE)</f>
        <v>Palaio Faliro</v>
      </c>
      <c r="D484" s="12">
        <f>VLOOKUP(A484,list!A:K,3,FALSE)</f>
        <v>1080</v>
      </c>
      <c r="E484" s="6" t="s">
        <v>1485</v>
      </c>
      <c r="F484" s="11">
        <v>37.9289402</v>
      </c>
      <c r="G484" s="11">
        <v>23.694192699999999</v>
      </c>
      <c r="H484" s="6" t="str">
        <f t="shared" si="0"/>
        <v>(37,9289402 23,6941927),ID: 1847,2bd-Palaio Faliro-1080€</v>
      </c>
      <c r="I484" s="6" t="s">
        <v>1486</v>
      </c>
    </row>
    <row r="485" spans="1:9" ht="13">
      <c r="A485" s="11" t="s">
        <v>1487</v>
      </c>
      <c r="B485" s="6">
        <f>VLOOKUP(A485,list!A:K,11,FALSE)</f>
        <v>2</v>
      </c>
      <c r="C485" s="6" t="str">
        <f>VLOOKUP(A485,list!A:K,6,FALSE)</f>
        <v>Vasilissis Sofias Avenue</v>
      </c>
      <c r="D485" s="12">
        <f>VLOOKUP(A485,list!A:K,3,FALSE)</f>
        <v>1090</v>
      </c>
      <c r="E485" s="6" t="s">
        <v>1488</v>
      </c>
      <c r="F485" s="11">
        <v>37.975368799999998</v>
      </c>
      <c r="G485" s="11">
        <v>23.742497499999999</v>
      </c>
      <c r="H485" s="6" t="str">
        <f t="shared" si="0"/>
        <v>(37,9753688 23,7424975),ID: 1119,2bd-Vasilissis Sofias Avenue-1090€</v>
      </c>
      <c r="I485" s="6" t="s">
        <v>1489</v>
      </c>
    </row>
    <row r="486" spans="1:9" ht="13">
      <c r="A486" s="11" t="s">
        <v>1490</v>
      </c>
      <c r="B486" s="6">
        <f>VLOOKUP(A486,list!A:K,11,FALSE)</f>
        <v>2</v>
      </c>
      <c r="C486" s="6" t="str">
        <f>VLOOKUP(A486,list!A:K,6,FALSE)</f>
        <v>Kolonaki</v>
      </c>
      <c r="D486" s="12">
        <f>VLOOKUP(A486,list!A:K,3,FALSE)</f>
        <v>1240</v>
      </c>
      <c r="E486" s="6" t="s">
        <v>1491</v>
      </c>
      <c r="F486" s="11">
        <v>37.975322900000002</v>
      </c>
      <c r="G486" s="11">
        <v>23.7428031</v>
      </c>
      <c r="H486" s="6" t="str">
        <f t="shared" si="0"/>
        <v>(37,9753229 23,7428031),ID: 1256,2bd-Kolonaki-1240€</v>
      </c>
      <c r="I486" s="6" t="s">
        <v>1492</v>
      </c>
    </row>
    <row r="487" spans="1:9" ht="13">
      <c r="A487" s="11" t="s">
        <v>1493</v>
      </c>
      <c r="B487" s="6">
        <f>VLOOKUP(A487,list!A:K,11,FALSE)</f>
        <v>2</v>
      </c>
      <c r="C487" s="6" t="str">
        <f>VLOOKUP(A487,list!A:K,6,FALSE)</f>
        <v>Nea Smyrni</v>
      </c>
      <c r="D487" s="12">
        <f>VLOOKUP(A487,list!A:K,3,FALSE)</f>
        <v>1280</v>
      </c>
      <c r="E487" s="6" t="s">
        <v>1494</v>
      </c>
      <c r="F487" s="11">
        <v>37.947175299999998</v>
      </c>
      <c r="G487" s="11">
        <v>23.710004300000001</v>
      </c>
      <c r="H487" s="6" t="str">
        <f t="shared" si="0"/>
        <v>(37,9471753 23,7100043),ID: 1435,2bd-Nea Smyrni-1280€</v>
      </c>
      <c r="I487" s="6" t="s">
        <v>1495</v>
      </c>
    </row>
    <row r="488" spans="1:9" ht="13">
      <c r="A488" s="11" t="s">
        <v>1496</v>
      </c>
      <c r="B488" s="6">
        <f>VLOOKUP(A488,list!A:K,11,FALSE)</f>
        <v>2</v>
      </c>
      <c r="C488" s="6" t="str">
        <f>VLOOKUP(A488,list!A:K,6,FALSE)</f>
        <v>Cholargos</v>
      </c>
      <c r="D488" s="12">
        <f>VLOOKUP(A488,list!A:K,3,FALSE)</f>
        <v>1290</v>
      </c>
      <c r="E488" s="6" t="s">
        <v>1497</v>
      </c>
      <c r="F488" s="11">
        <v>37.996323500000003</v>
      </c>
      <c r="G488" s="11">
        <v>23.796961599999999</v>
      </c>
      <c r="H488" s="6" t="str">
        <f t="shared" si="0"/>
        <v>(37,9963235 23,7969616),ID: 1678,2bd-Cholargos-1290€</v>
      </c>
      <c r="I488" s="6" t="s">
        <v>1498</v>
      </c>
    </row>
    <row r="489" spans="1:9" ht="13">
      <c r="A489" s="11" t="s">
        <v>1499</v>
      </c>
      <c r="B489" s="6">
        <f>VLOOKUP(A489,list!A:K,11,FALSE)</f>
        <v>2</v>
      </c>
      <c r="C489" s="6" t="str">
        <f>VLOOKUP(A489,list!A:K,6,FALSE)</f>
        <v>Thiseio</v>
      </c>
      <c r="D489" s="12">
        <f>VLOOKUP(A489,list!A:K,3,FALSE)</f>
        <v>1410</v>
      </c>
      <c r="E489" s="6" t="s">
        <v>1500</v>
      </c>
      <c r="F489" s="11">
        <v>37.9763272</v>
      </c>
      <c r="G489" s="11">
        <v>23.717157499999999</v>
      </c>
      <c r="H489" s="6" t="str">
        <f t="shared" si="0"/>
        <v>(37,9763272 23,7171575),ID: 1884,2bd-Thiseio-1410€</v>
      </c>
      <c r="I489" s="6" t="s">
        <v>1501</v>
      </c>
    </row>
    <row r="490" spans="1:9" ht="13">
      <c r="A490" s="11" t="s">
        <v>1502</v>
      </c>
      <c r="B490" s="6">
        <f>VLOOKUP(A490,list!A:K,11,FALSE)</f>
        <v>2</v>
      </c>
      <c r="C490" s="6" t="str">
        <f>VLOOKUP(A490,list!A:K,6,FALSE)</f>
        <v>Marousi</v>
      </c>
      <c r="D490" s="12">
        <f>VLOOKUP(A490,list!A:K,3,FALSE)</f>
        <v>1380</v>
      </c>
      <c r="E490" s="6" t="s">
        <v>1503</v>
      </c>
      <c r="F490" s="11">
        <v>38.047085000000003</v>
      </c>
      <c r="G490" s="11">
        <v>23.802480599999999</v>
      </c>
      <c r="H490" s="6" t="str">
        <f t="shared" si="0"/>
        <v>(38,047085 23,8024806),ID: 596,2bd-Marousi-1380€</v>
      </c>
      <c r="I490" s="6" t="s">
        <v>1504</v>
      </c>
    </row>
    <row r="491" spans="1:9" ht="13">
      <c r="A491" s="11" t="s">
        <v>1505</v>
      </c>
      <c r="B491" s="6">
        <f>VLOOKUP(A491,list!A:K,11,FALSE)</f>
        <v>2</v>
      </c>
      <c r="C491" s="6" t="str">
        <f>VLOOKUP(A491,list!A:K,6,FALSE)</f>
        <v>Lycabettus</v>
      </c>
      <c r="D491" s="12">
        <f>VLOOKUP(A491,list!A:K,3,FALSE)</f>
        <v>930</v>
      </c>
      <c r="E491" s="6" t="s">
        <v>1506</v>
      </c>
      <c r="F491" s="11">
        <v>37.985233200000003</v>
      </c>
      <c r="G491" s="11">
        <v>23.741596099999999</v>
      </c>
      <c r="H491" s="6" t="str">
        <f t="shared" si="0"/>
        <v>(37,9852332 23,7415961),ID: 1915,2bd-Lycabettus-930€</v>
      </c>
      <c r="I491" s="6" t="s">
        <v>1507</v>
      </c>
    </row>
    <row r="492" spans="1:9" ht="13">
      <c r="A492" s="11" t="s">
        <v>1508</v>
      </c>
      <c r="B492" s="6">
        <f>VLOOKUP(A492,list!A:K,11,FALSE)</f>
        <v>2</v>
      </c>
      <c r="C492" s="6" t="str">
        <f>VLOOKUP(A492,list!A:K,6,FALSE)</f>
        <v>Kifisia</v>
      </c>
      <c r="D492" s="12">
        <f>VLOOKUP(A492,list!A:K,3,FALSE)</f>
        <v>1410</v>
      </c>
      <c r="E492" s="6" t="s">
        <v>1509</v>
      </c>
      <c r="F492" s="11">
        <v>38.0868635</v>
      </c>
      <c r="G492" s="11">
        <v>23.800302899999998</v>
      </c>
      <c r="H492" s="6" t="str">
        <f t="shared" si="0"/>
        <v>(38,0868635 23,8003029),ID: 742,2bd-Kifisia-1410€</v>
      </c>
      <c r="I492" s="6" t="s">
        <v>1510</v>
      </c>
    </row>
    <row r="493" spans="1:9" ht="13">
      <c r="A493" s="11" t="s">
        <v>1511</v>
      </c>
      <c r="B493" s="6">
        <f>VLOOKUP(A493,list!A:K,11,FALSE)</f>
        <v>2</v>
      </c>
      <c r="C493" s="6" t="str">
        <f>VLOOKUP(A493,list!A:K,6,FALSE)</f>
        <v>Nea Smyrni</v>
      </c>
      <c r="D493" s="12">
        <f>VLOOKUP(A493,list!A:K,3,FALSE)</f>
        <v>1260</v>
      </c>
      <c r="E493" s="6" t="s">
        <v>1512</v>
      </c>
      <c r="F493" s="11">
        <v>37.839206799999999</v>
      </c>
      <c r="G493" s="11">
        <v>23.7692102</v>
      </c>
      <c r="H493" s="6" t="str">
        <f t="shared" si="0"/>
        <v>(37,8392068 23,7692102),ID: 1381,2bd-Nea Smyrni-1260€</v>
      </c>
      <c r="I493" s="6" t="s">
        <v>1513</v>
      </c>
    </row>
    <row r="494" spans="1:9" ht="13">
      <c r="A494" s="11" t="s">
        <v>1514</v>
      </c>
      <c r="B494" s="6">
        <f>VLOOKUP(A494,list!A:K,11,FALSE)</f>
        <v>2</v>
      </c>
      <c r="C494" s="6" t="str">
        <f>VLOOKUP(A494,list!A:K,6,FALSE)</f>
        <v>Kolonaki</v>
      </c>
      <c r="D494" s="12">
        <f>VLOOKUP(A494,list!A:K,3,FALSE)</f>
        <v>1680</v>
      </c>
      <c r="E494" s="6" t="s">
        <v>1515</v>
      </c>
      <c r="F494" s="11">
        <v>37.979425599999999</v>
      </c>
      <c r="G494" s="11">
        <v>23.745690199999999</v>
      </c>
      <c r="H494" s="6" t="str">
        <f t="shared" si="0"/>
        <v>(37,9794256 23,7456902),ID: 1129,2bd-Kolonaki-1680€</v>
      </c>
      <c r="I494" s="6" t="s">
        <v>1516</v>
      </c>
    </row>
    <row r="495" spans="1:9" ht="13">
      <c r="A495" s="11" t="s">
        <v>1517</v>
      </c>
      <c r="B495" s="6">
        <f>VLOOKUP(A495,list!A:K,11,FALSE)</f>
        <v>2</v>
      </c>
      <c r="C495" s="6" t="str">
        <f>VLOOKUP(A495,list!A:K,6,FALSE)</f>
        <v>Vasilissis Sofias Avenue</v>
      </c>
      <c r="D495" s="12">
        <f>VLOOKUP(A495,list!A:K,3,FALSE)</f>
        <v>960</v>
      </c>
      <c r="E495" s="6" t="s">
        <v>1518</v>
      </c>
      <c r="F495" s="11">
        <v>37.975368799999998</v>
      </c>
      <c r="G495" s="11">
        <v>23.742497499999999</v>
      </c>
      <c r="H495" s="6" t="str">
        <f t="shared" si="0"/>
        <v>(37,9753688 23,7424975),ID: 820,2bd-Vasilissis Sofias Avenue-960€</v>
      </c>
      <c r="I495" s="6" t="s">
        <v>1519</v>
      </c>
    </row>
    <row r="496" spans="1:9" ht="13">
      <c r="A496" s="11" t="s">
        <v>1520</v>
      </c>
      <c r="B496" s="6">
        <f>VLOOKUP(A496,list!A:K,11,FALSE)</f>
        <v>2</v>
      </c>
      <c r="C496" s="6" t="str">
        <f>VLOOKUP(A496,list!A:K,6,FALSE)</f>
        <v>Marousi</v>
      </c>
      <c r="D496" s="12">
        <f>VLOOKUP(A496,list!A:K,3,FALSE)</f>
        <v>1290</v>
      </c>
      <c r="E496" s="6" t="s">
        <v>1521</v>
      </c>
      <c r="F496" s="11">
        <v>38.048182500000003</v>
      </c>
      <c r="G496" s="11">
        <v>23.798566099999999</v>
      </c>
      <c r="H496" s="6" t="str">
        <f t="shared" si="0"/>
        <v>(38,0481825 23,7985661),ID: 679,2bd-Marousi-1290€</v>
      </c>
      <c r="I496" s="6" t="s">
        <v>1522</v>
      </c>
    </row>
    <row r="497" spans="1:9" ht="13">
      <c r="A497" s="11" t="s">
        <v>1523</v>
      </c>
      <c r="B497" s="6">
        <f>VLOOKUP(A497,list!A:K,11,FALSE)</f>
        <v>2</v>
      </c>
      <c r="C497" s="6" t="str">
        <f>VLOOKUP(A497,list!A:K,6,FALSE)</f>
        <v>Marousi</v>
      </c>
      <c r="D497" s="12">
        <f>VLOOKUP(A497,list!A:K,3,FALSE)</f>
        <v>1060</v>
      </c>
      <c r="E497" s="6" t="s">
        <v>1524</v>
      </c>
      <c r="F497" s="11">
        <v>37.983411199999999</v>
      </c>
      <c r="G497" s="11">
        <v>23.735599000000001</v>
      </c>
      <c r="H497" s="6" t="str">
        <f t="shared" si="0"/>
        <v>(37,9834112 23,735599),ID: 713,2bd-Marousi-1060€</v>
      </c>
      <c r="I497" s="6" t="s">
        <v>1525</v>
      </c>
    </row>
    <row r="498" spans="1:9" ht="13">
      <c r="A498" s="11" t="s">
        <v>1526</v>
      </c>
      <c r="B498" s="6">
        <f>VLOOKUP(A498,list!A:K,11,FALSE)</f>
        <v>2</v>
      </c>
      <c r="C498" s="6" t="str">
        <f>VLOOKUP(A498,list!A:K,6,FALSE)</f>
        <v>Agia Paraskevi</v>
      </c>
      <c r="D498" s="12">
        <f>VLOOKUP(A498,list!A:K,3,FALSE)</f>
        <v>1150</v>
      </c>
      <c r="E498" s="6" t="s">
        <v>1527</v>
      </c>
      <c r="F498" s="11">
        <v>38.007010600000001</v>
      </c>
      <c r="G498" s="11">
        <v>23.825185300000001</v>
      </c>
      <c r="H498" s="6" t="str">
        <f t="shared" si="0"/>
        <v>(38,0070106 23,8251853),ID: 664,2bd-Agia Paraskevi-1150€</v>
      </c>
      <c r="I498" s="6" t="s">
        <v>1528</v>
      </c>
    </row>
    <row r="499" spans="1:9" ht="13">
      <c r="A499" s="11" t="s">
        <v>1529</v>
      </c>
      <c r="B499" s="6">
        <f>VLOOKUP(A499,list!A:K,11,FALSE)</f>
        <v>2</v>
      </c>
      <c r="C499" s="6" t="str">
        <f>VLOOKUP(A499,list!A:K,6,FALSE)</f>
        <v>Palaio Faliro</v>
      </c>
      <c r="D499" s="12">
        <f>VLOOKUP(A499,list!A:K,3,FALSE)</f>
        <v>1200</v>
      </c>
      <c r="E499" s="6" t="s">
        <v>1530</v>
      </c>
      <c r="F499" s="11">
        <v>37.929636100000003</v>
      </c>
      <c r="G499" s="11">
        <v>23.693177599999999</v>
      </c>
      <c r="H499" s="6" t="str">
        <f t="shared" si="0"/>
        <v>(37,9296361 23,6931776),ID: 1944,2bd-Palaio Faliro-1200€</v>
      </c>
      <c r="I499" s="6" t="s">
        <v>1531</v>
      </c>
    </row>
    <row r="500" spans="1:9" ht="13">
      <c r="A500" s="11" t="s">
        <v>1532</v>
      </c>
      <c r="B500" s="6">
        <f>VLOOKUP(A500,list!A:K,11,FALSE)</f>
        <v>2</v>
      </c>
      <c r="C500" s="6" t="str">
        <f>VLOOKUP(A500,list!A:K,6,FALSE)</f>
        <v>Marousi</v>
      </c>
      <c r="D500" s="12">
        <f>VLOOKUP(A500,list!A:K,3,FALSE)</f>
        <v>1270</v>
      </c>
      <c r="E500" s="6" t="s">
        <v>1533</v>
      </c>
      <c r="F500" s="11">
        <v>38.047085000000003</v>
      </c>
      <c r="G500" s="11">
        <v>23.802480599999999</v>
      </c>
      <c r="H500" s="6" t="str">
        <f t="shared" si="0"/>
        <v>(38,047085 23,8024806),ID: 603,2bd-Marousi-1270€</v>
      </c>
      <c r="I500" s="6" t="s">
        <v>1534</v>
      </c>
    </row>
    <row r="501" spans="1:9" ht="13">
      <c r="A501" s="11" t="s">
        <v>1535</v>
      </c>
      <c r="B501" s="6">
        <f>VLOOKUP(A501,list!A:K,11,FALSE)</f>
        <v>2</v>
      </c>
      <c r="C501" s="6" t="str">
        <f>VLOOKUP(A501,list!A:K,6,FALSE)</f>
        <v>Kifisia</v>
      </c>
      <c r="D501" s="12">
        <f>VLOOKUP(A501,list!A:K,3,FALSE)</f>
        <v>1540</v>
      </c>
      <c r="E501" s="6" t="s">
        <v>1536</v>
      </c>
      <c r="F501" s="11">
        <v>38.069699900000003</v>
      </c>
      <c r="G501" s="11">
        <v>23.814551699999999</v>
      </c>
      <c r="H501" s="6" t="str">
        <f t="shared" si="0"/>
        <v>(38,0696999 23,8145517),ID: 1726,2bd-Kifisia-1540€</v>
      </c>
      <c r="I501" s="6" t="s">
        <v>1537</v>
      </c>
    </row>
    <row r="502" spans="1:9" ht="13">
      <c r="A502" s="11" t="s">
        <v>1538</v>
      </c>
      <c r="B502" s="6">
        <f>VLOOKUP(A502,list!A:K,11,FALSE)</f>
        <v>2</v>
      </c>
      <c r="C502" s="6" t="str">
        <f>VLOOKUP(A502,list!A:K,6,FALSE)</f>
        <v>Kolonaki</v>
      </c>
      <c r="D502" s="12">
        <f>VLOOKUP(A502,list!A:K,3,FALSE)</f>
        <v>2370</v>
      </c>
      <c r="E502" s="6" t="s">
        <v>1539</v>
      </c>
      <c r="F502" s="11">
        <v>37.979908999999999</v>
      </c>
      <c r="G502" s="11">
        <v>23.744311199999999</v>
      </c>
      <c r="H502" s="6" t="str">
        <f t="shared" si="0"/>
        <v>(37,979909 23,7443112),ID: 406,2bd-Kolonaki-2370€</v>
      </c>
      <c r="I502" s="6" t="s">
        <v>1540</v>
      </c>
    </row>
    <row r="503" spans="1:9" ht="13">
      <c r="A503" s="11" t="s">
        <v>1541</v>
      </c>
      <c r="B503" s="6">
        <f>VLOOKUP(A503,list!A:K,11,FALSE)</f>
        <v>2</v>
      </c>
      <c r="C503" s="6" t="str">
        <f>VLOOKUP(A503,list!A:K,6,FALSE)</f>
        <v>Pangrati</v>
      </c>
      <c r="D503" s="12">
        <f>VLOOKUP(A503,list!A:K,3,FALSE)</f>
        <v>1220</v>
      </c>
      <c r="E503" s="6" t="s">
        <v>1542</v>
      </c>
      <c r="F503" s="11">
        <v>37.970579899999997</v>
      </c>
      <c r="G503" s="11">
        <v>23.748240599999999</v>
      </c>
      <c r="H503" s="6" t="str">
        <f t="shared" si="0"/>
        <v>(37,9705799 23,7482406),ID: 1052,2bd-Pangrati-1220€</v>
      </c>
      <c r="I503" s="6" t="s">
        <v>1543</v>
      </c>
    </row>
    <row r="504" spans="1:9" ht="13">
      <c r="A504" s="11" t="s">
        <v>1544</v>
      </c>
      <c r="B504" s="6">
        <f>VLOOKUP(A504,list!A:K,11,FALSE)</f>
        <v>2</v>
      </c>
      <c r="C504" s="6" t="str">
        <f>VLOOKUP(A504,list!A:K,6,FALSE)</f>
        <v>Pangrati</v>
      </c>
      <c r="D504" s="12">
        <f>VLOOKUP(A504,list!A:K,3,FALSE)</f>
        <v>870</v>
      </c>
      <c r="E504" s="6" t="s">
        <v>1545</v>
      </c>
      <c r="F504" s="11">
        <v>37.971264099999999</v>
      </c>
      <c r="G504" s="11">
        <v>23.751081599999999</v>
      </c>
      <c r="H504" s="6" t="str">
        <f t="shared" si="0"/>
        <v>(37,9712641 23,7510816),ID: 1396,2bd-Pangrati-870€</v>
      </c>
      <c r="I504" s="6" t="s">
        <v>1546</v>
      </c>
    </row>
    <row r="505" spans="1:9" ht="13">
      <c r="A505" s="11" t="s">
        <v>1547</v>
      </c>
      <c r="B505" s="6">
        <f>VLOOKUP(A505,list!A:K,11,FALSE)</f>
        <v>2</v>
      </c>
      <c r="C505" s="6" t="str">
        <f>VLOOKUP(A505,list!A:K,6,FALSE)</f>
        <v>Alimos</v>
      </c>
      <c r="D505" s="12">
        <f>VLOOKUP(A505,list!A:K,3,FALSE)</f>
        <v>1180</v>
      </c>
      <c r="E505" s="6" t="s">
        <v>1548</v>
      </c>
      <c r="F505" s="11">
        <v>37.913770800000002</v>
      </c>
      <c r="G505" s="11">
        <v>23.718795499999999</v>
      </c>
      <c r="H505" s="6" t="str">
        <f t="shared" si="0"/>
        <v>(37,9137708 23,7187955),ID: 1249,2bd-Alimos-1180€</v>
      </c>
      <c r="I505" s="6" t="s">
        <v>1549</v>
      </c>
    </row>
    <row r="506" spans="1:9" ht="13">
      <c r="A506" s="11" t="s">
        <v>1550</v>
      </c>
      <c r="B506" s="6">
        <f>VLOOKUP(A506,list!A:K,11,FALSE)</f>
        <v>2</v>
      </c>
      <c r="C506" s="6" t="str">
        <f>VLOOKUP(A506,list!A:K,6,FALSE)</f>
        <v>Kolonaki</v>
      </c>
      <c r="D506" s="12">
        <f>VLOOKUP(A506,list!A:K,3,FALSE)</f>
        <v>1440</v>
      </c>
      <c r="E506" s="6" t="s">
        <v>1551</v>
      </c>
      <c r="F506" s="11">
        <v>37.979120199999997</v>
      </c>
      <c r="G506" s="11">
        <v>23.743732099999999</v>
      </c>
      <c r="H506" s="6" t="str">
        <f t="shared" si="0"/>
        <v>(37,9791202 23,7437321),ID: 420,2bd-Kolonaki-1440€</v>
      </c>
      <c r="I506" s="6" t="s">
        <v>1552</v>
      </c>
    </row>
    <row r="507" spans="1:9" ht="13">
      <c r="A507" s="11" t="s">
        <v>1553</v>
      </c>
      <c r="B507" s="6">
        <f>VLOOKUP(A507,list!A:K,11,FALSE)</f>
        <v>2</v>
      </c>
      <c r="C507" s="6" t="str">
        <f>VLOOKUP(A507,list!A:K,6,FALSE)</f>
        <v>Palaio Faliro</v>
      </c>
      <c r="D507" s="12">
        <f>VLOOKUP(A507,list!A:K,3,FALSE)</f>
        <v>1080</v>
      </c>
      <c r="E507" s="6" t="s">
        <v>1554</v>
      </c>
      <c r="F507" s="11">
        <v>37.933461000000001</v>
      </c>
      <c r="G507" s="11">
        <v>23.699964900000001</v>
      </c>
      <c r="H507" s="6" t="str">
        <f t="shared" si="0"/>
        <v>(37,933461 23,6999649),ID: 1665,2bd-Palaio Faliro-1080€</v>
      </c>
      <c r="I507" s="6" t="s">
        <v>1555</v>
      </c>
    </row>
    <row r="508" spans="1:9" ht="13">
      <c r="A508" s="11" t="s">
        <v>1556</v>
      </c>
      <c r="B508" s="6">
        <f>VLOOKUP(A508,list!A:K,11,FALSE)</f>
        <v>2</v>
      </c>
      <c r="C508" s="6" t="str">
        <f>VLOOKUP(A508,list!A:K,6,FALSE)</f>
        <v>Alimos</v>
      </c>
      <c r="D508" s="12">
        <f>VLOOKUP(A508,list!A:K,3,FALSE)</f>
        <v>1270</v>
      </c>
      <c r="E508" s="6" t="s">
        <v>1557</v>
      </c>
      <c r="F508" s="11">
        <v>37.905557700000003</v>
      </c>
      <c r="G508" s="11">
        <v>23.729071600000001</v>
      </c>
      <c r="H508" s="6" t="str">
        <f t="shared" si="0"/>
        <v>(37,9055577 23,7290716),ID: 1711,2bd-Alimos-1270€</v>
      </c>
      <c r="I508" s="6" t="s">
        <v>1558</v>
      </c>
    </row>
    <row r="509" spans="1:9" ht="13">
      <c r="A509" s="11" t="s">
        <v>1559</v>
      </c>
      <c r="B509" s="6">
        <f>VLOOKUP(A509,list!A:K,11,FALSE)</f>
        <v>2</v>
      </c>
      <c r="C509" s="6" t="str">
        <f>VLOOKUP(A509,list!A:K,6,FALSE)</f>
        <v>Palaio Faliro</v>
      </c>
      <c r="D509" s="12">
        <f>VLOOKUP(A509,list!A:K,3,FALSE)</f>
        <v>1390</v>
      </c>
      <c r="E509" s="6" t="s">
        <v>1560</v>
      </c>
      <c r="F509" s="11">
        <v>37.926218499999997</v>
      </c>
      <c r="G509" s="11">
        <v>23.700174400000002</v>
      </c>
      <c r="H509" s="6" t="str">
        <f t="shared" si="0"/>
        <v>(37,9262185 23,7001744),ID: 1204,2bd-Palaio Faliro-1390€</v>
      </c>
      <c r="I509" s="6" t="s">
        <v>1561</v>
      </c>
    </row>
    <row r="510" spans="1:9" ht="13">
      <c r="A510" s="11" t="s">
        <v>1562</v>
      </c>
      <c r="B510" s="6">
        <f>VLOOKUP(A510,list!A:K,11,FALSE)</f>
        <v>2</v>
      </c>
      <c r="C510" s="6" t="str">
        <f>VLOOKUP(A510,list!A:K,6,FALSE)</f>
        <v>Agia Paraskevi</v>
      </c>
      <c r="D510" s="12">
        <f>VLOOKUP(A510,list!A:K,3,FALSE)</f>
        <v>1180</v>
      </c>
      <c r="E510" s="6" t="s">
        <v>1563</v>
      </c>
      <c r="F510" s="11">
        <v>38.014966999999999</v>
      </c>
      <c r="G510" s="11">
        <v>23.822489300000001</v>
      </c>
      <c r="H510" s="6" t="str">
        <f t="shared" si="0"/>
        <v>(38,014967 23,8224893),ID: 1900,2bd-Agia Paraskevi-1180€</v>
      </c>
      <c r="I510" s="6" t="s">
        <v>1564</v>
      </c>
    </row>
    <row r="511" spans="1:9" ht="13">
      <c r="A511" s="11" t="s">
        <v>1565</v>
      </c>
      <c r="B511" s="6">
        <f>VLOOKUP(A511,list!A:K,11,FALSE)</f>
        <v>2</v>
      </c>
      <c r="C511" s="6" t="str">
        <f>VLOOKUP(A511,list!A:K,6,FALSE)</f>
        <v>Kolonaki</v>
      </c>
      <c r="D511" s="12">
        <f>VLOOKUP(A511,list!A:K,3,FALSE)</f>
        <v>1260</v>
      </c>
      <c r="E511" s="6" t="s">
        <v>1566</v>
      </c>
      <c r="F511" s="11">
        <v>37.980607599999999</v>
      </c>
      <c r="G511" s="11">
        <v>23.7456727</v>
      </c>
      <c r="H511" s="6" t="str">
        <f t="shared" si="0"/>
        <v>(37,9806076 23,7456727),ID: 335,2bd-Kolonaki-1260€</v>
      </c>
      <c r="I511" s="6" t="s">
        <v>1567</v>
      </c>
    </row>
    <row r="512" spans="1:9" ht="13">
      <c r="A512" s="11" t="s">
        <v>1568</v>
      </c>
      <c r="B512" s="6">
        <f>VLOOKUP(A512,list!A:K,11,FALSE)</f>
        <v>2</v>
      </c>
      <c r="C512" s="6" t="str">
        <f>VLOOKUP(A512,list!A:K,6,FALSE)</f>
        <v>Cholargos</v>
      </c>
      <c r="D512" s="12">
        <f>VLOOKUP(A512,list!A:K,3,FALSE)</f>
        <v>1320</v>
      </c>
      <c r="E512" s="6" t="s">
        <v>1276</v>
      </c>
      <c r="F512" s="11">
        <v>37.999722599999998</v>
      </c>
      <c r="G512" s="11">
        <v>23.796511599999999</v>
      </c>
      <c r="H512" s="6" t="str">
        <f t="shared" si="0"/>
        <v>(37,9997226 23,7965116),ID: 683,2bd-Cholargos-1320€</v>
      </c>
      <c r="I512" s="6" t="s">
        <v>1569</v>
      </c>
    </row>
    <row r="513" spans="1:9" ht="13">
      <c r="A513" s="11" t="s">
        <v>1570</v>
      </c>
      <c r="B513" s="6">
        <f>VLOOKUP(A513,list!A:K,11,FALSE)</f>
        <v>2</v>
      </c>
      <c r="C513" s="6" t="str">
        <f>VLOOKUP(A513,list!A:K,6,FALSE)</f>
        <v>Pangrati</v>
      </c>
      <c r="D513" s="12">
        <f>VLOOKUP(A513,list!A:K,3,FALSE)</f>
        <v>1410</v>
      </c>
      <c r="E513" s="6" t="s">
        <v>1571</v>
      </c>
      <c r="F513" s="11">
        <v>37.9690595</v>
      </c>
      <c r="G513" s="11">
        <v>23.745436399999999</v>
      </c>
      <c r="H513" s="6" t="str">
        <f t="shared" si="0"/>
        <v>(37,9690595 23,7454364),ID: 1293,2bd-Pangrati-1410€</v>
      </c>
      <c r="I513" s="6" t="s">
        <v>1572</v>
      </c>
    </row>
    <row r="514" spans="1:9" ht="13">
      <c r="A514" s="11" t="s">
        <v>1573</v>
      </c>
      <c r="B514" s="6">
        <f>VLOOKUP(A514,list!A:K,11,FALSE)</f>
        <v>2</v>
      </c>
      <c r="C514" s="6" t="str">
        <f>VLOOKUP(A514,list!A:K,6,FALSE)</f>
        <v>Pangrati</v>
      </c>
      <c r="D514" s="12">
        <f>VLOOKUP(A514,list!A:K,3,FALSE)</f>
        <v>850</v>
      </c>
      <c r="E514" s="6" t="s">
        <v>1574</v>
      </c>
      <c r="F514" s="11">
        <v>37.970579899999997</v>
      </c>
      <c r="G514" s="11">
        <v>23.748240599999999</v>
      </c>
      <c r="H514" s="6" t="str">
        <f t="shared" si="0"/>
        <v>(37,9705799 23,7482406),ID: 1662,2bd-Pangrati-850€</v>
      </c>
      <c r="I514" s="6" t="s">
        <v>1575</v>
      </c>
    </row>
    <row r="515" spans="1:9" ht="13">
      <c r="A515" s="11" t="s">
        <v>1576</v>
      </c>
      <c r="B515" s="6">
        <f>VLOOKUP(A515,list!A:K,11,FALSE)</f>
        <v>2</v>
      </c>
      <c r="C515" s="6" t="str">
        <f>VLOOKUP(A515,list!A:K,6,FALSE)</f>
        <v>Koukaki</v>
      </c>
      <c r="D515" s="12">
        <f>VLOOKUP(A515,list!A:K,3,FALSE)</f>
        <v>1140</v>
      </c>
      <c r="E515" s="6" t="s">
        <v>1577</v>
      </c>
      <c r="F515" s="11">
        <v>37.964474199999998</v>
      </c>
      <c r="G515" s="11">
        <v>23.724357300000001</v>
      </c>
      <c r="H515" s="6" t="str">
        <f t="shared" si="0"/>
        <v>(37,9644742 23,7243573),ID: 1707,2bd-Koukaki-1140€</v>
      </c>
      <c r="I515" s="6" t="s">
        <v>1578</v>
      </c>
    </row>
    <row r="516" spans="1:9" ht="13">
      <c r="A516" s="11" t="s">
        <v>1579</v>
      </c>
      <c r="B516" s="6">
        <f>VLOOKUP(A516,list!A:K,11,FALSE)</f>
        <v>2</v>
      </c>
      <c r="C516" s="6" t="str">
        <f>VLOOKUP(A516,list!A:K,6,FALSE)</f>
        <v>Kolonaki</v>
      </c>
      <c r="D516" s="12">
        <f>VLOOKUP(A516,list!A:K,3,FALSE)</f>
        <v>1900</v>
      </c>
      <c r="E516" s="6" t="s">
        <v>1580</v>
      </c>
      <c r="F516" s="11">
        <v>37.979425599999999</v>
      </c>
      <c r="G516" s="11">
        <v>23.745690199999999</v>
      </c>
      <c r="H516" s="6" t="str">
        <f t="shared" si="0"/>
        <v>(37,9794256 23,7456902),ID: 1074,2bd-Kolonaki-1900€</v>
      </c>
      <c r="I516" s="6" t="s">
        <v>1581</v>
      </c>
    </row>
    <row r="517" spans="1:9" ht="13">
      <c r="A517" s="11" t="s">
        <v>1582</v>
      </c>
      <c r="B517" s="6">
        <f>VLOOKUP(A517,list!A:K,11,FALSE)</f>
        <v>2</v>
      </c>
      <c r="C517" s="6" t="str">
        <f>VLOOKUP(A517,list!A:K,6,FALSE)</f>
        <v>Ampelokipoi</v>
      </c>
      <c r="D517" s="12">
        <f>VLOOKUP(A517,list!A:K,3,FALSE)</f>
        <v>1180</v>
      </c>
      <c r="E517" s="6" t="s">
        <v>1583</v>
      </c>
      <c r="F517" s="11">
        <v>37.990034799999997</v>
      </c>
      <c r="G517" s="11">
        <v>23.7614293</v>
      </c>
      <c r="H517" s="6" t="str">
        <f t="shared" si="0"/>
        <v>(37,9900348 23,7614293),ID: 1586,2bd-Ampelokipoi-1180€</v>
      </c>
      <c r="I517" s="6" t="s">
        <v>1584</v>
      </c>
    </row>
    <row r="518" spans="1:9" ht="13">
      <c r="A518" s="11" t="s">
        <v>1585</v>
      </c>
      <c r="B518" s="6">
        <f>VLOOKUP(A518,list!A:K,11,FALSE)</f>
        <v>2</v>
      </c>
      <c r="C518" s="6" t="str">
        <f>VLOOKUP(A518,list!A:K,6,FALSE)</f>
        <v>Marousi</v>
      </c>
      <c r="D518" s="12">
        <f>VLOOKUP(A518,list!A:K,3,FALSE)</f>
        <v>970</v>
      </c>
      <c r="E518" s="6" t="s">
        <v>1586</v>
      </c>
      <c r="F518" s="11">
        <v>38.046310099999999</v>
      </c>
      <c r="G518" s="11">
        <v>23.8074163</v>
      </c>
      <c r="H518" s="6" t="str">
        <f t="shared" si="0"/>
        <v>(38,0463101 23,8074163),ID: 1970,2bd-Marousi-970€</v>
      </c>
      <c r="I518" s="6" t="s">
        <v>1587</v>
      </c>
    </row>
    <row r="519" spans="1:9" ht="13">
      <c r="A519" s="11" t="s">
        <v>1588</v>
      </c>
      <c r="B519" s="6">
        <f>VLOOKUP(A519,list!A:K,11,FALSE)</f>
        <v>2</v>
      </c>
      <c r="C519" s="6" t="str">
        <f>VLOOKUP(A519,list!A:K,6,FALSE)</f>
        <v>Marousi</v>
      </c>
      <c r="D519" s="12">
        <f>VLOOKUP(A519,list!A:K,3,FALSE)</f>
        <v>1010</v>
      </c>
      <c r="E519" s="6" t="s">
        <v>1589</v>
      </c>
      <c r="F519" s="11">
        <v>37.929815400000003</v>
      </c>
      <c r="G519" s="11">
        <v>23.723636800000001</v>
      </c>
      <c r="H519" s="6" t="str">
        <f t="shared" si="0"/>
        <v>(37,9298154 23,7236368),ID: 1971,2bd-Marousi-1010€</v>
      </c>
      <c r="I519" s="6" t="s">
        <v>1590</v>
      </c>
    </row>
    <row r="520" spans="1:9" ht="13">
      <c r="A520" s="11" t="s">
        <v>1591</v>
      </c>
      <c r="B520" s="6">
        <f>VLOOKUP(A520,list!A:K,11,FALSE)</f>
        <v>2</v>
      </c>
      <c r="C520" s="6" t="str">
        <f>VLOOKUP(A520,list!A:K,6,FALSE)</f>
        <v>Palaio Faliro</v>
      </c>
      <c r="D520" s="12">
        <f>VLOOKUP(A520,list!A:K,3,FALSE)</f>
        <v>1150</v>
      </c>
      <c r="E520" s="6" t="s">
        <v>1592</v>
      </c>
      <c r="F520" s="11">
        <v>37.9289402</v>
      </c>
      <c r="G520" s="11">
        <v>23.694192699999999</v>
      </c>
      <c r="H520" s="6" t="str">
        <f t="shared" si="0"/>
        <v>(37,9289402 23,6941927),ID: 1806,2bd-Palaio Faliro-1150€</v>
      </c>
      <c r="I520" s="6" t="s">
        <v>1593</v>
      </c>
    </row>
    <row r="521" spans="1:9" ht="13">
      <c r="A521" s="11" t="s">
        <v>1594</v>
      </c>
      <c r="B521" s="6">
        <f>VLOOKUP(A521,list!A:K,11,FALSE)</f>
        <v>2</v>
      </c>
      <c r="C521" s="6" t="str">
        <f>VLOOKUP(A521,list!A:K,6,FALSE)</f>
        <v>Marousi</v>
      </c>
      <c r="D521" s="12">
        <f>VLOOKUP(A521,list!A:K,3,FALSE)</f>
        <v>1070</v>
      </c>
      <c r="E521" s="6" t="s">
        <v>1595</v>
      </c>
      <c r="F521" s="11">
        <v>38.0313357</v>
      </c>
      <c r="G521" s="11">
        <v>23.808622</v>
      </c>
      <c r="H521" s="6" t="str">
        <f t="shared" si="0"/>
        <v>(38,0313357 23,808622),ID: 1560,2bd-Marousi-1070€</v>
      </c>
      <c r="I521" s="6" t="s">
        <v>1596</v>
      </c>
    </row>
    <row r="522" spans="1:9" ht="13">
      <c r="A522" s="11" t="s">
        <v>1597</v>
      </c>
      <c r="B522" s="6">
        <f>VLOOKUP(A522,list!A:K,11,FALSE)</f>
        <v>2</v>
      </c>
      <c r="C522" s="6" t="str">
        <f>VLOOKUP(A522,list!A:K,6,FALSE)</f>
        <v>Marousi</v>
      </c>
      <c r="D522" s="12">
        <f>VLOOKUP(A522,list!A:K,3,FALSE)</f>
        <v>1470</v>
      </c>
      <c r="E522" s="6" t="s">
        <v>1598</v>
      </c>
      <c r="F522" s="11">
        <v>38.034395400000001</v>
      </c>
      <c r="G522" s="11">
        <v>23.7989906</v>
      </c>
      <c r="H522" s="6" t="str">
        <f t="shared" si="0"/>
        <v>(38,0343954 23,7989906),ID: 886,2bd-Marousi-1470€</v>
      </c>
      <c r="I522" s="6" t="s">
        <v>1599</v>
      </c>
    </row>
    <row r="523" spans="1:9" ht="13">
      <c r="A523" s="11" t="s">
        <v>1600</v>
      </c>
      <c r="B523" s="6">
        <f>VLOOKUP(A523,list!A:K,11,FALSE)</f>
        <v>2</v>
      </c>
      <c r="C523" s="6" t="str">
        <f>VLOOKUP(A523,list!A:K,6,FALSE)</f>
        <v>Kolonaki</v>
      </c>
      <c r="D523" s="12">
        <f>VLOOKUP(A523,list!A:K,3,FALSE)</f>
        <v>2730</v>
      </c>
      <c r="E523" s="6" t="s">
        <v>1601</v>
      </c>
      <c r="F523" s="11">
        <v>37.979661200000002</v>
      </c>
      <c r="G523" s="11">
        <v>23.739880800000002</v>
      </c>
      <c r="H523" s="6" t="str">
        <f t="shared" si="0"/>
        <v>(37,9796612 23,7398808),ID: 1939,2bd-Kolonaki-2730€</v>
      </c>
      <c r="I523" s="6" t="s">
        <v>1602</v>
      </c>
    </row>
    <row r="524" spans="1:9" ht="13">
      <c r="A524" s="11" t="s">
        <v>1603</v>
      </c>
      <c r="B524" s="6">
        <f>VLOOKUP(A524,list!A:K,11,FALSE)</f>
        <v>2</v>
      </c>
      <c r="C524" s="6" t="str">
        <f>VLOOKUP(A524,list!A:K,6,FALSE)</f>
        <v>Chalandri</v>
      </c>
      <c r="D524" s="12">
        <f>VLOOKUP(A524,list!A:K,3,FALSE)</f>
        <v>1060</v>
      </c>
      <c r="E524" s="6" t="s">
        <v>1604</v>
      </c>
      <c r="F524" s="11">
        <v>38.025914</v>
      </c>
      <c r="G524" s="11">
        <v>23.824596499999998</v>
      </c>
      <c r="H524" s="6" t="str">
        <f t="shared" si="0"/>
        <v>(38,025914 23,8245965),ID: 1835,2bd-Chalandri-1060€</v>
      </c>
      <c r="I524" s="6" t="s">
        <v>1605</v>
      </c>
    </row>
    <row r="525" spans="1:9" ht="13">
      <c r="A525" s="11" t="s">
        <v>1606</v>
      </c>
      <c r="B525" s="6">
        <f>VLOOKUP(A525,list!A:K,11,FALSE)</f>
        <v>2</v>
      </c>
      <c r="C525" s="6" t="str">
        <f>VLOOKUP(A525,list!A:K,6,FALSE)</f>
        <v>Cholargos</v>
      </c>
      <c r="D525" s="12">
        <f>VLOOKUP(A525,list!A:K,3,FALSE)</f>
        <v>1310</v>
      </c>
      <c r="E525" s="6" t="s">
        <v>1607</v>
      </c>
      <c r="F525" s="11">
        <v>38.004761199999997</v>
      </c>
      <c r="G525" s="11">
        <v>23.796340300000001</v>
      </c>
      <c r="H525" s="6" t="str">
        <f t="shared" si="0"/>
        <v>(38,0047612 23,7963403),ID: 1446,2bd-Cholargos-1310€</v>
      </c>
      <c r="I525" s="6" t="s">
        <v>1608</v>
      </c>
    </row>
    <row r="526" spans="1:9" ht="13">
      <c r="A526" s="11" t="s">
        <v>1609</v>
      </c>
      <c r="B526" s="6">
        <f>VLOOKUP(A526,list!A:K,11,FALSE)</f>
        <v>2</v>
      </c>
      <c r="C526" s="6" t="str">
        <f>VLOOKUP(A526,list!A:K,6,FALSE)</f>
        <v>Marousi</v>
      </c>
      <c r="D526" s="12">
        <f>VLOOKUP(A526,list!A:K,3,FALSE)</f>
        <v>1260</v>
      </c>
      <c r="E526" s="6" t="s">
        <v>1610</v>
      </c>
      <c r="F526" s="11">
        <v>38.029820100000002</v>
      </c>
      <c r="G526" s="11">
        <v>23.782217200000002</v>
      </c>
      <c r="H526" s="6" t="str">
        <f t="shared" si="0"/>
        <v>(38,0298201 23,7822172),ID: 31,2bd-Marousi-1260€</v>
      </c>
      <c r="I526" s="6" t="s">
        <v>1611</v>
      </c>
    </row>
    <row r="527" spans="1:9" ht="13">
      <c r="A527" s="11" t="s">
        <v>1612</v>
      </c>
      <c r="B527" s="6">
        <f>VLOOKUP(A527,list!A:K,11,FALSE)</f>
        <v>2</v>
      </c>
      <c r="C527" s="6" t="str">
        <f>VLOOKUP(A527,list!A:K,6,FALSE)</f>
        <v>Marousi</v>
      </c>
      <c r="D527" s="12">
        <f>VLOOKUP(A527,list!A:K,3,FALSE)</f>
        <v>1260</v>
      </c>
      <c r="E527" s="6" t="s">
        <v>1613</v>
      </c>
      <c r="F527" s="11">
        <v>38.047085000000003</v>
      </c>
      <c r="G527" s="11">
        <v>23.802480599999999</v>
      </c>
      <c r="H527" s="6" t="str">
        <f t="shared" si="0"/>
        <v>(38,047085 23,8024806),ID: 606,2bd-Marousi-1260€</v>
      </c>
      <c r="I527" s="6" t="s">
        <v>1614</v>
      </c>
    </row>
    <row r="528" spans="1:9" ht="13">
      <c r="A528" s="11" t="s">
        <v>1615</v>
      </c>
      <c r="B528" s="6">
        <f>VLOOKUP(A528,list!A:K,11,FALSE)</f>
        <v>2</v>
      </c>
      <c r="C528" s="6" t="str">
        <f>VLOOKUP(A528,list!A:K,6,FALSE)</f>
        <v>Koukaki</v>
      </c>
      <c r="D528" s="12">
        <f>VLOOKUP(A528,list!A:K,3,FALSE)</f>
        <v>1310</v>
      </c>
      <c r="E528" s="6" t="s">
        <v>1616</v>
      </c>
      <c r="F528" s="11">
        <v>37.964474199999998</v>
      </c>
      <c r="G528" s="11">
        <v>23.724357300000001</v>
      </c>
      <c r="H528" s="6" t="str">
        <f t="shared" si="0"/>
        <v>(37,9644742 23,7243573),ID: 1782,2bd-Koukaki-1310€</v>
      </c>
      <c r="I528" s="6" t="s">
        <v>1617</v>
      </c>
    </row>
    <row r="529" spans="1:9" ht="13">
      <c r="A529" s="11" t="s">
        <v>1618</v>
      </c>
      <c r="B529" s="6">
        <f>VLOOKUP(A529,list!A:K,11,FALSE)</f>
        <v>2</v>
      </c>
      <c r="C529" s="6" t="str">
        <f>VLOOKUP(A529,list!A:K,6,FALSE)</f>
        <v>Marousi</v>
      </c>
      <c r="D529" s="12">
        <f>VLOOKUP(A529,list!A:K,3,FALSE)</f>
        <v>1270</v>
      </c>
      <c r="E529" s="6" t="s">
        <v>1619</v>
      </c>
      <c r="F529" s="11">
        <v>38.054123400000002</v>
      </c>
      <c r="G529" s="11">
        <v>23.7978545</v>
      </c>
      <c r="H529" s="6" t="str">
        <f t="shared" si="0"/>
        <v>(38,0541234 23,7978545),ID: 378,2bd-Marousi-1270€</v>
      </c>
      <c r="I529" s="6" t="s">
        <v>1620</v>
      </c>
    </row>
    <row r="530" spans="1:9" ht="13">
      <c r="A530" s="11" t="s">
        <v>1621</v>
      </c>
      <c r="B530" s="6">
        <f>VLOOKUP(A530,list!A:K,11,FALSE)</f>
        <v>2</v>
      </c>
      <c r="C530" s="6" t="str">
        <f>VLOOKUP(A530,list!A:K,6,FALSE)</f>
        <v>Elliniko</v>
      </c>
      <c r="D530" s="12">
        <f>VLOOKUP(A530,list!A:K,3,FALSE)</f>
        <v>1350</v>
      </c>
      <c r="E530" s="6" t="s">
        <v>1622</v>
      </c>
      <c r="F530" s="11">
        <v>37.892577699999997</v>
      </c>
      <c r="G530" s="11">
        <v>23.749866699999998</v>
      </c>
      <c r="H530" s="6" t="str">
        <f t="shared" si="0"/>
        <v>(37,8925777 23,7498667),ID: 1503,2bd-Elliniko-1350€</v>
      </c>
      <c r="I530" s="6" t="s">
        <v>1623</v>
      </c>
    </row>
    <row r="531" spans="1:9" ht="13">
      <c r="A531" s="11" t="s">
        <v>1624</v>
      </c>
      <c r="B531" s="6">
        <f>VLOOKUP(A531,list!A:K,11,FALSE)</f>
        <v>2</v>
      </c>
      <c r="C531" s="6" t="str">
        <f>VLOOKUP(A531,list!A:K,6,FALSE)</f>
        <v>Palaio Faliro</v>
      </c>
      <c r="D531" s="12">
        <f>VLOOKUP(A531,list!A:K,3,FALSE)</f>
        <v>1340</v>
      </c>
      <c r="E531" s="6" t="s">
        <v>1625</v>
      </c>
      <c r="F531" s="11">
        <v>37.930161300000002</v>
      </c>
      <c r="G531" s="11">
        <v>23.691233799999999</v>
      </c>
      <c r="H531" s="6" t="str">
        <f t="shared" si="0"/>
        <v>(37,9301613 23,6912338),ID: 1631,2bd-Palaio Faliro-1340€</v>
      </c>
      <c r="I531" s="6" t="s">
        <v>1626</v>
      </c>
    </row>
    <row r="532" spans="1:9" ht="13">
      <c r="A532" s="11" t="s">
        <v>1627</v>
      </c>
      <c r="B532" s="6">
        <f>VLOOKUP(A532,list!A:K,11,FALSE)</f>
        <v>2</v>
      </c>
      <c r="C532" s="6" t="str">
        <f>VLOOKUP(A532,list!A:K,6,FALSE)</f>
        <v>Vrilissia</v>
      </c>
      <c r="D532" s="12">
        <f>VLOOKUP(A532,list!A:K,3,FALSE)</f>
        <v>1040</v>
      </c>
      <c r="E532" s="6" t="s">
        <v>1628</v>
      </c>
      <c r="F532" s="11">
        <v>38.037735300000001</v>
      </c>
      <c r="G532" s="11">
        <v>23.837652200000001</v>
      </c>
      <c r="H532" s="6" t="str">
        <f t="shared" si="0"/>
        <v>(38,0377353 23,8376522),ID: 1818,2bd-Vrilissia-1040€</v>
      </c>
      <c r="I532" s="6" t="s">
        <v>1629</v>
      </c>
    </row>
    <row r="533" spans="1:9" ht="13">
      <c r="A533" s="11" t="s">
        <v>1630</v>
      </c>
      <c r="B533" s="6">
        <f>VLOOKUP(A533,list!A:K,11,FALSE)</f>
        <v>2</v>
      </c>
      <c r="C533" s="6" t="str">
        <f>VLOOKUP(A533,list!A:K,6,FALSE)</f>
        <v>Chalandri</v>
      </c>
      <c r="D533" s="12">
        <f>VLOOKUP(A533,list!A:K,3,FALSE)</f>
        <v>1310</v>
      </c>
      <c r="E533" s="6" t="s">
        <v>1631</v>
      </c>
      <c r="F533" s="11">
        <v>37.984868599999999</v>
      </c>
      <c r="G533" s="11">
        <v>23.736263399999999</v>
      </c>
      <c r="H533" s="6" t="str">
        <f t="shared" si="0"/>
        <v>(37,9848686 23,7362634),ID: 1426,2bd-Chalandri-1310€</v>
      </c>
      <c r="I533" s="6" t="s">
        <v>1632</v>
      </c>
    </row>
    <row r="534" spans="1:9" ht="13">
      <c r="A534" s="11" t="s">
        <v>1633</v>
      </c>
      <c r="B534" s="6">
        <f>VLOOKUP(A534,list!A:K,11,FALSE)</f>
        <v>2</v>
      </c>
      <c r="C534" s="6" t="str">
        <f>VLOOKUP(A534,list!A:K,6,FALSE)</f>
        <v>Kolonaki</v>
      </c>
      <c r="D534" s="12">
        <f>VLOOKUP(A534,list!A:K,3,FALSE)</f>
        <v>1840</v>
      </c>
      <c r="E534" s="6" t="s">
        <v>1634</v>
      </c>
      <c r="F534" s="11">
        <v>37.9769127</v>
      </c>
      <c r="G534" s="11">
        <v>23.7468045</v>
      </c>
      <c r="H534" s="6" t="str">
        <f t="shared" si="0"/>
        <v>(37,9769127 23,7468045),ID: 1846,2bd-Kolonaki-1840€</v>
      </c>
      <c r="I534" s="6" t="s">
        <v>1635</v>
      </c>
    </row>
    <row r="535" spans="1:9" ht="13">
      <c r="A535" s="11" t="s">
        <v>1636</v>
      </c>
      <c r="B535" s="6">
        <f>VLOOKUP(A535,list!A:K,11,FALSE)</f>
        <v>2</v>
      </c>
      <c r="C535" s="6" t="str">
        <f>VLOOKUP(A535,list!A:K,6,FALSE)</f>
        <v>Kolonaki</v>
      </c>
      <c r="D535" s="12">
        <f>VLOOKUP(A535,list!A:K,3,FALSE)</f>
        <v>1880</v>
      </c>
      <c r="E535" s="6" t="s">
        <v>1637</v>
      </c>
      <c r="F535" s="11">
        <v>37.978764099999999</v>
      </c>
      <c r="G535" s="11">
        <v>23.740016600000001</v>
      </c>
      <c r="H535" s="6" t="str">
        <f t="shared" si="0"/>
        <v>(37,9787641 23,7400166),ID: 654,2bd-Kolonaki-1880€</v>
      </c>
      <c r="I535" s="6" t="s">
        <v>1638</v>
      </c>
    </row>
    <row r="536" spans="1:9" ht="13">
      <c r="A536" s="11" t="s">
        <v>1639</v>
      </c>
      <c r="B536" s="6">
        <f>VLOOKUP(A536,list!A:K,11,FALSE)</f>
        <v>2</v>
      </c>
      <c r="C536" s="6" t="str">
        <f>VLOOKUP(A536,list!A:K,6,FALSE)</f>
        <v>Psychiko</v>
      </c>
      <c r="D536" s="12">
        <f>VLOOKUP(A536,list!A:K,3,FALSE)</f>
        <v>1340</v>
      </c>
      <c r="E536" s="6" t="s">
        <v>1640</v>
      </c>
      <c r="F536" s="11">
        <v>38.0026461</v>
      </c>
      <c r="G536" s="11">
        <v>23.773604500000001</v>
      </c>
      <c r="H536" s="6" t="str">
        <f t="shared" si="0"/>
        <v>(38,0026461 23,7736045),ID: 307,2bd-Psychiko-1340€</v>
      </c>
      <c r="I536" s="6" t="s">
        <v>1641</v>
      </c>
    </row>
    <row r="537" spans="1:9" ht="13">
      <c r="A537" s="11" t="s">
        <v>1642</v>
      </c>
      <c r="B537" s="6">
        <f>VLOOKUP(A537,list!A:K,11,FALSE)</f>
        <v>2</v>
      </c>
      <c r="C537" s="6" t="str">
        <f>VLOOKUP(A537,list!A:K,6,FALSE)</f>
        <v>Vrilissia</v>
      </c>
      <c r="D537" s="12">
        <f>VLOOKUP(A537,list!A:K,3,FALSE)</f>
        <v>1030</v>
      </c>
      <c r="E537" s="6" t="s">
        <v>1643</v>
      </c>
      <c r="F537" s="11">
        <v>38.005556599999998</v>
      </c>
      <c r="G537" s="11">
        <v>23.7378787</v>
      </c>
      <c r="H537" s="6" t="str">
        <f t="shared" si="0"/>
        <v>(38,0055566 23,7378787),ID: 823,2bd-Vrilissia-1030€</v>
      </c>
      <c r="I537" s="6" t="s">
        <v>1644</v>
      </c>
    </row>
    <row r="538" spans="1:9" ht="13">
      <c r="A538" s="11" t="s">
        <v>1645</v>
      </c>
      <c r="B538" s="6">
        <f>VLOOKUP(A538,list!A:K,11,FALSE)</f>
        <v>2</v>
      </c>
      <c r="C538" s="6" t="str">
        <f>VLOOKUP(A538,list!A:K,6,FALSE)</f>
        <v>Chalandri</v>
      </c>
      <c r="D538" s="12">
        <f>VLOOKUP(A538,list!A:K,3,FALSE)</f>
        <v>1190</v>
      </c>
      <c r="E538" s="6" t="s">
        <v>1646</v>
      </c>
      <c r="F538" s="11">
        <v>38.021421400000001</v>
      </c>
      <c r="G538" s="11">
        <v>23.798767900000001</v>
      </c>
      <c r="H538" s="6" t="str">
        <f t="shared" si="0"/>
        <v>(38,0214214 23,7987679),ID: 1400,2bd-Chalandri-1190€</v>
      </c>
      <c r="I538" s="6" t="s">
        <v>1647</v>
      </c>
    </row>
    <row r="539" spans="1:9" ht="13">
      <c r="A539" s="11" t="s">
        <v>1648</v>
      </c>
      <c r="B539" s="6">
        <f>VLOOKUP(A539,list!A:K,11,FALSE)</f>
        <v>2</v>
      </c>
      <c r="C539" s="6" t="str">
        <f>VLOOKUP(A539,list!A:K,6,FALSE)</f>
        <v>Palaio Faliro</v>
      </c>
      <c r="D539" s="12">
        <f>VLOOKUP(A539,list!A:K,3,FALSE)</f>
        <v>1290</v>
      </c>
      <c r="E539" s="6" t="s">
        <v>1649</v>
      </c>
      <c r="F539" s="11">
        <v>37.922091999999999</v>
      </c>
      <c r="G539" s="11">
        <v>23.715328100000001</v>
      </c>
      <c r="H539" s="6" t="str">
        <f t="shared" si="0"/>
        <v>(37,922092 23,7153281),ID: 1731,2bd-Palaio Faliro-1290€</v>
      </c>
      <c r="I539" s="6" t="s">
        <v>1650</v>
      </c>
    </row>
    <row r="540" spans="1:9" ht="13">
      <c r="A540" s="11" t="s">
        <v>1651</v>
      </c>
      <c r="B540" s="6">
        <f>VLOOKUP(A540,list!A:K,11,FALSE)</f>
        <v>2</v>
      </c>
      <c r="C540" s="6" t="str">
        <f>VLOOKUP(A540,list!A:K,6,FALSE)</f>
        <v>Chalandri</v>
      </c>
      <c r="D540" s="12">
        <f>VLOOKUP(A540,list!A:K,3,FALSE)</f>
        <v>1330</v>
      </c>
      <c r="E540" s="6" t="s">
        <v>1652</v>
      </c>
      <c r="F540" s="11">
        <v>38.017861099999998</v>
      </c>
      <c r="G540" s="11">
        <v>23.812210499999999</v>
      </c>
      <c r="H540" s="6" t="str">
        <f t="shared" si="0"/>
        <v>(38,0178611 23,8122105),ID: 1076,2bd-Chalandri-1330€</v>
      </c>
      <c r="I540" s="6" t="s">
        <v>1653</v>
      </c>
    </row>
    <row r="541" spans="1:9" ht="13">
      <c r="A541" s="11" t="s">
        <v>1654</v>
      </c>
      <c r="B541" s="6">
        <f>VLOOKUP(A541,list!A:K,11,FALSE)</f>
        <v>2</v>
      </c>
      <c r="C541" s="6" t="str">
        <f>VLOOKUP(A541,list!A:K,6,FALSE)</f>
        <v>Nea Erithrea</v>
      </c>
      <c r="D541" s="12">
        <f>VLOOKUP(A541,list!A:K,3,FALSE)</f>
        <v>1360</v>
      </c>
      <c r="E541" s="6" t="s">
        <v>1655</v>
      </c>
      <c r="F541" s="11">
        <v>38.092474000000003</v>
      </c>
      <c r="G541" s="11">
        <v>23.820000100000001</v>
      </c>
      <c r="H541" s="6" t="str">
        <f t="shared" si="0"/>
        <v>(38,092474 23,8200001),ID: 1832,2bd-Nea Erithrea-1360€</v>
      </c>
      <c r="I541" s="6" t="s">
        <v>1656</v>
      </c>
    </row>
    <row r="542" spans="1:9" ht="13">
      <c r="A542" s="11" t="s">
        <v>1657</v>
      </c>
      <c r="B542" s="6">
        <f>VLOOKUP(A542,list!A:K,11,FALSE)</f>
        <v>2</v>
      </c>
      <c r="C542" s="6" t="str">
        <f>VLOOKUP(A542,list!A:K,6,FALSE)</f>
        <v>Pangrati</v>
      </c>
      <c r="D542" s="12">
        <f>VLOOKUP(A542,list!A:K,3,FALSE)</f>
        <v>1060</v>
      </c>
      <c r="E542" s="6" t="s">
        <v>1179</v>
      </c>
      <c r="F542" s="11">
        <v>37.965541199999997</v>
      </c>
      <c r="G542" s="11">
        <v>23.750244200000001</v>
      </c>
      <c r="H542" s="6" t="str">
        <f t="shared" si="0"/>
        <v>(37,9655412 23,7502442),ID: 1783,2bd-Pangrati-1060€</v>
      </c>
      <c r="I542" s="6" t="s">
        <v>1658</v>
      </c>
    </row>
    <row r="543" spans="1:9" ht="13">
      <c r="A543" s="11" t="s">
        <v>1659</v>
      </c>
      <c r="B543" s="6">
        <f>VLOOKUP(A543,list!A:K,11,FALSE)</f>
        <v>2</v>
      </c>
      <c r="C543" s="6" t="str">
        <f>VLOOKUP(A543,list!A:K,6,FALSE)</f>
        <v>Vasilissis Sofias Avenue</v>
      </c>
      <c r="D543" s="12">
        <f>VLOOKUP(A543,list!A:K,3,FALSE)</f>
        <v>1200</v>
      </c>
      <c r="E543" s="6" t="s">
        <v>1660</v>
      </c>
      <c r="F543" s="11">
        <v>37.975368799999998</v>
      </c>
      <c r="G543" s="11">
        <v>23.742497499999999</v>
      </c>
      <c r="H543" s="6" t="str">
        <f t="shared" si="0"/>
        <v>(37,9753688 23,7424975),ID: 1404,2bd-Vasilissis Sofias Avenue-1200€</v>
      </c>
      <c r="I543" s="6" t="s">
        <v>1661</v>
      </c>
    </row>
    <row r="544" spans="1:9" ht="13">
      <c r="A544" s="11" t="s">
        <v>1662</v>
      </c>
      <c r="B544" s="6">
        <f>VLOOKUP(A544,list!A:K,11,FALSE)</f>
        <v>2</v>
      </c>
      <c r="C544" s="6" t="str">
        <f>VLOOKUP(A544,list!A:K,6,FALSE)</f>
        <v>Pangrati</v>
      </c>
      <c r="D544" s="12">
        <f>VLOOKUP(A544,list!A:K,3,FALSE)</f>
        <v>1140</v>
      </c>
      <c r="E544" s="6" t="s">
        <v>1663</v>
      </c>
      <c r="F544" s="11">
        <v>37.969101299999998</v>
      </c>
      <c r="G544" s="11">
        <v>23.744552800000001</v>
      </c>
      <c r="H544" s="6" t="str">
        <f t="shared" si="0"/>
        <v>(37,9691013 23,7445528),ID: 1649,2bd-Pangrati-1140€</v>
      </c>
      <c r="I544" s="6" t="s">
        <v>1664</v>
      </c>
    </row>
    <row r="545" spans="1:9" ht="13">
      <c r="A545" s="11" t="s">
        <v>1665</v>
      </c>
      <c r="B545" s="6">
        <f>VLOOKUP(A545,list!A:K,11,FALSE)</f>
        <v>2</v>
      </c>
      <c r="C545" s="6" t="str">
        <f>VLOOKUP(A545,list!A:K,6,FALSE)</f>
        <v>Elliniko</v>
      </c>
      <c r="D545" s="12">
        <f>VLOOKUP(A545,list!A:K,3,FALSE)</f>
        <v>1220</v>
      </c>
      <c r="E545" s="6" t="s">
        <v>1666</v>
      </c>
      <c r="F545" s="11">
        <v>37.892012100000002</v>
      </c>
      <c r="G545" s="11">
        <v>23.747789699999998</v>
      </c>
      <c r="H545" s="6" t="str">
        <f t="shared" si="0"/>
        <v>(37,8920121 23,7477897),ID: 1742,2bd-Elliniko-1220€</v>
      </c>
      <c r="I545" s="6" t="s">
        <v>1667</v>
      </c>
    </row>
    <row r="546" spans="1:9" ht="13">
      <c r="A546" s="11" t="s">
        <v>1668</v>
      </c>
      <c r="B546" s="6">
        <f>VLOOKUP(A546,list!A:K,11,FALSE)</f>
        <v>2</v>
      </c>
      <c r="C546" s="6" t="str">
        <f>VLOOKUP(A546,list!A:K,6,FALSE)</f>
        <v>Marousi</v>
      </c>
      <c r="D546" s="12">
        <f>VLOOKUP(A546,list!A:K,3,FALSE)</f>
        <v>1400</v>
      </c>
      <c r="E546" s="6" t="s">
        <v>1669</v>
      </c>
      <c r="F546" s="11">
        <v>38.046310099999999</v>
      </c>
      <c r="G546" s="11">
        <v>23.8074163</v>
      </c>
      <c r="H546" s="6" t="str">
        <f t="shared" si="0"/>
        <v>(38,0463101 23,8074163),ID: 1081,2bd-Marousi-1400€</v>
      </c>
      <c r="I546" s="6" t="s">
        <v>1670</v>
      </c>
    </row>
    <row r="547" spans="1:9" ht="13">
      <c r="A547" s="11" t="s">
        <v>1671</v>
      </c>
      <c r="B547" s="6">
        <f>VLOOKUP(A547,list!A:K,11,FALSE)</f>
        <v>2</v>
      </c>
      <c r="C547" s="6" t="str">
        <f>VLOOKUP(A547,list!A:K,6,FALSE)</f>
        <v>Marousi</v>
      </c>
      <c r="D547" s="12">
        <f>VLOOKUP(A547,list!A:K,3,FALSE)</f>
        <v>1130</v>
      </c>
      <c r="E547" s="6" t="s">
        <v>1672</v>
      </c>
      <c r="F547" s="11">
        <v>37.955161400000001</v>
      </c>
      <c r="G547" s="11">
        <v>23.7431366</v>
      </c>
      <c r="H547" s="6" t="str">
        <f t="shared" si="0"/>
        <v>(37,9551614 23,7431366),ID: 941,2bd-Marousi-1130€</v>
      </c>
      <c r="I547" s="6" t="s">
        <v>1673</v>
      </c>
    </row>
    <row r="548" spans="1:9" ht="13">
      <c r="A548" s="11" t="s">
        <v>1674</v>
      </c>
      <c r="B548" s="6">
        <f>VLOOKUP(A548,list!A:K,11,FALSE)</f>
        <v>2</v>
      </c>
      <c r="C548" s="6" t="str">
        <f>VLOOKUP(A548,list!A:K,6,FALSE)</f>
        <v>Kifisia</v>
      </c>
      <c r="D548" s="12">
        <f>VLOOKUP(A548,list!A:K,3,FALSE)</f>
        <v>2670</v>
      </c>
      <c r="E548" s="6" t="s">
        <v>1675</v>
      </c>
      <c r="F548" s="11">
        <v>38.068601899999997</v>
      </c>
      <c r="G548" s="11">
        <v>23.816014299999999</v>
      </c>
      <c r="H548" s="6" t="str">
        <f t="shared" si="0"/>
        <v>(38,0686019 23,8160143),ID: 366,2bd-Kifisia-2670€</v>
      </c>
      <c r="I548" s="6" t="s">
        <v>1676</v>
      </c>
    </row>
    <row r="549" spans="1:9" ht="13">
      <c r="A549" s="11" t="s">
        <v>1677</v>
      </c>
      <c r="B549" s="6">
        <f>VLOOKUP(A549,list!A:K,11,FALSE)</f>
        <v>2</v>
      </c>
      <c r="C549" s="6" t="str">
        <f>VLOOKUP(A549,list!A:K,6,FALSE)</f>
        <v>Vasilissis Sofias Avenue</v>
      </c>
      <c r="D549" s="12">
        <f>VLOOKUP(A549,list!A:K,3,FALSE)</f>
        <v>1280</v>
      </c>
      <c r="E549" s="6" t="s">
        <v>1678</v>
      </c>
      <c r="F549" s="11">
        <v>37.975368799999998</v>
      </c>
      <c r="G549" s="11">
        <v>23.742497499999999</v>
      </c>
      <c r="H549" s="6" t="str">
        <f t="shared" si="0"/>
        <v>(37,9753688 23,7424975),ID: 534,2bd-Vasilissis Sofias Avenue-1280€</v>
      </c>
      <c r="I549" s="6" t="s">
        <v>1679</v>
      </c>
    </row>
    <row r="550" spans="1:9" ht="13">
      <c r="A550" s="11" t="s">
        <v>1680</v>
      </c>
      <c r="B550" s="6">
        <f>VLOOKUP(A550,list!A:K,11,FALSE)</f>
        <v>2</v>
      </c>
      <c r="C550" s="6" t="str">
        <f>VLOOKUP(A550,list!A:K,6,FALSE)</f>
        <v>Kolonaki</v>
      </c>
      <c r="D550" s="12">
        <f>VLOOKUP(A550,list!A:K,3,FALSE)</f>
        <v>1190</v>
      </c>
      <c r="E550" s="6" t="s">
        <v>1681</v>
      </c>
      <c r="F550" s="11">
        <v>37.983922800000002</v>
      </c>
      <c r="G550" s="11">
        <v>23.7420404</v>
      </c>
      <c r="H550" s="6" t="str">
        <f t="shared" si="0"/>
        <v>(37,9839228 23,7420404),ID: 540,2bd-Kolonaki-1190€</v>
      </c>
      <c r="I550" s="6" t="s">
        <v>1682</v>
      </c>
    </row>
    <row r="551" spans="1:9" ht="13">
      <c r="A551" s="11" t="s">
        <v>1683</v>
      </c>
      <c r="B551" s="6">
        <f>VLOOKUP(A551,list!A:K,11,FALSE)</f>
        <v>2</v>
      </c>
      <c r="C551" s="6" t="str">
        <f>VLOOKUP(A551,list!A:K,6,FALSE)</f>
        <v>Ampelokipoi</v>
      </c>
      <c r="D551" s="12">
        <f>VLOOKUP(A551,list!A:K,3,FALSE)</f>
        <v>1280</v>
      </c>
      <c r="E551" s="6" t="s">
        <v>1684</v>
      </c>
      <c r="F551" s="11">
        <v>37.994549999999997</v>
      </c>
      <c r="G551" s="11">
        <v>23.764264600000001</v>
      </c>
      <c r="H551" s="6" t="str">
        <f t="shared" si="0"/>
        <v>(37,99455 23,7642646),ID: 1622,2bd-Ampelokipoi-1280€</v>
      </c>
      <c r="I551" s="6" t="s">
        <v>1685</v>
      </c>
    </row>
    <row r="552" spans="1:9" ht="13">
      <c r="A552" s="11" t="s">
        <v>1686</v>
      </c>
      <c r="B552" s="6">
        <f>VLOOKUP(A552,list!A:K,11,FALSE)</f>
        <v>2</v>
      </c>
      <c r="C552" s="6" t="str">
        <f>VLOOKUP(A552,list!A:K,6,FALSE)</f>
        <v>Chalandri</v>
      </c>
      <c r="D552" s="12">
        <f>VLOOKUP(A552,list!A:K,3,FALSE)</f>
        <v>1300</v>
      </c>
      <c r="E552" s="6" t="s">
        <v>1687</v>
      </c>
      <c r="F552" s="11">
        <v>38.0313357</v>
      </c>
      <c r="G552" s="11">
        <v>23.808622</v>
      </c>
      <c r="H552" s="6" t="str">
        <f t="shared" si="0"/>
        <v>(38,0313357 23,808622),ID: 27,2bd-Chalandri-1300€</v>
      </c>
      <c r="I552" s="6" t="s">
        <v>1688</v>
      </c>
    </row>
    <row r="553" spans="1:9" ht="13">
      <c r="A553" s="11" t="s">
        <v>1689</v>
      </c>
      <c r="B553" s="6">
        <f>VLOOKUP(A553,list!A:K,11,FALSE)</f>
        <v>2</v>
      </c>
      <c r="C553" s="6" t="str">
        <f>VLOOKUP(A553,list!A:K,6,FALSE)</f>
        <v>Pangrati</v>
      </c>
      <c r="D553" s="12">
        <f>VLOOKUP(A553,list!A:K,3,FALSE)</f>
        <v>1100</v>
      </c>
      <c r="E553" s="6" t="s">
        <v>1690</v>
      </c>
      <c r="F553" s="11">
        <v>37.971240399999999</v>
      </c>
      <c r="G553" s="11">
        <v>23.748795699999999</v>
      </c>
      <c r="H553" s="6" t="str">
        <f t="shared" si="0"/>
        <v>(37,9712404 23,7487957),ID: 1666,2bd-Pangrati-1100€</v>
      </c>
      <c r="I553" s="6" t="s">
        <v>1691</v>
      </c>
    </row>
    <row r="554" spans="1:9" ht="13">
      <c r="A554" s="11" t="s">
        <v>1692</v>
      </c>
      <c r="B554" s="6">
        <f>VLOOKUP(A554,list!A:K,11,FALSE)</f>
        <v>2</v>
      </c>
      <c r="C554" s="6" t="str">
        <f>VLOOKUP(A554,list!A:K,6,FALSE)</f>
        <v>Kolonaki</v>
      </c>
      <c r="D554" s="12">
        <f>VLOOKUP(A554,list!A:K,3,FALSE)</f>
        <v>1220</v>
      </c>
      <c r="E554" s="6" t="s">
        <v>1693</v>
      </c>
      <c r="F554" s="11">
        <v>37.978641699999997</v>
      </c>
      <c r="G554" s="11">
        <v>23.7421136</v>
      </c>
      <c r="H554" s="6" t="str">
        <f t="shared" si="0"/>
        <v>(37,9786417 23,7421136),ID: 149,2bd-Kolonaki-1220€</v>
      </c>
      <c r="I554" s="6" t="s">
        <v>1694</v>
      </c>
    </row>
    <row r="555" spans="1:9" ht="13">
      <c r="A555" s="11" t="s">
        <v>1695</v>
      </c>
      <c r="B555" s="6">
        <f>VLOOKUP(A555,list!A:K,11,FALSE)</f>
        <v>2</v>
      </c>
      <c r="C555" s="6" t="str">
        <f>VLOOKUP(A555,list!A:K,6,FALSE)</f>
        <v>Mets - Kallimarmaro</v>
      </c>
      <c r="D555" s="12">
        <f>VLOOKUP(A555,list!A:K,3,FALSE)</f>
        <v>1240</v>
      </c>
      <c r="E555" s="6" t="s">
        <v>1696</v>
      </c>
      <c r="F555" s="11">
        <v>37.964977400000002</v>
      </c>
      <c r="G555" s="11">
        <v>23.740698399999999</v>
      </c>
      <c r="H555" s="6" t="str">
        <f t="shared" si="0"/>
        <v>(37,9649774 23,7406984),ID: 1009,2bd-Mets - Kallimarmaro-1240€</v>
      </c>
      <c r="I555" s="6" t="s">
        <v>1697</v>
      </c>
    </row>
    <row r="556" spans="1:9" ht="13">
      <c r="A556" s="11" t="s">
        <v>1698</v>
      </c>
      <c r="B556" s="6">
        <f>VLOOKUP(A556,list!A:K,11,FALSE)</f>
        <v>2</v>
      </c>
      <c r="C556" s="6" t="str">
        <f>VLOOKUP(A556,list!A:K,6,FALSE)</f>
        <v>Agia Paraskevi</v>
      </c>
      <c r="D556" s="12">
        <f>VLOOKUP(A556,list!A:K,3,FALSE)</f>
        <v>1250</v>
      </c>
      <c r="E556" s="6" t="s">
        <v>1699</v>
      </c>
      <c r="F556" s="11">
        <v>38.007734200000002</v>
      </c>
      <c r="G556" s="11">
        <v>23.809591000000001</v>
      </c>
      <c r="H556" s="6" t="str">
        <f t="shared" si="0"/>
        <v>(38,0077342 23,809591),ID: 1641,2bd-Agia Paraskevi-1250€</v>
      </c>
      <c r="I556" s="6" t="s">
        <v>1700</v>
      </c>
    </row>
    <row r="557" spans="1:9" ht="13">
      <c r="A557" s="11" t="s">
        <v>1701</v>
      </c>
      <c r="B557" s="6">
        <f>VLOOKUP(A557,list!A:K,11,FALSE)</f>
        <v>2</v>
      </c>
      <c r="C557" s="6" t="str">
        <f>VLOOKUP(A557,list!A:K,6,FALSE)</f>
        <v>Alimos</v>
      </c>
      <c r="D557" s="12">
        <f>VLOOKUP(A557,list!A:K,3,FALSE)</f>
        <v>1990</v>
      </c>
      <c r="E557" s="6" t="s">
        <v>1702</v>
      </c>
      <c r="F557" s="11">
        <v>37.917415200000001</v>
      </c>
      <c r="G557" s="11">
        <v>23.7084343</v>
      </c>
      <c r="H557" s="6" t="str">
        <f t="shared" si="0"/>
        <v>(37,9174152 23,7084343),ID: 526,2bd-Alimos-1990€</v>
      </c>
      <c r="I557" s="6" t="s">
        <v>1703</v>
      </c>
    </row>
    <row r="558" spans="1:9" ht="13">
      <c r="A558" s="11" t="s">
        <v>1704</v>
      </c>
      <c r="B558" s="6">
        <f>VLOOKUP(A558,list!A:K,11,FALSE)</f>
        <v>2</v>
      </c>
      <c r="C558" s="6" t="str">
        <f>VLOOKUP(A558,list!A:K,6,FALSE)</f>
        <v>Nea Smyrni</v>
      </c>
      <c r="D558" s="12">
        <f>VLOOKUP(A558,list!A:K,3,FALSE)</f>
        <v>1200</v>
      </c>
      <c r="E558" s="6" t="s">
        <v>1705</v>
      </c>
      <c r="F558" s="11">
        <v>37.950122200000003</v>
      </c>
      <c r="G558" s="11">
        <v>23.712226000000001</v>
      </c>
      <c r="H558" s="6" t="str">
        <f t="shared" si="0"/>
        <v>(37,9501222 23,712226),ID: 1651,2bd-Nea Smyrni-1200€</v>
      </c>
      <c r="I558" s="6" t="s">
        <v>1706</v>
      </c>
    </row>
    <row r="559" spans="1:9" ht="13">
      <c r="A559" s="11" t="s">
        <v>1707</v>
      </c>
      <c r="B559" s="6">
        <f>VLOOKUP(A559,list!A:K,11,FALSE)</f>
        <v>2</v>
      </c>
      <c r="C559" s="6" t="str">
        <f>VLOOKUP(A559,list!A:K,6,FALSE)</f>
        <v>Chalandri</v>
      </c>
      <c r="D559" s="12">
        <f>VLOOKUP(A559,list!A:K,3,FALSE)</f>
        <v>1300</v>
      </c>
      <c r="E559" s="6" t="s">
        <v>1708</v>
      </c>
      <c r="F559" s="11">
        <v>38.021421400000001</v>
      </c>
      <c r="G559" s="11">
        <v>23.798767900000001</v>
      </c>
      <c r="H559" s="6" t="str">
        <f t="shared" si="0"/>
        <v>(38,0214214 23,7987679),ID: 827,2bd-Chalandri-1300€</v>
      </c>
      <c r="I559" s="6" t="s">
        <v>1709</v>
      </c>
    </row>
    <row r="560" spans="1:9" ht="13">
      <c r="A560" s="11" t="s">
        <v>1710</v>
      </c>
      <c r="B560" s="6">
        <f>VLOOKUP(A560,list!A:K,11,FALSE)</f>
        <v>2</v>
      </c>
      <c r="C560" s="6" t="str">
        <f>VLOOKUP(A560,list!A:K,6,FALSE)</f>
        <v>Chalandri</v>
      </c>
      <c r="D560" s="12">
        <f>VLOOKUP(A560,list!A:K,3,FALSE)</f>
        <v>1100</v>
      </c>
      <c r="E560" s="6" t="s">
        <v>1711</v>
      </c>
      <c r="F560" s="11">
        <v>38.0001648</v>
      </c>
      <c r="G560" s="11">
        <v>23.735959699999999</v>
      </c>
      <c r="H560" s="6" t="str">
        <f t="shared" si="0"/>
        <v>(38,0001648 23,7359597),ID: 1171,2bd-Chalandri-1100€</v>
      </c>
      <c r="I560" s="6" t="s">
        <v>1712</v>
      </c>
    </row>
    <row r="561" spans="1:9" ht="13">
      <c r="A561" s="11" t="s">
        <v>1713</v>
      </c>
      <c r="B561" s="6">
        <f>VLOOKUP(A561,list!A:K,11,FALSE)</f>
        <v>2</v>
      </c>
      <c r="C561" s="6" t="str">
        <f>VLOOKUP(A561,list!A:K,6,FALSE)</f>
        <v>Pangrati</v>
      </c>
      <c r="D561" s="12">
        <f>VLOOKUP(A561,list!A:K,3,FALSE)</f>
        <v>1080</v>
      </c>
      <c r="E561" s="6" t="s">
        <v>1714</v>
      </c>
      <c r="F561" s="11">
        <v>37.971066800000003</v>
      </c>
      <c r="G561" s="11">
        <v>23.745753000000001</v>
      </c>
      <c r="H561" s="6" t="str">
        <f t="shared" si="0"/>
        <v>(37,9710668 23,745753),ID: 1207,2bd-Pangrati-1080€</v>
      </c>
      <c r="I561" s="6" t="s">
        <v>1715</v>
      </c>
    </row>
    <row r="562" spans="1:9" ht="13">
      <c r="A562" s="11" t="s">
        <v>1716</v>
      </c>
      <c r="B562" s="6">
        <f>VLOOKUP(A562,list!A:K,11,FALSE)</f>
        <v>2</v>
      </c>
      <c r="C562" s="6" t="str">
        <f>VLOOKUP(A562,list!A:K,6,FALSE)</f>
        <v>Marousi</v>
      </c>
      <c r="D562" s="12">
        <f>VLOOKUP(A562,list!A:K,3,FALSE)</f>
        <v>1180</v>
      </c>
      <c r="E562" s="6" t="s">
        <v>1717</v>
      </c>
      <c r="F562" s="11">
        <v>38.057056799999998</v>
      </c>
      <c r="G562" s="11">
        <v>23.8209315</v>
      </c>
      <c r="H562" s="6" t="str">
        <f t="shared" si="0"/>
        <v>(38,0570568 23,8209315),ID: 271,2bd-Marousi-1180€</v>
      </c>
      <c r="I562" s="6" t="s">
        <v>1718</v>
      </c>
    </row>
    <row r="563" spans="1:9" ht="13">
      <c r="A563" s="11" t="s">
        <v>1719</v>
      </c>
      <c r="B563" s="6">
        <f>VLOOKUP(A563,list!A:K,11,FALSE)</f>
        <v>2</v>
      </c>
      <c r="C563" s="6" t="str">
        <f>VLOOKUP(A563,list!A:K,6,FALSE)</f>
        <v>Pangrati</v>
      </c>
      <c r="D563" s="12">
        <f>VLOOKUP(A563,list!A:K,3,FALSE)</f>
        <v>1250</v>
      </c>
      <c r="E563" s="6" t="s">
        <v>1720</v>
      </c>
      <c r="F563" s="11">
        <v>37.971525</v>
      </c>
      <c r="G563" s="11">
        <v>23.7441338</v>
      </c>
      <c r="H563" s="6" t="str">
        <f t="shared" si="0"/>
        <v>(37,971525 23,7441338),ID: 1230,2bd-Pangrati-1250€</v>
      </c>
      <c r="I563" s="6" t="s">
        <v>1721</v>
      </c>
    </row>
    <row r="564" spans="1:9" ht="13">
      <c r="A564" s="11" t="s">
        <v>1722</v>
      </c>
      <c r="B564" s="6">
        <f>VLOOKUP(A564,list!A:K,11,FALSE)</f>
        <v>2</v>
      </c>
      <c r="C564" s="6" t="str">
        <f>VLOOKUP(A564,list!A:K,6,FALSE)</f>
        <v>Kolonaki</v>
      </c>
      <c r="D564" s="12">
        <f>VLOOKUP(A564,list!A:K,3,FALSE)</f>
        <v>1490</v>
      </c>
      <c r="E564" s="6" t="s">
        <v>1723</v>
      </c>
      <c r="F564" s="11">
        <v>37.978180500000001</v>
      </c>
      <c r="G564" s="11">
        <v>23.7500879</v>
      </c>
      <c r="H564" s="6" t="str">
        <f t="shared" si="0"/>
        <v>(37,9781805 23,7500879),ID: 1809,2bd-Kolonaki-1490€</v>
      </c>
      <c r="I564" s="6" t="s">
        <v>1724</v>
      </c>
    </row>
    <row r="565" spans="1:9" ht="13">
      <c r="A565" s="11" t="s">
        <v>1725</v>
      </c>
      <c r="B565" s="6">
        <f>VLOOKUP(A565,list!A:K,11,FALSE)</f>
        <v>2</v>
      </c>
      <c r="C565" s="6" t="str">
        <f>VLOOKUP(A565,list!A:K,6,FALSE)</f>
        <v>Kolonaki</v>
      </c>
      <c r="D565" s="12">
        <f>VLOOKUP(A565,list!A:K,3,FALSE)</f>
        <v>1540</v>
      </c>
      <c r="E565" s="6" t="s">
        <v>1726</v>
      </c>
      <c r="F565" s="11">
        <v>37.978180500000001</v>
      </c>
      <c r="G565" s="11">
        <v>23.7500879</v>
      </c>
      <c r="H565" s="6" t="str">
        <f t="shared" si="0"/>
        <v>(37,9781805 23,7500879),ID: 985,2bd-Kolonaki-1540€</v>
      </c>
      <c r="I565" s="6" t="s">
        <v>1727</v>
      </c>
    </row>
    <row r="566" spans="1:9" ht="13">
      <c r="A566" s="11" t="s">
        <v>1728</v>
      </c>
      <c r="B566" s="6">
        <f>VLOOKUP(A566,list!A:K,11,FALSE)</f>
        <v>2</v>
      </c>
      <c r="C566" s="6" t="str">
        <f>VLOOKUP(A566,list!A:K,6,FALSE)</f>
        <v>Agia Paraskevi</v>
      </c>
      <c r="D566" s="12">
        <f>VLOOKUP(A566,list!A:K,3,FALSE)</f>
        <v>1210</v>
      </c>
      <c r="E566" s="6" t="s">
        <v>1729</v>
      </c>
      <c r="F566" s="11">
        <v>38.014966999999999</v>
      </c>
      <c r="G566" s="11">
        <v>23.822489300000001</v>
      </c>
      <c r="H566" s="6" t="str">
        <f t="shared" si="0"/>
        <v>(38,014967 23,8224893),ID: 1903,2bd-Agia Paraskevi-1210€</v>
      </c>
      <c r="I566" s="6" t="s">
        <v>1730</v>
      </c>
    </row>
    <row r="567" spans="1:9" ht="13">
      <c r="A567" s="11" t="s">
        <v>1731</v>
      </c>
      <c r="B567" s="6">
        <f>VLOOKUP(A567,list!A:K,11,FALSE)</f>
        <v>2</v>
      </c>
      <c r="C567" s="6" t="str">
        <f>VLOOKUP(A567,list!A:K,6,FALSE)</f>
        <v>Lycabettus</v>
      </c>
      <c r="D567" s="12">
        <f>VLOOKUP(A567,list!A:K,3,FALSE)</f>
        <v>1270</v>
      </c>
      <c r="E567" s="6" t="s">
        <v>1732</v>
      </c>
      <c r="F567" s="11">
        <v>37.986563199999999</v>
      </c>
      <c r="G567" s="11">
        <v>23.7517715</v>
      </c>
      <c r="H567" s="6" t="str">
        <f t="shared" si="0"/>
        <v>(37,9865632 23,7517715),ID: 365,2bd-Lycabettus-1270€</v>
      </c>
      <c r="I567" s="6" t="s">
        <v>1733</v>
      </c>
    </row>
    <row r="568" spans="1:9" ht="13">
      <c r="A568" s="11" t="s">
        <v>1734</v>
      </c>
      <c r="B568" s="6">
        <f>VLOOKUP(A568,list!A:K,11,FALSE)</f>
        <v>2</v>
      </c>
      <c r="C568" s="6" t="str">
        <f>VLOOKUP(A568,list!A:K,6,FALSE)</f>
        <v>Marousi</v>
      </c>
      <c r="D568" s="12">
        <f>VLOOKUP(A568,list!A:K,3,FALSE)</f>
        <v>1290</v>
      </c>
      <c r="E568" s="6" t="s">
        <v>1735</v>
      </c>
      <c r="F568" s="11">
        <v>38.046310099999999</v>
      </c>
      <c r="G568" s="11">
        <v>23.8074163</v>
      </c>
      <c r="H568" s="6" t="str">
        <f t="shared" si="0"/>
        <v>(38,0463101 23,8074163),ID: 62,2bd-Marousi-1290€</v>
      </c>
      <c r="I568" s="6" t="s">
        <v>1736</v>
      </c>
    </row>
    <row r="569" spans="1:9" ht="13">
      <c r="A569" s="11" t="s">
        <v>1737</v>
      </c>
      <c r="B569" s="6">
        <f>VLOOKUP(A569,list!A:K,11,FALSE)</f>
        <v>2</v>
      </c>
      <c r="C569" s="6" t="str">
        <f>VLOOKUP(A569,list!A:K,6,FALSE)</f>
        <v>Alimos</v>
      </c>
      <c r="D569" s="12">
        <f>VLOOKUP(A569,list!A:K,3,FALSE)</f>
        <v>1390</v>
      </c>
      <c r="E569" s="6" t="s">
        <v>1738</v>
      </c>
      <c r="F569" s="11">
        <v>37.909003599999998</v>
      </c>
      <c r="G569" s="11">
        <v>23.717404399999999</v>
      </c>
      <c r="H569" s="6" t="str">
        <f t="shared" si="0"/>
        <v>(37,9090036 23,7174044),ID: 1015,2bd-Alimos-1390€</v>
      </c>
      <c r="I569" s="6" t="s">
        <v>1739</v>
      </c>
    </row>
    <row r="570" spans="1:9" ht="13">
      <c r="A570" s="11" t="s">
        <v>1740</v>
      </c>
      <c r="B570" s="6">
        <f>VLOOKUP(A570,list!A:K,11,FALSE)</f>
        <v>2</v>
      </c>
      <c r="C570" s="6" t="str">
        <f>VLOOKUP(A570,list!A:K,6,FALSE)</f>
        <v>Vasilissis Sofias Avenue</v>
      </c>
      <c r="D570" s="12">
        <f>VLOOKUP(A570,list!A:K,3,FALSE)</f>
        <v>1000</v>
      </c>
      <c r="E570" s="6" t="s">
        <v>1741</v>
      </c>
      <c r="F570" s="11">
        <v>37.975368799999998</v>
      </c>
      <c r="G570" s="11">
        <v>23.742497499999999</v>
      </c>
      <c r="H570" s="6" t="str">
        <f t="shared" si="0"/>
        <v>(37,9753688 23,7424975),ID: 327,2bd-Vasilissis Sofias Avenue-1000€</v>
      </c>
      <c r="I570" s="6" t="s">
        <v>1742</v>
      </c>
    </row>
    <row r="571" spans="1:9" ht="13">
      <c r="A571" s="11" t="s">
        <v>1743</v>
      </c>
      <c r="B571" s="6">
        <f>VLOOKUP(A571,list!A:K,11,FALSE)</f>
        <v>2</v>
      </c>
      <c r="C571" s="6" t="str">
        <f>VLOOKUP(A571,list!A:K,6,FALSE)</f>
        <v>Ampelokipoi</v>
      </c>
      <c r="D571" s="12">
        <f>VLOOKUP(A571,list!A:K,3,FALSE)</f>
        <v>820</v>
      </c>
      <c r="E571" s="6" t="s">
        <v>1744</v>
      </c>
      <c r="F571" s="11">
        <v>37.990034799999997</v>
      </c>
      <c r="G571" s="11">
        <v>23.7614293</v>
      </c>
      <c r="H571" s="6" t="str">
        <f t="shared" si="0"/>
        <v>(37,9900348 23,7614293),ID: 1130,2bd-Ampelokipoi-820€</v>
      </c>
      <c r="I571" s="6" t="s">
        <v>1745</v>
      </c>
    </row>
    <row r="572" spans="1:9" ht="13">
      <c r="A572" s="11" t="s">
        <v>1746</v>
      </c>
      <c r="B572" s="6">
        <f>VLOOKUP(A572,list!A:K,11,FALSE)</f>
        <v>2</v>
      </c>
      <c r="C572" s="6" t="str">
        <f>VLOOKUP(A572,list!A:K,6,FALSE)</f>
        <v>Vasilissis Sofias Avenue</v>
      </c>
      <c r="D572" s="12">
        <f>VLOOKUP(A572,list!A:K,3,FALSE)</f>
        <v>990</v>
      </c>
      <c r="E572" s="6" t="s">
        <v>1747</v>
      </c>
      <c r="F572" s="11">
        <v>37.975368799999998</v>
      </c>
      <c r="G572" s="11">
        <v>23.742497499999999</v>
      </c>
      <c r="H572" s="6" t="str">
        <f t="shared" si="0"/>
        <v>(37,9753688 23,7424975),ID: 750,2bd-Vasilissis Sofias Avenue-990€</v>
      </c>
      <c r="I572" s="6" t="s">
        <v>1748</v>
      </c>
    </row>
    <row r="573" spans="1:9" ht="13">
      <c r="A573" s="11" t="s">
        <v>1749</v>
      </c>
      <c r="B573" s="6">
        <f>VLOOKUP(A573,list!A:K,11,FALSE)</f>
        <v>2</v>
      </c>
      <c r="C573" s="6" t="str">
        <f>VLOOKUP(A573,list!A:K,6,FALSE)</f>
        <v>Stavros Niarchos Park Area</v>
      </c>
      <c r="D573" s="12">
        <f>VLOOKUP(A573,list!A:K,3,FALSE)</f>
        <v>1290</v>
      </c>
      <c r="E573" s="6" t="s">
        <v>1750</v>
      </c>
      <c r="F573" s="11">
        <v>37.942198900000001</v>
      </c>
      <c r="G573" s="11">
        <v>23.6934583</v>
      </c>
      <c r="H573" s="6" t="str">
        <f t="shared" si="0"/>
        <v>(37,9421989 23,6934583),ID: 1163,2bd-Stavros Niarchos Park Area-1290€</v>
      </c>
      <c r="I573" s="6" t="s">
        <v>1751</v>
      </c>
    </row>
    <row r="574" spans="1:9" ht="13">
      <c r="A574" s="11" t="s">
        <v>1752</v>
      </c>
      <c r="B574" s="6">
        <f>VLOOKUP(A574,list!A:K,11,FALSE)</f>
        <v>2</v>
      </c>
      <c r="C574" s="6" t="str">
        <f>VLOOKUP(A574,list!A:K,6,FALSE)</f>
        <v>Vasilissis Sofias Avenue</v>
      </c>
      <c r="D574" s="12">
        <f>VLOOKUP(A574,list!A:K,3,FALSE)</f>
        <v>1390</v>
      </c>
      <c r="E574" s="6" t="s">
        <v>1753</v>
      </c>
      <c r="F574" s="11">
        <v>37.975368799999998</v>
      </c>
      <c r="G574" s="11">
        <v>23.742497499999999</v>
      </c>
      <c r="H574" s="6" t="str">
        <f t="shared" si="0"/>
        <v>(37,9753688 23,7424975),ID: 908,2bd-Vasilissis Sofias Avenue-1390€</v>
      </c>
      <c r="I574" s="6" t="s">
        <v>1754</v>
      </c>
    </row>
    <row r="575" spans="1:9" ht="13">
      <c r="A575" s="11" t="s">
        <v>1755</v>
      </c>
      <c r="B575" s="6">
        <f>VLOOKUP(A575,list!A:K,11,FALSE)</f>
        <v>2</v>
      </c>
      <c r="C575" s="6" t="str">
        <f>VLOOKUP(A575,list!A:K,6,FALSE)</f>
        <v>Ampelokipoi</v>
      </c>
      <c r="D575" s="12">
        <f>VLOOKUP(A575,list!A:K,3,FALSE)</f>
        <v>920</v>
      </c>
      <c r="E575" s="6" t="s">
        <v>1756</v>
      </c>
      <c r="F575" s="11">
        <v>37.994684399999997</v>
      </c>
      <c r="G575" s="11">
        <v>23.7696714</v>
      </c>
      <c r="H575" s="6" t="str">
        <f t="shared" si="0"/>
        <v>(37,9946844 23,7696714),ID: 1736,2bd-Ampelokipoi-920€</v>
      </c>
      <c r="I575" s="6" t="s">
        <v>1757</v>
      </c>
    </row>
    <row r="576" spans="1:9" ht="13">
      <c r="A576" s="11" t="s">
        <v>1758</v>
      </c>
      <c r="B576" s="6">
        <f>VLOOKUP(A576,list!A:K,11,FALSE)</f>
        <v>2</v>
      </c>
      <c r="C576" s="6" t="str">
        <f>VLOOKUP(A576,list!A:K,6,FALSE)</f>
        <v>Pangrati</v>
      </c>
      <c r="D576" s="12">
        <f>VLOOKUP(A576,list!A:K,3,FALSE)</f>
        <v>950</v>
      </c>
      <c r="E576" s="6" t="s">
        <v>1759</v>
      </c>
      <c r="F576" s="11">
        <v>37.971066800000003</v>
      </c>
      <c r="G576" s="11">
        <v>23.745753000000001</v>
      </c>
      <c r="H576" s="6" t="str">
        <f t="shared" si="0"/>
        <v>(37,9710668 23,745753),ID: 648,2bd-Pangrati-950€</v>
      </c>
      <c r="I576" s="6" t="s">
        <v>1760</v>
      </c>
    </row>
    <row r="577" spans="1:9" ht="13">
      <c r="A577" s="11" t="s">
        <v>1761</v>
      </c>
      <c r="B577" s="6">
        <f>VLOOKUP(A577,list!A:K,11,FALSE)</f>
        <v>2</v>
      </c>
      <c r="C577" s="6" t="str">
        <f>VLOOKUP(A577,list!A:K,6,FALSE)</f>
        <v>Historic Center</v>
      </c>
      <c r="D577" s="12">
        <f>VLOOKUP(A577,list!A:K,3,FALSE)</f>
        <v>1050</v>
      </c>
      <c r="E577" s="6" t="s">
        <v>1762</v>
      </c>
      <c r="F577" s="11">
        <v>37.983809600000001</v>
      </c>
      <c r="G577" s="11">
        <v>23.727538800000001</v>
      </c>
      <c r="H577" s="6" t="str">
        <f t="shared" si="0"/>
        <v>(37,9838096 23,7275388),ID: 330,2bd-Historic Center-1050€</v>
      </c>
      <c r="I577" s="6" t="s">
        <v>1763</v>
      </c>
    </row>
    <row r="578" spans="1:9" ht="13">
      <c r="A578" s="11" t="s">
        <v>1764</v>
      </c>
      <c r="B578" s="6">
        <f>VLOOKUP(A578,list!A:K,11,FALSE)</f>
        <v>2</v>
      </c>
      <c r="C578" s="6" t="str">
        <f>VLOOKUP(A578,list!A:K,6,FALSE)</f>
        <v>Marousi</v>
      </c>
      <c r="D578" s="12">
        <f>VLOOKUP(A578,list!A:K,3,FALSE)</f>
        <v>1070</v>
      </c>
      <c r="E578" s="6" t="s">
        <v>1765</v>
      </c>
      <c r="F578" s="11">
        <v>38.046310099999999</v>
      </c>
      <c r="G578" s="11">
        <v>23.8074163</v>
      </c>
      <c r="H578" s="6" t="str">
        <f t="shared" si="0"/>
        <v>(38,0463101 23,8074163),ID: 894,2bd-Marousi-1070€</v>
      </c>
      <c r="I578" s="6" t="s">
        <v>1766</v>
      </c>
    </row>
    <row r="579" spans="1:9" ht="13">
      <c r="A579" s="11" t="s">
        <v>1767</v>
      </c>
      <c r="B579" s="6">
        <f>VLOOKUP(A579,list!A:K,11,FALSE)</f>
        <v>2</v>
      </c>
      <c r="C579" s="6" t="str">
        <f>VLOOKUP(A579,list!A:K,6,FALSE)</f>
        <v>Ampelokipoi</v>
      </c>
      <c r="D579" s="12">
        <f>VLOOKUP(A579,list!A:K,3,FALSE)</f>
        <v>1070</v>
      </c>
      <c r="E579" s="6" t="s">
        <v>1768</v>
      </c>
      <c r="F579" s="11">
        <v>37.994062200000002</v>
      </c>
      <c r="G579" s="11">
        <v>23.761013899999998</v>
      </c>
      <c r="H579" s="6" t="str">
        <f t="shared" si="0"/>
        <v>(37,9940622 23,7610139),ID: 1510,2bd-Ampelokipoi-1070€</v>
      </c>
      <c r="I579" s="6" t="s">
        <v>1769</v>
      </c>
    </row>
    <row r="580" spans="1:9" ht="13">
      <c r="A580" s="11" t="s">
        <v>1770</v>
      </c>
      <c r="B580" s="6">
        <f>VLOOKUP(A580,list!A:K,11,FALSE)</f>
        <v>2</v>
      </c>
      <c r="C580" s="6" t="str">
        <f>VLOOKUP(A580,list!A:K,6,FALSE)</f>
        <v>Marousi</v>
      </c>
      <c r="D580" s="12">
        <f>VLOOKUP(A580,list!A:K,3,FALSE)</f>
        <v>1180</v>
      </c>
      <c r="E580" s="6" t="s">
        <v>1771</v>
      </c>
      <c r="F580" s="11">
        <v>37.982634400000002</v>
      </c>
      <c r="G580" s="11">
        <v>23.716653900000001</v>
      </c>
      <c r="H580" s="6" t="str">
        <f t="shared" si="0"/>
        <v>(37,9826344 23,7166539),ID: 875,2bd-Marousi-1180€</v>
      </c>
      <c r="I580" s="6" t="s">
        <v>1772</v>
      </c>
    </row>
    <row r="581" spans="1:9" ht="13">
      <c r="A581" s="11" t="s">
        <v>1773</v>
      </c>
      <c r="B581" s="6">
        <f>VLOOKUP(A581,list!A:K,11,FALSE)</f>
        <v>2</v>
      </c>
      <c r="C581" s="6" t="str">
        <f>VLOOKUP(A581,list!A:K,6,FALSE)</f>
        <v>Chalandri</v>
      </c>
      <c r="D581" s="12">
        <f>VLOOKUP(A581,list!A:K,3,FALSE)</f>
        <v>1190</v>
      </c>
      <c r="E581" s="6" t="s">
        <v>1774</v>
      </c>
      <c r="F581" s="11">
        <v>38.008622000000003</v>
      </c>
      <c r="G581" s="11">
        <v>23.7943459</v>
      </c>
      <c r="H581" s="6" t="str">
        <f t="shared" si="0"/>
        <v>(38,008622 23,7943459),ID: 703,2bd-Chalandri-1190€</v>
      </c>
      <c r="I581" s="6" t="s">
        <v>1775</v>
      </c>
    </row>
    <row r="582" spans="1:9" ht="13">
      <c r="A582" s="11" t="s">
        <v>1776</v>
      </c>
      <c r="B582" s="6">
        <f>VLOOKUP(A582,list!A:K,11,FALSE)</f>
        <v>2</v>
      </c>
      <c r="C582" s="6" t="str">
        <f>VLOOKUP(A582,list!A:K,6,FALSE)</f>
        <v>Marousi</v>
      </c>
      <c r="D582" s="12">
        <f>VLOOKUP(A582,list!A:K,3,FALSE)</f>
        <v>1260</v>
      </c>
      <c r="E582" s="6" t="s">
        <v>1777</v>
      </c>
      <c r="F582" s="11">
        <v>38.046310099999999</v>
      </c>
      <c r="G582" s="11">
        <v>23.8074163</v>
      </c>
      <c r="H582" s="6" t="str">
        <f t="shared" si="0"/>
        <v>(38,0463101 23,8074163),ID: 30,2bd-Marousi-1260€</v>
      </c>
      <c r="I582" s="6" t="s">
        <v>1778</v>
      </c>
    </row>
    <row r="583" spans="1:9" ht="13">
      <c r="A583" s="11" t="s">
        <v>1779</v>
      </c>
      <c r="B583" s="6">
        <f>VLOOKUP(A583,list!A:K,11,FALSE)</f>
        <v>2</v>
      </c>
      <c r="C583" s="6" t="str">
        <f>VLOOKUP(A583,list!A:K,6,FALSE)</f>
        <v>Chalandri</v>
      </c>
      <c r="D583" s="12">
        <f>VLOOKUP(A583,list!A:K,3,FALSE)</f>
        <v>1430</v>
      </c>
      <c r="E583" s="6" t="s">
        <v>1780</v>
      </c>
      <c r="F583" s="11">
        <v>38.031609400000001</v>
      </c>
      <c r="G583" s="11">
        <v>23.817556100000001</v>
      </c>
      <c r="H583" s="6" t="str">
        <f t="shared" si="0"/>
        <v>(38,0316094 23,8175561),ID: 1698,2bd-Chalandri-1430€</v>
      </c>
      <c r="I583" s="6" t="s">
        <v>1781</v>
      </c>
    </row>
    <row r="584" spans="1:9" ht="13">
      <c r="A584" s="11" t="s">
        <v>1782</v>
      </c>
      <c r="B584" s="6">
        <f>VLOOKUP(A584,list!A:K,11,FALSE)</f>
        <v>2</v>
      </c>
      <c r="C584" s="6" t="str">
        <f>VLOOKUP(A584,list!A:K,6,FALSE)</f>
        <v>Palaio Faliro</v>
      </c>
      <c r="D584" s="12">
        <f>VLOOKUP(A584,list!A:K,3,FALSE)</f>
        <v>1550</v>
      </c>
      <c r="E584" s="6" t="s">
        <v>1783</v>
      </c>
      <c r="F584" s="11">
        <v>37.926021599999999</v>
      </c>
      <c r="G584" s="11">
        <v>23.696047100000001</v>
      </c>
      <c r="H584" s="6" t="str">
        <f t="shared" si="0"/>
        <v>(37,9260216 23,6960471),ID: 964,2bd-Palaio Faliro-1550€</v>
      </c>
      <c r="I584" s="6" t="s">
        <v>1784</v>
      </c>
    </row>
    <row r="585" spans="1:9" ht="13">
      <c r="A585" s="11" t="s">
        <v>1785</v>
      </c>
      <c r="B585" s="6">
        <f>VLOOKUP(A585,list!A:K,11,FALSE)</f>
        <v>2</v>
      </c>
      <c r="C585" s="6" t="str">
        <f>VLOOKUP(A585,list!A:K,6,FALSE)</f>
        <v>Historic Center</v>
      </c>
      <c r="D585" s="12">
        <f>VLOOKUP(A585,list!A:K,3,FALSE)</f>
        <v>1000</v>
      </c>
      <c r="E585" s="6" t="s">
        <v>1786</v>
      </c>
      <c r="F585" s="11">
        <v>37.983809600000001</v>
      </c>
      <c r="G585" s="11">
        <v>23.727538800000001</v>
      </c>
      <c r="H585" s="6" t="str">
        <f t="shared" si="0"/>
        <v>(37,9838096 23,7275388),ID: 1325,2bd-Historic Center-1000€</v>
      </c>
      <c r="I585" s="6" t="s">
        <v>1787</v>
      </c>
    </row>
    <row r="586" spans="1:9" ht="13">
      <c r="A586" s="11" t="s">
        <v>1788</v>
      </c>
      <c r="B586" s="6">
        <f>VLOOKUP(A586,list!A:K,11,FALSE)</f>
        <v>2</v>
      </c>
      <c r="C586" s="6" t="str">
        <f>VLOOKUP(A586,list!A:K,6,FALSE)</f>
        <v>Filothei</v>
      </c>
      <c r="D586" s="12">
        <f>VLOOKUP(A586,list!A:K,3,FALSE)</f>
        <v>1200</v>
      </c>
      <c r="E586" s="6" t="s">
        <v>1789</v>
      </c>
      <c r="F586" s="11">
        <v>38.025595299999999</v>
      </c>
      <c r="G586" s="11">
        <v>23.777133200000002</v>
      </c>
      <c r="H586" s="6" t="str">
        <f t="shared" si="0"/>
        <v>(38,0255953 23,7771332),ID: 672,2bd-Filothei-1200€</v>
      </c>
      <c r="I586" s="6" t="s">
        <v>1790</v>
      </c>
    </row>
    <row r="587" spans="1:9" ht="13">
      <c r="A587" s="11" t="s">
        <v>1791</v>
      </c>
      <c r="B587" s="6">
        <f>VLOOKUP(A587,list!A:K,11,FALSE)</f>
        <v>2</v>
      </c>
      <c r="C587" s="6" t="str">
        <f>VLOOKUP(A587,list!A:K,6,FALSE)</f>
        <v>Marousi</v>
      </c>
      <c r="D587" s="12">
        <f>VLOOKUP(A587,list!A:K,3,FALSE)</f>
        <v>1290</v>
      </c>
      <c r="E587" s="6" t="s">
        <v>1792</v>
      </c>
      <c r="F587" s="11">
        <v>38.046310099999999</v>
      </c>
      <c r="G587" s="11">
        <v>23.8074163</v>
      </c>
      <c r="H587" s="6" t="str">
        <f t="shared" si="0"/>
        <v>(38,0463101 23,8074163),ID: 602,2bd-Marousi-1290€</v>
      </c>
      <c r="I587" s="6" t="s">
        <v>1793</v>
      </c>
    </row>
    <row r="588" spans="1:9" ht="13">
      <c r="A588" s="11" t="s">
        <v>1794</v>
      </c>
      <c r="B588" s="6">
        <f>VLOOKUP(A588,list!A:K,11,FALSE)</f>
        <v>2</v>
      </c>
      <c r="C588" s="6" t="str">
        <f>VLOOKUP(A588,list!A:K,6,FALSE)</f>
        <v>Pangrati</v>
      </c>
      <c r="D588" s="12">
        <f>VLOOKUP(A588,list!A:K,3,FALSE)</f>
        <v>1020</v>
      </c>
      <c r="E588" s="6" t="s">
        <v>1795</v>
      </c>
      <c r="F588" s="11">
        <v>37.964907500000002</v>
      </c>
      <c r="G588" s="11">
        <v>23.747422799999999</v>
      </c>
      <c r="H588" s="6" t="str">
        <f t="shared" si="0"/>
        <v>(37,9649075 23,7474228),ID: 1362,2bd-Pangrati-1020€</v>
      </c>
      <c r="I588" s="6" t="s">
        <v>1796</v>
      </c>
    </row>
    <row r="589" spans="1:9" ht="13">
      <c r="A589" s="11" t="s">
        <v>1797</v>
      </c>
      <c r="B589" s="6">
        <f>VLOOKUP(A589,list!A:K,11,FALSE)</f>
        <v>2</v>
      </c>
      <c r="C589" s="6" t="str">
        <f>VLOOKUP(A589,list!A:K,6,FALSE)</f>
        <v>Vrilissia</v>
      </c>
      <c r="D589" s="12">
        <f>VLOOKUP(A589,list!A:K,3,FALSE)</f>
        <v>1280</v>
      </c>
      <c r="E589" s="6" t="s">
        <v>1798</v>
      </c>
      <c r="F589" s="11">
        <v>37.982634400000002</v>
      </c>
      <c r="G589" s="11">
        <v>23.716653900000001</v>
      </c>
      <c r="H589" s="6" t="str">
        <f t="shared" si="0"/>
        <v>(37,9826344 23,7166539),ID: 1388,2bd-Vrilissia-1280€</v>
      </c>
      <c r="I589" s="6" t="s">
        <v>1799</v>
      </c>
    </row>
    <row r="590" spans="1:9" ht="13">
      <c r="A590" s="11" t="s">
        <v>1800</v>
      </c>
      <c r="B590" s="6">
        <f>VLOOKUP(A590,list!A:K,11,FALSE)</f>
        <v>2</v>
      </c>
      <c r="C590" s="6" t="str">
        <f>VLOOKUP(A590,list!A:K,6,FALSE)</f>
        <v>Koukaki</v>
      </c>
      <c r="D590" s="12">
        <f>VLOOKUP(A590,list!A:K,3,FALSE)</f>
        <v>1000</v>
      </c>
      <c r="E590" s="6" t="s">
        <v>1801</v>
      </c>
      <c r="F590" s="11">
        <v>37.964009599999997</v>
      </c>
      <c r="G590" s="11">
        <v>23.720257400000001</v>
      </c>
      <c r="H590" s="6" t="str">
        <f t="shared" si="0"/>
        <v>(37,9640096 23,7202574),ID: 1965,2bd-Koukaki-1000€</v>
      </c>
      <c r="I590" s="6" t="s">
        <v>1802</v>
      </c>
    </row>
    <row r="591" spans="1:9" ht="13">
      <c r="A591" s="11" t="s">
        <v>1803</v>
      </c>
      <c r="B591" s="6">
        <f>VLOOKUP(A591,list!A:K,11,FALSE)</f>
        <v>2</v>
      </c>
      <c r="C591" s="6" t="str">
        <f>VLOOKUP(A591,list!A:K,6,FALSE)</f>
        <v>Lycabettus</v>
      </c>
      <c r="D591" s="12">
        <f>VLOOKUP(A591,list!A:K,3,FALSE)</f>
        <v>1000</v>
      </c>
      <c r="E591" s="6" t="s">
        <v>1804</v>
      </c>
      <c r="F591" s="11">
        <v>37.984217999999998</v>
      </c>
      <c r="G591" s="11">
        <v>23.740940800000001</v>
      </c>
      <c r="H591" s="6" t="str">
        <f t="shared" si="0"/>
        <v>(37,984218 23,7409408),ID: 549,2bd-Lycabettus-1000€</v>
      </c>
      <c r="I591" s="6" t="s">
        <v>1805</v>
      </c>
    </row>
    <row r="592" spans="1:9" ht="13">
      <c r="A592" s="11" t="s">
        <v>1806</v>
      </c>
      <c r="B592" s="6">
        <f>VLOOKUP(A592,list!A:K,11,FALSE)</f>
        <v>2</v>
      </c>
      <c r="C592" s="6" t="str">
        <f>VLOOKUP(A592,list!A:K,6,FALSE)</f>
        <v>Kifisia</v>
      </c>
      <c r="D592" s="12">
        <f>VLOOKUP(A592,list!A:K,3,FALSE)</f>
        <v>1050</v>
      </c>
      <c r="E592" s="6" t="s">
        <v>1807</v>
      </c>
      <c r="F592" s="11">
        <v>38.076360700000002</v>
      </c>
      <c r="G592" s="11">
        <v>23.805745699999999</v>
      </c>
      <c r="H592" s="6" t="str">
        <f t="shared" si="0"/>
        <v>(38,0763607 23,8057457),ID: 1961,2bd-Kifisia-1050€</v>
      </c>
      <c r="I592" s="6" t="s">
        <v>1808</v>
      </c>
    </row>
    <row r="593" spans="1:9" ht="13">
      <c r="A593" s="11" t="s">
        <v>1809</v>
      </c>
      <c r="B593" s="6">
        <f>VLOOKUP(A593,list!A:K,11,FALSE)</f>
        <v>2</v>
      </c>
      <c r="C593" s="6" t="str">
        <f>VLOOKUP(A593,list!A:K,6,FALSE)</f>
        <v>Ampelokipoi</v>
      </c>
      <c r="D593" s="12">
        <f>VLOOKUP(A593,list!A:K,3,FALSE)</f>
        <v>1130</v>
      </c>
      <c r="E593" s="6" t="s">
        <v>1810</v>
      </c>
      <c r="F593" s="11">
        <v>37.991644399999998</v>
      </c>
      <c r="G593" s="11">
        <v>23.761943200000001</v>
      </c>
      <c r="H593" s="6" t="str">
        <f t="shared" si="0"/>
        <v>(37,9916444 23,7619432),ID: 1972,2bd-Ampelokipoi-1130€</v>
      </c>
      <c r="I593" s="6" t="s">
        <v>1811</v>
      </c>
    </row>
    <row r="594" spans="1:9" ht="13">
      <c r="A594" s="11" t="s">
        <v>1812</v>
      </c>
      <c r="B594" s="6">
        <f>VLOOKUP(A594,list!A:K,11,FALSE)</f>
        <v>2</v>
      </c>
      <c r="C594" s="6" t="str">
        <f>VLOOKUP(A594,list!A:K,6,FALSE)</f>
        <v>Chalandri</v>
      </c>
      <c r="D594" s="12">
        <f>VLOOKUP(A594,list!A:K,3,FALSE)</f>
        <v>1200</v>
      </c>
      <c r="E594" s="6" t="s">
        <v>1813</v>
      </c>
      <c r="F594" s="11">
        <v>38.025532499999997</v>
      </c>
      <c r="G594" s="11">
        <v>23.827278100000001</v>
      </c>
      <c r="H594" s="6" t="str">
        <f t="shared" si="0"/>
        <v>(38,0255325 23,8272781),ID: 1166,2bd-Chalandri-1200€</v>
      </c>
      <c r="I594" s="6" t="s">
        <v>1814</v>
      </c>
    </row>
    <row r="595" spans="1:9" ht="13">
      <c r="A595" s="11" t="s">
        <v>1815</v>
      </c>
      <c r="B595" s="6">
        <f>VLOOKUP(A595,list!A:K,11,FALSE)</f>
        <v>2</v>
      </c>
      <c r="C595" s="6" t="str">
        <f>VLOOKUP(A595,list!A:K,6,FALSE)</f>
        <v>Palaio Faliro</v>
      </c>
      <c r="D595" s="12">
        <f>VLOOKUP(A595,list!A:K,3,FALSE)</f>
        <v>1230</v>
      </c>
      <c r="E595" s="6" t="s">
        <v>1816</v>
      </c>
      <c r="F595" s="11">
        <v>37.929006000000001</v>
      </c>
      <c r="G595" s="11">
        <v>23.697085000000001</v>
      </c>
      <c r="H595" s="6" t="str">
        <f t="shared" si="0"/>
        <v>(37,929006 23,697085),ID: 1542,2bd-Palaio Faliro-1230€</v>
      </c>
      <c r="I595" s="6" t="s">
        <v>1817</v>
      </c>
    </row>
    <row r="596" spans="1:9" ht="13">
      <c r="A596" s="11" t="s">
        <v>1818</v>
      </c>
      <c r="B596" s="6">
        <f>VLOOKUP(A596,list!A:K,11,FALSE)</f>
        <v>2</v>
      </c>
      <c r="C596" s="6" t="str">
        <f>VLOOKUP(A596,list!A:K,6,FALSE)</f>
        <v>Kolonaki</v>
      </c>
      <c r="D596" s="12">
        <f>VLOOKUP(A596,list!A:K,3,FALSE)</f>
        <v>1350</v>
      </c>
      <c r="E596" s="6" t="s">
        <v>1819</v>
      </c>
      <c r="F596" s="11">
        <v>37.980036300000002</v>
      </c>
      <c r="G596" s="11">
        <v>23.748914899999999</v>
      </c>
      <c r="H596" s="6" t="str">
        <f t="shared" si="0"/>
        <v>(37,9800363 23,7489149),ID: 40,2bd-Kolonaki-1350€</v>
      </c>
      <c r="I596" s="6" t="s">
        <v>1820</v>
      </c>
    </row>
    <row r="597" spans="1:9" ht="13">
      <c r="A597" s="11" t="s">
        <v>1821</v>
      </c>
      <c r="B597" s="6">
        <f>VLOOKUP(A597,list!A:K,11,FALSE)</f>
        <v>2</v>
      </c>
      <c r="C597" s="6" t="str">
        <f>VLOOKUP(A597,list!A:K,6,FALSE)</f>
        <v>Nea Smyrni</v>
      </c>
      <c r="D597" s="12">
        <f>VLOOKUP(A597,list!A:K,3,FALSE)</f>
        <v>1370</v>
      </c>
      <c r="E597" s="6" t="s">
        <v>1822</v>
      </c>
      <c r="F597" s="11">
        <v>37.942430100000003</v>
      </c>
      <c r="G597" s="11">
        <v>23.714657899999999</v>
      </c>
      <c r="H597" s="6" t="str">
        <f t="shared" si="0"/>
        <v>(37,9424301 23,7146579),ID: 1979,2bd-Nea Smyrni-1370€</v>
      </c>
      <c r="I597" s="6" t="s">
        <v>1823</v>
      </c>
    </row>
    <row r="598" spans="1:9" ht="13">
      <c r="A598" s="11" t="s">
        <v>1824</v>
      </c>
      <c r="B598" s="6">
        <f>VLOOKUP(A598,list!A:K,11,FALSE)</f>
        <v>2</v>
      </c>
      <c r="C598" s="6" t="str">
        <f>VLOOKUP(A598,list!A:K,6,FALSE)</f>
        <v>Kolonaki</v>
      </c>
      <c r="D598" s="12">
        <f>VLOOKUP(A598,list!A:K,3,FALSE)</f>
        <v>1450</v>
      </c>
      <c r="E598" s="6" t="s">
        <v>1825</v>
      </c>
      <c r="F598" s="11">
        <v>37.9769127</v>
      </c>
      <c r="G598" s="11">
        <v>23.7468045</v>
      </c>
      <c r="H598" s="6" t="str">
        <f t="shared" si="0"/>
        <v>(37,9769127 23,7468045),ID: 1866,2bd-Kolonaki-1450€</v>
      </c>
      <c r="I598" s="6" t="s">
        <v>1826</v>
      </c>
    </row>
    <row r="599" spans="1:9" ht="13">
      <c r="A599" s="11" t="s">
        <v>1827</v>
      </c>
      <c r="B599" s="6">
        <f>VLOOKUP(A599,list!A:K,11,FALSE)</f>
        <v>2</v>
      </c>
      <c r="C599" s="6" t="str">
        <f>VLOOKUP(A599,list!A:K,6,FALSE)</f>
        <v>Nea Smyrni</v>
      </c>
      <c r="D599" s="12">
        <f>VLOOKUP(A599,list!A:K,3,FALSE)</f>
        <v>1580</v>
      </c>
      <c r="E599" s="6" t="s">
        <v>1828</v>
      </c>
      <c r="F599" s="11">
        <v>37.9468101</v>
      </c>
      <c r="G599" s="11">
        <v>23.7089842</v>
      </c>
      <c r="H599" s="6" t="str">
        <f t="shared" si="0"/>
        <v>(37,9468101 23,7089842),ID: 1259,2bd-Nea Smyrni-1580€</v>
      </c>
      <c r="I599" s="6" t="s">
        <v>1829</v>
      </c>
    </row>
    <row r="600" spans="1:9" ht="13">
      <c r="A600" s="11" t="s">
        <v>1830</v>
      </c>
      <c r="B600" s="6">
        <f>VLOOKUP(A600,list!A:K,11,FALSE)</f>
        <v>2</v>
      </c>
      <c r="C600" s="6" t="str">
        <f>VLOOKUP(A600,list!A:K,6,FALSE)</f>
        <v>Melissia</v>
      </c>
      <c r="D600" s="12">
        <f>VLOOKUP(A600,list!A:K,3,FALSE)</f>
        <v>1190</v>
      </c>
      <c r="E600" s="6" t="s">
        <v>1831</v>
      </c>
      <c r="F600" s="11">
        <v>38.065873500000002</v>
      </c>
      <c r="G600" s="11">
        <v>23.835225900000001</v>
      </c>
      <c r="H600" s="6" t="str">
        <f t="shared" si="0"/>
        <v>(38,0658735 23,8352259),ID: 1215,2bd-Melissia-1190€</v>
      </c>
      <c r="I600" s="6" t="s">
        <v>1832</v>
      </c>
    </row>
    <row r="601" spans="1:9" ht="13">
      <c r="A601" s="11" t="s">
        <v>1833</v>
      </c>
      <c r="B601" s="6">
        <f>VLOOKUP(A601,list!A:K,11,FALSE)</f>
        <v>2</v>
      </c>
      <c r="C601" s="6" t="str">
        <f>VLOOKUP(A601,list!A:K,6,FALSE)</f>
        <v>Chalandri</v>
      </c>
      <c r="D601" s="12">
        <f>VLOOKUP(A601,list!A:K,3,FALSE)</f>
        <v>1360</v>
      </c>
      <c r="E601" s="6" t="s">
        <v>1834</v>
      </c>
      <c r="F601" s="11">
        <v>38.025914</v>
      </c>
      <c r="G601" s="11">
        <v>23.824596499999998</v>
      </c>
      <c r="H601" s="6" t="str">
        <f t="shared" si="0"/>
        <v>(38,025914 23,8245965),ID: 400,2bd-Chalandri-1360€</v>
      </c>
      <c r="I601" s="6" t="s">
        <v>1835</v>
      </c>
    </row>
    <row r="602" spans="1:9" ht="13">
      <c r="A602" s="11" t="s">
        <v>1836</v>
      </c>
      <c r="B602" s="6">
        <f>VLOOKUP(A602,list!A:K,11,FALSE)</f>
        <v>2</v>
      </c>
      <c r="C602" s="6" t="str">
        <f>VLOOKUP(A602,list!A:K,6,FALSE)</f>
        <v>Kifisia</v>
      </c>
      <c r="D602" s="12">
        <f>VLOOKUP(A602,list!A:K,3,FALSE)</f>
        <v>1740</v>
      </c>
      <c r="E602" s="6" t="s">
        <v>1837</v>
      </c>
      <c r="F602" s="11">
        <v>38.068641100000001</v>
      </c>
      <c r="G602" s="11">
        <v>23.818636999999999</v>
      </c>
      <c r="H602" s="6" t="str">
        <f t="shared" si="0"/>
        <v>(38,0686411 23,818637),ID: 571,2bd-Kifisia-1740€</v>
      </c>
      <c r="I602" s="6" t="s">
        <v>1838</v>
      </c>
    </row>
    <row r="603" spans="1:9" ht="13">
      <c r="A603" s="11" t="s">
        <v>1839</v>
      </c>
      <c r="B603" s="6">
        <f>VLOOKUP(A603,list!A:K,11,FALSE)</f>
        <v>2</v>
      </c>
      <c r="C603" s="6" t="str">
        <f>VLOOKUP(A603,list!A:K,6,FALSE)</f>
        <v>Kolonaki</v>
      </c>
      <c r="D603" s="12">
        <f>VLOOKUP(A603,list!A:K,3,FALSE)</f>
        <v>1970</v>
      </c>
      <c r="E603" s="6" t="s">
        <v>1840</v>
      </c>
      <c r="F603" s="11">
        <v>37.979504200000001</v>
      </c>
      <c r="G603" s="11">
        <v>23.740592800000002</v>
      </c>
      <c r="H603" s="6" t="str">
        <f t="shared" si="0"/>
        <v>(37,9795042 23,7405928),ID: 810,2bd-Kolonaki-1970€</v>
      </c>
      <c r="I603" s="6" t="s">
        <v>1841</v>
      </c>
    </row>
    <row r="604" spans="1:9" ht="13">
      <c r="A604" s="11" t="s">
        <v>1842</v>
      </c>
      <c r="B604" s="6">
        <f>VLOOKUP(A604,list!A:K,11,FALSE)</f>
        <v>2</v>
      </c>
      <c r="C604" s="6" t="str">
        <f>VLOOKUP(A604,list!A:K,6,FALSE)</f>
        <v>Vasilissis Sofias Avenue</v>
      </c>
      <c r="D604" s="12">
        <f>VLOOKUP(A604,list!A:K,3,FALSE)</f>
        <v>1080</v>
      </c>
      <c r="E604" s="6" t="s">
        <v>1843</v>
      </c>
      <c r="F604" s="11">
        <v>37.977495500000003</v>
      </c>
      <c r="G604" s="11">
        <v>23.756073000000001</v>
      </c>
      <c r="H604" s="6" t="str">
        <f t="shared" si="0"/>
        <v>(37,9774955 23,756073),ID: 580,2bd-Vasilissis Sofias Avenue-1080€</v>
      </c>
      <c r="I604" s="6" t="s">
        <v>1844</v>
      </c>
    </row>
    <row r="605" spans="1:9" ht="13">
      <c r="A605" s="11" t="s">
        <v>1845</v>
      </c>
      <c r="B605" s="6">
        <f>VLOOKUP(A605,list!A:K,11,FALSE)</f>
        <v>2</v>
      </c>
      <c r="C605" s="6" t="str">
        <f>VLOOKUP(A605,list!A:K,6,FALSE)</f>
        <v>Kifisia</v>
      </c>
      <c r="D605" s="12">
        <f>VLOOKUP(A605,list!A:K,3,FALSE)</f>
        <v>1330</v>
      </c>
      <c r="E605" s="6" t="s">
        <v>1846</v>
      </c>
      <c r="F605" s="11">
        <v>37.9769127</v>
      </c>
      <c r="G605" s="11">
        <v>23.7468045</v>
      </c>
      <c r="H605" s="6" t="str">
        <f t="shared" si="0"/>
        <v>(37,9769127 23,7468045),ID: 1341,2bd-Kifisia-1330€</v>
      </c>
      <c r="I605" s="6" t="s">
        <v>1847</v>
      </c>
    </row>
    <row r="606" spans="1:9" ht="13">
      <c r="A606" s="11" t="s">
        <v>1848</v>
      </c>
      <c r="B606" s="6">
        <f>VLOOKUP(A606,list!A:K,11,FALSE)</f>
        <v>2</v>
      </c>
      <c r="C606" s="6" t="str">
        <f>VLOOKUP(A606,list!A:K,6,FALSE)</f>
        <v>Chalandri</v>
      </c>
      <c r="D606" s="12">
        <f>VLOOKUP(A606,list!A:K,3,FALSE)</f>
        <v>1240</v>
      </c>
      <c r="E606" s="6" t="s">
        <v>1849</v>
      </c>
      <c r="F606" s="11">
        <v>38.0313357</v>
      </c>
      <c r="G606" s="11">
        <v>23.808622</v>
      </c>
      <c r="H606" s="6" t="str">
        <f t="shared" si="0"/>
        <v>(38,0313357 23,808622),ID: 1093,2bd-Chalandri-1240€</v>
      </c>
      <c r="I606" s="6" t="s">
        <v>1850</v>
      </c>
    </row>
    <row r="607" spans="1:9" ht="13">
      <c r="A607" s="11" t="s">
        <v>1851</v>
      </c>
      <c r="B607" s="6">
        <f>VLOOKUP(A607,list!A:K,11,FALSE)</f>
        <v>2</v>
      </c>
      <c r="C607" s="6" t="str">
        <f>VLOOKUP(A607,list!A:K,6,FALSE)</f>
        <v>Pangrati</v>
      </c>
      <c r="D607" s="12">
        <f>VLOOKUP(A607,list!A:K,3,FALSE)</f>
        <v>1540</v>
      </c>
      <c r="E607" s="6" t="s">
        <v>1852</v>
      </c>
      <c r="F607" s="11">
        <v>37.971020899999999</v>
      </c>
      <c r="G607" s="11">
        <v>23.7422632</v>
      </c>
      <c r="H607" s="6" t="str">
        <f t="shared" si="0"/>
        <v>(37,9710209 23,7422632),ID: 300,2bd-Pangrati-1540€</v>
      </c>
      <c r="I607" s="6" t="s">
        <v>1853</v>
      </c>
    </row>
    <row r="608" spans="1:9" ht="13">
      <c r="A608" s="11" t="s">
        <v>1854</v>
      </c>
      <c r="B608" s="6">
        <f>VLOOKUP(A608,list!A:K,11,FALSE)</f>
        <v>2</v>
      </c>
      <c r="C608" s="6" t="str">
        <f>VLOOKUP(A608,list!A:K,6,FALSE)</f>
        <v>Pangrati</v>
      </c>
      <c r="D608" s="12">
        <f>VLOOKUP(A608,list!A:K,3,FALSE)</f>
        <v>1160</v>
      </c>
      <c r="E608" s="6" t="s">
        <v>1855</v>
      </c>
      <c r="F608" s="11">
        <v>37.962888100000001</v>
      </c>
      <c r="G608" s="11">
        <v>23.747432100000001</v>
      </c>
      <c r="H608" s="6" t="str">
        <f t="shared" si="0"/>
        <v>(37,9628881 23,7474321),ID: 1411,2bd-Pangrati-1160€</v>
      </c>
      <c r="I608" s="6" t="s">
        <v>1856</v>
      </c>
    </row>
    <row r="609" spans="1:9" ht="13">
      <c r="A609" s="11" t="s">
        <v>1857</v>
      </c>
      <c r="B609" s="6">
        <f>VLOOKUP(A609,list!A:K,11,FALSE)</f>
        <v>2</v>
      </c>
      <c r="C609" s="6" t="str">
        <f>VLOOKUP(A609,list!A:K,6,FALSE)</f>
        <v>Lycabettus</v>
      </c>
      <c r="D609" s="12">
        <f>VLOOKUP(A609,list!A:K,3,FALSE)</f>
        <v>1500</v>
      </c>
      <c r="E609" s="6" t="s">
        <v>1858</v>
      </c>
      <c r="F609" s="11">
        <v>37.986206199999998</v>
      </c>
      <c r="G609" s="11">
        <v>23.7454456</v>
      </c>
      <c r="H609" s="6" t="str">
        <f t="shared" si="0"/>
        <v>(37,9862062 23,7454456),ID: 1060,2bd-Lycabettus-1500€</v>
      </c>
      <c r="I609" s="6" t="s">
        <v>1859</v>
      </c>
    </row>
    <row r="610" spans="1:9" ht="13">
      <c r="A610" s="11" t="s">
        <v>1860</v>
      </c>
      <c r="B610" s="6">
        <f>VLOOKUP(A610,list!A:K,11,FALSE)</f>
        <v>2</v>
      </c>
      <c r="C610" s="6" t="str">
        <f>VLOOKUP(A610,list!A:K,6,FALSE)</f>
        <v>Ampelokipoi</v>
      </c>
      <c r="D610" s="12">
        <f>VLOOKUP(A610,list!A:K,3,FALSE)</f>
        <v>1170</v>
      </c>
      <c r="E610" s="6" t="s">
        <v>1861</v>
      </c>
      <c r="F610" s="11">
        <v>37.990903199999998</v>
      </c>
      <c r="G610" s="11">
        <v>23.765552</v>
      </c>
      <c r="H610" s="6" t="str">
        <f t="shared" si="0"/>
        <v>(37,9909032 23,765552),ID: 289,2bd-Ampelokipoi-1170€</v>
      </c>
      <c r="I610" s="6" t="s">
        <v>1862</v>
      </c>
    </row>
    <row r="611" spans="1:9" ht="13">
      <c r="A611" s="11" t="s">
        <v>1863</v>
      </c>
      <c r="B611" s="6">
        <f>VLOOKUP(A611,list!A:K,11,FALSE)</f>
        <v>2</v>
      </c>
      <c r="C611" s="6" t="str">
        <f>VLOOKUP(A611,list!A:K,6,FALSE)</f>
        <v>Pangrati</v>
      </c>
      <c r="D611" s="12">
        <f>VLOOKUP(A611,list!A:K,3,FALSE)</f>
        <v>1400</v>
      </c>
      <c r="E611" s="6" t="s">
        <v>1864</v>
      </c>
      <c r="F611" s="11">
        <v>37.962888100000001</v>
      </c>
      <c r="G611" s="11">
        <v>23.747432100000001</v>
      </c>
      <c r="H611" s="6" t="str">
        <f t="shared" si="0"/>
        <v>(37,9628881 23,7474321),ID: 1550,2bd-Pangrati-1400€</v>
      </c>
      <c r="I611" s="6" t="s">
        <v>1865</v>
      </c>
    </row>
    <row r="612" spans="1:9" ht="13">
      <c r="A612" s="11" t="s">
        <v>1866</v>
      </c>
      <c r="B612" s="6">
        <f>VLOOKUP(A612,list!A:K,11,FALSE)</f>
        <v>2</v>
      </c>
      <c r="C612" s="6" t="str">
        <f>VLOOKUP(A612,list!A:K,6,FALSE)</f>
        <v>Alimos</v>
      </c>
      <c r="D612" s="12">
        <f>VLOOKUP(A612,list!A:K,3,FALSE)</f>
        <v>1600</v>
      </c>
      <c r="E612" s="6" t="s">
        <v>1867</v>
      </c>
      <c r="F612" s="11">
        <v>37.914817499999998</v>
      </c>
      <c r="G612" s="11">
        <v>23.713446900000001</v>
      </c>
      <c r="H612" s="6" t="str">
        <f t="shared" si="0"/>
        <v>(37,9148175 23,7134469),ID: 1038,2bd-Alimos-1600€</v>
      </c>
      <c r="I612" s="6" t="s">
        <v>1868</v>
      </c>
    </row>
    <row r="613" spans="1:9" ht="13">
      <c r="A613" s="11" t="s">
        <v>1869</v>
      </c>
      <c r="B613" s="6">
        <f>VLOOKUP(A613,list!A:K,11,FALSE)</f>
        <v>2</v>
      </c>
      <c r="C613" s="6" t="str">
        <f>VLOOKUP(A613,list!A:K,6,FALSE)</f>
        <v>Pangrati</v>
      </c>
      <c r="D613" s="12">
        <f>VLOOKUP(A613,list!A:K,3,FALSE)</f>
        <v>910</v>
      </c>
      <c r="E613" s="6" t="s">
        <v>1870</v>
      </c>
      <c r="F613" s="11">
        <v>37.971020899999999</v>
      </c>
      <c r="G613" s="11">
        <v>23.7422632</v>
      </c>
      <c r="H613" s="6" t="str">
        <f t="shared" si="0"/>
        <v>(37,9710209 23,7422632),ID: 565,2bd-Pangrati-910€</v>
      </c>
      <c r="I613" s="6" t="s">
        <v>1871</v>
      </c>
    </row>
    <row r="614" spans="1:9" ht="13">
      <c r="A614" s="11" t="s">
        <v>1872</v>
      </c>
      <c r="B614" s="6">
        <f>VLOOKUP(A614,list!A:K,11,FALSE)</f>
        <v>2</v>
      </c>
      <c r="C614" s="6" t="str">
        <f>VLOOKUP(A614,list!A:K,6,FALSE)</f>
        <v>Ampelokipoi</v>
      </c>
      <c r="D614" s="12">
        <f>VLOOKUP(A614,list!A:K,3,FALSE)</f>
        <v>1010</v>
      </c>
      <c r="E614" s="6" t="s">
        <v>1873</v>
      </c>
      <c r="F614" s="11">
        <v>37.982558900000001</v>
      </c>
      <c r="G614" s="11">
        <v>23.771145099999998</v>
      </c>
      <c r="H614" s="6" t="str">
        <f t="shared" si="0"/>
        <v>(37,9825589 23,7711451),ID: 1599,2bd-Ampelokipoi-1010€</v>
      </c>
      <c r="I614" s="6" t="s">
        <v>1874</v>
      </c>
    </row>
    <row r="615" spans="1:9" ht="13">
      <c r="A615" s="11" t="s">
        <v>1875</v>
      </c>
      <c r="B615" s="6">
        <f>VLOOKUP(A615,list!A:K,11,FALSE)</f>
        <v>2</v>
      </c>
      <c r="C615" s="6" t="str">
        <f>VLOOKUP(A615,list!A:K,6,FALSE)</f>
        <v>Chalandri</v>
      </c>
      <c r="D615" s="12">
        <f>VLOOKUP(A615,list!A:K,3,FALSE)</f>
        <v>1640</v>
      </c>
      <c r="E615" s="6" t="s">
        <v>1876</v>
      </c>
      <c r="F615" s="11">
        <v>38.021421400000001</v>
      </c>
      <c r="G615" s="11">
        <v>23.798767900000001</v>
      </c>
      <c r="H615" s="6" t="str">
        <f t="shared" si="0"/>
        <v>(38,0214214 23,7987679),ID: 1697,2bd-Chalandri-1640€</v>
      </c>
      <c r="I615" s="6" t="s">
        <v>1877</v>
      </c>
    </row>
    <row r="616" spans="1:9" ht="13">
      <c r="A616" s="11" t="s">
        <v>1878</v>
      </c>
      <c r="B616" s="6">
        <f>VLOOKUP(A616,list!A:K,11,FALSE)</f>
        <v>2</v>
      </c>
      <c r="C616" s="6" t="str">
        <f>VLOOKUP(A616,list!A:K,6,FALSE)</f>
        <v>Acropolis</v>
      </c>
      <c r="D616" s="12">
        <f>VLOOKUP(A616,list!A:K,3,FALSE)</f>
        <v>1220</v>
      </c>
      <c r="E616" s="6" t="s">
        <v>1879</v>
      </c>
      <c r="F616" s="11">
        <v>37.966551799999998</v>
      </c>
      <c r="G616" s="11">
        <v>23.723646599999999</v>
      </c>
      <c r="H616" s="6" t="str">
        <f t="shared" si="0"/>
        <v>(37,9665518 23,7236466),ID: 1189,2bd-Acropolis-1220€</v>
      </c>
      <c r="I616" s="6" t="s">
        <v>1880</v>
      </c>
    </row>
    <row r="617" spans="1:9" ht="13">
      <c r="A617" s="11" t="s">
        <v>1881</v>
      </c>
      <c r="B617" s="6">
        <f>VLOOKUP(A617,list!A:K,11,FALSE)</f>
        <v>2</v>
      </c>
      <c r="C617" s="6" t="str">
        <f>VLOOKUP(A617,list!A:K,6,FALSE)</f>
        <v>Chalandri</v>
      </c>
      <c r="D617" s="12">
        <f>VLOOKUP(A617,list!A:K,3,FALSE)</f>
        <v>1580</v>
      </c>
      <c r="E617" s="6" t="s">
        <v>1882</v>
      </c>
      <c r="F617" s="11">
        <v>38.014088000000001</v>
      </c>
      <c r="G617" s="11">
        <v>23.807163599999999</v>
      </c>
      <c r="H617" s="6" t="str">
        <f t="shared" si="0"/>
        <v>(38,014088 23,8071636),ID: 1814,2bd-Chalandri-1580€</v>
      </c>
      <c r="I617" s="6" t="s">
        <v>1883</v>
      </c>
    </row>
    <row r="618" spans="1:9" ht="13">
      <c r="A618" s="11" t="s">
        <v>1884</v>
      </c>
      <c r="B618" s="6">
        <f>VLOOKUP(A618,list!A:K,11,FALSE)</f>
        <v>2</v>
      </c>
      <c r="C618" s="6" t="str">
        <f>VLOOKUP(A618,list!A:K,6,FALSE)</f>
        <v>Nea Smyrni</v>
      </c>
      <c r="D618" s="12">
        <f>VLOOKUP(A618,list!A:K,3,FALSE)</f>
        <v>910</v>
      </c>
      <c r="E618" s="6" t="s">
        <v>1885</v>
      </c>
      <c r="F618" s="11">
        <v>37.950838900000001</v>
      </c>
      <c r="G618" s="11">
        <v>23.713488399999999</v>
      </c>
      <c r="H618" s="6" t="str">
        <f t="shared" si="0"/>
        <v>(37,9508389 23,7134884),ID: 1176,2bd-Nea Smyrni-910€</v>
      </c>
      <c r="I618" s="6" t="s">
        <v>1886</v>
      </c>
    </row>
    <row r="619" spans="1:9" ht="13">
      <c r="A619" s="11" t="s">
        <v>1887</v>
      </c>
      <c r="B619" s="6">
        <f>VLOOKUP(A619,list!A:K,11,FALSE)</f>
        <v>2</v>
      </c>
      <c r="C619" s="6" t="str">
        <f>VLOOKUP(A619,list!A:K,6,FALSE)</f>
        <v>Marousi</v>
      </c>
      <c r="D619" s="12">
        <f>VLOOKUP(A619,list!A:K,3,FALSE)</f>
        <v>990</v>
      </c>
      <c r="E619" s="6" t="s">
        <v>1888</v>
      </c>
      <c r="F619" s="11">
        <v>38.057056799999998</v>
      </c>
      <c r="G619" s="11">
        <v>23.8209315</v>
      </c>
      <c r="H619" s="6" t="str">
        <f t="shared" si="0"/>
        <v>(38,0570568 23,8209315),ID: 1734,2bd-Marousi-990€</v>
      </c>
      <c r="I619" s="6" t="s">
        <v>1889</v>
      </c>
    </row>
    <row r="620" spans="1:9" ht="13">
      <c r="A620" s="11" t="s">
        <v>1890</v>
      </c>
      <c r="B620" s="6">
        <f>VLOOKUP(A620,list!A:K,11,FALSE)</f>
        <v>2</v>
      </c>
      <c r="C620" s="6" t="str">
        <f>VLOOKUP(A620,list!A:K,6,FALSE)</f>
        <v>Chalandri</v>
      </c>
      <c r="D620" s="12">
        <f>VLOOKUP(A620,list!A:K,3,FALSE)</f>
        <v>1200</v>
      </c>
      <c r="E620" s="6" t="s">
        <v>1891</v>
      </c>
      <c r="F620" s="11">
        <v>38.0112922</v>
      </c>
      <c r="G620" s="11">
        <v>23.801344499999999</v>
      </c>
      <c r="H620" s="6" t="str">
        <f t="shared" si="0"/>
        <v>(38,0112922 23,8013445),ID: 1299,2bd-Chalandri-1200€</v>
      </c>
      <c r="I620" s="6" t="s">
        <v>1892</v>
      </c>
    </row>
    <row r="621" spans="1:9" ht="13">
      <c r="A621" s="11" t="s">
        <v>1893</v>
      </c>
      <c r="B621" s="6">
        <f>VLOOKUP(A621,list!A:K,11,FALSE)</f>
        <v>2</v>
      </c>
      <c r="C621" s="6" t="str">
        <f>VLOOKUP(A621,list!A:K,6,FALSE)</f>
        <v>Marousi</v>
      </c>
      <c r="D621" s="12">
        <f>VLOOKUP(A621,list!A:K,3,FALSE)</f>
        <v>1230</v>
      </c>
      <c r="E621" s="6" t="s">
        <v>1894</v>
      </c>
      <c r="F621" s="11">
        <v>38.051331599999997</v>
      </c>
      <c r="G621" s="11">
        <v>23.808062700000001</v>
      </c>
      <c r="H621" s="6" t="str">
        <f t="shared" si="0"/>
        <v>(38,0513316 23,8080627),ID: 585,2bd-Marousi-1230€</v>
      </c>
      <c r="I621" s="6" t="s">
        <v>1895</v>
      </c>
    </row>
    <row r="622" spans="1:9" ht="13">
      <c r="A622" s="11" t="s">
        <v>1896</v>
      </c>
      <c r="B622" s="6">
        <f>VLOOKUP(A622,list!A:K,11,FALSE)</f>
        <v>2</v>
      </c>
      <c r="C622" s="6" t="str">
        <f>VLOOKUP(A622,list!A:K,6,FALSE)</f>
        <v>Neo Psychiko</v>
      </c>
      <c r="D622" s="12">
        <f>VLOOKUP(A622,list!A:K,3,FALSE)</f>
        <v>1550</v>
      </c>
      <c r="E622" s="6" t="s">
        <v>1897</v>
      </c>
      <c r="F622" s="11">
        <v>38.008888499999998</v>
      </c>
      <c r="G622" s="11">
        <v>23.781055800000001</v>
      </c>
      <c r="H622" s="6" t="str">
        <f t="shared" si="0"/>
        <v>(38,0088885 23,7810558),ID: 1349,2bd-Neo Psychiko-1550€</v>
      </c>
      <c r="I622" s="6" t="s">
        <v>1898</v>
      </c>
    </row>
    <row r="623" spans="1:9" ht="13">
      <c r="A623" s="11" t="s">
        <v>1899</v>
      </c>
      <c r="B623" s="6">
        <f>VLOOKUP(A623,list!A:K,11,FALSE)</f>
        <v>2</v>
      </c>
      <c r="C623" s="6" t="str">
        <f>VLOOKUP(A623,list!A:K,6,FALSE)</f>
        <v>Pangrati</v>
      </c>
      <c r="D623" s="12">
        <f>VLOOKUP(A623,list!A:K,3,FALSE)</f>
        <v>890</v>
      </c>
      <c r="E623" s="6" t="s">
        <v>1900</v>
      </c>
      <c r="F623" s="11">
        <v>37.969746299999997</v>
      </c>
      <c r="G623" s="11">
        <v>23.7488694</v>
      </c>
      <c r="H623" s="6" t="str">
        <f t="shared" si="0"/>
        <v>(37,9697463 23,7488694),ID: 935,2bd-Pangrati-890€</v>
      </c>
      <c r="I623" s="6" t="s">
        <v>1901</v>
      </c>
    </row>
    <row r="624" spans="1:9" ht="13">
      <c r="A624" s="11" t="s">
        <v>1902</v>
      </c>
      <c r="B624" s="6">
        <f>VLOOKUP(A624,list!A:K,11,FALSE)</f>
        <v>2</v>
      </c>
      <c r="C624" s="6" t="str">
        <f>VLOOKUP(A624,list!A:K,6,FALSE)</f>
        <v>Elliniko</v>
      </c>
      <c r="D624" s="12">
        <f>VLOOKUP(A624,list!A:K,3,FALSE)</f>
        <v>1780</v>
      </c>
      <c r="E624" s="6" t="s">
        <v>1903</v>
      </c>
      <c r="F624" s="11">
        <v>37.889366299999999</v>
      </c>
      <c r="G624" s="11">
        <v>23.7460928</v>
      </c>
      <c r="H624" s="6" t="str">
        <f t="shared" si="0"/>
        <v>(37,8893663 23,7460928),ID: 1507,2bd-Elliniko-1780€</v>
      </c>
      <c r="I624" s="6" t="s">
        <v>1904</v>
      </c>
    </row>
    <row r="625" spans="1:9" ht="13">
      <c r="A625" s="11" t="s">
        <v>1905</v>
      </c>
      <c r="B625" s="6">
        <f>VLOOKUP(A625,list!A:K,11,FALSE)</f>
        <v>2</v>
      </c>
      <c r="C625" s="6" t="str">
        <f>VLOOKUP(A625,list!A:K,6,FALSE)</f>
        <v>Pangrati</v>
      </c>
      <c r="D625" s="12">
        <f>VLOOKUP(A625,list!A:K,3,FALSE)</f>
        <v>1180</v>
      </c>
      <c r="E625" s="6" t="s">
        <v>1906</v>
      </c>
      <c r="F625" s="11">
        <v>37.967759699999903</v>
      </c>
      <c r="G625" s="11">
        <v>23.746974099999999</v>
      </c>
      <c r="H625" s="6" t="str">
        <f t="shared" si="0"/>
        <v>(37,9677596999999 23,7469741),ID: 1378,2bd-Pangrati-1180€</v>
      </c>
      <c r="I625" s="6" t="s">
        <v>1907</v>
      </c>
    </row>
    <row r="626" spans="1:9" ht="13">
      <c r="A626" s="11" t="s">
        <v>1908</v>
      </c>
      <c r="B626" s="6">
        <f>VLOOKUP(A626,list!A:K,11,FALSE)</f>
        <v>2</v>
      </c>
      <c r="C626" s="6" t="str">
        <f>VLOOKUP(A626,list!A:K,6,FALSE)</f>
        <v>Kolonaki</v>
      </c>
      <c r="D626" s="12">
        <f>VLOOKUP(A626,list!A:K,3,FALSE)</f>
        <v>1620</v>
      </c>
      <c r="E626" s="6" t="s">
        <v>1909</v>
      </c>
      <c r="F626" s="11">
        <v>37.980036300000002</v>
      </c>
      <c r="G626" s="11">
        <v>23.748914899999999</v>
      </c>
      <c r="H626" s="6" t="str">
        <f t="shared" si="0"/>
        <v>(37,9800363 23,7489149),ID: 311,2bd-Kolonaki-1620€</v>
      </c>
      <c r="I626" s="6" t="s">
        <v>1910</v>
      </c>
    </row>
    <row r="627" spans="1:9" ht="13">
      <c r="A627" s="11" t="s">
        <v>1911</v>
      </c>
      <c r="B627" s="6">
        <f>VLOOKUP(A627,list!A:K,11,FALSE)</f>
        <v>2</v>
      </c>
      <c r="C627" s="6" t="str">
        <f>VLOOKUP(A627,list!A:K,6,FALSE)</f>
        <v>Ampelokipoi</v>
      </c>
      <c r="D627" s="12">
        <f>VLOOKUP(A627,list!A:K,3,FALSE)</f>
        <v>1350</v>
      </c>
      <c r="E627" s="6" t="s">
        <v>1912</v>
      </c>
      <c r="F627" s="11">
        <v>37.994549999999997</v>
      </c>
      <c r="G627" s="11">
        <v>23.764264600000001</v>
      </c>
      <c r="H627" s="6" t="str">
        <f t="shared" si="0"/>
        <v>(37,99455 23,7642646),ID: 1422,2bd-Ampelokipoi-1350€</v>
      </c>
      <c r="I627" s="6" t="s">
        <v>1913</v>
      </c>
    </row>
    <row r="628" spans="1:9" ht="13">
      <c r="A628" s="11" t="s">
        <v>1914</v>
      </c>
      <c r="B628" s="6">
        <f>VLOOKUP(A628,list!A:K,11,FALSE)</f>
        <v>2</v>
      </c>
      <c r="C628" s="6" t="str">
        <f>VLOOKUP(A628,list!A:K,6,FALSE)</f>
        <v>Marousi</v>
      </c>
      <c r="D628" s="12">
        <f>VLOOKUP(A628,list!A:K,3,FALSE)</f>
        <v>1160</v>
      </c>
      <c r="E628" s="6" t="s">
        <v>1915</v>
      </c>
      <c r="F628" s="11">
        <v>38.046310099999999</v>
      </c>
      <c r="G628" s="11">
        <v>23.8074163</v>
      </c>
      <c r="H628" s="6" t="str">
        <f t="shared" si="0"/>
        <v>(38,0463101 23,8074163),ID: 716,2bd-Marousi-1160€</v>
      </c>
      <c r="I628" s="6" t="s">
        <v>1916</v>
      </c>
    </row>
    <row r="629" spans="1:9" ht="13">
      <c r="A629" s="11" t="s">
        <v>1917</v>
      </c>
      <c r="B629" s="6">
        <f>VLOOKUP(A629,list!A:K,11,FALSE)</f>
        <v>2</v>
      </c>
      <c r="C629" s="6" t="str">
        <f>VLOOKUP(A629,list!A:K,6,FALSE)</f>
        <v>Kolonaki</v>
      </c>
      <c r="D629" s="12">
        <f>VLOOKUP(A629,list!A:K,3,FALSE)</f>
        <v>2210</v>
      </c>
      <c r="E629" s="6" t="s">
        <v>1918</v>
      </c>
      <c r="F629" s="11">
        <v>37.9818353</v>
      </c>
      <c r="G629" s="11">
        <v>23.750785799999999</v>
      </c>
      <c r="H629" s="6" t="str">
        <f t="shared" si="0"/>
        <v>(37,9818353 23,7507858),ID: 1827,2bd-Kolonaki-2210€</v>
      </c>
      <c r="I629" s="6" t="s">
        <v>1919</v>
      </c>
    </row>
    <row r="630" spans="1:9" ht="13">
      <c r="A630" s="11" t="s">
        <v>1920</v>
      </c>
      <c r="B630" s="6">
        <f>VLOOKUP(A630,list!A:K,11,FALSE)</f>
        <v>2</v>
      </c>
      <c r="C630" s="6" t="str">
        <f>VLOOKUP(A630,list!A:K,6,FALSE)</f>
        <v>Pangrati</v>
      </c>
      <c r="D630" s="12">
        <f>VLOOKUP(A630,list!A:K,3,FALSE)</f>
        <v>1030</v>
      </c>
      <c r="E630" s="6" t="s">
        <v>1921</v>
      </c>
      <c r="F630" s="11">
        <v>37.970341300000001</v>
      </c>
      <c r="G630" s="11">
        <v>23.7473806</v>
      </c>
      <c r="H630" s="6" t="str">
        <f t="shared" si="0"/>
        <v>(37,9703413 23,7473806),ID: 1545,2bd-Pangrati-1030€</v>
      </c>
      <c r="I630" s="6" t="s">
        <v>1922</v>
      </c>
    </row>
    <row r="631" spans="1:9" ht="13">
      <c r="A631" s="11" t="s">
        <v>1923</v>
      </c>
      <c r="B631" s="6">
        <f>VLOOKUP(A631,list!A:K,11,FALSE)</f>
        <v>2</v>
      </c>
      <c r="C631" s="6" t="str">
        <f>VLOOKUP(A631,list!A:K,6,FALSE)</f>
        <v>Pangrati</v>
      </c>
      <c r="D631" s="12">
        <f>VLOOKUP(A631,list!A:K,3,FALSE)</f>
        <v>1070</v>
      </c>
      <c r="E631" s="6" t="s">
        <v>1924</v>
      </c>
      <c r="F631" s="11">
        <v>37.971264099999999</v>
      </c>
      <c r="G631" s="11">
        <v>23.751081599999999</v>
      </c>
      <c r="H631" s="6" t="str">
        <f t="shared" si="0"/>
        <v>(37,9712641 23,7510816),ID: 1233,2bd-Pangrati-1070€</v>
      </c>
      <c r="I631" s="6" t="s">
        <v>1925</v>
      </c>
    </row>
    <row r="632" spans="1:9" ht="13">
      <c r="A632" s="11" t="s">
        <v>1926</v>
      </c>
      <c r="B632" s="6">
        <f>VLOOKUP(A632,list!A:K,11,FALSE)</f>
        <v>2</v>
      </c>
      <c r="C632" s="6" t="str">
        <f>VLOOKUP(A632,list!A:K,6,FALSE)</f>
        <v>Marousi</v>
      </c>
      <c r="D632" s="12">
        <f>VLOOKUP(A632,list!A:K,3,FALSE)</f>
        <v>1150</v>
      </c>
      <c r="E632" s="6" t="s">
        <v>1927</v>
      </c>
      <c r="F632" s="11">
        <v>37.9769127</v>
      </c>
      <c r="G632" s="11">
        <v>23.7468045</v>
      </c>
      <c r="H632" s="6" t="str">
        <f t="shared" si="0"/>
        <v>(37,9769127 23,7468045),ID: 1366,2bd-Marousi-1150€</v>
      </c>
      <c r="I632" s="6" t="s">
        <v>1928</v>
      </c>
    </row>
    <row r="633" spans="1:9" ht="13">
      <c r="A633" s="11" t="s">
        <v>1929</v>
      </c>
      <c r="B633" s="6">
        <f>VLOOKUP(A633,list!A:K,11,FALSE)</f>
        <v>2</v>
      </c>
      <c r="C633" s="6" t="str">
        <f>VLOOKUP(A633,list!A:K,6,FALSE)</f>
        <v>Chalandri</v>
      </c>
      <c r="D633" s="12">
        <f>VLOOKUP(A633,list!A:K,3,FALSE)</f>
        <v>1170</v>
      </c>
      <c r="E633" s="6" t="s">
        <v>1930</v>
      </c>
      <c r="F633" s="11">
        <v>38.029871499999999</v>
      </c>
      <c r="G633" s="11">
        <v>23.806642</v>
      </c>
      <c r="H633" s="6" t="str">
        <f t="shared" si="0"/>
        <v>(38,0298715 23,806642),ID: 787,2bd-Chalandri-1170€</v>
      </c>
      <c r="I633" s="6" t="s">
        <v>1931</v>
      </c>
    </row>
    <row r="634" spans="1:9" ht="13">
      <c r="A634" s="11" t="s">
        <v>1932</v>
      </c>
      <c r="B634" s="6">
        <f>VLOOKUP(A634,list!A:K,11,FALSE)</f>
        <v>2</v>
      </c>
      <c r="C634" s="6" t="str">
        <f>VLOOKUP(A634,list!A:K,6,FALSE)</f>
        <v>Chalandri</v>
      </c>
      <c r="D634" s="12">
        <f>VLOOKUP(A634,list!A:K,3,FALSE)</f>
        <v>1290</v>
      </c>
      <c r="E634" s="6" t="s">
        <v>1933</v>
      </c>
      <c r="F634" s="11">
        <v>38.021421400000001</v>
      </c>
      <c r="G634" s="11">
        <v>23.798767900000001</v>
      </c>
      <c r="H634" s="6" t="str">
        <f t="shared" si="0"/>
        <v>(38,0214214 23,7987679),ID: 856,2bd-Chalandri-1290€</v>
      </c>
      <c r="I634" s="6" t="s">
        <v>1934</v>
      </c>
    </row>
    <row r="635" spans="1:9" ht="13">
      <c r="A635" s="11" t="s">
        <v>1935</v>
      </c>
      <c r="B635" s="6">
        <f>VLOOKUP(A635,list!A:K,11,FALSE)</f>
        <v>2</v>
      </c>
      <c r="C635" s="6" t="str">
        <f>VLOOKUP(A635,list!A:K,6,FALSE)</f>
        <v>Kolonaki</v>
      </c>
      <c r="D635" s="12">
        <f>VLOOKUP(A635,list!A:K,3,FALSE)</f>
        <v>1450</v>
      </c>
      <c r="E635" s="6" t="s">
        <v>1936</v>
      </c>
      <c r="F635" s="11">
        <v>37.979120199999997</v>
      </c>
      <c r="G635" s="11">
        <v>23.743732099999999</v>
      </c>
      <c r="H635" s="6" t="str">
        <f t="shared" si="0"/>
        <v>(37,9791202 23,7437321),ID: 154,2bd-Kolonaki-1450€</v>
      </c>
      <c r="I635" s="6" t="s">
        <v>1937</v>
      </c>
    </row>
    <row r="636" spans="1:9" ht="13">
      <c r="A636" s="11" t="s">
        <v>1938</v>
      </c>
      <c r="B636" s="6">
        <f>VLOOKUP(A636,list!A:K,11,FALSE)</f>
        <v>2</v>
      </c>
      <c r="C636" s="6" t="str">
        <f>VLOOKUP(A636,list!A:K,6,FALSE)</f>
        <v>Palaio Faliro</v>
      </c>
      <c r="D636" s="12">
        <f>VLOOKUP(A636,list!A:K,3,FALSE)</f>
        <v>1490</v>
      </c>
      <c r="E636" s="6" t="s">
        <v>1939</v>
      </c>
      <c r="F636" s="11">
        <v>37.926021599999999</v>
      </c>
      <c r="G636" s="11">
        <v>23.696047100000001</v>
      </c>
      <c r="H636" s="6" t="str">
        <f t="shared" si="0"/>
        <v>(37,9260216 23,6960471),ID: 963,2bd-Palaio Faliro-1490€</v>
      </c>
      <c r="I636" s="6" t="s">
        <v>1940</v>
      </c>
    </row>
    <row r="637" spans="1:9" ht="13">
      <c r="A637" s="11" t="s">
        <v>1941</v>
      </c>
      <c r="B637" s="6">
        <f>VLOOKUP(A637,list!A:K,11,FALSE)</f>
        <v>2</v>
      </c>
      <c r="C637" s="6" t="str">
        <f>VLOOKUP(A637,list!A:K,6,FALSE)</f>
        <v>Marousi</v>
      </c>
      <c r="D637" s="12">
        <f>VLOOKUP(A637,list!A:K,3,FALSE)</f>
        <v>1420</v>
      </c>
      <c r="E637" s="6" t="s">
        <v>1942</v>
      </c>
      <c r="F637" s="11">
        <v>38.046310099999999</v>
      </c>
      <c r="G637" s="11">
        <v>23.8074163</v>
      </c>
      <c r="H637" s="6" t="str">
        <f t="shared" si="0"/>
        <v>(38,0463101 23,8074163),ID: 1537,2bd-Marousi-1420€</v>
      </c>
      <c r="I637" s="6" t="s">
        <v>1943</v>
      </c>
    </row>
    <row r="638" spans="1:9" ht="13">
      <c r="A638" s="11" t="s">
        <v>1944</v>
      </c>
      <c r="B638" s="6">
        <f>VLOOKUP(A638,list!A:K,11,FALSE)</f>
        <v>2</v>
      </c>
      <c r="C638" s="6" t="str">
        <f>VLOOKUP(A638,list!A:K,6,FALSE)</f>
        <v>Pangrati</v>
      </c>
      <c r="D638" s="12">
        <f>VLOOKUP(A638,list!A:K,3,FALSE)</f>
        <v>1120</v>
      </c>
      <c r="E638" s="6" t="s">
        <v>1945</v>
      </c>
      <c r="F638" s="11">
        <v>37.970543200000002</v>
      </c>
      <c r="G638" s="11">
        <v>23.748950799999999</v>
      </c>
      <c r="H638" s="6" t="str">
        <f t="shared" si="0"/>
        <v>(37,9705432 23,7489508),ID: 1750,2bd-Pangrati-1120€</v>
      </c>
      <c r="I638" s="6" t="s">
        <v>1946</v>
      </c>
    </row>
    <row r="639" spans="1:9" ht="13">
      <c r="A639" s="11" t="s">
        <v>1947</v>
      </c>
      <c r="B639" s="6">
        <f>VLOOKUP(A639,list!A:K,11,FALSE)</f>
        <v>2</v>
      </c>
      <c r="C639" s="6" t="str">
        <f>VLOOKUP(A639,list!A:K,6,FALSE)</f>
        <v>Chalandri</v>
      </c>
      <c r="D639" s="12">
        <f>VLOOKUP(A639,list!A:K,3,FALSE)</f>
        <v>1220</v>
      </c>
      <c r="E639" s="6" t="s">
        <v>1948</v>
      </c>
      <c r="F639" s="11">
        <v>38.021421400000001</v>
      </c>
      <c r="G639" s="11">
        <v>23.798767900000001</v>
      </c>
      <c r="H639" s="6" t="str">
        <f t="shared" si="0"/>
        <v>(38,0214214 23,7987679),ID: 1941,2bd-Chalandri-1220€</v>
      </c>
      <c r="I639" s="6" t="s">
        <v>1949</v>
      </c>
    </row>
    <row r="640" spans="1:9" ht="13">
      <c r="A640" s="11" t="s">
        <v>1950</v>
      </c>
      <c r="B640" s="6">
        <f>VLOOKUP(A640,list!A:K,11,FALSE)</f>
        <v>2</v>
      </c>
      <c r="C640" s="6" t="str">
        <f>VLOOKUP(A640,list!A:K,6,FALSE)</f>
        <v>Pangrati</v>
      </c>
      <c r="D640" s="12">
        <f>VLOOKUP(A640,list!A:K,3,FALSE)</f>
        <v>1070</v>
      </c>
      <c r="E640" s="6" t="s">
        <v>1951</v>
      </c>
      <c r="F640" s="11">
        <v>37.970566099999999</v>
      </c>
      <c r="G640" s="11">
        <v>23.748507100000001</v>
      </c>
      <c r="H640" s="6" t="str">
        <f t="shared" si="0"/>
        <v>(37,9705661 23,7485071),ID: 502,2bd-Pangrati-1070€</v>
      </c>
      <c r="I640" s="6" t="s">
        <v>1952</v>
      </c>
    </row>
    <row r="641" spans="1:9" ht="13">
      <c r="A641" s="11" t="s">
        <v>1953</v>
      </c>
      <c r="B641" s="6">
        <f>VLOOKUP(A641,list!A:K,11,FALSE)</f>
        <v>2</v>
      </c>
      <c r="C641" s="6" t="str">
        <f>VLOOKUP(A641,list!A:K,6,FALSE)</f>
        <v>Marousi</v>
      </c>
      <c r="D641" s="12">
        <f>VLOOKUP(A641,list!A:K,3,FALSE)</f>
        <v>1020</v>
      </c>
      <c r="E641" s="6" t="s">
        <v>1954</v>
      </c>
      <c r="F641" s="11">
        <v>38.0472544</v>
      </c>
      <c r="G641" s="11">
        <v>23.818276000000001</v>
      </c>
      <c r="H641" s="6" t="str">
        <f t="shared" si="0"/>
        <v>(38,0472544 23,818276),ID: 1344,2bd-Marousi-1020€</v>
      </c>
      <c r="I641" s="6" t="s">
        <v>1955</v>
      </c>
    </row>
    <row r="642" spans="1:9" ht="13">
      <c r="A642" s="11" t="s">
        <v>1956</v>
      </c>
      <c r="B642" s="6">
        <f>VLOOKUP(A642,list!A:K,11,FALSE)</f>
        <v>2</v>
      </c>
      <c r="C642" s="6" t="str">
        <f>VLOOKUP(A642,list!A:K,6,FALSE)</f>
        <v>Vasilissis Sofias Avenue</v>
      </c>
      <c r="D642" s="12">
        <f>VLOOKUP(A642,list!A:K,3,FALSE)</f>
        <v>1140</v>
      </c>
      <c r="E642" s="6" t="s">
        <v>1957</v>
      </c>
      <c r="F642" s="11">
        <v>37.975368799999998</v>
      </c>
      <c r="G642" s="11">
        <v>23.742497499999999</v>
      </c>
      <c r="H642" s="6" t="str">
        <f t="shared" si="0"/>
        <v>(37,9753688 23,7424975),ID: 1841,2bd-Vasilissis Sofias Avenue-1140€</v>
      </c>
      <c r="I642" s="6" t="s">
        <v>1958</v>
      </c>
    </row>
    <row r="643" spans="1:9" ht="13">
      <c r="A643" s="11" t="s">
        <v>1959</v>
      </c>
      <c r="B643" s="6">
        <f>VLOOKUP(A643,list!A:K,11,FALSE)</f>
        <v>2</v>
      </c>
      <c r="C643" s="6" t="str">
        <f>VLOOKUP(A643,list!A:K,6,FALSE)</f>
        <v>Pangrati</v>
      </c>
      <c r="D643" s="12">
        <f>VLOOKUP(A643,list!A:K,3,FALSE)</f>
        <v>980</v>
      </c>
      <c r="E643" s="6" t="s">
        <v>1960</v>
      </c>
      <c r="F643" s="11">
        <v>37.972504700000002</v>
      </c>
      <c r="G643" s="11">
        <v>23.751894700000001</v>
      </c>
      <c r="H643" s="6" t="str">
        <f t="shared" si="0"/>
        <v>(37,9725047 23,7518947),ID: 1661,2bd-Pangrati-980€</v>
      </c>
      <c r="I643" s="6" t="s">
        <v>1961</v>
      </c>
    </row>
    <row r="644" spans="1:9" ht="13">
      <c r="A644" s="11" t="s">
        <v>1962</v>
      </c>
      <c r="B644" s="6">
        <f>VLOOKUP(A644,list!A:K,11,FALSE)</f>
        <v>2</v>
      </c>
      <c r="C644" s="6" t="str">
        <f>VLOOKUP(A644,list!A:K,6,FALSE)</f>
        <v>Ampelokipoi</v>
      </c>
      <c r="D644" s="12">
        <f>VLOOKUP(A644,list!A:K,3,FALSE)</f>
        <v>1000</v>
      </c>
      <c r="E644" s="6" t="s">
        <v>1963</v>
      </c>
      <c r="F644" s="11">
        <v>37.992938799999997</v>
      </c>
      <c r="G644" s="11">
        <v>23.7607693</v>
      </c>
      <c r="H644" s="6" t="str">
        <f t="shared" si="0"/>
        <v>(37,9929388 23,7607693),ID: 1265,2bd-Ampelokipoi-1000€</v>
      </c>
      <c r="I644" s="6" t="s">
        <v>1964</v>
      </c>
    </row>
    <row r="645" spans="1:9" ht="13">
      <c r="A645" s="11" t="s">
        <v>1965</v>
      </c>
      <c r="B645" s="6">
        <f>VLOOKUP(A645,list!A:K,11,FALSE)</f>
        <v>2</v>
      </c>
      <c r="C645" s="6" t="str">
        <f>VLOOKUP(A645,list!A:K,6,FALSE)</f>
        <v>Kolonaki</v>
      </c>
      <c r="D645" s="12">
        <f>VLOOKUP(A645,list!A:K,3,FALSE)</f>
        <v>2120</v>
      </c>
      <c r="E645" s="6" t="s">
        <v>1966</v>
      </c>
      <c r="F645" s="11">
        <v>37.980324199999998</v>
      </c>
      <c r="G645" s="11">
        <v>23.747664400000001</v>
      </c>
      <c r="H645" s="6" t="str">
        <f t="shared" si="0"/>
        <v>(37,9803242 23,7476644),ID: 844,2bd-Kolonaki-2120€</v>
      </c>
      <c r="I645" s="6" t="s">
        <v>1967</v>
      </c>
    </row>
    <row r="646" spans="1:9" ht="13">
      <c r="A646" s="11" t="s">
        <v>1968</v>
      </c>
      <c r="B646" s="6">
        <f>VLOOKUP(A646,list!A:K,11,FALSE)</f>
        <v>2</v>
      </c>
      <c r="C646" s="6" t="str">
        <f>VLOOKUP(A646,list!A:K,6,FALSE)</f>
        <v>Agia Paraskevi</v>
      </c>
      <c r="D646" s="12">
        <f>VLOOKUP(A646,list!A:K,3,FALSE)</f>
        <v>1120</v>
      </c>
      <c r="E646" s="6" t="s">
        <v>1969</v>
      </c>
      <c r="F646" s="11">
        <v>38.014966999999999</v>
      </c>
      <c r="G646" s="11">
        <v>23.822489300000001</v>
      </c>
      <c r="H646" s="6" t="str">
        <f t="shared" si="0"/>
        <v>(38,014967 23,8224893),ID: 1905,2bd-Agia Paraskevi-1120€</v>
      </c>
      <c r="I646" s="6" t="s">
        <v>1970</v>
      </c>
    </row>
    <row r="647" spans="1:9" ht="13">
      <c r="A647" s="11" t="s">
        <v>1971</v>
      </c>
      <c r="B647" s="6">
        <f>VLOOKUP(A647,list!A:K,11,FALSE)</f>
        <v>2</v>
      </c>
      <c r="C647" s="6" t="str">
        <f>VLOOKUP(A647,list!A:K,6,FALSE)</f>
        <v>Marousi</v>
      </c>
      <c r="D647" s="12">
        <f>VLOOKUP(A647,list!A:K,3,FALSE)</f>
        <v>1210</v>
      </c>
      <c r="E647" s="6" t="s">
        <v>1972</v>
      </c>
      <c r="F647" s="11">
        <v>38.041746500000002</v>
      </c>
      <c r="G647" s="11">
        <v>23.813722200000001</v>
      </c>
      <c r="H647" s="6" t="str">
        <f t="shared" si="0"/>
        <v>(38,0417465 23,8137222),ID: 1455,2bd-Marousi-1210€</v>
      </c>
      <c r="I647" s="6" t="s">
        <v>1973</v>
      </c>
    </row>
    <row r="648" spans="1:9" ht="13">
      <c r="A648" s="11" t="s">
        <v>1974</v>
      </c>
      <c r="B648" s="6">
        <f>VLOOKUP(A648,list!A:K,11,FALSE)</f>
        <v>2</v>
      </c>
      <c r="C648" s="6" t="str">
        <f>VLOOKUP(A648,list!A:K,6,FALSE)</f>
        <v>Elliniko</v>
      </c>
      <c r="D648" s="12">
        <f>VLOOKUP(A648,list!A:K,3,FALSE)</f>
        <v>1510</v>
      </c>
      <c r="E648" s="6" t="s">
        <v>1975</v>
      </c>
      <c r="F648" s="11">
        <v>38.005669300000001</v>
      </c>
      <c r="G648" s="11">
        <v>23.780306599999999</v>
      </c>
      <c r="H648" s="6" t="str">
        <f t="shared" si="0"/>
        <v>(38,0056693 23,7803066),ID: 1869,2bd-Elliniko-1510€</v>
      </c>
      <c r="I648" s="6" t="s">
        <v>1976</v>
      </c>
    </row>
    <row r="649" spans="1:9" ht="13">
      <c r="A649" s="11" t="s">
        <v>1977</v>
      </c>
      <c r="B649" s="6">
        <f>VLOOKUP(A649,list!A:K,11,FALSE)</f>
        <v>2</v>
      </c>
      <c r="C649" s="6" t="str">
        <f>VLOOKUP(A649,list!A:K,6,FALSE)</f>
        <v>Kifisia</v>
      </c>
      <c r="D649" s="12">
        <f>VLOOKUP(A649,list!A:K,3,FALSE)</f>
        <v>1760</v>
      </c>
      <c r="E649" s="6" t="s">
        <v>1978</v>
      </c>
      <c r="F649" s="11">
        <v>38.068601899999997</v>
      </c>
      <c r="G649" s="11">
        <v>23.816014299999999</v>
      </c>
      <c r="H649" s="6" t="str">
        <f t="shared" si="0"/>
        <v>(38,0686019 23,8160143),ID: 751,2bd-Kifisia-1760€</v>
      </c>
      <c r="I649" s="6" t="s">
        <v>1979</v>
      </c>
    </row>
    <row r="650" spans="1:9" ht="13">
      <c r="A650" s="11" t="s">
        <v>1980</v>
      </c>
      <c r="B650" s="6">
        <f>VLOOKUP(A650,list!A:K,11,FALSE)</f>
        <v>2</v>
      </c>
      <c r="C650" s="6" t="str">
        <f>VLOOKUP(A650,list!A:K,6,FALSE)</f>
        <v>Chalandri</v>
      </c>
      <c r="D650" s="12">
        <f>VLOOKUP(A650,list!A:K,3,FALSE)</f>
        <v>1000</v>
      </c>
      <c r="E650" s="6" t="s">
        <v>1981</v>
      </c>
      <c r="F650" s="11">
        <v>38.021421400000001</v>
      </c>
      <c r="G650" s="11">
        <v>23.798767900000001</v>
      </c>
      <c r="H650" s="6" t="str">
        <f t="shared" si="0"/>
        <v>(38,0214214 23,7987679),ID: 1466,2bd-Chalandri-1000€</v>
      </c>
      <c r="I650" s="6" t="s">
        <v>1982</v>
      </c>
    </row>
    <row r="651" spans="1:9" ht="13">
      <c r="A651" s="11" t="s">
        <v>1983</v>
      </c>
      <c r="B651" s="6">
        <f>VLOOKUP(A651,list!A:K,11,FALSE)</f>
        <v>2</v>
      </c>
      <c r="C651" s="6" t="str">
        <f>VLOOKUP(A651,list!A:K,6,FALSE)</f>
        <v>Palaio Faliro</v>
      </c>
      <c r="D651" s="12">
        <f>VLOOKUP(A651,list!A:K,3,FALSE)</f>
        <v>1150</v>
      </c>
      <c r="E651" s="6" t="s">
        <v>1984</v>
      </c>
      <c r="F651" s="11">
        <v>37.927727599999997</v>
      </c>
      <c r="G651" s="11">
        <v>23.6962434</v>
      </c>
      <c r="H651" s="6" t="str">
        <f t="shared" si="0"/>
        <v>(37,9277276 23,6962434),ID: 1485,2bd-Palaio Faliro-1150€</v>
      </c>
      <c r="I651" s="6" t="s">
        <v>1985</v>
      </c>
    </row>
    <row r="652" spans="1:9" ht="13">
      <c r="A652" s="11" t="s">
        <v>1986</v>
      </c>
      <c r="B652" s="6">
        <f>VLOOKUP(A652,list!A:K,11,FALSE)</f>
        <v>2</v>
      </c>
      <c r="C652" s="6" t="str">
        <f>VLOOKUP(A652,list!A:K,6,FALSE)</f>
        <v>Pangrati</v>
      </c>
      <c r="D652" s="12">
        <f>VLOOKUP(A652,list!A:K,3,FALSE)</f>
        <v>1090</v>
      </c>
      <c r="E652" s="6" t="s">
        <v>1987</v>
      </c>
      <c r="F652" s="11">
        <v>37.972752800000002</v>
      </c>
      <c r="G652" s="11">
        <v>23.744617399999999</v>
      </c>
      <c r="H652" s="6" t="str">
        <f t="shared" si="0"/>
        <v>(37,9727528 23,7446174),ID: 1398,2bd-Pangrati-1090€</v>
      </c>
      <c r="I652" s="6" t="s">
        <v>1988</v>
      </c>
    </row>
    <row r="653" spans="1:9" ht="13">
      <c r="A653" s="11" t="s">
        <v>1989</v>
      </c>
      <c r="B653" s="6">
        <f>VLOOKUP(A653,list!A:K,11,FALSE)</f>
        <v>2</v>
      </c>
      <c r="C653" s="6" t="str">
        <f>VLOOKUP(A653,list!A:K,6,FALSE)</f>
        <v>Chalandri</v>
      </c>
      <c r="D653" s="12">
        <f>VLOOKUP(A653,list!A:K,3,FALSE)</f>
        <v>1120</v>
      </c>
      <c r="E653" s="6" t="s">
        <v>1990</v>
      </c>
      <c r="F653" s="11">
        <v>38.021421400000001</v>
      </c>
      <c r="G653" s="11">
        <v>23.798767900000001</v>
      </c>
      <c r="H653" s="6" t="str">
        <f t="shared" si="0"/>
        <v>(38,0214214 23,7987679),ID: 1789,2bd-Chalandri-1120€</v>
      </c>
      <c r="I653" s="6" t="s">
        <v>1991</v>
      </c>
    </row>
    <row r="654" spans="1:9" ht="13">
      <c r="A654" s="11" t="s">
        <v>1992</v>
      </c>
      <c r="B654" s="6">
        <f>VLOOKUP(A654,list!A:K,11,FALSE)</f>
        <v>2</v>
      </c>
      <c r="C654" s="6" t="str">
        <f>VLOOKUP(A654,list!A:K,6,FALSE)</f>
        <v>Chalandri</v>
      </c>
      <c r="D654" s="12">
        <f>VLOOKUP(A654,list!A:K,3,FALSE)</f>
        <v>1170</v>
      </c>
      <c r="E654" s="6" t="s">
        <v>1993</v>
      </c>
      <c r="F654" s="11">
        <v>38.021421400000001</v>
      </c>
      <c r="G654" s="11">
        <v>23.798767900000001</v>
      </c>
      <c r="H654" s="6" t="str">
        <f t="shared" si="0"/>
        <v>(38,0214214 23,7987679),ID: 1018,2bd-Chalandri-1170€</v>
      </c>
      <c r="I654" s="6" t="s">
        <v>1994</v>
      </c>
    </row>
    <row r="655" spans="1:9" ht="13">
      <c r="A655" s="11" t="s">
        <v>1995</v>
      </c>
      <c r="B655" s="6">
        <f>VLOOKUP(A655,list!A:K,11,FALSE)</f>
        <v>2</v>
      </c>
      <c r="C655" s="6" t="str">
        <f>VLOOKUP(A655,list!A:K,6,FALSE)</f>
        <v>Agia Paraskevi</v>
      </c>
      <c r="D655" s="12">
        <f>VLOOKUP(A655,list!A:K,3,FALSE)</f>
        <v>1180</v>
      </c>
      <c r="E655" s="6" t="s">
        <v>1996</v>
      </c>
      <c r="F655" s="11">
        <v>38.017363099999997</v>
      </c>
      <c r="G655" s="11">
        <v>23.837400200000001</v>
      </c>
      <c r="H655" s="6" t="str">
        <f t="shared" si="0"/>
        <v>(38,0173631 23,8374002),ID: 1740,2bd-Agia Paraskevi-1180€</v>
      </c>
      <c r="I655" s="6" t="s">
        <v>1997</v>
      </c>
    </row>
    <row r="656" spans="1:9" ht="13">
      <c r="A656" s="11" t="s">
        <v>1998</v>
      </c>
      <c r="B656" s="6">
        <f>VLOOKUP(A656,list!A:K,11,FALSE)</f>
        <v>2</v>
      </c>
      <c r="C656" s="6" t="str">
        <f>VLOOKUP(A656,list!A:K,6,FALSE)</f>
        <v>Elliniko</v>
      </c>
      <c r="D656" s="12">
        <f>VLOOKUP(A656,list!A:K,3,FALSE)</f>
        <v>1860</v>
      </c>
      <c r="E656" s="6" t="s">
        <v>1999</v>
      </c>
      <c r="F656" s="11">
        <v>37.889366299999999</v>
      </c>
      <c r="G656" s="11">
        <v>23.7460928</v>
      </c>
      <c r="H656" s="6" t="str">
        <f t="shared" si="0"/>
        <v>(37,8893663 23,7460928),ID: 1382,2bd-Elliniko-1860€</v>
      </c>
      <c r="I656" s="6" t="s">
        <v>2000</v>
      </c>
    </row>
    <row r="657" spans="1:9" ht="13">
      <c r="A657" s="11" t="s">
        <v>2001</v>
      </c>
      <c r="B657" s="6">
        <f>VLOOKUP(A657,list!A:K,11,FALSE)</f>
        <v>2</v>
      </c>
      <c r="C657" s="6" t="str">
        <f>VLOOKUP(A657,list!A:K,6,FALSE)</f>
        <v>Koukaki</v>
      </c>
      <c r="D657" s="12">
        <f>VLOOKUP(A657,list!A:K,3,FALSE)</f>
        <v>1070</v>
      </c>
      <c r="E657" s="6" t="s">
        <v>2002</v>
      </c>
      <c r="F657" s="11">
        <v>37.966926200000003</v>
      </c>
      <c r="G657" s="11">
        <v>23.725288200000001</v>
      </c>
      <c r="H657" s="6" t="str">
        <f t="shared" si="0"/>
        <v>(37,9669262 23,7252882),ID: 1938,2bd-Koukaki-1070€</v>
      </c>
      <c r="I657" s="6" t="s">
        <v>2003</v>
      </c>
    </row>
    <row r="658" spans="1:9" ht="13">
      <c r="A658" s="11" t="s">
        <v>2004</v>
      </c>
      <c r="B658" s="6">
        <f>VLOOKUP(A658,list!A:K,11,FALSE)</f>
        <v>2</v>
      </c>
      <c r="C658" s="6" t="str">
        <f>VLOOKUP(A658,list!A:K,6,FALSE)</f>
        <v>Vasilissis Sofias Avenue</v>
      </c>
      <c r="D658" s="12">
        <f>VLOOKUP(A658,list!A:K,3,FALSE)</f>
        <v>1150</v>
      </c>
      <c r="E658" s="6" t="s">
        <v>2005</v>
      </c>
      <c r="F658" s="11">
        <v>37.975368799999998</v>
      </c>
      <c r="G658" s="11">
        <v>23.742497499999999</v>
      </c>
      <c r="H658" s="6" t="str">
        <f t="shared" si="0"/>
        <v>(37,9753688 23,7424975),ID: 1475,2bd-Vasilissis Sofias Avenue-1150€</v>
      </c>
      <c r="I658" s="6" t="s">
        <v>2006</v>
      </c>
    </row>
    <row r="659" spans="1:9" ht="13">
      <c r="A659" s="11" t="s">
        <v>2007</v>
      </c>
      <c r="B659" s="6">
        <f>VLOOKUP(A659,list!A:K,11,FALSE)</f>
        <v>2</v>
      </c>
      <c r="C659" s="6" t="str">
        <f>VLOOKUP(A659,list!A:K,6,FALSE)</f>
        <v>Kifisia</v>
      </c>
      <c r="D659" s="12">
        <f>VLOOKUP(A659,list!A:K,3,FALSE)</f>
        <v>1310</v>
      </c>
      <c r="E659" s="6" t="s">
        <v>2008</v>
      </c>
      <c r="F659" s="11">
        <v>37.999917400000001</v>
      </c>
      <c r="G659" s="11">
        <v>23.7475548</v>
      </c>
      <c r="H659" s="6" t="str">
        <f t="shared" si="0"/>
        <v>(37,9999174 23,7475548),ID: 349,2bd-Kifisia-1310€</v>
      </c>
      <c r="I659" s="6" t="s">
        <v>2009</v>
      </c>
    </row>
    <row r="660" spans="1:9" ht="13">
      <c r="A660" s="11" t="s">
        <v>2010</v>
      </c>
      <c r="B660" s="6">
        <f>VLOOKUP(A660,list!A:K,11,FALSE)</f>
        <v>2</v>
      </c>
      <c r="C660" s="6" t="str">
        <f>VLOOKUP(A660,list!A:K,6,FALSE)</f>
        <v>Agia Paraskevi</v>
      </c>
      <c r="D660" s="12">
        <f>VLOOKUP(A660,list!A:K,3,FALSE)</f>
        <v>1170</v>
      </c>
      <c r="E660" s="6" t="s">
        <v>2011</v>
      </c>
      <c r="F660" s="11">
        <v>40.831933999999997</v>
      </c>
      <c r="G660" s="11">
        <v>24.302808899999999</v>
      </c>
      <c r="H660" s="6" t="str">
        <f t="shared" si="0"/>
        <v>(40,831934 24,3028089),ID: 1797,2bd-Agia Paraskevi-1170€</v>
      </c>
      <c r="I660" s="6" t="s">
        <v>2012</v>
      </c>
    </row>
    <row r="661" spans="1:9" ht="13">
      <c r="A661" s="11" t="s">
        <v>2013</v>
      </c>
      <c r="B661" s="6">
        <f>VLOOKUP(A661,list!A:K,11,FALSE)</f>
        <v>2</v>
      </c>
      <c r="C661" s="6" t="str">
        <f>VLOOKUP(A661,list!A:K,6,FALSE)</f>
        <v>Acropolis</v>
      </c>
      <c r="D661" s="12">
        <f>VLOOKUP(A661,list!A:K,3,FALSE)</f>
        <v>1110</v>
      </c>
      <c r="E661" s="6" t="s">
        <v>2014</v>
      </c>
      <c r="F661" s="11">
        <v>37.964991300000001</v>
      </c>
      <c r="G661" s="11">
        <v>23.7239501</v>
      </c>
      <c r="H661" s="6" t="str">
        <f t="shared" si="0"/>
        <v>(37,9649913 23,7239501),ID: 1679,2bd-Acropolis-1110€</v>
      </c>
      <c r="I661" s="6" t="s">
        <v>2015</v>
      </c>
    </row>
    <row r="662" spans="1:9" ht="13">
      <c r="A662" s="11" t="s">
        <v>2016</v>
      </c>
      <c r="B662" s="6">
        <f>VLOOKUP(A662,list!A:K,11,FALSE)</f>
        <v>2</v>
      </c>
      <c r="C662" s="6" t="str">
        <f>VLOOKUP(A662,list!A:K,6,FALSE)</f>
        <v>Marousi</v>
      </c>
      <c r="D662" s="12">
        <f>VLOOKUP(A662,list!A:K,3,FALSE)</f>
        <v>1210</v>
      </c>
      <c r="E662" s="6" t="s">
        <v>2017</v>
      </c>
      <c r="F662" s="11">
        <v>38.046016700000003</v>
      </c>
      <c r="G662" s="11">
        <v>23.799674499999998</v>
      </c>
      <c r="H662" s="6" t="str">
        <f t="shared" si="0"/>
        <v>(38,0460167 23,7996745),ID: 978,2bd-Marousi-1210€</v>
      </c>
      <c r="I662" s="6" t="s">
        <v>2018</v>
      </c>
    </row>
    <row r="663" spans="1:9" ht="13">
      <c r="A663" s="11" t="s">
        <v>2019</v>
      </c>
      <c r="B663" s="6">
        <f>VLOOKUP(A663,list!A:K,11,FALSE)</f>
        <v>2</v>
      </c>
      <c r="C663" s="6" t="str">
        <f>VLOOKUP(A663,list!A:K,6,FALSE)</f>
        <v>Marousi</v>
      </c>
      <c r="D663" s="12">
        <f>VLOOKUP(A663,list!A:K,3,FALSE)</f>
        <v>1300</v>
      </c>
      <c r="E663" s="6" t="s">
        <v>2020</v>
      </c>
      <c r="F663" s="11">
        <v>38.046310099999999</v>
      </c>
      <c r="G663" s="11">
        <v>23.8074163</v>
      </c>
      <c r="H663" s="6" t="str">
        <f t="shared" si="0"/>
        <v>(38,0463101 23,8074163),ID: 1418,2bd-Marousi-1300€</v>
      </c>
      <c r="I663" s="6" t="s">
        <v>2021</v>
      </c>
    </row>
    <row r="664" spans="1:9" ht="13">
      <c r="A664" s="11" t="s">
        <v>2022</v>
      </c>
      <c r="B664" s="6">
        <f>VLOOKUP(A664,list!A:K,11,FALSE)</f>
        <v>2</v>
      </c>
      <c r="C664" s="6" t="str">
        <f>VLOOKUP(A664,list!A:K,6,FALSE)</f>
        <v>Agia Paraskevi</v>
      </c>
      <c r="D664" s="12">
        <f>VLOOKUP(A664,list!A:K,3,FALSE)</f>
        <v>1270</v>
      </c>
      <c r="E664" s="6" t="s">
        <v>2023</v>
      </c>
      <c r="F664" s="11">
        <v>38.005944300000003</v>
      </c>
      <c r="G664" s="11">
        <v>23.814657199999999</v>
      </c>
      <c r="H664" s="6" t="str">
        <f t="shared" si="0"/>
        <v>(38,0059443 23,8146572),ID: 1438,2bd-Agia Paraskevi-1270€</v>
      </c>
      <c r="I664" s="6" t="s">
        <v>2024</v>
      </c>
    </row>
    <row r="665" spans="1:9" ht="13">
      <c r="A665" s="11" t="s">
        <v>2025</v>
      </c>
      <c r="B665" s="6">
        <f>VLOOKUP(A665,list!A:K,11,FALSE)</f>
        <v>2</v>
      </c>
      <c r="C665" s="6" t="str">
        <f>VLOOKUP(A665,list!A:K,6,FALSE)</f>
        <v>Pangrati</v>
      </c>
      <c r="D665" s="12">
        <f>VLOOKUP(A665,list!A:K,3,FALSE)</f>
        <v>1390</v>
      </c>
      <c r="E665" s="6" t="s">
        <v>2026</v>
      </c>
      <c r="F665" s="11">
        <v>37.972032499999997</v>
      </c>
      <c r="G665" s="11">
        <v>23.7465753</v>
      </c>
      <c r="H665" s="6" t="str">
        <f t="shared" si="0"/>
        <v>(37,9720325 23,7465753),ID: 1452,2bd-Pangrati-1390€</v>
      </c>
      <c r="I665" s="6" t="s">
        <v>2027</v>
      </c>
    </row>
    <row r="666" spans="1:9" ht="13">
      <c r="A666" s="11" t="s">
        <v>2028</v>
      </c>
      <c r="B666" s="6">
        <f>VLOOKUP(A666,list!A:K,11,FALSE)</f>
        <v>2</v>
      </c>
      <c r="C666" s="6" t="str">
        <f>VLOOKUP(A666,list!A:K,6,FALSE)</f>
        <v>Acropolis</v>
      </c>
      <c r="D666" s="12">
        <f>VLOOKUP(A666,list!A:K,3,FALSE)</f>
        <v>1030</v>
      </c>
      <c r="E666" s="6" t="s">
        <v>2029</v>
      </c>
      <c r="F666" s="11">
        <v>37.965671700000001</v>
      </c>
      <c r="G666" s="11">
        <v>23.726801600000002</v>
      </c>
      <c r="H666" s="6" t="str">
        <f t="shared" si="0"/>
        <v>(37,9656717 23,7268016),ID: 1511,2bd-Acropolis-1030€</v>
      </c>
      <c r="I666" s="6" t="s">
        <v>2030</v>
      </c>
    </row>
    <row r="667" spans="1:9" ht="13">
      <c r="A667" s="11" t="s">
        <v>2031</v>
      </c>
      <c r="B667" s="6">
        <f>VLOOKUP(A667,list!A:K,11,FALSE)</f>
        <v>2</v>
      </c>
      <c r="C667" s="6" t="str">
        <f>VLOOKUP(A667,list!A:K,6,FALSE)</f>
        <v>Palaio Faliro</v>
      </c>
      <c r="D667" s="12">
        <f>VLOOKUP(A667,list!A:K,3,FALSE)</f>
        <v>1060</v>
      </c>
      <c r="E667" s="6" t="s">
        <v>2032</v>
      </c>
      <c r="F667" s="11">
        <v>37.926152899999998</v>
      </c>
      <c r="G667" s="11">
        <v>23.699080200000001</v>
      </c>
      <c r="H667" s="6" t="str">
        <f t="shared" si="0"/>
        <v>(37,9261529 23,6990802),ID: 1681,2bd-Palaio Faliro-1060€</v>
      </c>
      <c r="I667" s="6" t="s">
        <v>2033</v>
      </c>
    </row>
    <row r="668" spans="1:9" ht="13">
      <c r="A668" s="11" t="s">
        <v>2034</v>
      </c>
      <c r="B668" s="6">
        <f>VLOOKUP(A668,list!A:K,11,FALSE)</f>
        <v>2</v>
      </c>
      <c r="C668" s="6" t="str">
        <f>VLOOKUP(A668,list!A:K,6,FALSE)</f>
        <v>Chalandri</v>
      </c>
      <c r="D668" s="12">
        <f>VLOOKUP(A668,list!A:K,3,FALSE)</f>
        <v>1280</v>
      </c>
      <c r="E668" s="6" t="s">
        <v>2035</v>
      </c>
      <c r="F668" s="11">
        <v>38.017743500000002</v>
      </c>
      <c r="G668" s="11">
        <v>23.792203900000001</v>
      </c>
      <c r="H668" s="6" t="str">
        <f t="shared" si="0"/>
        <v>(38,0177435 23,7922039),ID: 628,2bd-Chalandri-1280€</v>
      </c>
      <c r="I668" s="6" t="s">
        <v>2036</v>
      </c>
    </row>
    <row r="669" spans="1:9" ht="13">
      <c r="A669" s="11" t="s">
        <v>2037</v>
      </c>
      <c r="B669" s="6">
        <f>VLOOKUP(A669,list!A:K,11,FALSE)</f>
        <v>2</v>
      </c>
      <c r="C669" s="6" t="str">
        <f>VLOOKUP(A669,list!A:K,6,FALSE)</f>
        <v>Kifisia</v>
      </c>
      <c r="D669" s="12">
        <f>VLOOKUP(A669,list!A:K,3,FALSE)</f>
        <v>1440</v>
      </c>
      <c r="E669" s="6" t="s">
        <v>2038</v>
      </c>
      <c r="F669" s="11">
        <v>37.989481699999999</v>
      </c>
      <c r="G669" s="11">
        <v>23.722492200000001</v>
      </c>
      <c r="H669" s="6" t="str">
        <f t="shared" si="0"/>
        <v>(37,9894817 23,7224922),ID: 430,2bd-Kifisia-1440€</v>
      </c>
      <c r="I669" s="6" t="s">
        <v>2039</v>
      </c>
    </row>
    <row r="670" spans="1:9" ht="13">
      <c r="A670" s="11" t="s">
        <v>2040</v>
      </c>
      <c r="B670" s="6">
        <f>VLOOKUP(A670,list!A:K,11,FALSE)</f>
        <v>2</v>
      </c>
      <c r="C670" s="6" t="str">
        <f>VLOOKUP(A670,list!A:K,6,FALSE)</f>
        <v>Ampelokipoi</v>
      </c>
      <c r="D670" s="12">
        <f>VLOOKUP(A670,list!A:K,3,FALSE)</f>
        <v>960</v>
      </c>
      <c r="E670" s="6" t="s">
        <v>2041</v>
      </c>
      <c r="F670" s="11">
        <v>37.991729599999999</v>
      </c>
      <c r="G670" s="11">
        <v>23.760157</v>
      </c>
      <c r="H670" s="6" t="str">
        <f t="shared" si="0"/>
        <v>(37,9917296 23,760157),ID: 1530,2bd-Ampelokipoi-960€</v>
      </c>
      <c r="I670" s="6" t="s">
        <v>2042</v>
      </c>
    </row>
    <row r="671" spans="1:9" ht="13">
      <c r="A671" s="11" t="s">
        <v>2043</v>
      </c>
      <c r="B671" s="6">
        <f>VLOOKUP(A671,list!A:K,11,FALSE)</f>
        <v>2</v>
      </c>
      <c r="C671" s="6" t="str">
        <f>VLOOKUP(A671,list!A:K,6,FALSE)</f>
        <v>Agia Paraskevi</v>
      </c>
      <c r="D671" s="12">
        <f>VLOOKUP(A671,list!A:K,3,FALSE)</f>
        <v>1150</v>
      </c>
      <c r="E671" s="6" t="s">
        <v>2044</v>
      </c>
      <c r="F671" s="11">
        <v>38.009183499999999</v>
      </c>
      <c r="G671" s="11">
        <v>23.8282612</v>
      </c>
      <c r="H671" s="6" t="str">
        <f t="shared" si="0"/>
        <v>(38,0091835 23,8282612),ID: 899,2bd-Agia Paraskevi-1150€</v>
      </c>
      <c r="I671" s="6" t="s">
        <v>2045</v>
      </c>
    </row>
    <row r="672" spans="1:9" ht="13">
      <c r="A672" s="11" t="s">
        <v>2046</v>
      </c>
      <c r="B672" s="6">
        <f>VLOOKUP(A672,list!A:K,11,FALSE)</f>
        <v>2</v>
      </c>
      <c r="C672" s="6" t="str">
        <f>VLOOKUP(A672,list!A:K,6,FALSE)</f>
        <v>Marousi</v>
      </c>
      <c r="D672" s="12">
        <f>VLOOKUP(A672,list!A:K,3,FALSE)</f>
        <v>1310</v>
      </c>
      <c r="E672" s="6" t="s">
        <v>2047</v>
      </c>
      <c r="F672" s="11">
        <v>38.046310099999999</v>
      </c>
      <c r="G672" s="11">
        <v>23.8074163</v>
      </c>
      <c r="H672" s="6" t="str">
        <f t="shared" si="0"/>
        <v>(38,0463101 23,8074163),ID: 73,2bd-Marousi-1310€</v>
      </c>
      <c r="I672" s="6" t="s">
        <v>2048</v>
      </c>
    </row>
    <row r="673" spans="1:9" ht="13">
      <c r="A673" s="11" t="s">
        <v>2049</v>
      </c>
      <c r="B673" s="6">
        <f>VLOOKUP(A673,list!A:K,11,FALSE)</f>
        <v>2</v>
      </c>
      <c r="C673" s="6" t="str">
        <f>VLOOKUP(A673,list!A:K,6,FALSE)</f>
        <v>Acropolis</v>
      </c>
      <c r="D673" s="12">
        <f>VLOOKUP(A673,list!A:K,3,FALSE)</f>
        <v>2090</v>
      </c>
      <c r="E673" s="6" t="s">
        <v>2050</v>
      </c>
      <c r="F673" s="11">
        <v>37.966551799999998</v>
      </c>
      <c r="G673" s="11">
        <v>23.723646599999999</v>
      </c>
      <c r="H673" s="6" t="str">
        <f t="shared" si="0"/>
        <v>(37,9665518 23,7236466),ID: 370,2bd-Acropolis-2090€</v>
      </c>
      <c r="I673" s="6" t="s">
        <v>2051</v>
      </c>
    </row>
    <row r="674" spans="1:9" ht="13">
      <c r="A674" s="11" t="s">
        <v>2052</v>
      </c>
      <c r="B674" s="6">
        <f>VLOOKUP(A674,list!A:K,11,FALSE)</f>
        <v>2</v>
      </c>
      <c r="C674" s="6" t="str">
        <f>VLOOKUP(A674,list!A:K,6,FALSE)</f>
        <v>Palaio Faliro</v>
      </c>
      <c r="D674" s="12">
        <f>VLOOKUP(A674,list!A:K,3,FALSE)</f>
        <v>1260</v>
      </c>
      <c r="E674" s="6" t="s">
        <v>2053</v>
      </c>
      <c r="F674" s="11">
        <v>37.927278399999999</v>
      </c>
      <c r="G674" s="11">
        <v>23.708656999999999</v>
      </c>
      <c r="H674" s="6" t="str">
        <f t="shared" si="0"/>
        <v>(37,9272784 23,708657),ID: 121,2bd-Palaio Faliro-1260€</v>
      </c>
      <c r="I674" s="6" t="s">
        <v>2054</v>
      </c>
    </row>
    <row r="675" spans="1:9" ht="13">
      <c r="A675" s="11" t="s">
        <v>2055</v>
      </c>
      <c r="B675" s="6">
        <f>VLOOKUP(A675,list!A:K,11,FALSE)</f>
        <v>2</v>
      </c>
      <c r="C675" s="6" t="str">
        <f>VLOOKUP(A675,list!A:K,6,FALSE)</f>
        <v>Cholargos</v>
      </c>
      <c r="D675" s="12">
        <f>VLOOKUP(A675,list!A:K,3,FALSE)</f>
        <v>1160</v>
      </c>
      <c r="E675" s="6" t="s">
        <v>2056</v>
      </c>
      <c r="F675" s="11">
        <v>38.005744499999999</v>
      </c>
      <c r="G675" s="11">
        <v>23.803570400000002</v>
      </c>
      <c r="H675" s="6" t="str">
        <f t="shared" si="0"/>
        <v>(38,0057445 23,8035704),ID: 857,2bd-Cholargos-1160€</v>
      </c>
      <c r="I675" s="6" t="s">
        <v>2057</v>
      </c>
    </row>
    <row r="676" spans="1:9" ht="13">
      <c r="A676" s="11" t="s">
        <v>2058</v>
      </c>
      <c r="B676" s="6">
        <f>VLOOKUP(A676,list!A:K,11,FALSE)</f>
        <v>2</v>
      </c>
      <c r="C676" s="6" t="str">
        <f>VLOOKUP(A676,list!A:K,6,FALSE)</f>
        <v>Ampelokipoi</v>
      </c>
      <c r="D676" s="12">
        <f>VLOOKUP(A676,list!A:K,3,FALSE)</f>
        <v>1190</v>
      </c>
      <c r="E676" s="6" t="s">
        <v>2059</v>
      </c>
      <c r="F676" s="11">
        <v>37.990034799999997</v>
      </c>
      <c r="G676" s="11">
        <v>23.7614293</v>
      </c>
      <c r="H676" s="6" t="str">
        <f t="shared" si="0"/>
        <v>(37,9900348 23,7614293),ID: 1784,2bd-Ampelokipoi-1190€</v>
      </c>
      <c r="I676" s="6" t="s">
        <v>2060</v>
      </c>
    </row>
    <row r="677" spans="1:9" ht="13">
      <c r="A677" s="11" t="s">
        <v>2061</v>
      </c>
      <c r="B677" s="6">
        <f>VLOOKUP(A677,list!A:K,11,FALSE)</f>
        <v>2</v>
      </c>
      <c r="C677" s="6" t="str">
        <f>VLOOKUP(A677,list!A:K,6,FALSE)</f>
        <v>Agia Paraskevi</v>
      </c>
      <c r="D677" s="12">
        <f>VLOOKUP(A677,list!A:K,3,FALSE)</f>
        <v>1180</v>
      </c>
      <c r="E677" s="6" t="s">
        <v>2062</v>
      </c>
      <c r="F677" s="11">
        <v>38.010067800000002</v>
      </c>
      <c r="G677" s="11">
        <v>23.826974700000001</v>
      </c>
      <c r="H677" s="6" t="str">
        <f t="shared" si="0"/>
        <v>(38,0100678 23,8269747),ID: 1610,2bd-Agia Paraskevi-1180€</v>
      </c>
      <c r="I677" s="6" t="s">
        <v>2063</v>
      </c>
    </row>
    <row r="678" spans="1:9" ht="13">
      <c r="A678" s="11" t="s">
        <v>2064</v>
      </c>
      <c r="B678" s="6">
        <f>VLOOKUP(A678,list!A:K,11,FALSE)</f>
        <v>2</v>
      </c>
      <c r="C678" s="6" t="str">
        <f>VLOOKUP(A678,list!A:K,6,FALSE)</f>
        <v>Ampelokipoi</v>
      </c>
      <c r="D678" s="12">
        <f>VLOOKUP(A678,list!A:K,3,FALSE)</f>
        <v>1230</v>
      </c>
      <c r="E678" s="6" t="s">
        <v>2065</v>
      </c>
      <c r="F678" s="11">
        <v>37.990735399999998</v>
      </c>
      <c r="G678" s="11">
        <v>23.756996600000001</v>
      </c>
      <c r="H678" s="6" t="str">
        <f t="shared" si="0"/>
        <v>(37,9907354 23,7569966),ID: 1384,2bd-Ampelokipoi-1230€</v>
      </c>
      <c r="I678" s="6" t="s">
        <v>2066</v>
      </c>
    </row>
    <row r="679" spans="1:9" ht="13">
      <c r="A679" s="11" t="s">
        <v>2067</v>
      </c>
      <c r="B679" s="6">
        <f>VLOOKUP(A679,list!A:K,11,FALSE)</f>
        <v>2</v>
      </c>
      <c r="C679" s="6" t="str">
        <f>VLOOKUP(A679,list!A:K,6,FALSE)</f>
        <v>Pangrati</v>
      </c>
      <c r="D679" s="12">
        <f>VLOOKUP(A679,list!A:K,3,FALSE)</f>
        <v>1050</v>
      </c>
      <c r="E679" s="6" t="s">
        <v>2068</v>
      </c>
      <c r="F679" s="11">
        <v>37.969095600000003</v>
      </c>
      <c r="G679" s="11">
        <v>23.744780800000001</v>
      </c>
      <c r="H679" s="6" t="str">
        <f t="shared" si="0"/>
        <v>(37,9690956 23,7447808),ID: 1508,2bd-Pangrati-1050€</v>
      </c>
      <c r="I679" s="6" t="s">
        <v>2069</v>
      </c>
    </row>
    <row r="680" spans="1:9" ht="13">
      <c r="A680" s="11" t="s">
        <v>2070</v>
      </c>
      <c r="B680" s="6">
        <f>VLOOKUP(A680,list!A:K,11,FALSE)</f>
        <v>2</v>
      </c>
      <c r="C680" s="6" t="str">
        <f>VLOOKUP(A680,list!A:K,6,FALSE)</f>
        <v>Marousi</v>
      </c>
      <c r="D680" s="12">
        <f>VLOOKUP(A680,list!A:K,3,FALSE)</f>
        <v>1140</v>
      </c>
      <c r="E680" s="6" t="s">
        <v>2071</v>
      </c>
      <c r="F680" s="11">
        <v>38.046310099999999</v>
      </c>
      <c r="G680" s="11">
        <v>23.8074163</v>
      </c>
      <c r="H680" s="6" t="str">
        <f t="shared" si="0"/>
        <v>(38,0463101 23,8074163),ID: 1476,2bd-Marousi-1140€</v>
      </c>
      <c r="I680" s="6" t="s">
        <v>2072</v>
      </c>
    </row>
    <row r="681" spans="1:9" ht="13">
      <c r="A681" s="11" t="s">
        <v>2073</v>
      </c>
      <c r="B681" s="6">
        <f>VLOOKUP(A681,list!A:K,11,FALSE)</f>
        <v>2</v>
      </c>
      <c r="C681" s="6" t="str">
        <f>VLOOKUP(A681,list!A:K,6,FALSE)</f>
        <v>Vrilissia</v>
      </c>
      <c r="D681" s="12">
        <f>VLOOKUP(A681,list!A:K,3,FALSE)</f>
        <v>1380</v>
      </c>
      <c r="E681" s="6" t="s">
        <v>2074</v>
      </c>
      <c r="F681" s="11">
        <v>38.033954700000002</v>
      </c>
      <c r="G681" s="11">
        <v>23.8330552</v>
      </c>
      <c r="H681" s="6" t="str">
        <f t="shared" si="0"/>
        <v>(38,0339547 23,8330552),ID: 1336,2bd-Vrilissia-1380€</v>
      </c>
      <c r="I681" s="6" t="s">
        <v>2075</v>
      </c>
    </row>
    <row r="682" spans="1:9" ht="13">
      <c r="A682" s="11" t="s">
        <v>2076</v>
      </c>
      <c r="B682" s="6">
        <f>VLOOKUP(A682,list!A:K,11,FALSE)</f>
        <v>2</v>
      </c>
      <c r="C682" s="6" t="str">
        <f>VLOOKUP(A682,list!A:K,6,FALSE)</f>
        <v>Vasilissis Sofias Avenue</v>
      </c>
      <c r="D682" s="12">
        <f>VLOOKUP(A682,list!A:K,3,FALSE)</f>
        <v>1000</v>
      </c>
      <c r="E682" s="6" t="s">
        <v>2077</v>
      </c>
      <c r="F682" s="11">
        <v>37.975368799999998</v>
      </c>
      <c r="G682" s="11">
        <v>23.742497499999999</v>
      </c>
      <c r="H682" s="6" t="str">
        <f t="shared" si="0"/>
        <v>(37,9753688 23,7424975),ID: 1768,2bd-Vasilissis Sofias Avenue-1000€</v>
      </c>
      <c r="I682" s="6" t="s">
        <v>2078</v>
      </c>
    </row>
    <row r="683" spans="1:9" ht="13">
      <c r="A683" s="11" t="s">
        <v>2079</v>
      </c>
      <c r="B683" s="6">
        <f>VLOOKUP(A683,list!A:K,11,FALSE)</f>
        <v>2</v>
      </c>
      <c r="C683" s="6" t="str">
        <f>VLOOKUP(A683,list!A:K,6,FALSE)</f>
        <v>Kolonaki</v>
      </c>
      <c r="D683" s="12">
        <f>VLOOKUP(A683,list!A:K,3,FALSE)</f>
        <v>1010</v>
      </c>
      <c r="E683" s="6" t="s">
        <v>2080</v>
      </c>
      <c r="F683" s="11">
        <v>37.982127300000002</v>
      </c>
      <c r="G683" s="11">
        <v>23.7368059</v>
      </c>
      <c r="H683" s="6" t="str">
        <f t="shared" si="0"/>
        <v>(37,9821273 23,7368059),ID: 111,2bd-Kolonaki-1010€</v>
      </c>
      <c r="I683" s="6" t="s">
        <v>2081</v>
      </c>
    </row>
    <row r="684" spans="1:9" ht="13">
      <c r="A684" s="11" t="s">
        <v>2082</v>
      </c>
      <c r="B684" s="6">
        <f>VLOOKUP(A684,list!A:K,11,FALSE)</f>
        <v>2</v>
      </c>
      <c r="C684" s="6" t="str">
        <f>VLOOKUP(A684,list!A:K,6,FALSE)</f>
        <v>Ampelokipoi</v>
      </c>
      <c r="D684" s="12">
        <f>VLOOKUP(A684,list!A:K,3,FALSE)</f>
        <v>1130</v>
      </c>
      <c r="E684" s="6" t="s">
        <v>2083</v>
      </c>
      <c r="F684" s="11">
        <v>37.987420499999999</v>
      </c>
      <c r="G684" s="11">
        <v>23.7659418</v>
      </c>
      <c r="H684" s="6" t="str">
        <f t="shared" si="0"/>
        <v>(37,9874205 23,7659418),ID: 1623,2bd-Ampelokipoi-1130€</v>
      </c>
      <c r="I684" s="6" t="s">
        <v>2084</v>
      </c>
    </row>
    <row r="685" spans="1:9" ht="13">
      <c r="A685" s="11" t="s">
        <v>2085</v>
      </c>
      <c r="B685" s="6">
        <f>VLOOKUP(A685,list!A:K,11,FALSE)</f>
        <v>2</v>
      </c>
      <c r="C685" s="6" t="str">
        <f>VLOOKUP(A685,list!A:K,6,FALSE)</f>
        <v>Alimos</v>
      </c>
      <c r="D685" s="12">
        <f>VLOOKUP(A685,list!A:K,3,FALSE)</f>
        <v>1380</v>
      </c>
      <c r="E685" s="6" t="s">
        <v>2086</v>
      </c>
      <c r="F685" s="11">
        <v>37.913685200000003</v>
      </c>
      <c r="G685" s="11">
        <v>23.717784000000002</v>
      </c>
      <c r="H685" s="6" t="str">
        <f t="shared" si="0"/>
        <v>(37,9136852 23,717784),ID: 1385,2bd-Alimos-1380€</v>
      </c>
      <c r="I685" s="6" t="s">
        <v>2087</v>
      </c>
    </row>
    <row r="686" spans="1:9" ht="13">
      <c r="A686" s="11" t="s">
        <v>2088</v>
      </c>
      <c r="B686" s="6">
        <f>VLOOKUP(A686,list!A:K,11,FALSE)</f>
        <v>2</v>
      </c>
      <c r="C686" s="6" t="str">
        <f>VLOOKUP(A686,list!A:K,6,FALSE)</f>
        <v>Pangrati</v>
      </c>
      <c r="D686" s="12">
        <f>VLOOKUP(A686,list!A:K,3,FALSE)</f>
        <v>870</v>
      </c>
      <c r="E686" s="6" t="s">
        <v>2089</v>
      </c>
      <c r="F686" s="11">
        <v>37.965688900000004</v>
      </c>
      <c r="G686" s="11">
        <v>23.748815400000002</v>
      </c>
      <c r="H686" s="6" t="str">
        <f t="shared" si="0"/>
        <v>(37,9656889 23,7488154),ID: 1306,2bd-Pangrati-870€</v>
      </c>
      <c r="I686" s="6" t="s">
        <v>2090</v>
      </c>
    </row>
    <row r="687" spans="1:9" ht="13">
      <c r="A687" s="11" t="s">
        <v>2091</v>
      </c>
      <c r="B687" s="6">
        <f>VLOOKUP(A687,list!A:K,11,FALSE)</f>
        <v>2</v>
      </c>
      <c r="C687" s="6" t="str">
        <f>VLOOKUP(A687,list!A:K,6,FALSE)</f>
        <v>Pangrati</v>
      </c>
      <c r="D687" s="12">
        <f>VLOOKUP(A687,list!A:K,3,FALSE)</f>
        <v>1170</v>
      </c>
      <c r="E687" s="6" t="s">
        <v>2092</v>
      </c>
      <c r="F687" s="11">
        <v>37.970900200000003</v>
      </c>
      <c r="G687" s="11">
        <v>23.744076700000001</v>
      </c>
      <c r="H687" s="6" t="str">
        <f t="shared" si="0"/>
        <v>(37,9709002 23,7440767),ID: 821,2bd-Pangrati-1170€</v>
      </c>
      <c r="I687" s="6" t="s">
        <v>2093</v>
      </c>
    </row>
    <row r="688" spans="1:9" ht="13">
      <c r="A688" s="11" t="s">
        <v>2094</v>
      </c>
      <c r="B688" s="6">
        <f>VLOOKUP(A688,list!A:K,11,FALSE)</f>
        <v>2</v>
      </c>
      <c r="C688" s="6" t="str">
        <f>VLOOKUP(A688,list!A:K,6,FALSE)</f>
        <v>Pangrati</v>
      </c>
      <c r="D688" s="12">
        <f>VLOOKUP(A688,list!A:K,3,FALSE)</f>
        <v>960</v>
      </c>
      <c r="E688" s="6" t="s">
        <v>2095</v>
      </c>
      <c r="F688" s="11">
        <v>37.969830600000002</v>
      </c>
      <c r="G688" s="11">
        <v>23.751566499999999</v>
      </c>
      <c r="H688" s="6" t="str">
        <f t="shared" si="0"/>
        <v>(37,9698306 23,7515665),ID: 1516,2bd-Pangrati-960€</v>
      </c>
      <c r="I688" s="6" t="s">
        <v>2096</v>
      </c>
    </row>
    <row r="689" spans="1:9" ht="13">
      <c r="A689" s="11" t="s">
        <v>2097</v>
      </c>
      <c r="B689" s="6">
        <f>VLOOKUP(A689,list!A:K,11,FALSE)</f>
        <v>2</v>
      </c>
      <c r="C689" s="6" t="str">
        <f>VLOOKUP(A689,list!A:K,6,FALSE)</f>
        <v>Neo Psychiko</v>
      </c>
      <c r="D689" s="12">
        <f>VLOOKUP(A689,list!A:K,3,FALSE)</f>
        <v>1190</v>
      </c>
      <c r="E689" s="6" t="s">
        <v>2098</v>
      </c>
      <c r="F689" s="11">
        <v>38.001266100000002</v>
      </c>
      <c r="G689" s="11">
        <v>23.776614200000001</v>
      </c>
      <c r="H689" s="6" t="str">
        <f t="shared" si="0"/>
        <v>(38,0012661 23,7766142),ID: 333,2bd-Neo Psychiko-1190€</v>
      </c>
      <c r="I689" s="6" t="s">
        <v>2099</v>
      </c>
    </row>
    <row r="690" spans="1:9" ht="13">
      <c r="A690" s="11" t="s">
        <v>2100</v>
      </c>
      <c r="B690" s="6">
        <f>VLOOKUP(A690,list!A:K,11,FALSE)</f>
        <v>2</v>
      </c>
      <c r="C690" s="6" t="str">
        <f>VLOOKUP(A690,list!A:K,6,FALSE)</f>
        <v>Chalandri</v>
      </c>
      <c r="D690" s="12">
        <f>VLOOKUP(A690,list!A:K,3,FALSE)</f>
        <v>1570</v>
      </c>
      <c r="E690" s="6" t="s">
        <v>2101</v>
      </c>
      <c r="F690" s="11">
        <v>38.021421400000001</v>
      </c>
      <c r="G690" s="11">
        <v>23.798767900000001</v>
      </c>
      <c r="H690" s="6" t="str">
        <f t="shared" si="0"/>
        <v>(38,0214214 23,7987679),ID: 1703,2bd-Chalandri-1570€</v>
      </c>
      <c r="I690" s="6" t="s">
        <v>2102</v>
      </c>
    </row>
    <row r="691" spans="1:9" ht="13">
      <c r="A691" s="11" t="s">
        <v>2103</v>
      </c>
      <c r="B691" s="6">
        <f>VLOOKUP(A691,list!A:K,11,FALSE)</f>
        <v>2</v>
      </c>
      <c r="C691" s="6" t="str">
        <f>VLOOKUP(A691,list!A:K,6,FALSE)</f>
        <v>Pangrati</v>
      </c>
      <c r="D691" s="12">
        <f>VLOOKUP(A691,list!A:K,3,FALSE)</f>
        <v>1180</v>
      </c>
      <c r="E691" s="6" t="s">
        <v>2104</v>
      </c>
      <c r="F691" s="11">
        <v>37.963884899999996</v>
      </c>
      <c r="G691" s="11">
        <v>23.7449409</v>
      </c>
      <c r="H691" s="6" t="str">
        <f t="shared" si="0"/>
        <v>(37,9638849 23,7449409),ID: 1790,2bd-Pangrati-1180€</v>
      </c>
      <c r="I691" s="6" t="s">
        <v>2105</v>
      </c>
    </row>
    <row r="692" spans="1:9" ht="13">
      <c r="A692" s="11" t="s">
        <v>2106</v>
      </c>
      <c r="B692" s="6">
        <f>VLOOKUP(A692,list!A:K,11,FALSE)</f>
        <v>2</v>
      </c>
      <c r="C692" s="6" t="str">
        <f>VLOOKUP(A692,list!A:K,6,FALSE)</f>
        <v>Marousi</v>
      </c>
      <c r="D692" s="12">
        <f>VLOOKUP(A692,list!A:K,3,FALSE)</f>
        <v>1040</v>
      </c>
      <c r="E692" s="6" t="s">
        <v>2107</v>
      </c>
      <c r="F692" s="11">
        <v>38.046310099999999</v>
      </c>
      <c r="G692" s="11">
        <v>23.8074163</v>
      </c>
      <c r="H692" s="6" t="str">
        <f t="shared" si="0"/>
        <v>(38,0463101 23,8074163),ID: 1717,2bd-Marousi-1040€</v>
      </c>
      <c r="I692" s="6" t="s">
        <v>2108</v>
      </c>
    </row>
    <row r="693" spans="1:9" ht="13">
      <c r="A693" s="11" t="s">
        <v>2109</v>
      </c>
      <c r="B693" s="6">
        <f>VLOOKUP(A693,list!A:K,11,FALSE)</f>
        <v>2</v>
      </c>
      <c r="C693" s="6" t="str">
        <f>VLOOKUP(A693,list!A:K,6,FALSE)</f>
        <v>Acropolis</v>
      </c>
      <c r="D693" s="12">
        <f>VLOOKUP(A693,list!A:K,3,FALSE)</f>
        <v>1530</v>
      </c>
      <c r="E693" s="6" t="s">
        <v>2110</v>
      </c>
      <c r="F693" s="11">
        <v>37.967626500000001</v>
      </c>
      <c r="G693" s="11">
        <v>23.727362299999999</v>
      </c>
      <c r="H693" s="6" t="str">
        <f t="shared" si="0"/>
        <v>(37,9676265 23,7273623),ID: 879,2bd-Acropolis-1530€</v>
      </c>
      <c r="I693" s="6" t="s">
        <v>2111</v>
      </c>
    </row>
    <row r="694" spans="1:9" ht="13">
      <c r="A694" s="11" t="s">
        <v>2112</v>
      </c>
      <c r="B694" s="6">
        <f>VLOOKUP(A694,list!A:K,11,FALSE)</f>
        <v>2</v>
      </c>
      <c r="C694" s="6" t="str">
        <f>VLOOKUP(A694,list!A:K,6,FALSE)</f>
        <v>Palaio Faliro</v>
      </c>
      <c r="D694" s="12">
        <f>VLOOKUP(A694,list!A:K,3,FALSE)</f>
        <v>1370</v>
      </c>
      <c r="E694" s="6" t="s">
        <v>2113</v>
      </c>
      <c r="F694" s="11">
        <v>37.926021599999999</v>
      </c>
      <c r="G694" s="11">
        <v>23.696047100000001</v>
      </c>
      <c r="H694" s="6" t="str">
        <f t="shared" si="0"/>
        <v>(37,9260216 23,6960471),ID: 1817,2bd-Palaio Faliro-1370€</v>
      </c>
      <c r="I694" s="6" t="s">
        <v>2114</v>
      </c>
    </row>
    <row r="695" spans="1:9" ht="13">
      <c r="A695" s="11" t="s">
        <v>2115</v>
      </c>
      <c r="B695" s="6">
        <f>VLOOKUP(A695,list!A:K,11,FALSE)</f>
        <v>2</v>
      </c>
      <c r="C695" s="6" t="str">
        <f>VLOOKUP(A695,list!A:K,6,FALSE)</f>
        <v>Neo Psychiko</v>
      </c>
      <c r="D695" s="12">
        <f>VLOOKUP(A695,list!A:K,3,FALSE)</f>
        <v>1430</v>
      </c>
      <c r="E695" s="6" t="s">
        <v>2116</v>
      </c>
      <c r="F695" s="11">
        <v>38.0042209</v>
      </c>
      <c r="G695" s="11">
        <v>23.782893600000001</v>
      </c>
      <c r="H695" s="6" t="str">
        <f t="shared" si="0"/>
        <v>(38,0042209 23,7828936),ID: 567,2bd-Neo Psychiko-1430€</v>
      </c>
      <c r="I695" s="6" t="s">
        <v>2117</v>
      </c>
    </row>
    <row r="696" spans="1:9" ht="13">
      <c r="A696" s="11" t="s">
        <v>2118</v>
      </c>
      <c r="B696" s="6">
        <f>VLOOKUP(A696,list!A:K,11,FALSE)</f>
        <v>2</v>
      </c>
      <c r="C696" s="6" t="str">
        <f>VLOOKUP(A696,list!A:K,6,FALSE)</f>
        <v>Pangrati</v>
      </c>
      <c r="D696" s="12">
        <f>VLOOKUP(A696,list!A:K,3,FALSE)</f>
        <v>1220</v>
      </c>
      <c r="E696" s="6" t="s">
        <v>2119</v>
      </c>
      <c r="F696" s="11">
        <v>37.969992400000002</v>
      </c>
      <c r="G696" s="11">
        <v>23.741658699999999</v>
      </c>
      <c r="H696" s="6" t="str">
        <f t="shared" si="0"/>
        <v>(37,9699924 23,7416587),ID: 515,2bd-Pangrati-1220€</v>
      </c>
      <c r="I696" s="6" t="s">
        <v>2120</v>
      </c>
    </row>
    <row r="697" spans="1:9" ht="13">
      <c r="A697" s="11" t="s">
        <v>2121</v>
      </c>
      <c r="B697" s="6">
        <f>VLOOKUP(A697,list!A:K,11,FALSE)</f>
        <v>2</v>
      </c>
      <c r="C697" s="6" t="str">
        <f>VLOOKUP(A697,list!A:K,6,FALSE)</f>
        <v>Chalandri</v>
      </c>
      <c r="D697" s="12">
        <f>VLOOKUP(A697,list!A:K,3,FALSE)</f>
        <v>980</v>
      </c>
      <c r="E697" s="6" t="s">
        <v>2122</v>
      </c>
      <c r="F697" s="11">
        <v>38.013871399999999</v>
      </c>
      <c r="G697" s="11">
        <v>23.784820100000001</v>
      </c>
      <c r="H697" s="6" t="str">
        <f t="shared" si="0"/>
        <v>(38,0138714 23,7848201),ID: 142,2bd-Chalandri-980€</v>
      </c>
      <c r="I697" s="6" t="s">
        <v>2123</v>
      </c>
    </row>
    <row r="698" spans="1:9" ht="13">
      <c r="A698" s="11" t="s">
        <v>2124</v>
      </c>
      <c r="B698" s="6">
        <f>VLOOKUP(A698,list!A:K,11,FALSE)</f>
        <v>2</v>
      </c>
      <c r="C698" s="6" t="str">
        <f>VLOOKUP(A698,list!A:K,6,FALSE)</f>
        <v>Lycabettus</v>
      </c>
      <c r="D698" s="12">
        <f>VLOOKUP(A698,list!A:K,3,FALSE)</f>
        <v>1100</v>
      </c>
      <c r="E698" s="6" t="s">
        <v>2125</v>
      </c>
      <c r="F698" s="11">
        <v>37.984986300000003</v>
      </c>
      <c r="G698" s="11">
        <v>23.740013900000001</v>
      </c>
      <c r="H698" s="6" t="str">
        <f t="shared" si="0"/>
        <v>(37,9849863 23,7400139),ID: 1275,2bd-Lycabettus-1100€</v>
      </c>
      <c r="I698" s="6" t="s">
        <v>2126</v>
      </c>
    </row>
    <row r="699" spans="1:9" ht="13">
      <c r="A699" s="11" t="s">
        <v>2127</v>
      </c>
      <c r="B699" s="6">
        <f>VLOOKUP(A699,list!A:K,11,FALSE)</f>
        <v>2</v>
      </c>
      <c r="C699" s="6" t="str">
        <f>VLOOKUP(A699,list!A:K,6,FALSE)</f>
        <v>Marousi</v>
      </c>
      <c r="D699" s="12">
        <f>VLOOKUP(A699,list!A:K,3,FALSE)</f>
        <v>1320</v>
      </c>
      <c r="E699" s="6" t="s">
        <v>2128</v>
      </c>
      <c r="F699" s="11">
        <v>38.050512900000001</v>
      </c>
      <c r="G699" s="11">
        <v>23.811914900000001</v>
      </c>
      <c r="H699" s="6" t="str">
        <f t="shared" si="0"/>
        <v>(38,0505129 23,8119149),ID: 1604,2bd-Marousi-1320€</v>
      </c>
      <c r="I699" s="6" t="s">
        <v>2129</v>
      </c>
    </row>
    <row r="700" spans="1:9" ht="13">
      <c r="A700" s="11" t="s">
        <v>2130</v>
      </c>
      <c r="B700" s="6">
        <f>VLOOKUP(A700,list!A:K,11,FALSE)</f>
        <v>2</v>
      </c>
      <c r="C700" s="6" t="str">
        <f>VLOOKUP(A700,list!A:K,6,FALSE)</f>
        <v>Marousi</v>
      </c>
      <c r="D700" s="12">
        <f>VLOOKUP(A700,list!A:K,3,FALSE)</f>
        <v>1330</v>
      </c>
      <c r="E700" s="6" t="s">
        <v>2131</v>
      </c>
      <c r="F700" s="11">
        <v>38.046310099999999</v>
      </c>
      <c r="G700" s="11">
        <v>23.8074163</v>
      </c>
      <c r="H700" s="6" t="str">
        <f t="shared" si="0"/>
        <v>(38,0463101 23,8074163),ID: 1251,2bd-Marousi-1330€</v>
      </c>
      <c r="I700" s="6" t="s">
        <v>2132</v>
      </c>
    </row>
    <row r="701" spans="1:9" ht="13">
      <c r="A701" s="11" t="s">
        <v>2133</v>
      </c>
      <c r="B701" s="6">
        <f>VLOOKUP(A701,list!A:K,11,FALSE)</f>
        <v>2</v>
      </c>
      <c r="C701" s="6" t="str">
        <f>VLOOKUP(A701,list!A:K,6,FALSE)</f>
        <v>Nea Erithrea</v>
      </c>
      <c r="D701" s="12">
        <f>VLOOKUP(A701,list!A:K,3,FALSE)</f>
        <v>1260</v>
      </c>
      <c r="E701" s="6" t="s">
        <v>2134</v>
      </c>
      <c r="F701" s="11">
        <v>38.094741900000002</v>
      </c>
      <c r="G701" s="11">
        <v>23.812364299999999</v>
      </c>
      <c r="H701" s="6" t="str">
        <f t="shared" si="0"/>
        <v>(38,0947419 23,8123643),ID: 1861,2bd-Nea Erithrea-1260€</v>
      </c>
      <c r="I701" s="6" t="s">
        <v>2135</v>
      </c>
    </row>
    <row r="702" spans="1:9" ht="13">
      <c r="A702" s="11" t="s">
        <v>2136</v>
      </c>
      <c r="B702" s="6">
        <f>VLOOKUP(A702,list!A:K,11,FALSE)</f>
        <v>2</v>
      </c>
      <c r="C702" s="6" t="str">
        <f>VLOOKUP(A702,list!A:K,6,FALSE)</f>
        <v>Kolonaki</v>
      </c>
      <c r="D702" s="12">
        <f>VLOOKUP(A702,list!A:K,3,FALSE)</f>
        <v>1940</v>
      </c>
      <c r="E702" s="6" t="s">
        <v>2137</v>
      </c>
      <c r="F702" s="11">
        <v>37.980324199999998</v>
      </c>
      <c r="G702" s="11">
        <v>23.747664400000001</v>
      </c>
      <c r="H702" s="6" t="str">
        <f t="shared" si="0"/>
        <v>(37,9803242 23,7476644),ID: 1886,2bd-Kolonaki-1940€</v>
      </c>
      <c r="I702" s="6" t="s">
        <v>2138</v>
      </c>
    </row>
    <row r="703" spans="1:9" ht="13">
      <c r="A703" s="11" t="s">
        <v>2139</v>
      </c>
      <c r="B703" s="6">
        <f>VLOOKUP(A703,list!A:K,11,FALSE)</f>
        <v>2</v>
      </c>
      <c r="C703" s="6" t="str">
        <f>VLOOKUP(A703,list!A:K,6,FALSE)</f>
        <v>Alimos</v>
      </c>
      <c r="D703" s="12">
        <f>VLOOKUP(A703,list!A:K,3,FALSE)</f>
        <v>1600</v>
      </c>
      <c r="E703" s="6" t="s">
        <v>2140</v>
      </c>
      <c r="F703" s="11">
        <v>37.917415200000001</v>
      </c>
      <c r="G703" s="11">
        <v>23.7084343</v>
      </c>
      <c r="H703" s="6" t="str">
        <f t="shared" si="0"/>
        <v>(37,9174152 23,7084343),ID: 525,2bd-Alimos-1600€</v>
      </c>
      <c r="I703" s="6" t="s">
        <v>2141</v>
      </c>
    </row>
    <row r="704" spans="1:9" ht="13">
      <c r="A704" s="11" t="s">
        <v>2142</v>
      </c>
      <c r="B704" s="6">
        <f>VLOOKUP(A704,list!A:K,11,FALSE)</f>
        <v>2</v>
      </c>
      <c r="C704" s="6" t="str">
        <f>VLOOKUP(A704,list!A:K,6,FALSE)</f>
        <v>Kolonaki</v>
      </c>
      <c r="D704" s="12">
        <f>VLOOKUP(A704,list!A:K,3,FALSE)</f>
        <v>2270</v>
      </c>
      <c r="E704" s="6" t="s">
        <v>2143</v>
      </c>
      <c r="F704" s="11">
        <v>37.979908999999999</v>
      </c>
      <c r="G704" s="11">
        <v>23.744311199999999</v>
      </c>
      <c r="H704" s="6" t="str">
        <f t="shared" si="0"/>
        <v>(37,979909 23,7443112),ID: 507,2bd-Kolonaki-2270€</v>
      </c>
      <c r="I704" s="6" t="s">
        <v>2144</v>
      </c>
    </row>
    <row r="705" spans="1:9" ht="13">
      <c r="A705" s="11" t="s">
        <v>2145</v>
      </c>
      <c r="B705" s="6">
        <f>VLOOKUP(A705,list!A:K,11,FALSE)</f>
        <v>2</v>
      </c>
      <c r="C705" s="6" t="str">
        <f>VLOOKUP(A705,list!A:K,6,FALSE)</f>
        <v>Chalandri</v>
      </c>
      <c r="D705" s="12">
        <f>VLOOKUP(A705,list!A:K,3,FALSE)</f>
        <v>1040</v>
      </c>
      <c r="E705" s="6" t="s">
        <v>2146</v>
      </c>
      <c r="F705" s="11">
        <v>38.010452800000003</v>
      </c>
      <c r="G705" s="11">
        <v>23.8017097</v>
      </c>
      <c r="H705" s="6" t="str">
        <f t="shared" si="0"/>
        <v>(38,0104528 23,8017097),ID: 1854,2bd-Chalandri-1040€</v>
      </c>
      <c r="I705" s="6" t="s">
        <v>2147</v>
      </c>
    </row>
    <row r="706" spans="1:9" ht="13">
      <c r="A706" s="11" t="s">
        <v>2148</v>
      </c>
      <c r="B706" s="6">
        <f>VLOOKUP(A706,list!A:K,11,FALSE)</f>
        <v>2</v>
      </c>
      <c r="C706" s="6" t="str">
        <f>VLOOKUP(A706,list!A:K,6,FALSE)</f>
        <v>Ampelokipoi</v>
      </c>
      <c r="D706" s="12">
        <f>VLOOKUP(A706,list!A:K,3,FALSE)</f>
        <v>1050</v>
      </c>
      <c r="E706" s="6" t="s">
        <v>2149</v>
      </c>
      <c r="F706" s="11">
        <v>37.9931129</v>
      </c>
      <c r="G706" s="11">
        <v>23.762891100000001</v>
      </c>
      <c r="H706" s="6" t="str">
        <f t="shared" si="0"/>
        <v>(37,9931129 23,7628911),ID: 1514,2bd-Ampelokipoi-1050€</v>
      </c>
      <c r="I706" s="6" t="s">
        <v>2150</v>
      </c>
    </row>
    <row r="707" spans="1:9" ht="13">
      <c r="A707" s="11" t="s">
        <v>2151</v>
      </c>
      <c r="B707" s="6">
        <f>VLOOKUP(A707,list!A:K,11,FALSE)</f>
        <v>2</v>
      </c>
      <c r="C707" s="6" t="str">
        <f>VLOOKUP(A707,list!A:K,6,FALSE)</f>
        <v>Piraeus</v>
      </c>
      <c r="D707" s="12">
        <f>VLOOKUP(A707,list!A:K,3,FALSE)</f>
        <v>960</v>
      </c>
      <c r="E707" s="6" t="s">
        <v>2152</v>
      </c>
      <c r="F707" s="11">
        <v>37.9562095</v>
      </c>
      <c r="G707" s="11">
        <v>23.632515699999999</v>
      </c>
      <c r="H707" s="6" t="str">
        <f t="shared" si="0"/>
        <v>(37,9562095 23,6325157),ID: 544,2bd-Piraeus-960€</v>
      </c>
      <c r="I707" s="6" t="s">
        <v>2153</v>
      </c>
    </row>
    <row r="708" spans="1:9" ht="13">
      <c r="A708" s="11" t="s">
        <v>2154</v>
      </c>
      <c r="B708" s="6">
        <f>VLOOKUP(A708,list!A:K,11,FALSE)</f>
        <v>2</v>
      </c>
      <c r="C708" s="6" t="str">
        <f>VLOOKUP(A708,list!A:K,6,FALSE)</f>
        <v>Ampelokipoi</v>
      </c>
      <c r="D708" s="12">
        <f>VLOOKUP(A708,list!A:K,3,FALSE)</f>
        <v>1150</v>
      </c>
      <c r="E708" s="6" t="s">
        <v>2155</v>
      </c>
      <c r="F708" s="11">
        <v>37.990183000000002</v>
      </c>
      <c r="G708" s="11">
        <v>23.767453799999998</v>
      </c>
      <c r="H708" s="6" t="str">
        <f t="shared" si="0"/>
        <v>(37,990183 23,7674538),ID: 1531,2bd-Ampelokipoi-1150€</v>
      </c>
      <c r="I708" s="6" t="s">
        <v>2156</v>
      </c>
    </row>
    <row r="709" spans="1:9" ht="13">
      <c r="A709" s="11" t="s">
        <v>2157</v>
      </c>
      <c r="B709" s="6">
        <f>VLOOKUP(A709,list!A:K,11,FALSE)</f>
        <v>2</v>
      </c>
      <c r="C709" s="6" t="str">
        <f>VLOOKUP(A709,list!A:K,6,FALSE)</f>
        <v>Vrilissia</v>
      </c>
      <c r="D709" s="12">
        <f>VLOOKUP(A709,list!A:K,3,FALSE)</f>
        <v>1180</v>
      </c>
      <c r="E709" s="6" t="s">
        <v>2158</v>
      </c>
      <c r="F709" s="11">
        <v>38.003180299999997</v>
      </c>
      <c r="G709" s="11">
        <v>23.734203699999998</v>
      </c>
      <c r="H709" s="6" t="str">
        <f t="shared" si="0"/>
        <v>(38,0031803 23,7342037),ID: 1054,2bd-Vrilissia-1180€</v>
      </c>
      <c r="I709" s="6" t="s">
        <v>2159</v>
      </c>
    </row>
    <row r="710" spans="1:9" ht="13">
      <c r="A710" s="11" t="s">
        <v>2160</v>
      </c>
      <c r="B710" s="6">
        <f>VLOOKUP(A710,list!A:K,11,FALSE)</f>
        <v>2</v>
      </c>
      <c r="C710" s="6" t="str">
        <f>VLOOKUP(A710,list!A:K,6,FALSE)</f>
        <v>Marousi</v>
      </c>
      <c r="D710" s="12">
        <f>VLOOKUP(A710,list!A:K,3,FALSE)</f>
        <v>1280</v>
      </c>
      <c r="E710" s="6" t="s">
        <v>2161</v>
      </c>
      <c r="F710" s="11">
        <v>37.999837599999999</v>
      </c>
      <c r="G710" s="11">
        <v>23.816669399999999</v>
      </c>
      <c r="H710" s="6" t="str">
        <f t="shared" si="0"/>
        <v>(37,9998376 23,8166694),ID: 1064,2bd-Marousi-1280€</v>
      </c>
      <c r="I710" s="6" t="s">
        <v>2162</v>
      </c>
    </row>
    <row r="711" spans="1:9" ht="13">
      <c r="A711" s="11" t="s">
        <v>2163</v>
      </c>
      <c r="B711" s="6">
        <f>VLOOKUP(A711,list!A:K,11,FALSE)</f>
        <v>2</v>
      </c>
      <c r="C711" s="6" t="str">
        <f>VLOOKUP(A711,list!A:K,6,FALSE)</f>
        <v>Kolonaki</v>
      </c>
      <c r="D711" s="12">
        <f>VLOOKUP(A711,list!A:K,3,FALSE)</f>
        <v>1740</v>
      </c>
      <c r="E711" s="6" t="s">
        <v>2164</v>
      </c>
      <c r="F711" s="11">
        <v>37.9769127</v>
      </c>
      <c r="G711" s="11">
        <v>23.7468045</v>
      </c>
      <c r="H711" s="6" t="str">
        <f t="shared" si="0"/>
        <v>(37,9769127 23,7468045),ID: 119,2bd-Kolonaki-1740€</v>
      </c>
      <c r="I711" s="6" t="s">
        <v>2165</v>
      </c>
    </row>
    <row r="712" spans="1:9" ht="13">
      <c r="A712" s="11" t="s">
        <v>2166</v>
      </c>
      <c r="B712" s="6">
        <f>VLOOKUP(A712,list!A:K,11,FALSE)</f>
        <v>2</v>
      </c>
      <c r="C712" s="6" t="str">
        <f>VLOOKUP(A712,list!A:K,6,FALSE)</f>
        <v>Koukaki</v>
      </c>
      <c r="D712" s="12">
        <f>VLOOKUP(A712,list!A:K,3,FALSE)</f>
        <v>1080</v>
      </c>
      <c r="E712" s="6" t="s">
        <v>2167</v>
      </c>
      <c r="F712" s="11">
        <v>37.965369600000002</v>
      </c>
      <c r="G712" s="11">
        <v>23.723425299999999</v>
      </c>
      <c r="H712" s="6" t="str">
        <f t="shared" si="0"/>
        <v>(37,9653696 23,7234253),ID: 1489,2bd-Koukaki-1080€</v>
      </c>
      <c r="I712" s="6" t="s">
        <v>2168</v>
      </c>
    </row>
    <row r="713" spans="1:9" ht="13">
      <c r="A713" s="11" t="s">
        <v>2169</v>
      </c>
      <c r="B713" s="6">
        <f>VLOOKUP(A713,list!A:K,11,FALSE)</f>
        <v>2</v>
      </c>
      <c r="C713" s="6" t="str">
        <f>VLOOKUP(A713,list!A:K,6,FALSE)</f>
        <v>Elliniko</v>
      </c>
      <c r="D713" s="12">
        <f>VLOOKUP(A713,list!A:K,3,FALSE)</f>
        <v>1670</v>
      </c>
      <c r="E713" s="6" t="s">
        <v>2170</v>
      </c>
      <c r="F713" s="11">
        <v>37.895912299999999</v>
      </c>
      <c r="G713" s="11">
        <v>23.751926300000001</v>
      </c>
      <c r="H713" s="6" t="str">
        <f t="shared" si="0"/>
        <v>(37,8959123 23,7519263),ID: 1538,2bd-Elliniko-1670€</v>
      </c>
      <c r="I713" s="6" t="s">
        <v>2171</v>
      </c>
    </row>
    <row r="714" spans="1:9" ht="13">
      <c r="A714" s="11" t="s">
        <v>2172</v>
      </c>
      <c r="B714" s="6">
        <f>VLOOKUP(A714,list!A:K,11,FALSE)</f>
        <v>2</v>
      </c>
      <c r="C714" s="6" t="str">
        <f>VLOOKUP(A714,list!A:K,6,FALSE)</f>
        <v>Marousi</v>
      </c>
      <c r="D714" s="12">
        <f>VLOOKUP(A714,list!A:K,3,FALSE)</f>
        <v>1250</v>
      </c>
      <c r="E714" s="6" t="s">
        <v>2173</v>
      </c>
      <c r="F714" s="11">
        <v>38.052888199999998</v>
      </c>
      <c r="G714" s="11">
        <v>23.805159400000001</v>
      </c>
      <c r="H714" s="6" t="str">
        <f t="shared" si="0"/>
        <v>(38,0528882 23,8051594),ID: 932,2bd-Marousi-1250€</v>
      </c>
      <c r="I714" s="6" t="s">
        <v>2174</v>
      </c>
    </row>
    <row r="715" spans="1:9" ht="13">
      <c r="A715" s="11" t="s">
        <v>2175</v>
      </c>
      <c r="B715" s="6">
        <f>VLOOKUP(A715,list!A:K,11,FALSE)</f>
        <v>2</v>
      </c>
      <c r="C715" s="6" t="str">
        <f>VLOOKUP(A715,list!A:K,6,FALSE)</f>
        <v>Palaio Faliro</v>
      </c>
      <c r="D715" s="12">
        <f>VLOOKUP(A715,list!A:K,3,FALSE)</f>
        <v>1450</v>
      </c>
      <c r="E715" s="6" t="s">
        <v>2176</v>
      </c>
      <c r="F715" s="11">
        <v>37.927778000000004</v>
      </c>
      <c r="G715" s="11">
        <v>23.703625599999999</v>
      </c>
      <c r="H715" s="6" t="str">
        <f t="shared" si="0"/>
        <v>(37,927778 23,7036256),ID: 1444,2bd-Palaio Faliro-1450€</v>
      </c>
      <c r="I715" s="6" t="s">
        <v>2177</v>
      </c>
    </row>
    <row r="716" spans="1:9" ht="13">
      <c r="A716" s="11" t="s">
        <v>2178</v>
      </c>
      <c r="B716" s="6">
        <f>VLOOKUP(A716,list!A:K,11,FALSE)</f>
        <v>2</v>
      </c>
      <c r="C716" s="6" t="str">
        <f>VLOOKUP(A716,list!A:K,6,FALSE)</f>
        <v>Kifisia</v>
      </c>
      <c r="D716" s="12">
        <f>VLOOKUP(A716,list!A:K,3,FALSE)</f>
        <v>1540</v>
      </c>
      <c r="E716" s="6" t="s">
        <v>2179</v>
      </c>
      <c r="F716" s="11">
        <v>38.072968199999998</v>
      </c>
      <c r="G716" s="11">
        <v>23.823644099999999</v>
      </c>
      <c r="H716" s="6" t="str">
        <f t="shared" si="0"/>
        <v>(38,0729682 23,8236441),ID: 809,2bd-Kifisia-1540€</v>
      </c>
      <c r="I716" s="6" t="s">
        <v>2180</v>
      </c>
    </row>
    <row r="717" spans="1:9" ht="13">
      <c r="A717" s="11" t="s">
        <v>2181</v>
      </c>
      <c r="B717" s="6">
        <f>VLOOKUP(A717,list!A:K,11,FALSE)</f>
        <v>2</v>
      </c>
      <c r="C717" s="6" t="str">
        <f>VLOOKUP(A717,list!A:K,6,FALSE)</f>
        <v>Palaio Faliro</v>
      </c>
      <c r="D717" s="12">
        <f>VLOOKUP(A717,list!A:K,3,FALSE)</f>
        <v>1210</v>
      </c>
      <c r="E717" s="6" t="s">
        <v>2182</v>
      </c>
      <c r="F717" s="11">
        <v>37.922041499999999</v>
      </c>
      <c r="G717" s="11">
        <v>23.709571100000002</v>
      </c>
      <c r="H717" s="6" t="str">
        <f t="shared" si="0"/>
        <v>(37,9220415 23,7095711),ID: 619,2bd-Palaio Faliro-1210€</v>
      </c>
      <c r="I717" s="6" t="s">
        <v>2183</v>
      </c>
    </row>
    <row r="718" spans="1:9" ht="13">
      <c r="A718" s="11" t="s">
        <v>2184</v>
      </c>
      <c r="B718" s="6">
        <f>VLOOKUP(A718,list!A:K,11,FALSE)</f>
        <v>2</v>
      </c>
      <c r="C718" s="6" t="str">
        <f>VLOOKUP(A718,list!A:K,6,FALSE)</f>
        <v>Ampelokipoi</v>
      </c>
      <c r="D718" s="12">
        <f>VLOOKUP(A718,list!A:K,3,FALSE)</f>
        <v>1220</v>
      </c>
      <c r="E718" s="6" t="s">
        <v>2185</v>
      </c>
      <c r="F718" s="11">
        <v>37.991729599999999</v>
      </c>
      <c r="G718" s="11">
        <v>23.760157</v>
      </c>
      <c r="H718" s="6" t="str">
        <f t="shared" si="0"/>
        <v>(37,9917296 23,760157),ID: 1289,2bd-Ampelokipoi-1220€</v>
      </c>
      <c r="I718" s="6" t="s">
        <v>2186</v>
      </c>
    </row>
    <row r="719" spans="1:9" ht="13">
      <c r="A719" s="11" t="s">
        <v>2187</v>
      </c>
      <c r="B719" s="6">
        <f>VLOOKUP(A719,list!A:K,11,FALSE)</f>
        <v>2</v>
      </c>
      <c r="C719" s="6" t="str">
        <f>VLOOKUP(A719,list!A:K,6,FALSE)</f>
        <v>Marousi</v>
      </c>
      <c r="D719" s="12">
        <f>VLOOKUP(A719,list!A:K,3,FALSE)</f>
        <v>1430</v>
      </c>
      <c r="E719" s="6" t="s">
        <v>2188</v>
      </c>
      <c r="F719" s="11">
        <v>38.048870200000003</v>
      </c>
      <c r="G719" s="11">
        <v>23.816482600000001</v>
      </c>
      <c r="H719" s="6" t="str">
        <f t="shared" si="0"/>
        <v>(38,0488702 23,8164826),ID: 1857,2bd-Marousi-1430€</v>
      </c>
      <c r="I719" s="6" t="s">
        <v>2189</v>
      </c>
    </row>
    <row r="720" spans="1:9" ht="13">
      <c r="A720" s="11" t="s">
        <v>2190</v>
      </c>
      <c r="B720" s="6">
        <f>VLOOKUP(A720,list!A:K,11,FALSE)</f>
        <v>2</v>
      </c>
      <c r="C720" s="6" t="str">
        <f>VLOOKUP(A720,list!A:K,6,FALSE)</f>
        <v>Ampelokipoi</v>
      </c>
      <c r="D720" s="12">
        <f>VLOOKUP(A720,list!A:K,3,FALSE)</f>
        <v>1090</v>
      </c>
      <c r="E720" s="6" t="s">
        <v>2191</v>
      </c>
      <c r="F720" s="11">
        <v>37.989985599999997</v>
      </c>
      <c r="G720" s="11">
        <v>23.765721500000001</v>
      </c>
      <c r="H720" s="6" t="str">
        <f t="shared" si="0"/>
        <v>(37,9899856 23,7657215),ID: 1849,2bd-Ampelokipoi-1090€</v>
      </c>
      <c r="I720" s="6" t="s">
        <v>2192</v>
      </c>
    </row>
    <row r="721" spans="1:9" ht="13">
      <c r="A721" s="11" t="s">
        <v>2193</v>
      </c>
      <c r="B721" s="6">
        <f>VLOOKUP(A721,list!A:K,11,FALSE)</f>
        <v>2</v>
      </c>
      <c r="C721" s="6" t="str">
        <f>VLOOKUP(A721,list!A:K,6,FALSE)</f>
        <v>Ampelokipoi</v>
      </c>
      <c r="D721" s="12">
        <f>VLOOKUP(A721,list!A:K,3,FALSE)</f>
        <v>810</v>
      </c>
      <c r="E721" s="6" t="s">
        <v>2194</v>
      </c>
      <c r="F721" s="11">
        <v>37.988684900000003</v>
      </c>
      <c r="G721" s="11">
        <v>23.764011700000001</v>
      </c>
      <c r="H721" s="6" t="str">
        <f t="shared" si="0"/>
        <v>(37,9886849 23,7640117),ID: 942,2bd-Ampelokipoi-810€</v>
      </c>
      <c r="I721" s="6" t="s">
        <v>2195</v>
      </c>
    </row>
    <row r="722" spans="1:9" ht="13">
      <c r="A722" s="11" t="s">
        <v>2196</v>
      </c>
      <c r="B722" s="6">
        <f>VLOOKUP(A722,list!A:K,11,FALSE)</f>
        <v>2</v>
      </c>
      <c r="C722" s="6" t="str">
        <f>VLOOKUP(A722,list!A:K,6,FALSE)</f>
        <v>Kolonaki</v>
      </c>
      <c r="D722" s="12">
        <f>VLOOKUP(A722,list!A:K,3,FALSE)</f>
        <v>1850</v>
      </c>
      <c r="E722" s="6" t="s">
        <v>2197</v>
      </c>
      <c r="F722" s="11">
        <v>37.9769127</v>
      </c>
      <c r="G722" s="11">
        <v>23.7468045</v>
      </c>
      <c r="H722" s="6" t="str">
        <f t="shared" si="0"/>
        <v>(37,9769127 23,7468045),ID: 403,2bd-Kolonaki-1850€</v>
      </c>
      <c r="I722" s="6" t="s">
        <v>2198</v>
      </c>
    </row>
    <row r="723" spans="1:9" ht="13">
      <c r="A723" s="11" t="s">
        <v>2199</v>
      </c>
      <c r="B723" s="6">
        <f>VLOOKUP(A723,list!A:K,11,FALSE)</f>
        <v>2</v>
      </c>
      <c r="C723" s="6" t="str">
        <f>VLOOKUP(A723,list!A:K,6,FALSE)</f>
        <v>Chalandri</v>
      </c>
      <c r="D723" s="12">
        <f>VLOOKUP(A723,list!A:K,3,FALSE)</f>
        <v>1310</v>
      </c>
      <c r="E723" s="6" t="s">
        <v>2200</v>
      </c>
      <c r="F723" s="11">
        <v>38.015894500000002</v>
      </c>
      <c r="G723" s="11">
        <v>23.8067183</v>
      </c>
      <c r="H723" s="6" t="str">
        <f t="shared" si="0"/>
        <v>(38,0158945 23,8067183),ID: 1667,2bd-Chalandri-1310€</v>
      </c>
      <c r="I723" s="6" t="s">
        <v>2201</v>
      </c>
    </row>
    <row r="724" spans="1:9" ht="13">
      <c r="A724" s="11" t="s">
        <v>2202</v>
      </c>
      <c r="B724" s="6">
        <f>VLOOKUP(A724,list!A:K,11,FALSE)</f>
        <v>2</v>
      </c>
      <c r="C724" s="6" t="str">
        <f>VLOOKUP(A724,list!A:K,6,FALSE)</f>
        <v>Alimos</v>
      </c>
      <c r="D724" s="12">
        <f>VLOOKUP(A724,list!A:K,3,FALSE)</f>
        <v>1180</v>
      </c>
      <c r="E724" s="6" t="s">
        <v>2203</v>
      </c>
      <c r="F724" s="11">
        <v>37.915247600000001</v>
      </c>
      <c r="G724" s="11">
        <v>23.710038699999998</v>
      </c>
      <c r="H724" s="6" t="str">
        <f t="shared" si="0"/>
        <v>(37,9152476 23,7100387),ID: 1595,2bd-Alimos-1180€</v>
      </c>
      <c r="I724" s="6" t="s">
        <v>2204</v>
      </c>
    </row>
    <row r="725" spans="1:9" ht="13">
      <c r="A725" s="11" t="s">
        <v>2205</v>
      </c>
      <c r="B725" s="6">
        <f>VLOOKUP(A725,list!A:K,11,FALSE)</f>
        <v>2</v>
      </c>
      <c r="C725" s="6" t="str">
        <f>VLOOKUP(A725,list!A:K,6,FALSE)</f>
        <v>Nea Smyrni</v>
      </c>
      <c r="D725" s="12">
        <f>VLOOKUP(A725,list!A:K,3,FALSE)</f>
        <v>1120</v>
      </c>
      <c r="E725" s="6" t="s">
        <v>2206</v>
      </c>
      <c r="F725" s="11">
        <v>37.839206799999999</v>
      </c>
      <c r="G725" s="11">
        <v>23.7692102</v>
      </c>
      <c r="H725" s="6" t="str">
        <f t="shared" si="0"/>
        <v>(37,8392068 23,7692102),ID: 1416,2bd-Nea Smyrni-1120€</v>
      </c>
      <c r="I725" s="6" t="s">
        <v>2207</v>
      </c>
    </row>
    <row r="726" spans="1:9" ht="13">
      <c r="A726" s="11" t="s">
        <v>2208</v>
      </c>
      <c r="B726" s="6">
        <f>VLOOKUP(A726,list!A:K,11,FALSE)</f>
        <v>2</v>
      </c>
      <c r="C726" s="6" t="str">
        <f>VLOOKUP(A726,list!A:K,6,FALSE)</f>
        <v>Neo Psychiko</v>
      </c>
      <c r="D726" s="12">
        <f>VLOOKUP(A726,list!A:K,3,FALSE)</f>
        <v>1210</v>
      </c>
      <c r="E726" s="6" t="s">
        <v>2209</v>
      </c>
      <c r="F726" s="11">
        <v>38.004759100000001</v>
      </c>
      <c r="G726" s="11">
        <v>23.779725500000001</v>
      </c>
      <c r="H726" s="6" t="str">
        <f t="shared" si="0"/>
        <v>(38,0047591 23,7797255),ID: 1237,2bd-Neo Psychiko-1210€</v>
      </c>
      <c r="I726" s="6" t="s">
        <v>2210</v>
      </c>
    </row>
    <row r="727" spans="1:9" ht="13">
      <c r="A727" s="11" t="s">
        <v>2211</v>
      </c>
      <c r="B727" s="6">
        <f>VLOOKUP(A727,list!A:K,11,FALSE)</f>
        <v>2</v>
      </c>
      <c r="C727" s="6" t="str">
        <f>VLOOKUP(A727,list!A:K,6,FALSE)</f>
        <v>Marousi</v>
      </c>
      <c r="D727" s="12">
        <f>VLOOKUP(A727,list!A:K,3,FALSE)</f>
        <v>1320</v>
      </c>
      <c r="E727" s="6" t="s">
        <v>2212</v>
      </c>
      <c r="F727" s="11">
        <v>38.0333671</v>
      </c>
      <c r="G727" s="11">
        <v>23.7987225</v>
      </c>
      <c r="H727" s="6" t="str">
        <f t="shared" si="0"/>
        <v>(38,0333671 23,7987225),ID: 4,2bd-Marousi-1320€</v>
      </c>
      <c r="I727" s="6" t="s">
        <v>2213</v>
      </c>
    </row>
    <row r="728" spans="1:9" ht="13">
      <c r="A728" s="11" t="s">
        <v>2214</v>
      </c>
      <c r="B728" s="6">
        <f>VLOOKUP(A728,list!A:K,11,FALSE)</f>
        <v>2</v>
      </c>
      <c r="C728" s="6" t="str">
        <f>VLOOKUP(A728,list!A:K,6,FALSE)</f>
        <v>Ampelokipoi</v>
      </c>
      <c r="D728" s="12">
        <f>VLOOKUP(A728,list!A:K,3,FALSE)</f>
        <v>1170</v>
      </c>
      <c r="E728" s="6" t="s">
        <v>2215</v>
      </c>
      <c r="F728" s="11">
        <v>37.990782400000001</v>
      </c>
      <c r="G728" s="11">
        <v>23.763321900000001</v>
      </c>
      <c r="H728" s="6" t="str">
        <f t="shared" si="0"/>
        <v>(37,9907824 23,7633219),ID: 1572,2bd-Ampelokipoi-1170€</v>
      </c>
      <c r="I728" s="6" t="s">
        <v>2216</v>
      </c>
    </row>
    <row r="729" spans="1:9" ht="13">
      <c r="A729" s="11" t="s">
        <v>2217</v>
      </c>
      <c r="B729" s="6">
        <f>VLOOKUP(A729,list!A:K,11,FALSE)</f>
        <v>2</v>
      </c>
      <c r="C729" s="6" t="str">
        <f>VLOOKUP(A729,list!A:K,6,FALSE)</f>
        <v>Palaio Faliro</v>
      </c>
      <c r="D729" s="12">
        <f>VLOOKUP(A729,list!A:K,3,FALSE)</f>
        <v>1210</v>
      </c>
      <c r="E729" s="6" t="s">
        <v>2218</v>
      </c>
      <c r="F729" s="11">
        <v>37.924855299999997</v>
      </c>
      <c r="G729" s="11">
        <v>23.696879200000001</v>
      </c>
      <c r="H729" s="6" t="str">
        <f t="shared" si="0"/>
        <v>(37,9248553 23,6968792),ID: 1683,2bd-Palaio Faliro-1210€</v>
      </c>
      <c r="I729" s="6" t="s">
        <v>2219</v>
      </c>
    </row>
    <row r="730" spans="1:9" ht="13">
      <c r="A730" s="11" t="s">
        <v>2220</v>
      </c>
      <c r="B730" s="6">
        <f>VLOOKUP(A730,list!A:K,11,FALSE)</f>
        <v>2</v>
      </c>
      <c r="C730" s="6" t="str">
        <f>VLOOKUP(A730,list!A:K,6,FALSE)</f>
        <v>Ampelokipoi</v>
      </c>
      <c r="D730" s="12">
        <f>VLOOKUP(A730,list!A:K,3,FALSE)</f>
        <v>1040</v>
      </c>
      <c r="E730" s="6" t="s">
        <v>2221</v>
      </c>
      <c r="F730" s="11">
        <v>37.9895882</v>
      </c>
      <c r="G730" s="11">
        <v>23.757282400000001</v>
      </c>
      <c r="H730" s="6" t="str">
        <f t="shared" si="0"/>
        <v>(37,9895882 23,7572824),ID: 1865,2bd-Ampelokipoi-1040€</v>
      </c>
      <c r="I730" s="6" t="s">
        <v>2222</v>
      </c>
    </row>
    <row r="731" spans="1:9" ht="13">
      <c r="A731" s="11" t="s">
        <v>2223</v>
      </c>
      <c r="B731" s="6">
        <f>VLOOKUP(A731,list!A:K,11,FALSE)</f>
        <v>2</v>
      </c>
      <c r="C731" s="6" t="str">
        <f>VLOOKUP(A731,list!A:K,6,FALSE)</f>
        <v>Marousi</v>
      </c>
      <c r="D731" s="12">
        <f>VLOOKUP(A731,list!A:K,3,FALSE)</f>
        <v>1120</v>
      </c>
      <c r="E731" s="6" t="s">
        <v>2224</v>
      </c>
      <c r="F731" s="11">
        <v>38.051331599999997</v>
      </c>
      <c r="G731" s="11">
        <v>23.808062700000001</v>
      </c>
      <c r="H731" s="6" t="str">
        <f t="shared" si="0"/>
        <v>(38,0513316 23,8080627),ID: 785,2bd-Marousi-1120€</v>
      </c>
      <c r="I731" s="6" t="s">
        <v>2225</v>
      </c>
    </row>
    <row r="732" spans="1:9" ht="13">
      <c r="A732" s="11" t="s">
        <v>2226</v>
      </c>
      <c r="B732" s="6">
        <f>VLOOKUP(A732,list!A:K,11,FALSE)</f>
        <v>2</v>
      </c>
      <c r="C732" s="6" t="str">
        <f>VLOOKUP(A732,list!A:K,6,FALSE)</f>
        <v>Chalandri</v>
      </c>
      <c r="D732" s="12">
        <f>VLOOKUP(A732,list!A:K,3,FALSE)</f>
        <v>1140</v>
      </c>
      <c r="E732" s="6" t="s">
        <v>2227</v>
      </c>
      <c r="F732" s="11">
        <v>38.021421400000001</v>
      </c>
      <c r="G732" s="11">
        <v>23.798767900000001</v>
      </c>
      <c r="H732" s="6" t="str">
        <f t="shared" si="0"/>
        <v>(38,0214214 23,7987679),ID: 416,2bd-Chalandri-1140€</v>
      </c>
      <c r="I732" s="6" t="s">
        <v>2228</v>
      </c>
    </row>
    <row r="733" spans="1:9" ht="13">
      <c r="A733" s="11" t="s">
        <v>2229</v>
      </c>
      <c r="B733" s="6">
        <f>VLOOKUP(A733,list!A:K,11,FALSE)</f>
        <v>2</v>
      </c>
      <c r="C733" s="6" t="str">
        <f>VLOOKUP(A733,list!A:K,6,FALSE)</f>
        <v>Chalandri</v>
      </c>
      <c r="D733" s="12">
        <f>VLOOKUP(A733,list!A:K,3,FALSE)</f>
        <v>1330</v>
      </c>
      <c r="E733" s="6" t="s">
        <v>2230</v>
      </c>
      <c r="F733" s="11">
        <v>38.0295025</v>
      </c>
      <c r="G733" s="11">
        <v>23.793442299999999</v>
      </c>
      <c r="H733" s="6" t="str">
        <f t="shared" si="0"/>
        <v>(38,0295025 23,7934423),ID: 1709,2bd-Chalandri-1330€</v>
      </c>
      <c r="I733" s="6" t="s">
        <v>2231</v>
      </c>
    </row>
    <row r="734" spans="1:9" ht="13">
      <c r="A734" s="11" t="s">
        <v>2232</v>
      </c>
      <c r="B734" s="6">
        <f>VLOOKUP(A734,list!A:K,11,FALSE)</f>
        <v>2</v>
      </c>
      <c r="C734" s="6" t="str">
        <f>VLOOKUP(A734,list!A:K,6,FALSE)</f>
        <v>Palaio Faliro</v>
      </c>
      <c r="D734" s="12">
        <f>VLOOKUP(A734,list!A:K,3,FALSE)</f>
        <v>1200</v>
      </c>
      <c r="E734" s="6" t="s">
        <v>2233</v>
      </c>
      <c r="F734" s="11">
        <v>37.930161300000002</v>
      </c>
      <c r="G734" s="11">
        <v>23.691233799999999</v>
      </c>
      <c r="H734" s="6" t="str">
        <f t="shared" si="0"/>
        <v>(37,9301613 23,6912338),ID: 1762,2bd-Palaio Faliro-1200€</v>
      </c>
      <c r="I734" s="6" t="s">
        <v>2234</v>
      </c>
    </row>
    <row r="735" spans="1:9" ht="13">
      <c r="A735" s="11" t="s">
        <v>2235</v>
      </c>
      <c r="B735" s="6">
        <f>VLOOKUP(A735,list!A:K,11,FALSE)</f>
        <v>2</v>
      </c>
      <c r="C735" s="6" t="str">
        <f>VLOOKUP(A735,list!A:K,6,FALSE)</f>
        <v>Vasilissis Sofias Avenue</v>
      </c>
      <c r="D735" s="12">
        <f>VLOOKUP(A735,list!A:K,3,FALSE)</f>
        <v>1230</v>
      </c>
      <c r="E735" s="6" t="s">
        <v>2236</v>
      </c>
      <c r="F735" s="11">
        <v>37.975368799999998</v>
      </c>
      <c r="G735" s="11">
        <v>23.742497499999999</v>
      </c>
      <c r="H735" s="6" t="str">
        <f t="shared" si="0"/>
        <v>(37,9753688 23,7424975),ID: 1776,2bd-Vasilissis Sofias Avenue-1230€</v>
      </c>
      <c r="I735" s="6" t="s">
        <v>2237</v>
      </c>
    </row>
    <row r="736" spans="1:9" ht="13">
      <c r="A736" s="11" t="s">
        <v>2238</v>
      </c>
      <c r="B736" s="6">
        <f>VLOOKUP(A736,list!A:K,11,FALSE)</f>
        <v>2</v>
      </c>
      <c r="C736" s="6" t="str">
        <f>VLOOKUP(A736,list!A:K,6,FALSE)</f>
        <v>Palaio Faliro</v>
      </c>
      <c r="D736" s="12">
        <f>VLOOKUP(A736,list!A:K,3,FALSE)</f>
        <v>1250</v>
      </c>
      <c r="E736" s="6" t="s">
        <v>2239</v>
      </c>
      <c r="F736" s="11">
        <v>37.923316700000001</v>
      </c>
      <c r="G736" s="11">
        <v>23.697757599999999</v>
      </c>
      <c r="H736" s="6" t="str">
        <f t="shared" si="0"/>
        <v>(37,9233167 23,6977576),ID: 1839,2bd-Palaio Faliro-1250€</v>
      </c>
      <c r="I736" s="6" t="s">
        <v>2240</v>
      </c>
    </row>
    <row r="737" spans="1:9" ht="13">
      <c r="A737" s="11" t="s">
        <v>2241</v>
      </c>
      <c r="B737" s="6">
        <f>VLOOKUP(A737,list!A:K,11,FALSE)</f>
        <v>2</v>
      </c>
      <c r="C737" s="6" t="str">
        <f>VLOOKUP(A737,list!A:K,6,FALSE)</f>
        <v>Chalandri</v>
      </c>
      <c r="D737" s="12">
        <f>VLOOKUP(A737,list!A:K,3,FALSE)</f>
        <v>1310</v>
      </c>
      <c r="E737" s="6" t="s">
        <v>2242</v>
      </c>
      <c r="F737" s="11">
        <v>38.005247599999997</v>
      </c>
      <c r="G737" s="11">
        <v>23.791456199999999</v>
      </c>
      <c r="H737" s="6" t="str">
        <f t="shared" si="0"/>
        <v>(38,0052476 23,7914562),ID: 1203,2bd-Chalandri-1310€</v>
      </c>
      <c r="I737" s="6" t="s">
        <v>2243</v>
      </c>
    </row>
    <row r="738" spans="1:9" ht="13">
      <c r="A738" s="11" t="s">
        <v>2244</v>
      </c>
      <c r="B738" s="6">
        <f>VLOOKUP(A738,list!A:K,11,FALSE)</f>
        <v>2</v>
      </c>
      <c r="C738" s="6" t="str">
        <f>VLOOKUP(A738,list!A:K,6,FALSE)</f>
        <v>Chalandri</v>
      </c>
      <c r="D738" s="12">
        <f>VLOOKUP(A738,list!A:K,3,FALSE)</f>
        <v>1330</v>
      </c>
      <c r="E738" s="6" t="s">
        <v>2245</v>
      </c>
      <c r="F738" s="11">
        <v>38.018689100000003</v>
      </c>
      <c r="G738" s="11">
        <v>23.8014042</v>
      </c>
      <c r="H738" s="6" t="str">
        <f t="shared" si="0"/>
        <v>(38,0186891 23,8014042),ID: 1929,2bd-Chalandri-1330€</v>
      </c>
      <c r="I738" s="6" t="s">
        <v>2246</v>
      </c>
    </row>
    <row r="739" spans="1:9" ht="13">
      <c r="A739" s="11" t="s">
        <v>2247</v>
      </c>
      <c r="B739" s="6">
        <f>VLOOKUP(A739,list!A:K,11,FALSE)</f>
        <v>2</v>
      </c>
      <c r="C739" s="6" t="str">
        <f>VLOOKUP(A739,list!A:K,6,FALSE)</f>
        <v>Marousi</v>
      </c>
      <c r="D739" s="12">
        <f>VLOOKUP(A739,list!A:K,3,FALSE)</f>
        <v>1240</v>
      </c>
      <c r="E739" s="6" t="s">
        <v>2248</v>
      </c>
      <c r="F739" s="11">
        <v>38.049252899999999</v>
      </c>
      <c r="G739" s="11">
        <v>23.8091808</v>
      </c>
      <c r="H739" s="6" t="str">
        <f t="shared" si="0"/>
        <v>(38,0492529 23,8091808),ID: 1111,2bd-Marousi-1240€</v>
      </c>
      <c r="I739" s="6" t="s">
        <v>2249</v>
      </c>
    </row>
    <row r="740" spans="1:9" ht="13">
      <c r="A740" s="11" t="s">
        <v>2250</v>
      </c>
      <c r="B740" s="6">
        <f>VLOOKUP(A740,list!A:K,11,FALSE)</f>
        <v>2</v>
      </c>
      <c r="C740" s="6" t="str">
        <f>VLOOKUP(A740,list!A:K,6,FALSE)</f>
        <v>Vrilissia</v>
      </c>
      <c r="D740" s="12">
        <f>VLOOKUP(A740,list!A:K,3,FALSE)</f>
        <v>1320</v>
      </c>
      <c r="E740" s="6" t="s">
        <v>2251</v>
      </c>
      <c r="F740" s="11">
        <v>38.0305739</v>
      </c>
      <c r="G740" s="11">
        <v>23.829077300000002</v>
      </c>
      <c r="H740" s="6" t="str">
        <f t="shared" si="0"/>
        <v>(38,0305739 23,8290773),ID: 900,2bd-Vrilissia-1320€</v>
      </c>
      <c r="I740" s="6" t="s">
        <v>2252</v>
      </c>
    </row>
    <row r="741" spans="1:9" ht="13">
      <c r="A741" s="11" t="s">
        <v>2253</v>
      </c>
      <c r="B741" s="6">
        <f>VLOOKUP(A741,list!A:K,11,FALSE)</f>
        <v>2</v>
      </c>
      <c r="C741" s="6" t="str">
        <f>VLOOKUP(A741,list!A:K,6,FALSE)</f>
        <v>Alimos</v>
      </c>
      <c r="D741" s="12">
        <f>VLOOKUP(A741,list!A:K,3,FALSE)</f>
        <v>1090</v>
      </c>
      <c r="E741" s="6" t="s">
        <v>2254</v>
      </c>
      <c r="F741" s="11">
        <v>37.981059399999999</v>
      </c>
      <c r="G741" s="11">
        <v>23.7335812</v>
      </c>
      <c r="H741" s="6" t="str">
        <f t="shared" si="0"/>
        <v>(37,9810594 23,7335812),ID: 882,2bd-Alimos-1090€</v>
      </c>
      <c r="I741" s="6" t="s">
        <v>2255</v>
      </c>
    </row>
    <row r="742" spans="1:9" ht="13">
      <c r="A742" s="11" t="s">
        <v>2256</v>
      </c>
      <c r="B742" s="6">
        <f>VLOOKUP(A742,list!A:K,11,FALSE)</f>
        <v>2</v>
      </c>
      <c r="C742" s="6" t="str">
        <f>VLOOKUP(A742,list!A:K,6,FALSE)</f>
        <v>Acropolis</v>
      </c>
      <c r="D742" s="12">
        <f>VLOOKUP(A742,list!A:K,3,FALSE)</f>
        <v>1110</v>
      </c>
      <c r="E742" s="6" t="s">
        <v>2257</v>
      </c>
      <c r="F742" s="11">
        <v>37.966551799999998</v>
      </c>
      <c r="G742" s="11">
        <v>23.723646599999999</v>
      </c>
      <c r="H742" s="6" t="str">
        <f t="shared" si="0"/>
        <v>(37,9665518 23,7236466),ID: A34,2bd-Acropolis-1110€</v>
      </c>
      <c r="I742" s="6" t="s">
        <v>2258</v>
      </c>
    </row>
    <row r="743" spans="1:9" ht="13">
      <c r="A743" s="11" t="s">
        <v>2259</v>
      </c>
      <c r="B743" s="6">
        <f>VLOOKUP(A743,list!A:K,11,FALSE)</f>
        <v>2</v>
      </c>
      <c r="C743" s="6" t="str">
        <f>VLOOKUP(A743,list!A:K,6,FALSE)</f>
        <v>Agia Paraskevi</v>
      </c>
      <c r="D743" s="12">
        <f>VLOOKUP(A743,list!A:K,3,FALSE)</f>
        <v>1160</v>
      </c>
      <c r="E743" s="6" t="s">
        <v>2260</v>
      </c>
      <c r="F743" s="11">
        <v>38.001633200000001</v>
      </c>
      <c r="G743" s="11">
        <v>23.816358699999999</v>
      </c>
      <c r="H743" s="6" t="str">
        <f t="shared" si="0"/>
        <v>(38,0016332 23,8163587),ID: 1513,2bd-Agia Paraskevi-1160€</v>
      </c>
      <c r="I743" s="6" t="s">
        <v>2261</v>
      </c>
    </row>
    <row r="744" spans="1:9" ht="13">
      <c r="A744" s="11" t="s">
        <v>2262</v>
      </c>
      <c r="B744" s="6">
        <f>VLOOKUP(A744,list!A:K,11,FALSE)</f>
        <v>2</v>
      </c>
      <c r="C744" s="6" t="str">
        <f>VLOOKUP(A744,list!A:K,6,FALSE)</f>
        <v>Kifisia</v>
      </c>
      <c r="D744" s="12">
        <f>VLOOKUP(A744,list!A:K,3,FALSE)</f>
        <v>1420</v>
      </c>
      <c r="E744" s="6" t="s">
        <v>2263</v>
      </c>
      <c r="F744" s="11">
        <v>38.082159799999999</v>
      </c>
      <c r="G744" s="11">
        <v>23.824357200000001</v>
      </c>
      <c r="H744" s="6" t="str">
        <f t="shared" si="0"/>
        <v>(38,0821598 23,8243572),ID: 1430,2bd-Kifisia-1420€</v>
      </c>
      <c r="I744" s="6" t="s">
        <v>2264</v>
      </c>
    </row>
    <row r="745" spans="1:9" ht="13">
      <c r="A745" s="11" t="s">
        <v>2265</v>
      </c>
      <c r="B745" s="6">
        <f>VLOOKUP(A745,list!A:K,11,FALSE)</f>
        <v>2</v>
      </c>
      <c r="C745" s="6" t="str">
        <f>VLOOKUP(A745,list!A:K,6,FALSE)</f>
        <v>Kolonaki</v>
      </c>
      <c r="D745" s="12">
        <f>VLOOKUP(A745,list!A:K,3,FALSE)</f>
        <v>1240</v>
      </c>
      <c r="E745" s="6" t="s">
        <v>2266</v>
      </c>
      <c r="F745" s="11">
        <v>37.979057400000002</v>
      </c>
      <c r="G745" s="11">
        <v>23.7422407</v>
      </c>
      <c r="H745" s="6" t="str">
        <f t="shared" si="0"/>
        <v>(37,9790574 23,7422407),ID: 884,2bd-Kolonaki-1240€</v>
      </c>
      <c r="I745" s="6" t="s">
        <v>2267</v>
      </c>
    </row>
    <row r="746" spans="1:9" ht="13">
      <c r="A746" s="11" t="s">
        <v>2268</v>
      </c>
      <c r="B746" s="6">
        <f>VLOOKUP(A746,list!A:K,11,FALSE)</f>
        <v>2</v>
      </c>
      <c r="C746" s="6" t="str">
        <f>VLOOKUP(A746,list!A:K,6,FALSE)</f>
        <v>Historic Center</v>
      </c>
      <c r="D746" s="12">
        <f>VLOOKUP(A746,list!A:K,3,FALSE)</f>
        <v>980</v>
      </c>
      <c r="E746" s="6" t="s">
        <v>2269</v>
      </c>
      <c r="F746" s="11">
        <v>37.983809600000001</v>
      </c>
      <c r="G746" s="11">
        <v>23.727538800000001</v>
      </c>
      <c r="H746" s="6" t="str">
        <f t="shared" si="0"/>
        <v>(37,9838096 23,7275388),ID: 1472,2bd-Historic Center-980€</v>
      </c>
      <c r="I746" s="6" t="s">
        <v>2270</v>
      </c>
    </row>
    <row r="747" spans="1:9" ht="13">
      <c r="A747" s="11" t="s">
        <v>2271</v>
      </c>
      <c r="B747" s="6">
        <f>VLOOKUP(A747,list!A:K,11,FALSE)</f>
        <v>2</v>
      </c>
      <c r="C747" s="6" t="str">
        <f>VLOOKUP(A747,list!A:K,6,FALSE)</f>
        <v>Acropolis</v>
      </c>
      <c r="D747" s="12">
        <f>VLOOKUP(A747,list!A:K,3,FALSE)</f>
        <v>1060</v>
      </c>
      <c r="E747" s="6" t="s">
        <v>2272</v>
      </c>
      <c r="F747" s="11">
        <v>37.964236499999998</v>
      </c>
      <c r="G747" s="11">
        <v>23.723939699999999</v>
      </c>
      <c r="H747" s="6" t="str">
        <f t="shared" si="0"/>
        <v>(37,9642365 23,7239397),ID: 572,2bd-Acropolis-1060€</v>
      </c>
      <c r="I747" s="6" t="s">
        <v>2273</v>
      </c>
    </row>
    <row r="748" spans="1:9" ht="13">
      <c r="A748" s="11" t="s">
        <v>2274</v>
      </c>
      <c r="B748" s="6">
        <f>VLOOKUP(A748,list!A:K,11,FALSE)</f>
        <v>2</v>
      </c>
      <c r="C748" s="6" t="str">
        <f>VLOOKUP(A748,list!A:K,6,FALSE)</f>
        <v>Kolonaki</v>
      </c>
      <c r="D748" s="12">
        <f>VLOOKUP(A748,list!A:K,3,FALSE)</f>
        <v>2100</v>
      </c>
      <c r="E748" s="6" t="s">
        <v>2275</v>
      </c>
      <c r="F748" s="11">
        <v>37.978544800000002</v>
      </c>
      <c r="G748" s="11">
        <v>23.743474200000001</v>
      </c>
      <c r="H748" s="6" t="str">
        <f t="shared" si="0"/>
        <v>(37,9785448 23,7434742),ID: 746,2bd-Kolonaki-2100€</v>
      </c>
      <c r="I748" s="6" t="s">
        <v>2276</v>
      </c>
    </row>
    <row r="749" spans="1:9" ht="13">
      <c r="A749" s="11" t="s">
        <v>2277</v>
      </c>
      <c r="B749" s="6">
        <f>VLOOKUP(A749,list!A:K,11,FALSE)</f>
        <v>2</v>
      </c>
      <c r="C749" s="6" t="str">
        <f>VLOOKUP(A749,list!A:K,6,FALSE)</f>
        <v>Agia Paraskevi</v>
      </c>
      <c r="D749" s="12">
        <f>VLOOKUP(A749,list!A:K,3,FALSE)</f>
        <v>1410</v>
      </c>
      <c r="E749" s="6" t="s">
        <v>2278</v>
      </c>
      <c r="F749" s="11">
        <v>38.006440400000002</v>
      </c>
      <c r="G749" s="11">
        <v>23.830677399999999</v>
      </c>
      <c r="H749" s="6" t="str">
        <f t="shared" si="0"/>
        <v>(38,0064404 23,8306774),ID: 892,2bd-Agia Paraskevi-1410€</v>
      </c>
      <c r="I749" s="6" t="s">
        <v>2279</v>
      </c>
    </row>
    <row r="750" spans="1:9" ht="13">
      <c r="A750" s="11" t="s">
        <v>2280</v>
      </c>
      <c r="B750" s="6">
        <f>VLOOKUP(A750,list!A:K,11,FALSE)</f>
        <v>2</v>
      </c>
      <c r="C750" s="6" t="str">
        <f>VLOOKUP(A750,list!A:K,6,FALSE)</f>
        <v>Ampelokipoi</v>
      </c>
      <c r="D750" s="12">
        <f>VLOOKUP(A750,list!A:K,3,FALSE)</f>
        <v>980</v>
      </c>
      <c r="E750" s="6" t="s">
        <v>2281</v>
      </c>
      <c r="F750" s="11">
        <v>37.987639399999999</v>
      </c>
      <c r="G750" s="11">
        <v>23.765338700000001</v>
      </c>
      <c r="H750" s="6" t="str">
        <f t="shared" si="0"/>
        <v>(37,9876394 23,7653387),ID: 1552,2bd-Ampelokipoi-980€</v>
      </c>
      <c r="I750" s="6" t="s">
        <v>2282</v>
      </c>
    </row>
    <row r="751" spans="1:9" ht="13">
      <c r="A751" s="11" t="s">
        <v>2283</v>
      </c>
      <c r="B751" s="6">
        <f>VLOOKUP(A751,list!A:K,11,FALSE)</f>
        <v>2</v>
      </c>
      <c r="C751" s="6" t="str">
        <f>VLOOKUP(A751,list!A:K,6,FALSE)</f>
        <v>Stavros Niarchos Park Area</v>
      </c>
      <c r="D751" s="12">
        <f>VLOOKUP(A751,list!A:K,3,FALSE)</f>
        <v>1060</v>
      </c>
      <c r="E751" s="6" t="s">
        <v>2284</v>
      </c>
      <c r="F751" s="11">
        <v>37.942198900000001</v>
      </c>
      <c r="G751" s="11">
        <v>23.6934583</v>
      </c>
      <c r="H751" s="6" t="str">
        <f t="shared" si="0"/>
        <v>(37,9421989 23,6934583),ID: 1242,2bd-Stavros Niarchos Park Area-1060€</v>
      </c>
      <c r="I751" s="6" t="s">
        <v>2285</v>
      </c>
    </row>
    <row r="752" spans="1:9" ht="13">
      <c r="A752" s="11" t="s">
        <v>2286</v>
      </c>
      <c r="B752" s="6">
        <f>VLOOKUP(A752,list!A:K,11,FALSE)</f>
        <v>2</v>
      </c>
      <c r="C752" s="6" t="str">
        <f>VLOOKUP(A752,list!A:K,6,FALSE)</f>
        <v>Ampelokipoi</v>
      </c>
      <c r="D752" s="12">
        <f>VLOOKUP(A752,list!A:K,3,FALSE)</f>
        <v>1770</v>
      </c>
      <c r="E752" s="6" t="s">
        <v>2287</v>
      </c>
      <c r="F752" s="11">
        <v>37.985812600000003</v>
      </c>
      <c r="G752" s="11">
        <v>23.756542</v>
      </c>
      <c r="H752" s="6" t="str">
        <f t="shared" si="0"/>
        <v>(37,9858126 23,756542),ID: 1208,2bd-Ampelokipoi-1770€</v>
      </c>
      <c r="I752" s="6" t="s">
        <v>2288</v>
      </c>
    </row>
    <row r="753" spans="1:9" ht="13">
      <c r="A753" s="11" t="s">
        <v>2289</v>
      </c>
      <c r="B753" s="6">
        <f>VLOOKUP(A753,list!A:K,11,FALSE)</f>
        <v>2</v>
      </c>
      <c r="C753" s="6" t="str">
        <f>VLOOKUP(A753,list!A:K,6,FALSE)</f>
        <v>Marousi</v>
      </c>
      <c r="D753" s="12">
        <f>VLOOKUP(A753,list!A:K,3,FALSE)</f>
        <v>1440</v>
      </c>
      <c r="E753" s="6" t="s">
        <v>2290</v>
      </c>
      <c r="F753" s="11">
        <v>38.037163399999997</v>
      </c>
      <c r="G753" s="11">
        <v>23.814632499999998</v>
      </c>
      <c r="H753" s="6" t="str">
        <f t="shared" si="0"/>
        <v>(38,0371634 23,8146325),ID: 1880,2bd-Marousi-1440€</v>
      </c>
      <c r="I753" s="6" t="s">
        <v>2291</v>
      </c>
    </row>
    <row r="754" spans="1:9" ht="13">
      <c r="A754" s="11" t="s">
        <v>2292</v>
      </c>
      <c r="B754" s="6">
        <f>VLOOKUP(A754,list!A:K,11,FALSE)</f>
        <v>2</v>
      </c>
      <c r="C754" s="6" t="str">
        <f>VLOOKUP(A754,list!A:K,6,FALSE)</f>
        <v>Koukaki</v>
      </c>
      <c r="D754" s="12">
        <f>VLOOKUP(A754,list!A:K,3,FALSE)</f>
        <v>1150</v>
      </c>
      <c r="E754" s="6" t="s">
        <v>2293</v>
      </c>
      <c r="F754" s="11">
        <v>37.963777800000003</v>
      </c>
      <c r="G754" s="11">
        <v>23.719142099999999</v>
      </c>
      <c r="H754" s="6" t="str">
        <f t="shared" si="0"/>
        <v>(37,9637778 23,7191421),ID: 1777,2bd-Koukaki-1150€</v>
      </c>
      <c r="I754" s="6" t="s">
        <v>2294</v>
      </c>
    </row>
    <row r="755" spans="1:9" ht="13">
      <c r="A755" s="11" t="s">
        <v>2295</v>
      </c>
      <c r="B755" s="6">
        <f>VLOOKUP(A755,list!A:K,11,FALSE)</f>
        <v>2</v>
      </c>
      <c r="C755" s="6" t="str">
        <f>VLOOKUP(A755,list!A:K,6,FALSE)</f>
        <v>Palaio Faliro</v>
      </c>
      <c r="D755" s="12">
        <f>VLOOKUP(A755,list!A:K,3,FALSE)</f>
        <v>1380</v>
      </c>
      <c r="E755" s="6" t="s">
        <v>2296</v>
      </c>
      <c r="F755" s="11">
        <v>37.927036200000003</v>
      </c>
      <c r="G755" s="11">
        <v>23.6964407</v>
      </c>
      <c r="H755" s="6" t="str">
        <f t="shared" si="0"/>
        <v>(37,9270362 23,6964407),ID: 1058,2bd-Palaio Faliro-1380€</v>
      </c>
      <c r="I755" s="6" t="s">
        <v>2297</v>
      </c>
    </row>
    <row r="756" spans="1:9" ht="13">
      <c r="A756" s="11" t="s">
        <v>2298</v>
      </c>
      <c r="B756" s="6">
        <f>VLOOKUP(A756,list!A:K,11,FALSE)</f>
        <v>2</v>
      </c>
      <c r="C756" s="6" t="str">
        <f>VLOOKUP(A756,list!A:K,6,FALSE)</f>
        <v>Marousi</v>
      </c>
      <c r="D756" s="12">
        <f>VLOOKUP(A756,list!A:K,3,FALSE)</f>
        <v>1520</v>
      </c>
      <c r="E756" s="6" t="s">
        <v>2299</v>
      </c>
      <c r="F756" s="11">
        <v>38.042440900000003</v>
      </c>
      <c r="G756" s="11">
        <v>23.7954653</v>
      </c>
      <c r="H756" s="6" t="str">
        <f t="shared" si="0"/>
        <v>(38,0424409 23,7954653),ID: 1305,2bd-Marousi-1520€</v>
      </c>
      <c r="I756" s="6" t="s">
        <v>2300</v>
      </c>
    </row>
    <row r="757" spans="1:9" ht="13">
      <c r="A757" s="11" t="s">
        <v>2301</v>
      </c>
      <c r="B757" s="6">
        <f>VLOOKUP(A757,list!A:K,11,FALSE)</f>
        <v>2</v>
      </c>
      <c r="C757" s="6" t="str">
        <f>VLOOKUP(A757,list!A:K,6,FALSE)</f>
        <v>Kolonaki</v>
      </c>
      <c r="D757" s="12">
        <f>VLOOKUP(A757,list!A:K,3,FALSE)</f>
        <v>1870</v>
      </c>
      <c r="E757" s="6" t="s">
        <v>2302</v>
      </c>
      <c r="F757" s="11">
        <v>37.973823099999997</v>
      </c>
      <c r="G757" s="11">
        <v>23.7427469</v>
      </c>
      <c r="H757" s="6" t="str">
        <f t="shared" si="0"/>
        <v>(37,9738231 23,7427469),ID: 132,2bd-Kolonaki-1870€</v>
      </c>
      <c r="I757" s="6" t="s">
        <v>2303</v>
      </c>
    </row>
    <row r="758" spans="1:9" ht="13">
      <c r="A758" s="11" t="s">
        <v>2304</v>
      </c>
      <c r="B758" s="6">
        <f>VLOOKUP(A758,list!A:K,11,FALSE)</f>
        <v>2</v>
      </c>
      <c r="C758" s="6" t="str">
        <f>VLOOKUP(A758,list!A:K,6,FALSE)</f>
        <v>Pangrati</v>
      </c>
      <c r="D758" s="12">
        <f>VLOOKUP(A758,list!A:K,3,FALSE)</f>
        <v>1180</v>
      </c>
      <c r="E758" s="6" t="s">
        <v>2305</v>
      </c>
      <c r="F758" s="11">
        <v>37.972504700000002</v>
      </c>
      <c r="G758" s="11">
        <v>23.751894700000001</v>
      </c>
      <c r="H758" s="6" t="str">
        <f t="shared" si="0"/>
        <v>(37,9725047 23,7518947),ID: 1673,2bd-Pangrati-1180€</v>
      </c>
      <c r="I758" s="6" t="s">
        <v>2306</v>
      </c>
    </row>
    <row r="759" spans="1:9" ht="13">
      <c r="A759" s="11" t="s">
        <v>2307</v>
      </c>
      <c r="B759" s="6">
        <f>VLOOKUP(A759,list!A:K,11,FALSE)</f>
        <v>2</v>
      </c>
      <c r="C759" s="6" t="str">
        <f>VLOOKUP(A759,list!A:K,6,FALSE)</f>
        <v>Kolonaki</v>
      </c>
      <c r="D759" s="12">
        <f>VLOOKUP(A759,list!A:K,3,FALSE)</f>
        <v>1880</v>
      </c>
      <c r="E759" s="6" t="s">
        <v>2308</v>
      </c>
      <c r="F759" s="11">
        <v>37.978471499999998</v>
      </c>
      <c r="G759" s="11">
        <v>23.739478900000002</v>
      </c>
      <c r="H759" s="6" t="str">
        <f t="shared" si="0"/>
        <v>(37,9784715 23,7394789),ID: 1621,2bd-Kolonaki-1880€</v>
      </c>
      <c r="I759" s="6" t="s">
        <v>2309</v>
      </c>
    </row>
    <row r="760" spans="1:9" ht="13">
      <c r="A760" s="11" t="s">
        <v>2310</v>
      </c>
      <c r="B760" s="6">
        <f>VLOOKUP(A760,list!A:K,11,FALSE)</f>
        <v>2</v>
      </c>
      <c r="C760" s="6" t="str">
        <f>VLOOKUP(A760,list!A:K,6,FALSE)</f>
        <v>Pangrati</v>
      </c>
      <c r="D760" s="12">
        <f>VLOOKUP(A760,list!A:K,3,FALSE)</f>
        <v>1020</v>
      </c>
      <c r="E760" s="6" t="s">
        <v>2311</v>
      </c>
      <c r="F760" s="11">
        <v>37.971020899999999</v>
      </c>
      <c r="G760" s="11">
        <v>23.7422632</v>
      </c>
      <c r="H760" s="6" t="str">
        <f t="shared" si="0"/>
        <v>(37,9710209 23,7422632),ID: 1408,2bd-Pangrati-1020€</v>
      </c>
      <c r="I760" s="6" t="s">
        <v>2312</v>
      </c>
    </row>
    <row r="761" spans="1:9" ht="13">
      <c r="A761" s="11" t="s">
        <v>2313</v>
      </c>
      <c r="B761" s="6">
        <f>VLOOKUP(A761,list!A:K,11,FALSE)</f>
        <v>2</v>
      </c>
      <c r="C761" s="6" t="str">
        <f>VLOOKUP(A761,list!A:K,6,FALSE)</f>
        <v>Alimos</v>
      </c>
      <c r="D761" s="12">
        <f>VLOOKUP(A761,list!A:K,3,FALSE)</f>
        <v>960</v>
      </c>
      <c r="E761" s="6" t="s">
        <v>2314</v>
      </c>
      <c r="F761" s="11">
        <v>37.985712300000003</v>
      </c>
      <c r="G761" s="11">
        <v>23.7335551</v>
      </c>
      <c r="H761" s="6" t="str">
        <f t="shared" si="0"/>
        <v>(37,9857123 23,7335551),ID: 1487,2bd-Alimos-960€</v>
      </c>
      <c r="I761" s="6" t="s">
        <v>2315</v>
      </c>
    </row>
    <row r="762" spans="1:9" ht="13">
      <c r="A762" s="11" t="s">
        <v>2316</v>
      </c>
      <c r="B762" s="6">
        <f>VLOOKUP(A762,list!A:K,11,FALSE)</f>
        <v>2</v>
      </c>
      <c r="C762" s="6" t="str">
        <f>VLOOKUP(A762,list!A:K,6,FALSE)</f>
        <v>Acropolis</v>
      </c>
      <c r="D762" s="12">
        <f>VLOOKUP(A762,list!A:K,3,FALSE)</f>
        <v>1490</v>
      </c>
      <c r="E762" s="6" t="s">
        <v>2317</v>
      </c>
      <c r="F762" s="11">
        <v>37.9715323</v>
      </c>
      <c r="G762" s="11">
        <v>23.725749199999999</v>
      </c>
      <c r="H762" s="6" t="str">
        <f t="shared" si="0"/>
        <v>(37,9715323 23,7257492),ID: 1147,2bd-Acropolis-1490€</v>
      </c>
      <c r="I762" s="6" t="s">
        <v>2318</v>
      </c>
    </row>
    <row r="763" spans="1:9" ht="13">
      <c r="A763" s="11" t="s">
        <v>2319</v>
      </c>
      <c r="B763" s="6">
        <f>VLOOKUP(A763,list!A:K,11,FALSE)</f>
        <v>2</v>
      </c>
      <c r="C763" s="6" t="str">
        <f>VLOOKUP(A763,list!A:K,6,FALSE)</f>
        <v>Glyfada</v>
      </c>
      <c r="D763" s="12">
        <f>VLOOKUP(A763,list!A:K,3,FALSE)</f>
        <v>1250</v>
      </c>
      <c r="E763" s="6" t="s">
        <v>2320</v>
      </c>
      <c r="F763" s="11">
        <v>37.9803827</v>
      </c>
      <c r="G763" s="11">
        <v>23.7328838</v>
      </c>
      <c r="H763" s="6" t="str">
        <f t="shared" si="0"/>
        <v>(37,9803827 23,7328838),ID: 1682,2bd-Glyfada-1250€</v>
      </c>
      <c r="I763" s="6" t="s">
        <v>2321</v>
      </c>
    </row>
    <row r="764" spans="1:9" ht="13">
      <c r="A764" s="11" t="s">
        <v>2322</v>
      </c>
      <c r="B764" s="6">
        <f>VLOOKUP(A764,list!A:K,11,FALSE)</f>
        <v>2</v>
      </c>
      <c r="C764" s="6" t="str">
        <f>VLOOKUP(A764,list!A:K,6,FALSE)</f>
        <v>Marousi</v>
      </c>
      <c r="D764" s="12">
        <f>VLOOKUP(A764,list!A:K,3,FALSE)</f>
        <v>1130</v>
      </c>
      <c r="E764" s="6" t="s">
        <v>2323</v>
      </c>
      <c r="F764" s="11">
        <v>38.036072799999999</v>
      </c>
      <c r="G764" s="11">
        <v>23.810483399999999</v>
      </c>
      <c r="H764" s="6" t="str">
        <f t="shared" si="0"/>
        <v>(38,0360728 23,8104834),ID: 667,2bd-Marousi-1130€</v>
      </c>
      <c r="I764" s="6" t="s">
        <v>2324</v>
      </c>
    </row>
    <row r="765" spans="1:9" ht="13">
      <c r="A765" s="11" t="s">
        <v>2325</v>
      </c>
      <c r="B765" s="6">
        <f>VLOOKUP(A765,list!A:K,11,FALSE)</f>
        <v>2</v>
      </c>
      <c r="C765" s="6" t="str">
        <f>VLOOKUP(A765,list!A:K,6,FALSE)</f>
        <v>Marousi</v>
      </c>
      <c r="D765" s="12">
        <f>VLOOKUP(A765,list!A:K,3,FALSE)</f>
        <v>1210</v>
      </c>
      <c r="E765" s="6" t="s">
        <v>2326</v>
      </c>
      <c r="F765" s="11">
        <v>37.975368799999998</v>
      </c>
      <c r="G765" s="11">
        <v>23.742497499999999</v>
      </c>
      <c r="H765" s="6" t="str">
        <f t="shared" si="0"/>
        <v>(37,9753688 23,7424975),ID: 1691,2bd-Marousi-1210€</v>
      </c>
      <c r="I765" s="6" t="s">
        <v>2327</v>
      </c>
    </row>
    <row r="766" spans="1:9" ht="13">
      <c r="A766" s="11" t="s">
        <v>2328</v>
      </c>
      <c r="B766" s="6">
        <f>VLOOKUP(A766,list!A:K,11,FALSE)</f>
        <v>2</v>
      </c>
      <c r="C766" s="6" t="str">
        <f>VLOOKUP(A766,list!A:K,6,FALSE)</f>
        <v>Chalandri</v>
      </c>
      <c r="D766" s="12">
        <f>VLOOKUP(A766,list!A:K,3,FALSE)</f>
        <v>1450</v>
      </c>
      <c r="E766" s="6" t="s">
        <v>2329</v>
      </c>
      <c r="F766" s="11">
        <v>38.018689100000003</v>
      </c>
      <c r="G766" s="11">
        <v>23.8014042</v>
      </c>
      <c r="H766" s="6" t="str">
        <f t="shared" si="0"/>
        <v>(38,0186891 23,8014042),ID: 1464,2bd-Chalandri-1450€</v>
      </c>
      <c r="I766" s="6" t="s">
        <v>2330</v>
      </c>
    </row>
    <row r="767" spans="1:9" ht="13">
      <c r="A767" s="11" t="s">
        <v>2331</v>
      </c>
      <c r="B767" s="6">
        <f>VLOOKUP(A767,list!A:K,11,FALSE)</f>
        <v>2</v>
      </c>
      <c r="C767" s="6" t="str">
        <f>VLOOKUP(A767,list!A:K,6,FALSE)</f>
        <v>Kifisia</v>
      </c>
      <c r="D767" s="12">
        <f>VLOOKUP(A767,list!A:K,3,FALSE)</f>
        <v>1750</v>
      </c>
      <c r="E767" s="6" t="s">
        <v>2332</v>
      </c>
      <c r="F767" s="11">
        <v>38.070239800000003</v>
      </c>
      <c r="G767" s="11">
        <v>23.8162287</v>
      </c>
      <c r="H767" s="6" t="str">
        <f t="shared" si="0"/>
        <v>(38,0702398 23,8162287),ID: 421,2bd-Kifisia-1750€</v>
      </c>
      <c r="I767" s="6" t="s">
        <v>2333</v>
      </c>
    </row>
    <row r="768" spans="1:9" ht="13">
      <c r="A768" s="11" t="s">
        <v>2334</v>
      </c>
      <c r="B768" s="6">
        <f>VLOOKUP(A768,list!A:K,11,FALSE)</f>
        <v>2</v>
      </c>
      <c r="C768" s="6" t="str">
        <f>VLOOKUP(A768,list!A:K,6,FALSE)</f>
        <v>Elliniko</v>
      </c>
      <c r="D768" s="12">
        <f>VLOOKUP(A768,list!A:K,3,FALSE)</f>
        <v>1040</v>
      </c>
      <c r="E768" s="6" t="s">
        <v>2335</v>
      </c>
      <c r="F768" s="11">
        <v>37.892577699999997</v>
      </c>
      <c r="G768" s="11">
        <v>23.749866699999998</v>
      </c>
      <c r="H768" s="6" t="str">
        <f t="shared" si="0"/>
        <v>(37,8925777 23,7498667),ID: 1502,2bd-Elliniko-1040€</v>
      </c>
      <c r="I768" s="6" t="s">
        <v>2336</v>
      </c>
    </row>
    <row r="769" spans="1:9" ht="13">
      <c r="A769" s="11" t="s">
        <v>2337</v>
      </c>
      <c r="B769" s="6">
        <f>VLOOKUP(A769,list!A:K,11,FALSE)</f>
        <v>2</v>
      </c>
      <c r="C769" s="6" t="str">
        <f>VLOOKUP(A769,list!A:K,6,FALSE)</f>
        <v>Mets - Kallimarmaro</v>
      </c>
      <c r="D769" s="12">
        <f>VLOOKUP(A769,list!A:K,3,FALSE)</f>
        <v>1230</v>
      </c>
      <c r="E769" s="6" t="s">
        <v>2338</v>
      </c>
      <c r="F769" s="11">
        <v>37.965828500000001</v>
      </c>
      <c r="G769" s="11">
        <v>23.741427000000002</v>
      </c>
      <c r="H769" s="6" t="str">
        <f t="shared" si="0"/>
        <v>(37,9658285 23,741427),ID: 705,2bd-Mets - Kallimarmaro-1230€</v>
      </c>
      <c r="I769" s="6" t="s">
        <v>2339</v>
      </c>
    </row>
    <row r="770" spans="1:9" ht="13">
      <c r="A770" s="11" t="s">
        <v>2340</v>
      </c>
      <c r="B770" s="6">
        <f>VLOOKUP(A770,list!A:K,11,FALSE)</f>
        <v>2</v>
      </c>
      <c r="C770" s="6" t="str">
        <f>VLOOKUP(A770,list!A:K,6,FALSE)</f>
        <v>Kolonaki</v>
      </c>
      <c r="D770" s="12">
        <f>VLOOKUP(A770,list!A:K,3,FALSE)</f>
        <v>2170</v>
      </c>
      <c r="E770" s="6" t="s">
        <v>2341</v>
      </c>
      <c r="F770" s="11">
        <v>37.979908999999999</v>
      </c>
      <c r="G770" s="11">
        <v>23.744311199999999</v>
      </c>
      <c r="H770" s="6" t="str">
        <f t="shared" si="0"/>
        <v>(37,979909 23,7443112),ID: 345,2bd-Kolonaki-2170€</v>
      </c>
      <c r="I770" s="6" t="s">
        <v>2342</v>
      </c>
    </row>
    <row r="771" spans="1:9" ht="13">
      <c r="A771" s="11" t="s">
        <v>2343</v>
      </c>
      <c r="B771" s="6">
        <f>VLOOKUP(A771,list!A:K,11,FALSE)</f>
        <v>2</v>
      </c>
      <c r="C771" s="6" t="str">
        <f>VLOOKUP(A771,list!A:K,6,FALSE)</f>
        <v>Kolonaki</v>
      </c>
      <c r="D771" s="12">
        <f>VLOOKUP(A771,list!A:K,3,FALSE)</f>
        <v>1970</v>
      </c>
      <c r="E771" s="6" t="s">
        <v>2344</v>
      </c>
      <c r="F771" s="11">
        <v>37.977943000000003</v>
      </c>
      <c r="G771" s="11">
        <v>23.7437094</v>
      </c>
      <c r="H771" s="6" t="str">
        <f t="shared" si="0"/>
        <v>(37,977943 23,7437094),ID: 717,2bd-Kolonaki-1970€</v>
      </c>
      <c r="I771" s="6" t="s">
        <v>2345</v>
      </c>
    </row>
    <row r="772" spans="1:9" ht="13">
      <c r="A772" s="11" t="s">
        <v>2346</v>
      </c>
      <c r="B772" s="6">
        <f>VLOOKUP(A772,list!A:K,11,FALSE)</f>
        <v>2</v>
      </c>
      <c r="C772" s="6" t="str">
        <f>VLOOKUP(A772,list!A:K,6,FALSE)</f>
        <v>Agia Paraskevi</v>
      </c>
      <c r="D772" s="12">
        <f>VLOOKUP(A772,list!A:K,3,FALSE)</f>
        <v>1150</v>
      </c>
      <c r="E772" s="6" t="s">
        <v>2347</v>
      </c>
      <c r="F772" s="11">
        <v>38.012921400000003</v>
      </c>
      <c r="G772" s="11">
        <v>23.823530399999999</v>
      </c>
      <c r="H772" s="6" t="str">
        <f t="shared" si="0"/>
        <v>(38,0129214 23,8235304),ID: 1425,2bd-Agia Paraskevi-1150€</v>
      </c>
      <c r="I772" s="6" t="s">
        <v>2348</v>
      </c>
    </row>
    <row r="773" spans="1:9" ht="13">
      <c r="A773" s="11" t="s">
        <v>2349</v>
      </c>
      <c r="B773" s="6">
        <f>VLOOKUP(A773,list!A:K,11,FALSE)</f>
        <v>2</v>
      </c>
      <c r="C773" s="6" t="str">
        <f>VLOOKUP(A773,list!A:K,6,FALSE)</f>
        <v>Koukaki</v>
      </c>
      <c r="D773" s="12">
        <f>VLOOKUP(A773,list!A:K,3,FALSE)</f>
        <v>1190</v>
      </c>
      <c r="E773" s="6" t="s">
        <v>2350</v>
      </c>
      <c r="F773" s="11">
        <v>37.965237299999998</v>
      </c>
      <c r="G773" s="11">
        <v>23.713893500000001</v>
      </c>
      <c r="H773" s="6" t="str">
        <f t="shared" si="0"/>
        <v>(37,9652373 23,7138935),ID: A36,2bd-Koukaki-1190€</v>
      </c>
      <c r="I773" s="6" t="s">
        <v>2351</v>
      </c>
    </row>
    <row r="774" spans="1:9" ht="13">
      <c r="A774" s="11" t="s">
        <v>2352</v>
      </c>
      <c r="B774" s="6">
        <f>VLOOKUP(A774,list!A:K,11,FALSE)</f>
        <v>2</v>
      </c>
      <c r="C774" s="6" t="str">
        <f>VLOOKUP(A774,list!A:K,6,FALSE)</f>
        <v>Marousi</v>
      </c>
      <c r="D774" s="12">
        <f>VLOOKUP(A774,list!A:K,3,FALSE)</f>
        <v>1240</v>
      </c>
      <c r="E774" s="6" t="s">
        <v>2353</v>
      </c>
      <c r="F774" s="11">
        <v>38.049252899999999</v>
      </c>
      <c r="G774" s="11">
        <v>23.8091808</v>
      </c>
      <c r="H774" s="6" t="str">
        <f t="shared" si="0"/>
        <v>(38,0492529 23,8091808),ID: 461,2bd-Marousi-1240€</v>
      </c>
      <c r="I774" s="6" t="s">
        <v>2354</v>
      </c>
    </row>
    <row r="775" spans="1:9" ht="13">
      <c r="A775" s="11" t="s">
        <v>2355</v>
      </c>
      <c r="B775" s="6">
        <f>VLOOKUP(A775,list!A:K,11,FALSE)</f>
        <v>2</v>
      </c>
      <c r="C775" s="6" t="str">
        <f>VLOOKUP(A775,list!A:K,6,FALSE)</f>
        <v>Politeia</v>
      </c>
      <c r="D775" s="12">
        <f>VLOOKUP(A775,list!A:K,3,FALSE)</f>
        <v>1410</v>
      </c>
      <c r="E775" s="6" t="s">
        <v>2356</v>
      </c>
      <c r="F775" s="11">
        <v>38.079180999999998</v>
      </c>
      <c r="G775" s="11">
        <v>23.831454099999998</v>
      </c>
      <c r="H775" s="6" t="str">
        <f t="shared" si="0"/>
        <v>(38,079181 23,8314541),ID: 394,2bd-Politeia-1410€</v>
      </c>
      <c r="I775" s="6" t="s">
        <v>2357</v>
      </c>
    </row>
    <row r="776" spans="1:9" ht="13">
      <c r="A776" s="11" t="s">
        <v>2358</v>
      </c>
      <c r="B776" s="6">
        <f>VLOOKUP(A776,list!A:K,11,FALSE)</f>
        <v>2</v>
      </c>
      <c r="C776" s="6" t="str">
        <f>VLOOKUP(A776,list!A:K,6,FALSE)</f>
        <v>Ampelokipoi</v>
      </c>
      <c r="D776" s="12">
        <f>VLOOKUP(A776,list!A:K,3,FALSE)</f>
        <v>1050</v>
      </c>
      <c r="E776" s="6" t="s">
        <v>2359</v>
      </c>
      <c r="F776" s="11">
        <v>37.985382100000002</v>
      </c>
      <c r="G776" s="11">
        <v>23.7646655</v>
      </c>
      <c r="H776" s="6" t="str">
        <f t="shared" si="0"/>
        <v>(37,9853821 23,7646655),ID: 532,2bd-Ampelokipoi-1050€</v>
      </c>
      <c r="I776" s="6" t="s">
        <v>2360</v>
      </c>
    </row>
    <row r="777" spans="1:9" ht="13">
      <c r="A777" s="11" t="s">
        <v>2361</v>
      </c>
      <c r="B777" s="6">
        <f>VLOOKUP(A777,list!A:K,11,FALSE)</f>
        <v>2</v>
      </c>
      <c r="C777" s="6" t="str">
        <f>VLOOKUP(A777,list!A:K,6,FALSE)</f>
        <v>Melissia</v>
      </c>
      <c r="D777" s="12">
        <f>VLOOKUP(A777,list!A:K,3,FALSE)</f>
        <v>1080</v>
      </c>
      <c r="E777" s="6" t="s">
        <v>2362</v>
      </c>
      <c r="F777" s="11">
        <v>38.052771800000002</v>
      </c>
      <c r="G777" s="11">
        <v>23.8328557</v>
      </c>
      <c r="H777" s="6" t="str">
        <f t="shared" si="0"/>
        <v>(38,0527718 23,8328557),ID: 1227,2bd-Melissia-1080€</v>
      </c>
      <c r="I777" s="6" t="s">
        <v>2363</v>
      </c>
    </row>
    <row r="778" spans="1:9" ht="13">
      <c r="A778" s="11" t="s">
        <v>2364</v>
      </c>
      <c r="B778" s="6">
        <f>VLOOKUP(A778,list!A:K,11,FALSE)</f>
        <v>2</v>
      </c>
      <c r="C778" s="6" t="str">
        <f>VLOOKUP(A778,list!A:K,6,FALSE)</f>
        <v>Pangrati</v>
      </c>
      <c r="D778" s="12">
        <f>VLOOKUP(A778,list!A:K,3,FALSE)</f>
        <v>1150</v>
      </c>
      <c r="E778" s="6" t="s">
        <v>2365</v>
      </c>
      <c r="F778" s="11">
        <v>37.966065299999997</v>
      </c>
      <c r="G778" s="11">
        <v>23.751325900000001</v>
      </c>
      <c r="H778" s="6" t="str">
        <f t="shared" si="0"/>
        <v>(37,9660653 23,7513259),ID: 1522,2bd-Pangrati-1150€</v>
      </c>
      <c r="I778" s="6" t="s">
        <v>2366</v>
      </c>
    </row>
    <row r="779" spans="1:9" ht="13">
      <c r="A779" s="11" t="s">
        <v>2367</v>
      </c>
      <c r="B779" s="6">
        <f>VLOOKUP(A779,list!A:K,11,FALSE)</f>
        <v>2</v>
      </c>
      <c r="C779" s="6" t="str">
        <f>VLOOKUP(A779,list!A:K,6,FALSE)</f>
        <v>Marousi</v>
      </c>
      <c r="D779" s="12">
        <f>VLOOKUP(A779,list!A:K,3,FALSE)</f>
        <v>1160</v>
      </c>
      <c r="E779" s="6" t="s">
        <v>2368</v>
      </c>
      <c r="F779" s="11">
        <v>38.041144099999997</v>
      </c>
      <c r="G779" s="11">
        <v>23.7955285</v>
      </c>
      <c r="H779" s="6" t="str">
        <f t="shared" si="0"/>
        <v>(38,0411441 23,7955285),ID: 1547,2bd-Marousi-1160€</v>
      </c>
      <c r="I779" s="6" t="s">
        <v>2369</v>
      </c>
    </row>
    <row r="780" spans="1:9" ht="13">
      <c r="A780" s="11" t="s">
        <v>2370</v>
      </c>
      <c r="B780" s="6">
        <f>VLOOKUP(A780,list!A:K,11,FALSE)</f>
        <v>2</v>
      </c>
      <c r="C780" s="6" t="str">
        <f>VLOOKUP(A780,list!A:K,6,FALSE)</f>
        <v>Vasilissis Sofias Avenue</v>
      </c>
      <c r="D780" s="12">
        <f>VLOOKUP(A780,list!A:K,3,FALSE)</f>
        <v>1210</v>
      </c>
      <c r="E780" s="6" t="s">
        <v>2371</v>
      </c>
      <c r="F780" s="11">
        <v>37.975368799999998</v>
      </c>
      <c r="G780" s="11">
        <v>23.742497499999999</v>
      </c>
      <c r="H780" s="6" t="str">
        <f t="shared" si="0"/>
        <v>(37,9753688 23,7424975),ID: 651,2bd-Vasilissis Sofias Avenue-1210€</v>
      </c>
      <c r="I780" s="6" t="s">
        <v>2372</v>
      </c>
    </row>
    <row r="781" spans="1:9" ht="13">
      <c r="A781" s="11" t="s">
        <v>2373</v>
      </c>
      <c r="B781" s="6">
        <f>VLOOKUP(A781,list!A:K,11,FALSE)</f>
        <v>2</v>
      </c>
      <c r="C781" s="6" t="str">
        <f>VLOOKUP(A781,list!A:K,6,FALSE)</f>
        <v>Nea Smyrni</v>
      </c>
      <c r="D781" s="12">
        <f>VLOOKUP(A781,list!A:K,3,FALSE)</f>
        <v>1420</v>
      </c>
      <c r="E781" s="6" t="s">
        <v>2374</v>
      </c>
      <c r="F781" s="11">
        <v>37.944561999999998</v>
      </c>
      <c r="G781" s="11">
        <v>23.7040918</v>
      </c>
      <c r="H781" s="6" t="str">
        <f t="shared" si="0"/>
        <v>(37,944562 23,7040918),ID: 1759,2bd-Nea Smyrni-1420€</v>
      </c>
      <c r="I781" s="6" t="s">
        <v>2375</v>
      </c>
    </row>
    <row r="782" spans="1:9" ht="13">
      <c r="A782" s="11" t="s">
        <v>2376</v>
      </c>
      <c r="B782" s="6">
        <f>VLOOKUP(A782,list!A:K,11,FALSE)</f>
        <v>2</v>
      </c>
      <c r="C782" s="6" t="str">
        <f>VLOOKUP(A782,list!A:K,6,FALSE)</f>
        <v>Palaio Faliro</v>
      </c>
      <c r="D782" s="12">
        <f>VLOOKUP(A782,list!A:K,3,FALSE)</f>
        <v>1480</v>
      </c>
      <c r="E782" s="6" t="s">
        <v>2377</v>
      </c>
      <c r="F782" s="11">
        <v>37.926021599999999</v>
      </c>
      <c r="G782" s="11">
        <v>23.696047100000001</v>
      </c>
      <c r="H782" s="6" t="str">
        <f t="shared" si="0"/>
        <v>(37,9260216 23,6960471),ID: 965,2bd-Palaio Faliro-1480€</v>
      </c>
      <c r="I782" s="6" t="s">
        <v>2378</v>
      </c>
    </row>
    <row r="783" spans="1:9" ht="13">
      <c r="A783" s="11" t="s">
        <v>2379</v>
      </c>
      <c r="B783" s="6">
        <f>VLOOKUP(A783,list!A:K,11,FALSE)</f>
        <v>2</v>
      </c>
      <c r="C783" s="6" t="str">
        <f>VLOOKUP(A783,list!A:K,6,FALSE)</f>
        <v>Marousi</v>
      </c>
      <c r="D783" s="12">
        <f>VLOOKUP(A783,list!A:K,3,FALSE)</f>
        <v>1180</v>
      </c>
      <c r="E783" s="6" t="s">
        <v>2380</v>
      </c>
      <c r="F783" s="11">
        <v>38.014589100000002</v>
      </c>
      <c r="G783" s="11">
        <v>23.8177792</v>
      </c>
      <c r="H783" s="6" t="str">
        <f t="shared" si="0"/>
        <v>(38,0145891 23,8177792),ID: 143,2bd-Marousi-1180€</v>
      </c>
      <c r="I783" s="6" t="s">
        <v>2381</v>
      </c>
    </row>
    <row r="784" spans="1:9" ht="13">
      <c r="A784" s="11" t="s">
        <v>2382</v>
      </c>
      <c r="B784" s="6">
        <f>VLOOKUP(A784,list!A:K,11,FALSE)</f>
        <v>2</v>
      </c>
      <c r="C784" s="6" t="str">
        <f>VLOOKUP(A784,list!A:K,6,FALSE)</f>
        <v>Kolonaki</v>
      </c>
      <c r="D784" s="12">
        <f>VLOOKUP(A784,list!A:K,3,FALSE)</f>
        <v>1180</v>
      </c>
      <c r="E784" s="6" t="s">
        <v>2383</v>
      </c>
      <c r="F784" s="11">
        <v>37.978614499999999</v>
      </c>
      <c r="G784" s="11">
        <v>23.749917799999999</v>
      </c>
      <c r="H784" s="6" t="str">
        <f t="shared" si="0"/>
        <v>(37,9786145 23,7499178),ID: 973,2bd-Kolonaki-1180€</v>
      </c>
      <c r="I784" s="6" t="s">
        <v>2384</v>
      </c>
    </row>
    <row r="785" spans="1:9" ht="13">
      <c r="A785" s="11" t="s">
        <v>2385</v>
      </c>
      <c r="B785" s="6">
        <f>VLOOKUP(A785,list!A:K,11,FALSE)</f>
        <v>2</v>
      </c>
      <c r="C785" s="6" t="str">
        <f>VLOOKUP(A785,list!A:K,6,FALSE)</f>
        <v>Stavros Niarchos Park Area</v>
      </c>
      <c r="D785" s="12">
        <f>VLOOKUP(A785,list!A:K,3,FALSE)</f>
        <v>1180</v>
      </c>
      <c r="E785" s="6" t="s">
        <v>2386</v>
      </c>
      <c r="F785" s="11">
        <v>37.942198900000001</v>
      </c>
      <c r="G785" s="11">
        <v>23.6934583</v>
      </c>
      <c r="H785" s="6" t="str">
        <f t="shared" si="0"/>
        <v>(37,9421989 23,6934583),ID: 1795,2bd-Stavros Niarchos Park Area-1180€</v>
      </c>
      <c r="I785" s="6" t="s">
        <v>2387</v>
      </c>
    </row>
    <row r="786" spans="1:9" ht="13">
      <c r="A786" s="11" t="s">
        <v>2388</v>
      </c>
      <c r="B786" s="6">
        <f>VLOOKUP(A786,list!A:K,11,FALSE)</f>
        <v>2</v>
      </c>
      <c r="C786" s="6" t="str">
        <f>VLOOKUP(A786,list!A:K,6,FALSE)</f>
        <v>Chalandri</v>
      </c>
      <c r="D786" s="12">
        <f>VLOOKUP(A786,list!A:K,3,FALSE)</f>
        <v>1210</v>
      </c>
      <c r="E786" s="6" t="s">
        <v>2389</v>
      </c>
      <c r="F786" s="11">
        <v>38.005247599999997</v>
      </c>
      <c r="G786" s="11">
        <v>23.791456199999999</v>
      </c>
      <c r="H786" s="6" t="str">
        <f t="shared" si="0"/>
        <v>(38,0052476 23,7914562),ID: 853,2bd-Chalandri-1210€</v>
      </c>
      <c r="I786" s="6" t="s">
        <v>2390</v>
      </c>
    </row>
    <row r="787" spans="1:9" ht="13">
      <c r="A787" s="11" t="s">
        <v>2391</v>
      </c>
      <c r="B787" s="6">
        <f>VLOOKUP(A787,list!A:K,11,FALSE)</f>
        <v>2</v>
      </c>
      <c r="C787" s="6" t="str">
        <f>VLOOKUP(A787,list!A:K,6,FALSE)</f>
        <v>Chalandri</v>
      </c>
      <c r="D787" s="12">
        <f>VLOOKUP(A787,list!A:K,3,FALSE)</f>
        <v>1220</v>
      </c>
      <c r="E787" s="6" t="s">
        <v>2392</v>
      </c>
      <c r="F787" s="11">
        <v>38.021421400000001</v>
      </c>
      <c r="G787" s="11">
        <v>23.798767900000001</v>
      </c>
      <c r="H787" s="6" t="str">
        <f t="shared" si="0"/>
        <v>(38,0214214 23,7987679),ID: 592,2bd-Chalandri-1220€</v>
      </c>
      <c r="I787" s="6" t="s">
        <v>2393</v>
      </c>
    </row>
    <row r="788" spans="1:9" ht="13">
      <c r="A788" s="11" t="s">
        <v>2394</v>
      </c>
      <c r="B788" s="6">
        <f>VLOOKUP(A788,list!A:K,11,FALSE)</f>
        <v>2</v>
      </c>
      <c r="C788" s="6" t="str">
        <f>VLOOKUP(A788,list!A:K,6,FALSE)</f>
        <v>Vasilissis Sofias Avenue</v>
      </c>
      <c r="D788" s="12">
        <f>VLOOKUP(A788,list!A:K,3,FALSE)</f>
        <v>1260</v>
      </c>
      <c r="E788" s="6" t="s">
        <v>2395</v>
      </c>
      <c r="F788" s="11">
        <v>37.9792287</v>
      </c>
      <c r="G788" s="11">
        <v>23.753338400000001</v>
      </c>
      <c r="H788" s="6" t="str">
        <f t="shared" si="0"/>
        <v>(37,9792287 23,7533384),ID: 334,2bd-Vasilissis Sofias Avenue-1260€</v>
      </c>
      <c r="I788" s="6" t="s">
        <v>2396</v>
      </c>
    </row>
    <row r="789" spans="1:9" ht="13">
      <c r="A789" s="11" t="s">
        <v>2397</v>
      </c>
      <c r="B789" s="6">
        <f>VLOOKUP(A789,list!A:K,11,FALSE)</f>
        <v>2</v>
      </c>
      <c r="C789" s="6" t="str">
        <f>VLOOKUP(A789,list!A:K,6,FALSE)</f>
        <v>Chalandri</v>
      </c>
      <c r="D789" s="12">
        <f>VLOOKUP(A789,list!A:K,3,FALSE)</f>
        <v>1650</v>
      </c>
      <c r="E789" s="6" t="s">
        <v>2398</v>
      </c>
      <c r="F789" s="11">
        <v>38.031609400000001</v>
      </c>
      <c r="G789" s="11">
        <v>23.817556100000001</v>
      </c>
      <c r="H789" s="6" t="str">
        <f t="shared" si="0"/>
        <v>(38,0316094 23,8175561),ID: 1699,2bd-Chalandri-1650€</v>
      </c>
      <c r="I789" s="6" t="s">
        <v>2399</v>
      </c>
    </row>
    <row r="790" spans="1:9" ht="13">
      <c r="A790" s="11" t="s">
        <v>2400</v>
      </c>
      <c r="B790" s="6">
        <f>VLOOKUP(A790,list!A:K,11,FALSE)</f>
        <v>2</v>
      </c>
      <c r="C790" s="6" t="str">
        <f>VLOOKUP(A790,list!A:K,6,FALSE)</f>
        <v>Pangrati</v>
      </c>
      <c r="D790" s="12">
        <f>VLOOKUP(A790,list!A:K,3,FALSE)</f>
        <v>1090</v>
      </c>
      <c r="E790" s="6" t="s">
        <v>2401</v>
      </c>
      <c r="F790" s="11">
        <v>37.964103899999998</v>
      </c>
      <c r="G790" s="11">
        <v>23.7480115</v>
      </c>
      <c r="H790" s="6" t="str">
        <f t="shared" si="0"/>
        <v>(37,9641039 23,7480115),ID: 1225,2bd-Pangrati-1090€</v>
      </c>
      <c r="I790" s="6" t="s">
        <v>2402</v>
      </c>
    </row>
    <row r="791" spans="1:9" ht="13">
      <c r="A791" s="11" t="s">
        <v>2403</v>
      </c>
      <c r="B791" s="6">
        <f>VLOOKUP(A791,list!A:K,11,FALSE)</f>
        <v>2</v>
      </c>
      <c r="C791" s="6" t="str">
        <f>VLOOKUP(A791,list!A:K,6,FALSE)</f>
        <v>Mets - Kallimarmaro</v>
      </c>
      <c r="D791" s="12">
        <f>VLOOKUP(A791,list!A:K,3,FALSE)</f>
        <v>1110</v>
      </c>
      <c r="E791" s="6" t="s">
        <v>2404</v>
      </c>
      <c r="F791" s="11">
        <v>37.965924399999999</v>
      </c>
      <c r="G791" s="11">
        <v>23.738309099999999</v>
      </c>
      <c r="H791" s="6" t="str">
        <f t="shared" si="0"/>
        <v>(37,9659244 23,7383091),ID: 126,2bd-Mets - Kallimarmaro-1110€</v>
      </c>
      <c r="I791" s="6" t="s">
        <v>2405</v>
      </c>
    </row>
    <row r="792" spans="1:9" ht="13">
      <c r="A792" s="11" t="s">
        <v>2406</v>
      </c>
      <c r="B792" s="6">
        <f>VLOOKUP(A792,list!A:K,11,FALSE)</f>
        <v>2</v>
      </c>
      <c r="C792" s="6" t="str">
        <f>VLOOKUP(A792,list!A:K,6,FALSE)</f>
        <v>Kifisia</v>
      </c>
      <c r="D792" s="12">
        <f>VLOOKUP(A792,list!A:K,3,FALSE)</f>
        <v>1440</v>
      </c>
      <c r="E792" s="6" t="s">
        <v>2407</v>
      </c>
      <c r="F792" s="11">
        <v>38.077903499999998</v>
      </c>
      <c r="G792" s="11">
        <v>23.815297399999999</v>
      </c>
      <c r="H792" s="6" t="str">
        <f t="shared" si="0"/>
        <v>(38,0779035 23,8152974),ID: 1873,2bd-Kifisia-1440€</v>
      </c>
      <c r="I792" s="6" t="s">
        <v>2408</v>
      </c>
    </row>
    <row r="793" spans="1:9" ht="13">
      <c r="A793" s="11" t="s">
        <v>2409</v>
      </c>
      <c r="B793" s="6">
        <f>VLOOKUP(A793,list!A:K,11,FALSE)</f>
        <v>2</v>
      </c>
      <c r="C793" s="6" t="str">
        <f>VLOOKUP(A793,list!A:K,6,FALSE)</f>
        <v>Palaio Faliro</v>
      </c>
      <c r="D793" s="12">
        <f>VLOOKUP(A793,list!A:K,3,FALSE)</f>
        <v>1070</v>
      </c>
      <c r="E793" s="6" t="s">
        <v>2410</v>
      </c>
      <c r="F793" s="11">
        <v>37.9299252</v>
      </c>
      <c r="G793" s="11">
        <v>23.697265000000002</v>
      </c>
      <c r="H793" s="6" t="str">
        <f t="shared" si="0"/>
        <v>(37,9299252 23,697265),ID: 1268,2bd-Palaio Faliro-1070€</v>
      </c>
      <c r="I793" s="6" t="s">
        <v>2411</v>
      </c>
    </row>
    <row r="794" spans="1:9" ht="13">
      <c r="A794" s="11" t="s">
        <v>2412</v>
      </c>
      <c r="B794" s="6">
        <f>VLOOKUP(A794,list!A:K,11,FALSE)</f>
        <v>2</v>
      </c>
      <c r="C794" s="6" t="str">
        <f>VLOOKUP(A794,list!A:K,6,FALSE)</f>
        <v>Chalandri</v>
      </c>
      <c r="D794" s="12">
        <f>VLOOKUP(A794,list!A:K,3,FALSE)</f>
        <v>1100</v>
      </c>
      <c r="E794" s="6" t="s">
        <v>2413</v>
      </c>
      <c r="F794" s="11">
        <v>38.021421400000001</v>
      </c>
      <c r="G794" s="11">
        <v>23.798767900000001</v>
      </c>
      <c r="H794" s="6" t="str">
        <f t="shared" si="0"/>
        <v>(38,0214214 23,7987679),ID: 1625,2bd-Chalandri-1100€</v>
      </c>
      <c r="I794" s="6" t="s">
        <v>2414</v>
      </c>
    </row>
    <row r="795" spans="1:9" ht="13">
      <c r="A795" s="11" t="s">
        <v>2415</v>
      </c>
      <c r="B795" s="6">
        <f>VLOOKUP(A795,list!A:K,11,FALSE)</f>
        <v>2</v>
      </c>
      <c r="C795" s="6" t="str">
        <f>VLOOKUP(A795,list!A:K,6,FALSE)</f>
        <v>Ampelokipoi</v>
      </c>
      <c r="D795" s="12">
        <f>VLOOKUP(A795,list!A:K,3,FALSE)</f>
        <v>780</v>
      </c>
      <c r="E795" s="6" t="s">
        <v>2416</v>
      </c>
      <c r="F795" s="11">
        <v>37.994684399999997</v>
      </c>
      <c r="G795" s="11">
        <v>23.7696714</v>
      </c>
      <c r="H795" s="6" t="str">
        <f t="shared" si="0"/>
        <v>(37,9946844 23,7696714),ID: 351,2bd-Ampelokipoi-780€</v>
      </c>
      <c r="I795" s="6" t="s">
        <v>2417</v>
      </c>
    </row>
    <row r="796" spans="1:9" ht="13">
      <c r="A796" s="11" t="s">
        <v>2418</v>
      </c>
      <c r="B796" s="6">
        <f>VLOOKUP(A796,list!A:K,11,FALSE)</f>
        <v>2</v>
      </c>
      <c r="C796" s="6" t="str">
        <f>VLOOKUP(A796,list!A:K,6,FALSE)</f>
        <v>Ampelokipoi</v>
      </c>
      <c r="D796" s="12">
        <f>VLOOKUP(A796,list!A:K,3,FALSE)</f>
        <v>940</v>
      </c>
      <c r="E796" s="6" t="s">
        <v>2419</v>
      </c>
      <c r="F796" s="11">
        <v>37.984681299999998</v>
      </c>
      <c r="G796" s="11">
        <v>23.753140800000001</v>
      </c>
      <c r="H796" s="6" t="str">
        <f t="shared" si="0"/>
        <v>(37,9846813 23,7531408),ID: 463,2bd-Ampelokipoi-940€</v>
      </c>
      <c r="I796" s="6" t="s">
        <v>2420</v>
      </c>
    </row>
    <row r="797" spans="1:9" ht="13">
      <c r="A797" s="11" t="s">
        <v>2421</v>
      </c>
      <c r="B797" s="6">
        <f>VLOOKUP(A797,list!A:K,11,FALSE)</f>
        <v>2</v>
      </c>
      <c r="C797" s="6" t="str">
        <f>VLOOKUP(A797,list!A:K,6,FALSE)</f>
        <v>Pangrati</v>
      </c>
      <c r="D797" s="12">
        <f>VLOOKUP(A797,list!A:K,3,FALSE)</f>
        <v>940</v>
      </c>
      <c r="E797" s="6" t="s">
        <v>2422</v>
      </c>
      <c r="F797" s="11">
        <v>37.970900200000003</v>
      </c>
      <c r="G797" s="11">
        <v>23.744076700000001</v>
      </c>
      <c r="H797" s="6" t="str">
        <f t="shared" si="0"/>
        <v>(37,9709002 23,7440767),ID: 551,2bd-Pangrati-940€</v>
      </c>
      <c r="I797" s="6" t="s">
        <v>2423</v>
      </c>
    </row>
    <row r="798" spans="1:9" ht="13">
      <c r="A798" s="11" t="s">
        <v>2424</v>
      </c>
      <c r="B798" s="6">
        <f>VLOOKUP(A798,list!A:K,11,FALSE)</f>
        <v>2</v>
      </c>
      <c r="C798" s="6" t="str">
        <f>VLOOKUP(A798,list!A:K,6,FALSE)</f>
        <v>Chalandri</v>
      </c>
      <c r="D798" s="12">
        <f>VLOOKUP(A798,list!A:K,3,FALSE)</f>
        <v>970</v>
      </c>
      <c r="E798" s="6" t="s">
        <v>2425</v>
      </c>
      <c r="F798" s="11">
        <v>38.021421400000001</v>
      </c>
      <c r="G798" s="11">
        <v>23.798767900000001</v>
      </c>
      <c r="H798" s="6" t="str">
        <f t="shared" si="0"/>
        <v>(38,0214214 23,7987679),ID: 854,2bd-Chalandri-970€</v>
      </c>
      <c r="I798" s="6" t="s">
        <v>2426</v>
      </c>
    </row>
    <row r="799" spans="1:9" ht="13">
      <c r="A799" s="11" t="s">
        <v>2427</v>
      </c>
      <c r="B799" s="6">
        <f>VLOOKUP(A799,list!A:K,11,FALSE)</f>
        <v>2</v>
      </c>
      <c r="C799" s="6" t="str">
        <f>VLOOKUP(A799,list!A:K,6,FALSE)</f>
        <v>Alimos</v>
      </c>
      <c r="D799" s="12">
        <f>VLOOKUP(A799,list!A:K,3,FALSE)</f>
        <v>1040</v>
      </c>
      <c r="E799" s="6" t="s">
        <v>2428</v>
      </c>
      <c r="F799" s="11">
        <v>37.974750700000001</v>
      </c>
      <c r="G799" s="11">
        <v>23.725864999999999</v>
      </c>
      <c r="H799" s="6" t="str">
        <f t="shared" si="0"/>
        <v>(37,9747507 23,725865),ID: 1302,2bd-Alimos-1040€</v>
      </c>
      <c r="I799" s="6" t="s">
        <v>2429</v>
      </c>
    </row>
    <row r="800" spans="1:9" ht="13">
      <c r="A800" s="11" t="s">
        <v>2430</v>
      </c>
      <c r="B800" s="6">
        <f>VLOOKUP(A800,list!A:K,11,FALSE)</f>
        <v>2</v>
      </c>
      <c r="C800" s="6" t="str">
        <f>VLOOKUP(A800,list!A:K,6,FALSE)</f>
        <v>Pangrati</v>
      </c>
      <c r="D800" s="12">
        <f>VLOOKUP(A800,list!A:K,3,FALSE)</f>
        <v>1040</v>
      </c>
      <c r="E800" s="6" t="s">
        <v>2431</v>
      </c>
      <c r="F800" s="11">
        <v>37.969582199999998</v>
      </c>
      <c r="G800" s="11">
        <v>23.752371799999999</v>
      </c>
      <c r="H800" s="6" t="str">
        <f t="shared" si="0"/>
        <v>(37,9695822 23,7523718),ID: 1527,2bd-Pangrati-1040€</v>
      </c>
      <c r="I800" s="6" t="s">
        <v>2432</v>
      </c>
    </row>
    <row r="801" spans="1:9" ht="13">
      <c r="A801" s="11" t="s">
        <v>2433</v>
      </c>
      <c r="B801" s="6">
        <f>VLOOKUP(A801,list!A:K,11,FALSE)</f>
        <v>2</v>
      </c>
      <c r="C801" s="6" t="str">
        <f>VLOOKUP(A801,list!A:K,6,FALSE)</f>
        <v>Pangrati</v>
      </c>
      <c r="D801" s="12">
        <f>VLOOKUP(A801,list!A:K,3,FALSE)</f>
        <v>1070</v>
      </c>
      <c r="E801" s="6" t="s">
        <v>2434</v>
      </c>
      <c r="F801" s="11">
        <v>37.963732</v>
      </c>
      <c r="G801" s="11">
        <v>23.7488578</v>
      </c>
      <c r="H801" s="6" t="str">
        <f t="shared" si="0"/>
        <v>(37,963732 23,7488578),ID: 1580,2bd-Pangrati-1070€</v>
      </c>
      <c r="I801" s="6" t="s">
        <v>2435</v>
      </c>
    </row>
    <row r="802" spans="1:9" ht="13">
      <c r="A802" s="11" t="s">
        <v>2436</v>
      </c>
      <c r="B802" s="6">
        <f>VLOOKUP(A802,list!A:K,11,FALSE)</f>
        <v>2</v>
      </c>
      <c r="C802" s="6" t="str">
        <f>VLOOKUP(A802,list!A:K,6,FALSE)</f>
        <v>Agia Paraskevi</v>
      </c>
      <c r="D802" s="12">
        <f>VLOOKUP(A802,list!A:K,3,FALSE)</f>
        <v>1090</v>
      </c>
      <c r="E802" s="6" t="s">
        <v>2437</v>
      </c>
      <c r="F802" s="11">
        <v>38.014966999999999</v>
      </c>
      <c r="G802" s="11">
        <v>23.822489300000001</v>
      </c>
      <c r="H802" s="6" t="str">
        <f t="shared" si="0"/>
        <v>(38,014967 23,8224893),ID: 1907,2bd-Agia Paraskevi-1090€</v>
      </c>
      <c r="I802" s="6" t="s">
        <v>2438</v>
      </c>
    </row>
    <row r="803" spans="1:9" ht="13">
      <c r="A803" s="11" t="s">
        <v>2439</v>
      </c>
      <c r="B803" s="6">
        <f>VLOOKUP(A803,list!A:K,11,FALSE)</f>
        <v>2</v>
      </c>
      <c r="C803" s="6" t="str">
        <f>VLOOKUP(A803,list!A:K,6,FALSE)</f>
        <v>Agia Paraskevi</v>
      </c>
      <c r="D803" s="12">
        <f>VLOOKUP(A803,list!A:K,3,FALSE)</f>
        <v>1090</v>
      </c>
      <c r="E803" s="6" t="s">
        <v>2440</v>
      </c>
      <c r="F803" s="11">
        <v>38.014966999999999</v>
      </c>
      <c r="G803" s="11">
        <v>23.822489300000001</v>
      </c>
      <c r="H803" s="6" t="str">
        <f t="shared" si="0"/>
        <v>(38,014967 23,8224893),ID: 1911,2bd-Agia Paraskevi-1090€</v>
      </c>
      <c r="I803" s="6" t="s">
        <v>2441</v>
      </c>
    </row>
    <row r="804" spans="1:9" ht="13">
      <c r="A804" s="11" t="s">
        <v>2442</v>
      </c>
      <c r="B804" s="6">
        <f>VLOOKUP(A804,list!A:K,11,FALSE)</f>
        <v>2</v>
      </c>
      <c r="C804" s="6" t="str">
        <f>VLOOKUP(A804,list!A:K,6,FALSE)</f>
        <v>Ampelokipoi</v>
      </c>
      <c r="D804" s="12">
        <f>VLOOKUP(A804,list!A:K,3,FALSE)</f>
        <v>1110</v>
      </c>
      <c r="E804" s="6" t="s">
        <v>2443</v>
      </c>
      <c r="F804" s="11">
        <v>37.994576700000003</v>
      </c>
      <c r="G804" s="11">
        <v>23.763639399999999</v>
      </c>
      <c r="H804" s="6" t="str">
        <f t="shared" si="0"/>
        <v>(37,9945767 23,7636394),ID: 164,2bd-Ampelokipoi-1110€</v>
      </c>
      <c r="I804" s="6" t="s">
        <v>2444</v>
      </c>
    </row>
    <row r="805" spans="1:9" ht="13">
      <c r="A805" s="11" t="s">
        <v>2445</v>
      </c>
      <c r="B805" s="6">
        <f>VLOOKUP(A805,list!A:K,11,FALSE)</f>
        <v>2</v>
      </c>
      <c r="C805" s="6" t="str">
        <f>VLOOKUP(A805,list!A:K,6,FALSE)</f>
        <v>Marousi</v>
      </c>
      <c r="D805" s="12">
        <f>VLOOKUP(A805,list!A:K,3,FALSE)</f>
        <v>1110</v>
      </c>
      <c r="E805" s="6" t="s">
        <v>2446</v>
      </c>
      <c r="F805" s="11">
        <v>38.014589100000002</v>
      </c>
      <c r="G805" s="11">
        <v>23.8177792</v>
      </c>
      <c r="H805" s="6" t="str">
        <f t="shared" si="0"/>
        <v>(38,0145891 23,8177792),ID: 5,2bd-Marousi-1110€</v>
      </c>
      <c r="I805" s="6" t="s">
        <v>2447</v>
      </c>
    </row>
    <row r="806" spans="1:9" ht="13">
      <c r="A806" s="11" t="s">
        <v>2448</v>
      </c>
      <c r="B806" s="6">
        <f>VLOOKUP(A806,list!A:K,11,FALSE)</f>
        <v>2</v>
      </c>
      <c r="C806" s="6" t="str">
        <f>VLOOKUP(A806,list!A:K,6,FALSE)</f>
        <v>Marousi</v>
      </c>
      <c r="D806" s="12">
        <f>VLOOKUP(A806,list!A:K,3,FALSE)</f>
        <v>1220</v>
      </c>
      <c r="E806" s="6" t="s">
        <v>2449</v>
      </c>
      <c r="F806" s="11">
        <v>38.0524475</v>
      </c>
      <c r="G806" s="11">
        <v>23.8145968</v>
      </c>
      <c r="H806" s="6" t="str">
        <f t="shared" si="0"/>
        <v>(38,0524475 23,8145968),ID: 695,2bd-Marousi-1220€</v>
      </c>
      <c r="I806" s="6" t="s">
        <v>2450</v>
      </c>
    </row>
    <row r="807" spans="1:9" ht="13">
      <c r="A807" s="11" t="s">
        <v>2451</v>
      </c>
      <c r="B807" s="6">
        <f>VLOOKUP(A807,list!A:K,11,FALSE)</f>
        <v>2</v>
      </c>
      <c r="C807" s="6" t="str">
        <f>VLOOKUP(A807,list!A:K,6,FALSE)</f>
        <v>Chalandri</v>
      </c>
      <c r="D807" s="12">
        <f>VLOOKUP(A807,list!A:K,3,FALSE)</f>
        <v>1260</v>
      </c>
      <c r="E807" s="6" t="s">
        <v>2452</v>
      </c>
      <c r="F807" s="11">
        <v>38.013459099999999</v>
      </c>
      <c r="G807" s="11">
        <v>23.794797200000001</v>
      </c>
      <c r="H807" s="6" t="str">
        <f t="shared" si="0"/>
        <v>(38,0134591 23,7947972),ID: 1787,2bd-Chalandri-1260€</v>
      </c>
      <c r="I807" s="6" t="s">
        <v>2453</v>
      </c>
    </row>
    <row r="808" spans="1:9" ht="13">
      <c r="A808" s="11" t="s">
        <v>2454</v>
      </c>
      <c r="B808" s="6">
        <f>VLOOKUP(A808,list!A:K,11,FALSE)</f>
        <v>2</v>
      </c>
      <c r="C808" s="6" t="str">
        <f>VLOOKUP(A808,list!A:K,6,FALSE)</f>
        <v>Alimos</v>
      </c>
      <c r="D808" s="12">
        <f>VLOOKUP(A808,list!A:K,3,FALSE)</f>
        <v>1330</v>
      </c>
      <c r="E808" s="6" t="s">
        <v>2455</v>
      </c>
      <c r="F808" s="11">
        <v>37.913685200000003</v>
      </c>
      <c r="G808" s="11">
        <v>23.717784000000002</v>
      </c>
      <c r="H808" s="6" t="str">
        <f t="shared" si="0"/>
        <v>(37,9136852 23,717784),ID: 1548,2bd-Alimos-1330€</v>
      </c>
      <c r="I808" s="6" t="s">
        <v>2456</v>
      </c>
    </row>
    <row r="809" spans="1:9" ht="13">
      <c r="A809" s="11" t="s">
        <v>2457</v>
      </c>
      <c r="B809" s="6">
        <f>VLOOKUP(A809,list!A:K,11,FALSE)</f>
        <v>2</v>
      </c>
      <c r="C809" s="6" t="str">
        <f>VLOOKUP(A809,list!A:K,6,FALSE)</f>
        <v>Neo Psychiko</v>
      </c>
      <c r="D809" s="12">
        <f>VLOOKUP(A809,list!A:K,3,FALSE)</f>
        <v>1370</v>
      </c>
      <c r="E809" s="6" t="s">
        <v>2458</v>
      </c>
      <c r="F809" s="11">
        <v>38.004759100000001</v>
      </c>
      <c r="G809" s="11">
        <v>23.779725500000001</v>
      </c>
      <c r="H809" s="6" t="str">
        <f t="shared" si="0"/>
        <v>(38,0047591 23,7797255),ID: 769,2bd-Neo Psychiko-1370€</v>
      </c>
      <c r="I809" s="6" t="s">
        <v>2459</v>
      </c>
    </row>
    <row r="810" spans="1:9" ht="13">
      <c r="A810" s="11" t="s">
        <v>2460</v>
      </c>
      <c r="B810" s="6">
        <f>VLOOKUP(A810,list!A:K,11,FALSE)</f>
        <v>2</v>
      </c>
      <c r="C810" s="6" t="str">
        <f>VLOOKUP(A810,list!A:K,6,FALSE)</f>
        <v>Cholargos</v>
      </c>
      <c r="D810" s="12">
        <f>VLOOKUP(A810,list!A:K,3,FALSE)</f>
        <v>1390</v>
      </c>
      <c r="E810" s="6" t="s">
        <v>2461</v>
      </c>
      <c r="F810" s="11">
        <v>38.001036200000001</v>
      </c>
      <c r="G810" s="11">
        <v>23.792760099999999</v>
      </c>
      <c r="H810" s="6" t="str">
        <f t="shared" si="0"/>
        <v>(38,0010362 23,7927601),ID: 1810,2bd-Cholargos-1390€</v>
      </c>
      <c r="I810" s="6" t="s">
        <v>2462</v>
      </c>
    </row>
    <row r="811" spans="1:9" ht="13">
      <c r="A811" s="11" t="s">
        <v>2463</v>
      </c>
      <c r="B811" s="6">
        <f>VLOOKUP(A811,list!A:K,11,FALSE)</f>
        <v>2</v>
      </c>
      <c r="C811" s="6" t="str">
        <f>VLOOKUP(A811,list!A:K,6,FALSE)</f>
        <v>Kolonaki</v>
      </c>
      <c r="D811" s="12">
        <f>VLOOKUP(A811,list!A:K,3,FALSE)</f>
        <v>2050</v>
      </c>
      <c r="E811" s="6" t="s">
        <v>2464</v>
      </c>
      <c r="F811" s="11">
        <v>37.977083100000002</v>
      </c>
      <c r="G811" s="11">
        <v>23.739100000000001</v>
      </c>
      <c r="H811" s="6" t="str">
        <f t="shared" si="0"/>
        <v>(37,9770831 23,7391),ID: 1730,2bd-Kolonaki-2050€</v>
      </c>
      <c r="I811" s="6" t="s">
        <v>2465</v>
      </c>
    </row>
    <row r="812" spans="1:9" ht="13">
      <c r="A812" s="11" t="s">
        <v>2466</v>
      </c>
      <c r="B812" s="6">
        <f>VLOOKUP(A812,list!A:K,11,FALSE)</f>
        <v>2</v>
      </c>
      <c r="C812" s="6" t="str">
        <f>VLOOKUP(A812,list!A:K,6,FALSE)</f>
        <v>Palaio Faliro</v>
      </c>
      <c r="D812" s="12">
        <f>VLOOKUP(A812,list!A:K,3,FALSE)</f>
        <v>1140</v>
      </c>
      <c r="E812" s="6" t="s">
        <v>2467</v>
      </c>
      <c r="F812" s="11">
        <v>37.927278399999999</v>
      </c>
      <c r="G812" s="11">
        <v>23.708656999999999</v>
      </c>
      <c r="H812" s="6" t="str">
        <f t="shared" si="0"/>
        <v>(37,9272784 23,708657),ID: 172,2bd-Palaio Faliro-1140€</v>
      </c>
      <c r="I812" s="6" t="s">
        <v>2468</v>
      </c>
    </row>
    <row r="813" spans="1:9" ht="13">
      <c r="A813" s="11" t="s">
        <v>2469</v>
      </c>
      <c r="B813" s="6">
        <f>VLOOKUP(A813,list!A:K,11,FALSE)</f>
        <v>2</v>
      </c>
      <c r="C813" s="6" t="str">
        <f>VLOOKUP(A813,list!A:K,6,FALSE)</f>
        <v>Palaio Faliro</v>
      </c>
      <c r="D813" s="12">
        <f>VLOOKUP(A813,list!A:K,3,FALSE)</f>
        <v>1210</v>
      </c>
      <c r="E813" s="6" t="s">
        <v>2470</v>
      </c>
      <c r="F813" s="11">
        <v>37.9279127</v>
      </c>
      <c r="G813" s="11">
        <v>23.708951800000001</v>
      </c>
      <c r="H813" s="6" t="str">
        <f t="shared" si="0"/>
        <v>(37,9279127 23,7089518),ID: 186,2bd-Palaio Faliro-1210€</v>
      </c>
      <c r="I813" s="6" t="s">
        <v>2471</v>
      </c>
    </row>
    <row r="814" spans="1:9" ht="13">
      <c r="A814" s="11" t="s">
        <v>2472</v>
      </c>
      <c r="B814" s="6">
        <f>VLOOKUP(A814,list!A:K,11,FALSE)</f>
        <v>2</v>
      </c>
      <c r="C814" s="6" t="str">
        <f>VLOOKUP(A814,list!A:K,6,FALSE)</f>
        <v>Agia Paraskevi</v>
      </c>
      <c r="D814" s="12">
        <f>VLOOKUP(A814,list!A:K,3,FALSE)</f>
        <v>1240</v>
      </c>
      <c r="E814" s="6" t="s">
        <v>2473</v>
      </c>
      <c r="F814" s="11">
        <v>38.014966999999999</v>
      </c>
      <c r="G814" s="11">
        <v>23.822489300000001</v>
      </c>
      <c r="H814" s="6" t="str">
        <f t="shared" si="0"/>
        <v>(38,014967 23,8224893),ID: 1912,2bd-Agia Paraskevi-1240€</v>
      </c>
      <c r="I814" s="6" t="s">
        <v>2474</v>
      </c>
    </row>
    <row r="815" spans="1:9" ht="13">
      <c r="A815" s="11" t="s">
        <v>2475</v>
      </c>
      <c r="B815" s="6">
        <f>VLOOKUP(A815,list!A:K,11,FALSE)</f>
        <v>2</v>
      </c>
      <c r="C815" s="6" t="str">
        <f>VLOOKUP(A815,list!A:K,6,FALSE)</f>
        <v>Elliniko</v>
      </c>
      <c r="D815" s="12">
        <f>VLOOKUP(A815,list!A:K,3,FALSE)</f>
        <v>1710</v>
      </c>
      <c r="E815" s="6" t="s">
        <v>2476</v>
      </c>
      <c r="F815" s="11">
        <v>37.889366299999999</v>
      </c>
      <c r="G815" s="11">
        <v>23.7460928</v>
      </c>
      <c r="H815" s="6" t="str">
        <f t="shared" si="0"/>
        <v>(37,8893663 23,7460928),ID: 1377,2bd-Elliniko-1710€</v>
      </c>
      <c r="I815" s="6" t="s">
        <v>2477</v>
      </c>
    </row>
    <row r="816" spans="1:9" ht="13">
      <c r="A816" s="11" t="s">
        <v>2478</v>
      </c>
      <c r="B816" s="6">
        <f>VLOOKUP(A816,list!A:K,11,FALSE)</f>
        <v>2</v>
      </c>
      <c r="C816" s="6" t="str">
        <f>VLOOKUP(A816,list!A:K,6,FALSE)</f>
        <v>Stavros Niarchos Park Area</v>
      </c>
      <c r="D816" s="12">
        <f>VLOOKUP(A816,list!A:K,3,FALSE)</f>
        <v>1120</v>
      </c>
      <c r="E816" s="6" t="s">
        <v>2479</v>
      </c>
      <c r="F816" s="11">
        <v>37.942198900000001</v>
      </c>
      <c r="G816" s="11">
        <v>23.6934583</v>
      </c>
      <c r="H816" s="6" t="str">
        <f t="shared" si="0"/>
        <v>(37,9421989 23,6934583),ID: 1427,2bd-Stavros Niarchos Park Area-1120€</v>
      </c>
      <c r="I816" s="6" t="s">
        <v>2480</v>
      </c>
    </row>
    <row r="817" spans="1:9" ht="13">
      <c r="A817" s="11" t="s">
        <v>2481</v>
      </c>
      <c r="B817" s="6">
        <f>VLOOKUP(A817,list!A:K,11,FALSE)</f>
        <v>2</v>
      </c>
      <c r="C817" s="6" t="str">
        <f>VLOOKUP(A817,list!A:K,6,FALSE)</f>
        <v>Kolonaki</v>
      </c>
      <c r="D817" s="12">
        <f>VLOOKUP(A817,list!A:K,3,FALSE)</f>
        <v>1590</v>
      </c>
      <c r="E817" s="6" t="s">
        <v>2482</v>
      </c>
      <c r="F817" s="11">
        <v>37.972632099999998</v>
      </c>
      <c r="G817" s="11">
        <v>23.743948799999998</v>
      </c>
      <c r="H817" s="6" t="str">
        <f t="shared" si="0"/>
        <v>(37,9726321 23,7439488),ID: 296,2bd-Kolonaki-1590€</v>
      </c>
      <c r="I817" s="6" t="s">
        <v>2483</v>
      </c>
    </row>
    <row r="818" spans="1:9" ht="13">
      <c r="A818" s="11" t="s">
        <v>2484</v>
      </c>
      <c r="B818" s="6">
        <f>VLOOKUP(A818,list!A:K,11,FALSE)</f>
        <v>2</v>
      </c>
      <c r="C818" s="6" t="str">
        <f>VLOOKUP(A818,list!A:K,6,FALSE)</f>
        <v>Ampelokipoi</v>
      </c>
      <c r="D818" s="12">
        <f>VLOOKUP(A818,list!A:K,3,FALSE)</f>
        <v>960</v>
      </c>
      <c r="E818" s="6" t="s">
        <v>2485</v>
      </c>
      <c r="F818" s="11">
        <v>37.987420499999999</v>
      </c>
      <c r="G818" s="11">
        <v>23.7659418</v>
      </c>
      <c r="H818" s="6" t="str">
        <f t="shared" si="0"/>
        <v>(37,9874205 23,7659418),ID: 1590,2bd-Ampelokipoi-960€</v>
      </c>
      <c r="I818" s="6" t="s">
        <v>2486</v>
      </c>
    </row>
    <row r="819" spans="1:9" ht="13">
      <c r="A819" s="11" t="s">
        <v>2487</v>
      </c>
      <c r="B819" s="6">
        <f>VLOOKUP(A819,list!A:K,11,FALSE)</f>
        <v>2</v>
      </c>
      <c r="C819" s="6" t="str">
        <f>VLOOKUP(A819,list!A:K,6,FALSE)</f>
        <v>Pangrati</v>
      </c>
      <c r="D819" s="12">
        <f>VLOOKUP(A819,list!A:K,3,FALSE)</f>
        <v>970</v>
      </c>
      <c r="E819" s="6" t="s">
        <v>2488</v>
      </c>
      <c r="F819" s="11">
        <v>37.969582199999998</v>
      </c>
      <c r="G819" s="11">
        <v>23.752371799999999</v>
      </c>
      <c r="H819" s="6" t="str">
        <f t="shared" si="0"/>
        <v>(37,9695822 23,7523718),ID: 1414,2bd-Pangrati-970€</v>
      </c>
      <c r="I819" s="6" t="s">
        <v>2489</v>
      </c>
    </row>
    <row r="820" spans="1:9" ht="13">
      <c r="A820" s="11" t="s">
        <v>2490</v>
      </c>
      <c r="B820" s="6">
        <f>VLOOKUP(A820,list!A:K,11,FALSE)</f>
        <v>2</v>
      </c>
      <c r="C820" s="6" t="str">
        <f>VLOOKUP(A820,list!A:K,6,FALSE)</f>
        <v>Vasilissis Sofias Avenue</v>
      </c>
      <c r="D820" s="12">
        <f>VLOOKUP(A820,list!A:K,3,FALSE)</f>
        <v>1080</v>
      </c>
      <c r="E820" s="6" t="s">
        <v>2491</v>
      </c>
      <c r="F820" s="11">
        <v>37.975368799999998</v>
      </c>
      <c r="G820" s="11">
        <v>23.742497499999999</v>
      </c>
      <c r="H820" s="6" t="str">
        <f t="shared" si="0"/>
        <v>(37,9753688 23,7424975),ID: 1415,2bd-Vasilissis Sofias Avenue-1080€</v>
      </c>
      <c r="I820" s="6" t="s">
        <v>2492</v>
      </c>
    </row>
    <row r="821" spans="1:9" ht="13">
      <c r="A821" s="11" t="s">
        <v>2493</v>
      </c>
      <c r="B821" s="6">
        <f>VLOOKUP(A821,list!A:K,11,FALSE)</f>
        <v>2</v>
      </c>
      <c r="C821" s="6" t="str">
        <f>VLOOKUP(A821,list!A:K,6,FALSE)</f>
        <v>Marousi</v>
      </c>
      <c r="D821" s="12">
        <f>VLOOKUP(A821,list!A:K,3,FALSE)</f>
        <v>1270</v>
      </c>
      <c r="E821" s="6" t="s">
        <v>2494</v>
      </c>
      <c r="F821" s="11">
        <v>37.999175800000003</v>
      </c>
      <c r="G821" s="11">
        <v>23.732835099999999</v>
      </c>
      <c r="H821" s="6" t="str">
        <f t="shared" si="0"/>
        <v>(37,9991758 23,7328351),ID: 444,2bd-Marousi-1270€</v>
      </c>
      <c r="I821" s="6" t="s">
        <v>2495</v>
      </c>
    </row>
    <row r="822" spans="1:9" ht="13">
      <c r="A822" s="11" t="s">
        <v>2496</v>
      </c>
      <c r="B822" s="6">
        <f>VLOOKUP(A822,list!A:K,11,FALSE)</f>
        <v>2</v>
      </c>
      <c r="C822" s="6" t="str">
        <f>VLOOKUP(A822,list!A:K,6,FALSE)</f>
        <v>Marousi</v>
      </c>
      <c r="D822" s="12">
        <f>VLOOKUP(A822,list!A:K,3,FALSE)</f>
        <v>1290</v>
      </c>
      <c r="E822" s="6" t="s">
        <v>2497</v>
      </c>
      <c r="F822" s="11">
        <v>38.047085000000003</v>
      </c>
      <c r="G822" s="11">
        <v>23.802480599999999</v>
      </c>
      <c r="H822" s="6" t="str">
        <f t="shared" si="0"/>
        <v>(38,047085 23,8024806),ID: 597,2bd-Marousi-1290€</v>
      </c>
      <c r="I822" s="6" t="s">
        <v>2498</v>
      </c>
    </row>
    <row r="823" spans="1:9" ht="13">
      <c r="A823" s="11" t="s">
        <v>2499</v>
      </c>
      <c r="B823" s="6">
        <f>VLOOKUP(A823,list!A:K,11,FALSE)</f>
        <v>2</v>
      </c>
      <c r="C823" s="6" t="str">
        <f>VLOOKUP(A823,list!A:K,6,FALSE)</f>
        <v>Marousi</v>
      </c>
      <c r="D823" s="12">
        <f>VLOOKUP(A823,list!A:K,3,FALSE)</f>
        <v>1390</v>
      </c>
      <c r="E823" s="6" t="s">
        <v>2500</v>
      </c>
      <c r="F823" s="11">
        <v>38.048870200000003</v>
      </c>
      <c r="G823" s="11">
        <v>23.816482600000001</v>
      </c>
      <c r="H823" s="6" t="str">
        <f t="shared" si="0"/>
        <v>(38,0488702 23,8164826),ID: 1858,2bd-Marousi-1390€</v>
      </c>
      <c r="I823" s="6" t="s">
        <v>2501</v>
      </c>
    </row>
    <row r="824" spans="1:9" ht="13">
      <c r="A824" s="11" t="s">
        <v>2502</v>
      </c>
      <c r="B824" s="6">
        <f>VLOOKUP(A824,list!A:K,11,FALSE)</f>
        <v>2</v>
      </c>
      <c r="C824" s="6" t="str">
        <f>VLOOKUP(A824,list!A:K,6,FALSE)</f>
        <v>Pangrati</v>
      </c>
      <c r="D824" s="12">
        <f>VLOOKUP(A824,list!A:K,3,FALSE)</f>
        <v>1400</v>
      </c>
      <c r="E824" s="6" t="s">
        <v>2503</v>
      </c>
      <c r="F824" s="11">
        <v>37.972504700000002</v>
      </c>
      <c r="G824" s="11">
        <v>23.751894700000001</v>
      </c>
      <c r="H824" s="6" t="str">
        <f t="shared" si="0"/>
        <v>(37,9725047 23,7518947),ID: 1449,2bd-Pangrati-1400€</v>
      </c>
      <c r="I824" s="6" t="s">
        <v>2504</v>
      </c>
    </row>
    <row r="825" spans="1:9" ht="13">
      <c r="A825" s="11" t="s">
        <v>2505</v>
      </c>
      <c r="B825" s="6">
        <f>VLOOKUP(A825,list!A:K,11,FALSE)</f>
        <v>2</v>
      </c>
      <c r="C825" s="6" t="str">
        <f>VLOOKUP(A825,list!A:K,6,FALSE)</f>
        <v>Alimos</v>
      </c>
      <c r="D825" s="12">
        <f>VLOOKUP(A825,list!A:K,3,FALSE)</f>
        <v>1410</v>
      </c>
      <c r="E825" s="6" t="s">
        <v>2506</v>
      </c>
      <c r="F825" s="11">
        <v>37.917720699999997</v>
      </c>
      <c r="G825" s="11">
        <v>23.706261999999999</v>
      </c>
      <c r="H825" s="6" t="str">
        <f t="shared" si="0"/>
        <v>(37,9177207 23,706262),ID: 1201,2bd-Alimos-1410€</v>
      </c>
      <c r="I825" s="6" t="s">
        <v>2507</v>
      </c>
    </row>
    <row r="826" spans="1:9" ht="13">
      <c r="A826" s="11" t="s">
        <v>2508</v>
      </c>
      <c r="B826" s="6">
        <f>VLOOKUP(A826,list!A:K,11,FALSE)</f>
        <v>2</v>
      </c>
      <c r="C826" s="6" t="str">
        <f>VLOOKUP(A826,list!A:K,6,FALSE)</f>
        <v>Palaio Faliro</v>
      </c>
      <c r="D826" s="12">
        <f>VLOOKUP(A826,list!A:K,3,FALSE)</f>
        <v>1460</v>
      </c>
      <c r="E826" s="6" t="s">
        <v>2509</v>
      </c>
      <c r="F826" s="11">
        <v>37.934996300000002</v>
      </c>
      <c r="G826" s="11">
        <v>23.697685499999999</v>
      </c>
      <c r="H826" s="6" t="str">
        <f t="shared" si="0"/>
        <v>(37,9349963 23,6976855),ID: 1932,2bd-Palaio Faliro-1460€</v>
      </c>
      <c r="I826" s="6" t="s">
        <v>2510</v>
      </c>
    </row>
    <row r="827" spans="1:9" ht="13">
      <c r="A827" s="11" t="s">
        <v>2511</v>
      </c>
      <c r="B827" s="6">
        <f>VLOOKUP(A827,list!A:K,11,FALSE)</f>
        <v>2</v>
      </c>
      <c r="C827" s="6" t="str">
        <f>VLOOKUP(A827,list!A:K,6,FALSE)</f>
        <v>Kolonaki</v>
      </c>
      <c r="D827" s="12">
        <f>VLOOKUP(A827,list!A:K,3,FALSE)</f>
        <v>2020</v>
      </c>
      <c r="E827" s="6" t="s">
        <v>2512</v>
      </c>
      <c r="F827" s="11">
        <v>37.979425599999999</v>
      </c>
      <c r="G827" s="11">
        <v>23.745690199999999</v>
      </c>
      <c r="H827" s="6" t="str">
        <f t="shared" si="0"/>
        <v>(37,9794256 23,7456902),ID: 342,2bd-Kolonaki-2020€</v>
      </c>
      <c r="I827" s="6" t="s">
        <v>2513</v>
      </c>
    </row>
    <row r="828" spans="1:9" ht="13">
      <c r="A828" s="11" t="s">
        <v>2514</v>
      </c>
      <c r="B828" s="6">
        <f>VLOOKUP(A828,list!A:K,11,FALSE)</f>
        <v>2</v>
      </c>
      <c r="C828" s="6" t="str">
        <f>VLOOKUP(A828,list!A:K,6,FALSE)</f>
        <v>Vrilissia</v>
      </c>
      <c r="D828" s="12">
        <f>VLOOKUP(A828,list!A:K,3,FALSE)</f>
        <v>1340</v>
      </c>
      <c r="E828" s="6" t="s">
        <v>2515</v>
      </c>
      <c r="F828" s="11">
        <v>38.037124800000001</v>
      </c>
      <c r="G828" s="11">
        <v>23.835558599999999</v>
      </c>
      <c r="H828" s="6" t="str">
        <f t="shared" si="0"/>
        <v>(38,0371248 23,8355586),ID: 1815,2bd-Vrilissia-1340€</v>
      </c>
      <c r="I828" s="6" t="s">
        <v>2516</v>
      </c>
    </row>
    <row r="829" spans="1:9" ht="13">
      <c r="A829" s="11" t="s">
        <v>2517</v>
      </c>
      <c r="B829" s="6">
        <f>VLOOKUP(A829,list!A:K,11,FALSE)</f>
        <v>2</v>
      </c>
      <c r="C829" s="6" t="str">
        <f>VLOOKUP(A829,list!A:K,6,FALSE)</f>
        <v>Kolonaki</v>
      </c>
      <c r="D829" s="12">
        <f>VLOOKUP(A829,list!A:K,3,FALSE)</f>
        <v>1520</v>
      </c>
      <c r="E829" s="6" t="s">
        <v>2518</v>
      </c>
      <c r="F829" s="11">
        <v>37.979524400000003</v>
      </c>
      <c r="G829" s="11">
        <v>23.735951499999999</v>
      </c>
      <c r="H829" s="6" t="str">
        <f t="shared" si="0"/>
        <v>(37,9795244 23,7359515),ID: 1887,2bd-Kolonaki-1520€</v>
      </c>
      <c r="I829" s="6" t="s">
        <v>2519</v>
      </c>
    </row>
    <row r="830" spans="1:9" ht="13">
      <c r="A830" s="11" t="s">
        <v>2520</v>
      </c>
      <c r="B830" s="6">
        <f>VLOOKUP(A830,list!A:K,11,FALSE)</f>
        <v>2</v>
      </c>
      <c r="C830" s="6" t="str">
        <f>VLOOKUP(A830,list!A:K,6,FALSE)</f>
        <v>Chalandri</v>
      </c>
      <c r="D830" s="12">
        <f>VLOOKUP(A830,list!A:K,3,FALSE)</f>
        <v>1210</v>
      </c>
      <c r="E830" s="6" t="s">
        <v>2521</v>
      </c>
      <c r="F830" s="11">
        <v>38.018689100000003</v>
      </c>
      <c r="G830" s="11">
        <v>23.8014042</v>
      </c>
      <c r="H830" s="6" t="str">
        <f t="shared" si="0"/>
        <v>(38,0186891 23,8014042),ID: 1748,2bd-Chalandri-1210€</v>
      </c>
      <c r="I830" s="6" t="s">
        <v>2522</v>
      </c>
    </row>
    <row r="831" spans="1:9" ht="13">
      <c r="A831" s="11" t="s">
        <v>2523</v>
      </c>
      <c r="B831" s="6">
        <f>VLOOKUP(A831,list!A:K,11,FALSE)</f>
        <v>2</v>
      </c>
      <c r="C831" s="6" t="str">
        <f>VLOOKUP(A831,list!A:K,6,FALSE)</f>
        <v>Agia Paraskevi</v>
      </c>
      <c r="D831" s="12">
        <f>VLOOKUP(A831,list!A:K,3,FALSE)</f>
        <v>1120</v>
      </c>
      <c r="E831" s="6" t="s">
        <v>2524</v>
      </c>
      <c r="F831" s="11">
        <v>38.014966999999999</v>
      </c>
      <c r="G831" s="11">
        <v>23.822489300000001</v>
      </c>
      <c r="H831" s="6" t="str">
        <f t="shared" si="0"/>
        <v>(38,014967 23,8224893),ID: 1906,2bd-Agia Paraskevi-1120€</v>
      </c>
      <c r="I831" s="6" t="s">
        <v>2525</v>
      </c>
    </row>
    <row r="832" spans="1:9" ht="13">
      <c r="A832" s="11" t="s">
        <v>2526</v>
      </c>
      <c r="B832" s="6">
        <f>VLOOKUP(A832,list!A:K,11,FALSE)</f>
        <v>2</v>
      </c>
      <c r="C832" s="6" t="str">
        <f>VLOOKUP(A832,list!A:K,6,FALSE)</f>
        <v>Kolonaki</v>
      </c>
      <c r="D832" s="12">
        <f>VLOOKUP(A832,list!A:K,3,FALSE)</f>
        <v>1370</v>
      </c>
      <c r="E832" s="6" t="s">
        <v>2527</v>
      </c>
      <c r="F832" s="11">
        <v>37.978876700000001</v>
      </c>
      <c r="G832" s="11">
        <v>23.746075999999999</v>
      </c>
      <c r="H832" s="6" t="str">
        <f t="shared" si="0"/>
        <v>(37,9788767 23,746076),ID: 849,2bd-Kolonaki-1370€</v>
      </c>
      <c r="I832" s="6" t="s">
        <v>2528</v>
      </c>
    </row>
    <row r="833" spans="1:9" ht="13">
      <c r="A833" s="11" t="s">
        <v>2529</v>
      </c>
      <c r="B833" s="6">
        <f>VLOOKUP(A833,list!A:K,11,FALSE)</f>
        <v>2</v>
      </c>
      <c r="C833" s="6" t="str">
        <f>VLOOKUP(A833,list!A:K,6,FALSE)</f>
        <v>Marousi</v>
      </c>
      <c r="D833" s="12">
        <f>VLOOKUP(A833,list!A:K,3,FALSE)</f>
        <v>1340</v>
      </c>
      <c r="E833" s="6" t="s">
        <v>2530</v>
      </c>
      <c r="F833" s="11">
        <v>38.046310099999999</v>
      </c>
      <c r="G833" s="11">
        <v>23.8074163</v>
      </c>
      <c r="H833" s="6" t="str">
        <f t="shared" si="0"/>
        <v>(38,0463101 23,8074163),ID: 438,2bd-Marousi-1340€</v>
      </c>
      <c r="I833" s="6" t="s">
        <v>2531</v>
      </c>
    </row>
    <row r="834" spans="1:9" ht="13">
      <c r="A834" s="11" t="s">
        <v>2532</v>
      </c>
      <c r="B834" s="6">
        <f>VLOOKUP(A834,list!A:K,11,FALSE)</f>
        <v>2</v>
      </c>
      <c r="C834" s="6" t="str">
        <f>VLOOKUP(A834,list!A:K,6,FALSE)</f>
        <v>Chalandri</v>
      </c>
      <c r="D834" s="12">
        <f>VLOOKUP(A834,list!A:K,3,FALSE)</f>
        <v>1410</v>
      </c>
      <c r="E834" s="6" t="s">
        <v>2533</v>
      </c>
      <c r="F834" s="11">
        <v>38.021867299999997</v>
      </c>
      <c r="G834" s="11">
        <v>23.795621100000002</v>
      </c>
      <c r="H834" s="6" t="str">
        <f t="shared" si="0"/>
        <v>(38,0218673 23,7956211),ID: 747,2bd-Chalandri-1410€</v>
      </c>
      <c r="I834" s="6" t="s">
        <v>2534</v>
      </c>
    </row>
    <row r="835" spans="1:9" ht="13">
      <c r="A835" s="11" t="s">
        <v>2535</v>
      </c>
      <c r="B835" s="6">
        <f>VLOOKUP(A835,list!A:K,11,FALSE)</f>
        <v>2</v>
      </c>
      <c r="C835" s="6" t="str">
        <f>VLOOKUP(A835,list!A:K,6,FALSE)</f>
        <v>Lycabettus</v>
      </c>
      <c r="D835" s="12">
        <f>VLOOKUP(A835,list!A:K,3,FALSE)</f>
        <v>1090</v>
      </c>
      <c r="E835" s="6" t="s">
        <v>2536</v>
      </c>
      <c r="F835" s="11">
        <v>37.988105699999998</v>
      </c>
      <c r="G835" s="11">
        <v>23.7493886</v>
      </c>
      <c r="H835" s="6" t="str">
        <f t="shared" si="0"/>
        <v>(37,9881057 23,7493886),ID: 1608,2bd-Lycabettus-1090€</v>
      </c>
      <c r="I835" s="6" t="s">
        <v>2537</v>
      </c>
    </row>
    <row r="836" spans="1:9" ht="13">
      <c r="A836" s="11" t="s">
        <v>2538</v>
      </c>
      <c r="B836" s="6">
        <f>VLOOKUP(A836,list!A:K,11,FALSE)</f>
        <v>2</v>
      </c>
      <c r="C836" s="6" t="str">
        <f>VLOOKUP(A836,list!A:K,6,FALSE)</f>
        <v>Pangrati</v>
      </c>
      <c r="D836" s="12">
        <f>VLOOKUP(A836,list!A:K,3,FALSE)</f>
        <v>1090</v>
      </c>
      <c r="E836" s="6" t="s">
        <v>2539</v>
      </c>
      <c r="F836" s="11">
        <v>37.967759699999903</v>
      </c>
      <c r="G836" s="11">
        <v>23.746974099999999</v>
      </c>
      <c r="H836" s="6" t="str">
        <f t="shared" si="0"/>
        <v>(37,9677596999999 23,7469741),ID: 1390,2bd-Pangrati-1090€</v>
      </c>
      <c r="I836" s="6" t="s">
        <v>2540</v>
      </c>
    </row>
    <row r="837" spans="1:9" ht="13">
      <c r="A837" s="11" t="s">
        <v>2541</v>
      </c>
      <c r="B837" s="6">
        <f>VLOOKUP(A837,list!A:K,11,FALSE)</f>
        <v>2</v>
      </c>
      <c r="C837" s="6" t="str">
        <f>VLOOKUP(A837,list!A:K,6,FALSE)</f>
        <v>Marousi</v>
      </c>
      <c r="D837" s="12">
        <f>VLOOKUP(A837,list!A:K,3,FALSE)</f>
        <v>1330</v>
      </c>
      <c r="E837" s="6" t="s">
        <v>2542</v>
      </c>
      <c r="F837" s="11">
        <v>37.996032399999997</v>
      </c>
      <c r="G837" s="11">
        <v>23.748236800000001</v>
      </c>
      <c r="H837" s="6" t="str">
        <f t="shared" si="0"/>
        <v>(37,9960324 23,7482368),ID: 740,2bd-Marousi-1330€</v>
      </c>
      <c r="I837" s="6" t="s">
        <v>2543</v>
      </c>
    </row>
    <row r="838" spans="1:9" ht="13">
      <c r="A838" s="11" t="s">
        <v>2544</v>
      </c>
      <c r="B838" s="6">
        <f>VLOOKUP(A838,list!A:K,11,FALSE)</f>
        <v>2</v>
      </c>
      <c r="C838" s="6" t="str">
        <f>VLOOKUP(A838,list!A:K,6,FALSE)</f>
        <v>Pangrati</v>
      </c>
      <c r="D838" s="12">
        <f>VLOOKUP(A838,list!A:K,3,FALSE)</f>
        <v>1420</v>
      </c>
      <c r="E838" s="6" t="s">
        <v>2545</v>
      </c>
      <c r="F838" s="11">
        <v>37.966830000000002</v>
      </c>
      <c r="G838" s="11">
        <v>23.746861299999999</v>
      </c>
      <c r="H838" s="6" t="str">
        <f t="shared" si="0"/>
        <v>(37,96683 23,7468613),ID: 1099,2bd-Pangrati-1420€</v>
      </c>
      <c r="I838" s="6" t="s">
        <v>2546</v>
      </c>
    </row>
    <row r="839" spans="1:9" ht="13">
      <c r="A839" s="11" t="s">
        <v>2547</v>
      </c>
      <c r="B839" s="6">
        <f>VLOOKUP(A839,list!A:K,11,FALSE)</f>
        <v>2</v>
      </c>
      <c r="C839" s="6" t="str">
        <f>VLOOKUP(A839,list!A:K,6,FALSE)</f>
        <v>Chalandri</v>
      </c>
      <c r="D839" s="12">
        <f>VLOOKUP(A839,list!A:K,3,FALSE)</f>
        <v>1480</v>
      </c>
      <c r="E839" s="6" t="s">
        <v>2548</v>
      </c>
      <c r="F839" s="11">
        <v>37.964545100000002</v>
      </c>
      <c r="G839" s="11">
        <v>23.725929699999998</v>
      </c>
      <c r="H839" s="6" t="str">
        <f t="shared" si="0"/>
        <v>(37,9645451 23,7259297),ID: 1603,2bd-Chalandri-1480€</v>
      </c>
      <c r="I839" s="6" t="s">
        <v>2549</v>
      </c>
    </row>
    <row r="840" spans="1:9" ht="13">
      <c r="A840" s="11" t="s">
        <v>2550</v>
      </c>
      <c r="B840" s="6">
        <f>VLOOKUP(A840,list!A:K,11,FALSE)</f>
        <v>2</v>
      </c>
      <c r="C840" s="6" t="str">
        <f>VLOOKUP(A840,list!A:K,6,FALSE)</f>
        <v>Chalandri</v>
      </c>
      <c r="D840" s="12">
        <f>VLOOKUP(A840,list!A:K,3,FALSE)</f>
        <v>1570</v>
      </c>
      <c r="E840" s="6" t="s">
        <v>2551</v>
      </c>
      <c r="F840" s="11">
        <v>38.031609400000001</v>
      </c>
      <c r="G840" s="11">
        <v>23.817556100000001</v>
      </c>
      <c r="H840" s="6" t="str">
        <f t="shared" si="0"/>
        <v>(38,0316094 23,8175561),ID: 1701,2bd-Chalandri-1570€</v>
      </c>
      <c r="I840" s="6" t="s">
        <v>2552</v>
      </c>
    </row>
    <row r="841" spans="1:9" ht="13">
      <c r="A841" s="11" t="s">
        <v>2553</v>
      </c>
      <c r="B841" s="6">
        <f>VLOOKUP(A841,list!A:K,11,FALSE)</f>
        <v>2</v>
      </c>
      <c r="C841" s="6" t="str">
        <f>VLOOKUP(A841,list!A:K,6,FALSE)</f>
        <v>Palaio Faliro</v>
      </c>
      <c r="D841" s="12">
        <f>VLOOKUP(A841,list!A:K,3,FALSE)</f>
        <v>1210</v>
      </c>
      <c r="E841" s="6" t="s">
        <v>2554</v>
      </c>
      <c r="F841" s="11">
        <v>37.9289402</v>
      </c>
      <c r="G841" s="11">
        <v>23.694192699999999</v>
      </c>
      <c r="H841" s="6" t="str">
        <f t="shared" si="0"/>
        <v>(37,9289402 23,6941927),ID: 1533,2bd-Palaio Faliro-1210€</v>
      </c>
      <c r="I841" s="6" t="s">
        <v>2555</v>
      </c>
    </row>
    <row r="842" spans="1:9" ht="13">
      <c r="A842" s="11" t="s">
        <v>2556</v>
      </c>
      <c r="B842" s="6">
        <f>VLOOKUP(A842,list!A:K,11,FALSE)</f>
        <v>2</v>
      </c>
      <c r="C842" s="6" t="str">
        <f>VLOOKUP(A842,list!A:K,6,FALSE)</f>
        <v>Marousi</v>
      </c>
      <c r="D842" s="12">
        <f>VLOOKUP(A842,list!A:K,3,FALSE)</f>
        <v>1250</v>
      </c>
      <c r="E842" s="6" t="s">
        <v>2557</v>
      </c>
      <c r="F842" s="11">
        <v>38.041144099999997</v>
      </c>
      <c r="G842" s="11">
        <v>23.7955285</v>
      </c>
      <c r="H842" s="6" t="str">
        <f t="shared" si="0"/>
        <v>(38,0411441 23,7955285),ID: 1467,2bd-Marousi-1250€</v>
      </c>
      <c r="I842" s="6" t="s">
        <v>2558</v>
      </c>
    </row>
    <row r="843" spans="1:9" ht="13">
      <c r="A843" s="11" t="s">
        <v>2559</v>
      </c>
      <c r="B843" s="6">
        <f>VLOOKUP(A843,list!A:K,11,FALSE)</f>
        <v>2</v>
      </c>
      <c r="C843" s="6" t="str">
        <f>VLOOKUP(A843,list!A:K,6,FALSE)</f>
        <v>Chalandri</v>
      </c>
      <c r="D843" s="12">
        <f>VLOOKUP(A843,list!A:K,3,FALSE)</f>
        <v>1290</v>
      </c>
      <c r="E843" s="6" t="s">
        <v>2560</v>
      </c>
      <c r="F843" s="11">
        <v>38.001386599999996</v>
      </c>
      <c r="G843" s="11">
        <v>23.6929859</v>
      </c>
      <c r="H843" s="6" t="str">
        <f t="shared" si="0"/>
        <v>(38,0013866 23,6929859),ID: 766,2bd-Chalandri-1290€</v>
      </c>
      <c r="I843" s="6" t="s">
        <v>2561</v>
      </c>
    </row>
    <row r="844" spans="1:9" ht="13">
      <c r="A844" s="11" t="s">
        <v>2562</v>
      </c>
      <c r="B844" s="6">
        <f>VLOOKUP(A844,list!A:K,11,FALSE)</f>
        <v>2</v>
      </c>
      <c r="C844" s="6" t="str">
        <f>VLOOKUP(A844,list!A:K,6,FALSE)</f>
        <v>Koukaki</v>
      </c>
      <c r="D844" s="12">
        <f>VLOOKUP(A844,list!A:K,3,FALSE)</f>
        <v>1330</v>
      </c>
      <c r="E844" s="6" t="s">
        <v>2563</v>
      </c>
      <c r="F844" s="11">
        <v>37.964123000000001</v>
      </c>
      <c r="G844" s="11">
        <v>23.719342300000001</v>
      </c>
      <c r="H844" s="6" t="str">
        <f t="shared" si="0"/>
        <v>(37,964123 23,7193423),ID: 548,2bd-Koukaki-1330€</v>
      </c>
      <c r="I844" s="6" t="s">
        <v>2564</v>
      </c>
    </row>
    <row r="845" spans="1:9" ht="13">
      <c r="A845" s="11" t="s">
        <v>2565</v>
      </c>
      <c r="B845" s="6">
        <f>VLOOKUP(A845,list!A:K,11,FALSE)</f>
        <v>2</v>
      </c>
      <c r="C845" s="6" t="str">
        <f>VLOOKUP(A845,list!A:K,6,FALSE)</f>
        <v>Chalandri</v>
      </c>
      <c r="D845" s="12">
        <f>VLOOKUP(A845,list!A:K,3,FALSE)</f>
        <v>1360</v>
      </c>
      <c r="E845" s="6" t="s">
        <v>2566</v>
      </c>
      <c r="F845" s="11">
        <v>38.014088000000001</v>
      </c>
      <c r="G845" s="11">
        <v>23.807163599999999</v>
      </c>
      <c r="H845" s="6" t="str">
        <f t="shared" si="0"/>
        <v>(38,014088 23,8071636),ID: 1117,2bd-Chalandri-1360€</v>
      </c>
      <c r="I845" s="6" t="s">
        <v>2567</v>
      </c>
    </row>
    <row r="846" spans="1:9" ht="13">
      <c r="A846" s="11" t="s">
        <v>2568</v>
      </c>
      <c r="B846" s="6">
        <f>VLOOKUP(A846,list!A:K,11,FALSE)</f>
        <v>2</v>
      </c>
      <c r="C846" s="6" t="str">
        <f>VLOOKUP(A846,list!A:K,6,FALSE)</f>
        <v>Acropolis</v>
      </c>
      <c r="D846" s="12">
        <f>VLOOKUP(A846,list!A:K,3,FALSE)</f>
        <v>1420</v>
      </c>
      <c r="E846" s="6" t="s">
        <v>2569</v>
      </c>
      <c r="F846" s="11">
        <v>37.965369600000002</v>
      </c>
      <c r="G846" s="11">
        <v>23.723425299999999</v>
      </c>
      <c r="H846" s="6" t="str">
        <f t="shared" si="0"/>
        <v>(37,9653696 23,7234253),ID: 1121,2bd-Acropolis-1420€</v>
      </c>
      <c r="I846" s="6" t="s">
        <v>2570</v>
      </c>
    </row>
    <row r="847" spans="1:9" ht="13">
      <c r="A847" s="11" t="s">
        <v>2571</v>
      </c>
      <c r="B847" s="6">
        <f>VLOOKUP(A847,list!A:K,11,FALSE)</f>
        <v>2</v>
      </c>
      <c r="C847" s="6" t="str">
        <f>VLOOKUP(A847,list!A:K,6,FALSE)</f>
        <v>Marousi</v>
      </c>
      <c r="D847" s="12">
        <f>VLOOKUP(A847,list!A:K,3,FALSE)</f>
        <v>920</v>
      </c>
      <c r="E847" s="6" t="s">
        <v>2572</v>
      </c>
      <c r="F847" s="11">
        <v>37.981161200000003</v>
      </c>
      <c r="G847" s="11">
        <v>23.726593699999999</v>
      </c>
      <c r="H847" s="6" t="str">
        <f t="shared" si="0"/>
        <v>(37,9811612 23,7265937),ID: 733,2bd-Marousi-920€</v>
      </c>
      <c r="I847" s="6" t="s">
        <v>2573</v>
      </c>
    </row>
    <row r="848" spans="1:9" ht="13">
      <c r="A848" s="11" t="s">
        <v>2574</v>
      </c>
      <c r="B848" s="6">
        <f>VLOOKUP(A848,list!A:K,11,FALSE)</f>
        <v>2</v>
      </c>
      <c r="C848" s="6" t="str">
        <f>VLOOKUP(A848,list!A:K,6,FALSE)</f>
        <v>Ampelokipoi</v>
      </c>
      <c r="D848" s="12">
        <f>VLOOKUP(A848,list!A:K,3,FALSE)</f>
        <v>980</v>
      </c>
      <c r="E848" s="6" t="s">
        <v>2575</v>
      </c>
      <c r="F848" s="11">
        <v>37.990735399999998</v>
      </c>
      <c r="G848" s="11">
        <v>23.756996600000001</v>
      </c>
      <c r="H848" s="6" t="str">
        <f t="shared" si="0"/>
        <v>(37,9907354 23,7569966),ID: 1774,2bd-Ampelokipoi-980€</v>
      </c>
      <c r="I848" s="6" t="s">
        <v>2576</v>
      </c>
    </row>
    <row r="849" spans="1:9" ht="13">
      <c r="A849" s="11" t="s">
        <v>2577</v>
      </c>
      <c r="B849" s="6">
        <f>VLOOKUP(A849,list!A:K,11,FALSE)</f>
        <v>2</v>
      </c>
      <c r="C849" s="6" t="str">
        <f>VLOOKUP(A849,list!A:K,6,FALSE)</f>
        <v>Historic Center</v>
      </c>
      <c r="D849" s="12">
        <f>VLOOKUP(A849,list!A:K,3,FALSE)</f>
        <v>1100</v>
      </c>
      <c r="E849" s="6" t="s">
        <v>2578</v>
      </c>
      <c r="F849" s="11">
        <v>37.983809600000001</v>
      </c>
      <c r="G849" s="11">
        <v>23.727538800000001</v>
      </c>
      <c r="H849" s="6" t="str">
        <f t="shared" si="0"/>
        <v>(37,9838096 23,7275388),ID: 1471,2bd-Historic Center-1100€</v>
      </c>
      <c r="I849" s="6" t="s">
        <v>2579</v>
      </c>
    </row>
    <row r="850" spans="1:9" ht="13">
      <c r="A850" s="11" t="s">
        <v>2580</v>
      </c>
      <c r="B850" s="6">
        <f>VLOOKUP(A850,list!A:K,11,FALSE)</f>
        <v>2</v>
      </c>
      <c r="C850" s="6" t="str">
        <f>VLOOKUP(A850,list!A:K,6,FALSE)</f>
        <v>Kolonaki</v>
      </c>
      <c r="D850" s="12">
        <f>VLOOKUP(A850,list!A:K,3,FALSE)</f>
        <v>1110</v>
      </c>
      <c r="E850" s="6" t="s">
        <v>2581</v>
      </c>
      <c r="F850" s="11">
        <v>37.983922800000002</v>
      </c>
      <c r="G850" s="11">
        <v>23.7420404</v>
      </c>
      <c r="H850" s="6" t="str">
        <f t="shared" si="0"/>
        <v>(37,9839228 23,7420404),ID: 902,2bd-Kolonaki-1110€</v>
      </c>
      <c r="I850" s="6" t="s">
        <v>2582</v>
      </c>
    </row>
    <row r="851" spans="1:9" ht="13">
      <c r="A851" s="11" t="s">
        <v>2583</v>
      </c>
      <c r="B851" s="6">
        <f>VLOOKUP(A851,list!A:K,11,FALSE)</f>
        <v>2</v>
      </c>
      <c r="C851" s="6" t="str">
        <f>VLOOKUP(A851,list!A:K,6,FALSE)</f>
        <v>Marousi</v>
      </c>
      <c r="D851" s="12">
        <f>VLOOKUP(A851,list!A:K,3,FALSE)</f>
        <v>1130</v>
      </c>
      <c r="E851" s="6" t="s">
        <v>2584</v>
      </c>
      <c r="F851" s="11">
        <v>37.989185399999997</v>
      </c>
      <c r="G851" s="11">
        <v>23.7335387</v>
      </c>
      <c r="H851" s="6" t="str">
        <f t="shared" si="0"/>
        <v>(37,9891854 23,7335387),ID: 1947,2bd-Marousi-1130€</v>
      </c>
      <c r="I851" s="6" t="s">
        <v>2585</v>
      </c>
    </row>
    <row r="852" spans="1:9" ht="13">
      <c r="A852" s="11" t="s">
        <v>2586</v>
      </c>
      <c r="B852" s="6">
        <f>VLOOKUP(A852,list!A:K,11,FALSE)</f>
        <v>2</v>
      </c>
      <c r="C852" s="6" t="str">
        <f>VLOOKUP(A852,list!A:K,6,FALSE)</f>
        <v>Marousi</v>
      </c>
      <c r="D852" s="12">
        <f>VLOOKUP(A852,list!A:K,3,FALSE)</f>
        <v>1350</v>
      </c>
      <c r="E852" s="6" t="s">
        <v>2587</v>
      </c>
      <c r="F852" s="11">
        <v>38.032987499999997</v>
      </c>
      <c r="G852" s="11">
        <v>23.798819600000002</v>
      </c>
      <c r="H852" s="6" t="str">
        <f t="shared" si="0"/>
        <v>(38,0329875 23,7988196),ID: 694,2bd-Marousi-1350€</v>
      </c>
      <c r="I852" s="6" t="s">
        <v>2588</v>
      </c>
    </row>
    <row r="853" spans="1:9" ht="13">
      <c r="A853" s="11" t="s">
        <v>2589</v>
      </c>
      <c r="B853" s="6">
        <f>VLOOKUP(A853,list!A:K,11,FALSE)</f>
        <v>2</v>
      </c>
      <c r="C853" s="6" t="str">
        <f>VLOOKUP(A853,list!A:K,6,FALSE)</f>
        <v>Agia Paraskevi</v>
      </c>
      <c r="D853" s="12">
        <f>VLOOKUP(A853,list!A:K,3,FALSE)</f>
        <v>1360</v>
      </c>
      <c r="E853" s="6" t="s">
        <v>2590</v>
      </c>
      <c r="F853" s="11">
        <v>38.011428500000001</v>
      </c>
      <c r="G853" s="11">
        <v>23.831249199999998</v>
      </c>
      <c r="H853" s="6" t="str">
        <f t="shared" si="0"/>
        <v>(38,0114285 23,8312492),ID: 1148,2bd-Agia Paraskevi-1360€</v>
      </c>
      <c r="I853" s="6" t="s">
        <v>2591</v>
      </c>
    </row>
    <row r="854" spans="1:9" ht="13">
      <c r="A854" s="11" t="s">
        <v>2592</v>
      </c>
      <c r="B854" s="6">
        <f>VLOOKUP(A854,list!A:K,11,FALSE)</f>
        <v>2</v>
      </c>
      <c r="C854" s="6" t="str">
        <f>VLOOKUP(A854,list!A:K,6,FALSE)</f>
        <v>Pangrati</v>
      </c>
      <c r="D854" s="12">
        <f>VLOOKUP(A854,list!A:K,3,FALSE)</f>
        <v>1070</v>
      </c>
      <c r="E854" s="6" t="s">
        <v>2593</v>
      </c>
      <c r="F854" s="11">
        <v>37.964103899999998</v>
      </c>
      <c r="G854" s="11">
        <v>23.7480115</v>
      </c>
      <c r="H854" s="6" t="str">
        <f t="shared" si="0"/>
        <v>(37,9641039 23,7480115),ID: 1156,2bd-Pangrati-1070€</v>
      </c>
      <c r="I854" s="6" t="s">
        <v>2594</v>
      </c>
    </row>
    <row r="855" spans="1:9" ht="13">
      <c r="A855" s="11" t="s">
        <v>2595</v>
      </c>
      <c r="B855" s="6">
        <f>VLOOKUP(A855,list!A:K,11,FALSE)</f>
        <v>2</v>
      </c>
      <c r="C855" s="6" t="str">
        <f>VLOOKUP(A855,list!A:K,6,FALSE)</f>
        <v>Pangrati</v>
      </c>
      <c r="D855" s="12">
        <f>VLOOKUP(A855,list!A:K,3,FALSE)</f>
        <v>1110</v>
      </c>
      <c r="E855" s="6" t="s">
        <v>2596</v>
      </c>
      <c r="F855" s="11">
        <v>37.9690595</v>
      </c>
      <c r="G855" s="11">
        <v>23.745436399999999</v>
      </c>
      <c r="H855" s="6" t="str">
        <f t="shared" si="0"/>
        <v>(37,9690595 23,7454364),ID: 916,2bd-Pangrati-1110€</v>
      </c>
      <c r="I855" s="6" t="s">
        <v>2597</v>
      </c>
    </row>
    <row r="856" spans="1:9" ht="13">
      <c r="A856" s="11" t="s">
        <v>2598</v>
      </c>
      <c r="B856" s="6">
        <f>VLOOKUP(A856,list!A:K,11,FALSE)</f>
        <v>2</v>
      </c>
      <c r="C856" s="6" t="str">
        <f>VLOOKUP(A856,list!A:K,6,FALSE)</f>
        <v>Melissia</v>
      </c>
      <c r="D856" s="12">
        <f>VLOOKUP(A856,list!A:K,3,FALSE)</f>
        <v>1170</v>
      </c>
      <c r="E856" s="6" t="s">
        <v>2599</v>
      </c>
      <c r="F856" s="11">
        <v>38.048390400000002</v>
      </c>
      <c r="G856" s="11">
        <v>23.8381647</v>
      </c>
      <c r="H856" s="6" t="str">
        <f t="shared" si="0"/>
        <v>(38,0483904 23,8381647),ID: 1525,2bd-Melissia-1170€</v>
      </c>
      <c r="I856" s="6" t="s">
        <v>2600</v>
      </c>
    </row>
    <row r="857" spans="1:9" ht="13">
      <c r="A857" s="11" t="s">
        <v>2601</v>
      </c>
      <c r="B857" s="6">
        <f>VLOOKUP(A857,list!A:K,11,FALSE)</f>
        <v>2</v>
      </c>
      <c r="C857" s="6" t="str">
        <f>VLOOKUP(A857,list!A:K,6,FALSE)</f>
        <v>Palaio Faliro</v>
      </c>
      <c r="D857" s="12">
        <f>VLOOKUP(A857,list!A:K,3,FALSE)</f>
        <v>1190</v>
      </c>
      <c r="E857" s="6" t="s">
        <v>2602</v>
      </c>
      <c r="F857" s="11">
        <v>37.924975400000001</v>
      </c>
      <c r="G857" s="11">
        <v>23.702862199999998</v>
      </c>
      <c r="H857" s="6" t="str">
        <f t="shared" si="0"/>
        <v>(37,9249754 23,7028622),ID: 1598,2bd-Palaio Faliro-1190€</v>
      </c>
      <c r="I857" s="6" t="s">
        <v>2603</v>
      </c>
    </row>
    <row r="858" spans="1:9" ht="13">
      <c r="A858" s="11" t="s">
        <v>2604</v>
      </c>
      <c r="B858" s="6">
        <f>VLOOKUP(A858,list!A:K,11,FALSE)</f>
        <v>2</v>
      </c>
      <c r="C858" s="6" t="str">
        <f>VLOOKUP(A858,list!A:K,6,FALSE)</f>
        <v>Kifisia</v>
      </c>
      <c r="D858" s="12">
        <f>VLOOKUP(A858,list!A:K,3,FALSE)</f>
        <v>1230</v>
      </c>
      <c r="E858" s="6" t="s">
        <v>2605</v>
      </c>
      <c r="F858" s="11">
        <v>38.066307100000003</v>
      </c>
      <c r="G858" s="11">
        <v>23.8137793</v>
      </c>
      <c r="H858" s="6" t="str">
        <f t="shared" si="0"/>
        <v>(38,0663071 23,8137793),ID: 1194,2bd-Kifisia-1230€</v>
      </c>
      <c r="I858" s="6" t="s">
        <v>2606</v>
      </c>
    </row>
    <row r="859" spans="1:9" ht="13">
      <c r="A859" s="11" t="s">
        <v>2607</v>
      </c>
      <c r="B859" s="6">
        <f>VLOOKUP(A859,list!A:K,11,FALSE)</f>
        <v>2</v>
      </c>
      <c r="C859" s="6" t="str">
        <f>VLOOKUP(A859,list!A:K,6,FALSE)</f>
        <v>Kifisia</v>
      </c>
      <c r="D859" s="12">
        <f>VLOOKUP(A859,list!A:K,3,FALSE)</f>
        <v>1430</v>
      </c>
      <c r="E859" s="6" t="s">
        <v>2608</v>
      </c>
      <c r="F859" s="11">
        <v>38.011415999999997</v>
      </c>
      <c r="G859" s="11">
        <v>23.7389726</v>
      </c>
      <c r="H859" s="6" t="str">
        <f t="shared" si="0"/>
        <v>(38,011416 23,7389726),ID: 442,2bd-Kifisia-1430€</v>
      </c>
      <c r="I859" s="6" t="s">
        <v>2609</v>
      </c>
    </row>
    <row r="860" spans="1:9" ht="13">
      <c r="A860" s="11" t="s">
        <v>2610</v>
      </c>
      <c r="B860" s="6">
        <f>VLOOKUP(A860,list!A:K,11,FALSE)</f>
        <v>2</v>
      </c>
      <c r="C860" s="6" t="str">
        <f>VLOOKUP(A860,list!A:K,6,FALSE)</f>
        <v>Chalandri</v>
      </c>
      <c r="D860" s="12">
        <f>VLOOKUP(A860,list!A:K,3,FALSE)</f>
        <v>1530</v>
      </c>
      <c r="E860" s="6" t="s">
        <v>2611</v>
      </c>
      <c r="F860" s="11">
        <v>37.986534599999999</v>
      </c>
      <c r="G860" s="11">
        <v>23.7294415</v>
      </c>
      <c r="H860" s="6" t="str">
        <f t="shared" si="0"/>
        <v>(37,9865346 23,7294415),ID: 1113,2bd-Chalandri-1530€</v>
      </c>
      <c r="I860" s="6" t="s">
        <v>2612</v>
      </c>
    </row>
    <row r="861" spans="1:9" ht="13">
      <c r="A861" s="11" t="s">
        <v>2613</v>
      </c>
      <c r="B861" s="6">
        <f>VLOOKUP(A861,list!A:K,11,FALSE)</f>
        <v>2</v>
      </c>
      <c r="C861" s="6" t="str">
        <f>VLOOKUP(A861,list!A:K,6,FALSE)</f>
        <v>Pangrati</v>
      </c>
      <c r="D861" s="12">
        <f>VLOOKUP(A861,list!A:K,3,FALSE)</f>
        <v>960</v>
      </c>
      <c r="E861" s="6" t="s">
        <v>2614</v>
      </c>
      <c r="F861" s="11">
        <v>37.964672899999997</v>
      </c>
      <c r="G861" s="11">
        <v>23.741569999999999</v>
      </c>
      <c r="H861" s="6" t="str">
        <f t="shared" si="0"/>
        <v>(37,9646729 23,74157),ID: 1609,2bd-Pangrati-960€</v>
      </c>
      <c r="I861" s="6" t="s">
        <v>2615</v>
      </c>
    </row>
    <row r="862" spans="1:9" ht="13">
      <c r="A862" s="11" t="s">
        <v>2616</v>
      </c>
      <c r="B862" s="6">
        <f>VLOOKUP(A862,list!A:K,11,FALSE)</f>
        <v>2</v>
      </c>
      <c r="C862" s="6" t="str">
        <f>VLOOKUP(A862,list!A:K,6,FALSE)</f>
        <v>Pangrati</v>
      </c>
      <c r="D862" s="12">
        <f>VLOOKUP(A862,list!A:K,3,FALSE)</f>
        <v>1150</v>
      </c>
      <c r="E862" s="6" t="s">
        <v>2617</v>
      </c>
      <c r="F862" s="11">
        <v>37.967249500000001</v>
      </c>
      <c r="G862" s="11">
        <v>23.746030699999999</v>
      </c>
      <c r="H862" s="6" t="str">
        <f t="shared" si="0"/>
        <v>(37,9672495 23,7460307),ID: 1284,2bd-Pangrati-1150€</v>
      </c>
      <c r="I862" s="6" t="s">
        <v>2618</v>
      </c>
    </row>
    <row r="863" spans="1:9" ht="13">
      <c r="A863" s="11" t="s">
        <v>2619</v>
      </c>
      <c r="B863" s="6">
        <f>VLOOKUP(A863,list!A:K,11,FALSE)</f>
        <v>2</v>
      </c>
      <c r="C863" s="6" t="str">
        <f>VLOOKUP(A863,list!A:K,6,FALSE)</f>
        <v>Cholargos</v>
      </c>
      <c r="D863" s="12">
        <f>VLOOKUP(A863,list!A:K,3,FALSE)</f>
        <v>1190</v>
      </c>
      <c r="E863" s="6" t="s">
        <v>2620</v>
      </c>
      <c r="F863" s="11">
        <v>37.994883299999998</v>
      </c>
      <c r="G863" s="11">
        <v>23.805156499999999</v>
      </c>
      <c r="H863" s="6" t="str">
        <f t="shared" si="0"/>
        <v>(37,9948833 23,8051565),ID: 1195,2bd-Cholargos-1190€</v>
      </c>
      <c r="I863" s="6" t="s">
        <v>2621</v>
      </c>
    </row>
    <row r="864" spans="1:9" ht="13">
      <c r="A864" s="11" t="s">
        <v>2622</v>
      </c>
      <c r="B864" s="6">
        <f>VLOOKUP(A864,list!A:K,11,FALSE)</f>
        <v>2</v>
      </c>
      <c r="C864" s="6" t="str">
        <f>VLOOKUP(A864,list!A:K,6,FALSE)</f>
        <v>Ampelokipoi</v>
      </c>
      <c r="D864" s="12">
        <f>VLOOKUP(A864,list!A:K,3,FALSE)</f>
        <v>1410</v>
      </c>
      <c r="E864" s="6" t="s">
        <v>2623</v>
      </c>
      <c r="F864" s="11">
        <v>37.987420499999999</v>
      </c>
      <c r="G864" s="11">
        <v>23.7659418</v>
      </c>
      <c r="H864" s="6" t="str">
        <f t="shared" si="0"/>
        <v>(37,9874205 23,7659418),ID: 1051,2bd-Ampelokipoi-1410€</v>
      </c>
      <c r="I864" s="6" t="s">
        <v>2624</v>
      </c>
    </row>
    <row r="865" spans="1:9" ht="13">
      <c r="A865" s="11" t="s">
        <v>2625</v>
      </c>
      <c r="B865" s="6">
        <f>VLOOKUP(A865,list!A:K,11,FALSE)</f>
        <v>2</v>
      </c>
      <c r="C865" s="6" t="str">
        <f>VLOOKUP(A865,list!A:K,6,FALSE)</f>
        <v>Kolonaki</v>
      </c>
      <c r="D865" s="12">
        <f>VLOOKUP(A865,list!A:K,3,FALSE)</f>
        <v>1420</v>
      </c>
      <c r="E865" s="6" t="s">
        <v>2626</v>
      </c>
      <c r="F865" s="11">
        <v>37.979425599999999</v>
      </c>
      <c r="G865" s="11">
        <v>23.745690199999999</v>
      </c>
      <c r="H865" s="6" t="str">
        <f t="shared" si="0"/>
        <v>(37,9794256 23,7456902),ID: 1486,2bd-Kolonaki-1420€</v>
      </c>
      <c r="I865" s="6" t="s">
        <v>2627</v>
      </c>
    </row>
    <row r="866" spans="1:9" ht="13">
      <c r="A866" s="11" t="s">
        <v>2628</v>
      </c>
      <c r="B866" s="6">
        <f>VLOOKUP(A866,list!A:K,11,FALSE)</f>
        <v>2</v>
      </c>
      <c r="C866" s="6" t="str">
        <f>VLOOKUP(A866,list!A:K,6,FALSE)</f>
        <v>Neo Psychiko</v>
      </c>
      <c r="D866" s="12">
        <f>VLOOKUP(A866,list!A:K,3,FALSE)</f>
        <v>1660</v>
      </c>
      <c r="E866" s="6" t="s">
        <v>2629</v>
      </c>
      <c r="F866" s="11">
        <v>38.004759100000001</v>
      </c>
      <c r="G866" s="11">
        <v>23.779725500000001</v>
      </c>
      <c r="H866" s="6" t="str">
        <f t="shared" si="0"/>
        <v>(38,0047591 23,7797255),ID: 950,2bd-Neo Psychiko-1660€</v>
      </c>
      <c r="I866" s="6" t="s">
        <v>2630</v>
      </c>
    </row>
    <row r="867" spans="1:9" ht="13">
      <c r="A867" s="11" t="s">
        <v>2631</v>
      </c>
      <c r="B867" s="6">
        <f>VLOOKUP(A867,list!A:K,11,FALSE)</f>
        <v>2</v>
      </c>
      <c r="C867" s="6" t="str">
        <f>VLOOKUP(A867,list!A:K,6,FALSE)</f>
        <v>Kifisia</v>
      </c>
      <c r="D867" s="12">
        <f>VLOOKUP(A867,list!A:K,3,FALSE)</f>
        <v>1780</v>
      </c>
      <c r="E867" s="6" t="s">
        <v>2632</v>
      </c>
      <c r="F867" s="11">
        <v>38.073789300000001</v>
      </c>
      <c r="G867" s="11">
        <v>23.8253393</v>
      </c>
      <c r="H867" s="6" t="str">
        <f t="shared" si="0"/>
        <v>(38,0737893 23,8253393),ID: 390,2bd-Kifisia-1780€</v>
      </c>
      <c r="I867" s="6" t="s">
        <v>2633</v>
      </c>
    </row>
    <row r="868" spans="1:9" ht="13">
      <c r="A868" s="11" t="s">
        <v>2634</v>
      </c>
      <c r="B868" s="6">
        <f>VLOOKUP(A868,list!A:K,11,FALSE)</f>
        <v>2</v>
      </c>
      <c r="C868" s="6" t="str">
        <f>VLOOKUP(A868,list!A:K,6,FALSE)</f>
        <v>Lycabettus</v>
      </c>
      <c r="D868" s="12">
        <f>VLOOKUP(A868,list!A:K,3,FALSE)</f>
        <v>660</v>
      </c>
      <c r="E868" s="6" t="s">
        <v>2635</v>
      </c>
      <c r="F868" s="11">
        <v>37.985233200000003</v>
      </c>
      <c r="G868" s="11">
        <v>23.741596099999999</v>
      </c>
      <c r="H868" s="6" t="str">
        <f t="shared" si="0"/>
        <v>(37,9852332 23,7415961),ID: 1551,2bd-Lycabettus-660€</v>
      </c>
      <c r="I868" s="6" t="s">
        <v>2636</v>
      </c>
    </row>
    <row r="869" spans="1:9" ht="13">
      <c r="A869" s="11" t="s">
        <v>2637</v>
      </c>
      <c r="B869" s="6">
        <f>VLOOKUP(A869,list!A:K,11,FALSE)</f>
        <v>2</v>
      </c>
      <c r="C869" s="6" t="str">
        <f>VLOOKUP(A869,list!A:K,6,FALSE)</f>
        <v>Cholargos</v>
      </c>
      <c r="D869" s="12">
        <f>VLOOKUP(A869,list!A:K,3,FALSE)</f>
        <v>890</v>
      </c>
      <c r="E869" s="6" t="s">
        <v>2638</v>
      </c>
      <c r="F869" s="11">
        <v>37.998818800000002</v>
      </c>
      <c r="G869" s="11">
        <v>23.7992025</v>
      </c>
      <c r="H869" s="6" t="str">
        <f t="shared" si="0"/>
        <v>(37,9988188 23,7992025),ID: 1124,2bd-Cholargos-890€</v>
      </c>
      <c r="I869" s="6" t="s">
        <v>2639</v>
      </c>
    </row>
    <row r="870" spans="1:9" ht="13">
      <c r="A870" s="11" t="s">
        <v>2640</v>
      </c>
      <c r="B870" s="6">
        <f>VLOOKUP(A870,list!A:K,11,FALSE)</f>
        <v>2</v>
      </c>
      <c r="C870" s="6" t="str">
        <f>VLOOKUP(A870,list!A:K,6,FALSE)</f>
        <v>Pangrati</v>
      </c>
      <c r="D870" s="12">
        <f>VLOOKUP(A870,list!A:K,3,FALSE)</f>
        <v>1000</v>
      </c>
      <c r="E870" s="6" t="s">
        <v>2641</v>
      </c>
      <c r="F870" s="11">
        <v>37.964907500000002</v>
      </c>
      <c r="G870" s="11">
        <v>23.747422799999999</v>
      </c>
      <c r="H870" s="6" t="str">
        <f t="shared" si="0"/>
        <v>(37,9649075 23,7474228),ID: 1571,2bd-Pangrati-1000€</v>
      </c>
      <c r="I870" s="6" t="s">
        <v>2642</v>
      </c>
    </row>
    <row r="871" spans="1:9" ht="13">
      <c r="A871" s="11" t="s">
        <v>2643</v>
      </c>
      <c r="B871" s="6">
        <f>VLOOKUP(A871,list!A:K,11,FALSE)</f>
        <v>2</v>
      </c>
      <c r="C871" s="6" t="str">
        <f>VLOOKUP(A871,list!A:K,6,FALSE)</f>
        <v>Pangrati</v>
      </c>
      <c r="D871" s="12">
        <f>VLOOKUP(A871,list!A:K,3,FALSE)</f>
        <v>1020</v>
      </c>
      <c r="E871" s="6" t="s">
        <v>2644</v>
      </c>
      <c r="F871" s="11">
        <v>37.970579899999997</v>
      </c>
      <c r="G871" s="11">
        <v>23.748240599999999</v>
      </c>
      <c r="H871" s="6" t="str">
        <f t="shared" si="0"/>
        <v>(37,9705799 23,7482406),ID: 1663,2bd-Pangrati-1020€</v>
      </c>
      <c r="I871" s="6" t="s">
        <v>2645</v>
      </c>
    </row>
    <row r="872" spans="1:9" ht="13">
      <c r="A872" s="11" t="s">
        <v>2646</v>
      </c>
      <c r="B872" s="6">
        <f>VLOOKUP(A872,list!A:K,11,FALSE)</f>
        <v>2</v>
      </c>
      <c r="C872" s="6" t="str">
        <f>VLOOKUP(A872,list!A:K,6,FALSE)</f>
        <v>Vasilissis Sofias Avenue</v>
      </c>
      <c r="D872" s="12">
        <f>VLOOKUP(A872,list!A:K,3,FALSE)</f>
        <v>1030</v>
      </c>
      <c r="E872" s="6" t="s">
        <v>2647</v>
      </c>
      <c r="F872" s="11">
        <v>37.975368799999998</v>
      </c>
      <c r="G872" s="11">
        <v>23.742497499999999</v>
      </c>
      <c r="H872" s="6" t="str">
        <f t="shared" si="0"/>
        <v>(37,9753688 23,7424975),ID: 1754,2bd-Vasilissis Sofias Avenue-1030€</v>
      </c>
      <c r="I872" s="6" t="s">
        <v>2648</v>
      </c>
    </row>
    <row r="873" spans="1:9" ht="13">
      <c r="A873" s="11" t="s">
        <v>2649</v>
      </c>
      <c r="B873" s="6">
        <f>VLOOKUP(A873,list!A:K,11,FALSE)</f>
        <v>2</v>
      </c>
      <c r="C873" s="6" t="str">
        <f>VLOOKUP(A873,list!A:K,6,FALSE)</f>
        <v>Ampelokipoi</v>
      </c>
      <c r="D873" s="12">
        <f>VLOOKUP(A873,list!A:K,3,FALSE)</f>
        <v>1080</v>
      </c>
      <c r="E873" s="6" t="s">
        <v>2650</v>
      </c>
      <c r="F873" s="11">
        <v>37.990466499999997</v>
      </c>
      <c r="G873" s="11">
        <v>23.768791</v>
      </c>
      <c r="H873" s="6" t="str">
        <f t="shared" si="0"/>
        <v>(37,9904665 23,768791),ID: 1528,2bd-Ampelokipoi-1080€</v>
      </c>
      <c r="I873" s="6" t="s">
        <v>2651</v>
      </c>
    </row>
    <row r="874" spans="1:9" ht="13">
      <c r="A874" s="11" t="s">
        <v>2652</v>
      </c>
      <c r="B874" s="6">
        <f>VLOOKUP(A874,list!A:K,11,FALSE)</f>
        <v>2</v>
      </c>
      <c r="C874" s="6" t="str">
        <f>VLOOKUP(A874,list!A:K,6,FALSE)</f>
        <v>Alimos</v>
      </c>
      <c r="D874" s="12">
        <f>VLOOKUP(A874,list!A:K,3,FALSE)</f>
        <v>1150</v>
      </c>
      <c r="E874" s="6" t="s">
        <v>2653</v>
      </c>
      <c r="F874" s="11">
        <v>37.9138381</v>
      </c>
      <c r="G874" s="11">
        <v>23.7213642</v>
      </c>
      <c r="H874" s="6" t="str">
        <f t="shared" si="0"/>
        <v>(37,9138381 23,7213642),ID: 304,2bd-Alimos-1150€</v>
      </c>
      <c r="I874" s="6" t="s">
        <v>2654</v>
      </c>
    </row>
    <row r="875" spans="1:9" ht="13">
      <c r="A875" s="11" t="s">
        <v>2655</v>
      </c>
      <c r="B875" s="6">
        <f>VLOOKUP(A875,list!A:K,11,FALSE)</f>
        <v>2</v>
      </c>
      <c r="C875" s="6" t="str">
        <f>VLOOKUP(A875,list!A:K,6,FALSE)</f>
        <v>Agia Paraskevi</v>
      </c>
      <c r="D875" s="12">
        <f>VLOOKUP(A875,list!A:K,3,FALSE)</f>
        <v>1150</v>
      </c>
      <c r="E875" s="6" t="s">
        <v>2656</v>
      </c>
      <c r="F875" s="11">
        <v>38.011345499999997</v>
      </c>
      <c r="G875" s="11">
        <v>23.826316800000001</v>
      </c>
      <c r="H875" s="6" t="str">
        <f t="shared" si="0"/>
        <v>(38,0113455 23,8263168),ID: 1050,2bd-Agia Paraskevi-1150€</v>
      </c>
      <c r="I875" s="6" t="s">
        <v>2657</v>
      </c>
    </row>
    <row r="876" spans="1:9" ht="13">
      <c r="A876" s="11" t="s">
        <v>2658</v>
      </c>
      <c r="B876" s="6">
        <f>VLOOKUP(A876,list!A:K,11,FALSE)</f>
        <v>2</v>
      </c>
      <c r="C876" s="6" t="str">
        <f>VLOOKUP(A876,list!A:K,6,FALSE)</f>
        <v>Agia Paraskevi</v>
      </c>
      <c r="D876" s="12">
        <f>VLOOKUP(A876,list!A:K,3,FALSE)</f>
        <v>1200</v>
      </c>
      <c r="E876" s="6" t="s">
        <v>2659</v>
      </c>
      <c r="F876" s="11">
        <v>38.011112900000001</v>
      </c>
      <c r="G876" s="11">
        <v>23.816973999999998</v>
      </c>
      <c r="H876" s="6" t="str">
        <f t="shared" si="0"/>
        <v>(38,0111129 23,816974),ID: 1459,2bd-Agia Paraskevi-1200€</v>
      </c>
      <c r="I876" s="6" t="s">
        <v>2660</v>
      </c>
    </row>
    <row r="877" spans="1:9" ht="13">
      <c r="A877" s="11" t="s">
        <v>2661</v>
      </c>
      <c r="B877" s="6">
        <f>VLOOKUP(A877,list!A:K,11,FALSE)</f>
        <v>2</v>
      </c>
      <c r="C877" s="6" t="str">
        <f>VLOOKUP(A877,list!A:K,6,FALSE)</f>
        <v>Agia Paraskevi</v>
      </c>
      <c r="D877" s="12">
        <f>VLOOKUP(A877,list!A:K,3,FALSE)</f>
        <v>1250</v>
      </c>
      <c r="E877" s="6" t="s">
        <v>2662</v>
      </c>
      <c r="F877" s="11">
        <v>38.014966999999999</v>
      </c>
      <c r="G877" s="11">
        <v>23.822489300000001</v>
      </c>
      <c r="H877" s="6" t="str">
        <f t="shared" si="0"/>
        <v>(38,014967 23,8224893),ID: 1910,2bd-Agia Paraskevi-1250€</v>
      </c>
      <c r="I877" s="6" t="s">
        <v>2663</v>
      </c>
    </row>
    <row r="878" spans="1:9" ht="13">
      <c r="A878" s="11" t="s">
        <v>2664</v>
      </c>
      <c r="B878" s="6">
        <f>VLOOKUP(A878,list!A:K,11,FALSE)</f>
        <v>2</v>
      </c>
      <c r="C878" s="6" t="str">
        <f>VLOOKUP(A878,list!A:K,6,FALSE)</f>
        <v>Chalandri</v>
      </c>
      <c r="D878" s="12">
        <f>VLOOKUP(A878,list!A:K,3,FALSE)</f>
        <v>1280</v>
      </c>
      <c r="E878" s="6" t="s">
        <v>2665</v>
      </c>
      <c r="F878" s="11">
        <v>38.039411200000004</v>
      </c>
      <c r="G878" s="11">
        <v>23.853855500000002</v>
      </c>
      <c r="H878" s="6" t="str">
        <f t="shared" si="0"/>
        <v>(38,0394112 23,8538555),ID: 1885,2bd-Chalandri-1280€</v>
      </c>
      <c r="I878" s="6" t="s">
        <v>2666</v>
      </c>
    </row>
    <row r="879" spans="1:9" ht="13">
      <c r="A879" s="11" t="s">
        <v>2667</v>
      </c>
      <c r="B879" s="6">
        <f>VLOOKUP(A879,list!A:K,11,FALSE)</f>
        <v>2</v>
      </c>
      <c r="C879" s="6" t="str">
        <f>VLOOKUP(A879,list!A:K,6,FALSE)</f>
        <v>Chalandri</v>
      </c>
      <c r="D879" s="12">
        <f>VLOOKUP(A879,list!A:K,3,FALSE)</f>
        <v>1380</v>
      </c>
      <c r="E879" s="6" t="s">
        <v>2668</v>
      </c>
      <c r="F879" s="11">
        <v>38.022182000000001</v>
      </c>
      <c r="G879" s="11">
        <v>23.805945600000001</v>
      </c>
      <c r="H879" s="6" t="str">
        <f t="shared" si="0"/>
        <v>(38,022182 23,8059456),ID: 1725,2bd-Chalandri-1380€</v>
      </c>
      <c r="I879" s="6" t="s">
        <v>2669</v>
      </c>
    </row>
    <row r="880" spans="1:9" ht="13">
      <c r="A880" s="11" t="s">
        <v>2670</v>
      </c>
      <c r="B880" s="6">
        <f>VLOOKUP(A880,list!A:K,11,FALSE)</f>
        <v>2</v>
      </c>
      <c r="C880" s="6" t="str">
        <f>VLOOKUP(A880,list!A:K,6,FALSE)</f>
        <v>Nea Smyrni</v>
      </c>
      <c r="D880" s="12">
        <f>VLOOKUP(A880,list!A:K,3,FALSE)</f>
        <v>1390</v>
      </c>
      <c r="E880" s="6" t="s">
        <v>2671</v>
      </c>
      <c r="F880" s="11">
        <v>37.944561999999998</v>
      </c>
      <c r="G880" s="11">
        <v>23.7040918</v>
      </c>
      <c r="H880" s="6" t="str">
        <f t="shared" si="0"/>
        <v>(37,944562 23,7040918),ID: 1760,2bd-Nea Smyrni-1390€</v>
      </c>
      <c r="I880" s="6" t="s">
        <v>2672</v>
      </c>
    </row>
    <row r="881" spans="1:9" ht="13">
      <c r="A881" s="11" t="s">
        <v>2673</v>
      </c>
      <c r="B881" s="6">
        <f>VLOOKUP(A881,list!A:K,11,FALSE)</f>
        <v>2</v>
      </c>
      <c r="C881" s="6" t="str">
        <f>VLOOKUP(A881,list!A:K,6,FALSE)</f>
        <v>Marousi</v>
      </c>
      <c r="D881" s="12">
        <f>VLOOKUP(A881,list!A:K,3,FALSE)</f>
        <v>1390</v>
      </c>
      <c r="E881" s="6" t="s">
        <v>2674</v>
      </c>
      <c r="F881" s="11">
        <v>37.9635192</v>
      </c>
      <c r="G881" s="11">
        <v>23.724153099999999</v>
      </c>
      <c r="H881" s="6" t="str">
        <f t="shared" si="0"/>
        <v>(37,9635192 23,7241531),ID: 1127,2bd-Marousi-1390€</v>
      </c>
      <c r="I881" s="6" t="s">
        <v>2675</v>
      </c>
    </row>
    <row r="882" spans="1:9" ht="13">
      <c r="A882" s="11" t="s">
        <v>2676</v>
      </c>
      <c r="B882" s="6">
        <f>VLOOKUP(A882,list!A:K,11,FALSE)</f>
        <v>2</v>
      </c>
      <c r="C882" s="6" t="str">
        <f>VLOOKUP(A882,list!A:K,6,FALSE)</f>
        <v>Kolonaki</v>
      </c>
      <c r="D882" s="12">
        <f>VLOOKUP(A882,list!A:K,3,FALSE)</f>
        <v>1930</v>
      </c>
      <c r="E882" s="6" t="s">
        <v>2677</v>
      </c>
      <c r="F882" s="11">
        <v>37.973823099999997</v>
      </c>
      <c r="G882" s="11">
        <v>23.7427469</v>
      </c>
      <c r="H882" s="6" t="str">
        <f t="shared" si="0"/>
        <v>(37,9738231 23,7427469),ID: 1096,2bd-Kolonaki-1930€</v>
      </c>
      <c r="I882" s="6" t="s">
        <v>2678</v>
      </c>
    </row>
    <row r="883" spans="1:9" ht="13">
      <c r="A883" s="11" t="s">
        <v>2679</v>
      </c>
      <c r="B883" s="6">
        <f>VLOOKUP(A883,list!A:K,11,FALSE)</f>
        <v>2</v>
      </c>
      <c r="C883" s="6" t="str">
        <f>VLOOKUP(A883,list!A:K,6,FALSE)</f>
        <v>Cholargos</v>
      </c>
      <c r="D883" s="12">
        <f>VLOOKUP(A883,list!A:K,3,FALSE)</f>
        <v>1190</v>
      </c>
      <c r="E883" s="6" t="s">
        <v>2680</v>
      </c>
      <c r="F883" s="11">
        <v>37.999662800000003</v>
      </c>
      <c r="G883" s="11">
        <v>23.7896474</v>
      </c>
      <c r="H883" s="6" t="str">
        <f t="shared" si="0"/>
        <v>(37,9996628 23,7896474),ID: 1755,2bd-Cholargos-1190€</v>
      </c>
      <c r="I883" s="6" t="s">
        <v>2681</v>
      </c>
    </row>
    <row r="884" spans="1:9" ht="13">
      <c r="A884" s="11" t="s">
        <v>2682</v>
      </c>
      <c r="B884" s="6">
        <f>VLOOKUP(A884,list!A:K,11,FALSE)</f>
        <v>2</v>
      </c>
      <c r="C884" s="6" t="str">
        <f>VLOOKUP(A884,list!A:K,6,FALSE)</f>
        <v>Agia Paraskevi</v>
      </c>
      <c r="D884" s="12">
        <f>VLOOKUP(A884,list!A:K,3,FALSE)</f>
        <v>1470</v>
      </c>
      <c r="E884" s="6" t="s">
        <v>2683</v>
      </c>
      <c r="F884" s="11">
        <v>38.006440400000002</v>
      </c>
      <c r="G884" s="11">
        <v>23.830677399999999</v>
      </c>
      <c r="H884" s="6" t="str">
        <f t="shared" si="0"/>
        <v>(38,0064404 23,8306774),ID: 835,2bd-Agia Paraskevi-1470€</v>
      </c>
      <c r="I884" s="6" t="s">
        <v>2684</v>
      </c>
    </row>
    <row r="885" spans="1:9" ht="13">
      <c r="A885" s="11" t="s">
        <v>2685</v>
      </c>
      <c r="B885" s="6">
        <f>VLOOKUP(A885,list!A:K,11,FALSE)</f>
        <v>2</v>
      </c>
      <c r="C885" s="6" t="str">
        <f>VLOOKUP(A885,list!A:K,6,FALSE)</f>
        <v>Piraeus</v>
      </c>
      <c r="D885" s="12">
        <f>VLOOKUP(A885,list!A:K,3,FALSE)</f>
        <v>890</v>
      </c>
      <c r="E885" s="6" t="s">
        <v>2686</v>
      </c>
      <c r="F885" s="11">
        <v>37.9562095</v>
      </c>
      <c r="G885" s="11">
        <v>23.632515699999999</v>
      </c>
      <c r="H885" s="6" t="str">
        <f t="shared" si="0"/>
        <v>(37,9562095 23,6325157),ID: 545,2bd-Piraeus-890€</v>
      </c>
      <c r="I885" s="6" t="s">
        <v>2687</v>
      </c>
    </row>
    <row r="886" spans="1:9" ht="13">
      <c r="A886" s="11" t="s">
        <v>2688</v>
      </c>
      <c r="B886" s="6">
        <f>VLOOKUP(A886,list!A:K,11,FALSE)</f>
        <v>2</v>
      </c>
      <c r="C886" s="6" t="str">
        <f>VLOOKUP(A886,list!A:K,6,FALSE)</f>
        <v>Lycabettus</v>
      </c>
      <c r="D886" s="12">
        <f>VLOOKUP(A886,list!A:K,3,FALSE)</f>
        <v>910</v>
      </c>
      <c r="E886" s="6" t="s">
        <v>2689</v>
      </c>
      <c r="F886" s="11">
        <v>37.985782</v>
      </c>
      <c r="G886" s="11">
        <v>23.741652200000001</v>
      </c>
      <c r="H886" s="6" t="str">
        <f t="shared" si="0"/>
        <v>(37,985782 23,7416522),ID: 1031,2bd-Lycabettus-910€</v>
      </c>
      <c r="I886" s="6" t="s">
        <v>2690</v>
      </c>
    </row>
    <row r="887" spans="1:9" ht="13">
      <c r="A887" s="11" t="s">
        <v>2691</v>
      </c>
      <c r="B887" s="6">
        <f>VLOOKUP(A887,list!A:K,11,FALSE)</f>
        <v>2</v>
      </c>
      <c r="C887" s="6" t="str">
        <f>VLOOKUP(A887,list!A:K,6,FALSE)</f>
        <v>Pangrati</v>
      </c>
      <c r="D887" s="12">
        <f>VLOOKUP(A887,list!A:K,3,FALSE)</f>
        <v>930</v>
      </c>
      <c r="E887" s="6" t="s">
        <v>2692</v>
      </c>
      <c r="F887" s="11">
        <v>37.971264099999999</v>
      </c>
      <c r="G887" s="11">
        <v>23.751081599999999</v>
      </c>
      <c r="H887" s="6" t="str">
        <f t="shared" si="0"/>
        <v>(37,9712641 23,7510816),ID: 1365,2bd-Pangrati-930€</v>
      </c>
      <c r="I887" s="6" t="s">
        <v>2693</v>
      </c>
    </row>
    <row r="888" spans="1:9" ht="13">
      <c r="A888" s="11" t="s">
        <v>2694</v>
      </c>
      <c r="B888" s="6">
        <f>VLOOKUP(A888,list!A:K,11,FALSE)</f>
        <v>2</v>
      </c>
      <c r="C888" s="6" t="str">
        <f>VLOOKUP(A888,list!A:K,6,FALSE)</f>
        <v>Pangrati</v>
      </c>
      <c r="D888" s="12">
        <f>VLOOKUP(A888,list!A:K,3,FALSE)</f>
        <v>970</v>
      </c>
      <c r="E888" s="6" t="s">
        <v>2695</v>
      </c>
      <c r="F888" s="11">
        <v>37.970456499999997</v>
      </c>
      <c r="G888" s="11">
        <v>23.746126499999999</v>
      </c>
      <c r="H888" s="6" t="str">
        <f t="shared" si="0"/>
        <v>(37,9704565 23,7461265),ID: 1045,2bd-Pangrati-970€</v>
      </c>
      <c r="I888" s="6" t="s">
        <v>2696</v>
      </c>
    </row>
    <row r="889" spans="1:9" ht="13">
      <c r="A889" s="11" t="s">
        <v>2697</v>
      </c>
      <c r="B889" s="6">
        <f>VLOOKUP(A889,list!A:K,11,FALSE)</f>
        <v>2</v>
      </c>
      <c r="C889" s="6" t="str">
        <f>VLOOKUP(A889,list!A:K,6,FALSE)</f>
        <v>Mets - Kallimarmaro</v>
      </c>
      <c r="D889" s="12">
        <f>VLOOKUP(A889,list!A:K,3,FALSE)</f>
        <v>970</v>
      </c>
      <c r="E889" s="6" t="s">
        <v>2698</v>
      </c>
      <c r="F889" s="11">
        <v>37.966181599999999</v>
      </c>
      <c r="G889" s="11">
        <v>23.7364733</v>
      </c>
      <c r="H889" s="6" t="str">
        <f t="shared" si="0"/>
        <v>(37,9661816 23,7364733),ID: 817,2bd-Mets - Kallimarmaro-970€</v>
      </c>
      <c r="I889" s="6" t="s">
        <v>2699</v>
      </c>
    </row>
    <row r="890" spans="1:9" ht="13">
      <c r="A890" s="11" t="s">
        <v>2700</v>
      </c>
      <c r="B890" s="6">
        <f>VLOOKUP(A890,list!A:K,11,FALSE)</f>
        <v>2</v>
      </c>
      <c r="C890" s="6" t="str">
        <f>VLOOKUP(A890,list!A:K,6,FALSE)</f>
        <v>Vasilissis Sofias Avenue</v>
      </c>
      <c r="D890" s="12">
        <f>VLOOKUP(A890,list!A:K,3,FALSE)</f>
        <v>1000</v>
      </c>
      <c r="E890" s="6" t="s">
        <v>2701</v>
      </c>
      <c r="F890" s="11">
        <v>37.975368799999998</v>
      </c>
      <c r="G890" s="11">
        <v>23.742497499999999</v>
      </c>
      <c r="H890" s="6" t="str">
        <f t="shared" si="0"/>
        <v>(37,9753688 23,7424975),ID: 1543,2bd-Vasilissis Sofias Avenue-1000€</v>
      </c>
      <c r="I890" s="6" t="s">
        <v>2702</v>
      </c>
    </row>
    <row r="891" spans="1:9" ht="13">
      <c r="A891" s="11" t="s">
        <v>2703</v>
      </c>
      <c r="B891" s="6">
        <f>VLOOKUP(A891,list!A:K,11,FALSE)</f>
        <v>2</v>
      </c>
      <c r="C891" s="6" t="str">
        <f>VLOOKUP(A891,list!A:K,6,FALSE)</f>
        <v>Vasilissis Sofias Avenue</v>
      </c>
      <c r="D891" s="12">
        <f>VLOOKUP(A891,list!A:K,3,FALSE)</f>
        <v>1120</v>
      </c>
      <c r="E891" s="6" t="s">
        <v>2704</v>
      </c>
      <c r="F891" s="11">
        <v>37.975368799999998</v>
      </c>
      <c r="G891" s="11">
        <v>23.742497499999999</v>
      </c>
      <c r="H891" s="6" t="str">
        <f t="shared" si="0"/>
        <v>(37,9753688 23,7424975),ID: 531,2bd-Vasilissis Sofias Avenue-1120€</v>
      </c>
      <c r="I891" s="6" t="s">
        <v>2705</v>
      </c>
    </row>
    <row r="892" spans="1:9" ht="13">
      <c r="A892" s="11" t="s">
        <v>2706</v>
      </c>
      <c r="B892" s="6">
        <f>VLOOKUP(A892,list!A:K,11,FALSE)</f>
        <v>2</v>
      </c>
      <c r="C892" s="6" t="str">
        <f>VLOOKUP(A892,list!A:K,6,FALSE)</f>
        <v>Pangrati</v>
      </c>
      <c r="D892" s="12">
        <f>VLOOKUP(A892,list!A:K,3,FALSE)</f>
        <v>1160</v>
      </c>
      <c r="E892" s="6" t="s">
        <v>2707</v>
      </c>
      <c r="F892" s="11">
        <v>37.966392499999998</v>
      </c>
      <c r="G892" s="11">
        <v>23.748004000000002</v>
      </c>
      <c r="H892" s="6" t="str">
        <f t="shared" si="0"/>
        <v>(37,9663925 23,748004),ID: 1363,2bd-Pangrati-1160€</v>
      </c>
      <c r="I892" s="6" t="s">
        <v>2708</v>
      </c>
    </row>
    <row r="893" spans="1:9" ht="13">
      <c r="A893" s="11" t="s">
        <v>2709</v>
      </c>
      <c r="B893" s="6">
        <f>VLOOKUP(A893,list!A:K,11,FALSE)</f>
        <v>2</v>
      </c>
      <c r="C893" s="6" t="str">
        <f>VLOOKUP(A893,list!A:K,6,FALSE)</f>
        <v>Alimos</v>
      </c>
      <c r="D893" s="12">
        <f>VLOOKUP(A893,list!A:K,3,FALSE)</f>
        <v>1170</v>
      </c>
      <c r="E893" s="6" t="s">
        <v>2710</v>
      </c>
      <c r="F893" s="11">
        <v>37.916827300000001</v>
      </c>
      <c r="G893" s="11">
        <v>23.7068853</v>
      </c>
      <c r="H893" s="6" t="str">
        <f t="shared" si="0"/>
        <v>(37,9168273 23,7068853),ID: 250,2bd-Alimos-1170€</v>
      </c>
      <c r="I893" s="6" t="s">
        <v>2711</v>
      </c>
    </row>
    <row r="894" spans="1:9" ht="13">
      <c r="A894" s="11" t="s">
        <v>2712</v>
      </c>
      <c r="B894" s="6">
        <f>VLOOKUP(A894,list!A:K,11,FALSE)</f>
        <v>2</v>
      </c>
      <c r="C894" s="6" t="str">
        <f>VLOOKUP(A894,list!A:K,6,FALSE)</f>
        <v>Pangrati</v>
      </c>
      <c r="D894" s="12">
        <f>VLOOKUP(A894,list!A:K,3,FALSE)</f>
        <v>1190</v>
      </c>
      <c r="E894" s="6" t="s">
        <v>2713</v>
      </c>
      <c r="F894" s="11">
        <v>37.971020899999999</v>
      </c>
      <c r="G894" s="11">
        <v>23.7422632</v>
      </c>
      <c r="H894" s="6" t="str">
        <f t="shared" si="0"/>
        <v>(37,9710209 23,7422632),ID: 1079,2bd-Pangrati-1190€</v>
      </c>
      <c r="I894" s="6" t="s">
        <v>2714</v>
      </c>
    </row>
    <row r="895" spans="1:9" ht="13">
      <c r="A895" s="11" t="s">
        <v>2715</v>
      </c>
      <c r="B895" s="6">
        <f>VLOOKUP(A895,list!A:K,11,FALSE)</f>
        <v>2</v>
      </c>
      <c r="C895" s="6" t="str">
        <f>VLOOKUP(A895,list!A:K,6,FALSE)</f>
        <v>Chalandri</v>
      </c>
      <c r="D895" s="12">
        <f>VLOOKUP(A895,list!A:K,3,FALSE)</f>
        <v>1190</v>
      </c>
      <c r="E895" s="6" t="s">
        <v>2716</v>
      </c>
      <c r="F895" s="11">
        <v>38.010199999999998</v>
      </c>
      <c r="G895" s="11">
        <v>23.793017899999999</v>
      </c>
      <c r="H895" s="6" t="str">
        <f t="shared" si="0"/>
        <v>(38,0102 23,7930179),ID: 1221,2bd-Chalandri-1190€</v>
      </c>
      <c r="I895" s="6" t="s">
        <v>2717</v>
      </c>
    </row>
    <row r="896" spans="1:9" ht="13">
      <c r="A896" s="11" t="s">
        <v>2718</v>
      </c>
      <c r="B896" s="6">
        <f>VLOOKUP(A896,list!A:K,11,FALSE)</f>
        <v>2</v>
      </c>
      <c r="C896" s="6" t="str">
        <f>VLOOKUP(A896,list!A:K,6,FALSE)</f>
        <v>Kifisia</v>
      </c>
      <c r="D896" s="12">
        <f>VLOOKUP(A896,list!A:K,3,FALSE)</f>
        <v>1200</v>
      </c>
      <c r="E896" s="6" t="s">
        <v>2719</v>
      </c>
      <c r="F896" s="11">
        <v>38.0868635</v>
      </c>
      <c r="G896" s="11">
        <v>23.800302899999998</v>
      </c>
      <c r="H896" s="6" t="str">
        <f t="shared" si="0"/>
        <v>(38,0868635 23,8003029),ID: 1210,2bd-Kifisia-1200€</v>
      </c>
      <c r="I896" s="6" t="s">
        <v>2720</v>
      </c>
    </row>
    <row r="897" spans="1:9" ht="13">
      <c r="A897" s="11" t="s">
        <v>2721</v>
      </c>
      <c r="B897" s="6">
        <f>VLOOKUP(A897,list!A:K,11,FALSE)</f>
        <v>2</v>
      </c>
      <c r="C897" s="6" t="str">
        <f>VLOOKUP(A897,list!A:K,6,FALSE)</f>
        <v>Kifisia</v>
      </c>
      <c r="D897" s="12">
        <f>VLOOKUP(A897,list!A:K,3,FALSE)</f>
        <v>1200</v>
      </c>
      <c r="E897" s="6" t="s">
        <v>2722</v>
      </c>
      <c r="F897" s="11">
        <v>38.074342299999998</v>
      </c>
      <c r="G897" s="11">
        <v>23.812394099999999</v>
      </c>
      <c r="H897" s="6" t="str">
        <f t="shared" si="0"/>
        <v>(38,0743423 23,8123941),ID: 411,2bd-Kifisia-1200€</v>
      </c>
      <c r="I897" s="6" t="s">
        <v>2723</v>
      </c>
    </row>
    <row r="898" spans="1:9" ht="13">
      <c r="A898" s="11" t="s">
        <v>2724</v>
      </c>
      <c r="B898" s="6">
        <f>VLOOKUP(A898,list!A:K,11,FALSE)</f>
        <v>2</v>
      </c>
      <c r="C898" s="6" t="str">
        <f>VLOOKUP(A898,list!A:K,6,FALSE)</f>
        <v>Chalandri</v>
      </c>
      <c r="D898" s="12">
        <f>VLOOKUP(A898,list!A:K,3,FALSE)</f>
        <v>1210</v>
      </c>
      <c r="E898" s="6" t="s">
        <v>2725</v>
      </c>
      <c r="F898" s="11">
        <v>38.020422099999998</v>
      </c>
      <c r="G898" s="11">
        <v>23.799053399999998</v>
      </c>
      <c r="H898" s="6" t="str">
        <f t="shared" si="0"/>
        <v>(38,0204221 23,7990534),ID: 818,2bd-Chalandri-1210€</v>
      </c>
      <c r="I898" s="6" t="s">
        <v>2726</v>
      </c>
    </row>
    <row r="899" spans="1:9" ht="13">
      <c r="A899" s="11" t="s">
        <v>2727</v>
      </c>
      <c r="B899" s="6">
        <f>VLOOKUP(A899,list!A:K,11,FALSE)</f>
        <v>2</v>
      </c>
      <c r="C899" s="6" t="str">
        <f>VLOOKUP(A899,list!A:K,6,FALSE)</f>
        <v>Pangrati</v>
      </c>
      <c r="D899" s="12">
        <f>VLOOKUP(A899,list!A:K,3,FALSE)</f>
        <v>1220</v>
      </c>
      <c r="E899" s="6" t="s">
        <v>2728</v>
      </c>
      <c r="F899" s="11">
        <v>37.970566099999999</v>
      </c>
      <c r="G899" s="11">
        <v>23.748507100000001</v>
      </c>
      <c r="H899" s="6" t="str">
        <f t="shared" si="0"/>
        <v>(37,9705661 23,7485071),ID: 1198,2bd-Pangrati-1220€</v>
      </c>
      <c r="I899" s="6" t="s">
        <v>2729</v>
      </c>
    </row>
    <row r="900" spans="1:9" ht="13">
      <c r="A900" s="11" t="s">
        <v>2730</v>
      </c>
      <c r="B900" s="6">
        <f>VLOOKUP(A900,list!A:K,11,FALSE)</f>
        <v>2</v>
      </c>
      <c r="C900" s="6" t="str">
        <f>VLOOKUP(A900,list!A:K,6,FALSE)</f>
        <v>Palaio Faliro</v>
      </c>
      <c r="D900" s="12">
        <f>VLOOKUP(A900,list!A:K,3,FALSE)</f>
        <v>1270</v>
      </c>
      <c r="E900" s="6" t="s">
        <v>2731</v>
      </c>
      <c r="F900" s="11">
        <v>37.933461000000001</v>
      </c>
      <c r="G900" s="11">
        <v>23.699964900000001</v>
      </c>
      <c r="H900" s="6" t="str">
        <f t="shared" si="0"/>
        <v>(37,933461 23,6999649),ID: 429,2bd-Palaio Faliro-1270€</v>
      </c>
      <c r="I900" s="6" t="s">
        <v>2732</v>
      </c>
    </row>
    <row r="901" spans="1:9" ht="13">
      <c r="A901" s="11" t="s">
        <v>2733</v>
      </c>
      <c r="B901" s="6">
        <f>VLOOKUP(A901,list!A:K,11,FALSE)</f>
        <v>2</v>
      </c>
      <c r="C901" s="6" t="str">
        <f>VLOOKUP(A901,list!A:K,6,FALSE)</f>
        <v>Pangrati</v>
      </c>
      <c r="D901" s="12">
        <f>VLOOKUP(A901,list!A:K,3,FALSE)</f>
        <v>1320</v>
      </c>
      <c r="E901" s="6" t="s">
        <v>2734</v>
      </c>
      <c r="F901" s="11">
        <v>37.969070799999997</v>
      </c>
      <c r="G901" s="11">
        <v>23.744982499999999</v>
      </c>
      <c r="H901" s="6" t="str">
        <f t="shared" si="0"/>
        <v>(37,9690708 23,7449825),ID: 802,2bd-Pangrati-1320€</v>
      </c>
      <c r="I901" s="6" t="s">
        <v>2735</v>
      </c>
    </row>
    <row r="902" spans="1:9" ht="13">
      <c r="A902" s="11" t="s">
        <v>2736</v>
      </c>
      <c r="B902" s="6">
        <f>VLOOKUP(A902,list!A:K,11,FALSE)</f>
        <v>2</v>
      </c>
      <c r="C902" s="6" t="str">
        <f>VLOOKUP(A902,list!A:K,6,FALSE)</f>
        <v>Kifisia</v>
      </c>
      <c r="D902" s="12">
        <f>VLOOKUP(A902,list!A:K,3,FALSE)</f>
        <v>1330</v>
      </c>
      <c r="E902" s="6" t="s">
        <v>2737</v>
      </c>
      <c r="F902" s="11">
        <v>38.0868635</v>
      </c>
      <c r="G902" s="11">
        <v>23.800302899999998</v>
      </c>
      <c r="H902" s="6" t="str">
        <f t="shared" si="0"/>
        <v>(38,0868635 23,8003029),ID: 989,2bd-Kifisia-1330€</v>
      </c>
      <c r="I902" s="6" t="s">
        <v>2738</v>
      </c>
    </row>
    <row r="903" spans="1:9" ht="13">
      <c r="A903" s="11" t="s">
        <v>2739</v>
      </c>
      <c r="B903" s="6">
        <f>VLOOKUP(A903,list!A:K,11,FALSE)</f>
        <v>2</v>
      </c>
      <c r="C903" s="6" t="str">
        <f>VLOOKUP(A903,list!A:K,6,FALSE)</f>
        <v>Kifisia</v>
      </c>
      <c r="D903" s="12">
        <f>VLOOKUP(A903,list!A:K,3,FALSE)</f>
        <v>1380</v>
      </c>
      <c r="E903" s="6" t="s">
        <v>2740</v>
      </c>
      <c r="F903" s="11">
        <v>38.074342299999998</v>
      </c>
      <c r="G903" s="11">
        <v>23.812394099999999</v>
      </c>
      <c r="H903" s="6" t="str">
        <f t="shared" si="0"/>
        <v>(38,0743423 23,8123941),ID: 1440,2bd-Kifisia-1380€</v>
      </c>
      <c r="I903" s="6" t="s">
        <v>2741</v>
      </c>
    </row>
    <row r="904" spans="1:9" ht="13">
      <c r="A904" s="11" t="s">
        <v>2742</v>
      </c>
      <c r="B904" s="6">
        <f>VLOOKUP(A904,list!A:K,11,FALSE)</f>
        <v>2</v>
      </c>
      <c r="C904" s="6" t="str">
        <f>VLOOKUP(A904,list!A:K,6,FALSE)</f>
        <v>Elliniko</v>
      </c>
      <c r="D904" s="12">
        <f>VLOOKUP(A904,list!A:K,3,FALSE)</f>
        <v>1380</v>
      </c>
      <c r="E904" s="6" t="s">
        <v>2743</v>
      </c>
      <c r="F904" s="11">
        <v>38.005669300000001</v>
      </c>
      <c r="G904" s="11">
        <v>23.780306599999999</v>
      </c>
      <c r="H904" s="6" t="str">
        <f t="shared" si="0"/>
        <v>(38,0056693 23,7803066),ID: 1868,2bd-Elliniko-1380€</v>
      </c>
      <c r="I904" s="6" t="s">
        <v>2744</v>
      </c>
    </row>
    <row r="905" spans="1:9" ht="13">
      <c r="A905" s="11" t="s">
        <v>2745</v>
      </c>
      <c r="B905" s="6">
        <f>VLOOKUP(A905,list!A:K,11,FALSE)</f>
        <v>2</v>
      </c>
      <c r="C905" s="6" t="str">
        <f>VLOOKUP(A905,list!A:K,6,FALSE)</f>
        <v>Kifisia</v>
      </c>
      <c r="D905" s="12">
        <f>VLOOKUP(A905,list!A:K,3,FALSE)</f>
        <v>1410</v>
      </c>
      <c r="E905" s="6" t="s">
        <v>2746</v>
      </c>
      <c r="F905" s="11">
        <v>38.0752229</v>
      </c>
      <c r="G905" s="11">
        <v>23.821650600000002</v>
      </c>
      <c r="H905" s="6" t="str">
        <f t="shared" si="0"/>
        <v>(38,0752229 23,8216506),ID: 388,2bd-Kifisia-1410€</v>
      </c>
      <c r="I905" s="6" t="s">
        <v>2747</v>
      </c>
    </row>
    <row r="906" spans="1:9" ht="13">
      <c r="A906" s="11" t="s">
        <v>2748</v>
      </c>
      <c r="B906" s="6">
        <f>VLOOKUP(A906,list!A:K,11,FALSE)</f>
        <v>2</v>
      </c>
      <c r="C906" s="6" t="str">
        <f>VLOOKUP(A906,list!A:K,6,FALSE)</f>
        <v>Kifisia</v>
      </c>
      <c r="D906" s="12">
        <f>VLOOKUP(A906,list!A:K,3,FALSE)</f>
        <v>1410</v>
      </c>
      <c r="E906" s="6" t="s">
        <v>2749</v>
      </c>
      <c r="F906" s="11">
        <v>38.0868635</v>
      </c>
      <c r="G906" s="11">
        <v>23.800302899999998</v>
      </c>
      <c r="H906" s="6" t="str">
        <f t="shared" si="0"/>
        <v>(38,0868635 23,8003029),ID: 456,2bd-Kifisia-1410€</v>
      </c>
      <c r="I906" s="6" t="s">
        <v>2750</v>
      </c>
    </row>
    <row r="907" spans="1:9" ht="13">
      <c r="A907" s="11" t="s">
        <v>2751</v>
      </c>
      <c r="B907" s="6">
        <f>VLOOKUP(A907,list!A:K,11,FALSE)</f>
        <v>2</v>
      </c>
      <c r="C907" s="6" t="str">
        <f>VLOOKUP(A907,list!A:K,6,FALSE)</f>
        <v>Neo Psychiko</v>
      </c>
      <c r="D907" s="12">
        <f>VLOOKUP(A907,list!A:K,3,FALSE)</f>
        <v>1470</v>
      </c>
      <c r="E907" s="6" t="s">
        <v>2752</v>
      </c>
      <c r="F907" s="11">
        <v>38.004368300000003</v>
      </c>
      <c r="G907" s="11">
        <v>23.786294900000001</v>
      </c>
      <c r="H907" s="6" t="str">
        <f t="shared" si="0"/>
        <v>(38,0043683 23,7862949),ID: 108,2bd-Neo Psychiko-1470€</v>
      </c>
      <c r="I907" s="6" t="s">
        <v>2753</v>
      </c>
    </row>
    <row r="908" spans="1:9" ht="13">
      <c r="A908" s="11" t="s">
        <v>2754</v>
      </c>
      <c r="B908" s="6">
        <f>VLOOKUP(A908,list!A:K,11,FALSE)</f>
        <v>2</v>
      </c>
      <c r="C908" s="6" t="str">
        <f>VLOOKUP(A908,list!A:K,6,FALSE)</f>
        <v>Palaio Faliro</v>
      </c>
      <c r="D908" s="12">
        <f>VLOOKUP(A908,list!A:K,3,FALSE)</f>
        <v>1530</v>
      </c>
      <c r="E908" s="6" t="s">
        <v>2755</v>
      </c>
      <c r="F908" s="11">
        <v>37.919476299999999</v>
      </c>
      <c r="G908" s="11">
        <v>23.701688499999999</v>
      </c>
      <c r="H908" s="6" t="str">
        <f t="shared" si="0"/>
        <v>(37,9194763 23,7016885),ID: 1003,2bd-Palaio Faliro-1530€</v>
      </c>
      <c r="I908" s="6" t="s">
        <v>2756</v>
      </c>
    </row>
    <row r="909" spans="1:9" ht="13">
      <c r="A909" s="11" t="s">
        <v>2757</v>
      </c>
      <c r="B909" s="6">
        <f>VLOOKUP(A909,list!A:K,11,FALSE)</f>
        <v>2</v>
      </c>
      <c r="C909" s="6" t="str">
        <f>VLOOKUP(A909,list!A:K,6,FALSE)</f>
        <v>Kolonaki</v>
      </c>
      <c r="D909" s="12">
        <f>VLOOKUP(A909,list!A:K,3,FALSE)</f>
        <v>1580</v>
      </c>
      <c r="E909" s="6" t="s">
        <v>2758</v>
      </c>
      <c r="F909" s="11">
        <v>37.979629299999999</v>
      </c>
      <c r="G909" s="11">
        <v>23.747975499999999</v>
      </c>
      <c r="H909" s="6" t="str">
        <f t="shared" si="0"/>
        <v>(37,9796293 23,7479755),ID: 838,2bd-Kolonaki-1580€</v>
      </c>
      <c r="I909" s="6" t="s">
        <v>2759</v>
      </c>
    </row>
    <row r="910" spans="1:9" ht="13">
      <c r="A910" s="11" t="s">
        <v>2760</v>
      </c>
      <c r="B910" s="6">
        <f>VLOOKUP(A910,list!A:K,11,FALSE)</f>
        <v>2</v>
      </c>
      <c r="C910" s="6" t="str">
        <f>VLOOKUP(A910,list!A:K,6,FALSE)</f>
        <v>Chalandri</v>
      </c>
      <c r="D910" s="12">
        <f>VLOOKUP(A910,list!A:K,3,FALSE)</f>
        <v>1640</v>
      </c>
      <c r="E910" s="6" t="s">
        <v>2761</v>
      </c>
      <c r="F910" s="11">
        <v>38.031609400000001</v>
      </c>
      <c r="G910" s="11">
        <v>23.817556100000001</v>
      </c>
      <c r="H910" s="6" t="str">
        <f t="shared" si="0"/>
        <v>(38,0316094 23,8175561),ID: 1700,2bd-Chalandri-1640€</v>
      </c>
      <c r="I910" s="6" t="s">
        <v>2762</v>
      </c>
    </row>
    <row r="911" spans="1:9" ht="13">
      <c r="A911" s="11" t="s">
        <v>2763</v>
      </c>
      <c r="B911" s="6">
        <f>VLOOKUP(A911,list!A:K,11,FALSE)</f>
        <v>2</v>
      </c>
      <c r="C911" s="6" t="str">
        <f>VLOOKUP(A911,list!A:K,6,FALSE)</f>
        <v>Palaio Faliro</v>
      </c>
      <c r="D911" s="12">
        <f>VLOOKUP(A911,list!A:K,3,FALSE)</f>
        <v>1700</v>
      </c>
      <c r="E911" s="6" t="s">
        <v>2764</v>
      </c>
      <c r="F911" s="11">
        <v>37.934996300000002</v>
      </c>
      <c r="G911" s="11">
        <v>23.697685499999999</v>
      </c>
      <c r="H911" s="6" t="str">
        <f t="shared" si="0"/>
        <v>(37,9349963 23,6976855),ID: 1090,2bd-Palaio Faliro-1700€</v>
      </c>
      <c r="I911" s="6" t="s">
        <v>2765</v>
      </c>
    </row>
    <row r="912" spans="1:9" ht="13">
      <c r="A912" s="11" t="s">
        <v>2766</v>
      </c>
      <c r="B912" s="6">
        <f>VLOOKUP(A912,list!A:K,11,FALSE)</f>
        <v>2</v>
      </c>
      <c r="C912" s="6" t="str">
        <f>VLOOKUP(A912,list!A:K,6,FALSE)</f>
        <v>Chalandri</v>
      </c>
      <c r="D912" s="12">
        <f>VLOOKUP(A912,list!A:K,3,FALSE)</f>
        <v>1700</v>
      </c>
      <c r="E912" s="6" t="s">
        <v>2767</v>
      </c>
      <c r="F912" s="11">
        <v>38.031609400000001</v>
      </c>
      <c r="G912" s="11">
        <v>23.817556100000001</v>
      </c>
      <c r="H912" s="6" t="str">
        <f t="shared" si="0"/>
        <v>(38,0316094 23,8175561),ID: 1705,2bd-Chalandri-1700€</v>
      </c>
      <c r="I912" s="6" t="s">
        <v>2768</v>
      </c>
    </row>
    <row r="913" spans="1:9" ht="13">
      <c r="A913" s="11" t="s">
        <v>2769</v>
      </c>
      <c r="B913" s="6">
        <f>VLOOKUP(A913,list!A:K,11,FALSE)</f>
        <v>2</v>
      </c>
      <c r="C913" s="6" t="str">
        <f>VLOOKUP(A913,list!A:K,6,FALSE)</f>
        <v>Politeia</v>
      </c>
      <c r="D913" s="12">
        <f>VLOOKUP(A913,list!A:K,3,FALSE)</f>
        <v>1710</v>
      </c>
      <c r="E913" s="6" t="s">
        <v>2770</v>
      </c>
      <c r="F913" s="11">
        <v>37.936555200000001</v>
      </c>
      <c r="G913" s="11">
        <v>23.695354099999999</v>
      </c>
      <c r="H913" s="6" t="str">
        <f t="shared" si="0"/>
        <v>(37,9365552 23,6953541),ID: 959,2bd-Politeia-1710€</v>
      </c>
      <c r="I913" s="6" t="s">
        <v>2771</v>
      </c>
    </row>
    <row r="914" spans="1:9" ht="13">
      <c r="A914" s="11" t="s">
        <v>2772</v>
      </c>
      <c r="B914" s="6">
        <f>VLOOKUP(A914,list!A:K,11,FALSE)</f>
        <v>2</v>
      </c>
      <c r="C914" s="6" t="str">
        <f>VLOOKUP(A914,list!A:K,6,FALSE)</f>
        <v>Neo Psychiko</v>
      </c>
      <c r="D914" s="12">
        <f>VLOOKUP(A914,list!A:K,3,FALSE)</f>
        <v>1790</v>
      </c>
      <c r="E914" s="6" t="s">
        <v>2773</v>
      </c>
      <c r="F914" s="11">
        <v>38.0042209</v>
      </c>
      <c r="G914" s="11">
        <v>23.782893600000001</v>
      </c>
      <c r="H914" s="6" t="str">
        <f t="shared" si="0"/>
        <v>(38,0042209 23,7828936),ID: 336,2bd-Neo Psychiko-1790€</v>
      </c>
      <c r="I914" s="6" t="s">
        <v>2774</v>
      </c>
    </row>
    <row r="915" spans="1:9" ht="13">
      <c r="A915" s="11" t="s">
        <v>2775</v>
      </c>
      <c r="B915" s="6">
        <f>VLOOKUP(A915,list!A:K,11,FALSE)</f>
        <v>2</v>
      </c>
      <c r="C915" s="6" t="str">
        <f>VLOOKUP(A915,list!A:K,6,FALSE)</f>
        <v>Kifisia</v>
      </c>
      <c r="D915" s="12">
        <f>VLOOKUP(A915,list!A:K,3,FALSE)</f>
        <v>1800</v>
      </c>
      <c r="E915" s="6" t="s">
        <v>2776</v>
      </c>
      <c r="F915" s="11">
        <v>38.0871219</v>
      </c>
      <c r="G915" s="11">
        <v>23.800594700000001</v>
      </c>
      <c r="H915" s="6" t="str">
        <f t="shared" si="0"/>
        <v>(38,0871219 23,8005947),ID: 657,2bd-Kifisia-1800€</v>
      </c>
      <c r="I915" s="6" t="s">
        <v>2777</v>
      </c>
    </row>
    <row r="916" spans="1:9" ht="13">
      <c r="A916" s="11" t="s">
        <v>2778</v>
      </c>
      <c r="B916" s="6">
        <f>VLOOKUP(A916,list!A:K,11,FALSE)</f>
        <v>2</v>
      </c>
      <c r="C916" s="6" t="str">
        <f>VLOOKUP(A916,list!A:K,6,FALSE)</f>
        <v>Kolonaki</v>
      </c>
      <c r="D916" s="12">
        <f>VLOOKUP(A916,list!A:K,3,FALSE)</f>
        <v>1950</v>
      </c>
      <c r="E916" s="6" t="s">
        <v>2779</v>
      </c>
      <c r="F916" s="11">
        <v>37.980324199999998</v>
      </c>
      <c r="G916" s="11">
        <v>23.747664400000001</v>
      </c>
      <c r="H916" s="6" t="str">
        <f t="shared" si="0"/>
        <v>(37,9803242 23,7476644),ID: 1383,2bd-Kolonaki-1950€</v>
      </c>
      <c r="I916" s="6" t="s">
        <v>2780</v>
      </c>
    </row>
    <row r="917" spans="1:9" ht="13">
      <c r="A917" s="11" t="s">
        <v>2781</v>
      </c>
      <c r="B917" s="6">
        <f>VLOOKUP(A917,list!A:K,11,FALSE)</f>
        <v>2</v>
      </c>
      <c r="C917" s="6" t="str">
        <f>VLOOKUP(A917,list!A:K,6,FALSE)</f>
        <v>Acropolis</v>
      </c>
      <c r="D917" s="12">
        <f>VLOOKUP(A917,list!A:K,3,FALSE)</f>
        <v>2020</v>
      </c>
      <c r="E917" s="6" t="s">
        <v>2782</v>
      </c>
      <c r="F917" s="11">
        <v>37.970202700000002</v>
      </c>
      <c r="G917" s="11">
        <v>23.730743499999999</v>
      </c>
      <c r="H917" s="6" t="str">
        <f t="shared" si="0"/>
        <v>(37,9702027 23,7307435),ID: 1105,2bd-Acropolis-2020€</v>
      </c>
      <c r="I917" s="6" t="s">
        <v>2783</v>
      </c>
    </row>
    <row r="918" spans="1:9" ht="13">
      <c r="A918" s="11" t="s">
        <v>2784</v>
      </c>
      <c r="B918" s="6">
        <f>VLOOKUP(A918,list!A:K,11,FALSE)</f>
        <v>2</v>
      </c>
      <c r="C918" s="6" t="str">
        <f>VLOOKUP(A918,list!A:K,6,FALSE)</f>
        <v>Vrilissia</v>
      </c>
      <c r="D918" s="12">
        <f>VLOOKUP(A918,list!A:K,3,FALSE)</f>
        <v>990</v>
      </c>
      <c r="E918" s="6" t="s">
        <v>2785</v>
      </c>
      <c r="F918" s="11">
        <v>38.005556599999998</v>
      </c>
      <c r="G918" s="11">
        <v>23.7378787</v>
      </c>
      <c r="H918" s="6" t="str">
        <f t="shared" si="0"/>
        <v>(38,0055566 23,7378787),ID: 714,2bd-Vrilissia-990€</v>
      </c>
      <c r="I918" s="6" t="s">
        <v>2786</v>
      </c>
    </row>
    <row r="919" spans="1:9" ht="13">
      <c r="A919" s="11" t="s">
        <v>2787</v>
      </c>
      <c r="B919" s="6">
        <f>VLOOKUP(A919,list!A:K,11,FALSE)</f>
        <v>2</v>
      </c>
      <c r="C919" s="6" t="str">
        <f>VLOOKUP(A919,list!A:K,6,FALSE)</f>
        <v>Vasilissis Sofias Avenue</v>
      </c>
      <c r="D919" s="12">
        <f>VLOOKUP(A919,list!A:K,3,FALSE)</f>
        <v>990</v>
      </c>
      <c r="E919" s="6" t="s">
        <v>2788</v>
      </c>
      <c r="F919" s="11">
        <v>37.975368799999998</v>
      </c>
      <c r="G919" s="11">
        <v>23.742497499999999</v>
      </c>
      <c r="H919" s="6" t="str">
        <f t="shared" si="0"/>
        <v>(37,9753688 23,7424975),ID: 613,2bd-Vasilissis Sofias Avenue-990€</v>
      </c>
      <c r="I919" s="6" t="s">
        <v>2789</v>
      </c>
    </row>
    <row r="920" spans="1:9" ht="13">
      <c r="A920" s="11" t="s">
        <v>2790</v>
      </c>
      <c r="B920" s="6">
        <f>VLOOKUP(A920,list!A:K,11,FALSE)</f>
        <v>2</v>
      </c>
      <c r="C920" s="6" t="str">
        <f>VLOOKUP(A920,list!A:K,6,FALSE)</f>
        <v>Piraeus</v>
      </c>
      <c r="D920" s="12">
        <f>VLOOKUP(A920,list!A:K,3,FALSE)</f>
        <v>1050</v>
      </c>
      <c r="E920" s="6" t="s">
        <v>2791</v>
      </c>
      <c r="F920" s="11">
        <v>37.9562095</v>
      </c>
      <c r="G920" s="11">
        <v>23.632515699999999</v>
      </c>
      <c r="H920" s="6" t="str">
        <f t="shared" si="0"/>
        <v>(37,9562095 23,6325157),ID: 546,2bd-Piraeus-1050€</v>
      </c>
      <c r="I920" s="6" t="s">
        <v>2792</v>
      </c>
    </row>
    <row r="921" spans="1:9" ht="13">
      <c r="A921" s="11" t="s">
        <v>2793</v>
      </c>
      <c r="B921" s="6">
        <f>VLOOKUP(A921,list!A:K,11,FALSE)</f>
        <v>2</v>
      </c>
      <c r="C921" s="6" t="str">
        <f>VLOOKUP(A921,list!A:K,6,FALSE)</f>
        <v>Piraeus</v>
      </c>
      <c r="D921" s="12">
        <f>VLOOKUP(A921,list!A:K,3,FALSE)</f>
        <v>1070</v>
      </c>
      <c r="E921" s="6" t="s">
        <v>2794</v>
      </c>
      <c r="F921" s="11">
        <v>37.9562095</v>
      </c>
      <c r="G921" s="11">
        <v>23.632515699999999</v>
      </c>
      <c r="H921" s="6" t="str">
        <f t="shared" si="0"/>
        <v>(37,9562095 23,6325157),ID: 539,2bd-Piraeus-1070€</v>
      </c>
      <c r="I921" s="6" t="s">
        <v>2795</v>
      </c>
    </row>
    <row r="922" spans="1:9" ht="13">
      <c r="A922" s="11" t="s">
        <v>2796</v>
      </c>
      <c r="B922" s="6">
        <f>VLOOKUP(A922,list!A:K,11,FALSE)</f>
        <v>2</v>
      </c>
      <c r="C922" s="6" t="str">
        <f>VLOOKUP(A922,list!A:K,6,FALSE)</f>
        <v>Chalandri</v>
      </c>
      <c r="D922" s="12">
        <f>VLOOKUP(A922,list!A:K,3,FALSE)</f>
        <v>1170</v>
      </c>
      <c r="E922" s="6" t="s">
        <v>2797</v>
      </c>
      <c r="F922" s="11">
        <v>38.013871399999999</v>
      </c>
      <c r="G922" s="11">
        <v>23.784820100000001</v>
      </c>
      <c r="H922" s="6" t="str">
        <f t="shared" si="0"/>
        <v>(38,0138714 23,7848201),ID: 141,2bd-Chalandri-1170€</v>
      </c>
      <c r="I922" s="6" t="s">
        <v>2798</v>
      </c>
    </row>
    <row r="923" spans="1:9" ht="13">
      <c r="A923" s="11" t="s">
        <v>2799</v>
      </c>
      <c r="B923" s="6">
        <f>VLOOKUP(A923,list!A:K,11,FALSE)</f>
        <v>2</v>
      </c>
      <c r="C923" s="6" t="str">
        <f>VLOOKUP(A923,list!A:K,6,FALSE)</f>
        <v>Ampelokipoi</v>
      </c>
      <c r="D923" s="12">
        <f>VLOOKUP(A923,list!A:K,3,FALSE)</f>
        <v>1170</v>
      </c>
      <c r="E923" s="6" t="s">
        <v>2800</v>
      </c>
      <c r="F923" s="11">
        <v>37.984651399999997</v>
      </c>
      <c r="G923" s="11">
        <v>23.756898899999999</v>
      </c>
      <c r="H923" s="6" t="str">
        <f t="shared" si="0"/>
        <v>(37,9846514 23,7568989),ID: 775,2bd-Ampelokipoi-1170€</v>
      </c>
      <c r="I923" s="6" t="s">
        <v>2801</v>
      </c>
    </row>
    <row r="924" spans="1:9" ht="13">
      <c r="A924" s="11" t="s">
        <v>2802</v>
      </c>
      <c r="B924" s="6">
        <f>VLOOKUP(A924,list!A:K,11,FALSE)</f>
        <v>2</v>
      </c>
      <c r="C924" s="6" t="str">
        <f>VLOOKUP(A924,list!A:K,6,FALSE)</f>
        <v>Marousi</v>
      </c>
      <c r="D924" s="12">
        <f>VLOOKUP(A924,list!A:K,3,FALSE)</f>
        <v>1190</v>
      </c>
      <c r="E924" s="6" t="s">
        <v>2803</v>
      </c>
      <c r="F924" s="11">
        <v>38.054989499999998</v>
      </c>
      <c r="G924" s="11">
        <v>23.826784100000001</v>
      </c>
      <c r="H924" s="6" t="str">
        <f t="shared" si="0"/>
        <v>(38,0549895 23,8267841),ID: 801,2bd-Marousi-1190€</v>
      </c>
      <c r="I924" s="6" t="s">
        <v>2804</v>
      </c>
    </row>
    <row r="925" spans="1:9" ht="13">
      <c r="A925" s="11" t="s">
        <v>2805</v>
      </c>
      <c r="B925" s="6">
        <f>VLOOKUP(A925,list!A:K,11,FALSE)</f>
        <v>2</v>
      </c>
      <c r="C925" s="6" t="str">
        <f>VLOOKUP(A925,list!A:K,6,FALSE)</f>
        <v>Kifisia</v>
      </c>
      <c r="D925" s="12">
        <f>VLOOKUP(A925,list!A:K,3,FALSE)</f>
        <v>1250</v>
      </c>
      <c r="E925" s="6" t="s">
        <v>2806</v>
      </c>
      <c r="F925" s="11">
        <v>38.074342299999998</v>
      </c>
      <c r="G925" s="11">
        <v>23.812394099999999</v>
      </c>
      <c r="H925" s="6" t="str">
        <f t="shared" si="0"/>
        <v>(38,0743423 23,8123941),ID: 64,2bd-Kifisia-1250€</v>
      </c>
      <c r="I925" s="6" t="s">
        <v>2807</v>
      </c>
    </row>
    <row r="926" spans="1:9" ht="13">
      <c r="A926" s="11" t="s">
        <v>2808</v>
      </c>
      <c r="B926" s="6">
        <f>VLOOKUP(A926,list!A:K,11,FALSE)</f>
        <v>2</v>
      </c>
      <c r="C926" s="6" t="str">
        <f>VLOOKUP(A926,list!A:K,6,FALSE)</f>
        <v>Kifisia</v>
      </c>
      <c r="D926" s="12">
        <f>VLOOKUP(A926,list!A:K,3,FALSE)</f>
        <v>1580</v>
      </c>
      <c r="E926" s="6" t="s">
        <v>2809</v>
      </c>
      <c r="F926" s="11">
        <v>38.069202599999997</v>
      </c>
      <c r="G926" s="11">
        <v>23.806319599999998</v>
      </c>
      <c r="H926" s="6" t="str">
        <f t="shared" si="0"/>
        <v>(38,0692026 23,8063196),ID: 739,2bd-Kifisia-1580€</v>
      </c>
      <c r="I926" s="6" t="s">
        <v>2810</v>
      </c>
    </row>
    <row r="927" spans="1:9" ht="13">
      <c r="A927" s="11" t="s">
        <v>2811</v>
      </c>
      <c r="B927" s="6">
        <f>VLOOKUP(A927,list!A:K,11,FALSE)</f>
        <v>2</v>
      </c>
      <c r="C927" s="6" t="str">
        <f>VLOOKUP(A927,list!A:K,6,FALSE)</f>
        <v>Marousi</v>
      </c>
      <c r="D927" s="12">
        <f>VLOOKUP(A927,list!A:K,3,FALSE)</f>
        <v>1600</v>
      </c>
      <c r="E927" s="6" t="s">
        <v>2812</v>
      </c>
      <c r="F927" s="11">
        <v>38.031774200000001</v>
      </c>
      <c r="G927" s="11">
        <v>23.788635500000002</v>
      </c>
      <c r="H927" s="6" t="str">
        <f t="shared" si="0"/>
        <v>(38,0317742 23,7886355),ID: 152,2bd-Marousi-1600€</v>
      </c>
      <c r="I927" s="6" t="s">
        <v>2813</v>
      </c>
    </row>
    <row r="928" spans="1:9" ht="13">
      <c r="A928" s="11" t="s">
        <v>2814</v>
      </c>
      <c r="B928" s="6">
        <f>VLOOKUP(A928,list!A:K,11,FALSE)</f>
        <v>2</v>
      </c>
      <c r="C928" s="6" t="str">
        <f>VLOOKUP(A928,list!A:K,6,FALSE)</f>
        <v>Kolonaki</v>
      </c>
      <c r="D928" s="12">
        <f>VLOOKUP(A928,list!A:K,3,FALSE)</f>
        <v>1780</v>
      </c>
      <c r="E928" s="6" t="s">
        <v>2815</v>
      </c>
      <c r="F928" s="11">
        <v>37.978231899999997</v>
      </c>
      <c r="G928" s="11">
        <v>23.735150099999998</v>
      </c>
      <c r="H928" s="6" t="str">
        <f t="shared" si="0"/>
        <v>(37,9782319 23,7351501),ID: 608,2bd-Kolonaki-1780€</v>
      </c>
      <c r="I928" s="6" t="s">
        <v>2816</v>
      </c>
    </row>
    <row r="929" spans="1:9" ht="13">
      <c r="A929" s="11" t="s">
        <v>2817</v>
      </c>
      <c r="B929" s="6">
        <f>VLOOKUP(A929,list!A:K,11,FALSE)</f>
        <v>2</v>
      </c>
      <c r="C929" s="6" t="str">
        <f>VLOOKUP(A929,list!A:K,6,FALSE)</f>
        <v>Marousi</v>
      </c>
      <c r="D929" s="12">
        <f>VLOOKUP(A929,list!A:K,3,FALSE)</f>
        <v>1030</v>
      </c>
      <c r="E929" s="6" t="s">
        <v>2818</v>
      </c>
      <c r="F929" s="11">
        <v>38.050685700000002</v>
      </c>
      <c r="G929" s="11">
        <v>23.819553299999999</v>
      </c>
      <c r="H929" s="6" t="str">
        <f t="shared" si="0"/>
        <v>(38,0506857 23,8195533),ID: 779,2bd-Marousi-1030€</v>
      </c>
      <c r="I929" s="6" t="s">
        <v>2819</v>
      </c>
    </row>
    <row r="930" spans="1:9" ht="13">
      <c r="A930" s="11" t="s">
        <v>2820</v>
      </c>
      <c r="B930" s="6">
        <f>VLOOKUP(A930,list!A:K,11,FALSE)</f>
        <v>2</v>
      </c>
      <c r="C930" s="6" t="str">
        <f>VLOOKUP(A930,list!A:K,6,FALSE)</f>
        <v>Ampelokipoi</v>
      </c>
      <c r="D930" s="12">
        <f>VLOOKUP(A930,list!A:K,3,FALSE)</f>
        <v>1020</v>
      </c>
      <c r="E930" s="6" t="s">
        <v>2821</v>
      </c>
      <c r="F930" s="11">
        <v>37.990271900000003</v>
      </c>
      <c r="G930" s="11">
        <v>23.760103000000001</v>
      </c>
      <c r="H930" s="6" t="str">
        <f t="shared" si="0"/>
        <v>(37,9902719 23,760103),ID: 1960,2bd-Ampelokipoi-1020€</v>
      </c>
      <c r="I930" s="6" t="s">
        <v>2822</v>
      </c>
    </row>
    <row r="931" spans="1:9" ht="13">
      <c r="A931" s="11" t="s">
        <v>2823</v>
      </c>
      <c r="B931" s="6">
        <f>VLOOKUP(A931,list!A:K,11,FALSE)</f>
        <v>2</v>
      </c>
      <c r="C931" s="6" t="str">
        <f>VLOOKUP(A931,list!A:K,6,FALSE)</f>
        <v>Pangrati</v>
      </c>
      <c r="D931" s="12">
        <f>VLOOKUP(A931,list!A:K,3,FALSE)</f>
        <v>1020</v>
      </c>
      <c r="E931" s="6" t="s">
        <v>2824</v>
      </c>
      <c r="F931" s="11">
        <v>37.970543200000002</v>
      </c>
      <c r="G931" s="11">
        <v>23.748950799999999</v>
      </c>
      <c r="H931" s="6" t="str">
        <f t="shared" si="0"/>
        <v>(37,9705432 23,7489508),ID: 455,2bd-Pangrati-1020€</v>
      </c>
      <c r="I931" s="6" t="s">
        <v>2825</v>
      </c>
    </row>
    <row r="932" spans="1:9" ht="13">
      <c r="A932" s="11" t="s">
        <v>2826</v>
      </c>
      <c r="B932" s="6">
        <f>VLOOKUP(A932,list!A:K,11,FALSE)</f>
        <v>2</v>
      </c>
      <c r="C932" s="6" t="str">
        <f>VLOOKUP(A932,list!A:K,6,FALSE)</f>
        <v>Pangrati</v>
      </c>
      <c r="D932" s="12">
        <f>VLOOKUP(A932,list!A:K,3,FALSE)</f>
        <v>1040</v>
      </c>
      <c r="E932" s="6" t="s">
        <v>2827</v>
      </c>
      <c r="F932" s="11">
        <v>37.970543200000002</v>
      </c>
      <c r="G932" s="11">
        <v>23.748950799999999</v>
      </c>
      <c r="H932" s="6" t="str">
        <f t="shared" si="0"/>
        <v>(37,9705432 23,7489508),ID: 1128,2bd-Pangrati-1040€</v>
      </c>
      <c r="I932" s="6" t="s">
        <v>2828</v>
      </c>
    </row>
    <row r="933" spans="1:9" ht="13">
      <c r="A933" s="11" t="s">
        <v>2829</v>
      </c>
      <c r="B933" s="6">
        <f>VLOOKUP(A933,list!A:K,11,FALSE)</f>
        <v>2</v>
      </c>
      <c r="C933" s="6" t="str">
        <f>VLOOKUP(A933,list!A:K,6,FALSE)</f>
        <v>Pangrati</v>
      </c>
      <c r="D933" s="12">
        <f>VLOOKUP(A933,list!A:K,3,FALSE)</f>
        <v>1050</v>
      </c>
      <c r="E933" s="6" t="s">
        <v>2830</v>
      </c>
      <c r="F933" s="11">
        <v>37.970605599999999</v>
      </c>
      <c r="G933" s="11">
        <v>23.746490099999999</v>
      </c>
      <c r="H933" s="6" t="str">
        <f t="shared" si="0"/>
        <v>(37,9706056 23,7464901),ID: 1397,2bd-Pangrati-1050€</v>
      </c>
      <c r="I933" s="6" t="s">
        <v>2831</v>
      </c>
    </row>
    <row r="934" spans="1:9" ht="13">
      <c r="A934" s="11" t="s">
        <v>2832</v>
      </c>
      <c r="B934" s="6">
        <f>VLOOKUP(A934,list!A:K,11,FALSE)</f>
        <v>2</v>
      </c>
      <c r="C934" s="6" t="str">
        <f>VLOOKUP(A934,list!A:K,6,FALSE)</f>
        <v>Agia Paraskevi</v>
      </c>
      <c r="D934" s="12">
        <f>VLOOKUP(A934,list!A:K,3,FALSE)</f>
        <v>1110</v>
      </c>
      <c r="E934" s="6" t="s">
        <v>2833</v>
      </c>
      <c r="F934" s="11">
        <v>38.014966999999999</v>
      </c>
      <c r="G934" s="11">
        <v>23.822489300000001</v>
      </c>
      <c r="H934" s="6" t="str">
        <f t="shared" si="0"/>
        <v>(38,014967 23,8224893),ID: 1896,2bd-Agia Paraskevi-1110€</v>
      </c>
      <c r="I934" s="6" t="s">
        <v>2834</v>
      </c>
    </row>
    <row r="935" spans="1:9" ht="13">
      <c r="A935" s="11" t="s">
        <v>2835</v>
      </c>
      <c r="B935" s="6">
        <f>VLOOKUP(A935,list!A:K,11,FALSE)</f>
        <v>2</v>
      </c>
      <c r="C935" s="6" t="str">
        <f>VLOOKUP(A935,list!A:K,6,FALSE)</f>
        <v>Psychiko</v>
      </c>
      <c r="D935" s="12">
        <f>VLOOKUP(A935,list!A:K,3,FALSE)</f>
        <v>1350</v>
      </c>
      <c r="E935" s="6" t="s">
        <v>2836</v>
      </c>
      <c r="F935" s="11">
        <v>38.0026461</v>
      </c>
      <c r="G935" s="11">
        <v>23.773604500000001</v>
      </c>
      <c r="H935" s="6" t="str">
        <f t="shared" si="0"/>
        <v>(38,0026461 23,7736045),ID: 306,2bd-Psychiko-1350€</v>
      </c>
      <c r="I935" s="6" t="s">
        <v>2837</v>
      </c>
    </row>
    <row r="936" spans="1:9" ht="13">
      <c r="A936" s="11" t="s">
        <v>2838</v>
      </c>
      <c r="B936" s="6">
        <f>VLOOKUP(A936,list!A:K,11,FALSE)</f>
        <v>2</v>
      </c>
      <c r="C936" s="6" t="str">
        <f>VLOOKUP(A936,list!A:K,6,FALSE)</f>
        <v>Kifisia</v>
      </c>
      <c r="D936" s="12">
        <f>VLOOKUP(A936,list!A:K,3,FALSE)</f>
        <v>1390</v>
      </c>
      <c r="E936" s="6" t="s">
        <v>2839</v>
      </c>
      <c r="F936" s="11">
        <v>37.983586000000003</v>
      </c>
      <c r="G936" s="11">
        <v>23.725240800000002</v>
      </c>
      <c r="H936" s="6" t="str">
        <f t="shared" si="0"/>
        <v>(37,983586 23,7252408),ID: 622,2bd-Kifisia-1390€</v>
      </c>
      <c r="I936" s="6" t="s">
        <v>2840</v>
      </c>
    </row>
    <row r="937" spans="1:9" ht="13">
      <c r="A937" s="11" t="s">
        <v>2841</v>
      </c>
      <c r="B937" s="6">
        <f>VLOOKUP(A937,list!A:K,11,FALSE)</f>
        <v>2</v>
      </c>
      <c r="C937" s="6" t="str">
        <f>VLOOKUP(A937,list!A:K,6,FALSE)</f>
        <v>Alimos</v>
      </c>
      <c r="D937" s="12">
        <f>VLOOKUP(A937,list!A:K,3,FALSE)</f>
        <v>1400</v>
      </c>
      <c r="E937" s="6" t="s">
        <v>2842</v>
      </c>
      <c r="F937" s="11">
        <v>37.913685200000003</v>
      </c>
      <c r="G937" s="11">
        <v>23.717784000000002</v>
      </c>
      <c r="H937" s="6" t="str">
        <f t="shared" si="0"/>
        <v>(37,9136852 23,717784),ID: 970,2bd-Alimos-1400€</v>
      </c>
      <c r="I937" s="6" t="s">
        <v>2843</v>
      </c>
    </row>
    <row r="938" spans="1:9" ht="13">
      <c r="A938" s="11" t="s">
        <v>2844</v>
      </c>
      <c r="B938" s="6">
        <f>VLOOKUP(A938,list!A:K,11,FALSE)</f>
        <v>2</v>
      </c>
      <c r="C938" s="6" t="str">
        <f>VLOOKUP(A938,list!A:K,6,FALSE)</f>
        <v>Kifisia</v>
      </c>
      <c r="D938" s="12">
        <f>VLOOKUP(A938,list!A:K,3,FALSE)</f>
        <v>1430</v>
      </c>
      <c r="E938" s="6" t="s">
        <v>2845</v>
      </c>
      <c r="F938" s="11">
        <v>37.983586000000003</v>
      </c>
      <c r="G938" s="11">
        <v>23.725240800000002</v>
      </c>
      <c r="H938" s="6" t="str">
        <f t="shared" si="0"/>
        <v>(37,983586 23,7252408),ID: 398,2bd-Kifisia-1430€</v>
      </c>
      <c r="I938" s="6" t="s">
        <v>2846</v>
      </c>
    </row>
    <row r="939" spans="1:9" ht="13">
      <c r="A939" s="11" t="s">
        <v>2847</v>
      </c>
      <c r="B939" s="6">
        <f>VLOOKUP(A939,list!A:K,11,FALSE)</f>
        <v>2</v>
      </c>
      <c r="C939" s="6" t="str">
        <f>VLOOKUP(A939,list!A:K,6,FALSE)</f>
        <v>Vasilissis Sofias Avenue</v>
      </c>
      <c r="D939" s="12">
        <f>VLOOKUP(A939,list!A:K,3,FALSE)</f>
        <v>1620</v>
      </c>
      <c r="E939" s="6" t="s">
        <v>2848</v>
      </c>
      <c r="F939" s="11">
        <v>37.975368799999998</v>
      </c>
      <c r="G939" s="11">
        <v>23.742497499999999</v>
      </c>
      <c r="H939" s="6" t="str">
        <f t="shared" si="0"/>
        <v>(37,9753688 23,7424975),ID: 332,2bd-Vasilissis Sofias Avenue-1620€</v>
      </c>
      <c r="I939" s="6" t="s">
        <v>2849</v>
      </c>
    </row>
    <row r="940" spans="1:9" ht="13">
      <c r="A940" s="11" t="s">
        <v>2850</v>
      </c>
      <c r="B940" s="6">
        <f>VLOOKUP(A940,list!A:K,11,FALSE)</f>
        <v>2</v>
      </c>
      <c r="C940" s="6" t="str">
        <f>VLOOKUP(A940,list!A:K,6,FALSE)</f>
        <v>Psychiko</v>
      </c>
      <c r="D940" s="12">
        <f>VLOOKUP(A940,list!A:K,3,FALSE)</f>
        <v>1760</v>
      </c>
      <c r="E940" s="6" t="s">
        <v>2851</v>
      </c>
      <c r="F940" s="11">
        <v>38.0026461</v>
      </c>
      <c r="G940" s="11">
        <v>23.773604500000001</v>
      </c>
      <c r="H940" s="6" t="str">
        <f t="shared" si="0"/>
        <v>(38,0026461 23,7736045),ID: 309,2bd-Psychiko-1760€</v>
      </c>
      <c r="I940" s="6" t="s">
        <v>2852</v>
      </c>
    </row>
    <row r="941" spans="1:9" ht="13">
      <c r="A941" s="11" t="s">
        <v>2853</v>
      </c>
      <c r="B941" s="6">
        <f>VLOOKUP(A941,list!A:K,11,FALSE)</f>
        <v>2</v>
      </c>
      <c r="C941" s="6" t="str">
        <f>VLOOKUP(A941,list!A:K,6,FALSE)</f>
        <v>Vasilissis Sofias Avenue</v>
      </c>
      <c r="D941" s="12">
        <f>VLOOKUP(A941,list!A:K,3,FALSE)</f>
        <v>1070</v>
      </c>
      <c r="E941" s="6" t="s">
        <v>2854</v>
      </c>
      <c r="F941" s="11">
        <v>37.975368799999998</v>
      </c>
      <c r="G941" s="11">
        <v>23.742497499999999</v>
      </c>
      <c r="H941" s="6" t="str">
        <f t="shared" si="0"/>
        <v>(37,9753688 23,7424975),ID: 629,2bd-Vasilissis Sofias Avenue-1070€</v>
      </c>
      <c r="I941" s="6" t="s">
        <v>2855</v>
      </c>
    </row>
    <row r="942" spans="1:9" ht="13">
      <c r="A942" s="11" t="s">
        <v>2856</v>
      </c>
      <c r="B942" s="6">
        <f>VLOOKUP(A942,list!A:K,11,FALSE)</f>
        <v>2</v>
      </c>
      <c r="C942" s="6" t="str">
        <f>VLOOKUP(A942,list!A:K,6,FALSE)</f>
        <v>Agia Paraskevi</v>
      </c>
      <c r="D942" s="12">
        <f>VLOOKUP(A942,list!A:K,3,FALSE)</f>
        <v>1100</v>
      </c>
      <c r="E942" s="6" t="s">
        <v>2857</v>
      </c>
      <c r="F942" s="11">
        <v>38.014966999999999</v>
      </c>
      <c r="G942" s="11">
        <v>23.822489300000001</v>
      </c>
      <c r="H942" s="6" t="str">
        <f t="shared" si="0"/>
        <v>(38,014967 23,8224893),ID: 1898,2bd-Agia Paraskevi-1100€</v>
      </c>
      <c r="I942" s="6" t="s">
        <v>2858</v>
      </c>
    </row>
    <row r="943" spans="1:9" ht="13">
      <c r="A943" s="11" t="s">
        <v>2859</v>
      </c>
      <c r="B943" s="6">
        <f>VLOOKUP(A943,list!A:K,11,FALSE)</f>
        <v>2</v>
      </c>
      <c r="C943" s="6" t="str">
        <f>VLOOKUP(A943,list!A:K,6,FALSE)</f>
        <v>Alimos</v>
      </c>
      <c r="D943" s="12">
        <f>VLOOKUP(A943,list!A:K,3,FALSE)</f>
        <v>1160</v>
      </c>
      <c r="E943" s="6" t="s">
        <v>2860</v>
      </c>
      <c r="F943" s="11">
        <v>37.912017800000001</v>
      </c>
      <c r="G943" s="11">
        <v>23.709696999999998</v>
      </c>
      <c r="H943" s="6" t="str">
        <f t="shared" si="0"/>
        <v>(37,9120178 23,709697),ID: 1951,2bd-Alimos-1160€</v>
      </c>
      <c r="I943" s="6" t="s">
        <v>2861</v>
      </c>
    </row>
    <row r="944" spans="1:9" ht="13">
      <c r="A944" s="11" t="s">
        <v>2862</v>
      </c>
      <c r="B944" s="6">
        <f>VLOOKUP(A944,list!A:K,11,FALSE)</f>
        <v>2</v>
      </c>
      <c r="C944" s="6" t="str">
        <f>VLOOKUP(A944,list!A:K,6,FALSE)</f>
        <v>Palaio Faliro</v>
      </c>
      <c r="D944" s="12">
        <f>VLOOKUP(A944,list!A:K,3,FALSE)</f>
        <v>1330</v>
      </c>
      <c r="E944" s="6" t="s">
        <v>2863</v>
      </c>
      <c r="F944" s="11">
        <v>37.929636100000003</v>
      </c>
      <c r="G944" s="11">
        <v>23.693177599999999</v>
      </c>
      <c r="H944" s="6" t="str">
        <f t="shared" si="0"/>
        <v>(37,9296361 23,6931776),ID: 1250,2bd-Palaio Faliro-1330€</v>
      </c>
      <c r="I944" s="6" t="s">
        <v>2864</v>
      </c>
    </row>
    <row r="945" spans="1:9" ht="13">
      <c r="A945" s="11" t="s">
        <v>2865</v>
      </c>
      <c r="B945" s="6">
        <f>VLOOKUP(A945,list!A:K,11,FALSE)</f>
        <v>2</v>
      </c>
      <c r="C945" s="6" t="str">
        <f>VLOOKUP(A945,list!A:K,6,FALSE)</f>
        <v>Acropolis</v>
      </c>
      <c r="D945" s="12">
        <f>VLOOKUP(A945,list!A:K,3,FALSE)</f>
        <v>1400</v>
      </c>
      <c r="E945" s="6" t="s">
        <v>2866</v>
      </c>
      <c r="F945" s="11">
        <v>37.968164899999998</v>
      </c>
      <c r="G945" s="11">
        <v>23.7242727</v>
      </c>
      <c r="H945" s="6" t="str">
        <f t="shared" si="0"/>
        <v>(37,9681649 23,7242727),ID: 937,2bd-Acropolis-1400€</v>
      </c>
      <c r="I945" s="6" t="s">
        <v>2867</v>
      </c>
    </row>
    <row r="946" spans="1:9" ht="13">
      <c r="A946" s="11" t="s">
        <v>2868</v>
      </c>
      <c r="B946" s="6">
        <f>VLOOKUP(A946,list!A:K,11,FALSE)</f>
        <v>2</v>
      </c>
      <c r="C946" s="6" t="str">
        <f>VLOOKUP(A946,list!A:K,6,FALSE)</f>
        <v>Nea Erithrea</v>
      </c>
      <c r="D946" s="12">
        <f>VLOOKUP(A946,list!A:K,3,FALSE)</f>
        <v>1520</v>
      </c>
      <c r="E946" s="6" t="s">
        <v>2869</v>
      </c>
      <c r="F946" s="11">
        <v>38.094741900000002</v>
      </c>
      <c r="G946" s="11">
        <v>23.812364299999999</v>
      </c>
      <c r="H946" s="6" t="str">
        <f t="shared" si="0"/>
        <v>(38,0947419 23,8123643),ID: 1562,2bd-Nea Erithrea-1520€</v>
      </c>
      <c r="I946" s="6" t="s">
        <v>2870</v>
      </c>
    </row>
    <row r="947" spans="1:9" ht="13">
      <c r="A947" s="11" t="s">
        <v>2871</v>
      </c>
      <c r="B947" s="6">
        <f>VLOOKUP(A947,list!A:K,11,FALSE)</f>
        <v>2</v>
      </c>
      <c r="C947" s="6" t="str">
        <f>VLOOKUP(A947,list!A:K,6,FALSE)</f>
        <v>Marousi</v>
      </c>
      <c r="D947" s="12">
        <f>VLOOKUP(A947,list!A:K,3,FALSE)</f>
        <v>1170</v>
      </c>
      <c r="E947" s="6" t="s">
        <v>2872</v>
      </c>
      <c r="F947" s="11">
        <v>38.046310099999999</v>
      </c>
      <c r="G947" s="11">
        <v>23.8074163</v>
      </c>
      <c r="H947" s="6" t="str">
        <f t="shared" si="0"/>
        <v>(38,0463101 23,8074163),ID: 1274,2bd-Marousi-1170€</v>
      </c>
      <c r="I947" s="6" t="s">
        <v>2873</v>
      </c>
    </row>
    <row r="948" spans="1:9" ht="13">
      <c r="A948" s="11" t="s">
        <v>2874</v>
      </c>
      <c r="B948" s="6">
        <f>VLOOKUP(A948,list!A:K,11,FALSE)</f>
        <v>2</v>
      </c>
      <c r="C948" s="6" t="str">
        <f>VLOOKUP(A948,list!A:K,6,FALSE)</f>
        <v>Marousi</v>
      </c>
      <c r="D948" s="12">
        <f>VLOOKUP(A948,list!A:K,3,FALSE)</f>
        <v>1230</v>
      </c>
      <c r="E948" s="6" t="s">
        <v>2875</v>
      </c>
      <c r="F948" s="11">
        <v>38.046310099999999</v>
      </c>
      <c r="G948" s="11">
        <v>23.8074163</v>
      </c>
      <c r="H948" s="6" t="str">
        <f t="shared" si="0"/>
        <v>(38,0463101 23,8074163),ID: 709,2bd-Marousi-1230€</v>
      </c>
      <c r="I948" s="6" t="s">
        <v>2876</v>
      </c>
    </row>
    <row r="949" spans="1:9" ht="13">
      <c r="A949" s="11" t="s">
        <v>2877</v>
      </c>
      <c r="B949" s="6">
        <f>VLOOKUP(A949,list!A:K,11,FALSE)</f>
        <v>2</v>
      </c>
      <c r="C949" s="6" t="str">
        <f>VLOOKUP(A949,list!A:K,6,FALSE)</f>
        <v>Palaio Faliro</v>
      </c>
      <c r="D949" s="12">
        <f>VLOOKUP(A949,list!A:K,3,FALSE)</f>
        <v>1140</v>
      </c>
      <c r="E949" s="6" t="s">
        <v>2878</v>
      </c>
      <c r="F949" s="11">
        <v>37.927752099999999</v>
      </c>
      <c r="G949" s="11">
        <v>23.703617999999999</v>
      </c>
      <c r="H949" s="6" t="str">
        <f t="shared" si="0"/>
        <v>(37,9277521 23,703618),ID: 1927,2bd-Palaio Faliro-1140€</v>
      </c>
      <c r="I949" s="6" t="s">
        <v>2879</v>
      </c>
    </row>
    <row r="950" spans="1:9" ht="13">
      <c r="A950" s="11" t="s">
        <v>2880</v>
      </c>
      <c r="B950" s="6">
        <f>VLOOKUP(A950,list!A:K,11,FALSE)</f>
        <v>2</v>
      </c>
      <c r="C950" s="6" t="str">
        <f>VLOOKUP(A950,list!A:K,6,FALSE)</f>
        <v>Piraeus</v>
      </c>
      <c r="D950" s="12">
        <f>VLOOKUP(A950,list!A:K,3,FALSE)</f>
        <v>1010</v>
      </c>
      <c r="E950" s="6" t="s">
        <v>2881</v>
      </c>
      <c r="F950" s="11">
        <v>37.939343200000003</v>
      </c>
      <c r="G950" s="11">
        <v>23.643845800000001</v>
      </c>
      <c r="H950" s="6" t="str">
        <f t="shared" si="0"/>
        <v>(37,9393432 23,6438458),ID: 1986,2bd-Piraeus-1010€</v>
      </c>
      <c r="I950" s="6" t="s">
        <v>2882</v>
      </c>
    </row>
    <row r="951" spans="1:9" ht="13">
      <c r="A951" s="11" t="s">
        <v>2883</v>
      </c>
      <c r="B951" s="6">
        <f>VLOOKUP(A951,list!A:K,11,FALSE)</f>
        <v>2</v>
      </c>
      <c r="C951" s="6" t="str">
        <f>VLOOKUP(A951,list!A:K,6,FALSE)</f>
        <v>Nea Smyrni</v>
      </c>
      <c r="D951" s="12">
        <f>VLOOKUP(A951,list!A:K,3,FALSE)</f>
        <v>1510</v>
      </c>
      <c r="E951" s="6" t="s">
        <v>2884</v>
      </c>
      <c r="F951" s="11">
        <v>37.9468101</v>
      </c>
      <c r="G951" s="11">
        <v>23.7089842</v>
      </c>
      <c r="H951" s="6" t="str">
        <f t="shared" si="0"/>
        <v>(37,9468101 23,7089842),ID: 1258,2bd-Nea Smyrni-1510€</v>
      </c>
      <c r="I951" s="6" t="s">
        <v>2885</v>
      </c>
    </row>
    <row r="952" spans="1:9" ht="13">
      <c r="A952" s="11" t="s">
        <v>2886</v>
      </c>
      <c r="B952" s="6">
        <f>VLOOKUP(A952,list!A:K,11,FALSE)</f>
        <v>2</v>
      </c>
      <c r="C952" s="6" t="str">
        <f>VLOOKUP(A952,list!A:K,6,FALSE)</f>
        <v>Piraeus</v>
      </c>
      <c r="D952" s="12">
        <f>VLOOKUP(A952,list!A:K,3,FALSE)</f>
        <v>1130</v>
      </c>
      <c r="E952" s="6" t="s">
        <v>2887</v>
      </c>
      <c r="F952" s="11">
        <v>37.942985700000001</v>
      </c>
      <c r="G952" s="11">
        <v>23.646983200000001</v>
      </c>
      <c r="H952" s="6" t="str">
        <f t="shared" si="0"/>
        <v>(37,9429857 23,6469832),ID: 1874,2bd-Piraeus-1130€</v>
      </c>
      <c r="I952" s="6" t="s">
        <v>2888</v>
      </c>
    </row>
    <row r="953" spans="1:9" ht="13">
      <c r="A953" s="11" t="s">
        <v>2889</v>
      </c>
      <c r="B953" s="6">
        <f>VLOOKUP(A953,list!A:K,11,FALSE)</f>
        <v>2</v>
      </c>
      <c r="C953" s="6" t="str">
        <f>VLOOKUP(A953,list!A:K,6,FALSE)</f>
        <v>Agia Paraskevi</v>
      </c>
      <c r="D953" s="12">
        <f>VLOOKUP(A953,list!A:K,3,FALSE)</f>
        <v>1180</v>
      </c>
      <c r="E953" s="6" t="s">
        <v>2890</v>
      </c>
      <c r="F953" s="11">
        <v>38.0088425</v>
      </c>
      <c r="G953" s="11">
        <v>23.81691</v>
      </c>
      <c r="H953" s="6" t="str">
        <f t="shared" si="0"/>
        <v>(38,0088425 23,81691),ID: 1935,2bd-Agia Paraskevi-1180€</v>
      </c>
      <c r="I953" s="6" t="s">
        <v>2891</v>
      </c>
    </row>
    <row r="954" spans="1:9" ht="13">
      <c r="A954" s="11" t="s">
        <v>2892</v>
      </c>
      <c r="B954" s="6">
        <f>VLOOKUP(A954,list!A:K,11,FALSE)</f>
        <v>2</v>
      </c>
      <c r="C954" s="6" t="str">
        <f>VLOOKUP(A954,list!A:K,6,FALSE)</f>
        <v>Alimos</v>
      </c>
      <c r="D954" s="12">
        <f>VLOOKUP(A954,list!A:K,3,FALSE)</f>
        <v>1300</v>
      </c>
      <c r="E954" s="6" t="s">
        <v>2893</v>
      </c>
      <c r="F954" s="11">
        <v>37.9136162</v>
      </c>
      <c r="G954" s="11">
        <v>23.712025100000002</v>
      </c>
      <c r="H954" s="6" t="str">
        <f t="shared" si="0"/>
        <v>(37,9136162 23,7120251),ID: 1813,2bd-Alimos-1300€</v>
      </c>
      <c r="I954" s="6" t="s">
        <v>2894</v>
      </c>
    </row>
    <row r="955" spans="1:9" ht="13">
      <c r="A955" s="11" t="s">
        <v>2895</v>
      </c>
      <c r="B955" s="6">
        <f>VLOOKUP(A955,list!A:K,11,FALSE)</f>
        <v>2</v>
      </c>
      <c r="C955" s="6" t="str">
        <f>VLOOKUP(A955,list!A:K,6,FALSE)</f>
        <v>Neo Psychiko</v>
      </c>
      <c r="D955" s="12">
        <f>VLOOKUP(A955,list!A:K,3,FALSE)</f>
        <v>1570</v>
      </c>
      <c r="E955" s="6" t="s">
        <v>2896</v>
      </c>
      <c r="F955" s="11">
        <v>38.004368300000003</v>
      </c>
      <c r="G955" s="11">
        <v>23.786294900000001</v>
      </c>
      <c r="H955" s="6" t="str">
        <f t="shared" si="0"/>
        <v>(38,0043683 23,7862949),ID: 214,2bd-Neo Psychiko-1570€</v>
      </c>
      <c r="I955" s="6" t="s">
        <v>2897</v>
      </c>
    </row>
    <row r="956" spans="1:9" ht="13">
      <c r="A956" s="11" t="s">
        <v>2898</v>
      </c>
      <c r="B956" s="6">
        <f>VLOOKUP(A956,list!A:K,11,FALSE)</f>
        <v>2</v>
      </c>
      <c r="C956" s="6" t="str">
        <f>VLOOKUP(A956,list!A:K,6,FALSE)</f>
        <v>Kifisia</v>
      </c>
      <c r="D956" s="12">
        <f>VLOOKUP(A956,list!A:K,3,FALSE)</f>
        <v>2110</v>
      </c>
      <c r="E956" s="6" t="s">
        <v>2899</v>
      </c>
      <c r="F956" s="11">
        <v>38.079920899999998</v>
      </c>
      <c r="G956" s="11">
        <v>23.806906099999999</v>
      </c>
      <c r="H956" s="6" t="str">
        <f t="shared" si="0"/>
        <v>(38,0799209 23,8069061),ID: 598,2bd-Kifisia-2110€</v>
      </c>
      <c r="I956" s="6" t="s">
        <v>2900</v>
      </c>
    </row>
    <row r="957" spans="1:9" ht="13">
      <c r="A957" s="11" t="s">
        <v>2901</v>
      </c>
      <c r="B957" s="6">
        <f>VLOOKUP(A957,list!A:K,11,FALSE)</f>
        <v>2</v>
      </c>
      <c r="C957" s="6" t="str">
        <f>VLOOKUP(A957,list!A:K,6,FALSE)</f>
        <v>Agia Paraskevi</v>
      </c>
      <c r="D957" s="12">
        <f>VLOOKUP(A957,list!A:K,3,FALSE)</f>
        <v>1250</v>
      </c>
      <c r="E957" s="6" t="s">
        <v>2902</v>
      </c>
      <c r="F957" s="11">
        <v>38.014966999999999</v>
      </c>
      <c r="G957" s="11">
        <v>23.822489300000001</v>
      </c>
      <c r="H957" s="6" t="str">
        <f t="shared" si="0"/>
        <v>(38,014967 23,8224893),ID: 1894,2bd-Agia Paraskevi-1250€</v>
      </c>
      <c r="I957" s="6" t="s">
        <v>2903</v>
      </c>
    </row>
    <row r="958" spans="1:9" ht="13">
      <c r="A958" s="11" t="s">
        <v>2904</v>
      </c>
      <c r="B958" s="6">
        <f>VLOOKUP(A958,list!A:K,11,FALSE)</f>
        <v>2</v>
      </c>
      <c r="C958" s="6" t="str">
        <f>VLOOKUP(A958,list!A:K,6,FALSE)</f>
        <v>Marousi</v>
      </c>
      <c r="D958" s="12">
        <f>VLOOKUP(A958,list!A:K,3,FALSE)</f>
        <v>1320</v>
      </c>
      <c r="E958" s="6" t="s">
        <v>2905</v>
      </c>
      <c r="F958" s="11">
        <v>38.025794500000003</v>
      </c>
      <c r="G958" s="11">
        <v>23.7877543</v>
      </c>
      <c r="H958" s="6" t="str">
        <f t="shared" si="0"/>
        <v>(38,0257945 23,7877543),ID: 903,2bd-Marousi-1320€</v>
      </c>
      <c r="I958" s="6" t="s">
        <v>2906</v>
      </c>
    </row>
    <row r="959" spans="1:9" ht="13">
      <c r="A959" s="11" t="s">
        <v>2907</v>
      </c>
      <c r="B959" s="6">
        <f>VLOOKUP(A959,list!A:K,11,FALSE)</f>
        <v>2</v>
      </c>
      <c r="C959" s="6" t="str">
        <f>VLOOKUP(A959,list!A:K,6,FALSE)</f>
        <v>Chalandri</v>
      </c>
      <c r="D959" s="12">
        <f>VLOOKUP(A959,list!A:K,3,FALSE)</f>
        <v>1610</v>
      </c>
      <c r="E959" s="6" t="s">
        <v>2908</v>
      </c>
      <c r="F959" s="11">
        <v>38.031609400000001</v>
      </c>
      <c r="G959" s="11">
        <v>23.817556100000001</v>
      </c>
      <c r="H959" s="6" t="str">
        <f t="shared" si="0"/>
        <v>(38,0316094 23,8175561),ID: 1704,2bd-Chalandri-1610€</v>
      </c>
      <c r="I959" s="6" t="s">
        <v>2909</v>
      </c>
    </row>
    <row r="960" spans="1:9" ht="13">
      <c r="A960" s="11" t="s">
        <v>2910</v>
      </c>
      <c r="B960" s="6">
        <f>VLOOKUP(A960,list!A:K,11,FALSE)</f>
        <v>2</v>
      </c>
      <c r="C960" s="6" t="str">
        <f>VLOOKUP(A960,list!A:K,6,FALSE)</f>
        <v>Nea Smyrni</v>
      </c>
      <c r="D960" s="12">
        <f>VLOOKUP(A960,list!A:K,3,FALSE)</f>
        <v>980</v>
      </c>
      <c r="E960" s="6" t="s">
        <v>2911</v>
      </c>
      <c r="F960" s="11">
        <v>37.9468101</v>
      </c>
      <c r="G960" s="11">
        <v>23.7089842</v>
      </c>
      <c r="H960" s="6" t="str">
        <f t="shared" si="0"/>
        <v>(37,9468101 23,7089842),ID: 1346,2bd-Nea Smyrni-980€</v>
      </c>
      <c r="I960" s="6" t="s">
        <v>2912</v>
      </c>
    </row>
    <row r="961" spans="1:9" ht="13">
      <c r="A961" s="11" t="s">
        <v>2913</v>
      </c>
      <c r="B961" s="6">
        <f>VLOOKUP(A961,list!A:K,11,FALSE)</f>
        <v>2</v>
      </c>
      <c r="C961" s="6" t="str">
        <f>VLOOKUP(A961,list!A:K,6,FALSE)</f>
        <v>Ampelokipoi</v>
      </c>
      <c r="D961" s="12">
        <f>VLOOKUP(A961,list!A:K,3,FALSE)</f>
        <v>1210</v>
      </c>
      <c r="E961" s="6" t="s">
        <v>2914</v>
      </c>
      <c r="F961" s="11">
        <v>37.993462700000002</v>
      </c>
      <c r="G961" s="11">
        <v>23.772926300000002</v>
      </c>
      <c r="H961" s="6" t="str">
        <f t="shared" si="0"/>
        <v>(37,9934627 23,7729263),ID: 1859,2bd-Ampelokipoi-1210€</v>
      </c>
      <c r="I961" s="6" t="s">
        <v>2915</v>
      </c>
    </row>
    <row r="962" spans="1:9" ht="13">
      <c r="A962" s="11" t="s">
        <v>2916</v>
      </c>
      <c r="B962" s="6">
        <f>VLOOKUP(A962,list!A:K,11,FALSE)</f>
        <v>2</v>
      </c>
      <c r="C962" s="6" t="str">
        <f>VLOOKUP(A962,list!A:K,6,FALSE)</f>
        <v>Stavros Niarchos Park Area</v>
      </c>
      <c r="D962" s="12">
        <f>VLOOKUP(A962,list!A:K,3,FALSE)</f>
        <v>1570</v>
      </c>
      <c r="E962" s="6" t="s">
        <v>2917</v>
      </c>
      <c r="F962" s="11">
        <v>37.942198900000001</v>
      </c>
      <c r="G962" s="11">
        <v>23.6934583</v>
      </c>
      <c r="H962" s="6" t="str">
        <f t="shared" si="0"/>
        <v>(37,9421989 23,6934583),ID: 1141,2bd-Stavros Niarchos Park Area-1570€</v>
      </c>
      <c r="I962" s="6" t="s">
        <v>2918</v>
      </c>
    </row>
    <row r="963" spans="1:9" ht="13">
      <c r="A963" s="11" t="s">
        <v>2919</v>
      </c>
      <c r="B963" s="6">
        <f>VLOOKUP(A963,list!A:K,11,FALSE)</f>
        <v>2</v>
      </c>
      <c r="C963" s="6" t="str">
        <f>VLOOKUP(A963,list!A:K,6,FALSE)</f>
        <v>Chalandri</v>
      </c>
      <c r="D963" s="12">
        <f>VLOOKUP(A963,list!A:K,3,FALSE)</f>
        <v>1610</v>
      </c>
      <c r="E963" s="6" t="s">
        <v>2920</v>
      </c>
      <c r="F963" s="11">
        <v>38.031609400000001</v>
      </c>
      <c r="G963" s="11">
        <v>23.817556100000001</v>
      </c>
      <c r="H963" s="6" t="str">
        <f t="shared" si="0"/>
        <v>(38,0316094 23,8175561),ID: 1702,2bd-Chalandri-1610€</v>
      </c>
      <c r="I963" s="6" t="s">
        <v>2921</v>
      </c>
    </row>
    <row r="964" spans="1:9" ht="13">
      <c r="A964" s="11" t="s">
        <v>2922</v>
      </c>
      <c r="B964" s="6">
        <f>VLOOKUP(A964,list!A:K,11,FALSE)</f>
        <v>2</v>
      </c>
      <c r="C964" s="6" t="str">
        <f>VLOOKUP(A964,list!A:K,6,FALSE)</f>
        <v>Ampelokipoi</v>
      </c>
      <c r="D964" s="12">
        <f>VLOOKUP(A964,list!A:K,3,FALSE)</f>
        <v>1180</v>
      </c>
      <c r="E964" s="6" t="s">
        <v>2923</v>
      </c>
      <c r="F964" s="11">
        <v>37.991729599999999</v>
      </c>
      <c r="G964" s="11">
        <v>23.760157</v>
      </c>
      <c r="H964" s="6" t="str">
        <f t="shared" si="0"/>
        <v>(37,9917296 23,760157),ID: 1803,2bd-Ampelokipoi-1180€</v>
      </c>
      <c r="I964" s="6" t="s">
        <v>2924</v>
      </c>
    </row>
    <row r="965" spans="1:9" ht="13">
      <c r="A965" s="11" t="s">
        <v>2925</v>
      </c>
      <c r="B965" s="6">
        <f>VLOOKUP(A965,list!A:K,11,FALSE)</f>
        <v>2</v>
      </c>
      <c r="C965" s="6" t="str">
        <f>VLOOKUP(A965,list!A:K,6,FALSE)</f>
        <v>Ampelokipoi</v>
      </c>
      <c r="D965" s="12">
        <f>VLOOKUP(A965,list!A:K,3,FALSE)</f>
        <v>1340</v>
      </c>
      <c r="E965" s="6" t="s">
        <v>2926</v>
      </c>
      <c r="F965" s="11">
        <v>37.994549999999997</v>
      </c>
      <c r="G965" s="11">
        <v>23.764264600000001</v>
      </c>
      <c r="H965" s="6" t="str">
        <f t="shared" si="0"/>
        <v>(37,99455 23,7642646),ID: 1421,2bd-Ampelokipoi-1340€</v>
      </c>
      <c r="I965" s="6" t="s">
        <v>2927</v>
      </c>
    </row>
    <row r="966" spans="1:9" ht="13">
      <c r="A966" s="11" t="s">
        <v>2928</v>
      </c>
      <c r="B966" s="6">
        <f>VLOOKUP(A966,list!A:K,11,FALSE)</f>
        <v>2</v>
      </c>
      <c r="C966" s="6" t="str">
        <f>VLOOKUP(A966,list!A:K,6,FALSE)</f>
        <v>Kifisia</v>
      </c>
      <c r="D966" s="12">
        <f>VLOOKUP(A966,list!A:K,3,FALSE)</f>
        <v>1730</v>
      </c>
      <c r="E966" s="6" t="s">
        <v>2929</v>
      </c>
      <c r="F966" s="11">
        <v>38.0871219</v>
      </c>
      <c r="G966" s="11">
        <v>23.800594700000001</v>
      </c>
      <c r="H966" s="6" t="str">
        <f t="shared" si="0"/>
        <v>(38,0871219 23,8005947),ID: 1690,2bd-Kifisia-1730€</v>
      </c>
      <c r="I966" s="6" t="s">
        <v>2930</v>
      </c>
    </row>
    <row r="967" spans="1:9" ht="13">
      <c r="A967" s="11" t="s">
        <v>2931</v>
      </c>
      <c r="B967" s="6">
        <f>VLOOKUP(A967,list!A:K,11,FALSE)</f>
        <v>2</v>
      </c>
      <c r="C967" s="6" t="str">
        <f>VLOOKUP(A967,list!A:K,6,FALSE)</f>
        <v>Agia Paraskevi</v>
      </c>
      <c r="D967" s="12">
        <f>VLOOKUP(A967,list!A:K,3,FALSE)</f>
        <v>1220</v>
      </c>
      <c r="E967" s="6" t="s">
        <v>2932</v>
      </c>
      <c r="F967" s="11">
        <v>38.006334500000001</v>
      </c>
      <c r="G967" s="11">
        <v>23.817824300000002</v>
      </c>
      <c r="H967" s="6" t="str">
        <f t="shared" si="0"/>
        <v>(38,0063345 23,8178243),ID: 1131,2bd-Agia Paraskevi-1220€</v>
      </c>
      <c r="I967" s="6" t="s">
        <v>2933</v>
      </c>
    </row>
    <row r="968" spans="1:9" ht="13">
      <c r="A968" s="11" t="s">
        <v>2934</v>
      </c>
      <c r="B968" s="6">
        <f>VLOOKUP(A968,list!A:K,11,FALSE)</f>
        <v>2</v>
      </c>
      <c r="C968" s="6" t="str">
        <f>VLOOKUP(A968,list!A:K,6,FALSE)</f>
        <v>Chalandri</v>
      </c>
      <c r="D968" s="12">
        <f>VLOOKUP(A968,list!A:K,3,FALSE)</f>
        <v>1420</v>
      </c>
      <c r="E968" s="6" t="s">
        <v>2935</v>
      </c>
      <c r="F968" s="11">
        <v>38.031225599999999</v>
      </c>
      <c r="G968" s="11">
        <v>23.812280099999999</v>
      </c>
      <c r="H968" s="6" t="str">
        <f t="shared" si="0"/>
        <v>(38,0312256 23,8122801),ID: 949,2bd-Chalandri-1420€</v>
      </c>
      <c r="I968" s="6" t="s">
        <v>2936</v>
      </c>
    </row>
    <row r="969" spans="1:9" ht="13">
      <c r="A969" s="11" t="s">
        <v>2937</v>
      </c>
      <c r="B969" s="6">
        <f>VLOOKUP(A969,list!A:K,11,FALSE)</f>
        <v>2</v>
      </c>
      <c r="C969" s="6" t="str">
        <f>VLOOKUP(A969,list!A:K,6,FALSE)</f>
        <v>Ampelokipoi</v>
      </c>
      <c r="D969" s="12">
        <f>VLOOKUP(A969,list!A:K,3,FALSE)</f>
        <v>870</v>
      </c>
      <c r="E969" s="6" t="s">
        <v>2938</v>
      </c>
      <c r="F969" s="11">
        <v>37.994684399999997</v>
      </c>
      <c r="G969" s="11">
        <v>23.7696714</v>
      </c>
      <c r="H969" s="6" t="str">
        <f t="shared" si="0"/>
        <v>(37,9946844 23,7696714),ID: 1723,2bd-Ampelokipoi-870€</v>
      </c>
      <c r="I969" s="6" t="s">
        <v>2939</v>
      </c>
    </row>
    <row r="970" spans="1:9" ht="13">
      <c r="A970" s="11" t="s">
        <v>2940</v>
      </c>
      <c r="B970" s="6">
        <f>VLOOKUP(A970,list!A:K,11,FALSE)</f>
        <v>2</v>
      </c>
      <c r="C970" s="6" t="str">
        <f>VLOOKUP(A970,list!A:K,6,FALSE)</f>
        <v>Chalandri</v>
      </c>
      <c r="D970" s="12">
        <f>VLOOKUP(A970,list!A:K,3,FALSE)</f>
        <v>1270</v>
      </c>
      <c r="E970" s="6" t="s">
        <v>2941</v>
      </c>
      <c r="F970" s="11">
        <v>38.0264071</v>
      </c>
      <c r="G970" s="11">
        <v>23.821878300000002</v>
      </c>
      <c r="H970" s="6" t="str">
        <f t="shared" si="0"/>
        <v>(38,0264071 23,8218783),ID: 826,2bd-Chalandri-1270€</v>
      </c>
      <c r="I970" s="6" t="s">
        <v>2942</v>
      </c>
    </row>
    <row r="971" spans="1:9" ht="13">
      <c r="A971" s="11" t="s">
        <v>2943</v>
      </c>
      <c r="B971" s="6">
        <f>VLOOKUP(A971,list!A:K,11,FALSE)</f>
        <v>2</v>
      </c>
      <c r="C971" s="6" t="str">
        <f>VLOOKUP(A971,list!A:K,6,FALSE)</f>
        <v>Kifisia</v>
      </c>
      <c r="D971" s="12">
        <f>VLOOKUP(A971,list!A:K,3,FALSE)</f>
        <v>1690</v>
      </c>
      <c r="E971" s="6" t="s">
        <v>2944</v>
      </c>
      <c r="F971" s="11">
        <v>38.080107400000003</v>
      </c>
      <c r="G971" s="11">
        <v>23.8190487</v>
      </c>
      <c r="H971" s="6" t="str">
        <f t="shared" si="0"/>
        <v>(38,0801074 23,8190487),ID: 1399,2bd-Kifisia-1690€</v>
      </c>
      <c r="I971" s="6" t="s">
        <v>2945</v>
      </c>
    </row>
    <row r="972" spans="1:9" ht="13">
      <c r="A972" s="11" t="s">
        <v>2946</v>
      </c>
      <c r="B972" s="6">
        <f>VLOOKUP(A972,list!A:K,11,FALSE)</f>
        <v>2</v>
      </c>
      <c r="C972" s="6" t="str">
        <f>VLOOKUP(A972,list!A:K,6,FALSE)</f>
        <v>Pangrati</v>
      </c>
      <c r="D972" s="12">
        <f>VLOOKUP(A972,list!A:K,3,FALSE)</f>
        <v>1180</v>
      </c>
      <c r="E972" s="6" t="s">
        <v>2947</v>
      </c>
      <c r="F972" s="11">
        <v>37.967759699999903</v>
      </c>
      <c r="G972" s="11">
        <v>23.746974099999999</v>
      </c>
      <c r="H972" s="6" t="str">
        <f t="shared" si="0"/>
        <v>(37,9677596999999 23,7469741),ID: 1387,2bd-Pangrati-1180€</v>
      </c>
      <c r="I972" s="6" t="s">
        <v>2948</v>
      </c>
    </row>
    <row r="973" spans="1:9" ht="13">
      <c r="A973" s="11" t="s">
        <v>2949</v>
      </c>
      <c r="B973" s="6">
        <f>VLOOKUP(A973,list!A:K,11,FALSE)</f>
        <v>2</v>
      </c>
      <c r="C973" s="6" t="str">
        <f>VLOOKUP(A973,list!A:K,6,FALSE)</f>
        <v>Chalandri</v>
      </c>
      <c r="D973" s="12">
        <f>VLOOKUP(A973,list!A:K,3,FALSE)</f>
        <v>1260</v>
      </c>
      <c r="E973" s="6" t="s">
        <v>2950</v>
      </c>
      <c r="F973" s="11">
        <v>38.0322222</v>
      </c>
      <c r="G973" s="11">
        <v>23.810647500000002</v>
      </c>
      <c r="H973" s="6" t="str">
        <f t="shared" si="0"/>
        <v>(38,0322222 23,8106475),ID: 1112,2bd-Chalandri-1260€</v>
      </c>
      <c r="I973" s="6" t="s">
        <v>2951</v>
      </c>
    </row>
    <row r="974" spans="1:9" ht="13">
      <c r="A974" s="11" t="s">
        <v>2952</v>
      </c>
      <c r="B974" s="6">
        <f>VLOOKUP(A974,list!A:K,11,FALSE)</f>
        <v>2</v>
      </c>
      <c r="C974" s="6" t="str">
        <f>VLOOKUP(A974,list!A:K,6,FALSE)</f>
        <v>Pangrati</v>
      </c>
      <c r="D974" s="12">
        <f>VLOOKUP(A974,list!A:K,3,FALSE)</f>
        <v>1060</v>
      </c>
      <c r="E974" s="6" t="s">
        <v>2953</v>
      </c>
      <c r="F974" s="11">
        <v>37.963073100000003</v>
      </c>
      <c r="G974" s="11">
        <v>23.7483526</v>
      </c>
      <c r="H974" s="6" t="str">
        <f t="shared" si="0"/>
        <v>(37,9630731 23,7483526),ID: 1276,2bd-Pangrati-1060€</v>
      </c>
      <c r="I974" s="6" t="s">
        <v>2954</v>
      </c>
    </row>
    <row r="975" spans="1:9" ht="13">
      <c r="A975" s="11" t="s">
        <v>2955</v>
      </c>
      <c r="B975" s="6">
        <f>VLOOKUP(A975,list!A:K,11,FALSE)</f>
        <v>2</v>
      </c>
      <c r="C975" s="6" t="str">
        <f>VLOOKUP(A975,list!A:K,6,FALSE)</f>
        <v>Marousi</v>
      </c>
      <c r="D975" s="12">
        <f>VLOOKUP(A975,list!A:K,3,FALSE)</f>
        <v>1310</v>
      </c>
      <c r="E975" s="6" t="s">
        <v>2956</v>
      </c>
      <c r="F975" s="11">
        <v>38.049800099999999</v>
      </c>
      <c r="G975" s="11">
        <v>23.8034067</v>
      </c>
      <c r="H975" s="6" t="str">
        <f t="shared" si="0"/>
        <v>(38,0498001 23,8034067),ID: 1914,2bd-Marousi-1310€</v>
      </c>
      <c r="I975" s="6" t="s">
        <v>2957</v>
      </c>
    </row>
    <row r="976" spans="1:9" ht="13">
      <c r="A976" s="11" t="s">
        <v>2958</v>
      </c>
      <c r="B976" s="6">
        <f>VLOOKUP(A976,list!A:K,11,FALSE)</f>
        <v>2</v>
      </c>
      <c r="C976" s="6" t="str">
        <f>VLOOKUP(A976,list!A:K,6,FALSE)</f>
        <v>Ampelokipoi</v>
      </c>
      <c r="D976" s="12">
        <f>VLOOKUP(A976,list!A:K,3,FALSE)</f>
        <v>1010</v>
      </c>
      <c r="E976" s="6" t="s">
        <v>2959</v>
      </c>
      <c r="F976" s="11">
        <v>37.987639399999999</v>
      </c>
      <c r="G976" s="11">
        <v>23.765338700000001</v>
      </c>
      <c r="H976" s="6" t="str">
        <f t="shared" si="0"/>
        <v>(37,9876394 23,7653387),ID: 1647,2bd-Ampelokipoi-1010€</v>
      </c>
      <c r="I976" s="6" t="s">
        <v>2960</v>
      </c>
    </row>
    <row r="977" spans="1:9" ht="13">
      <c r="A977" s="11" t="s">
        <v>2961</v>
      </c>
      <c r="B977" s="6">
        <f>VLOOKUP(A977,list!A:K,11,FALSE)</f>
        <v>2</v>
      </c>
      <c r="C977" s="6" t="str">
        <f>VLOOKUP(A977,list!A:K,6,FALSE)</f>
        <v>Chalandri</v>
      </c>
      <c r="D977" s="12">
        <f>VLOOKUP(A977,list!A:K,3,FALSE)</f>
        <v>1060</v>
      </c>
      <c r="E977" s="6" t="s">
        <v>2962</v>
      </c>
      <c r="F977" s="11">
        <v>38.029088299999998</v>
      </c>
      <c r="G977" s="11">
        <v>23.799019099999999</v>
      </c>
      <c r="H977" s="6" t="str">
        <f t="shared" si="0"/>
        <v>(38,0290883 23,7990191),ID: 197,2bd-Chalandri-1060€</v>
      </c>
      <c r="I977" s="6" t="s">
        <v>2963</v>
      </c>
    </row>
    <row r="978" spans="1:9" ht="13">
      <c r="A978" s="11" t="s">
        <v>2964</v>
      </c>
      <c r="B978" s="6">
        <f>VLOOKUP(A978,list!A:K,11,FALSE)</f>
        <v>2</v>
      </c>
      <c r="C978" s="6" t="str">
        <f>VLOOKUP(A978,list!A:K,6,FALSE)</f>
        <v>Marousi</v>
      </c>
      <c r="D978" s="12">
        <f>VLOOKUP(A978,list!A:K,3,FALSE)</f>
        <v>1110</v>
      </c>
      <c r="E978" s="6" t="s">
        <v>2965</v>
      </c>
      <c r="F978" s="11">
        <v>38.046310099999999</v>
      </c>
      <c r="G978" s="11">
        <v>23.8074163</v>
      </c>
      <c r="H978" s="6" t="str">
        <f t="shared" si="0"/>
        <v>(38,0463101 23,8074163),ID: 660,2bd-Marousi-1110€</v>
      </c>
      <c r="I978" s="6" t="s">
        <v>2966</v>
      </c>
    </row>
    <row r="979" spans="1:9" ht="13">
      <c r="A979" s="11" t="s">
        <v>2967</v>
      </c>
      <c r="B979" s="6">
        <f>VLOOKUP(A979,list!A:K,11,FALSE)</f>
        <v>2</v>
      </c>
      <c r="C979" s="6" t="str">
        <f>VLOOKUP(A979,list!A:K,6,FALSE)</f>
        <v>Vasilissis Sofias Avenue</v>
      </c>
      <c r="D979" s="12">
        <f>VLOOKUP(A979,list!A:K,3,FALSE)</f>
        <v>1350</v>
      </c>
      <c r="E979" s="6" t="s">
        <v>2968</v>
      </c>
      <c r="F979" s="11">
        <v>37.975368799999998</v>
      </c>
      <c r="G979" s="11">
        <v>23.742497499999999</v>
      </c>
      <c r="H979" s="6" t="str">
        <f t="shared" si="0"/>
        <v>(37,9753688 23,7424975),ID: 1559,2bd-Vasilissis Sofias Avenue-1350€</v>
      </c>
      <c r="I979" s="6" t="s">
        <v>2969</v>
      </c>
    </row>
    <row r="980" spans="1:9" ht="13">
      <c r="A980" s="11" t="s">
        <v>2970</v>
      </c>
      <c r="B980" s="6">
        <f>VLOOKUP(A980,list!A:K,11,FALSE)</f>
        <v>2</v>
      </c>
      <c r="C980" s="6" t="str">
        <f>VLOOKUP(A980,list!A:K,6,FALSE)</f>
        <v>Kolonaki</v>
      </c>
      <c r="D980" s="12">
        <f>VLOOKUP(A980,list!A:K,3,FALSE)</f>
        <v>1380</v>
      </c>
      <c r="E980" s="6" t="s">
        <v>2971</v>
      </c>
      <c r="F980" s="11">
        <v>37.978764099999999</v>
      </c>
      <c r="G980" s="11">
        <v>23.740016600000001</v>
      </c>
      <c r="H980" s="6" t="str">
        <f t="shared" si="0"/>
        <v>(37,9787641 23,7400166),ID: 825,2bd-Kolonaki-1380€</v>
      </c>
      <c r="I980" s="6" t="s">
        <v>2972</v>
      </c>
    </row>
    <row r="981" spans="1:9" ht="13">
      <c r="A981" s="11" t="s">
        <v>2973</v>
      </c>
      <c r="B981" s="6">
        <f>VLOOKUP(A981,list!A:K,11,FALSE)</f>
        <v>2</v>
      </c>
      <c r="C981" s="6" t="str">
        <f>VLOOKUP(A981,list!A:K,6,FALSE)</f>
        <v>Historic Center</v>
      </c>
      <c r="D981" s="12">
        <f>VLOOKUP(A981,list!A:K,3,FALSE)</f>
        <v>1620</v>
      </c>
      <c r="E981" s="6" t="s">
        <v>2974</v>
      </c>
      <c r="F981" s="11">
        <v>37.983809600000001</v>
      </c>
      <c r="G981" s="11">
        <v>23.727538800000001</v>
      </c>
      <c r="H981" s="6" t="str">
        <f t="shared" si="0"/>
        <v>(37,9838096 23,7275388),ID: 867,2bd-Historic Center-1620€</v>
      </c>
      <c r="I981" s="6" t="s">
        <v>2975</v>
      </c>
    </row>
    <row r="982" spans="1:9" ht="13">
      <c r="A982" s="11" t="s">
        <v>2976</v>
      </c>
      <c r="B982" s="6">
        <f>VLOOKUP(A982,list!A:K,11,FALSE)</f>
        <v>2</v>
      </c>
      <c r="C982" s="6" t="str">
        <f>VLOOKUP(A982,list!A:K,6,FALSE)</f>
        <v>Kolonaki</v>
      </c>
      <c r="D982" s="12">
        <f>VLOOKUP(A982,list!A:K,3,FALSE)</f>
        <v>2240</v>
      </c>
      <c r="E982" s="6" t="s">
        <v>2977</v>
      </c>
      <c r="F982" s="11">
        <v>37.979629299999999</v>
      </c>
      <c r="G982" s="11">
        <v>23.747975499999999</v>
      </c>
      <c r="H982" s="6" t="str">
        <f t="shared" si="0"/>
        <v>(37,9796293 23,7479755),ID: 343,2bd-Kolonaki-2240€</v>
      </c>
      <c r="I982" s="6" t="s">
        <v>2978</v>
      </c>
    </row>
    <row r="983" spans="1:9" ht="13">
      <c r="A983" s="11" t="s">
        <v>2979</v>
      </c>
      <c r="B983" s="6">
        <f>VLOOKUP(A983,list!A:K,11,FALSE)</f>
        <v>2</v>
      </c>
      <c r="C983" s="6" t="str">
        <f>VLOOKUP(A983,list!A:K,6,FALSE)</f>
        <v>Pangrati</v>
      </c>
      <c r="D983" s="12">
        <f>VLOOKUP(A983,list!A:K,3,FALSE)</f>
        <v>3150</v>
      </c>
      <c r="E983" s="6" t="s">
        <v>2980</v>
      </c>
      <c r="F983" s="11">
        <v>37.971319800000003</v>
      </c>
      <c r="G983" s="11">
        <v>23.742260900000002</v>
      </c>
      <c r="H983" s="6" t="str">
        <f t="shared" si="0"/>
        <v>(37,9713198 23,7422609),ID: 1020047P,2bd-Pangrati-3150€</v>
      </c>
      <c r="I983" s="6" t="s">
        <v>2981</v>
      </c>
    </row>
    <row r="984" spans="1:9" ht="13">
      <c r="A984" s="11" t="s">
        <v>2982</v>
      </c>
      <c r="B984" s="6">
        <f>VLOOKUP(A984,list!A:K,11,FALSE)</f>
        <v>2</v>
      </c>
      <c r="C984" s="6" t="str">
        <f>VLOOKUP(A984,list!A:K,6,FALSE)</f>
        <v>Glyfada</v>
      </c>
      <c r="D984" s="12">
        <f>VLOOKUP(A984,list!A:K,3,FALSE)</f>
        <v>1460</v>
      </c>
      <c r="E984" s="6" t="s">
        <v>2983</v>
      </c>
      <c r="F984" s="11">
        <v>37.9895006</v>
      </c>
      <c r="G984" s="11">
        <v>23.737796899999999</v>
      </c>
      <c r="H984" s="6" t="str">
        <f t="shared" si="0"/>
        <v>(37,9895006 23,7377969),ID: 1002,2bd-Glyfada-1460€</v>
      </c>
      <c r="I984" s="6" t="s">
        <v>2984</v>
      </c>
    </row>
    <row r="985" spans="1:9" ht="13">
      <c r="A985" s="11" t="s">
        <v>2985</v>
      </c>
      <c r="B985" s="6">
        <f>VLOOKUP(A985,list!A:K,11,FALSE)</f>
        <v>2</v>
      </c>
      <c r="C985" s="6" t="str">
        <f>VLOOKUP(A985,list!A:K,6,FALSE)</f>
        <v>Glyfada</v>
      </c>
      <c r="D985" s="12">
        <f>VLOOKUP(A985,list!A:K,3,FALSE)</f>
        <v>1360</v>
      </c>
      <c r="E985" s="6" t="s">
        <v>2986</v>
      </c>
      <c r="F985" s="11">
        <v>37.844894699999998</v>
      </c>
      <c r="G985" s="11">
        <v>23.770342500000002</v>
      </c>
      <c r="H985" s="6" t="str">
        <f t="shared" si="0"/>
        <v>(37,8448947 23,7703425),ID: 1023,2bd-Glyfada-1360€</v>
      </c>
      <c r="I985" s="6" t="s">
        <v>2987</v>
      </c>
    </row>
    <row r="986" spans="1:9" ht="13">
      <c r="A986" s="11" t="s">
        <v>2988</v>
      </c>
      <c r="B986" s="6">
        <f>VLOOKUP(A986,list!A:K,11,FALSE)</f>
        <v>2</v>
      </c>
      <c r="C986" s="6" t="str">
        <f>VLOOKUP(A986,list!A:K,6,FALSE)</f>
        <v>Voula</v>
      </c>
      <c r="D986" s="12">
        <f>VLOOKUP(A986,list!A:K,3,FALSE)</f>
        <v>1870</v>
      </c>
      <c r="E986" s="6" t="s">
        <v>2989</v>
      </c>
      <c r="F986" s="11">
        <v>37.8847369</v>
      </c>
      <c r="G986" s="11">
        <v>23.7483273</v>
      </c>
      <c r="H986" s="6" t="str">
        <f t="shared" si="0"/>
        <v>(37,8847369 23,7483273),ID: 1024,2bd-Voula-1870€</v>
      </c>
      <c r="I986" s="6" t="s">
        <v>2990</v>
      </c>
    </row>
    <row r="987" spans="1:9" ht="13">
      <c r="A987" s="11" t="s">
        <v>2991</v>
      </c>
      <c r="B987" s="6">
        <f>VLOOKUP(A987,list!A:K,11,FALSE)</f>
        <v>2</v>
      </c>
      <c r="C987" s="6" t="str">
        <f>VLOOKUP(A987,list!A:K,6,FALSE)</f>
        <v>Glyfada</v>
      </c>
      <c r="D987" s="12">
        <f>VLOOKUP(A987,list!A:K,3,FALSE)</f>
        <v>1800</v>
      </c>
      <c r="E987" s="6" t="s">
        <v>2992</v>
      </c>
      <c r="F987" s="11">
        <v>37.8458696</v>
      </c>
      <c r="G987" s="11">
        <v>23.774066699999999</v>
      </c>
      <c r="H987" s="6" t="str">
        <f t="shared" si="0"/>
        <v>(37,8458696 23,7740667),ID: 1026707P,2bd-Glyfada-1800€</v>
      </c>
      <c r="I987" s="6" t="s">
        <v>2993</v>
      </c>
    </row>
    <row r="988" spans="1:9" ht="13">
      <c r="A988" s="11" t="s">
        <v>2994</v>
      </c>
      <c r="B988" s="6">
        <f>VLOOKUP(A988,list!A:K,11,FALSE)</f>
        <v>2</v>
      </c>
      <c r="C988" s="6" t="str">
        <f>VLOOKUP(A988,list!A:K,6,FALSE)</f>
        <v>Voula</v>
      </c>
      <c r="D988" s="12">
        <f>VLOOKUP(A988,list!A:K,3,FALSE)</f>
        <v>1360</v>
      </c>
      <c r="E988" s="6" t="s">
        <v>2995</v>
      </c>
      <c r="F988" s="11">
        <v>37.877589999999998</v>
      </c>
      <c r="G988" s="11">
        <v>23.765826499999999</v>
      </c>
      <c r="H988" s="6" t="str">
        <f t="shared" si="0"/>
        <v>(37,87759 23,7658265),ID: 1034,2bd-Voula-1360€</v>
      </c>
      <c r="I988" s="6" t="s">
        <v>2996</v>
      </c>
    </row>
    <row r="989" spans="1:9" ht="13">
      <c r="A989" s="11" t="s">
        <v>2997</v>
      </c>
      <c r="B989" s="6">
        <f>VLOOKUP(A989,list!A:K,11,FALSE)</f>
        <v>2</v>
      </c>
      <c r="C989" s="6" t="str">
        <f>VLOOKUP(A989,list!A:K,6,FALSE)</f>
        <v>Glyfada</v>
      </c>
      <c r="D989" s="12">
        <f>VLOOKUP(A989,list!A:K,3,FALSE)</f>
        <v>1550</v>
      </c>
      <c r="E989" s="6" t="s">
        <v>2998</v>
      </c>
      <c r="F989" s="11">
        <v>37.874109199999999</v>
      </c>
      <c r="G989" s="11">
        <v>23.752738799999999</v>
      </c>
      <c r="H989" s="6" t="str">
        <f t="shared" si="0"/>
        <v>(37,8741092 23,7527388),ID: 1039,2bd-Glyfada-1550€</v>
      </c>
      <c r="I989" s="6" t="s">
        <v>2999</v>
      </c>
    </row>
    <row r="990" spans="1:9" ht="13">
      <c r="A990" s="11" t="s">
        <v>3000</v>
      </c>
      <c r="B990" s="6">
        <f>VLOOKUP(A990,list!A:K,11,FALSE)</f>
        <v>2</v>
      </c>
      <c r="C990" s="6" t="str">
        <f>VLOOKUP(A990,list!A:K,6,FALSE)</f>
        <v>Voula</v>
      </c>
      <c r="D990" s="12">
        <f>VLOOKUP(A990,list!A:K,3,FALSE)</f>
        <v>1790</v>
      </c>
      <c r="E990" s="6" t="s">
        <v>3001</v>
      </c>
      <c r="F990" s="11">
        <v>37.982682400000002</v>
      </c>
      <c r="G990" s="11">
        <v>23.727771700000002</v>
      </c>
      <c r="H990" s="6" t="str">
        <f t="shared" si="0"/>
        <v>(37,9826824 23,7277717),ID: 1056,2bd-Voula-1790€</v>
      </c>
      <c r="I990" s="6" t="s">
        <v>3002</v>
      </c>
    </row>
    <row r="991" spans="1:9" ht="13">
      <c r="A991" s="11" t="s">
        <v>3003</v>
      </c>
      <c r="B991" s="6">
        <f>VLOOKUP(A991,list!A:K,11,FALSE)</f>
        <v>2</v>
      </c>
      <c r="C991" s="6" t="str">
        <f>VLOOKUP(A991,list!A:K,6,FALSE)</f>
        <v>Glyfada</v>
      </c>
      <c r="D991" s="12">
        <f>VLOOKUP(A991,list!A:K,3,FALSE)</f>
        <v>1580</v>
      </c>
      <c r="E991" s="6" t="s">
        <v>3004</v>
      </c>
      <c r="F991" s="11">
        <v>37.844894699999998</v>
      </c>
      <c r="G991" s="11">
        <v>23.770342500000002</v>
      </c>
      <c r="H991" s="6" t="str">
        <f t="shared" si="0"/>
        <v>(37,8448947 23,7703425),ID: 1078,2bd-Glyfada-1580€</v>
      </c>
      <c r="I991" s="6" t="s">
        <v>3005</v>
      </c>
    </row>
    <row r="992" spans="1:9" ht="13">
      <c r="A992" s="11" t="s">
        <v>3006</v>
      </c>
      <c r="B992" s="6">
        <f>VLOOKUP(A992,list!A:K,11,FALSE)</f>
        <v>2</v>
      </c>
      <c r="C992" s="6" t="str">
        <f>VLOOKUP(A992,list!A:K,6,FALSE)</f>
        <v>Voula</v>
      </c>
      <c r="D992" s="12">
        <f>VLOOKUP(A992,list!A:K,3,FALSE)</f>
        <v>1630</v>
      </c>
      <c r="E992" s="6" t="s">
        <v>3007</v>
      </c>
      <c r="F992" s="11">
        <v>37.969717000000003</v>
      </c>
      <c r="G992" s="11">
        <v>23.7075663</v>
      </c>
      <c r="H992" s="6" t="str">
        <f t="shared" si="0"/>
        <v>(37,969717 23,7075663),ID: 1097,2bd-Voula-1630€</v>
      </c>
      <c r="I992" s="6" t="s">
        <v>3008</v>
      </c>
    </row>
    <row r="993" spans="1:9" ht="13">
      <c r="A993" s="11" t="s">
        <v>3009</v>
      </c>
      <c r="B993" s="6">
        <f>VLOOKUP(A993,list!A:K,11,FALSE)</f>
        <v>2</v>
      </c>
      <c r="C993" s="6" t="str">
        <f>VLOOKUP(A993,list!A:K,6,FALSE)</f>
        <v>Voula</v>
      </c>
      <c r="D993" s="12">
        <f>VLOOKUP(A993,list!A:K,3,FALSE)</f>
        <v>1190</v>
      </c>
      <c r="E993" s="6" t="s">
        <v>3010</v>
      </c>
      <c r="F993" s="11">
        <v>37.867094399999999</v>
      </c>
      <c r="G993" s="11">
        <v>23.764725599999998</v>
      </c>
      <c r="H993" s="6" t="str">
        <f t="shared" si="0"/>
        <v>(37,8670944 23,7647256),ID: 1149,2bd-Voula-1190€</v>
      </c>
      <c r="I993" s="6" t="s">
        <v>3011</v>
      </c>
    </row>
    <row r="994" spans="1:9" ht="13">
      <c r="A994" s="11" t="s">
        <v>3012</v>
      </c>
      <c r="B994" s="6">
        <f>VLOOKUP(A994,list!A:K,11,FALSE)</f>
        <v>2</v>
      </c>
      <c r="C994" s="6" t="str">
        <f>VLOOKUP(A994,list!A:K,6,FALSE)</f>
        <v>Glyfada</v>
      </c>
      <c r="D994" s="12">
        <f>VLOOKUP(A994,list!A:K,3,FALSE)</f>
        <v>1100</v>
      </c>
      <c r="E994" s="6" t="s">
        <v>3013</v>
      </c>
      <c r="F994" s="11">
        <v>37.872807000000002</v>
      </c>
      <c r="G994" s="11">
        <v>23.762799999999999</v>
      </c>
      <c r="H994" s="6" t="str">
        <f t="shared" si="0"/>
        <v>(37,872807 23,7628),ID: 1157,2bd-Glyfada-1100€</v>
      </c>
      <c r="I994" s="6" t="s">
        <v>3014</v>
      </c>
    </row>
    <row r="995" spans="1:9" ht="13">
      <c r="A995" s="11" t="s">
        <v>3015</v>
      </c>
      <c r="B995" s="6">
        <f>VLOOKUP(A995,list!A:K,11,FALSE)</f>
        <v>2</v>
      </c>
      <c r="C995" s="6" t="str">
        <f>VLOOKUP(A995,list!A:K,6,FALSE)</f>
        <v>Glyfada</v>
      </c>
      <c r="D995" s="12">
        <f>VLOOKUP(A995,list!A:K,3,FALSE)</f>
        <v>1450</v>
      </c>
      <c r="E995" s="6" t="s">
        <v>3016</v>
      </c>
      <c r="F995" s="11">
        <v>37.969746299999997</v>
      </c>
      <c r="G995" s="11">
        <v>23.7488694</v>
      </c>
      <c r="H995" s="6" t="str">
        <f t="shared" si="0"/>
        <v>(37,9697463 23,7488694),ID: 1191,2bd-Glyfada-1450€</v>
      </c>
      <c r="I995" s="6" t="s">
        <v>3017</v>
      </c>
    </row>
    <row r="996" spans="1:9" ht="13">
      <c r="A996" s="11" t="s">
        <v>3018</v>
      </c>
      <c r="B996" s="6">
        <f>VLOOKUP(A996,list!A:K,11,FALSE)</f>
        <v>2</v>
      </c>
      <c r="C996" s="6" t="str">
        <f>VLOOKUP(A996,list!A:K,6,FALSE)</f>
        <v>Glyfada</v>
      </c>
      <c r="D996" s="12">
        <f>VLOOKUP(A996,list!A:K,3,FALSE)</f>
        <v>1570</v>
      </c>
      <c r="E996" s="6" t="s">
        <v>3019</v>
      </c>
      <c r="F996" s="11">
        <v>37.853784300000001</v>
      </c>
      <c r="G996" s="11">
        <v>23.759861999999998</v>
      </c>
      <c r="H996" s="6" t="str">
        <f t="shared" si="0"/>
        <v>(37,8537843 23,759862),ID: 1199,2bd-Glyfada-1570€</v>
      </c>
      <c r="I996" s="6" t="s">
        <v>3020</v>
      </c>
    </row>
    <row r="997" spans="1:9" ht="13">
      <c r="A997" s="11" t="s">
        <v>3021</v>
      </c>
      <c r="B997" s="6">
        <f>VLOOKUP(A997,list!A:K,11,FALSE)</f>
        <v>2</v>
      </c>
      <c r="C997" s="6" t="str">
        <f>VLOOKUP(A997,list!A:K,6,FALSE)</f>
        <v>Glyfada</v>
      </c>
      <c r="D997" s="12">
        <f>VLOOKUP(A997,list!A:K,3,FALSE)</f>
        <v>2040</v>
      </c>
      <c r="E997" s="6" t="s">
        <v>3022</v>
      </c>
      <c r="F997" s="11">
        <v>37.877339399999997</v>
      </c>
      <c r="G997" s="11">
        <v>23.760391200000001</v>
      </c>
      <c r="H997" s="6" t="str">
        <f t="shared" si="0"/>
        <v>(37,8773394 23,7603912),ID: 1247,2bd-Glyfada-2040€</v>
      </c>
      <c r="I997" s="6" t="s">
        <v>3023</v>
      </c>
    </row>
    <row r="998" spans="1:9" ht="13">
      <c r="A998" s="11" t="s">
        <v>3024</v>
      </c>
      <c r="B998" s="6">
        <f>VLOOKUP(A998,list!A:K,11,FALSE)</f>
        <v>2</v>
      </c>
      <c r="C998" s="6" t="str">
        <f>VLOOKUP(A998,list!A:K,6,FALSE)</f>
        <v>Glyfada</v>
      </c>
      <c r="D998" s="12">
        <f>VLOOKUP(A998,list!A:K,3,FALSE)</f>
        <v>1370</v>
      </c>
      <c r="E998" s="6" t="s">
        <v>3025</v>
      </c>
      <c r="F998" s="11">
        <v>37.846622099999998</v>
      </c>
      <c r="G998" s="11">
        <v>23.780669100000001</v>
      </c>
      <c r="H998" s="6" t="str">
        <f t="shared" si="0"/>
        <v>(37,8466221 23,7806691),ID: 1262,2bd-Glyfada-1370€</v>
      </c>
      <c r="I998" s="6" t="s">
        <v>3026</v>
      </c>
    </row>
    <row r="999" spans="1:9" ht="13">
      <c r="A999" s="11" t="s">
        <v>3027</v>
      </c>
      <c r="B999" s="6">
        <f>VLOOKUP(A999,list!A:K,11,FALSE)</f>
        <v>2</v>
      </c>
      <c r="C999" s="6" t="str">
        <f>VLOOKUP(A999,list!A:K,6,FALSE)</f>
        <v>Glyfada</v>
      </c>
      <c r="D999" s="12">
        <f>VLOOKUP(A999,list!A:K,3,FALSE)</f>
        <v>2210</v>
      </c>
      <c r="E999" s="6" t="s">
        <v>3028</v>
      </c>
      <c r="F999" s="11">
        <v>37.863062599999999</v>
      </c>
      <c r="G999" s="11">
        <v>23.757255300000001</v>
      </c>
      <c r="H999" s="6" t="str">
        <f t="shared" si="0"/>
        <v>(37,8630626 23,7572553),ID: 1308,2bd-Glyfada-2210€</v>
      </c>
      <c r="I999" s="6" t="s">
        <v>3029</v>
      </c>
    </row>
    <row r="1000" spans="1:9" ht="13">
      <c r="A1000" s="11" t="s">
        <v>3030</v>
      </c>
      <c r="B1000" s="6">
        <f>VLOOKUP(A1000,list!A:K,11,FALSE)</f>
        <v>2</v>
      </c>
      <c r="C1000" s="6" t="str">
        <f>VLOOKUP(A1000,list!A:K,6,FALSE)</f>
        <v>Glyfada</v>
      </c>
      <c r="D1000" s="12">
        <f>VLOOKUP(A1000,list!A:K,3,FALSE)</f>
        <v>2420</v>
      </c>
      <c r="E1000" s="6" t="s">
        <v>3031</v>
      </c>
      <c r="F1000" s="11">
        <v>37.863062599999999</v>
      </c>
      <c r="G1000" s="11">
        <v>23.757255300000001</v>
      </c>
      <c r="H1000" s="6" t="str">
        <f t="shared" si="0"/>
        <v>(37,8630626 23,7572553),ID: 1309,2bd-Glyfada-2420€</v>
      </c>
      <c r="I1000" s="6" t="s">
        <v>3032</v>
      </c>
    </row>
    <row r="1001" spans="1:9" ht="13">
      <c r="A1001" s="11" t="s">
        <v>3033</v>
      </c>
      <c r="B1001" s="6">
        <f>VLOOKUP(A1001,list!A:K,11,FALSE)</f>
        <v>2</v>
      </c>
      <c r="C1001" s="6" t="str">
        <f>VLOOKUP(A1001,list!A:K,6,FALSE)</f>
        <v>Glyfada</v>
      </c>
      <c r="D1001" s="12">
        <f>VLOOKUP(A1001,list!A:K,3,FALSE)</f>
        <v>2460</v>
      </c>
      <c r="E1001" s="6" t="s">
        <v>3034</v>
      </c>
      <c r="F1001" s="11">
        <v>37.863062599999999</v>
      </c>
      <c r="G1001" s="11">
        <v>23.757255300000001</v>
      </c>
      <c r="H1001" s="6" t="str">
        <f t="shared" si="0"/>
        <v>(37,8630626 23,7572553),ID: 1310,2bd-Glyfada-2460€</v>
      </c>
      <c r="I1001" s="6" t="s">
        <v>3035</v>
      </c>
    </row>
    <row r="1002" spans="1:9" ht="13">
      <c r="A1002" s="11" t="s">
        <v>3036</v>
      </c>
      <c r="B1002" s="6">
        <f>VLOOKUP(A1002,list!A:K,11,FALSE)</f>
        <v>2</v>
      </c>
      <c r="C1002" s="6" t="str">
        <f>VLOOKUP(A1002,list!A:K,6,FALSE)</f>
        <v>Glyfada</v>
      </c>
      <c r="D1002" s="12">
        <f>VLOOKUP(A1002,list!A:K,3,FALSE)</f>
        <v>1070</v>
      </c>
      <c r="E1002" s="6" t="s">
        <v>3037</v>
      </c>
      <c r="F1002" s="11">
        <v>37.858010700000001</v>
      </c>
      <c r="G1002" s="11">
        <v>23.757834500000001</v>
      </c>
      <c r="H1002" s="6" t="str">
        <f t="shared" si="0"/>
        <v>(37,8580107 23,7578345),ID: 1320,2bd-Glyfada-1070€</v>
      </c>
      <c r="I1002" s="6" t="s">
        <v>3038</v>
      </c>
    </row>
    <row r="1003" spans="1:9" ht="13">
      <c r="A1003" s="11" t="s">
        <v>3039</v>
      </c>
      <c r="B1003" s="6">
        <f>VLOOKUP(A1003,list!A:K,11,FALSE)</f>
        <v>2</v>
      </c>
      <c r="C1003" s="6" t="str">
        <f>VLOOKUP(A1003,list!A:K,6,FALSE)</f>
        <v>Glyfada</v>
      </c>
      <c r="D1003" s="12">
        <f>VLOOKUP(A1003,list!A:K,3,FALSE)</f>
        <v>1540</v>
      </c>
      <c r="E1003" s="6" t="s">
        <v>3040</v>
      </c>
      <c r="F1003" s="11">
        <v>37.845396000000001</v>
      </c>
      <c r="G1003" s="11">
        <v>23.769275</v>
      </c>
      <c r="H1003" s="6" t="str">
        <f t="shared" si="0"/>
        <v>(37,845396 23,769275),ID: 1321,2bd-Glyfada-1540€</v>
      </c>
      <c r="I1003" s="6" t="s">
        <v>3041</v>
      </c>
    </row>
    <row r="1004" spans="1:9" ht="13">
      <c r="A1004" s="11" t="s">
        <v>3042</v>
      </c>
      <c r="B1004" s="6">
        <f>VLOOKUP(A1004,list!A:K,11,FALSE)</f>
        <v>2</v>
      </c>
      <c r="C1004" s="6" t="str">
        <f>VLOOKUP(A1004,list!A:K,6,FALSE)</f>
        <v>Glyfada</v>
      </c>
      <c r="D1004" s="12">
        <f>VLOOKUP(A1004,list!A:K,3,FALSE)</f>
        <v>1450</v>
      </c>
      <c r="E1004" s="6" t="s">
        <v>3043</v>
      </c>
      <c r="F1004" s="11">
        <v>37.881476300000003</v>
      </c>
      <c r="G1004" s="11">
        <v>23.746070799999998</v>
      </c>
      <c r="H1004" s="6" t="str">
        <f t="shared" si="0"/>
        <v>(37,8814763 23,7460708),ID: 1351,2bd-Glyfada-1450€</v>
      </c>
      <c r="I1004" s="6" t="s">
        <v>3044</v>
      </c>
    </row>
    <row r="1005" spans="1:9" ht="13">
      <c r="A1005" s="11" t="s">
        <v>3045</v>
      </c>
      <c r="B1005" s="6">
        <f>VLOOKUP(A1005,list!A:K,11,FALSE)</f>
        <v>2</v>
      </c>
      <c r="C1005" s="6" t="str">
        <f>VLOOKUP(A1005,list!A:K,6,FALSE)</f>
        <v>Voula</v>
      </c>
      <c r="D1005" s="12">
        <f>VLOOKUP(A1005,list!A:K,3,FALSE)</f>
        <v>1900</v>
      </c>
      <c r="E1005" s="6" t="s">
        <v>3046</v>
      </c>
      <c r="F1005" s="11">
        <v>37.861471399999999</v>
      </c>
      <c r="G1005" s="11">
        <v>23.7576842</v>
      </c>
      <c r="H1005" s="6" t="str">
        <f t="shared" si="0"/>
        <v>(37,8614714 23,7576842),ID: 1364,2bd-Voula-1900€</v>
      </c>
      <c r="I1005" s="6" t="s">
        <v>3047</v>
      </c>
    </row>
    <row r="1006" spans="1:9" ht="13">
      <c r="A1006" s="11" t="s">
        <v>3048</v>
      </c>
      <c r="B1006" s="6">
        <f>VLOOKUP(A1006,list!A:K,11,FALSE)</f>
        <v>2</v>
      </c>
      <c r="C1006" s="6" t="str">
        <f>VLOOKUP(A1006,list!A:K,6,FALSE)</f>
        <v>Glyfada</v>
      </c>
      <c r="D1006" s="12">
        <f>VLOOKUP(A1006,list!A:K,3,FALSE)</f>
        <v>1530</v>
      </c>
      <c r="E1006" s="6" t="s">
        <v>3049</v>
      </c>
      <c r="F1006" s="11">
        <v>37.963321100000002</v>
      </c>
      <c r="G1006" s="11">
        <v>23.728598099999999</v>
      </c>
      <c r="H1006" s="6" t="str">
        <f t="shared" si="0"/>
        <v>(37,9633211 23,7285981),ID: 1376,2bd-Glyfada-1530€</v>
      </c>
      <c r="I1006" s="6" t="s">
        <v>3050</v>
      </c>
    </row>
    <row r="1007" spans="1:9" ht="13">
      <c r="A1007" s="11" t="s">
        <v>3051</v>
      </c>
      <c r="B1007" s="6">
        <f>VLOOKUP(A1007,list!A:K,11,FALSE)</f>
        <v>2</v>
      </c>
      <c r="C1007" s="6" t="str">
        <f>VLOOKUP(A1007,list!A:K,6,FALSE)</f>
        <v>Glyfada</v>
      </c>
      <c r="D1007" s="12">
        <f>VLOOKUP(A1007,list!A:K,3,FALSE)</f>
        <v>1460</v>
      </c>
      <c r="E1007" s="6" t="s">
        <v>3052</v>
      </c>
      <c r="F1007" s="11">
        <v>37.985233200000003</v>
      </c>
      <c r="G1007" s="11">
        <v>23.741596099999999</v>
      </c>
      <c r="H1007" s="6" t="str">
        <f t="shared" si="0"/>
        <v>(37,9852332 23,7415961),ID: 1402,2bd-Glyfada-1460€</v>
      </c>
      <c r="I1007" s="6" t="s">
        <v>3053</v>
      </c>
    </row>
    <row r="1008" spans="1:9" ht="13">
      <c r="A1008" s="11" t="s">
        <v>3054</v>
      </c>
      <c r="B1008" s="6">
        <f>VLOOKUP(A1008,list!A:K,11,FALSE)</f>
        <v>2</v>
      </c>
      <c r="C1008" s="6" t="str">
        <f>VLOOKUP(A1008,list!A:K,6,FALSE)</f>
        <v>Glyfada</v>
      </c>
      <c r="D1008" s="12">
        <f>VLOOKUP(A1008,list!A:K,3,FALSE)</f>
        <v>1100</v>
      </c>
      <c r="E1008" s="6" t="s">
        <v>3055</v>
      </c>
      <c r="F1008" s="11">
        <v>37.9800021</v>
      </c>
      <c r="G1008" s="11">
        <v>23.729938600000001</v>
      </c>
      <c r="H1008" s="6" t="str">
        <f t="shared" si="0"/>
        <v>(37,9800021 23,7299386),ID: 1403,2bd-Glyfada-1100€</v>
      </c>
      <c r="I1008" s="6" t="s">
        <v>3056</v>
      </c>
    </row>
    <row r="1009" spans="1:9" ht="13">
      <c r="A1009" s="11" t="s">
        <v>3057</v>
      </c>
      <c r="B1009" s="6">
        <f>VLOOKUP(A1009,list!A:K,11,FALSE)</f>
        <v>2</v>
      </c>
      <c r="C1009" s="6" t="str">
        <f>VLOOKUP(A1009,list!A:K,6,FALSE)</f>
        <v>Glyfada</v>
      </c>
      <c r="D1009" s="12">
        <f>VLOOKUP(A1009,list!A:K,3,FALSE)</f>
        <v>1540</v>
      </c>
      <c r="E1009" s="6" t="s">
        <v>3058</v>
      </c>
      <c r="F1009" s="11">
        <v>37.966673200000002</v>
      </c>
      <c r="G1009" s="11">
        <v>23.741252599999999</v>
      </c>
      <c r="H1009" s="6" t="str">
        <f t="shared" si="0"/>
        <v>(37,9666732 23,7412526),ID: 1462,2bd-Glyfada-1540€</v>
      </c>
      <c r="I1009" s="6" t="s">
        <v>3059</v>
      </c>
    </row>
    <row r="1010" spans="1:9" ht="13">
      <c r="A1010" s="11" t="s">
        <v>3060</v>
      </c>
      <c r="B1010" s="6">
        <f>VLOOKUP(A1010,list!A:K,11,FALSE)</f>
        <v>2</v>
      </c>
      <c r="C1010" s="6" t="str">
        <f>VLOOKUP(A1010,list!A:K,6,FALSE)</f>
        <v>Glyfada</v>
      </c>
      <c r="D1010" s="12">
        <f>VLOOKUP(A1010,list!A:K,3,FALSE)</f>
        <v>1520</v>
      </c>
      <c r="E1010" s="6" t="s">
        <v>3061</v>
      </c>
      <c r="F1010" s="11">
        <v>37.864193399999998</v>
      </c>
      <c r="G1010" s="11">
        <v>23.752028500000002</v>
      </c>
      <c r="H1010" s="6" t="str">
        <f t="shared" si="0"/>
        <v>(37,8641934 23,7520285),ID: 1492,2bd-Glyfada-1520€</v>
      </c>
      <c r="I1010" s="6" t="s">
        <v>3062</v>
      </c>
    </row>
    <row r="1011" spans="1:9" ht="13">
      <c r="A1011" s="11" t="s">
        <v>3063</v>
      </c>
      <c r="B1011" s="6">
        <f>VLOOKUP(A1011,list!A:K,11,FALSE)</f>
        <v>2</v>
      </c>
      <c r="C1011" s="6" t="str">
        <f>VLOOKUP(A1011,list!A:K,6,FALSE)</f>
        <v>Glyfada</v>
      </c>
      <c r="D1011" s="12">
        <f>VLOOKUP(A1011,list!A:K,3,FALSE)</f>
        <v>1470</v>
      </c>
      <c r="E1011" s="6" t="s">
        <v>3064</v>
      </c>
      <c r="F1011" s="11">
        <v>38.009818299999999</v>
      </c>
      <c r="G1011" s="11">
        <v>23.727475699999999</v>
      </c>
      <c r="H1011" s="6" t="str">
        <f t="shared" si="0"/>
        <v>(38,0098183 23,7274757),ID: 150,2bd-Glyfada-1470€</v>
      </c>
      <c r="I1011" s="6" t="s">
        <v>3065</v>
      </c>
    </row>
    <row r="1012" spans="1:9" ht="13">
      <c r="A1012" s="11" t="s">
        <v>3066</v>
      </c>
      <c r="B1012" s="6">
        <f>VLOOKUP(A1012,list!A:K,11,FALSE)</f>
        <v>2</v>
      </c>
      <c r="C1012" s="6" t="str">
        <f>VLOOKUP(A1012,list!A:K,6,FALSE)</f>
        <v>Glyfada</v>
      </c>
      <c r="D1012" s="12">
        <f>VLOOKUP(A1012,list!A:K,3,FALSE)</f>
        <v>1200</v>
      </c>
      <c r="E1012" s="6" t="s">
        <v>3067</v>
      </c>
      <c r="F1012" s="11">
        <v>37.839206799999999</v>
      </c>
      <c r="G1012" s="11">
        <v>23.7692102</v>
      </c>
      <c r="H1012" s="6" t="str">
        <f t="shared" si="0"/>
        <v>(37,8392068 23,7692102),ID: 1519,2bd-Glyfada-1200€</v>
      </c>
      <c r="I1012" s="6" t="s">
        <v>3068</v>
      </c>
    </row>
    <row r="1013" spans="1:9" ht="13">
      <c r="A1013" s="11" t="s">
        <v>3069</v>
      </c>
      <c r="B1013" s="6">
        <f>VLOOKUP(A1013,list!A:K,11,FALSE)</f>
        <v>2</v>
      </c>
      <c r="C1013" s="6" t="str">
        <f>VLOOKUP(A1013,list!A:K,6,FALSE)</f>
        <v>Voula</v>
      </c>
      <c r="D1013" s="12">
        <f>VLOOKUP(A1013,list!A:K,3,FALSE)</f>
        <v>1510</v>
      </c>
      <c r="E1013" s="6" t="s">
        <v>3070</v>
      </c>
      <c r="F1013" s="11">
        <v>37.882247</v>
      </c>
      <c r="G1013" s="11">
        <v>23.761754100000001</v>
      </c>
      <c r="H1013" s="6" t="str">
        <f t="shared" si="0"/>
        <v>(37,882247 23,7617541),ID: 1553,2bd-Voula-1510€</v>
      </c>
      <c r="I1013" s="6" t="s">
        <v>3071</v>
      </c>
    </row>
    <row r="1014" spans="1:9" ht="13">
      <c r="A1014" s="11" t="s">
        <v>3072</v>
      </c>
      <c r="B1014" s="6">
        <f>VLOOKUP(A1014,list!A:K,11,FALSE)</f>
        <v>2</v>
      </c>
      <c r="C1014" s="6" t="str">
        <f>VLOOKUP(A1014,list!A:K,6,FALSE)</f>
        <v>Voula</v>
      </c>
      <c r="D1014" s="12">
        <f>VLOOKUP(A1014,list!A:K,3,FALSE)</f>
        <v>1230</v>
      </c>
      <c r="E1014" s="6" t="s">
        <v>3073</v>
      </c>
      <c r="F1014" s="11">
        <v>37.877339399999997</v>
      </c>
      <c r="G1014" s="11">
        <v>23.760391200000001</v>
      </c>
      <c r="H1014" s="6" t="str">
        <f t="shared" si="0"/>
        <v>(37,8773394 23,7603912),ID: 156,2bd-Voula-1230€</v>
      </c>
      <c r="I1014" s="6" t="s">
        <v>3074</v>
      </c>
    </row>
    <row r="1015" spans="1:9" ht="13">
      <c r="A1015" s="11" t="s">
        <v>3075</v>
      </c>
      <c r="B1015" s="6">
        <f>VLOOKUP(A1015,list!A:K,11,FALSE)</f>
        <v>2</v>
      </c>
      <c r="C1015" s="6" t="str">
        <f>VLOOKUP(A1015,list!A:K,6,FALSE)</f>
        <v>Glyfada</v>
      </c>
      <c r="D1015" s="12">
        <f>VLOOKUP(A1015,list!A:K,3,FALSE)</f>
        <v>1340</v>
      </c>
      <c r="E1015" s="6" t="s">
        <v>3076</v>
      </c>
      <c r="F1015" s="11">
        <v>37.875327200000001</v>
      </c>
      <c r="G1015" s="11">
        <v>23.755619100000001</v>
      </c>
      <c r="H1015" s="6" t="str">
        <f t="shared" si="0"/>
        <v>(37,8753272 23,7556191),ID: 1564,2bd-Glyfada-1340€</v>
      </c>
      <c r="I1015" s="6" t="s">
        <v>3077</v>
      </c>
    </row>
    <row r="1016" spans="1:9" ht="13">
      <c r="A1016" s="11" t="s">
        <v>3078</v>
      </c>
      <c r="B1016" s="6">
        <f>VLOOKUP(A1016,list!A:K,11,FALSE)</f>
        <v>2</v>
      </c>
      <c r="C1016" s="6" t="str">
        <f>VLOOKUP(A1016,list!A:K,6,FALSE)</f>
        <v>Glyfada</v>
      </c>
      <c r="D1016" s="12">
        <f>VLOOKUP(A1016,list!A:K,3,FALSE)</f>
        <v>1620</v>
      </c>
      <c r="E1016" s="6" t="s">
        <v>3079</v>
      </c>
      <c r="F1016" s="11">
        <v>37.847068700000001</v>
      </c>
      <c r="G1016" s="11">
        <v>23.7547511</v>
      </c>
      <c r="H1016" s="6" t="str">
        <f t="shared" si="0"/>
        <v>(37,8470687 23,7547511),ID: 1588,2bd-Glyfada-1620€</v>
      </c>
      <c r="I1016" s="6" t="s">
        <v>3080</v>
      </c>
    </row>
    <row r="1017" spans="1:9" ht="13">
      <c r="A1017" s="11" t="s">
        <v>3081</v>
      </c>
      <c r="B1017" s="6">
        <f>VLOOKUP(A1017,list!A:K,11,FALSE)</f>
        <v>2</v>
      </c>
      <c r="C1017" s="6" t="str">
        <f>VLOOKUP(A1017,list!A:K,6,FALSE)</f>
        <v>Voula</v>
      </c>
      <c r="D1017" s="12">
        <f>VLOOKUP(A1017,list!A:K,3,FALSE)</f>
        <v>1900</v>
      </c>
      <c r="E1017" s="6" t="s">
        <v>3082</v>
      </c>
      <c r="F1017" s="11">
        <v>37.839910699999997</v>
      </c>
      <c r="G1017" s="11">
        <v>23.772944200000001</v>
      </c>
      <c r="H1017" s="6" t="str">
        <f t="shared" si="0"/>
        <v>(37,8399107 23,7729442),ID: 1601,2bd-Voula-1900€</v>
      </c>
      <c r="I1017" s="6" t="s">
        <v>3083</v>
      </c>
    </row>
    <row r="1018" spans="1:9" ht="13">
      <c r="A1018" s="11" t="s">
        <v>3084</v>
      </c>
      <c r="B1018" s="6">
        <f>VLOOKUP(A1018,list!A:K,11,FALSE)</f>
        <v>2</v>
      </c>
      <c r="C1018" s="6" t="str">
        <f>VLOOKUP(A1018,list!A:K,6,FALSE)</f>
        <v>Glyfada</v>
      </c>
      <c r="D1018" s="12">
        <f>VLOOKUP(A1018,list!A:K,3,FALSE)</f>
        <v>1420</v>
      </c>
      <c r="E1018" s="6" t="s">
        <v>3085</v>
      </c>
      <c r="F1018" s="11">
        <v>37.983411199999999</v>
      </c>
      <c r="G1018" s="11">
        <v>23.735599000000001</v>
      </c>
      <c r="H1018" s="6" t="str">
        <f t="shared" si="0"/>
        <v>(37,9834112 23,735599),ID: 1628,2bd-Glyfada-1420€</v>
      </c>
      <c r="I1018" s="6" t="s">
        <v>3086</v>
      </c>
    </row>
    <row r="1019" spans="1:9" ht="13">
      <c r="A1019" s="11" t="s">
        <v>3087</v>
      </c>
      <c r="B1019" s="6">
        <f>VLOOKUP(A1019,list!A:K,11,FALSE)</f>
        <v>2</v>
      </c>
      <c r="C1019" s="6" t="str">
        <f>VLOOKUP(A1019,list!A:K,6,FALSE)</f>
        <v>Glyfada</v>
      </c>
      <c r="D1019" s="12">
        <f>VLOOKUP(A1019,list!A:K,3,FALSE)</f>
        <v>1200</v>
      </c>
      <c r="E1019" s="6" t="s">
        <v>3088</v>
      </c>
      <c r="F1019" s="11">
        <v>37.866661000000001</v>
      </c>
      <c r="G1019" s="11">
        <v>23.758552099999999</v>
      </c>
      <c r="H1019" s="6" t="str">
        <f t="shared" si="0"/>
        <v>(37,866661 23,7585521),ID: 171,2bd-Glyfada-1200€</v>
      </c>
      <c r="I1019" s="6" t="s">
        <v>3089</v>
      </c>
    </row>
    <row r="1020" spans="1:9" ht="13">
      <c r="A1020" s="11" t="s">
        <v>3090</v>
      </c>
      <c r="B1020" s="6">
        <f>VLOOKUP(A1020,list!A:K,11,FALSE)</f>
        <v>2</v>
      </c>
      <c r="C1020" s="6" t="str">
        <f>VLOOKUP(A1020,list!A:K,6,FALSE)</f>
        <v>Glyfada</v>
      </c>
      <c r="D1020" s="12">
        <f>VLOOKUP(A1020,list!A:K,3,FALSE)</f>
        <v>2140</v>
      </c>
      <c r="E1020" s="6" t="s">
        <v>3091</v>
      </c>
      <c r="F1020" s="11">
        <v>37.870172099999998</v>
      </c>
      <c r="G1020" s="11">
        <v>23.7644038</v>
      </c>
      <c r="H1020" s="6" t="str">
        <f t="shared" si="0"/>
        <v>(37,8701721 23,7644038),ID: 1718,2bd-Glyfada-2140€</v>
      </c>
      <c r="I1020" s="6" t="s">
        <v>3092</v>
      </c>
    </row>
    <row r="1021" spans="1:9" ht="13">
      <c r="A1021" s="11" t="s">
        <v>3093</v>
      </c>
      <c r="B1021" s="6">
        <f>VLOOKUP(A1021,list!A:K,11,FALSE)</f>
        <v>2</v>
      </c>
      <c r="C1021" s="6" t="str">
        <f>VLOOKUP(A1021,list!A:K,6,FALSE)</f>
        <v>Glyfada</v>
      </c>
      <c r="D1021" s="12">
        <f>VLOOKUP(A1021,list!A:K,3,FALSE)</f>
        <v>1500</v>
      </c>
      <c r="E1021" s="6" t="s">
        <v>3094</v>
      </c>
      <c r="F1021" s="11">
        <v>37.861939599999999</v>
      </c>
      <c r="G1021" s="11">
        <v>23.750594799999998</v>
      </c>
      <c r="H1021" s="6" t="str">
        <f t="shared" si="0"/>
        <v>(37,8619396 23,7505948),ID: 1727,2bd-Glyfada-1500€</v>
      </c>
      <c r="I1021" s="6" t="s">
        <v>3095</v>
      </c>
    </row>
    <row r="1022" spans="1:9" ht="13">
      <c r="A1022" s="11" t="s">
        <v>3096</v>
      </c>
      <c r="B1022" s="6">
        <f>VLOOKUP(A1022,list!A:K,11,FALSE)</f>
        <v>2</v>
      </c>
      <c r="C1022" s="6" t="str">
        <f>VLOOKUP(A1022,list!A:K,6,FALSE)</f>
        <v>Voula</v>
      </c>
      <c r="D1022" s="12">
        <f>VLOOKUP(A1022,list!A:K,3,FALSE)</f>
        <v>1500</v>
      </c>
      <c r="E1022" s="6" t="s">
        <v>3097</v>
      </c>
      <c r="F1022" s="11">
        <v>37.877978900000002</v>
      </c>
      <c r="G1022" s="11">
        <v>23.756129300000001</v>
      </c>
      <c r="H1022" s="6" t="str">
        <f t="shared" si="0"/>
        <v>(37,8779789 23,7561293),ID: 1793,2bd-Voula-1500€</v>
      </c>
      <c r="I1022" s="6" t="s">
        <v>3098</v>
      </c>
    </row>
    <row r="1023" spans="1:9" ht="13">
      <c r="A1023" s="11" t="s">
        <v>3099</v>
      </c>
      <c r="B1023" s="6">
        <f>VLOOKUP(A1023,list!A:K,11,FALSE)</f>
        <v>2</v>
      </c>
      <c r="C1023" s="6" t="str">
        <f>VLOOKUP(A1023,list!A:K,6,FALSE)</f>
        <v>Glyfada</v>
      </c>
      <c r="D1023" s="12">
        <f>VLOOKUP(A1023,list!A:K,3,FALSE)</f>
        <v>1420</v>
      </c>
      <c r="E1023" s="6" t="s">
        <v>3100</v>
      </c>
      <c r="F1023" s="11">
        <v>37.876206500000002</v>
      </c>
      <c r="G1023" s="11">
        <v>23.734174199999998</v>
      </c>
      <c r="H1023" s="6" t="str">
        <f t="shared" si="0"/>
        <v>(37,8762065 23,7341742),ID: 1807,2bd-Glyfada-1420€</v>
      </c>
      <c r="I1023" s="6" t="s">
        <v>3101</v>
      </c>
    </row>
    <row r="1024" spans="1:9" ht="13">
      <c r="A1024" s="11" t="s">
        <v>3102</v>
      </c>
      <c r="B1024" s="6">
        <f>VLOOKUP(A1024,list!A:K,11,FALSE)</f>
        <v>2</v>
      </c>
      <c r="C1024" s="6" t="str">
        <f>VLOOKUP(A1024,list!A:K,6,FALSE)</f>
        <v>Glyfada</v>
      </c>
      <c r="D1024" s="12">
        <f>VLOOKUP(A1024,list!A:K,3,FALSE)</f>
        <v>1490</v>
      </c>
      <c r="E1024" s="6" t="s">
        <v>3103</v>
      </c>
      <c r="F1024" s="11">
        <v>37.869722500000002</v>
      </c>
      <c r="G1024" s="11">
        <v>23.764243499999999</v>
      </c>
      <c r="H1024" s="6" t="str">
        <f t="shared" si="0"/>
        <v>(37,8697225 23,7642435),ID: 1825,2bd-Glyfada-1490€</v>
      </c>
      <c r="I1024" s="6" t="s">
        <v>3104</v>
      </c>
    </row>
    <row r="1025" spans="1:9" ht="13">
      <c r="A1025" s="11" t="s">
        <v>3105</v>
      </c>
      <c r="B1025" s="6">
        <f>VLOOKUP(A1025,list!A:K,11,FALSE)</f>
        <v>2</v>
      </c>
      <c r="C1025" s="6" t="str">
        <f>VLOOKUP(A1025,list!A:K,6,FALSE)</f>
        <v>Glyfada</v>
      </c>
      <c r="D1025" s="12">
        <f>VLOOKUP(A1025,list!A:K,3,FALSE)</f>
        <v>1610</v>
      </c>
      <c r="E1025" s="6" t="s">
        <v>3106</v>
      </c>
      <c r="F1025" s="11">
        <v>37.983411199999999</v>
      </c>
      <c r="G1025" s="11">
        <v>23.735599000000001</v>
      </c>
      <c r="H1025" s="6" t="str">
        <f t="shared" si="0"/>
        <v>(37,9834112 23,735599),ID: 1879,2bd-Glyfada-1610€</v>
      </c>
      <c r="I1025" s="6" t="s">
        <v>3107</v>
      </c>
    </row>
    <row r="1026" spans="1:9" ht="13">
      <c r="A1026" s="11" t="s">
        <v>3108</v>
      </c>
      <c r="B1026" s="6">
        <f>VLOOKUP(A1026,list!A:K,11,FALSE)</f>
        <v>2</v>
      </c>
      <c r="C1026" s="6" t="str">
        <f>VLOOKUP(A1026,list!A:K,6,FALSE)</f>
        <v>Glyfada</v>
      </c>
      <c r="D1026" s="12">
        <f>VLOOKUP(A1026,list!A:K,3,FALSE)</f>
        <v>1500</v>
      </c>
      <c r="E1026" s="6" t="s">
        <v>3109</v>
      </c>
      <c r="F1026" s="11">
        <v>37.985712300000003</v>
      </c>
      <c r="G1026" s="11">
        <v>23.7335551</v>
      </c>
      <c r="H1026" s="6" t="str">
        <f t="shared" si="0"/>
        <v>(37,9857123 23,7335551),ID: 189,2bd-Glyfada-1500€</v>
      </c>
      <c r="I1026" s="6" t="s">
        <v>3110</v>
      </c>
    </row>
    <row r="1027" spans="1:9" ht="13">
      <c r="A1027" s="11" t="s">
        <v>3111</v>
      </c>
      <c r="B1027" s="6">
        <f>VLOOKUP(A1027,list!A:K,11,FALSE)</f>
        <v>2</v>
      </c>
      <c r="C1027" s="6" t="str">
        <f>VLOOKUP(A1027,list!A:K,6,FALSE)</f>
        <v>Glyfada</v>
      </c>
      <c r="D1027" s="12">
        <f>VLOOKUP(A1027,list!A:K,3,FALSE)</f>
        <v>1370</v>
      </c>
      <c r="E1027" s="6" t="s">
        <v>3112</v>
      </c>
      <c r="F1027" s="11">
        <v>37.864957199999999</v>
      </c>
      <c r="G1027" s="11">
        <v>23.759364900000001</v>
      </c>
      <c r="H1027" s="6" t="str">
        <f t="shared" si="0"/>
        <v>(37,8649572 23,7593649),ID: 1916,2bd-Glyfada-1370€</v>
      </c>
      <c r="I1027" s="6" t="s">
        <v>3113</v>
      </c>
    </row>
    <row r="1028" spans="1:9" ht="13">
      <c r="A1028" s="11" t="s">
        <v>3114</v>
      </c>
      <c r="B1028" s="6">
        <f>VLOOKUP(A1028,list!A:K,11,FALSE)</f>
        <v>2</v>
      </c>
      <c r="C1028" s="6" t="str">
        <f>VLOOKUP(A1028,list!A:K,6,FALSE)</f>
        <v>Glyfada</v>
      </c>
      <c r="D1028" s="12">
        <f>VLOOKUP(A1028,list!A:K,3,FALSE)</f>
        <v>1580</v>
      </c>
      <c r="E1028" s="6" t="s">
        <v>3115</v>
      </c>
      <c r="F1028" s="11">
        <v>38.004087300000002</v>
      </c>
      <c r="G1028" s="11">
        <v>23.735721699999999</v>
      </c>
      <c r="H1028" s="6" t="str">
        <f t="shared" si="0"/>
        <v>(38,0040873 23,7357217),ID: 1934,2bd-Glyfada-1580€</v>
      </c>
      <c r="I1028" s="6" t="s">
        <v>3116</v>
      </c>
    </row>
    <row r="1029" spans="1:9" ht="13">
      <c r="A1029" s="11" t="s">
        <v>3117</v>
      </c>
      <c r="B1029" s="6">
        <f>VLOOKUP(A1029,list!A:K,11,FALSE)</f>
        <v>2</v>
      </c>
      <c r="C1029" s="6" t="str">
        <f>VLOOKUP(A1029,list!A:K,6,FALSE)</f>
        <v>Glyfada</v>
      </c>
      <c r="D1029" s="12">
        <f>VLOOKUP(A1029,list!A:K,3,FALSE)</f>
        <v>1700</v>
      </c>
      <c r="E1029" s="6" t="s">
        <v>3118</v>
      </c>
      <c r="F1029" s="11">
        <v>37.939333499999996</v>
      </c>
      <c r="G1029" s="11">
        <v>23.649824200000001</v>
      </c>
      <c r="H1029" s="6" t="str">
        <f t="shared" si="0"/>
        <v>(37,9393335 23,6498242),ID: 195,2bd-Glyfada-1700€</v>
      </c>
      <c r="I1029" s="6" t="s">
        <v>3119</v>
      </c>
    </row>
    <row r="1030" spans="1:9" ht="13">
      <c r="A1030" s="11" t="s">
        <v>3120</v>
      </c>
      <c r="B1030" s="6">
        <f>VLOOKUP(A1030,list!A:K,11,FALSE)</f>
        <v>2</v>
      </c>
      <c r="C1030" s="6" t="str">
        <f>VLOOKUP(A1030,list!A:K,6,FALSE)</f>
        <v>Glyfada</v>
      </c>
      <c r="D1030" s="12">
        <f>VLOOKUP(A1030,list!A:K,3,FALSE)</f>
        <v>1510</v>
      </c>
      <c r="E1030" s="6" t="s">
        <v>3121</v>
      </c>
      <c r="F1030" s="11">
        <v>37.987949499999999</v>
      </c>
      <c r="G1030" s="11">
        <v>23.7665115</v>
      </c>
      <c r="H1030" s="6" t="str">
        <f t="shared" si="0"/>
        <v>(37,9879495 23,7665115),ID: 1957,2bd-Glyfada-1510€</v>
      </c>
      <c r="I1030" s="6" t="s">
        <v>3122</v>
      </c>
    </row>
    <row r="1031" spans="1:9" ht="13">
      <c r="A1031" s="11" t="s">
        <v>3123</v>
      </c>
      <c r="B1031" s="6">
        <f>VLOOKUP(A1031,list!A:K,11,FALSE)</f>
        <v>2</v>
      </c>
      <c r="C1031" s="6" t="str">
        <f>VLOOKUP(A1031,list!A:K,6,FALSE)</f>
        <v>Glyfada</v>
      </c>
      <c r="D1031" s="12">
        <f>VLOOKUP(A1031,list!A:K,3,FALSE)</f>
        <v>1350</v>
      </c>
      <c r="E1031" s="6" t="s">
        <v>3124</v>
      </c>
      <c r="F1031" s="11">
        <v>37.987949499999999</v>
      </c>
      <c r="G1031" s="11">
        <v>23.7665115</v>
      </c>
      <c r="H1031" s="6" t="str">
        <f t="shared" si="0"/>
        <v>(37,9879495 23,7665115),ID: 1967,2bd-Glyfada-1350€</v>
      </c>
      <c r="I1031" s="6" t="s">
        <v>3125</v>
      </c>
    </row>
    <row r="1032" spans="1:9" ht="13">
      <c r="A1032" s="11" t="s">
        <v>3126</v>
      </c>
      <c r="B1032" s="6">
        <f>VLOOKUP(A1032,list!A:K,11,FALSE)</f>
        <v>2</v>
      </c>
      <c r="C1032" s="6" t="str">
        <f>VLOOKUP(A1032,list!A:K,6,FALSE)</f>
        <v>Glyfada</v>
      </c>
      <c r="D1032" s="12">
        <f>VLOOKUP(A1032,list!A:K,3,FALSE)</f>
        <v>1350</v>
      </c>
      <c r="E1032" s="6" t="s">
        <v>3127</v>
      </c>
      <c r="F1032" s="11">
        <v>37.866516699999998</v>
      </c>
      <c r="G1032" s="11">
        <v>23.750308</v>
      </c>
      <c r="H1032" s="6" t="str">
        <f t="shared" si="0"/>
        <v>(37,8665167 23,750308),ID: 1968,2bd-Glyfada-1350€</v>
      </c>
      <c r="I1032" s="6" t="s">
        <v>3128</v>
      </c>
    </row>
    <row r="1033" spans="1:9" ht="13">
      <c r="A1033" s="11" t="s">
        <v>3129</v>
      </c>
      <c r="B1033" s="6">
        <f>VLOOKUP(A1033,list!A:K,11,FALSE)</f>
        <v>2</v>
      </c>
      <c r="C1033" s="6" t="str">
        <f>VLOOKUP(A1033,list!A:K,6,FALSE)</f>
        <v>Glyfada</v>
      </c>
      <c r="D1033" s="12">
        <f>VLOOKUP(A1033,list!A:K,3,FALSE)</f>
        <v>1450</v>
      </c>
      <c r="E1033" s="6" t="s">
        <v>3130</v>
      </c>
      <c r="F1033" s="11">
        <v>37.985712300000003</v>
      </c>
      <c r="G1033" s="11">
        <v>23.7335551</v>
      </c>
      <c r="H1033" s="6" t="str">
        <f t="shared" si="0"/>
        <v>(37,9857123 23,7335551),ID: 314,2bd-Glyfada-1450€</v>
      </c>
      <c r="I1033" s="6" t="s">
        <v>3131</v>
      </c>
    </row>
    <row r="1034" spans="1:9" ht="13">
      <c r="A1034" s="11" t="s">
        <v>3132</v>
      </c>
      <c r="B1034" s="6">
        <f>VLOOKUP(A1034,list!A:K,11,FALSE)</f>
        <v>2</v>
      </c>
      <c r="C1034" s="6" t="str">
        <f>VLOOKUP(A1034,list!A:K,6,FALSE)</f>
        <v>Glyfada</v>
      </c>
      <c r="D1034" s="12">
        <f>VLOOKUP(A1034,list!A:K,3,FALSE)</f>
        <v>1720</v>
      </c>
      <c r="E1034" s="6" t="s">
        <v>3133</v>
      </c>
      <c r="F1034" s="11">
        <v>37.872369300000003</v>
      </c>
      <c r="G1034" s="11">
        <v>23.764069599999999</v>
      </c>
      <c r="H1034" s="6" t="str">
        <f t="shared" si="0"/>
        <v>(37,8723693 23,7640696),ID: 344,2bd-Glyfada-1720€</v>
      </c>
      <c r="I1034" s="6" t="s">
        <v>3134</v>
      </c>
    </row>
    <row r="1035" spans="1:9" ht="13">
      <c r="A1035" s="11" t="s">
        <v>3135</v>
      </c>
      <c r="B1035" s="6">
        <f>VLOOKUP(A1035,list!A:K,11,FALSE)</f>
        <v>2</v>
      </c>
      <c r="C1035" s="6" t="str">
        <f>VLOOKUP(A1035,list!A:K,6,FALSE)</f>
        <v>Glyfada</v>
      </c>
      <c r="D1035" s="12">
        <f>VLOOKUP(A1035,list!A:K,3,FALSE)</f>
        <v>1730</v>
      </c>
      <c r="E1035" s="6" t="s">
        <v>3136</v>
      </c>
      <c r="F1035" s="11">
        <v>37.847068700000001</v>
      </c>
      <c r="G1035" s="11">
        <v>23.7547511</v>
      </c>
      <c r="H1035" s="6" t="str">
        <f t="shared" si="0"/>
        <v>(37,8470687 23,7547511),ID: 380,2bd-Glyfada-1730€</v>
      </c>
      <c r="I1035" s="6" t="s">
        <v>3137</v>
      </c>
    </row>
    <row r="1036" spans="1:9" ht="13">
      <c r="A1036" s="11" t="s">
        <v>3138</v>
      </c>
      <c r="B1036" s="6">
        <f>VLOOKUP(A1036,list!A:K,11,FALSE)</f>
        <v>2</v>
      </c>
      <c r="C1036" s="6" t="str">
        <f>VLOOKUP(A1036,list!A:K,6,FALSE)</f>
        <v>Voula</v>
      </c>
      <c r="D1036" s="12">
        <f>VLOOKUP(A1036,list!A:K,3,FALSE)</f>
        <v>1200</v>
      </c>
      <c r="E1036" s="6" t="s">
        <v>3139</v>
      </c>
      <c r="F1036" s="11">
        <v>37.845317999999999</v>
      </c>
      <c r="G1036" s="11">
        <v>23.764061000000002</v>
      </c>
      <c r="H1036" s="6" t="str">
        <f t="shared" si="0"/>
        <v>(37,845318 23,764061),ID: 407,2bd-Voula-1200€</v>
      </c>
      <c r="I1036" s="6" t="s">
        <v>3140</v>
      </c>
    </row>
    <row r="1037" spans="1:9" ht="13">
      <c r="A1037" s="11" t="s">
        <v>3141</v>
      </c>
      <c r="B1037" s="6">
        <f>VLOOKUP(A1037,list!A:K,11,FALSE)</f>
        <v>2</v>
      </c>
      <c r="C1037" s="6" t="str">
        <f>VLOOKUP(A1037,list!A:K,6,FALSE)</f>
        <v>Voula</v>
      </c>
      <c r="D1037" s="12">
        <f>VLOOKUP(A1037,list!A:K,3,FALSE)</f>
        <v>1330</v>
      </c>
      <c r="E1037" s="6" t="s">
        <v>3142</v>
      </c>
      <c r="F1037" s="11">
        <v>37.9634213</v>
      </c>
      <c r="G1037" s="11">
        <v>23.718905500000002</v>
      </c>
      <c r="H1037" s="6" t="str">
        <f t="shared" si="0"/>
        <v>(37,9634213 23,7189055),ID: 412,2bd-Voula-1330€</v>
      </c>
      <c r="I1037" s="6" t="s">
        <v>3143</v>
      </c>
    </row>
    <row r="1038" spans="1:9" ht="13">
      <c r="A1038" s="11" t="s">
        <v>3144</v>
      </c>
      <c r="B1038" s="6">
        <f>VLOOKUP(A1038,list!A:K,11,FALSE)</f>
        <v>2</v>
      </c>
      <c r="C1038" s="6" t="str">
        <f>VLOOKUP(A1038,list!A:K,6,FALSE)</f>
        <v>Glyfada</v>
      </c>
      <c r="D1038" s="12">
        <f>VLOOKUP(A1038,list!A:K,3,FALSE)</f>
        <v>1250</v>
      </c>
      <c r="E1038" s="6" t="s">
        <v>3145</v>
      </c>
      <c r="F1038" s="11">
        <v>37.9847696</v>
      </c>
      <c r="G1038" s="11">
        <v>23.7241091</v>
      </c>
      <c r="H1038" s="6" t="str">
        <f t="shared" si="0"/>
        <v>(37,9847696 23,7241091),ID: 448,2bd-Glyfada-1250€</v>
      </c>
      <c r="I1038" s="6" t="s">
        <v>3146</v>
      </c>
    </row>
    <row r="1039" spans="1:9" ht="13">
      <c r="A1039" s="11" t="s">
        <v>3147</v>
      </c>
      <c r="B1039" s="6">
        <f>VLOOKUP(A1039,list!A:K,11,FALSE)</f>
        <v>2</v>
      </c>
      <c r="C1039" s="6" t="str">
        <f>VLOOKUP(A1039,list!A:K,6,FALSE)</f>
        <v>Glyfada</v>
      </c>
      <c r="D1039" s="12">
        <f>VLOOKUP(A1039,list!A:K,3,FALSE)</f>
        <v>1650</v>
      </c>
      <c r="E1039" s="6" t="s">
        <v>3148</v>
      </c>
      <c r="F1039" s="11">
        <v>37.8509782</v>
      </c>
      <c r="G1039" s="11">
        <v>23.770719199999998</v>
      </c>
      <c r="H1039" s="6" t="str">
        <f t="shared" si="0"/>
        <v>(37,8509782 23,7707192),ID: 477,2bd-Glyfada-1650€</v>
      </c>
      <c r="I1039" s="6" t="s">
        <v>3149</v>
      </c>
    </row>
    <row r="1040" spans="1:9" ht="13">
      <c r="A1040" s="11" t="s">
        <v>3150</v>
      </c>
      <c r="B1040" s="6">
        <f>VLOOKUP(A1040,list!A:K,11,FALSE)</f>
        <v>2</v>
      </c>
      <c r="C1040" s="6" t="str">
        <f>VLOOKUP(A1040,list!A:K,6,FALSE)</f>
        <v>Voula</v>
      </c>
      <c r="D1040" s="12">
        <f>VLOOKUP(A1040,list!A:K,3,FALSE)</f>
        <v>1670</v>
      </c>
      <c r="E1040" s="6" t="s">
        <v>3151</v>
      </c>
      <c r="F1040" s="11">
        <v>37.863390600000002</v>
      </c>
      <c r="G1040" s="11">
        <v>23.756597899999999</v>
      </c>
      <c r="H1040" s="6" t="str">
        <f t="shared" si="0"/>
        <v>(37,8633906 23,7565979),ID: 478,2bd-Voula-1670€</v>
      </c>
      <c r="I1040" s="6" t="s">
        <v>3152</v>
      </c>
    </row>
    <row r="1041" spans="1:9" ht="13">
      <c r="A1041" s="11" t="s">
        <v>3153</v>
      </c>
      <c r="B1041" s="6">
        <f>VLOOKUP(A1041,list!A:K,11,FALSE)</f>
        <v>2</v>
      </c>
      <c r="C1041" s="6" t="str">
        <f>VLOOKUP(A1041,list!A:K,6,FALSE)</f>
        <v>Glyfada</v>
      </c>
      <c r="D1041" s="12">
        <f>VLOOKUP(A1041,list!A:K,3,FALSE)</f>
        <v>1280</v>
      </c>
      <c r="E1041" s="6" t="s">
        <v>3154</v>
      </c>
      <c r="F1041" s="11">
        <v>37.865729399999999</v>
      </c>
      <c r="G1041" s="11">
        <v>23.749269200000001</v>
      </c>
      <c r="H1041" s="6" t="str">
        <f t="shared" si="0"/>
        <v>(37,8657294 23,7492692),ID: 513,2bd-Glyfada-1280€</v>
      </c>
      <c r="I1041" s="6" t="s">
        <v>3155</v>
      </c>
    </row>
    <row r="1042" spans="1:9" ht="13">
      <c r="A1042" s="11" t="s">
        <v>3156</v>
      </c>
      <c r="B1042" s="6">
        <f>VLOOKUP(A1042,list!A:K,11,FALSE)</f>
        <v>2</v>
      </c>
      <c r="C1042" s="6" t="str">
        <f>VLOOKUP(A1042,list!A:K,6,FALSE)</f>
        <v>Glyfada</v>
      </c>
      <c r="D1042" s="12">
        <f>VLOOKUP(A1042,list!A:K,3,FALSE)</f>
        <v>1990</v>
      </c>
      <c r="E1042" s="6" t="s">
        <v>3157</v>
      </c>
      <c r="F1042" s="11">
        <v>38.004087300000002</v>
      </c>
      <c r="G1042" s="11">
        <v>23.735721699999999</v>
      </c>
      <c r="H1042" s="6" t="str">
        <f t="shared" si="0"/>
        <v>(38,0040873 23,7357217),ID: 533,2bd-Glyfada-1990€</v>
      </c>
      <c r="I1042" s="6" t="s">
        <v>3158</v>
      </c>
    </row>
    <row r="1043" spans="1:9" ht="13">
      <c r="A1043" s="11" t="s">
        <v>3159</v>
      </c>
      <c r="B1043" s="6">
        <f>VLOOKUP(A1043,list!A:K,11,FALSE)</f>
        <v>2</v>
      </c>
      <c r="C1043" s="6" t="str">
        <f>VLOOKUP(A1043,list!A:K,6,FALSE)</f>
        <v>Glyfada</v>
      </c>
      <c r="D1043" s="12">
        <f>VLOOKUP(A1043,list!A:K,3,FALSE)</f>
        <v>1870</v>
      </c>
      <c r="E1043" s="6" t="s">
        <v>3160</v>
      </c>
      <c r="F1043" s="11">
        <v>37.871724899999997</v>
      </c>
      <c r="G1043" s="11">
        <v>23.739046900000002</v>
      </c>
      <c r="H1043" s="6" t="str">
        <f t="shared" si="0"/>
        <v>(37,8717249 23,7390469),ID: 558,2bd-Glyfada-1870€</v>
      </c>
      <c r="I1043" s="6" t="s">
        <v>3161</v>
      </c>
    </row>
    <row r="1044" spans="1:9" ht="13">
      <c r="A1044" s="11" t="s">
        <v>3162</v>
      </c>
      <c r="B1044" s="6">
        <f>VLOOKUP(A1044,list!A:K,11,FALSE)</f>
        <v>2</v>
      </c>
      <c r="C1044" s="6" t="str">
        <f>VLOOKUP(A1044,list!A:K,6,FALSE)</f>
        <v>Glyfada</v>
      </c>
      <c r="D1044" s="12">
        <f>VLOOKUP(A1044,list!A:K,3,FALSE)</f>
        <v>1640</v>
      </c>
      <c r="E1044" s="6" t="s">
        <v>3163</v>
      </c>
      <c r="F1044" s="11">
        <v>37.873986000000002</v>
      </c>
      <c r="G1044" s="11">
        <v>23.762838800000001</v>
      </c>
      <c r="H1044" s="6" t="str">
        <f t="shared" si="0"/>
        <v>(37,873986 23,7628388),ID: 564,2bd-Glyfada-1640€</v>
      </c>
      <c r="I1044" s="6" t="s">
        <v>3164</v>
      </c>
    </row>
    <row r="1045" spans="1:9" ht="13">
      <c r="A1045" s="11" t="s">
        <v>3165</v>
      </c>
      <c r="B1045" s="6">
        <f>VLOOKUP(A1045,list!A:K,11,FALSE)</f>
        <v>2</v>
      </c>
      <c r="C1045" s="6" t="str">
        <f>VLOOKUP(A1045,list!A:K,6,FALSE)</f>
        <v>Glyfada</v>
      </c>
      <c r="D1045" s="12">
        <f>VLOOKUP(A1045,list!A:K,3,FALSE)</f>
        <v>1290</v>
      </c>
      <c r="E1045" s="6" t="s">
        <v>3166</v>
      </c>
      <c r="F1045" s="11">
        <v>37.866516699999998</v>
      </c>
      <c r="G1045" s="11">
        <v>23.750308</v>
      </c>
      <c r="H1045" s="6" t="str">
        <f t="shared" si="0"/>
        <v>(37,8665167 23,750308),ID: 584,2bd-Glyfada-1290€</v>
      </c>
      <c r="I1045" s="6" t="s">
        <v>3167</v>
      </c>
    </row>
    <row r="1046" spans="1:9" ht="13">
      <c r="A1046" s="11" t="s">
        <v>3168</v>
      </c>
      <c r="B1046" s="6">
        <f>VLOOKUP(A1046,list!A:K,11,FALSE)</f>
        <v>2</v>
      </c>
      <c r="C1046" s="6" t="str">
        <f>VLOOKUP(A1046,list!A:K,6,FALSE)</f>
        <v>Voula</v>
      </c>
      <c r="D1046" s="12">
        <f>VLOOKUP(A1046,list!A:K,3,FALSE)</f>
        <v>1530</v>
      </c>
      <c r="E1046" s="6" t="s">
        <v>3169</v>
      </c>
      <c r="F1046" s="11">
        <v>37.865729399999999</v>
      </c>
      <c r="G1046" s="11">
        <v>23.749269200000001</v>
      </c>
      <c r="H1046" s="6" t="str">
        <f t="shared" si="0"/>
        <v>(37,8657294 23,7492692),ID: 644,2bd-Voula-1530€</v>
      </c>
      <c r="I1046" s="6" t="s">
        <v>3170</v>
      </c>
    </row>
    <row r="1047" spans="1:9" ht="13">
      <c r="A1047" s="11" t="s">
        <v>3171</v>
      </c>
      <c r="B1047" s="6">
        <f>VLOOKUP(A1047,list!A:K,11,FALSE)</f>
        <v>2</v>
      </c>
      <c r="C1047" s="6" t="str">
        <f>VLOOKUP(A1047,list!A:K,6,FALSE)</f>
        <v>Glyfada</v>
      </c>
      <c r="D1047" s="12">
        <f>VLOOKUP(A1047,list!A:K,3,FALSE)</f>
        <v>1510</v>
      </c>
      <c r="E1047" s="6" t="s">
        <v>3172</v>
      </c>
      <c r="F1047" s="11">
        <v>37.876938899999999</v>
      </c>
      <c r="G1047" s="11">
        <v>23.7589328</v>
      </c>
      <c r="H1047" s="6" t="str">
        <f t="shared" si="0"/>
        <v>(37,8769389 23,7589328),ID: 669,2bd-Glyfada-1510€</v>
      </c>
      <c r="I1047" s="6" t="s">
        <v>3173</v>
      </c>
    </row>
    <row r="1048" spans="1:9" ht="13">
      <c r="A1048" s="11" t="s">
        <v>3174</v>
      </c>
      <c r="B1048" s="6">
        <f>VLOOKUP(A1048,list!A:K,11,FALSE)</f>
        <v>2</v>
      </c>
      <c r="C1048" s="6" t="str">
        <f>VLOOKUP(A1048,list!A:K,6,FALSE)</f>
        <v>Voula</v>
      </c>
      <c r="D1048" s="12">
        <f>VLOOKUP(A1048,list!A:K,3,FALSE)</f>
        <v>1290</v>
      </c>
      <c r="E1048" s="6" t="s">
        <v>3175</v>
      </c>
      <c r="F1048" s="11">
        <v>37.860700999999999</v>
      </c>
      <c r="G1048" s="11">
        <v>23.7587659</v>
      </c>
      <c r="H1048" s="6" t="str">
        <f t="shared" si="0"/>
        <v>(37,860701 23,7587659),ID: 711,2bd-Voula-1290€</v>
      </c>
      <c r="I1048" s="6" t="s">
        <v>3176</v>
      </c>
    </row>
    <row r="1049" spans="1:9" ht="13">
      <c r="A1049" s="11" t="s">
        <v>3177</v>
      </c>
      <c r="B1049" s="6">
        <f>VLOOKUP(A1049,list!A:K,11,FALSE)</f>
        <v>2</v>
      </c>
      <c r="C1049" s="6" t="str">
        <f>VLOOKUP(A1049,list!A:K,6,FALSE)</f>
        <v>Vouliagmeni</v>
      </c>
      <c r="D1049" s="12">
        <f>VLOOKUP(A1049,list!A:K,3,FALSE)</f>
        <v>1580</v>
      </c>
      <c r="E1049" s="6" t="s">
        <v>3178</v>
      </c>
      <c r="F1049" s="11">
        <v>37.989185399999997</v>
      </c>
      <c r="G1049" s="11">
        <v>23.7335387</v>
      </c>
      <c r="H1049" s="6" t="str">
        <f t="shared" si="0"/>
        <v>(37,9891854 23,7335387),ID: 728,2bd-Vouliagmeni-1580€</v>
      </c>
      <c r="I1049" s="6" t="s">
        <v>3179</v>
      </c>
    </row>
    <row r="1050" spans="1:9" ht="13">
      <c r="A1050" s="11" t="s">
        <v>3180</v>
      </c>
      <c r="B1050" s="6">
        <f>VLOOKUP(A1050,list!A:K,11,FALSE)</f>
        <v>2</v>
      </c>
      <c r="C1050" s="6" t="str">
        <f>VLOOKUP(A1050,list!A:K,6,FALSE)</f>
        <v>Glyfada</v>
      </c>
      <c r="D1050" s="12">
        <f>VLOOKUP(A1050,list!A:K,3,FALSE)</f>
        <v>1760</v>
      </c>
      <c r="E1050" s="6" t="s">
        <v>3181</v>
      </c>
      <c r="F1050" s="11">
        <v>37.861939599999999</v>
      </c>
      <c r="G1050" s="11">
        <v>23.750594799999998</v>
      </c>
      <c r="H1050" s="6" t="str">
        <f t="shared" si="0"/>
        <v>(37,8619396 23,7505948),ID: 736,2bd-Glyfada-1760€</v>
      </c>
      <c r="I1050" s="6" t="s">
        <v>3182</v>
      </c>
    </row>
    <row r="1051" spans="1:9" ht="13">
      <c r="A1051" s="11" t="s">
        <v>3183</v>
      </c>
      <c r="B1051" s="6">
        <f>VLOOKUP(A1051,list!A:K,11,FALSE)</f>
        <v>2</v>
      </c>
      <c r="C1051" s="6" t="str">
        <f>VLOOKUP(A1051,list!A:K,6,FALSE)</f>
        <v>Glyfada</v>
      </c>
      <c r="D1051" s="12">
        <f>VLOOKUP(A1051,list!A:K,3,FALSE)</f>
        <v>1550</v>
      </c>
      <c r="E1051" s="6" t="s">
        <v>3184</v>
      </c>
      <c r="F1051" s="11">
        <v>37.874998400000003</v>
      </c>
      <c r="G1051" s="11">
        <v>23.7628214</v>
      </c>
      <c r="H1051" s="6" t="str">
        <f t="shared" si="0"/>
        <v>(37,8749984 23,7628214),ID: 743,2bd-Glyfada-1550€</v>
      </c>
      <c r="I1051" s="6" t="s">
        <v>3185</v>
      </c>
    </row>
    <row r="1052" spans="1:9" ht="13">
      <c r="A1052" s="11" t="s">
        <v>3186</v>
      </c>
      <c r="B1052" s="6">
        <f>VLOOKUP(A1052,list!A:K,11,FALSE)</f>
        <v>2</v>
      </c>
      <c r="C1052" s="6" t="str">
        <f>VLOOKUP(A1052,list!A:K,6,FALSE)</f>
        <v>Voula</v>
      </c>
      <c r="D1052" s="12">
        <f>VLOOKUP(A1052,list!A:K,3,FALSE)</f>
        <v>1260</v>
      </c>
      <c r="E1052" s="6" t="s">
        <v>3187</v>
      </c>
      <c r="F1052" s="11">
        <v>37.845317999999999</v>
      </c>
      <c r="G1052" s="11">
        <v>23.764061000000002</v>
      </c>
      <c r="H1052" s="6" t="str">
        <f t="shared" si="0"/>
        <v>(37,845318 23,764061),ID: 762,2bd-Voula-1260€</v>
      </c>
      <c r="I1052" s="6" t="s">
        <v>3188</v>
      </c>
    </row>
    <row r="1053" spans="1:9" ht="13">
      <c r="A1053" s="11" t="s">
        <v>3189</v>
      </c>
      <c r="B1053" s="6">
        <f>VLOOKUP(A1053,list!A:K,11,FALSE)</f>
        <v>2</v>
      </c>
      <c r="C1053" s="6" t="str">
        <f>VLOOKUP(A1053,list!A:K,6,FALSE)</f>
        <v>Voula</v>
      </c>
      <c r="D1053" s="12">
        <f>VLOOKUP(A1053,list!A:K,3,FALSE)</f>
        <v>1720</v>
      </c>
      <c r="E1053" s="6" t="s">
        <v>3190</v>
      </c>
      <c r="F1053" s="11">
        <v>37.844894699999998</v>
      </c>
      <c r="G1053" s="11">
        <v>23.770342500000002</v>
      </c>
      <c r="H1053" s="6" t="str">
        <f t="shared" si="0"/>
        <v>(37,8448947 23,7703425),ID: 832,2bd-Voula-1720€</v>
      </c>
      <c r="I1053" s="6" t="s">
        <v>3191</v>
      </c>
    </row>
    <row r="1054" spans="1:9" ht="13">
      <c r="A1054" s="11" t="s">
        <v>3192</v>
      </c>
      <c r="B1054" s="6">
        <f>VLOOKUP(A1054,list!A:K,11,FALSE)</f>
        <v>2</v>
      </c>
      <c r="C1054" s="6" t="str">
        <f>VLOOKUP(A1054,list!A:K,6,FALSE)</f>
        <v>Glyfada</v>
      </c>
      <c r="D1054" s="12">
        <f>VLOOKUP(A1054,list!A:K,3,FALSE)</f>
        <v>1610</v>
      </c>
      <c r="E1054" s="6" t="s">
        <v>3193</v>
      </c>
      <c r="F1054" s="11">
        <v>37.855812</v>
      </c>
      <c r="G1054" s="11">
        <v>23.757519200000001</v>
      </c>
      <c r="H1054" s="6" t="str">
        <f t="shared" si="0"/>
        <v>(37,855812 23,7575192),ID: 847,2bd-Glyfada-1610€</v>
      </c>
      <c r="I1054" s="6" t="s">
        <v>3194</v>
      </c>
    </row>
    <row r="1055" spans="1:9" ht="13">
      <c r="A1055" s="11" t="s">
        <v>3195</v>
      </c>
      <c r="B1055" s="6">
        <f>VLOOKUP(A1055,list!A:K,11,FALSE)</f>
        <v>2</v>
      </c>
      <c r="C1055" s="6" t="str">
        <f>VLOOKUP(A1055,list!A:K,6,FALSE)</f>
        <v>Glyfada</v>
      </c>
      <c r="D1055" s="12">
        <f>VLOOKUP(A1055,list!A:K,3,FALSE)</f>
        <v>1550</v>
      </c>
      <c r="E1055" s="6" t="s">
        <v>3196</v>
      </c>
      <c r="F1055" s="11">
        <v>37.866661000000001</v>
      </c>
      <c r="G1055" s="11">
        <v>23.758552099999999</v>
      </c>
      <c r="H1055" s="6" t="str">
        <f t="shared" si="0"/>
        <v>(37,866661 23,7585521),ID: 855,2bd-Glyfada-1550€</v>
      </c>
      <c r="I1055" s="6" t="s">
        <v>3197</v>
      </c>
    </row>
    <row r="1056" spans="1:9" ht="13">
      <c r="A1056" s="11" t="s">
        <v>3198</v>
      </c>
      <c r="B1056" s="6">
        <f>VLOOKUP(A1056,list!A:K,11,FALSE)</f>
        <v>2</v>
      </c>
      <c r="C1056" s="6" t="str">
        <f>VLOOKUP(A1056,list!A:K,6,FALSE)</f>
        <v>Glyfada</v>
      </c>
      <c r="D1056" s="12">
        <f>VLOOKUP(A1056,list!A:K,3,FALSE)</f>
        <v>1400</v>
      </c>
      <c r="E1056" s="6" t="s">
        <v>3199</v>
      </c>
      <c r="F1056" s="11">
        <v>37.874109199999999</v>
      </c>
      <c r="G1056" s="11">
        <v>23.752738799999999</v>
      </c>
      <c r="H1056" s="6" t="str">
        <f t="shared" si="0"/>
        <v>(37,8741092 23,7527388),ID: 859,2bd-Glyfada-1400€</v>
      </c>
      <c r="I1056" s="6" t="s">
        <v>3200</v>
      </c>
    </row>
    <row r="1057" spans="1:9" ht="13">
      <c r="A1057" s="11" t="s">
        <v>3201</v>
      </c>
      <c r="B1057" s="6">
        <f>VLOOKUP(A1057,list!A:K,11,FALSE)</f>
        <v>2</v>
      </c>
      <c r="C1057" s="6" t="str">
        <f>VLOOKUP(A1057,list!A:K,6,FALSE)</f>
        <v>Glyfada</v>
      </c>
      <c r="D1057" s="12">
        <f>VLOOKUP(A1057,list!A:K,3,FALSE)</f>
        <v>1480</v>
      </c>
      <c r="E1057" s="6" t="s">
        <v>3202</v>
      </c>
      <c r="F1057" s="11">
        <v>37.976930699999997</v>
      </c>
      <c r="G1057" s="11">
        <v>23.7244758</v>
      </c>
      <c r="H1057" s="6" t="str">
        <f t="shared" si="0"/>
        <v>(37,9769307 23,7244758),ID: 87,2bd-Glyfada-1480€</v>
      </c>
      <c r="I1057" s="6" t="s">
        <v>3203</v>
      </c>
    </row>
    <row r="1058" spans="1:9" ht="13">
      <c r="A1058" s="11" t="s">
        <v>3204</v>
      </c>
      <c r="B1058" s="6">
        <f>VLOOKUP(A1058,list!A:K,11,FALSE)</f>
        <v>2</v>
      </c>
      <c r="C1058" s="6" t="str">
        <f>VLOOKUP(A1058,list!A:K,6,FALSE)</f>
        <v>Glyfada</v>
      </c>
      <c r="D1058" s="12">
        <f>VLOOKUP(A1058,list!A:K,3,FALSE)</f>
        <v>1810</v>
      </c>
      <c r="E1058" s="6" t="s">
        <v>3205</v>
      </c>
      <c r="F1058" s="11">
        <v>37.863062599999999</v>
      </c>
      <c r="G1058" s="11">
        <v>23.757255300000001</v>
      </c>
      <c r="H1058" s="6" t="str">
        <f t="shared" si="0"/>
        <v>(37,8630626 23,7572553),ID: 905,2bd-Glyfada-1810€</v>
      </c>
      <c r="I1058" s="6" t="s">
        <v>3206</v>
      </c>
    </row>
    <row r="1059" spans="1:9" ht="13">
      <c r="A1059" s="11" t="s">
        <v>3207</v>
      </c>
      <c r="B1059" s="6">
        <f>VLOOKUP(A1059,list!A:K,11,FALSE)</f>
        <v>2</v>
      </c>
      <c r="C1059" s="6" t="str">
        <f>VLOOKUP(A1059,list!A:K,6,FALSE)</f>
        <v>Glyfada</v>
      </c>
      <c r="D1059" s="12">
        <f>VLOOKUP(A1059,list!A:K,3,FALSE)</f>
        <v>1450</v>
      </c>
      <c r="E1059" s="6" t="s">
        <v>3208</v>
      </c>
      <c r="F1059" s="11">
        <v>37.874109199999999</v>
      </c>
      <c r="G1059" s="11">
        <v>23.752738799999999</v>
      </c>
      <c r="H1059" s="6" t="str">
        <f t="shared" si="0"/>
        <v>(37,8741092 23,7527388),ID: 922,2bd-Glyfada-1450€</v>
      </c>
      <c r="I1059" s="6" t="s">
        <v>3209</v>
      </c>
    </row>
    <row r="1060" spans="1:9" ht="13">
      <c r="A1060" s="11" t="s">
        <v>3210</v>
      </c>
      <c r="B1060" s="6">
        <f>VLOOKUP(A1060,list!A:K,11,FALSE)</f>
        <v>2</v>
      </c>
      <c r="C1060" s="6" t="str">
        <f>VLOOKUP(A1060,list!A:K,6,FALSE)</f>
        <v>Glyfada</v>
      </c>
      <c r="D1060" s="12">
        <f>VLOOKUP(A1060,list!A:K,3,FALSE)</f>
        <v>1260</v>
      </c>
      <c r="E1060" s="6" t="s">
        <v>3211</v>
      </c>
      <c r="F1060" s="11">
        <v>37.86748</v>
      </c>
      <c r="G1060" s="11">
        <v>23.748748800000001</v>
      </c>
      <c r="H1060" s="6" t="str">
        <f t="shared" si="0"/>
        <v>(37,86748 23,7487488),ID: 934,2bd-Glyfada-1260€</v>
      </c>
      <c r="I1060" s="6" t="s">
        <v>3212</v>
      </c>
    </row>
    <row r="1061" spans="1:9" ht="13">
      <c r="A1061" s="11" t="s">
        <v>3213</v>
      </c>
      <c r="B1061" s="6">
        <f>VLOOKUP(A1061,list!A:K,11,FALSE)</f>
        <v>2</v>
      </c>
      <c r="C1061" s="6" t="str">
        <f>VLOOKUP(A1061,list!A:K,6,FALSE)</f>
        <v>Glyfada</v>
      </c>
      <c r="D1061" s="12">
        <f>VLOOKUP(A1061,list!A:K,3,FALSE)</f>
        <v>1480</v>
      </c>
      <c r="E1061" s="6" t="s">
        <v>3214</v>
      </c>
      <c r="F1061" s="11">
        <v>37.8509782</v>
      </c>
      <c r="G1061" s="11">
        <v>23.770719199999998</v>
      </c>
      <c r="H1061" s="6" t="str">
        <f t="shared" si="0"/>
        <v>(37,8509782 23,7707192),ID: 945,2bd-Glyfada-1480€</v>
      </c>
      <c r="I1061" s="6" t="s">
        <v>3215</v>
      </c>
    </row>
    <row r="1062" spans="1:9" ht="13">
      <c r="A1062" s="11" t="s">
        <v>3216</v>
      </c>
      <c r="B1062" s="6">
        <f>VLOOKUP(A1062,list!A:K,11,FALSE)</f>
        <v>2</v>
      </c>
      <c r="C1062" s="6" t="str">
        <f>VLOOKUP(A1062,list!A:K,6,FALSE)</f>
        <v>Elliniko</v>
      </c>
      <c r="D1062" s="12">
        <f>VLOOKUP(A1062,list!A:K,3,FALSE)</f>
        <v>1730</v>
      </c>
      <c r="E1062" s="6" t="s">
        <v>3217</v>
      </c>
      <c r="F1062" s="11">
        <v>37.873986000000002</v>
      </c>
      <c r="G1062" s="11">
        <v>23.762838800000001</v>
      </c>
      <c r="H1062" s="6" t="str">
        <f t="shared" si="0"/>
        <v>(37,873986 23,7628388),ID: 952,2bd-Elliniko-1730€</v>
      </c>
      <c r="I1062" s="6" t="s">
        <v>3218</v>
      </c>
    </row>
    <row r="1063" spans="1:9" ht="13">
      <c r="A1063" s="11" t="s">
        <v>3219</v>
      </c>
      <c r="B1063" s="6">
        <f>VLOOKUP(A1063,list!A:K,11,FALSE)</f>
        <v>2</v>
      </c>
      <c r="C1063" s="6" t="str">
        <f>VLOOKUP(A1063,list!A:K,6,FALSE)</f>
        <v>Glyfada</v>
      </c>
      <c r="D1063" s="12">
        <f>VLOOKUP(A1063,list!A:K,3,FALSE)</f>
        <v>1300</v>
      </c>
      <c r="E1063" s="6" t="s">
        <v>3220</v>
      </c>
      <c r="F1063" s="11">
        <v>37.864957199999999</v>
      </c>
      <c r="G1063" s="11">
        <v>23.759364900000001</v>
      </c>
      <c r="H1063" s="6" t="str">
        <f t="shared" si="0"/>
        <v>(37,8649572 23,7593649),ID: 967,2bd-Glyfada-1300€</v>
      </c>
      <c r="I1063" s="6" t="s">
        <v>3221</v>
      </c>
    </row>
    <row r="1064" spans="1:9" ht="13">
      <c r="A1064" s="11" t="s">
        <v>3222</v>
      </c>
      <c r="B1064" s="6">
        <f>VLOOKUP(A1064,list!A:K,11,FALSE)</f>
        <v>2</v>
      </c>
      <c r="C1064" s="6" t="str">
        <f>VLOOKUP(A1064,list!A:K,6,FALSE)</f>
        <v>Glyfada</v>
      </c>
      <c r="D1064" s="12">
        <f>VLOOKUP(A1064,list!A:K,3,FALSE)</f>
        <v>1240</v>
      </c>
      <c r="E1064" s="6" t="s">
        <v>3100</v>
      </c>
      <c r="F1064" s="11">
        <v>37.876206500000002</v>
      </c>
      <c r="G1064" s="11">
        <v>23.734174199999998</v>
      </c>
      <c r="H1064" s="6" t="str">
        <f t="shared" si="0"/>
        <v>(37,8762065 23,7341742),ID: 974,2bd-Glyfada-1240€</v>
      </c>
      <c r="I1064" s="6" t="s">
        <v>3223</v>
      </c>
    </row>
    <row r="1065" spans="1:9" ht="13">
      <c r="A1065" s="11" t="s">
        <v>3224</v>
      </c>
      <c r="B1065" s="6">
        <f>VLOOKUP(A1065,list!A:K,11,FALSE)</f>
        <v>2</v>
      </c>
      <c r="C1065" s="6" t="str">
        <f>VLOOKUP(A1065,list!A:K,6,FALSE)</f>
        <v>Glyfada</v>
      </c>
      <c r="D1065" s="12">
        <f>VLOOKUP(A1065,list!A:K,3,FALSE)</f>
        <v>1340</v>
      </c>
      <c r="E1065" s="6" t="s">
        <v>3225</v>
      </c>
      <c r="F1065" s="11">
        <v>37.853784300000001</v>
      </c>
      <c r="G1065" s="11">
        <v>23.759861999999998</v>
      </c>
      <c r="H1065" s="6" t="str">
        <f t="shared" si="0"/>
        <v>(37,8537843 23,759862),ID: 976,2bd-Glyfada-1340€</v>
      </c>
      <c r="I1065" s="6" t="s">
        <v>3226</v>
      </c>
    </row>
    <row r="1066" spans="1:9" ht="13">
      <c r="A1066" s="11" t="s">
        <v>3227</v>
      </c>
      <c r="B1066" s="6">
        <f>VLOOKUP(A1066,list!A:K,11,FALSE)</f>
        <v>3</v>
      </c>
      <c r="C1066" s="6" t="str">
        <f>VLOOKUP(A1066,list!A:K,6,FALSE)</f>
        <v>Marousi</v>
      </c>
      <c r="D1066" s="12">
        <f>VLOOKUP(A1066,list!A:K,3,FALSE)</f>
        <v>1260</v>
      </c>
      <c r="E1066" s="6" t="s">
        <v>3228</v>
      </c>
      <c r="F1066" s="11">
        <v>38.046310099999999</v>
      </c>
      <c r="G1066" s="11">
        <v>23.8074163</v>
      </c>
      <c r="H1066" s="6" t="str">
        <f t="shared" si="0"/>
        <v>(38,0463101 23,8074163),ID: 1010914P,3bd-Marousi-1260€</v>
      </c>
      <c r="I1066" s="6" t="s">
        <v>3229</v>
      </c>
    </row>
    <row r="1067" spans="1:9" ht="13">
      <c r="A1067" s="11" t="s">
        <v>3230</v>
      </c>
      <c r="B1067" s="6">
        <f>VLOOKUP(A1067,list!A:K,11,FALSE)</f>
        <v>3</v>
      </c>
      <c r="C1067" s="6" t="str">
        <f>VLOOKUP(A1067,list!A:K,6,FALSE)</f>
        <v>Marousi</v>
      </c>
      <c r="D1067" s="12">
        <f>VLOOKUP(A1067,list!A:K,3,FALSE)</f>
        <v>1480</v>
      </c>
      <c r="E1067" s="6" t="s">
        <v>3231</v>
      </c>
      <c r="F1067" s="11">
        <v>37.975965700000003</v>
      </c>
      <c r="G1067" s="11">
        <v>23.744222300000001</v>
      </c>
      <c r="H1067" s="6" t="str">
        <f t="shared" si="0"/>
        <v>(37,9759657 23,7442223),ID: 1694,3bd-Marousi-1480€</v>
      </c>
      <c r="I1067" s="6" t="s">
        <v>3232</v>
      </c>
    </row>
    <row r="1068" spans="1:9" ht="13">
      <c r="A1068" s="11" t="s">
        <v>3233</v>
      </c>
      <c r="B1068" s="6">
        <f>VLOOKUP(A1068,list!A:K,11,FALSE)</f>
        <v>3</v>
      </c>
      <c r="C1068" s="6" t="str">
        <f>VLOOKUP(A1068,list!A:K,6,FALSE)</f>
        <v>Marousi</v>
      </c>
      <c r="D1068" s="12">
        <f>VLOOKUP(A1068,list!A:K,3,FALSE)</f>
        <v>1620</v>
      </c>
      <c r="E1068" s="6" t="s">
        <v>3234</v>
      </c>
      <c r="F1068" s="11">
        <v>38.046310099999999</v>
      </c>
      <c r="G1068" s="11">
        <v>23.8074163</v>
      </c>
      <c r="H1068" s="6" t="str">
        <f t="shared" si="0"/>
        <v>(38,0463101 23,8074163),ID: 1017814P,3bd-Marousi-1620€</v>
      </c>
      <c r="I1068" s="6" t="s">
        <v>3235</v>
      </c>
    </row>
    <row r="1069" spans="1:9" ht="13">
      <c r="A1069" s="11" t="s">
        <v>3236</v>
      </c>
      <c r="B1069" s="6">
        <f>VLOOKUP(A1069,list!A:K,11,FALSE)</f>
        <v>3</v>
      </c>
      <c r="C1069" s="6" t="str">
        <f>VLOOKUP(A1069,list!A:K,6,FALSE)</f>
        <v>Marousi</v>
      </c>
      <c r="D1069" s="12">
        <f>VLOOKUP(A1069,list!A:K,3,FALSE)</f>
        <v>1680</v>
      </c>
      <c r="E1069" s="6" t="s">
        <v>3237</v>
      </c>
      <c r="F1069" s="11">
        <v>38.033127299999997</v>
      </c>
      <c r="G1069" s="11">
        <v>23.788307799999998</v>
      </c>
      <c r="H1069" s="6" t="str">
        <f t="shared" si="0"/>
        <v>(38,0331273 23,7883078),ID: 1010932P,3bd-Marousi-1680€</v>
      </c>
      <c r="I1069" s="6" t="s">
        <v>3238</v>
      </c>
    </row>
    <row r="1070" spans="1:9" ht="13">
      <c r="A1070" s="11" t="s">
        <v>3239</v>
      </c>
      <c r="B1070" s="6">
        <f>VLOOKUP(A1070,list!A:K,11,FALSE)</f>
        <v>3</v>
      </c>
      <c r="C1070" s="6" t="str">
        <f>VLOOKUP(A1070,list!A:K,6,FALSE)</f>
        <v>Chalandri</v>
      </c>
      <c r="D1070" s="12">
        <f>VLOOKUP(A1070,list!A:K,3,FALSE)</f>
        <v>1690</v>
      </c>
      <c r="E1070" s="6" t="s">
        <v>3240</v>
      </c>
      <c r="F1070" s="11">
        <v>38.013649200000003</v>
      </c>
      <c r="G1070" s="11">
        <v>23.788266199999999</v>
      </c>
      <c r="H1070" s="6" t="str">
        <f t="shared" si="0"/>
        <v>(38,0136492 23,7882662),ID: 404,3bd-Chalandri-1690€</v>
      </c>
      <c r="I1070" s="6" t="s">
        <v>3241</v>
      </c>
    </row>
    <row r="1071" spans="1:9" ht="13">
      <c r="A1071" s="11" t="s">
        <v>3242</v>
      </c>
      <c r="B1071" s="6">
        <f>VLOOKUP(A1071,list!A:K,11,FALSE)</f>
        <v>3</v>
      </c>
      <c r="C1071" s="6" t="str">
        <f>VLOOKUP(A1071,list!A:K,6,FALSE)</f>
        <v>Palaio Faliro</v>
      </c>
      <c r="D1071" s="12">
        <f>VLOOKUP(A1071,list!A:K,3,FALSE)</f>
        <v>1730</v>
      </c>
      <c r="E1071" s="6" t="s">
        <v>3243</v>
      </c>
      <c r="F1071" s="11">
        <v>37.927778000000004</v>
      </c>
      <c r="G1071" s="11">
        <v>23.703625599999999</v>
      </c>
      <c r="H1071" s="6" t="str">
        <f t="shared" si="0"/>
        <v>(37,927778 23,7036256),ID: 1017811P,3bd-Palaio Faliro-1730€</v>
      </c>
      <c r="I1071" s="6" t="s">
        <v>3244</v>
      </c>
    </row>
    <row r="1072" spans="1:9" ht="13">
      <c r="A1072" s="11" t="s">
        <v>3245</v>
      </c>
      <c r="B1072" s="6">
        <f>VLOOKUP(A1072,list!A:K,11,FALSE)</f>
        <v>3</v>
      </c>
      <c r="C1072" s="6" t="str">
        <f>VLOOKUP(A1072,list!A:K,6,FALSE)</f>
        <v>Pangrati</v>
      </c>
      <c r="D1072" s="12">
        <f>VLOOKUP(A1072,list!A:K,3,FALSE)</f>
        <v>1730</v>
      </c>
      <c r="E1072" s="6" t="s">
        <v>3246</v>
      </c>
      <c r="F1072" s="11">
        <v>37.9736762</v>
      </c>
      <c r="G1072" s="11">
        <v>23.748905499999999</v>
      </c>
      <c r="H1072" s="6" t="str">
        <f t="shared" si="0"/>
        <v>(37,9736762 23,7489055),ID: 1017718P,3bd-Pangrati-1730€</v>
      </c>
      <c r="I1072" s="6" t="s">
        <v>3247</v>
      </c>
    </row>
    <row r="1073" spans="1:9" ht="13">
      <c r="A1073" s="11" t="s">
        <v>3248</v>
      </c>
      <c r="B1073" s="6">
        <f>VLOOKUP(A1073,list!A:K,11,FALSE)</f>
        <v>3</v>
      </c>
      <c r="C1073" s="6" t="str">
        <f>VLOOKUP(A1073,list!A:K,6,FALSE)</f>
        <v>Marousi</v>
      </c>
      <c r="D1073" s="12">
        <f>VLOOKUP(A1073,list!A:K,3,FALSE)</f>
        <v>1730</v>
      </c>
      <c r="E1073" s="6" t="s">
        <v>2449</v>
      </c>
      <c r="F1073" s="11">
        <v>38.0524475</v>
      </c>
      <c r="G1073" s="11">
        <v>23.8145968</v>
      </c>
      <c r="H1073" s="6" t="str">
        <f t="shared" si="0"/>
        <v>(38,0524475 23,8145968),ID: 1017770P,3bd-Marousi-1730€</v>
      </c>
      <c r="I1073" s="6" t="s">
        <v>3249</v>
      </c>
    </row>
    <row r="1074" spans="1:9" ht="13">
      <c r="A1074" s="11" t="s">
        <v>3250</v>
      </c>
      <c r="B1074" s="6">
        <f>VLOOKUP(A1074,list!A:K,11,FALSE)</f>
        <v>3</v>
      </c>
      <c r="C1074" s="6" t="str">
        <f>VLOOKUP(A1074,list!A:K,6,FALSE)</f>
        <v>Chalandri</v>
      </c>
      <c r="D1074" s="12">
        <f>VLOOKUP(A1074,list!A:K,3,FALSE)</f>
        <v>1740</v>
      </c>
      <c r="E1074" s="6" t="s">
        <v>3251</v>
      </c>
      <c r="F1074" s="11">
        <v>37.983540699999999</v>
      </c>
      <c r="G1074" s="11">
        <v>23.7209535</v>
      </c>
      <c r="H1074" s="6" t="str">
        <f t="shared" si="0"/>
        <v>(37,9835407 23,7209535),ID: 1010905P,3bd-Chalandri-1740€</v>
      </c>
      <c r="I1074" s="6" t="s">
        <v>3252</v>
      </c>
    </row>
    <row r="1075" spans="1:9" ht="13">
      <c r="A1075" s="11" t="s">
        <v>3253</v>
      </c>
      <c r="B1075" s="6">
        <f>VLOOKUP(A1075,list!A:K,11,FALSE)</f>
        <v>3</v>
      </c>
      <c r="C1075" s="6" t="str">
        <f>VLOOKUP(A1075,list!A:K,6,FALSE)</f>
        <v>Neo Psychiko</v>
      </c>
      <c r="D1075" s="12">
        <f>VLOOKUP(A1075,list!A:K,3,FALSE)</f>
        <v>1800</v>
      </c>
      <c r="E1075" s="6" t="s">
        <v>3254</v>
      </c>
      <c r="F1075" s="11">
        <v>38.004953</v>
      </c>
      <c r="G1075" s="11">
        <v>23.782776599999998</v>
      </c>
      <c r="H1075" s="6" t="str">
        <f t="shared" si="0"/>
        <v>(38,004953 23,7827766),ID: 1017661P,3bd-Neo Psychiko-1800€</v>
      </c>
      <c r="I1075" s="6" t="s">
        <v>3255</v>
      </c>
    </row>
    <row r="1076" spans="1:9" ht="13">
      <c r="A1076" s="11" t="s">
        <v>3256</v>
      </c>
      <c r="B1076" s="6">
        <f>VLOOKUP(A1076,list!A:K,11,FALSE)</f>
        <v>3</v>
      </c>
      <c r="C1076" s="6" t="str">
        <f>VLOOKUP(A1076,list!A:K,6,FALSE)</f>
        <v>Marousi</v>
      </c>
      <c r="D1076" s="12">
        <f>VLOOKUP(A1076,list!A:K,3,FALSE)</f>
        <v>1860</v>
      </c>
      <c r="E1076" s="6" t="s">
        <v>3257</v>
      </c>
      <c r="F1076" s="11">
        <v>38.046310099999999</v>
      </c>
      <c r="G1076" s="11">
        <v>23.8074163</v>
      </c>
      <c r="H1076" s="6" t="str">
        <f t="shared" si="0"/>
        <v>(38,0463101 23,8074163),ID: 1029699P,3bd-Marousi-1860€</v>
      </c>
      <c r="I1076" s="6" t="s">
        <v>3258</v>
      </c>
    </row>
    <row r="1077" spans="1:9" ht="13">
      <c r="A1077" s="11" t="s">
        <v>3259</v>
      </c>
      <c r="B1077" s="6">
        <f>VLOOKUP(A1077,list!A:K,11,FALSE)</f>
        <v>3</v>
      </c>
      <c r="C1077" s="6" t="str">
        <f>VLOOKUP(A1077,list!A:K,6,FALSE)</f>
        <v>Marousi</v>
      </c>
      <c r="D1077" s="12">
        <f>VLOOKUP(A1077,list!A:K,3,FALSE)</f>
        <v>1860</v>
      </c>
      <c r="E1077" s="6" t="s">
        <v>3260</v>
      </c>
      <c r="F1077" s="11">
        <v>38.019857899999998</v>
      </c>
      <c r="G1077" s="11">
        <v>23.733689699999999</v>
      </c>
      <c r="H1077" s="6" t="str">
        <f t="shared" si="0"/>
        <v>(38,0198579 23,7336897),ID: 1026706P,3bd-Marousi-1860€</v>
      </c>
      <c r="I1077" s="6" t="s">
        <v>3261</v>
      </c>
    </row>
    <row r="1078" spans="1:9" ht="13">
      <c r="A1078" s="11" t="s">
        <v>3262</v>
      </c>
      <c r="B1078" s="6">
        <f>VLOOKUP(A1078,list!A:K,11,FALSE)</f>
        <v>3</v>
      </c>
      <c r="C1078" s="6" t="str">
        <f>VLOOKUP(A1078,list!A:K,6,FALSE)</f>
        <v>Palaio Faliro</v>
      </c>
      <c r="D1078" s="12">
        <f>VLOOKUP(A1078,list!A:K,3,FALSE)</f>
        <v>1920</v>
      </c>
      <c r="E1078" s="6" t="s">
        <v>266</v>
      </c>
      <c r="F1078" s="11">
        <v>37.928368499999998</v>
      </c>
      <c r="G1078" s="11">
        <v>23.695215399999999</v>
      </c>
      <c r="H1078" s="6" t="str">
        <f t="shared" si="0"/>
        <v>(37,9283685 23,6952154),ID: 1010908P,3bd-Palaio Faliro-1920€</v>
      </c>
      <c r="I1078" s="6" t="s">
        <v>3263</v>
      </c>
    </row>
    <row r="1079" spans="1:9" ht="13">
      <c r="A1079" s="11" t="s">
        <v>3264</v>
      </c>
      <c r="B1079" s="6">
        <f>VLOOKUP(A1079,list!A:K,11,FALSE)</f>
        <v>3</v>
      </c>
      <c r="C1079" s="6" t="str">
        <f>VLOOKUP(A1079,list!A:K,6,FALSE)</f>
        <v>Alimos</v>
      </c>
      <c r="D1079" s="12">
        <f>VLOOKUP(A1079,list!A:K,3,FALSE)</f>
        <v>1980</v>
      </c>
      <c r="E1079" s="6" t="s">
        <v>3265</v>
      </c>
      <c r="F1079" s="11">
        <v>37.917434200000002</v>
      </c>
      <c r="G1079" s="11">
        <v>23.712236999999998</v>
      </c>
      <c r="H1079" s="6" t="str">
        <f t="shared" si="0"/>
        <v>(37,9174342 23,712237),ID: 1526,3bd-Alimos-1980€</v>
      </c>
      <c r="I1079" s="6" t="s">
        <v>3266</v>
      </c>
    </row>
    <row r="1080" spans="1:9" ht="13">
      <c r="A1080" s="11" t="s">
        <v>3267</v>
      </c>
      <c r="B1080" s="6">
        <f>VLOOKUP(A1080,list!A:K,11,FALSE)</f>
        <v>3</v>
      </c>
      <c r="C1080" s="6" t="str">
        <f>VLOOKUP(A1080,list!A:K,6,FALSE)</f>
        <v>Melissia</v>
      </c>
      <c r="D1080" s="12">
        <f>VLOOKUP(A1080,list!A:K,3,FALSE)</f>
        <v>2000</v>
      </c>
      <c r="E1080" s="6" t="s">
        <v>3268</v>
      </c>
      <c r="F1080" s="11">
        <v>38.0479956</v>
      </c>
      <c r="G1080" s="11">
        <v>23.832300799999999</v>
      </c>
      <c r="H1080" s="6" t="str">
        <f t="shared" si="0"/>
        <v>(38,0479956 23,8323008),ID: 266,3bd-Melissia-2000€</v>
      </c>
      <c r="I1080" s="6" t="s">
        <v>3269</v>
      </c>
    </row>
    <row r="1081" spans="1:9" ht="13">
      <c r="A1081" s="11" t="s">
        <v>3270</v>
      </c>
      <c r="B1081" s="6">
        <f>VLOOKUP(A1081,list!A:K,11,FALSE)</f>
        <v>3</v>
      </c>
      <c r="C1081" s="6" t="str">
        <f>VLOOKUP(A1081,list!A:K,6,FALSE)</f>
        <v>Palaio Faliro</v>
      </c>
      <c r="D1081" s="12">
        <f>VLOOKUP(A1081,list!A:K,3,FALSE)</f>
        <v>2010</v>
      </c>
      <c r="E1081" s="6" t="s">
        <v>3271</v>
      </c>
      <c r="F1081" s="11">
        <v>37.926021599999999</v>
      </c>
      <c r="G1081" s="11">
        <v>23.696047100000001</v>
      </c>
      <c r="H1081" s="6" t="str">
        <f t="shared" si="0"/>
        <v>(37,9260216 23,6960471),ID: 1010909P,3bd-Palaio Faliro-2010€</v>
      </c>
      <c r="I1081" s="6" t="s">
        <v>3272</v>
      </c>
    </row>
    <row r="1082" spans="1:9" ht="13">
      <c r="A1082" s="11" t="s">
        <v>3273</v>
      </c>
      <c r="B1082" s="6">
        <f>VLOOKUP(A1082,list!A:K,11,FALSE)</f>
        <v>3</v>
      </c>
      <c r="C1082" s="6" t="str">
        <f>VLOOKUP(A1082,list!A:K,6,FALSE)</f>
        <v>Palaio Faliro</v>
      </c>
      <c r="D1082" s="12">
        <f>VLOOKUP(A1082,list!A:K,3,FALSE)</f>
        <v>2010</v>
      </c>
      <c r="E1082" s="6" t="s">
        <v>3274</v>
      </c>
      <c r="F1082" s="11">
        <v>37.932403200000003</v>
      </c>
      <c r="G1082" s="11">
        <v>23.706180499999999</v>
      </c>
      <c r="H1082" s="6" t="str">
        <f t="shared" si="0"/>
        <v>(37,9324032 23,7061805),ID: 1010911P,3bd-Palaio Faliro-2010€</v>
      </c>
      <c r="I1082" s="6" t="s">
        <v>3275</v>
      </c>
    </row>
    <row r="1083" spans="1:9" ht="13">
      <c r="A1083" s="11" t="s">
        <v>3276</v>
      </c>
      <c r="B1083" s="6">
        <f>VLOOKUP(A1083,list!A:K,11,FALSE)</f>
        <v>3</v>
      </c>
      <c r="C1083" s="6" t="str">
        <f>VLOOKUP(A1083,list!A:K,6,FALSE)</f>
        <v>Politeia</v>
      </c>
      <c r="D1083" s="12">
        <f>VLOOKUP(A1083,list!A:K,3,FALSE)</f>
        <v>2020</v>
      </c>
      <c r="E1083" s="6" t="s">
        <v>3277</v>
      </c>
      <c r="F1083" s="11">
        <v>37.983809600000001</v>
      </c>
      <c r="G1083" s="11">
        <v>23.727538800000001</v>
      </c>
      <c r="H1083" s="6" t="str">
        <f t="shared" si="0"/>
        <v>(37,9838096 23,7275388),ID: 46,3bd-Politeia-2020€</v>
      </c>
      <c r="I1083" s="6" t="s">
        <v>3278</v>
      </c>
    </row>
    <row r="1084" spans="1:9" ht="13">
      <c r="A1084" s="11" t="s">
        <v>3279</v>
      </c>
      <c r="B1084" s="6">
        <f>VLOOKUP(A1084,list!A:K,11,FALSE)</f>
        <v>3</v>
      </c>
      <c r="C1084" s="6" t="str">
        <f>VLOOKUP(A1084,list!A:K,6,FALSE)</f>
        <v>Kifisia</v>
      </c>
      <c r="D1084" s="12">
        <f>VLOOKUP(A1084,list!A:K,3,FALSE)</f>
        <v>2040</v>
      </c>
      <c r="E1084" s="6" t="s">
        <v>3280</v>
      </c>
      <c r="F1084" s="11">
        <v>38.072847500000002</v>
      </c>
      <c r="G1084" s="11">
        <v>23.8283518</v>
      </c>
      <c r="H1084" s="6" t="str">
        <f t="shared" si="0"/>
        <v>(38,0728475 23,8283518),ID: 32,3bd-Kifisia-2040€</v>
      </c>
      <c r="I1084" s="6" t="s">
        <v>3281</v>
      </c>
    </row>
    <row r="1085" spans="1:9" ht="13">
      <c r="A1085" s="11" t="s">
        <v>3282</v>
      </c>
      <c r="B1085" s="6">
        <f>VLOOKUP(A1085,list!A:K,11,FALSE)</f>
        <v>3</v>
      </c>
      <c r="C1085" s="6" t="str">
        <f>VLOOKUP(A1085,list!A:K,6,FALSE)</f>
        <v>Kifisia</v>
      </c>
      <c r="D1085" s="12">
        <f>VLOOKUP(A1085,list!A:K,3,FALSE)</f>
        <v>2210</v>
      </c>
      <c r="E1085" s="6" t="s">
        <v>3283</v>
      </c>
      <c r="F1085" s="11">
        <v>37.990782400000001</v>
      </c>
      <c r="G1085" s="11">
        <v>23.763321900000001</v>
      </c>
      <c r="H1085" s="6" t="str">
        <f t="shared" si="0"/>
        <v>(37,9907824 23,7633219),ID: 1021,3bd-Kifisia-2210€</v>
      </c>
      <c r="I1085" s="6" t="s">
        <v>3284</v>
      </c>
    </row>
    <row r="1086" spans="1:9" ht="13">
      <c r="A1086" s="11" t="s">
        <v>3285</v>
      </c>
      <c r="B1086" s="6">
        <f>VLOOKUP(A1086,list!A:K,11,FALSE)</f>
        <v>3</v>
      </c>
      <c r="C1086" s="6" t="str">
        <f>VLOOKUP(A1086,list!A:K,6,FALSE)</f>
        <v>Marousi</v>
      </c>
      <c r="D1086" s="12">
        <f>VLOOKUP(A1086,list!A:K,3,FALSE)</f>
        <v>2220</v>
      </c>
      <c r="E1086" s="6" t="s">
        <v>3286</v>
      </c>
      <c r="F1086" s="11">
        <v>38.0539396</v>
      </c>
      <c r="G1086" s="11">
        <v>23.796597200000001</v>
      </c>
      <c r="H1086" s="6" t="str">
        <f t="shared" si="0"/>
        <v>(38,0539396 23,7965972),ID: 1029698P,3bd-Marousi-2220€</v>
      </c>
      <c r="I1086" s="6" t="s">
        <v>3287</v>
      </c>
    </row>
    <row r="1087" spans="1:9" ht="13">
      <c r="A1087" s="11" t="s">
        <v>3288</v>
      </c>
      <c r="B1087" s="6">
        <f>VLOOKUP(A1087,list!A:K,11,FALSE)</f>
        <v>3</v>
      </c>
      <c r="C1087" s="6" t="str">
        <f>VLOOKUP(A1087,list!A:K,6,FALSE)</f>
        <v>Kifisia</v>
      </c>
      <c r="D1087" s="12">
        <f>VLOOKUP(A1087,list!A:K,3,FALSE)</f>
        <v>2290</v>
      </c>
      <c r="E1087" s="6" t="s">
        <v>3289</v>
      </c>
      <c r="F1087" s="11">
        <v>38.079920899999998</v>
      </c>
      <c r="G1087" s="11">
        <v>23.806906099999999</v>
      </c>
      <c r="H1087" s="6" t="str">
        <f t="shared" si="0"/>
        <v>(38,0799209 23,8069061),ID: 350,3bd-Kifisia-2290€</v>
      </c>
      <c r="I1087" s="6" t="s">
        <v>3290</v>
      </c>
    </row>
    <row r="1088" spans="1:9" ht="13">
      <c r="A1088" s="11" t="s">
        <v>3291</v>
      </c>
      <c r="B1088" s="6">
        <f>VLOOKUP(A1088,list!A:K,11,FALSE)</f>
        <v>3</v>
      </c>
      <c r="C1088" s="6" t="str">
        <f>VLOOKUP(A1088,list!A:K,6,FALSE)</f>
        <v>Marousi</v>
      </c>
      <c r="D1088" s="12">
        <f>VLOOKUP(A1088,list!A:K,3,FALSE)</f>
        <v>2460</v>
      </c>
      <c r="E1088" s="6" t="s">
        <v>3292</v>
      </c>
      <c r="F1088" s="11">
        <v>38.051331599999997</v>
      </c>
      <c r="G1088" s="11">
        <v>23.808062700000001</v>
      </c>
      <c r="H1088" s="6" t="str">
        <f t="shared" si="0"/>
        <v>(38,0513316 23,8080627),ID: 1029700P,3bd-Marousi-2460€</v>
      </c>
      <c r="I1088" s="6" t="s">
        <v>3293</v>
      </c>
    </row>
    <row r="1089" spans="1:9" ht="13">
      <c r="A1089" s="11" t="s">
        <v>3294</v>
      </c>
      <c r="B1089" s="6">
        <f>VLOOKUP(A1089,list!A:K,11,FALSE)</f>
        <v>3</v>
      </c>
      <c r="C1089" s="6" t="str">
        <f>VLOOKUP(A1089,list!A:K,6,FALSE)</f>
        <v>Palaio Faliro</v>
      </c>
      <c r="D1089" s="12">
        <f>VLOOKUP(A1089,list!A:K,3,FALSE)</f>
        <v>2460</v>
      </c>
      <c r="E1089" s="6" t="s">
        <v>1327</v>
      </c>
      <c r="F1089" s="11">
        <v>37.926218499999997</v>
      </c>
      <c r="G1089" s="11">
        <v>23.700174400000002</v>
      </c>
      <c r="H1089" s="6" t="str">
        <f t="shared" si="0"/>
        <v>(37,9262185 23,7001744),ID: 1010907P,3bd-Palaio Faliro-2460€</v>
      </c>
      <c r="I1089" s="6" t="s">
        <v>3295</v>
      </c>
    </row>
    <row r="1090" spans="1:9" ht="13">
      <c r="A1090" s="11" t="s">
        <v>3296</v>
      </c>
      <c r="B1090" s="6">
        <f>VLOOKUP(A1090,list!A:K,11,FALSE)</f>
        <v>3</v>
      </c>
      <c r="C1090" s="6" t="str">
        <f>VLOOKUP(A1090,list!A:K,6,FALSE)</f>
        <v>Kifisia</v>
      </c>
      <c r="D1090" s="12">
        <f>VLOOKUP(A1090,list!A:K,3,FALSE)</f>
        <v>2470</v>
      </c>
      <c r="E1090" s="6" t="s">
        <v>3297</v>
      </c>
      <c r="F1090" s="11">
        <v>37.990782400000001</v>
      </c>
      <c r="G1090" s="11">
        <v>23.763321900000001</v>
      </c>
      <c r="H1090" s="6" t="str">
        <f t="shared" si="0"/>
        <v>(37,9907824 23,7633219),ID: 1022,3bd-Kifisia-2470€</v>
      </c>
      <c r="I1090" s="6" t="s">
        <v>3298</v>
      </c>
    </row>
    <row r="1091" spans="1:9" ht="13">
      <c r="A1091" s="11" t="s">
        <v>3299</v>
      </c>
      <c r="B1091" s="6">
        <f>VLOOKUP(A1091,list!A:K,11,FALSE)</f>
        <v>3</v>
      </c>
      <c r="C1091" s="6" t="str">
        <f>VLOOKUP(A1091,list!A:K,6,FALSE)</f>
        <v>Kifisia</v>
      </c>
      <c r="D1091" s="12">
        <f>VLOOKUP(A1091,list!A:K,3,FALSE)</f>
        <v>2690</v>
      </c>
      <c r="E1091" s="6" t="s">
        <v>3300</v>
      </c>
      <c r="F1091" s="11">
        <v>38.083601100000003</v>
      </c>
      <c r="G1091" s="11">
        <v>23.8133941</v>
      </c>
      <c r="H1091" s="6" t="str">
        <f t="shared" si="0"/>
        <v>(38,0836011 23,8133941),ID: 397,3bd-Kifisia-2690€</v>
      </c>
      <c r="I1091" s="6" t="s">
        <v>3301</v>
      </c>
    </row>
    <row r="1092" spans="1:9" ht="13">
      <c r="A1092" s="11" t="s">
        <v>3302</v>
      </c>
      <c r="B1092" s="6">
        <f>VLOOKUP(A1092,list!A:K,11,FALSE)</f>
        <v>3</v>
      </c>
      <c r="C1092" s="6" t="str">
        <f>VLOOKUP(A1092,list!A:K,6,FALSE)</f>
        <v>Marousi</v>
      </c>
      <c r="D1092" s="12">
        <f>VLOOKUP(A1092,list!A:K,3,FALSE)</f>
        <v>1820</v>
      </c>
      <c r="E1092" s="6" t="s">
        <v>3303</v>
      </c>
      <c r="F1092" s="11">
        <v>38.041532199999999</v>
      </c>
      <c r="G1092" s="11">
        <v>23.8079942</v>
      </c>
      <c r="H1092" s="6" t="str">
        <f t="shared" si="0"/>
        <v>(38,0415322 23,8079942),ID: 1023634P,3bd-Marousi-1820€</v>
      </c>
      <c r="I1092" s="6" t="s">
        <v>3304</v>
      </c>
    </row>
    <row r="1093" spans="1:9" ht="13">
      <c r="A1093" s="11" t="s">
        <v>3305</v>
      </c>
      <c r="B1093" s="6">
        <f>VLOOKUP(A1093,list!A:K,11,FALSE)</f>
        <v>3</v>
      </c>
      <c r="C1093" s="6" t="str">
        <f>VLOOKUP(A1093,list!A:K,6,FALSE)</f>
        <v>Glyfada</v>
      </c>
      <c r="D1093" s="12">
        <f>VLOOKUP(A1093,list!A:K,3,FALSE)</f>
        <v>1320</v>
      </c>
      <c r="E1093" s="6" t="s">
        <v>3306</v>
      </c>
      <c r="F1093" s="11">
        <v>37.986277899999997</v>
      </c>
      <c r="G1093" s="11">
        <v>23.768248</v>
      </c>
      <c r="H1093" s="6" t="str">
        <f t="shared" si="0"/>
        <v>(37,9862779 23,768248),ID: 630,3bd-Glyfada-1320€</v>
      </c>
      <c r="I1093" s="6" t="s">
        <v>3307</v>
      </c>
    </row>
    <row r="1094" spans="1:9" ht="13">
      <c r="A1094" s="11" t="s">
        <v>3308</v>
      </c>
      <c r="B1094" s="6">
        <f>VLOOKUP(A1094,list!A:K,11,FALSE)</f>
        <v>3</v>
      </c>
      <c r="C1094" s="6" t="str">
        <f>VLOOKUP(A1094,list!A:K,6,FALSE)</f>
        <v>Kifisia</v>
      </c>
      <c r="D1094" s="12">
        <f>VLOOKUP(A1094,list!A:K,3,FALSE)</f>
        <v>2170</v>
      </c>
      <c r="E1094" s="6" t="s">
        <v>3309</v>
      </c>
      <c r="F1094" s="11">
        <v>38.033262299999997</v>
      </c>
      <c r="G1094" s="11">
        <v>23.822251000000001</v>
      </c>
      <c r="H1094" s="6" t="str">
        <f t="shared" si="0"/>
        <v>(38,0332623 23,822251),ID: 50,3bd-Kifisia-2170€</v>
      </c>
      <c r="I1094" s="6" t="s">
        <v>3310</v>
      </c>
    </row>
    <row r="1095" spans="1:9" ht="13">
      <c r="A1095" s="11" t="s">
        <v>3311</v>
      </c>
      <c r="B1095" s="6">
        <f>VLOOKUP(A1095,list!A:K,11,FALSE)</f>
        <v>3</v>
      </c>
      <c r="C1095" s="6" t="str">
        <f>VLOOKUP(A1095,list!A:K,6,FALSE)</f>
        <v>Alimos</v>
      </c>
      <c r="D1095" s="12">
        <f>VLOOKUP(A1095,list!A:K,3,FALSE)</f>
        <v>2080</v>
      </c>
      <c r="E1095" s="6" t="s">
        <v>3312</v>
      </c>
      <c r="F1095" s="11">
        <v>37.917720699999997</v>
      </c>
      <c r="G1095" s="11">
        <v>23.706261999999999</v>
      </c>
      <c r="H1095" s="6" t="str">
        <f t="shared" si="0"/>
        <v>(37,9177207 23,706262),ID: 1154,3bd-Alimos-2080€</v>
      </c>
      <c r="I1095" s="6" t="s">
        <v>3313</v>
      </c>
    </row>
    <row r="1096" spans="1:9" ht="13">
      <c r="A1096" s="11" t="s">
        <v>3314</v>
      </c>
      <c r="B1096" s="6">
        <f>VLOOKUP(A1096,list!A:K,11,FALSE)</f>
        <v>3</v>
      </c>
      <c r="C1096" s="6" t="str">
        <f>VLOOKUP(A1096,list!A:K,6,FALSE)</f>
        <v>Politeia</v>
      </c>
      <c r="D1096" s="12">
        <f>VLOOKUP(A1096,list!A:K,3,FALSE)</f>
        <v>2320</v>
      </c>
      <c r="E1096" s="6" t="s">
        <v>3315</v>
      </c>
      <c r="F1096" s="11">
        <v>37.985678</v>
      </c>
      <c r="G1096" s="11">
        <v>23.720182900000001</v>
      </c>
      <c r="H1096" s="6" t="str">
        <f t="shared" si="0"/>
        <v>(37,985678 23,7201829),ID: 626,3bd-Politeia-2320€</v>
      </c>
      <c r="I1096" s="6" t="s">
        <v>3316</v>
      </c>
    </row>
    <row r="1097" spans="1:9" ht="13">
      <c r="A1097" s="11" t="s">
        <v>3317</v>
      </c>
      <c r="B1097" s="6">
        <f>VLOOKUP(A1097,list!A:K,11,FALSE)</f>
        <v>3</v>
      </c>
      <c r="C1097" s="6" t="str">
        <f>VLOOKUP(A1097,list!A:K,6,FALSE)</f>
        <v>Vasilissis Sofias Avenue</v>
      </c>
      <c r="D1097" s="12">
        <f>VLOOKUP(A1097,list!A:K,3,FALSE)</f>
        <v>1390</v>
      </c>
      <c r="E1097" s="6" t="s">
        <v>3318</v>
      </c>
      <c r="F1097" s="11">
        <v>37.975368799999998</v>
      </c>
      <c r="G1097" s="11">
        <v>23.742497499999999</v>
      </c>
      <c r="H1097" s="6" t="str">
        <f t="shared" si="0"/>
        <v>(37,9753688 23,7424975),ID: 1714,3bd-Vasilissis Sofias Avenue-1390€</v>
      </c>
      <c r="I1097" s="6" t="s">
        <v>3319</v>
      </c>
    </row>
    <row r="1098" spans="1:9" ht="13">
      <c r="A1098" s="11" t="s">
        <v>3320</v>
      </c>
      <c r="B1098" s="6">
        <f>VLOOKUP(A1098,list!A:K,11,FALSE)</f>
        <v>3</v>
      </c>
      <c r="C1098" s="6" t="str">
        <f>VLOOKUP(A1098,list!A:K,6,FALSE)</f>
        <v>Elliniko</v>
      </c>
      <c r="D1098" s="12">
        <f>VLOOKUP(A1098,list!A:K,3,FALSE)</f>
        <v>2060</v>
      </c>
      <c r="E1098" s="6" t="s">
        <v>3321</v>
      </c>
      <c r="F1098" s="11">
        <v>38.005669300000001</v>
      </c>
      <c r="G1098" s="11">
        <v>23.780306599999999</v>
      </c>
      <c r="H1098" s="6" t="str">
        <f t="shared" si="0"/>
        <v>(38,0056693 23,7803066),ID: 1870,3bd-Elliniko-2060€</v>
      </c>
      <c r="I1098" s="6" t="s">
        <v>3322</v>
      </c>
    </row>
    <row r="1099" spans="1:9" ht="13">
      <c r="A1099" s="11" t="s">
        <v>3323</v>
      </c>
      <c r="B1099" s="6">
        <f>VLOOKUP(A1099,list!A:K,11,FALSE)</f>
        <v>3</v>
      </c>
      <c r="C1099" s="6" t="str">
        <f>VLOOKUP(A1099,list!A:K,6,FALSE)</f>
        <v>Marousi</v>
      </c>
      <c r="D1099" s="12">
        <f>VLOOKUP(A1099,list!A:K,3,FALSE)</f>
        <v>1740</v>
      </c>
      <c r="E1099" s="6" t="s">
        <v>3324</v>
      </c>
      <c r="F1099" s="11">
        <v>38.035264400000003</v>
      </c>
      <c r="G1099" s="11">
        <v>23.816140399999998</v>
      </c>
      <c r="H1099" s="6" t="str">
        <f t="shared" si="0"/>
        <v>(38,0352644 23,8161404),ID: 1769,3bd-Marousi-1740€</v>
      </c>
      <c r="I1099" s="6" t="s">
        <v>3325</v>
      </c>
    </row>
    <row r="1100" spans="1:9" ht="13">
      <c r="A1100" s="11" t="s">
        <v>3326</v>
      </c>
      <c r="B1100" s="6">
        <f>VLOOKUP(A1100,list!A:K,11,FALSE)</f>
        <v>3</v>
      </c>
      <c r="C1100" s="6" t="str">
        <f>VLOOKUP(A1100,list!A:K,6,FALSE)</f>
        <v>Marousi</v>
      </c>
      <c r="D1100" s="12">
        <f>VLOOKUP(A1100,list!A:K,3,FALSE)</f>
        <v>1300</v>
      </c>
      <c r="E1100" s="6" t="s">
        <v>3327</v>
      </c>
      <c r="F1100" s="11">
        <v>37.990943999999999</v>
      </c>
      <c r="G1100" s="11">
        <v>23.7339339</v>
      </c>
      <c r="H1100" s="6" t="str">
        <f t="shared" si="0"/>
        <v>(37,990944 23,7339339),ID: 1229,3bd-Marousi-1300€</v>
      </c>
      <c r="I1100" s="6" t="s">
        <v>3328</v>
      </c>
    </row>
    <row r="1101" spans="1:9" ht="13">
      <c r="A1101" s="11" t="s">
        <v>3329</v>
      </c>
      <c r="B1101" s="6">
        <f>VLOOKUP(A1101,list!A:K,11,FALSE)</f>
        <v>3</v>
      </c>
      <c r="C1101" s="6" t="str">
        <f>VLOOKUP(A1101,list!A:K,6,FALSE)</f>
        <v>Melissia</v>
      </c>
      <c r="D1101" s="12">
        <f>VLOOKUP(A1101,list!A:K,3,FALSE)</f>
        <v>1310</v>
      </c>
      <c r="E1101" s="6" t="s">
        <v>3330</v>
      </c>
      <c r="F1101" s="11">
        <v>38.052624299999998</v>
      </c>
      <c r="G1101" s="11">
        <v>23.843748300000001</v>
      </c>
      <c r="H1101" s="6" t="str">
        <f t="shared" si="0"/>
        <v>(38,0526243 23,8437483),ID: 1240,3bd-Melissia-1310€</v>
      </c>
      <c r="I1101" s="6" t="s">
        <v>3331</v>
      </c>
    </row>
    <row r="1102" spans="1:9" ht="13">
      <c r="A1102" s="11" t="s">
        <v>3332</v>
      </c>
      <c r="B1102" s="6">
        <f>VLOOKUP(A1102,list!A:K,11,FALSE)</f>
        <v>3</v>
      </c>
      <c r="C1102" s="6" t="str">
        <f>VLOOKUP(A1102,list!A:K,6,FALSE)</f>
        <v>Marousi</v>
      </c>
      <c r="D1102" s="12">
        <f>VLOOKUP(A1102,list!A:K,3,FALSE)</f>
        <v>1550</v>
      </c>
      <c r="E1102" s="6" t="s">
        <v>3333</v>
      </c>
      <c r="F1102" s="11">
        <v>38.046310099999999</v>
      </c>
      <c r="G1102" s="11">
        <v>23.8074163</v>
      </c>
      <c r="H1102" s="6" t="str">
        <f t="shared" si="0"/>
        <v>(38,0463101 23,8074163),ID: 1192,3bd-Marousi-1550€</v>
      </c>
      <c r="I1102" s="6" t="s">
        <v>3334</v>
      </c>
    </row>
    <row r="1103" spans="1:9" ht="13">
      <c r="A1103" s="11" t="s">
        <v>3335</v>
      </c>
      <c r="B1103" s="6">
        <f>VLOOKUP(A1103,list!A:K,11,FALSE)</f>
        <v>3</v>
      </c>
      <c r="C1103" s="6" t="str">
        <f>VLOOKUP(A1103,list!A:K,6,FALSE)</f>
        <v>Chalandri</v>
      </c>
      <c r="D1103" s="12">
        <f>VLOOKUP(A1103,list!A:K,3,FALSE)</f>
        <v>1470</v>
      </c>
      <c r="E1103" s="6" t="s">
        <v>3336</v>
      </c>
      <c r="F1103" s="11">
        <v>38.030930599999998</v>
      </c>
      <c r="G1103" s="11">
        <v>23.823183</v>
      </c>
      <c r="H1103" s="6" t="str">
        <f t="shared" si="0"/>
        <v>(38,0309306 23,823183),ID: 1333,3bd-Chalandri-1470€</v>
      </c>
      <c r="I1103" s="6" t="s">
        <v>3337</v>
      </c>
    </row>
    <row r="1104" spans="1:9" ht="13">
      <c r="A1104" s="11" t="s">
        <v>3338</v>
      </c>
      <c r="B1104" s="6">
        <f>VLOOKUP(A1104,list!A:K,11,FALSE)</f>
        <v>3</v>
      </c>
      <c r="C1104" s="6" t="str">
        <f>VLOOKUP(A1104,list!A:K,6,FALSE)</f>
        <v>Chalandri</v>
      </c>
      <c r="D1104" s="12">
        <f>VLOOKUP(A1104,list!A:K,3,FALSE)</f>
        <v>1490</v>
      </c>
      <c r="E1104" s="6" t="s">
        <v>3339</v>
      </c>
      <c r="F1104" s="11">
        <v>38.021421400000001</v>
      </c>
      <c r="G1104" s="11">
        <v>23.798767900000001</v>
      </c>
      <c r="H1104" s="6" t="str">
        <f t="shared" si="0"/>
        <v>(38,0214214 23,7987679),ID: 1357,3bd-Chalandri-1490€</v>
      </c>
      <c r="I1104" s="6" t="s">
        <v>3340</v>
      </c>
    </row>
    <row r="1105" spans="1:9" ht="13">
      <c r="A1105" s="11" t="s">
        <v>3341</v>
      </c>
      <c r="B1105" s="6">
        <f>VLOOKUP(A1105,list!A:K,11,FALSE)</f>
        <v>3</v>
      </c>
      <c r="C1105" s="6" t="str">
        <f>VLOOKUP(A1105,list!A:K,6,FALSE)</f>
        <v>Pangrati</v>
      </c>
      <c r="D1105" s="12">
        <f>VLOOKUP(A1105,list!A:K,3,FALSE)</f>
        <v>1720</v>
      </c>
      <c r="E1105" s="6" t="s">
        <v>3342</v>
      </c>
      <c r="F1105" s="11">
        <v>37.970900200000003</v>
      </c>
      <c r="G1105" s="11">
        <v>23.744076700000001</v>
      </c>
      <c r="H1105" s="6" t="str">
        <f t="shared" si="0"/>
        <v>(37,9709002 23,7440767),ID: 917,3bd-Pangrati-1720€</v>
      </c>
      <c r="I1105" s="6" t="s">
        <v>3343</v>
      </c>
    </row>
    <row r="1106" spans="1:9" ht="13">
      <c r="A1106" s="11" t="s">
        <v>3344</v>
      </c>
      <c r="B1106" s="6">
        <f>VLOOKUP(A1106,list!A:K,11,FALSE)</f>
        <v>3</v>
      </c>
      <c r="C1106" s="6" t="str">
        <f>VLOOKUP(A1106,list!A:K,6,FALSE)</f>
        <v>Melissia</v>
      </c>
      <c r="D1106" s="12">
        <f>VLOOKUP(A1106,list!A:K,3,FALSE)</f>
        <v>1130</v>
      </c>
      <c r="E1106" s="6" t="s">
        <v>3345</v>
      </c>
      <c r="F1106" s="11">
        <v>38.048024300000002</v>
      </c>
      <c r="G1106" s="11">
        <v>23.831096599999999</v>
      </c>
      <c r="H1106" s="6" t="str">
        <f t="shared" si="0"/>
        <v>(38,0480243 23,8310966),ID: 971,3bd-Melissia-1130€</v>
      </c>
      <c r="I1106" s="6" t="s">
        <v>3346</v>
      </c>
    </row>
    <row r="1107" spans="1:9" ht="13">
      <c r="A1107" s="11" t="s">
        <v>3347</v>
      </c>
      <c r="B1107" s="6">
        <f>VLOOKUP(A1107,list!A:K,11,FALSE)</f>
        <v>3</v>
      </c>
      <c r="C1107" s="6" t="str">
        <f>VLOOKUP(A1107,list!A:K,6,FALSE)</f>
        <v>Ampelokipoi</v>
      </c>
      <c r="D1107" s="12">
        <f>VLOOKUP(A1107,list!A:K,3,FALSE)</f>
        <v>1230</v>
      </c>
      <c r="E1107" s="6" t="s">
        <v>3348</v>
      </c>
      <c r="F1107" s="11">
        <v>37.990782400000001</v>
      </c>
      <c r="G1107" s="11">
        <v>23.763321900000001</v>
      </c>
      <c r="H1107" s="6" t="str">
        <f t="shared" si="0"/>
        <v>(37,9907824 23,7633219),ID: 1772,3bd-Ampelokipoi-1230€</v>
      </c>
      <c r="I1107" s="6" t="s">
        <v>3349</v>
      </c>
    </row>
    <row r="1108" spans="1:9" ht="13">
      <c r="A1108" s="11" t="s">
        <v>3350</v>
      </c>
      <c r="B1108" s="6">
        <f>VLOOKUP(A1108,list!A:K,11,FALSE)</f>
        <v>3</v>
      </c>
      <c r="C1108" s="6" t="str">
        <f>VLOOKUP(A1108,list!A:K,6,FALSE)</f>
        <v>Marousi</v>
      </c>
      <c r="D1108" s="12">
        <f>VLOOKUP(A1108,list!A:K,3,FALSE)</f>
        <v>1340</v>
      </c>
      <c r="E1108" s="6" t="s">
        <v>3351</v>
      </c>
      <c r="F1108" s="11">
        <v>38.046310099999999</v>
      </c>
      <c r="G1108" s="11">
        <v>23.8074163</v>
      </c>
      <c r="H1108" s="6" t="str">
        <f t="shared" si="0"/>
        <v>(38,0463101 23,8074163),ID: 1134,3bd-Marousi-1340€</v>
      </c>
      <c r="I1108" s="6" t="s">
        <v>3352</v>
      </c>
    </row>
    <row r="1109" spans="1:9" ht="13">
      <c r="A1109" s="11" t="s">
        <v>3353</v>
      </c>
      <c r="B1109" s="6">
        <f>VLOOKUP(A1109,list!A:K,11,FALSE)</f>
        <v>3</v>
      </c>
      <c r="C1109" s="6" t="str">
        <f>VLOOKUP(A1109,list!A:K,6,FALSE)</f>
        <v>Elliniko</v>
      </c>
      <c r="D1109" s="12">
        <f>VLOOKUP(A1109,list!A:K,3,FALSE)</f>
        <v>1650</v>
      </c>
      <c r="E1109" s="6" t="s">
        <v>3354</v>
      </c>
      <c r="F1109" s="11">
        <v>37.892012100000002</v>
      </c>
      <c r="G1109" s="11">
        <v>23.747789699999998</v>
      </c>
      <c r="H1109" s="6" t="str">
        <f t="shared" si="0"/>
        <v>(37,8920121 23,7477897),ID: 1493,3bd-Elliniko-1650€</v>
      </c>
      <c r="I1109" s="6" t="s">
        <v>3355</v>
      </c>
    </row>
    <row r="1110" spans="1:9" ht="13">
      <c r="A1110" s="11" t="s">
        <v>3356</v>
      </c>
      <c r="B1110" s="6">
        <f>VLOOKUP(A1110,list!A:K,11,FALSE)</f>
        <v>3</v>
      </c>
      <c r="C1110" s="6" t="str">
        <f>VLOOKUP(A1110,list!A:K,6,FALSE)</f>
        <v>Chalandri</v>
      </c>
      <c r="D1110" s="12">
        <f>VLOOKUP(A1110,list!A:K,3,FALSE)</f>
        <v>1630</v>
      </c>
      <c r="E1110" s="6" t="s">
        <v>3357</v>
      </c>
      <c r="F1110" s="11">
        <v>38.008228699999997</v>
      </c>
      <c r="G1110" s="11">
        <v>23.796123699999999</v>
      </c>
      <c r="H1110" s="6" t="str">
        <f t="shared" si="0"/>
        <v>(38,0082287 23,7961237),ID: 1257,3bd-Chalandri-1630€</v>
      </c>
      <c r="I1110" s="6" t="s">
        <v>3358</v>
      </c>
    </row>
    <row r="1111" spans="1:9" ht="13">
      <c r="A1111" s="11" t="s">
        <v>3359</v>
      </c>
      <c r="B1111" s="6">
        <f>VLOOKUP(A1111,list!A:K,11,FALSE)</f>
        <v>3</v>
      </c>
      <c r="C1111" s="6" t="str">
        <f>VLOOKUP(A1111,list!A:K,6,FALSE)</f>
        <v>Chalandri</v>
      </c>
      <c r="D1111" s="12">
        <f>VLOOKUP(A1111,list!A:K,3,FALSE)</f>
        <v>1470</v>
      </c>
      <c r="E1111" s="6" t="s">
        <v>3360</v>
      </c>
      <c r="F1111" s="11">
        <v>38.015791900000004</v>
      </c>
      <c r="G1111" s="11">
        <v>23.787682100000001</v>
      </c>
      <c r="H1111" s="6" t="str">
        <f t="shared" si="0"/>
        <v>(38,0157919 23,7876821),ID: 1369,3bd-Chalandri-1470€</v>
      </c>
      <c r="I1111" s="6" t="s">
        <v>3361</v>
      </c>
    </row>
    <row r="1112" spans="1:9" ht="13">
      <c r="A1112" s="11" t="s">
        <v>3362</v>
      </c>
      <c r="B1112" s="6">
        <f>VLOOKUP(A1112,list!A:K,11,FALSE)</f>
        <v>3</v>
      </c>
      <c r="C1112" s="6" t="str">
        <f>VLOOKUP(A1112,list!A:K,6,FALSE)</f>
        <v>Kifisia</v>
      </c>
      <c r="D1112" s="12">
        <f>VLOOKUP(A1112,list!A:K,3,FALSE)</f>
        <v>1890</v>
      </c>
      <c r="E1112" s="6" t="s">
        <v>3363</v>
      </c>
      <c r="F1112" s="11">
        <v>38.081469800000001</v>
      </c>
      <c r="G1112" s="11">
        <v>23.799999199999998</v>
      </c>
      <c r="H1112" s="6" t="str">
        <f t="shared" si="0"/>
        <v>(38,0814698 23,7999992),ID: 1962,3bd-Kifisia-1890€</v>
      </c>
      <c r="I1112" s="6" t="s">
        <v>3364</v>
      </c>
    </row>
    <row r="1113" spans="1:9" ht="13">
      <c r="A1113" s="11" t="s">
        <v>3365</v>
      </c>
      <c r="B1113" s="6">
        <f>VLOOKUP(A1113,list!A:K,11,FALSE)</f>
        <v>3</v>
      </c>
      <c r="C1113" s="6" t="str">
        <f>VLOOKUP(A1113,list!A:K,6,FALSE)</f>
        <v>Marousi</v>
      </c>
      <c r="D1113" s="12">
        <f>VLOOKUP(A1113,list!A:K,3,FALSE)</f>
        <v>1530</v>
      </c>
      <c r="E1113" s="6" t="s">
        <v>3366</v>
      </c>
      <c r="F1113" s="11">
        <v>38.046310099999999</v>
      </c>
      <c r="G1113" s="11">
        <v>23.8074163</v>
      </c>
      <c r="H1113" s="6" t="str">
        <f t="shared" si="0"/>
        <v>(38,0463101 23,8074163),ID: 1928,3bd-Marousi-1530€</v>
      </c>
      <c r="I1113" s="6" t="s">
        <v>3367</v>
      </c>
    </row>
    <row r="1114" spans="1:9" ht="13">
      <c r="A1114" s="11" t="s">
        <v>3368</v>
      </c>
      <c r="B1114" s="6">
        <f>VLOOKUP(A1114,list!A:K,11,FALSE)</f>
        <v>3</v>
      </c>
      <c r="C1114" s="6" t="str">
        <f>VLOOKUP(A1114,list!A:K,6,FALSE)</f>
        <v>Marousi</v>
      </c>
      <c r="D1114" s="12">
        <f>VLOOKUP(A1114,list!A:K,3,FALSE)</f>
        <v>1270</v>
      </c>
      <c r="E1114" s="6" t="s">
        <v>3369</v>
      </c>
      <c r="F1114" s="11">
        <v>38.047267499999997</v>
      </c>
      <c r="G1114" s="11">
        <v>23.794905799999999</v>
      </c>
      <c r="H1114" s="6" t="str">
        <f t="shared" si="0"/>
        <v>(38,0472675 23,7949058),ID: 1297,3bd-Marousi-1270€</v>
      </c>
      <c r="I1114" s="6" t="s">
        <v>3370</v>
      </c>
    </row>
    <row r="1115" spans="1:9" ht="13">
      <c r="A1115" s="11" t="s">
        <v>3371</v>
      </c>
      <c r="B1115" s="6">
        <f>VLOOKUP(A1115,list!A:K,11,FALSE)</f>
        <v>3</v>
      </c>
      <c r="C1115" s="6" t="str">
        <f>VLOOKUP(A1115,list!A:K,6,FALSE)</f>
        <v>Marousi</v>
      </c>
      <c r="D1115" s="12">
        <f>VLOOKUP(A1115,list!A:K,3,FALSE)</f>
        <v>1480</v>
      </c>
      <c r="E1115" s="6" t="s">
        <v>3372</v>
      </c>
      <c r="F1115" s="11">
        <v>38.025794500000003</v>
      </c>
      <c r="G1115" s="11">
        <v>23.7877543</v>
      </c>
      <c r="H1115" s="6" t="str">
        <f t="shared" si="0"/>
        <v>(38,0257945 23,7877543),ID: 500,3bd-Marousi-1480€</v>
      </c>
      <c r="I1115" s="6" t="s">
        <v>3373</v>
      </c>
    </row>
    <row r="1116" spans="1:9" ht="13">
      <c r="A1116" s="11" t="s">
        <v>3374</v>
      </c>
      <c r="B1116" s="6">
        <f>VLOOKUP(A1116,list!A:K,11,FALSE)</f>
        <v>3</v>
      </c>
      <c r="C1116" s="6" t="str">
        <f>VLOOKUP(A1116,list!A:K,6,FALSE)</f>
        <v>Vasilissis Sofias Avenue</v>
      </c>
      <c r="D1116" s="12">
        <f>VLOOKUP(A1116,list!A:K,3,FALSE)</f>
        <v>1120</v>
      </c>
      <c r="E1116" s="6" t="s">
        <v>3375</v>
      </c>
      <c r="F1116" s="11">
        <v>37.982828300000001</v>
      </c>
      <c r="G1116" s="11">
        <v>23.757307900000001</v>
      </c>
      <c r="H1116" s="6" t="str">
        <f t="shared" si="0"/>
        <v>(37,9828283 23,7573079),ID: 237,3bd-Vasilissis Sofias Avenue-1120€</v>
      </c>
      <c r="I1116" s="6" t="s">
        <v>3376</v>
      </c>
    </row>
    <row r="1117" spans="1:9" ht="13">
      <c r="A1117" s="11" t="s">
        <v>3377</v>
      </c>
      <c r="B1117" s="6">
        <f>VLOOKUP(A1117,list!A:K,11,FALSE)</f>
        <v>3</v>
      </c>
      <c r="C1117" s="6" t="str">
        <f>VLOOKUP(A1117,list!A:K,6,FALSE)</f>
        <v>Palaio Faliro</v>
      </c>
      <c r="D1117" s="12">
        <f>VLOOKUP(A1117,list!A:K,3,FALSE)</f>
        <v>1670</v>
      </c>
      <c r="E1117" s="6" t="s">
        <v>3378</v>
      </c>
      <c r="F1117" s="11">
        <v>37.927036200000003</v>
      </c>
      <c r="G1117" s="11">
        <v>23.6964407</v>
      </c>
      <c r="H1117" s="6" t="str">
        <f t="shared" si="0"/>
        <v>(37,9270362 23,6964407),ID: 1353,3bd-Palaio Faliro-1670€</v>
      </c>
      <c r="I1117" s="6" t="s">
        <v>3379</v>
      </c>
    </row>
    <row r="1118" spans="1:9" ht="13">
      <c r="A1118" s="11" t="s">
        <v>3380</v>
      </c>
      <c r="B1118" s="6">
        <f>VLOOKUP(A1118,list!A:K,11,FALSE)</f>
        <v>3</v>
      </c>
      <c r="C1118" s="6" t="str">
        <f>VLOOKUP(A1118,list!A:K,6,FALSE)</f>
        <v>Mets - Kallimarmaro</v>
      </c>
      <c r="D1118" s="12">
        <f>VLOOKUP(A1118,list!A:K,3,FALSE)</f>
        <v>1680</v>
      </c>
      <c r="E1118" s="6" t="s">
        <v>3381</v>
      </c>
      <c r="F1118" s="11">
        <v>37.9725143</v>
      </c>
      <c r="G1118" s="11">
        <v>23.7437711</v>
      </c>
      <c r="H1118" s="6" t="str">
        <f t="shared" si="0"/>
        <v>(37,9725143 23,7437711),ID: 169,3bd-Mets - Kallimarmaro-1680€</v>
      </c>
      <c r="I1118" s="6" t="s">
        <v>3382</v>
      </c>
    </row>
    <row r="1119" spans="1:9" ht="13">
      <c r="A1119" s="11" t="s">
        <v>3383</v>
      </c>
      <c r="B1119" s="6">
        <f>VLOOKUP(A1119,list!A:K,11,FALSE)</f>
        <v>3</v>
      </c>
      <c r="C1119" s="6" t="str">
        <f>VLOOKUP(A1119,list!A:K,6,FALSE)</f>
        <v>Elliniko</v>
      </c>
      <c r="D1119" s="12">
        <f>VLOOKUP(A1119,list!A:K,3,FALSE)</f>
        <v>1510</v>
      </c>
      <c r="E1119" s="6" t="s">
        <v>3384</v>
      </c>
      <c r="F1119" s="11">
        <v>37.892577699999997</v>
      </c>
      <c r="G1119" s="11">
        <v>23.749866699999998</v>
      </c>
      <c r="H1119" s="6" t="str">
        <f t="shared" si="0"/>
        <v>(37,8925777 23,7498667),ID: 663,3bd-Elliniko-1510€</v>
      </c>
      <c r="I1119" s="6" t="s">
        <v>3385</v>
      </c>
    </row>
    <row r="1120" spans="1:9" ht="13">
      <c r="A1120" s="11" t="s">
        <v>3386</v>
      </c>
      <c r="B1120" s="6">
        <f>VLOOKUP(A1120,list!A:K,11,FALSE)</f>
        <v>3</v>
      </c>
      <c r="C1120" s="6" t="str">
        <f>VLOOKUP(A1120,list!A:K,6,FALSE)</f>
        <v>Cholargos</v>
      </c>
      <c r="D1120" s="12">
        <f>VLOOKUP(A1120,list!A:K,3,FALSE)</f>
        <v>1890</v>
      </c>
      <c r="E1120" s="6" t="s">
        <v>3387</v>
      </c>
      <c r="F1120" s="11">
        <v>37.9941289</v>
      </c>
      <c r="G1120" s="11">
        <v>23.807905699999999</v>
      </c>
      <c r="H1120" s="6" t="str">
        <f t="shared" si="0"/>
        <v>(37,9941289 23,8079057),ID: 1260,3bd-Cholargos-1890€</v>
      </c>
      <c r="I1120" s="6" t="s">
        <v>3388</v>
      </c>
    </row>
    <row r="1121" spans="1:9" ht="13">
      <c r="A1121" s="11" t="s">
        <v>3389</v>
      </c>
      <c r="B1121" s="6">
        <f>VLOOKUP(A1121,list!A:K,11,FALSE)</f>
        <v>3</v>
      </c>
      <c r="C1121" s="6" t="str">
        <f>VLOOKUP(A1121,list!A:K,6,FALSE)</f>
        <v>Ekali</v>
      </c>
      <c r="D1121" s="12">
        <f>VLOOKUP(A1121,list!A:K,3,FALSE)</f>
        <v>1920</v>
      </c>
      <c r="E1121" s="6" t="s">
        <v>3390</v>
      </c>
      <c r="F1121" s="11">
        <v>38.100877099999998</v>
      </c>
      <c r="G1121" s="11">
        <v>23.8350796</v>
      </c>
      <c r="H1121" s="6" t="str">
        <f t="shared" si="0"/>
        <v>(38,1008771 23,8350796),ID: 267,3bd-Ekali-1920€</v>
      </c>
      <c r="I1121" s="6" t="s">
        <v>3391</v>
      </c>
    </row>
    <row r="1122" spans="1:9" ht="13">
      <c r="A1122" s="11" t="s">
        <v>3392</v>
      </c>
      <c r="B1122" s="6">
        <f>VLOOKUP(A1122,list!A:K,11,FALSE)</f>
        <v>3</v>
      </c>
      <c r="C1122" s="6" t="str">
        <f>VLOOKUP(A1122,list!A:K,6,FALSE)</f>
        <v>Marousi</v>
      </c>
      <c r="D1122" s="12">
        <f>VLOOKUP(A1122,list!A:K,3,FALSE)</f>
        <v>1410</v>
      </c>
      <c r="E1122" s="6" t="s">
        <v>3393</v>
      </c>
      <c r="F1122" s="11">
        <v>38.048182500000003</v>
      </c>
      <c r="G1122" s="11">
        <v>23.798566099999999</v>
      </c>
      <c r="H1122" s="6" t="str">
        <f t="shared" si="0"/>
        <v>(38,0481825 23,7985661),ID: 816,3bd-Marousi-1410€</v>
      </c>
      <c r="I1122" s="6" t="s">
        <v>3394</v>
      </c>
    </row>
    <row r="1123" spans="1:9" ht="13">
      <c r="A1123" s="11" t="s">
        <v>3395</v>
      </c>
      <c r="B1123" s="6">
        <f>VLOOKUP(A1123,list!A:K,11,FALSE)</f>
        <v>3</v>
      </c>
      <c r="C1123" s="6" t="str">
        <f>VLOOKUP(A1123,list!A:K,6,FALSE)</f>
        <v>Pangrati</v>
      </c>
      <c r="D1123" s="12">
        <f>VLOOKUP(A1123,list!A:K,3,FALSE)</f>
        <v>1290</v>
      </c>
      <c r="E1123" s="6" t="s">
        <v>3396</v>
      </c>
      <c r="F1123" s="11">
        <v>37.964907500000002</v>
      </c>
      <c r="G1123" s="11">
        <v>23.747422799999999</v>
      </c>
      <c r="H1123" s="6" t="str">
        <f t="shared" si="0"/>
        <v>(37,9649075 23,7474228),ID: 1488,3bd-Pangrati-1290€</v>
      </c>
      <c r="I1123" s="6" t="s">
        <v>3397</v>
      </c>
    </row>
    <row r="1124" spans="1:9" ht="13">
      <c r="A1124" s="11" t="s">
        <v>3398</v>
      </c>
      <c r="B1124" s="6">
        <f>VLOOKUP(A1124,list!A:K,11,FALSE)</f>
        <v>3</v>
      </c>
      <c r="C1124" s="6" t="str">
        <f>VLOOKUP(A1124,list!A:K,6,FALSE)</f>
        <v>Agia Paraskevi</v>
      </c>
      <c r="D1124" s="12">
        <f>VLOOKUP(A1124,list!A:K,3,FALSE)</f>
        <v>1890</v>
      </c>
      <c r="E1124" s="6" t="s">
        <v>3399</v>
      </c>
      <c r="F1124" s="11">
        <v>38.005044499999997</v>
      </c>
      <c r="G1124" s="11">
        <v>23.8321006</v>
      </c>
      <c r="H1124" s="6" t="str">
        <f t="shared" si="0"/>
        <v>(38,0050445 23,8321006),ID: 1107,3bd-Agia Paraskevi-1890€</v>
      </c>
      <c r="I1124" s="6" t="s">
        <v>3400</v>
      </c>
    </row>
    <row r="1125" spans="1:9" ht="13">
      <c r="A1125" s="11" t="s">
        <v>3401</v>
      </c>
      <c r="B1125" s="6">
        <f>VLOOKUP(A1125,list!A:K,11,FALSE)</f>
        <v>3</v>
      </c>
      <c r="C1125" s="6" t="str">
        <f>VLOOKUP(A1125,list!A:K,6,FALSE)</f>
        <v>Vasilissis Sofias Avenue</v>
      </c>
      <c r="D1125" s="12">
        <f>VLOOKUP(A1125,list!A:K,3,FALSE)</f>
        <v>1150</v>
      </c>
      <c r="E1125" s="6" t="s">
        <v>3402</v>
      </c>
      <c r="F1125" s="11">
        <v>37.975368799999998</v>
      </c>
      <c r="G1125" s="11">
        <v>23.742497499999999</v>
      </c>
      <c r="H1125" s="6" t="str">
        <f t="shared" si="0"/>
        <v>(37,9753688 23,7424975),ID: 227,3bd-Vasilissis Sofias Avenue-1150€</v>
      </c>
      <c r="I1125" s="6" t="s">
        <v>3403</v>
      </c>
    </row>
    <row r="1126" spans="1:9" ht="13">
      <c r="A1126" s="11" t="s">
        <v>3404</v>
      </c>
      <c r="B1126" s="6">
        <f>VLOOKUP(A1126,list!A:K,11,FALSE)</f>
        <v>3</v>
      </c>
      <c r="C1126" s="6" t="str">
        <f>VLOOKUP(A1126,list!A:K,6,FALSE)</f>
        <v>Elliniko</v>
      </c>
      <c r="D1126" s="12">
        <f>VLOOKUP(A1126,list!A:K,3,FALSE)</f>
        <v>1510</v>
      </c>
      <c r="E1126" s="6" t="s">
        <v>3405</v>
      </c>
      <c r="F1126" s="11">
        <v>37.890570099999998</v>
      </c>
      <c r="G1126" s="11">
        <v>23.744277700000001</v>
      </c>
      <c r="H1126" s="6" t="str">
        <f t="shared" si="0"/>
        <v>(37,8905701 23,7442777),ID: 538,3bd-Elliniko-1510€</v>
      </c>
      <c r="I1126" s="6" t="s">
        <v>3406</v>
      </c>
    </row>
    <row r="1127" spans="1:9" ht="13">
      <c r="A1127" s="11" t="s">
        <v>3407</v>
      </c>
      <c r="B1127" s="6">
        <f>VLOOKUP(A1127,list!A:K,11,FALSE)</f>
        <v>3</v>
      </c>
      <c r="C1127" s="6" t="str">
        <f>VLOOKUP(A1127,list!A:K,6,FALSE)</f>
        <v>Vrilissia</v>
      </c>
      <c r="D1127" s="12">
        <f>VLOOKUP(A1127,list!A:K,3,FALSE)</f>
        <v>1850</v>
      </c>
      <c r="E1127" s="6" t="s">
        <v>3408</v>
      </c>
      <c r="F1127" s="11">
        <v>38.030866099999997</v>
      </c>
      <c r="G1127" s="11">
        <v>23.834588499999999</v>
      </c>
      <c r="H1127" s="6" t="str">
        <f t="shared" si="0"/>
        <v>(38,0308661 23,8345885),ID: 1751,3bd-Vrilissia-1850€</v>
      </c>
      <c r="I1127" s="6" t="s">
        <v>3409</v>
      </c>
    </row>
    <row r="1128" spans="1:9" ht="13">
      <c r="A1128" s="11" t="s">
        <v>3410</v>
      </c>
      <c r="B1128" s="6">
        <f>VLOOKUP(A1128,list!A:K,11,FALSE)</f>
        <v>3</v>
      </c>
      <c r="C1128" s="6" t="str">
        <f>VLOOKUP(A1128,list!A:K,6,FALSE)</f>
        <v>Elliniko</v>
      </c>
      <c r="D1128" s="12">
        <f>VLOOKUP(A1128,list!A:K,3,FALSE)</f>
        <v>2090</v>
      </c>
      <c r="E1128" s="6" t="s">
        <v>3411</v>
      </c>
      <c r="F1128" s="11">
        <v>38.005669300000001</v>
      </c>
      <c r="G1128" s="11">
        <v>23.780306599999999</v>
      </c>
      <c r="H1128" s="6" t="str">
        <f t="shared" si="0"/>
        <v>(38,0056693 23,7803066),ID: 1872,3bd-Elliniko-2090€</v>
      </c>
      <c r="I1128" s="6" t="s">
        <v>3412</v>
      </c>
    </row>
    <row r="1129" spans="1:9" ht="13">
      <c r="A1129" s="11" t="s">
        <v>3413</v>
      </c>
      <c r="B1129" s="6">
        <f>VLOOKUP(A1129,list!A:K,11,FALSE)</f>
        <v>3</v>
      </c>
      <c r="C1129" s="6" t="str">
        <f>VLOOKUP(A1129,list!A:K,6,FALSE)</f>
        <v>Kifisia</v>
      </c>
      <c r="D1129" s="12">
        <f>VLOOKUP(A1129,list!A:K,3,FALSE)</f>
        <v>2200</v>
      </c>
      <c r="E1129" s="6" t="s">
        <v>3414</v>
      </c>
      <c r="F1129" s="11">
        <v>38.047085000000003</v>
      </c>
      <c r="G1129" s="11">
        <v>23.802480599999999</v>
      </c>
      <c r="H1129" s="6" t="str">
        <f t="shared" si="0"/>
        <v>(38,047085 23,8024806),ID: 268,3bd-Kifisia-2200€</v>
      </c>
      <c r="I1129" s="6" t="s">
        <v>3415</v>
      </c>
    </row>
    <row r="1130" spans="1:9" ht="13">
      <c r="A1130" s="11" t="s">
        <v>3416</v>
      </c>
      <c r="B1130" s="6">
        <f>VLOOKUP(A1130,list!A:K,11,FALSE)</f>
        <v>3</v>
      </c>
      <c r="C1130" s="6" t="str">
        <f>VLOOKUP(A1130,list!A:K,6,FALSE)</f>
        <v>Chalandri</v>
      </c>
      <c r="D1130" s="12">
        <f>VLOOKUP(A1130,list!A:K,3,FALSE)</f>
        <v>1430</v>
      </c>
      <c r="E1130" s="6" t="s">
        <v>3417</v>
      </c>
      <c r="F1130" s="11">
        <v>38.021422299999998</v>
      </c>
      <c r="G1130" s="11">
        <v>23.808889600000001</v>
      </c>
      <c r="H1130" s="6" t="str">
        <f t="shared" si="0"/>
        <v>(38,0214223 23,8088896),ID: 968,3bd-Chalandri-1430€</v>
      </c>
      <c r="I1130" s="6" t="s">
        <v>3418</v>
      </c>
    </row>
    <row r="1131" spans="1:9" ht="13">
      <c r="A1131" s="11" t="s">
        <v>3419</v>
      </c>
      <c r="B1131" s="6">
        <f>VLOOKUP(A1131,list!A:K,11,FALSE)</f>
        <v>3</v>
      </c>
      <c r="C1131" s="6" t="str">
        <f>VLOOKUP(A1131,list!A:K,6,FALSE)</f>
        <v>Chalandri</v>
      </c>
      <c r="D1131" s="12">
        <f>VLOOKUP(A1131,list!A:K,3,FALSE)</f>
        <v>1620</v>
      </c>
      <c r="E1131" s="6" t="s">
        <v>3420</v>
      </c>
      <c r="F1131" s="11">
        <v>38.021322300000001</v>
      </c>
      <c r="G1131" s="11">
        <v>23.8046389</v>
      </c>
      <c r="H1131" s="6" t="str">
        <f t="shared" si="0"/>
        <v>(38,0213223 23,8046389),ID: 890,3bd-Chalandri-1620€</v>
      </c>
      <c r="I1131" s="6" t="s">
        <v>3421</v>
      </c>
    </row>
    <row r="1132" spans="1:9" ht="13">
      <c r="A1132" s="11" t="s">
        <v>3422</v>
      </c>
      <c r="B1132" s="6">
        <f>VLOOKUP(A1132,list!A:K,11,FALSE)</f>
        <v>3</v>
      </c>
      <c r="C1132" s="6" t="str">
        <f>VLOOKUP(A1132,list!A:K,6,FALSE)</f>
        <v>Kifisia</v>
      </c>
      <c r="D1132" s="12">
        <f>VLOOKUP(A1132,list!A:K,3,FALSE)</f>
        <v>1770</v>
      </c>
      <c r="E1132" s="6" t="s">
        <v>3423</v>
      </c>
      <c r="F1132" s="11">
        <v>37.998271299999999</v>
      </c>
      <c r="G1132" s="11">
        <v>23.728393700000002</v>
      </c>
      <c r="H1132" s="6" t="str">
        <f t="shared" si="0"/>
        <v>(37,9982713 23,7283937),ID: 1053,3bd-Kifisia-1770€</v>
      </c>
      <c r="I1132" s="6" t="s">
        <v>3424</v>
      </c>
    </row>
    <row r="1133" spans="1:9" ht="13">
      <c r="A1133" s="11" t="s">
        <v>3425</v>
      </c>
      <c r="B1133" s="6">
        <f>VLOOKUP(A1133,list!A:K,11,FALSE)</f>
        <v>3</v>
      </c>
      <c r="C1133" s="6" t="str">
        <f>VLOOKUP(A1133,list!A:K,6,FALSE)</f>
        <v>Marousi</v>
      </c>
      <c r="D1133" s="12">
        <f>VLOOKUP(A1133,list!A:K,3,FALSE)</f>
        <v>1360</v>
      </c>
      <c r="E1133" s="6" t="s">
        <v>3426</v>
      </c>
      <c r="F1133" s="11">
        <v>38.033934700000003</v>
      </c>
      <c r="G1133" s="11">
        <v>23.801272600000001</v>
      </c>
      <c r="H1133" s="6" t="str">
        <f t="shared" si="0"/>
        <v>(38,0339347 23,8012726),ID: 471,3bd-Marousi-1360€</v>
      </c>
      <c r="I1133" s="6" t="s">
        <v>3427</v>
      </c>
    </row>
    <row r="1134" spans="1:9" ht="13">
      <c r="A1134" s="11" t="s">
        <v>3428</v>
      </c>
      <c r="B1134" s="6">
        <f>VLOOKUP(A1134,list!A:K,11,FALSE)</f>
        <v>3</v>
      </c>
      <c r="C1134" s="6" t="str">
        <f>VLOOKUP(A1134,list!A:K,6,FALSE)</f>
        <v>Chalandri</v>
      </c>
      <c r="D1134" s="12">
        <f>VLOOKUP(A1134,list!A:K,3,FALSE)</f>
        <v>1240</v>
      </c>
      <c r="E1134" s="6" t="s">
        <v>3429</v>
      </c>
      <c r="F1134" s="11">
        <v>38.025914</v>
      </c>
      <c r="G1134" s="11">
        <v>23.824596499999998</v>
      </c>
      <c r="H1134" s="6" t="str">
        <f t="shared" si="0"/>
        <v>(38,025914 23,8245965),ID: 781,3bd-Chalandri-1240€</v>
      </c>
      <c r="I1134" s="6" t="s">
        <v>3430</v>
      </c>
    </row>
    <row r="1135" spans="1:9" ht="13">
      <c r="A1135" s="11" t="s">
        <v>3431</v>
      </c>
      <c r="B1135" s="6">
        <f>VLOOKUP(A1135,list!A:K,11,FALSE)</f>
        <v>3</v>
      </c>
      <c r="C1135" s="6" t="str">
        <f>VLOOKUP(A1135,list!A:K,6,FALSE)</f>
        <v>Alimos</v>
      </c>
      <c r="D1135" s="12">
        <f>VLOOKUP(A1135,list!A:K,3,FALSE)</f>
        <v>1600</v>
      </c>
      <c r="E1135" s="6" t="s">
        <v>3432</v>
      </c>
      <c r="F1135" s="11">
        <v>37.917434200000002</v>
      </c>
      <c r="G1135" s="11">
        <v>23.712236999999998</v>
      </c>
      <c r="H1135" s="6" t="str">
        <f t="shared" si="0"/>
        <v>(37,9174342 23,712237),ID: 1406,3bd-Alimos-1600€</v>
      </c>
      <c r="I1135" s="6" t="s">
        <v>3433</v>
      </c>
    </row>
    <row r="1136" spans="1:9" ht="13">
      <c r="A1136" s="11" t="s">
        <v>3434</v>
      </c>
      <c r="B1136" s="6">
        <f>VLOOKUP(A1136,list!A:K,11,FALSE)</f>
        <v>3</v>
      </c>
      <c r="C1136" s="6" t="str">
        <f>VLOOKUP(A1136,list!A:K,6,FALSE)</f>
        <v>Kolonaki</v>
      </c>
      <c r="D1136" s="12">
        <f>VLOOKUP(A1136,list!A:K,3,FALSE)</f>
        <v>1960</v>
      </c>
      <c r="E1136" s="6" t="s">
        <v>3435</v>
      </c>
      <c r="F1136" s="11">
        <v>37.978465700000001</v>
      </c>
      <c r="G1136" s="11">
        <v>23.7505864</v>
      </c>
      <c r="H1136" s="6" t="str">
        <f t="shared" si="0"/>
        <v>(37,9784657 23,7505864),ID: 1380,3bd-Kolonaki-1960€</v>
      </c>
      <c r="I1136" s="6" t="s">
        <v>3436</v>
      </c>
    </row>
    <row r="1137" spans="1:9" ht="13">
      <c r="A1137" s="11" t="s">
        <v>3437</v>
      </c>
      <c r="B1137" s="6">
        <f>VLOOKUP(A1137,list!A:K,11,FALSE)</f>
        <v>3</v>
      </c>
      <c r="C1137" s="6" t="str">
        <f>VLOOKUP(A1137,list!A:K,6,FALSE)</f>
        <v>Nea Erithrea</v>
      </c>
      <c r="D1137" s="12">
        <f>VLOOKUP(A1137,list!A:K,3,FALSE)</f>
        <v>1690</v>
      </c>
      <c r="E1137" s="6" t="s">
        <v>3438</v>
      </c>
      <c r="F1137" s="11">
        <v>38.097495500000001</v>
      </c>
      <c r="G1137" s="11">
        <v>23.821099700000001</v>
      </c>
      <c r="H1137" s="6" t="str">
        <f t="shared" si="0"/>
        <v>(38,0974955 23,8210997),ID: 1473,3bd-Nea Erithrea-1690€</v>
      </c>
      <c r="I1137" s="6" t="s">
        <v>3439</v>
      </c>
    </row>
    <row r="1138" spans="1:9" ht="13">
      <c r="A1138" s="11" t="s">
        <v>3440</v>
      </c>
      <c r="B1138" s="6">
        <f>VLOOKUP(A1138,list!A:K,11,FALSE)</f>
        <v>3</v>
      </c>
      <c r="C1138" s="6" t="str">
        <f>VLOOKUP(A1138,list!A:K,6,FALSE)</f>
        <v>Melissia</v>
      </c>
      <c r="D1138" s="12">
        <f>VLOOKUP(A1138,list!A:K,3,FALSE)</f>
        <v>1250</v>
      </c>
      <c r="E1138" s="6" t="s">
        <v>3441</v>
      </c>
      <c r="F1138" s="11">
        <v>37.976930699999997</v>
      </c>
      <c r="G1138" s="11">
        <v>23.7244758</v>
      </c>
      <c r="H1138" s="6" t="str">
        <f t="shared" si="0"/>
        <v>(37,9769307 23,7244758),ID: 1483,3bd-Melissia-1250€</v>
      </c>
      <c r="I1138" s="6" t="s">
        <v>3442</v>
      </c>
    </row>
    <row r="1139" spans="1:9" ht="13">
      <c r="A1139" s="11" t="s">
        <v>3443</v>
      </c>
      <c r="B1139" s="6">
        <f>VLOOKUP(A1139,list!A:K,11,FALSE)</f>
        <v>3</v>
      </c>
      <c r="C1139" s="6" t="str">
        <f>VLOOKUP(A1139,list!A:K,6,FALSE)</f>
        <v>Marousi</v>
      </c>
      <c r="D1139" s="12">
        <f>VLOOKUP(A1139,list!A:K,3,FALSE)</f>
        <v>1260</v>
      </c>
      <c r="E1139" s="6" t="s">
        <v>3444</v>
      </c>
      <c r="F1139" s="11">
        <v>38.047668100000003</v>
      </c>
      <c r="G1139" s="11">
        <v>23.809717899999999</v>
      </c>
      <c r="H1139" s="6" t="str">
        <f t="shared" si="0"/>
        <v>(38,0476681 23,8097179),ID: 1639,3bd-Marousi-1260€</v>
      </c>
      <c r="I1139" s="6" t="s">
        <v>3445</v>
      </c>
    </row>
    <row r="1140" spans="1:9" ht="13">
      <c r="A1140" s="11" t="s">
        <v>3446</v>
      </c>
      <c r="B1140" s="6">
        <f>VLOOKUP(A1140,list!A:K,11,FALSE)</f>
        <v>3</v>
      </c>
      <c r="C1140" s="6" t="str">
        <f>VLOOKUP(A1140,list!A:K,6,FALSE)</f>
        <v>Chalandri</v>
      </c>
      <c r="D1140" s="12">
        <f>VLOOKUP(A1140,list!A:K,3,FALSE)</f>
        <v>2200</v>
      </c>
      <c r="E1140" s="6" t="s">
        <v>3447</v>
      </c>
      <c r="F1140" s="11">
        <v>38.0295025</v>
      </c>
      <c r="G1140" s="11">
        <v>23.793442299999999</v>
      </c>
      <c r="H1140" s="6" t="str">
        <f t="shared" si="0"/>
        <v>(38,0295025 23,7934423),ID: 807,3bd-Chalandri-2200€</v>
      </c>
      <c r="I1140" s="6" t="s">
        <v>3448</v>
      </c>
    </row>
    <row r="1141" spans="1:9" ht="13">
      <c r="A1141" s="11" t="s">
        <v>3449</v>
      </c>
      <c r="B1141" s="6">
        <f>VLOOKUP(A1141,list!A:K,11,FALSE)</f>
        <v>3</v>
      </c>
      <c r="C1141" s="6" t="str">
        <f>VLOOKUP(A1141,list!A:K,6,FALSE)</f>
        <v>Agia Paraskevi</v>
      </c>
      <c r="D1141" s="12">
        <f>VLOOKUP(A1141,list!A:K,3,FALSE)</f>
        <v>1210</v>
      </c>
      <c r="E1141" s="6" t="s">
        <v>3450</v>
      </c>
      <c r="F1141" s="11">
        <v>38.011345499999997</v>
      </c>
      <c r="G1141" s="11">
        <v>23.826316800000001</v>
      </c>
      <c r="H1141" s="6" t="str">
        <f t="shared" si="0"/>
        <v>(38,0113455 23,8263168),ID: 1264,3bd-Agia Paraskevi-1210€</v>
      </c>
      <c r="I1141" s="6" t="s">
        <v>3451</v>
      </c>
    </row>
    <row r="1142" spans="1:9" ht="13">
      <c r="A1142" s="11" t="s">
        <v>3452</v>
      </c>
      <c r="B1142" s="6">
        <f>VLOOKUP(A1142,list!A:K,11,FALSE)</f>
        <v>3</v>
      </c>
      <c r="C1142" s="6" t="str">
        <f>VLOOKUP(A1142,list!A:K,6,FALSE)</f>
        <v>Palaio Faliro</v>
      </c>
      <c r="D1142" s="12">
        <f>VLOOKUP(A1142,list!A:K,3,FALSE)</f>
        <v>1620</v>
      </c>
      <c r="E1142" s="6" t="s">
        <v>3453</v>
      </c>
      <c r="F1142" s="11">
        <v>37.9289402</v>
      </c>
      <c r="G1142" s="11">
        <v>23.694192699999999</v>
      </c>
      <c r="H1142" s="6" t="str">
        <f t="shared" si="0"/>
        <v>(37,9289402 23,6941927),ID: 1802,3bd-Palaio Faliro-1620€</v>
      </c>
      <c r="I1142" s="6" t="s">
        <v>3454</v>
      </c>
    </row>
    <row r="1143" spans="1:9" ht="13">
      <c r="A1143" s="11" t="s">
        <v>3455</v>
      </c>
      <c r="B1143" s="6">
        <f>VLOOKUP(A1143,list!A:K,11,FALSE)</f>
        <v>3</v>
      </c>
      <c r="C1143" s="6" t="str">
        <f>VLOOKUP(A1143,list!A:K,6,FALSE)</f>
        <v>Marousi</v>
      </c>
      <c r="D1143" s="12">
        <f>VLOOKUP(A1143,list!A:K,3,FALSE)</f>
        <v>1430</v>
      </c>
      <c r="E1143" s="6" t="s">
        <v>3456</v>
      </c>
      <c r="F1143" s="11">
        <v>37.9986575</v>
      </c>
      <c r="G1143" s="11">
        <v>23.7396885</v>
      </c>
      <c r="H1143" s="6" t="str">
        <f t="shared" si="0"/>
        <v>(37,9986575 23,7396885),ID: 1245,3bd-Marousi-1430€</v>
      </c>
      <c r="I1143" s="6" t="s">
        <v>3457</v>
      </c>
    </row>
    <row r="1144" spans="1:9" ht="13">
      <c r="A1144" s="11" t="s">
        <v>3458</v>
      </c>
      <c r="B1144" s="6">
        <f>VLOOKUP(A1144,list!A:K,11,FALSE)</f>
        <v>3</v>
      </c>
      <c r="C1144" s="6" t="str">
        <f>VLOOKUP(A1144,list!A:K,6,FALSE)</f>
        <v>Chalandri</v>
      </c>
      <c r="D1144" s="12">
        <f>VLOOKUP(A1144,list!A:K,3,FALSE)</f>
        <v>1720</v>
      </c>
      <c r="E1144" s="6" t="s">
        <v>3459</v>
      </c>
      <c r="F1144" s="11">
        <v>38.035398000000001</v>
      </c>
      <c r="G1144" s="11">
        <v>23.843299699999999</v>
      </c>
      <c r="H1144" s="6" t="str">
        <f t="shared" si="0"/>
        <v>(38,035398 23,8432997),ID: 1104,3bd-Chalandri-1720€</v>
      </c>
      <c r="I1144" s="6" t="s">
        <v>3460</v>
      </c>
    </row>
    <row r="1145" spans="1:9" ht="13">
      <c r="A1145" s="11" t="s">
        <v>3461</v>
      </c>
      <c r="B1145" s="6">
        <f>VLOOKUP(A1145,list!A:K,11,FALSE)</f>
        <v>3</v>
      </c>
      <c r="C1145" s="6" t="str">
        <f>VLOOKUP(A1145,list!A:K,6,FALSE)</f>
        <v>Marousi</v>
      </c>
      <c r="D1145" s="12">
        <f>VLOOKUP(A1145,list!A:K,3,FALSE)</f>
        <v>1630</v>
      </c>
      <c r="E1145" s="6" t="s">
        <v>3462</v>
      </c>
      <c r="F1145" s="11">
        <v>38.039844700000003</v>
      </c>
      <c r="G1145" s="11">
        <v>23.7940985</v>
      </c>
      <c r="H1145" s="6" t="str">
        <f t="shared" si="0"/>
        <v>(38,0398447 23,7940985),ID: 33,3bd-Marousi-1630€</v>
      </c>
      <c r="I1145" s="6" t="s">
        <v>3463</v>
      </c>
    </row>
    <row r="1146" spans="1:9" ht="13">
      <c r="A1146" s="11" t="s">
        <v>3464</v>
      </c>
      <c r="B1146" s="6">
        <f>VLOOKUP(A1146,list!A:K,11,FALSE)</f>
        <v>3</v>
      </c>
      <c r="C1146" s="6" t="str">
        <f>VLOOKUP(A1146,list!A:K,6,FALSE)</f>
        <v>Ampelokipoi</v>
      </c>
      <c r="D1146" s="12">
        <f>VLOOKUP(A1146,list!A:K,3,FALSE)</f>
        <v>1160</v>
      </c>
      <c r="E1146" s="6" t="s">
        <v>3465</v>
      </c>
      <c r="F1146" s="11">
        <v>37.990271900000003</v>
      </c>
      <c r="G1146" s="11">
        <v>23.760103000000001</v>
      </c>
      <c r="H1146" s="6" t="str">
        <f t="shared" si="0"/>
        <v>(37,9902719 23,760103),ID: 1298,3bd-Ampelokipoi-1160€</v>
      </c>
      <c r="I1146" s="6" t="s">
        <v>3466</v>
      </c>
    </row>
    <row r="1147" spans="1:9" ht="13">
      <c r="A1147" s="11" t="s">
        <v>3467</v>
      </c>
      <c r="B1147" s="6">
        <f>VLOOKUP(A1147,list!A:K,11,FALSE)</f>
        <v>3</v>
      </c>
      <c r="C1147" s="6" t="str">
        <f>VLOOKUP(A1147,list!A:K,6,FALSE)</f>
        <v>Marousi</v>
      </c>
      <c r="D1147" s="12">
        <f>VLOOKUP(A1147,list!A:K,3,FALSE)</f>
        <v>1370</v>
      </c>
      <c r="E1147" s="6" t="s">
        <v>3303</v>
      </c>
      <c r="F1147" s="11">
        <v>38.041532199999999</v>
      </c>
      <c r="G1147" s="11">
        <v>23.8079942</v>
      </c>
      <c r="H1147" s="6" t="str">
        <f t="shared" si="0"/>
        <v>(38,0415322 23,8079942),ID: 105,3bd-Marousi-1370€</v>
      </c>
      <c r="I1147" s="6" t="s">
        <v>3468</v>
      </c>
    </row>
    <row r="1148" spans="1:9" ht="13">
      <c r="A1148" s="11" t="s">
        <v>3469</v>
      </c>
      <c r="B1148" s="6">
        <f>VLOOKUP(A1148,list!A:K,11,FALSE)</f>
        <v>3</v>
      </c>
      <c r="C1148" s="6" t="str">
        <f>VLOOKUP(A1148,list!A:K,6,FALSE)</f>
        <v>Pangrati</v>
      </c>
      <c r="D1148" s="12">
        <f>VLOOKUP(A1148,list!A:K,3,FALSE)</f>
        <v>1380</v>
      </c>
      <c r="E1148" s="6" t="s">
        <v>3470</v>
      </c>
      <c r="F1148" s="11">
        <v>37.969101299999998</v>
      </c>
      <c r="G1148" s="11">
        <v>23.744552800000001</v>
      </c>
      <c r="H1148" s="6" t="str">
        <f t="shared" si="0"/>
        <v>(37,9691013 23,7445528),ID: 1618,3bd-Pangrati-1380€</v>
      </c>
      <c r="I1148" s="6" t="s">
        <v>3471</v>
      </c>
    </row>
    <row r="1149" spans="1:9" ht="13">
      <c r="A1149" s="11" t="s">
        <v>3472</v>
      </c>
      <c r="B1149" s="6">
        <f>VLOOKUP(A1149,list!A:K,11,FALSE)</f>
        <v>3</v>
      </c>
      <c r="C1149" s="6" t="str">
        <f>VLOOKUP(A1149,list!A:K,6,FALSE)</f>
        <v>Chalandri</v>
      </c>
      <c r="D1149" s="12">
        <f>VLOOKUP(A1149,list!A:K,3,FALSE)</f>
        <v>1410</v>
      </c>
      <c r="E1149" s="6" t="s">
        <v>3473</v>
      </c>
      <c r="F1149" s="11">
        <v>38.004087300000002</v>
      </c>
      <c r="G1149" s="11">
        <v>23.735721699999999</v>
      </c>
      <c r="H1149" s="6" t="str">
        <f t="shared" si="0"/>
        <v>(38,0040873 23,7357217),ID: 165,3bd-Chalandri-1410€</v>
      </c>
      <c r="I1149" s="6" t="s">
        <v>3474</v>
      </c>
    </row>
    <row r="1150" spans="1:9" ht="13">
      <c r="A1150" s="11" t="s">
        <v>3475</v>
      </c>
      <c r="B1150" s="6">
        <f>VLOOKUP(A1150,list!A:K,11,FALSE)</f>
        <v>3</v>
      </c>
      <c r="C1150" s="6" t="str">
        <f>VLOOKUP(A1150,list!A:K,6,FALSE)</f>
        <v>Marousi</v>
      </c>
      <c r="D1150" s="12">
        <f>VLOOKUP(A1150,list!A:K,3,FALSE)</f>
        <v>2770</v>
      </c>
      <c r="E1150" s="6" t="s">
        <v>3476</v>
      </c>
      <c r="F1150" s="11">
        <v>37.999837599999999</v>
      </c>
      <c r="G1150" s="11">
        <v>23.816669399999999</v>
      </c>
      <c r="H1150" s="6" t="str">
        <f t="shared" si="0"/>
        <v>(37,9998376 23,8166694),ID: 1082,3bd-Marousi-2770€</v>
      </c>
      <c r="I1150" s="6" t="s">
        <v>3477</v>
      </c>
    </row>
    <row r="1151" spans="1:9" ht="13">
      <c r="A1151" s="11" t="s">
        <v>3478</v>
      </c>
      <c r="B1151" s="6">
        <f>VLOOKUP(A1151,list!A:K,11,FALSE)</f>
        <v>3</v>
      </c>
      <c r="C1151" s="6" t="str">
        <f>VLOOKUP(A1151,list!A:K,6,FALSE)</f>
        <v>Kolonaki</v>
      </c>
      <c r="D1151" s="12">
        <f>VLOOKUP(A1151,list!A:K,3,FALSE)</f>
        <v>1800</v>
      </c>
      <c r="E1151" s="6" t="s">
        <v>3479</v>
      </c>
      <c r="F1151" s="11">
        <v>37.981374799999998</v>
      </c>
      <c r="G1151" s="11">
        <v>23.736256999999998</v>
      </c>
      <c r="H1151" s="6" t="str">
        <f t="shared" si="0"/>
        <v>(37,9813748 23,736257),ID: 977,3bd-Kolonaki-1800€</v>
      </c>
      <c r="I1151" s="6" t="s">
        <v>3480</v>
      </c>
    </row>
    <row r="1152" spans="1:9" ht="13">
      <c r="A1152" s="11" t="s">
        <v>3481</v>
      </c>
      <c r="B1152" s="6">
        <f>VLOOKUP(A1152,list!A:K,11,FALSE)</f>
        <v>3</v>
      </c>
      <c r="C1152" s="6" t="str">
        <f>VLOOKUP(A1152,list!A:K,6,FALSE)</f>
        <v>Melissia</v>
      </c>
      <c r="D1152" s="12">
        <f>VLOOKUP(A1152,list!A:K,3,FALSE)</f>
        <v>1200</v>
      </c>
      <c r="E1152" s="6" t="s">
        <v>3482</v>
      </c>
      <c r="F1152" s="11">
        <v>38.062069700000002</v>
      </c>
      <c r="G1152" s="11">
        <v>23.835499200000001</v>
      </c>
      <c r="H1152" s="6" t="str">
        <f t="shared" si="0"/>
        <v>(38,0620697 23,8354992),ID: 1184,3bd-Melissia-1200€</v>
      </c>
      <c r="I1152" s="6" t="s">
        <v>3483</v>
      </c>
    </row>
    <row r="1153" spans="1:9" ht="13">
      <c r="A1153" s="11" t="s">
        <v>3484</v>
      </c>
      <c r="B1153" s="6">
        <f>VLOOKUP(A1153,list!A:K,11,FALSE)</f>
        <v>3</v>
      </c>
      <c r="C1153" s="6" t="str">
        <f>VLOOKUP(A1153,list!A:K,6,FALSE)</f>
        <v>Marousi</v>
      </c>
      <c r="D1153" s="12">
        <f>VLOOKUP(A1153,list!A:K,3,FALSE)</f>
        <v>1580</v>
      </c>
      <c r="E1153" s="6" t="s">
        <v>3485</v>
      </c>
      <c r="F1153" s="11">
        <v>38.039844700000003</v>
      </c>
      <c r="G1153" s="11">
        <v>23.7940985</v>
      </c>
      <c r="H1153" s="6" t="str">
        <f t="shared" si="0"/>
        <v>(38,0398447 23,7940985),ID: 904,3bd-Marousi-1580€</v>
      </c>
      <c r="I1153" s="6" t="s">
        <v>3486</v>
      </c>
    </row>
    <row r="1154" spans="1:9" ht="13">
      <c r="A1154" s="11" t="s">
        <v>3487</v>
      </c>
      <c r="B1154" s="6">
        <f>VLOOKUP(A1154,list!A:K,11,FALSE)</f>
        <v>3</v>
      </c>
      <c r="C1154" s="6" t="str">
        <f>VLOOKUP(A1154,list!A:K,6,FALSE)</f>
        <v>Melissia</v>
      </c>
      <c r="D1154" s="12">
        <f>VLOOKUP(A1154,list!A:K,3,FALSE)</f>
        <v>1440</v>
      </c>
      <c r="E1154" s="6" t="s">
        <v>3488</v>
      </c>
      <c r="F1154" s="11">
        <v>38.054818900000001</v>
      </c>
      <c r="G1154" s="11">
        <v>23.833894999999998</v>
      </c>
      <c r="H1154" s="6" t="str">
        <f t="shared" si="0"/>
        <v>(38,0548189 23,833895),ID: 979,3bd-Melissia-1440€</v>
      </c>
      <c r="I1154" s="6" t="s">
        <v>3489</v>
      </c>
    </row>
    <row r="1155" spans="1:9" ht="13">
      <c r="A1155" s="11" t="s">
        <v>3490</v>
      </c>
      <c r="B1155" s="6">
        <f>VLOOKUP(A1155,list!A:K,11,FALSE)</f>
        <v>3</v>
      </c>
      <c r="C1155" s="6" t="str">
        <f>VLOOKUP(A1155,list!A:K,6,FALSE)</f>
        <v>Chalandri</v>
      </c>
      <c r="D1155" s="12">
        <f>VLOOKUP(A1155,list!A:K,3,FALSE)</f>
        <v>1120</v>
      </c>
      <c r="E1155" s="6" t="s">
        <v>3491</v>
      </c>
      <c r="F1155" s="11">
        <v>37.951633700000002</v>
      </c>
      <c r="G1155" s="11">
        <v>23.738522700000001</v>
      </c>
      <c r="H1155" s="6" t="str">
        <f t="shared" si="0"/>
        <v>(37,9516337 23,7385227),ID: 1352,3bd-Chalandri-1120€</v>
      </c>
      <c r="I1155" s="6" t="s">
        <v>3492</v>
      </c>
    </row>
    <row r="1156" spans="1:9" ht="13">
      <c r="A1156" s="11" t="s">
        <v>3493</v>
      </c>
      <c r="B1156" s="6">
        <f>VLOOKUP(A1156,list!A:K,11,FALSE)</f>
        <v>3</v>
      </c>
      <c r="C1156" s="6" t="str">
        <f>VLOOKUP(A1156,list!A:K,6,FALSE)</f>
        <v>Pangrati</v>
      </c>
      <c r="D1156" s="12">
        <f>VLOOKUP(A1156,list!A:K,3,FALSE)</f>
        <v>1480</v>
      </c>
      <c r="E1156" s="6" t="s">
        <v>3494</v>
      </c>
      <c r="F1156" s="11">
        <v>37.965816099999998</v>
      </c>
      <c r="G1156" s="11">
        <v>23.753078299999999</v>
      </c>
      <c r="H1156" s="6" t="str">
        <f t="shared" si="0"/>
        <v>(37,9658161 23,7530783),ID: 1244,3bd-Pangrati-1480€</v>
      </c>
      <c r="I1156" s="6" t="s">
        <v>3495</v>
      </c>
    </row>
    <row r="1157" spans="1:9" ht="13">
      <c r="A1157" s="11" t="s">
        <v>3496</v>
      </c>
      <c r="B1157" s="6">
        <f>VLOOKUP(A1157,list!A:K,11,FALSE)</f>
        <v>3</v>
      </c>
      <c r="C1157" s="6" t="str">
        <f>VLOOKUP(A1157,list!A:K,6,FALSE)</f>
        <v>Alimos</v>
      </c>
      <c r="D1157" s="12">
        <f>VLOOKUP(A1157,list!A:K,3,FALSE)</f>
        <v>1340</v>
      </c>
      <c r="E1157" s="6" t="s">
        <v>3497</v>
      </c>
      <c r="F1157" s="11">
        <v>37.990118000000002</v>
      </c>
      <c r="G1157" s="11">
        <v>23.732386699999999</v>
      </c>
      <c r="H1157" s="6" t="str">
        <f t="shared" si="0"/>
        <v>(37,990118 23,7323867),ID: 1342,3bd-Alimos-1340€</v>
      </c>
      <c r="I1157" s="6" t="s">
        <v>3498</v>
      </c>
    </row>
    <row r="1158" spans="1:9" ht="13">
      <c r="A1158" s="11" t="s">
        <v>3499</v>
      </c>
      <c r="B1158" s="6">
        <f>VLOOKUP(A1158,list!A:K,11,FALSE)</f>
        <v>3</v>
      </c>
      <c r="C1158" s="6" t="str">
        <f>VLOOKUP(A1158,list!A:K,6,FALSE)</f>
        <v>Chalandri</v>
      </c>
      <c r="D1158" s="12">
        <f>VLOOKUP(A1158,list!A:K,3,FALSE)</f>
        <v>1270</v>
      </c>
      <c r="E1158" s="6" t="s">
        <v>3500</v>
      </c>
      <c r="F1158" s="11">
        <v>37.977853500000002</v>
      </c>
      <c r="G1158" s="11">
        <v>23.712285999999999</v>
      </c>
      <c r="H1158" s="6" t="str">
        <f t="shared" si="0"/>
        <v>(37,9778535 23,712286),ID: 623,3bd-Chalandri-1270€</v>
      </c>
      <c r="I1158" s="6" t="s">
        <v>3501</v>
      </c>
    </row>
    <row r="1159" spans="1:9" ht="13">
      <c r="A1159" s="11" t="s">
        <v>3502</v>
      </c>
      <c r="B1159" s="6">
        <f>VLOOKUP(A1159,list!A:K,11,FALSE)</f>
        <v>3</v>
      </c>
      <c r="C1159" s="6" t="str">
        <f>VLOOKUP(A1159,list!A:K,6,FALSE)</f>
        <v>Chalandri</v>
      </c>
      <c r="D1159" s="12">
        <f>VLOOKUP(A1159,list!A:K,3,FALSE)</f>
        <v>1300</v>
      </c>
      <c r="E1159" s="6" t="s">
        <v>3503</v>
      </c>
      <c r="F1159" s="11">
        <v>38.029755000000002</v>
      </c>
      <c r="G1159" s="11">
        <v>23.818090699999999</v>
      </c>
      <c r="H1159" s="6" t="str">
        <f t="shared" si="0"/>
        <v>(38,029755 23,8180907),ID: 1555,3bd-Chalandri-1300€</v>
      </c>
      <c r="I1159" s="6" t="s">
        <v>3504</v>
      </c>
    </row>
    <row r="1160" spans="1:9" ht="13">
      <c r="A1160" s="11" t="s">
        <v>3505</v>
      </c>
      <c r="B1160" s="6">
        <f>VLOOKUP(A1160,list!A:K,11,FALSE)</f>
        <v>3</v>
      </c>
      <c r="C1160" s="6" t="str">
        <f>VLOOKUP(A1160,list!A:K,6,FALSE)</f>
        <v>Vasilissis Sofias Avenue</v>
      </c>
      <c r="D1160" s="12">
        <f>VLOOKUP(A1160,list!A:K,3,FALSE)</f>
        <v>1360</v>
      </c>
      <c r="E1160" s="6" t="s">
        <v>3506</v>
      </c>
      <c r="F1160" s="11">
        <v>37.975368799999998</v>
      </c>
      <c r="G1160" s="11">
        <v>23.742497499999999</v>
      </c>
      <c r="H1160" s="6" t="str">
        <f t="shared" si="0"/>
        <v>(37,9753688 23,7424975),ID: 1442,3bd-Vasilissis Sofias Avenue-1360€</v>
      </c>
      <c r="I1160" s="6" t="s">
        <v>3507</v>
      </c>
    </row>
    <row r="1161" spans="1:9" ht="13">
      <c r="A1161" s="11" t="s">
        <v>3508</v>
      </c>
      <c r="B1161" s="6">
        <f>VLOOKUP(A1161,list!A:K,11,FALSE)</f>
        <v>3</v>
      </c>
      <c r="C1161" s="6" t="str">
        <f>VLOOKUP(A1161,list!A:K,6,FALSE)</f>
        <v>Kolonaki</v>
      </c>
      <c r="D1161" s="12">
        <f>VLOOKUP(A1161,list!A:K,3,FALSE)</f>
        <v>1690</v>
      </c>
      <c r="E1161" s="6" t="s">
        <v>3509</v>
      </c>
      <c r="F1161" s="11">
        <v>37.983031799999999</v>
      </c>
      <c r="G1161" s="11">
        <v>23.740334000000001</v>
      </c>
      <c r="H1161" s="6" t="str">
        <f t="shared" si="0"/>
        <v>(37,9830318 23,740334),ID: 1933,3bd-Kolonaki-1690€</v>
      </c>
      <c r="I1161" s="6" t="s">
        <v>3510</v>
      </c>
    </row>
    <row r="1162" spans="1:9" ht="13">
      <c r="A1162" s="11" t="s">
        <v>3511</v>
      </c>
      <c r="B1162" s="6">
        <f>VLOOKUP(A1162,list!A:K,11,FALSE)</f>
        <v>3</v>
      </c>
      <c r="C1162" s="6" t="str">
        <f>VLOOKUP(A1162,list!A:K,6,FALSE)</f>
        <v>Kifisia</v>
      </c>
      <c r="D1162" s="12">
        <f>VLOOKUP(A1162,list!A:K,3,FALSE)</f>
        <v>1870</v>
      </c>
      <c r="E1162" s="6" t="s">
        <v>3512</v>
      </c>
      <c r="F1162" s="11">
        <v>38.070219700000003</v>
      </c>
      <c r="G1162" s="11">
        <v>23.822854899999999</v>
      </c>
      <c r="H1162" s="6" t="str">
        <f t="shared" si="0"/>
        <v>(38,0702197 23,8228549),ID: 960,3bd-Kifisia-1870€</v>
      </c>
      <c r="I1162" s="6" t="s">
        <v>3513</v>
      </c>
    </row>
    <row r="1163" spans="1:9" ht="13">
      <c r="A1163" s="11" t="s">
        <v>3514</v>
      </c>
      <c r="B1163" s="6">
        <f>VLOOKUP(A1163,list!A:K,11,FALSE)</f>
        <v>3</v>
      </c>
      <c r="C1163" s="6" t="str">
        <f>VLOOKUP(A1163,list!A:K,6,FALSE)</f>
        <v>Politeia</v>
      </c>
      <c r="D1163" s="12">
        <f>VLOOKUP(A1163,list!A:K,3,FALSE)</f>
        <v>1860</v>
      </c>
      <c r="E1163" s="6" t="s">
        <v>3515</v>
      </c>
      <c r="F1163" s="11">
        <v>37.978407500000003</v>
      </c>
      <c r="G1163" s="11">
        <v>23.744875400000002</v>
      </c>
      <c r="H1163" s="6" t="str">
        <f t="shared" si="0"/>
        <v>(37,9784075 23,7448754),ID: 261,3bd-Politeia-1860€</v>
      </c>
      <c r="I1163" s="6" t="s">
        <v>3516</v>
      </c>
    </row>
    <row r="1164" spans="1:9" ht="13">
      <c r="A1164" s="11" t="s">
        <v>3517</v>
      </c>
      <c r="B1164" s="6">
        <f>VLOOKUP(A1164,list!A:K,11,FALSE)</f>
        <v>3</v>
      </c>
      <c r="C1164" s="6" t="str">
        <f>VLOOKUP(A1164,list!A:K,6,FALSE)</f>
        <v>Filothei</v>
      </c>
      <c r="D1164" s="12">
        <f>VLOOKUP(A1164,list!A:K,3,FALSE)</f>
        <v>1890</v>
      </c>
      <c r="E1164" s="6" t="s">
        <v>3518</v>
      </c>
      <c r="F1164" s="11">
        <v>38.057772399999998</v>
      </c>
      <c r="G1164" s="11">
        <v>23.8051858</v>
      </c>
      <c r="H1164" s="6" t="str">
        <f t="shared" si="0"/>
        <v>(38,0577724 23,8051858),ID: 1729,3bd-Filothei-1890€</v>
      </c>
      <c r="I1164" s="6" t="s">
        <v>3519</v>
      </c>
    </row>
    <row r="1165" spans="1:9" ht="13">
      <c r="A1165" s="11" t="s">
        <v>3520</v>
      </c>
      <c r="B1165" s="6">
        <f>VLOOKUP(A1165,list!A:K,11,FALSE)</f>
        <v>3</v>
      </c>
      <c r="C1165" s="6" t="str">
        <f>VLOOKUP(A1165,list!A:K,6,FALSE)</f>
        <v>Marousi</v>
      </c>
      <c r="D1165" s="12">
        <f>VLOOKUP(A1165,list!A:K,3,FALSE)</f>
        <v>2380</v>
      </c>
      <c r="E1165" s="6" t="s">
        <v>3521</v>
      </c>
      <c r="F1165" s="11">
        <v>37.999837599999999</v>
      </c>
      <c r="G1165" s="11">
        <v>23.816669399999999</v>
      </c>
      <c r="H1165" s="6" t="str">
        <f t="shared" si="0"/>
        <v>(37,9998376 23,8166694),ID: 1077,3bd-Marousi-2380€</v>
      </c>
      <c r="I1165" s="6" t="s">
        <v>3522</v>
      </c>
    </row>
    <row r="1166" spans="1:9" ht="13">
      <c r="A1166" s="11" t="s">
        <v>3523</v>
      </c>
      <c r="B1166" s="6">
        <f>VLOOKUP(A1166,list!A:K,11,FALSE)</f>
        <v>3</v>
      </c>
      <c r="C1166" s="6" t="str">
        <f>VLOOKUP(A1166,list!A:K,6,FALSE)</f>
        <v>Chalandri</v>
      </c>
      <c r="D1166" s="12">
        <f>VLOOKUP(A1166,list!A:K,3,FALSE)</f>
        <v>1690</v>
      </c>
      <c r="E1166" s="6" t="s">
        <v>3524</v>
      </c>
      <c r="F1166" s="11">
        <v>38.021421400000001</v>
      </c>
      <c r="G1166" s="11">
        <v>23.798767900000001</v>
      </c>
      <c r="H1166" s="6" t="str">
        <f t="shared" si="0"/>
        <v>(38,0214214 23,7987679),ID: 1395,3bd-Chalandri-1690€</v>
      </c>
      <c r="I1166" s="6" t="s">
        <v>3525</v>
      </c>
    </row>
    <row r="1167" spans="1:9" ht="13">
      <c r="A1167" s="11" t="s">
        <v>3526</v>
      </c>
      <c r="B1167" s="6">
        <f>VLOOKUP(A1167,list!A:K,11,FALSE)</f>
        <v>3</v>
      </c>
      <c r="C1167" s="6" t="str">
        <f>VLOOKUP(A1167,list!A:K,6,FALSE)</f>
        <v>Marousi</v>
      </c>
      <c r="D1167" s="12">
        <f>VLOOKUP(A1167,list!A:K,3,FALSE)</f>
        <v>1490</v>
      </c>
      <c r="E1167" s="6" t="s">
        <v>3527</v>
      </c>
      <c r="F1167" s="11">
        <v>38.046310099999999</v>
      </c>
      <c r="G1167" s="11">
        <v>23.8074163</v>
      </c>
      <c r="H1167" s="6" t="str">
        <f t="shared" si="0"/>
        <v>(38,0463101 23,8074163),ID: 1451,3bd-Marousi-1490€</v>
      </c>
      <c r="I1167" s="6" t="s">
        <v>3528</v>
      </c>
    </row>
    <row r="1168" spans="1:9" ht="13">
      <c r="A1168" s="11" t="s">
        <v>3529</v>
      </c>
      <c r="B1168" s="6">
        <f>VLOOKUP(A1168,list!A:K,11,FALSE)</f>
        <v>3</v>
      </c>
      <c r="C1168" s="6" t="str">
        <f>VLOOKUP(A1168,list!A:K,6,FALSE)</f>
        <v>Agia Paraskevi</v>
      </c>
      <c r="D1168" s="12">
        <f>VLOOKUP(A1168,list!A:K,3,FALSE)</f>
        <v>1440</v>
      </c>
      <c r="E1168" s="6" t="s">
        <v>3530</v>
      </c>
      <c r="F1168" s="11">
        <v>38.007529499999997</v>
      </c>
      <c r="G1168" s="11">
        <v>23.817298900000001</v>
      </c>
      <c r="H1168" s="6" t="str">
        <f t="shared" si="0"/>
        <v>(38,0075295 23,8172989),ID: 1786,3bd-Agia Paraskevi-1440€</v>
      </c>
      <c r="I1168" s="6" t="s">
        <v>3531</v>
      </c>
    </row>
    <row r="1169" spans="1:9" ht="13">
      <c r="A1169" s="11" t="s">
        <v>3532</v>
      </c>
      <c r="B1169" s="6">
        <f>VLOOKUP(A1169,list!A:K,11,FALSE)</f>
        <v>3</v>
      </c>
      <c r="C1169" s="6" t="str">
        <f>VLOOKUP(A1169,list!A:K,6,FALSE)</f>
        <v>Chalandri</v>
      </c>
      <c r="D1169" s="12">
        <f>VLOOKUP(A1169,list!A:K,3,FALSE)</f>
        <v>1300</v>
      </c>
      <c r="E1169" s="6" t="s">
        <v>3533</v>
      </c>
      <c r="F1169" s="11">
        <v>38.0139578</v>
      </c>
      <c r="G1169" s="11">
        <v>23.805120299999999</v>
      </c>
      <c r="H1169" s="6" t="str">
        <f t="shared" si="0"/>
        <v>(38,0139578 23,8051203),ID: 1936,3bd-Chalandri-1300€</v>
      </c>
      <c r="I1169" s="6" t="s">
        <v>3534</v>
      </c>
    </row>
    <row r="1170" spans="1:9" ht="13">
      <c r="A1170" s="11" t="s">
        <v>3535</v>
      </c>
      <c r="B1170" s="6">
        <f>VLOOKUP(A1170,list!A:K,11,FALSE)</f>
        <v>3</v>
      </c>
      <c r="C1170" s="6" t="str">
        <f>VLOOKUP(A1170,list!A:K,6,FALSE)</f>
        <v>Kolonaki</v>
      </c>
      <c r="D1170" s="12">
        <f>VLOOKUP(A1170,list!A:K,3,FALSE)</f>
        <v>2010</v>
      </c>
      <c r="E1170" s="6" t="s">
        <v>3536</v>
      </c>
      <c r="F1170" s="11">
        <v>37.979504200000001</v>
      </c>
      <c r="G1170" s="11">
        <v>23.740592800000002</v>
      </c>
      <c r="H1170" s="6" t="str">
        <f t="shared" si="0"/>
        <v>(37,9795042 23,7405928),ID: 1439,3bd-Kolonaki-2010€</v>
      </c>
      <c r="I1170" s="6" t="s">
        <v>3537</v>
      </c>
    </row>
    <row r="1171" spans="1:9" ht="13">
      <c r="A1171" s="11" t="s">
        <v>3538</v>
      </c>
      <c r="B1171" s="6">
        <f>VLOOKUP(A1171,list!A:K,11,FALSE)</f>
        <v>3</v>
      </c>
      <c r="C1171" s="6" t="str">
        <f>VLOOKUP(A1171,list!A:K,6,FALSE)</f>
        <v>Vrilissia</v>
      </c>
      <c r="D1171" s="12">
        <f>VLOOKUP(A1171,list!A:K,3,FALSE)</f>
        <v>1530</v>
      </c>
      <c r="E1171" s="6" t="s">
        <v>3539</v>
      </c>
      <c r="F1171" s="11">
        <v>38.034660799999997</v>
      </c>
      <c r="G1171" s="11">
        <v>23.8308663</v>
      </c>
      <c r="H1171" s="6" t="str">
        <f t="shared" si="0"/>
        <v>(38,0346608 23,8308663),ID: 1837,3bd-Vrilissia-1530€</v>
      </c>
      <c r="I1171" s="6" t="s">
        <v>3540</v>
      </c>
    </row>
    <row r="1172" spans="1:9" ht="13">
      <c r="A1172" s="11" t="s">
        <v>3541</v>
      </c>
      <c r="B1172" s="6">
        <f>VLOOKUP(A1172,list!A:K,11,FALSE)</f>
        <v>3</v>
      </c>
      <c r="C1172" s="6" t="str">
        <f>VLOOKUP(A1172,list!A:K,6,FALSE)</f>
        <v>Marousi</v>
      </c>
      <c r="D1172" s="12">
        <f>VLOOKUP(A1172,list!A:K,3,FALSE)</f>
        <v>1300</v>
      </c>
      <c r="E1172" s="6" t="s">
        <v>3542</v>
      </c>
      <c r="F1172" s="11">
        <v>38.0524475</v>
      </c>
      <c r="G1172" s="11">
        <v>23.8145968</v>
      </c>
      <c r="H1172" s="6" t="str">
        <f t="shared" si="0"/>
        <v>(38,0524475 23,8145968),ID: 1805,3bd-Marousi-1300€</v>
      </c>
      <c r="I1172" s="6" t="s">
        <v>3543</v>
      </c>
    </row>
    <row r="1173" spans="1:9" ht="13">
      <c r="A1173" s="11" t="s">
        <v>3544</v>
      </c>
      <c r="B1173" s="6">
        <f>VLOOKUP(A1173,list!A:K,11,FALSE)</f>
        <v>3</v>
      </c>
      <c r="C1173" s="6" t="str">
        <f>VLOOKUP(A1173,list!A:K,6,FALSE)</f>
        <v>Chalandri</v>
      </c>
      <c r="D1173" s="12">
        <f>VLOOKUP(A1173,list!A:K,3,FALSE)</f>
        <v>1330</v>
      </c>
      <c r="E1173" s="6" t="s">
        <v>3545</v>
      </c>
      <c r="F1173" s="11">
        <v>38.021421400000001</v>
      </c>
      <c r="G1173" s="11">
        <v>23.798767900000001</v>
      </c>
      <c r="H1173" s="6" t="str">
        <f t="shared" si="0"/>
        <v>(38,0214214 23,7987679),ID: 499,3bd-Chalandri-1330€</v>
      </c>
      <c r="I1173" s="6" t="s">
        <v>3546</v>
      </c>
    </row>
    <row r="1174" spans="1:9" ht="13">
      <c r="A1174" s="11" t="s">
        <v>3547</v>
      </c>
      <c r="B1174" s="6">
        <f>VLOOKUP(A1174,list!A:K,11,FALSE)</f>
        <v>3</v>
      </c>
      <c r="C1174" s="6" t="str">
        <f>VLOOKUP(A1174,list!A:K,6,FALSE)</f>
        <v>Kolonaki</v>
      </c>
      <c r="D1174" s="12">
        <f>VLOOKUP(A1174,list!A:K,3,FALSE)</f>
        <v>2790</v>
      </c>
      <c r="E1174" s="6" t="s">
        <v>3548</v>
      </c>
      <c r="F1174" s="11">
        <v>37.9818353</v>
      </c>
      <c r="G1174" s="11">
        <v>23.750785799999999</v>
      </c>
      <c r="H1174" s="6" t="str">
        <f t="shared" si="0"/>
        <v>(37,9818353 23,7507858),ID: 1828,3bd-Kolonaki-2790€</v>
      </c>
      <c r="I1174" s="6" t="s">
        <v>3549</v>
      </c>
    </row>
    <row r="1175" spans="1:9" ht="13">
      <c r="A1175" s="11" t="s">
        <v>3550</v>
      </c>
      <c r="B1175" s="6">
        <f>VLOOKUP(A1175,list!A:K,11,FALSE)</f>
        <v>3</v>
      </c>
      <c r="C1175" s="6" t="str">
        <f>VLOOKUP(A1175,list!A:K,6,FALSE)</f>
        <v>Marousi</v>
      </c>
      <c r="D1175" s="12">
        <f>VLOOKUP(A1175,list!A:K,3,FALSE)</f>
        <v>2320</v>
      </c>
      <c r="E1175" s="6" t="s">
        <v>3551</v>
      </c>
      <c r="F1175" s="11">
        <v>38.031774200000001</v>
      </c>
      <c r="G1175" s="11">
        <v>23.788635500000002</v>
      </c>
      <c r="H1175" s="6" t="str">
        <f t="shared" si="0"/>
        <v>(38,0317742 23,7886355),ID: 1788,3bd-Marousi-2320€</v>
      </c>
      <c r="I1175" s="6" t="s">
        <v>3552</v>
      </c>
    </row>
    <row r="1176" spans="1:9" ht="13">
      <c r="A1176" s="11" t="s">
        <v>3553</v>
      </c>
      <c r="B1176" s="6">
        <f>VLOOKUP(A1176,list!A:K,11,FALSE)</f>
        <v>3</v>
      </c>
      <c r="C1176" s="6" t="str">
        <f>VLOOKUP(A1176,list!A:K,6,FALSE)</f>
        <v>Marousi</v>
      </c>
      <c r="D1176" s="12">
        <f>VLOOKUP(A1176,list!A:K,3,FALSE)</f>
        <v>1440</v>
      </c>
      <c r="E1176" s="6" t="s">
        <v>3554</v>
      </c>
      <c r="F1176" s="11">
        <v>37.954830299999998</v>
      </c>
      <c r="G1176" s="11">
        <v>23.717200699999999</v>
      </c>
      <c r="H1176" s="6" t="str">
        <f t="shared" si="0"/>
        <v>(37,9548303 23,7172007),ID: 286,3bd-Marousi-1440€</v>
      </c>
      <c r="I1176" s="6" t="s">
        <v>3555</v>
      </c>
    </row>
    <row r="1177" spans="1:9" ht="13">
      <c r="A1177" s="11" t="s">
        <v>3556</v>
      </c>
      <c r="B1177" s="6">
        <f>VLOOKUP(A1177,list!A:K,11,FALSE)</f>
        <v>3</v>
      </c>
      <c r="C1177" s="6" t="str">
        <f>VLOOKUP(A1177,list!A:K,6,FALSE)</f>
        <v>Marousi</v>
      </c>
      <c r="D1177" s="12">
        <f>VLOOKUP(A1177,list!A:K,3,FALSE)</f>
        <v>1670</v>
      </c>
      <c r="E1177" s="6" t="s">
        <v>3257</v>
      </c>
      <c r="F1177" s="11">
        <v>38.046310099999999</v>
      </c>
      <c r="G1177" s="11">
        <v>23.8074163</v>
      </c>
      <c r="H1177" s="6" t="str">
        <f t="shared" si="0"/>
        <v>(38,0463101 23,8074163),ID: 1573,3bd-Marousi-1670€</v>
      </c>
      <c r="I1177" s="6" t="s">
        <v>3557</v>
      </c>
    </row>
    <row r="1178" spans="1:9" ht="13">
      <c r="A1178" s="11" t="s">
        <v>3558</v>
      </c>
      <c r="B1178" s="6">
        <f>VLOOKUP(A1178,list!A:K,11,FALSE)</f>
        <v>3</v>
      </c>
      <c r="C1178" s="6" t="str">
        <f>VLOOKUP(A1178,list!A:K,6,FALSE)</f>
        <v>Kifisia</v>
      </c>
      <c r="D1178" s="12">
        <f>VLOOKUP(A1178,list!A:K,3,FALSE)</f>
        <v>1370</v>
      </c>
      <c r="E1178" s="6" t="s">
        <v>3559</v>
      </c>
      <c r="F1178" s="11">
        <v>38.0753883</v>
      </c>
      <c r="G1178" s="11">
        <v>23.804812200000001</v>
      </c>
      <c r="H1178" s="6" t="str">
        <f t="shared" si="0"/>
        <v>(38,0753883 23,8048122),ID: 1062,3bd-Kifisia-1370€</v>
      </c>
      <c r="I1178" s="6" t="s">
        <v>3560</v>
      </c>
    </row>
    <row r="1179" spans="1:9" ht="13">
      <c r="A1179" s="11" t="s">
        <v>3561</v>
      </c>
      <c r="B1179" s="6">
        <f>VLOOKUP(A1179,list!A:K,11,FALSE)</f>
        <v>3</v>
      </c>
      <c r="C1179" s="6" t="str">
        <f>VLOOKUP(A1179,list!A:K,6,FALSE)</f>
        <v>Agia Paraskevi</v>
      </c>
      <c r="D1179" s="12">
        <f>VLOOKUP(A1179,list!A:K,3,FALSE)</f>
        <v>2330</v>
      </c>
      <c r="E1179" s="6" t="s">
        <v>3562</v>
      </c>
      <c r="F1179" s="11">
        <v>38.011031199999998</v>
      </c>
      <c r="G1179" s="11">
        <v>23.832152300000001</v>
      </c>
      <c r="H1179" s="6" t="str">
        <f t="shared" si="0"/>
        <v>(38,0110312 23,8321523),ID: 1630,3bd-Agia Paraskevi-2330€</v>
      </c>
      <c r="I1179" s="6" t="s">
        <v>3563</v>
      </c>
    </row>
    <row r="1180" spans="1:9" ht="13">
      <c r="A1180" s="11" t="s">
        <v>3564</v>
      </c>
      <c r="B1180" s="6">
        <f>VLOOKUP(A1180,list!A:K,11,FALSE)</f>
        <v>3</v>
      </c>
      <c r="C1180" s="6" t="str">
        <f>VLOOKUP(A1180,list!A:K,6,FALSE)</f>
        <v>Palaio Faliro</v>
      </c>
      <c r="D1180" s="12">
        <f>VLOOKUP(A1180,list!A:K,3,FALSE)</f>
        <v>1650</v>
      </c>
      <c r="E1180" s="6" t="s">
        <v>3565</v>
      </c>
      <c r="F1180" s="11">
        <v>37.927036200000003</v>
      </c>
      <c r="G1180" s="11">
        <v>23.6964407</v>
      </c>
      <c r="H1180" s="6" t="str">
        <f t="shared" si="0"/>
        <v>(37,9270362 23,6964407),ID: 1138,3bd-Palaio Faliro-1650€</v>
      </c>
      <c r="I1180" s="6" t="s">
        <v>3566</v>
      </c>
    </row>
    <row r="1181" spans="1:9" ht="13">
      <c r="A1181" s="11" t="s">
        <v>3567</v>
      </c>
      <c r="B1181" s="6">
        <f>VLOOKUP(A1181,list!A:K,11,FALSE)</f>
        <v>3</v>
      </c>
      <c r="C1181" s="6" t="str">
        <f>VLOOKUP(A1181,list!A:K,6,FALSE)</f>
        <v>Marousi</v>
      </c>
      <c r="D1181" s="12">
        <f>VLOOKUP(A1181,list!A:K,3,FALSE)</f>
        <v>1310</v>
      </c>
      <c r="E1181" s="6" t="s">
        <v>3568</v>
      </c>
      <c r="F1181" s="11">
        <v>38.055819700000001</v>
      </c>
      <c r="G1181" s="11">
        <v>23.828667200000002</v>
      </c>
      <c r="H1181" s="6" t="str">
        <f t="shared" si="0"/>
        <v>(38,0558197 23,8286672),ID: 1706,3bd-Marousi-1310€</v>
      </c>
      <c r="I1181" s="6" t="s">
        <v>3569</v>
      </c>
    </row>
    <row r="1182" spans="1:9" ht="13">
      <c r="A1182" s="11" t="s">
        <v>3570</v>
      </c>
      <c r="B1182" s="6">
        <f>VLOOKUP(A1182,list!A:K,11,FALSE)</f>
        <v>3</v>
      </c>
      <c r="C1182" s="6" t="str">
        <f>VLOOKUP(A1182,list!A:K,6,FALSE)</f>
        <v>Chalandri</v>
      </c>
      <c r="D1182" s="12">
        <f>VLOOKUP(A1182,list!A:K,3,FALSE)</f>
        <v>1520</v>
      </c>
      <c r="E1182" s="6" t="s">
        <v>3571</v>
      </c>
      <c r="F1182" s="11">
        <v>38.021381499999997</v>
      </c>
      <c r="G1182" s="11">
        <v>23.8077875</v>
      </c>
      <c r="H1182" s="6" t="str">
        <f t="shared" si="0"/>
        <v>(38,0213815 23,8077875),ID: 1831,3bd-Chalandri-1520€</v>
      </c>
      <c r="I1182" s="6" t="s">
        <v>3572</v>
      </c>
    </row>
    <row r="1183" spans="1:9" ht="13">
      <c r="A1183" s="11" t="s">
        <v>3573</v>
      </c>
      <c r="B1183" s="6">
        <f>VLOOKUP(A1183,list!A:K,11,FALSE)</f>
        <v>3</v>
      </c>
      <c r="C1183" s="6" t="str">
        <f>VLOOKUP(A1183,list!A:K,6,FALSE)</f>
        <v>Marousi</v>
      </c>
      <c r="D1183" s="12">
        <f>VLOOKUP(A1183,list!A:K,3,FALSE)</f>
        <v>1310</v>
      </c>
      <c r="E1183" s="6" t="s">
        <v>3574</v>
      </c>
      <c r="F1183" s="11">
        <v>37.969786200000001</v>
      </c>
      <c r="G1183" s="11">
        <v>23.735548099999999</v>
      </c>
      <c r="H1183" s="6" t="str">
        <f t="shared" si="0"/>
        <v>(37,9697862 23,7355481),ID: 757,3bd-Marousi-1310€</v>
      </c>
      <c r="I1183" s="6" t="s">
        <v>3575</v>
      </c>
    </row>
    <row r="1184" spans="1:9" ht="13">
      <c r="A1184" s="11" t="s">
        <v>3576</v>
      </c>
      <c r="B1184" s="6">
        <f>VLOOKUP(A1184,list!A:K,11,FALSE)</f>
        <v>3</v>
      </c>
      <c r="C1184" s="6" t="str">
        <f>VLOOKUP(A1184,list!A:K,6,FALSE)</f>
        <v>Politeia</v>
      </c>
      <c r="D1184" s="12">
        <f>VLOOKUP(A1184,list!A:K,3,FALSE)</f>
        <v>1650</v>
      </c>
      <c r="E1184" s="6" t="s">
        <v>3577</v>
      </c>
      <c r="F1184" s="11">
        <v>38.005195999999998</v>
      </c>
      <c r="G1184" s="11">
        <v>23.732151000000002</v>
      </c>
      <c r="H1184" s="6" t="str">
        <f t="shared" si="0"/>
        <v>(38,005196 23,732151),ID: 745,3bd-Politeia-1650€</v>
      </c>
      <c r="I1184" s="6" t="s">
        <v>3578</v>
      </c>
    </row>
    <row r="1185" spans="1:9" ht="13">
      <c r="A1185" s="11" t="s">
        <v>3579</v>
      </c>
      <c r="B1185" s="6">
        <f>VLOOKUP(A1185,list!A:K,11,FALSE)</f>
        <v>3</v>
      </c>
      <c r="C1185" s="6" t="str">
        <f>VLOOKUP(A1185,list!A:K,6,FALSE)</f>
        <v>Marousi</v>
      </c>
      <c r="D1185" s="12">
        <f>VLOOKUP(A1185,list!A:K,3,FALSE)</f>
        <v>1940</v>
      </c>
      <c r="E1185" s="6" t="s">
        <v>3580</v>
      </c>
      <c r="F1185" s="11">
        <v>38.032449100000001</v>
      </c>
      <c r="G1185" s="11">
        <v>23.804656999999999</v>
      </c>
      <c r="H1185" s="6" t="str">
        <f t="shared" si="0"/>
        <v>(38,0324491 23,804657),ID: 725,3bd-Marousi-1940€</v>
      </c>
      <c r="I1185" s="6" t="s">
        <v>3581</v>
      </c>
    </row>
    <row r="1186" spans="1:9" ht="13">
      <c r="A1186" s="11" t="s">
        <v>3582</v>
      </c>
      <c r="B1186" s="6">
        <f>VLOOKUP(A1186,list!A:K,11,FALSE)</f>
        <v>3</v>
      </c>
      <c r="C1186" s="6" t="str">
        <f>VLOOKUP(A1186,list!A:K,6,FALSE)</f>
        <v>Marousi</v>
      </c>
      <c r="D1186" s="12">
        <f>VLOOKUP(A1186,list!A:K,3,FALSE)</f>
        <v>1270</v>
      </c>
      <c r="E1186" s="6" t="s">
        <v>3583</v>
      </c>
      <c r="F1186" s="11">
        <v>38.051331599999997</v>
      </c>
      <c r="G1186" s="11">
        <v>23.808062700000001</v>
      </c>
      <c r="H1186" s="6" t="str">
        <f t="shared" si="0"/>
        <v>(38,0513316 23,8080627),ID: 1693,3bd-Marousi-1270€</v>
      </c>
      <c r="I1186" s="6" t="s">
        <v>3584</v>
      </c>
    </row>
    <row r="1187" spans="1:9" ht="13">
      <c r="A1187" s="11" t="s">
        <v>3585</v>
      </c>
      <c r="B1187" s="6">
        <f>VLOOKUP(A1187,list!A:K,11,FALSE)</f>
        <v>3</v>
      </c>
      <c r="C1187" s="6" t="str">
        <f>VLOOKUP(A1187,list!A:K,6,FALSE)</f>
        <v>Palaio Faliro</v>
      </c>
      <c r="D1187" s="12">
        <f>VLOOKUP(A1187,list!A:K,3,FALSE)</f>
        <v>1830</v>
      </c>
      <c r="E1187" s="6" t="s">
        <v>3586</v>
      </c>
      <c r="F1187" s="11">
        <v>37.934996300000002</v>
      </c>
      <c r="G1187" s="11">
        <v>23.697685499999999</v>
      </c>
      <c r="H1187" s="6" t="str">
        <f t="shared" si="0"/>
        <v>(37,9349963 23,6976855),ID: 850,3bd-Palaio Faliro-1830€</v>
      </c>
      <c r="I1187" s="6" t="s">
        <v>3587</v>
      </c>
    </row>
    <row r="1188" spans="1:9" ht="13">
      <c r="A1188" s="11" t="s">
        <v>3588</v>
      </c>
      <c r="B1188" s="6">
        <f>VLOOKUP(A1188,list!A:K,11,FALSE)</f>
        <v>3</v>
      </c>
      <c r="C1188" s="6" t="str">
        <f>VLOOKUP(A1188,list!A:K,6,FALSE)</f>
        <v>Marousi</v>
      </c>
      <c r="D1188" s="12">
        <f>VLOOKUP(A1188,list!A:K,3,FALSE)</f>
        <v>1670</v>
      </c>
      <c r="E1188" s="6" t="s">
        <v>3589</v>
      </c>
      <c r="F1188" s="11">
        <v>38.037453399999997</v>
      </c>
      <c r="G1188" s="11">
        <v>23.766180299999998</v>
      </c>
      <c r="H1188" s="6" t="str">
        <f t="shared" si="0"/>
        <v>(38,0374534 23,7661803),ID: 536,3bd-Marousi-1670€</v>
      </c>
      <c r="I1188" s="6" t="s">
        <v>3590</v>
      </c>
    </row>
    <row r="1189" spans="1:9" ht="13">
      <c r="A1189" s="11" t="s">
        <v>3591</v>
      </c>
      <c r="B1189" s="6">
        <f>VLOOKUP(A1189,list!A:K,11,FALSE)</f>
        <v>3</v>
      </c>
      <c r="C1189" s="6" t="str">
        <f>VLOOKUP(A1189,list!A:K,6,FALSE)</f>
        <v>Vrilissia</v>
      </c>
      <c r="D1189" s="12">
        <f>VLOOKUP(A1189,list!A:K,3,FALSE)</f>
        <v>1410</v>
      </c>
      <c r="E1189" s="6" t="s">
        <v>3592</v>
      </c>
      <c r="F1189" s="11">
        <v>38.043281</v>
      </c>
      <c r="G1189" s="11">
        <v>23.842356200000001</v>
      </c>
      <c r="H1189" s="6" t="str">
        <f t="shared" si="0"/>
        <v>(38,043281 23,8423562),ID: 1226,3bd-Vrilissia-1410€</v>
      </c>
      <c r="I1189" s="6" t="s">
        <v>3593</v>
      </c>
    </row>
    <row r="1190" spans="1:9" ht="13">
      <c r="A1190" s="11" t="s">
        <v>3594</v>
      </c>
      <c r="B1190" s="6">
        <f>VLOOKUP(A1190,list!A:K,11,FALSE)</f>
        <v>3</v>
      </c>
      <c r="C1190" s="6" t="str">
        <f>VLOOKUP(A1190,list!A:K,6,FALSE)</f>
        <v>Elliniko</v>
      </c>
      <c r="D1190" s="12">
        <f>VLOOKUP(A1190,list!A:K,3,FALSE)</f>
        <v>2060</v>
      </c>
      <c r="E1190" s="6" t="s">
        <v>3595</v>
      </c>
      <c r="F1190" s="11">
        <v>38.005669300000001</v>
      </c>
      <c r="G1190" s="11">
        <v>23.780306599999999</v>
      </c>
      <c r="H1190" s="6" t="str">
        <f t="shared" si="0"/>
        <v>(38,0056693 23,7803066),ID: 1871,3bd-Elliniko-2060€</v>
      </c>
      <c r="I1190" s="6" t="s">
        <v>3596</v>
      </c>
    </row>
    <row r="1191" spans="1:9" ht="13">
      <c r="A1191" s="11" t="s">
        <v>3597</v>
      </c>
      <c r="B1191" s="6">
        <f>VLOOKUP(A1191,list!A:K,11,FALSE)</f>
        <v>3</v>
      </c>
      <c r="C1191" s="6" t="str">
        <f>VLOOKUP(A1191,list!A:K,6,FALSE)</f>
        <v>Marousi</v>
      </c>
      <c r="D1191" s="12">
        <f>VLOOKUP(A1191,list!A:K,3,FALSE)</f>
        <v>1290</v>
      </c>
      <c r="E1191" s="6" t="s">
        <v>3598</v>
      </c>
      <c r="F1191" s="11">
        <v>38.046310099999999</v>
      </c>
      <c r="G1191" s="11">
        <v>23.8074163</v>
      </c>
      <c r="H1191" s="6" t="str">
        <f t="shared" si="0"/>
        <v>(38,0463101 23,8074163),ID: 954,3bd-Marousi-1290€</v>
      </c>
      <c r="I1191" s="6" t="s">
        <v>3599</v>
      </c>
    </row>
    <row r="1192" spans="1:9" ht="13">
      <c r="A1192" s="11" t="s">
        <v>3600</v>
      </c>
      <c r="B1192" s="6">
        <f>VLOOKUP(A1192,list!A:K,11,FALSE)</f>
        <v>3</v>
      </c>
      <c r="C1192" s="6" t="str">
        <f>VLOOKUP(A1192,list!A:K,6,FALSE)</f>
        <v>Cholargos</v>
      </c>
      <c r="D1192" s="12">
        <f>VLOOKUP(A1192,list!A:K,3,FALSE)</f>
        <v>1580</v>
      </c>
      <c r="E1192" s="6" t="s">
        <v>3601</v>
      </c>
      <c r="F1192" s="11">
        <v>37.983081599999998</v>
      </c>
      <c r="G1192" s="11">
        <v>23.731748100000001</v>
      </c>
      <c r="H1192" s="6" t="str">
        <f t="shared" si="0"/>
        <v>(37,9830816 23,7317481),ID: 1335,3bd-Cholargos-1580€</v>
      </c>
      <c r="I1192" s="6" t="s">
        <v>3602</v>
      </c>
    </row>
    <row r="1193" spans="1:9" ht="13">
      <c r="A1193" s="11" t="s">
        <v>3603</v>
      </c>
      <c r="B1193" s="6">
        <f>VLOOKUP(A1193,list!A:K,11,FALSE)</f>
        <v>3</v>
      </c>
      <c r="C1193" s="6" t="str">
        <f>VLOOKUP(A1193,list!A:K,6,FALSE)</f>
        <v>Kolonaki</v>
      </c>
      <c r="D1193" s="12">
        <f>VLOOKUP(A1193,list!A:K,3,FALSE)</f>
        <v>2260</v>
      </c>
      <c r="E1193" s="6" t="s">
        <v>3604</v>
      </c>
      <c r="F1193" s="11">
        <v>37.980036300000002</v>
      </c>
      <c r="G1193" s="11">
        <v>23.748914899999999</v>
      </c>
      <c r="H1193" s="6" t="str">
        <f t="shared" si="0"/>
        <v>(37,9800363 23,7489149),ID: 1629,3bd-Kolonaki-2260€</v>
      </c>
      <c r="I1193" s="6" t="s">
        <v>3605</v>
      </c>
    </row>
    <row r="1194" spans="1:9" ht="13">
      <c r="A1194" s="11" t="s">
        <v>3606</v>
      </c>
      <c r="B1194" s="6">
        <f>VLOOKUP(A1194,list!A:K,11,FALSE)</f>
        <v>3</v>
      </c>
      <c r="C1194" s="6" t="str">
        <f>VLOOKUP(A1194,list!A:K,6,FALSE)</f>
        <v>Elliniko</v>
      </c>
      <c r="D1194" s="12">
        <f>VLOOKUP(A1194,list!A:K,3,FALSE)</f>
        <v>2280</v>
      </c>
      <c r="E1194" s="6" t="s">
        <v>3607</v>
      </c>
      <c r="F1194" s="11">
        <v>37.955103800000003</v>
      </c>
      <c r="G1194" s="11">
        <v>23.753605</v>
      </c>
      <c r="H1194" s="6" t="str">
        <f t="shared" si="0"/>
        <v>(37,9551038 23,753605),ID: 1196,3bd-Elliniko-2280€</v>
      </c>
      <c r="I1194" s="6" t="s">
        <v>3608</v>
      </c>
    </row>
    <row r="1195" spans="1:9" ht="13">
      <c r="A1195" s="11" t="s">
        <v>3609</v>
      </c>
      <c r="B1195" s="6">
        <f>VLOOKUP(A1195,list!A:K,11,FALSE)</f>
        <v>3</v>
      </c>
      <c r="C1195" s="6" t="str">
        <f>VLOOKUP(A1195,list!A:K,6,FALSE)</f>
        <v>Pangrati</v>
      </c>
      <c r="D1195" s="12">
        <f>VLOOKUP(A1195,list!A:K,3,FALSE)</f>
        <v>1070</v>
      </c>
      <c r="E1195" s="6" t="s">
        <v>3610</v>
      </c>
      <c r="F1195" s="11">
        <v>37.971069700000001</v>
      </c>
      <c r="G1195" s="11">
        <v>23.745758599999998</v>
      </c>
      <c r="H1195" s="6" t="str">
        <f t="shared" si="0"/>
        <v>(37,9710697 23,7457586),ID: 1016,3bd-Pangrati-1070€</v>
      </c>
      <c r="I1195" s="6" t="s">
        <v>3611</v>
      </c>
    </row>
    <row r="1196" spans="1:9" ht="13">
      <c r="A1196" s="11" t="s">
        <v>3612</v>
      </c>
      <c r="B1196" s="6">
        <f>VLOOKUP(A1196,list!A:K,11,FALSE)</f>
        <v>3</v>
      </c>
      <c r="C1196" s="6" t="str">
        <f>VLOOKUP(A1196,list!A:K,6,FALSE)</f>
        <v>Pangrati</v>
      </c>
      <c r="D1196" s="12">
        <f>VLOOKUP(A1196,list!A:K,3,FALSE)</f>
        <v>1120</v>
      </c>
      <c r="E1196" s="6" t="s">
        <v>3613</v>
      </c>
      <c r="F1196" s="11">
        <v>37.966065299999997</v>
      </c>
      <c r="G1196" s="11">
        <v>23.751325900000001</v>
      </c>
      <c r="H1196" s="6" t="str">
        <f t="shared" si="0"/>
        <v>(37,9660653 23,7513259),ID: 1266,3bd-Pangrati-1120€</v>
      </c>
      <c r="I1196" s="6" t="s">
        <v>3614</v>
      </c>
    </row>
    <row r="1197" spans="1:9" ht="13">
      <c r="A1197" s="11" t="s">
        <v>3615</v>
      </c>
      <c r="B1197" s="6">
        <f>VLOOKUP(A1197,list!A:K,11,FALSE)</f>
        <v>3</v>
      </c>
      <c r="C1197" s="6" t="str">
        <f>VLOOKUP(A1197,list!A:K,6,FALSE)</f>
        <v>Chalandri</v>
      </c>
      <c r="D1197" s="12">
        <f>VLOOKUP(A1197,list!A:K,3,FALSE)</f>
        <v>1790</v>
      </c>
      <c r="E1197" s="6" t="s">
        <v>3616</v>
      </c>
      <c r="F1197" s="11">
        <v>38.0134811</v>
      </c>
      <c r="G1197" s="11">
        <v>23.788029600000002</v>
      </c>
      <c r="H1197" s="6" t="str">
        <f t="shared" si="0"/>
        <v>(38,0134811 23,7880296),ID: 1744,3bd-Chalandri-1790€</v>
      </c>
      <c r="I1197" s="6" t="s">
        <v>3617</v>
      </c>
    </row>
    <row r="1198" spans="1:9" ht="13">
      <c r="A1198" s="11" t="s">
        <v>3618</v>
      </c>
      <c r="B1198" s="6">
        <f>VLOOKUP(A1198,list!A:K,11,FALSE)</f>
        <v>3</v>
      </c>
      <c r="C1198" s="6" t="str">
        <f>VLOOKUP(A1198,list!A:K,6,FALSE)</f>
        <v>Marousi</v>
      </c>
      <c r="D1198" s="12">
        <f>VLOOKUP(A1198,list!A:K,3,FALSE)</f>
        <v>1380</v>
      </c>
      <c r="E1198" s="6" t="s">
        <v>3619</v>
      </c>
      <c r="F1198" s="11">
        <v>38.035398000000001</v>
      </c>
      <c r="G1198" s="11">
        <v>23.843299699999999</v>
      </c>
      <c r="H1198" s="6" t="str">
        <f t="shared" si="0"/>
        <v>(38,035398 23,8432997),ID: 482,3bd-Marousi-1380€</v>
      </c>
      <c r="I1198" s="6" t="s">
        <v>3620</v>
      </c>
    </row>
    <row r="1199" spans="1:9" ht="13">
      <c r="A1199" s="11" t="s">
        <v>3621</v>
      </c>
      <c r="B1199" s="6">
        <f>VLOOKUP(A1199,list!A:K,11,FALSE)</f>
        <v>3</v>
      </c>
      <c r="C1199" s="6" t="str">
        <f>VLOOKUP(A1199,list!A:K,6,FALSE)</f>
        <v>Agia Paraskevi</v>
      </c>
      <c r="D1199" s="12">
        <f>VLOOKUP(A1199,list!A:K,3,FALSE)</f>
        <v>1420</v>
      </c>
      <c r="E1199" s="6" t="s">
        <v>3622</v>
      </c>
      <c r="F1199" s="11">
        <v>38.005944300000003</v>
      </c>
      <c r="G1199" s="11">
        <v>23.814657199999999</v>
      </c>
      <c r="H1199" s="6" t="str">
        <f t="shared" si="0"/>
        <v>(38,0059443 23,8146572),ID: 1843,3bd-Agia Paraskevi-1420€</v>
      </c>
      <c r="I1199" s="6" t="s">
        <v>3623</v>
      </c>
    </row>
    <row r="1200" spans="1:9" ht="13">
      <c r="A1200" s="11" t="s">
        <v>3624</v>
      </c>
      <c r="B1200" s="6">
        <f>VLOOKUP(A1200,list!A:K,11,FALSE)</f>
        <v>3</v>
      </c>
      <c r="C1200" s="6" t="str">
        <f>VLOOKUP(A1200,list!A:K,6,FALSE)</f>
        <v>Agia Paraskevi</v>
      </c>
      <c r="D1200" s="12">
        <f>VLOOKUP(A1200,list!A:K,3,FALSE)</f>
        <v>1510</v>
      </c>
      <c r="E1200" s="6" t="s">
        <v>3625</v>
      </c>
      <c r="F1200" s="11">
        <v>38.0025896</v>
      </c>
      <c r="G1200" s="11">
        <v>23.8218836</v>
      </c>
      <c r="H1200" s="6" t="str">
        <f t="shared" si="0"/>
        <v>(38,0025896 23,8218836),ID: 1152,3bd-Agia Paraskevi-1510€</v>
      </c>
      <c r="I1200" s="6" t="s">
        <v>3626</v>
      </c>
    </row>
    <row r="1201" spans="1:9" ht="13">
      <c r="A1201" s="11" t="s">
        <v>3627</v>
      </c>
      <c r="B1201" s="6">
        <f>VLOOKUP(A1201,list!A:K,11,FALSE)</f>
        <v>3</v>
      </c>
      <c r="C1201" s="6" t="str">
        <f>VLOOKUP(A1201,list!A:K,6,FALSE)</f>
        <v>Vrilissia</v>
      </c>
      <c r="D1201" s="12">
        <f>VLOOKUP(A1201,list!A:K,3,FALSE)</f>
        <v>1480</v>
      </c>
      <c r="E1201" s="6" t="s">
        <v>3628</v>
      </c>
      <c r="F1201" s="11">
        <v>38.038495300000001</v>
      </c>
      <c r="G1201" s="11">
        <v>23.846378999999999</v>
      </c>
      <c r="H1201" s="6" t="str">
        <f t="shared" si="0"/>
        <v>(38,0384953 23,846379),ID: 1577,3bd-Vrilissia-1480€</v>
      </c>
      <c r="I1201" s="6" t="s">
        <v>3629</v>
      </c>
    </row>
    <row r="1202" spans="1:9" ht="13">
      <c r="A1202" s="11" t="s">
        <v>3630</v>
      </c>
      <c r="B1202" s="6">
        <f>VLOOKUP(A1202,list!A:K,11,FALSE)</f>
        <v>3</v>
      </c>
      <c r="C1202" s="6" t="str">
        <f>VLOOKUP(A1202,list!A:K,6,FALSE)</f>
        <v>Chalandri</v>
      </c>
      <c r="D1202" s="12">
        <f>VLOOKUP(A1202,list!A:K,3,FALSE)</f>
        <v>1470</v>
      </c>
      <c r="E1202" s="6" t="s">
        <v>3631</v>
      </c>
      <c r="F1202" s="11">
        <v>37.977486800000001</v>
      </c>
      <c r="G1202" s="11">
        <v>23.7254799</v>
      </c>
      <c r="H1202" s="6" t="str">
        <f t="shared" si="0"/>
        <v>(37,9774868 23,7254799),ID: 795,3bd-Chalandri-1470€</v>
      </c>
      <c r="I1202" s="6" t="s">
        <v>3632</v>
      </c>
    </row>
    <row r="1203" spans="1:9" ht="13">
      <c r="A1203" s="11" t="s">
        <v>3633</v>
      </c>
      <c r="B1203" s="6">
        <f>VLOOKUP(A1203,list!A:K,11,FALSE)</f>
        <v>3</v>
      </c>
      <c r="C1203" s="6" t="str">
        <f>VLOOKUP(A1203,list!A:K,6,FALSE)</f>
        <v>Alimos</v>
      </c>
      <c r="D1203" s="12">
        <f>VLOOKUP(A1203,list!A:K,3,FALSE)</f>
        <v>1660</v>
      </c>
      <c r="E1203" s="6" t="s">
        <v>3634</v>
      </c>
      <c r="F1203" s="11">
        <v>37.914817499999998</v>
      </c>
      <c r="G1203" s="11">
        <v>23.713446900000001</v>
      </c>
      <c r="H1203" s="6" t="str">
        <f t="shared" si="0"/>
        <v>(37,9148175 23,7134469),ID: 1092,3bd-Alimos-1660€</v>
      </c>
      <c r="I1203" s="6" t="s">
        <v>3635</v>
      </c>
    </row>
    <row r="1204" spans="1:9" ht="13">
      <c r="A1204" s="11" t="s">
        <v>3636</v>
      </c>
      <c r="B1204" s="6">
        <f>VLOOKUP(A1204,list!A:K,11,FALSE)</f>
        <v>3</v>
      </c>
      <c r="C1204" s="6" t="str">
        <f>VLOOKUP(A1204,list!A:K,6,FALSE)</f>
        <v>Nea Smyrni</v>
      </c>
      <c r="D1204" s="12">
        <f>VLOOKUP(A1204,list!A:K,3,FALSE)</f>
        <v>1180</v>
      </c>
      <c r="E1204" s="6" t="s">
        <v>3637</v>
      </c>
      <c r="F1204" s="11">
        <v>37.945853499999998</v>
      </c>
      <c r="G1204" s="11">
        <v>23.7077575</v>
      </c>
      <c r="H1204" s="6" t="str">
        <f t="shared" si="0"/>
        <v>(37,9458535 23,7077575),ID: 1845,3bd-Nea Smyrni-1180€</v>
      </c>
      <c r="I1204" s="6" t="s">
        <v>3638</v>
      </c>
    </row>
    <row r="1205" spans="1:9" ht="13">
      <c r="A1205" s="11" t="s">
        <v>3639</v>
      </c>
      <c r="B1205" s="6">
        <f>VLOOKUP(A1205,list!A:K,11,FALSE)</f>
        <v>3</v>
      </c>
      <c r="C1205" s="6" t="str">
        <f>VLOOKUP(A1205,list!A:K,6,FALSE)</f>
        <v>Marousi</v>
      </c>
      <c r="D1205" s="12">
        <f>VLOOKUP(A1205,list!A:K,3,FALSE)</f>
        <v>1380</v>
      </c>
      <c r="E1205" s="6" t="s">
        <v>3640</v>
      </c>
      <c r="F1205" s="11">
        <v>38.036072799999999</v>
      </c>
      <c r="G1205" s="11">
        <v>23.810483399999999</v>
      </c>
      <c r="H1205" s="6" t="str">
        <f t="shared" si="0"/>
        <v>(38,0360728 23,8104834),ID: 1955,3bd-Marousi-1380€</v>
      </c>
      <c r="I1205" s="6" t="s">
        <v>3641</v>
      </c>
    </row>
    <row r="1206" spans="1:9" ht="13">
      <c r="A1206" s="11" t="s">
        <v>3642</v>
      </c>
      <c r="B1206" s="6">
        <f>VLOOKUP(A1206,list!A:K,11,FALSE)</f>
        <v>3</v>
      </c>
      <c r="C1206" s="6" t="str">
        <f>VLOOKUP(A1206,list!A:K,6,FALSE)</f>
        <v>Agia Paraskevi</v>
      </c>
      <c r="D1206" s="12">
        <f>VLOOKUP(A1206,list!A:K,3,FALSE)</f>
        <v>1390</v>
      </c>
      <c r="E1206" s="6" t="s">
        <v>3643</v>
      </c>
      <c r="F1206" s="11">
        <v>38.009183499999999</v>
      </c>
      <c r="G1206" s="11">
        <v>23.8282612</v>
      </c>
      <c r="H1206" s="6" t="str">
        <f t="shared" si="0"/>
        <v>(38,0091835 23,8282612),ID: 1379,3bd-Agia Paraskevi-1390€</v>
      </c>
      <c r="I1206" s="6" t="s">
        <v>3644</v>
      </c>
    </row>
    <row r="1207" spans="1:9" ht="13">
      <c r="A1207" s="11" t="s">
        <v>3645</v>
      </c>
      <c r="B1207" s="6">
        <f>VLOOKUP(A1207,list!A:K,11,FALSE)</f>
        <v>3</v>
      </c>
      <c r="C1207" s="6" t="str">
        <f>VLOOKUP(A1207,list!A:K,6,FALSE)</f>
        <v>Kifisia</v>
      </c>
      <c r="D1207" s="12">
        <f>VLOOKUP(A1207,list!A:K,3,FALSE)</f>
        <v>1560</v>
      </c>
      <c r="E1207" s="6" t="s">
        <v>3646</v>
      </c>
      <c r="F1207" s="11">
        <v>38.087557699999998</v>
      </c>
      <c r="G1207" s="11">
        <v>23.795499499999998</v>
      </c>
      <c r="H1207" s="6" t="str">
        <f t="shared" si="0"/>
        <v>(38,0875577 23,7954995),ID: 1106,3bd-Kifisia-1560€</v>
      </c>
      <c r="I1207" s="6" t="s">
        <v>3647</v>
      </c>
    </row>
    <row r="1208" spans="1:9" ht="13">
      <c r="A1208" s="11" t="s">
        <v>3648</v>
      </c>
      <c r="B1208" s="6">
        <f>VLOOKUP(A1208,list!A:K,11,FALSE)</f>
        <v>3</v>
      </c>
      <c r="C1208" s="6" t="str">
        <f>VLOOKUP(A1208,list!A:K,6,FALSE)</f>
        <v>Glyfada</v>
      </c>
      <c r="D1208" s="12">
        <f>VLOOKUP(A1208,list!A:K,3,FALSE)</f>
        <v>1690</v>
      </c>
      <c r="E1208" s="6" t="s">
        <v>3649</v>
      </c>
      <c r="F1208" s="11">
        <v>37.886886799999999</v>
      </c>
      <c r="G1208" s="11">
        <v>23.756551300000002</v>
      </c>
      <c r="H1208" s="6" t="str">
        <f t="shared" si="0"/>
        <v>(37,8868868 23,7565513),ID: 1091,3bd-Glyfada-1690€</v>
      </c>
      <c r="I1208" s="6" t="s">
        <v>3650</v>
      </c>
    </row>
    <row r="1209" spans="1:9" ht="13">
      <c r="A1209" s="11" t="s">
        <v>3651</v>
      </c>
      <c r="B1209" s="6">
        <f>VLOOKUP(A1209,list!A:K,11,FALSE)</f>
        <v>3</v>
      </c>
      <c r="C1209" s="6" t="str">
        <f>VLOOKUP(A1209,list!A:K,6,FALSE)</f>
        <v>Palaio Faliro</v>
      </c>
      <c r="D1209" s="12">
        <f>VLOOKUP(A1209,list!A:K,3,FALSE)</f>
        <v>1330</v>
      </c>
      <c r="E1209" s="6" t="s">
        <v>3652</v>
      </c>
      <c r="F1209" s="11">
        <v>37.922372799999998</v>
      </c>
      <c r="G1209" s="11">
        <v>23.6977677</v>
      </c>
      <c r="H1209" s="6" t="str">
        <f t="shared" si="0"/>
        <v>(37,9223728 23,6977677),ID: 1479,3bd-Palaio Faliro-1330€</v>
      </c>
      <c r="I1209" s="6" t="s">
        <v>3653</v>
      </c>
    </row>
    <row r="1210" spans="1:9" ht="13">
      <c r="A1210" s="11" t="s">
        <v>3654</v>
      </c>
      <c r="B1210" s="6">
        <f>VLOOKUP(A1210,list!A:K,11,FALSE)</f>
        <v>3</v>
      </c>
      <c r="C1210" s="6" t="str">
        <f>VLOOKUP(A1210,list!A:K,6,FALSE)</f>
        <v>Marousi</v>
      </c>
      <c r="D1210" s="12">
        <f>VLOOKUP(A1210,list!A:K,3,FALSE)</f>
        <v>1470</v>
      </c>
      <c r="E1210" s="6" t="s">
        <v>3655</v>
      </c>
      <c r="F1210" s="11">
        <v>38.046310099999999</v>
      </c>
      <c r="G1210" s="11">
        <v>23.8074163</v>
      </c>
      <c r="H1210" s="6" t="str">
        <f t="shared" si="0"/>
        <v>(38,0463101 23,8074163),ID: 910,3bd-Marousi-1470€</v>
      </c>
      <c r="I1210" s="6" t="s">
        <v>3656</v>
      </c>
    </row>
    <row r="1211" spans="1:9" ht="13">
      <c r="A1211" s="11" t="s">
        <v>3657</v>
      </c>
      <c r="B1211" s="6">
        <f>VLOOKUP(A1211,list!A:K,11,FALSE)</f>
        <v>3</v>
      </c>
      <c r="C1211" s="6" t="str">
        <f>VLOOKUP(A1211,list!A:K,6,FALSE)</f>
        <v>Marousi</v>
      </c>
      <c r="D1211" s="12">
        <f>VLOOKUP(A1211,list!A:K,3,FALSE)</f>
        <v>1470</v>
      </c>
      <c r="E1211" s="6" t="s">
        <v>3658</v>
      </c>
      <c r="F1211" s="11">
        <v>38.046310099999999</v>
      </c>
      <c r="G1211" s="11">
        <v>23.8074163</v>
      </c>
      <c r="H1211" s="6" t="str">
        <f t="shared" si="0"/>
        <v>(38,0463101 23,8074163),ID: 869,3bd-Marousi-1470€</v>
      </c>
      <c r="I1211" s="6" t="s">
        <v>3659</v>
      </c>
    </row>
    <row r="1212" spans="1:9" ht="13">
      <c r="A1212" s="11" t="s">
        <v>3660</v>
      </c>
      <c r="B1212" s="6">
        <f>VLOOKUP(A1212,list!A:K,11,FALSE)</f>
        <v>3</v>
      </c>
      <c r="C1212" s="6" t="str">
        <f>VLOOKUP(A1212,list!A:K,6,FALSE)</f>
        <v>Palaio Faliro</v>
      </c>
      <c r="D1212" s="12">
        <f>VLOOKUP(A1212,list!A:K,3,FALSE)</f>
        <v>1530</v>
      </c>
      <c r="E1212" s="6" t="s">
        <v>3661</v>
      </c>
      <c r="F1212" s="11">
        <v>37.924855299999997</v>
      </c>
      <c r="G1212" s="11">
        <v>23.696879200000001</v>
      </c>
      <c r="H1212" s="6" t="str">
        <f t="shared" si="0"/>
        <v>(37,9248553 23,6968792),ID: 1367,3bd-Palaio Faliro-1530€</v>
      </c>
      <c r="I1212" s="6" t="s">
        <v>3662</v>
      </c>
    </row>
    <row r="1213" spans="1:9" ht="13">
      <c r="A1213" s="11" t="s">
        <v>3663</v>
      </c>
      <c r="B1213" s="6">
        <f>VLOOKUP(A1213,list!A:K,11,FALSE)</f>
        <v>3</v>
      </c>
      <c r="C1213" s="6" t="str">
        <f>VLOOKUP(A1213,list!A:K,6,FALSE)</f>
        <v>Politeia</v>
      </c>
      <c r="D1213" s="12">
        <f>VLOOKUP(A1213,list!A:K,3,FALSE)</f>
        <v>1530</v>
      </c>
      <c r="E1213" s="6" t="s">
        <v>3664</v>
      </c>
      <c r="F1213" s="11">
        <v>38.079180999999998</v>
      </c>
      <c r="G1213" s="11">
        <v>23.831454099999998</v>
      </c>
      <c r="H1213" s="6" t="str">
        <f t="shared" si="0"/>
        <v>(38,079181 23,8314541),ID: 284,3bd-Politeia-1530€</v>
      </c>
      <c r="I1213" s="6" t="s">
        <v>3665</v>
      </c>
    </row>
    <row r="1214" spans="1:9" ht="13">
      <c r="A1214" s="11" t="s">
        <v>3666</v>
      </c>
      <c r="B1214" s="6">
        <f>VLOOKUP(A1214,list!A:K,11,FALSE)</f>
        <v>3</v>
      </c>
      <c r="C1214" s="6" t="str">
        <f>VLOOKUP(A1214,list!A:K,6,FALSE)</f>
        <v>Neo Psychiko</v>
      </c>
      <c r="D1214" s="12">
        <f>VLOOKUP(A1214,list!A:K,3,FALSE)</f>
        <v>1570</v>
      </c>
      <c r="E1214" s="6" t="s">
        <v>3667</v>
      </c>
      <c r="F1214" s="11">
        <v>38.0042209</v>
      </c>
      <c r="G1214" s="11">
        <v>23.782893600000001</v>
      </c>
      <c r="H1214" s="6" t="str">
        <f t="shared" si="0"/>
        <v>(38,0042209 23,7828936),ID: 877,3bd-Neo Psychiko-1570€</v>
      </c>
      <c r="I1214" s="6" t="s">
        <v>3668</v>
      </c>
    </row>
    <row r="1215" spans="1:9" ht="13">
      <c r="A1215" s="11" t="s">
        <v>3669</v>
      </c>
      <c r="B1215" s="6">
        <f>VLOOKUP(A1215,list!A:K,11,FALSE)</f>
        <v>3</v>
      </c>
      <c r="C1215" s="6" t="str">
        <f>VLOOKUP(A1215,list!A:K,6,FALSE)</f>
        <v>Politeia</v>
      </c>
      <c r="D1215" s="12">
        <f>VLOOKUP(A1215,list!A:K,3,FALSE)</f>
        <v>1610</v>
      </c>
      <c r="E1215" s="6" t="s">
        <v>3670</v>
      </c>
      <c r="F1215" s="11">
        <v>38.079180999999998</v>
      </c>
      <c r="G1215" s="11">
        <v>23.831454099999998</v>
      </c>
      <c r="H1215" s="6" t="str">
        <f t="shared" si="0"/>
        <v>(38,079181 23,8314541),ID: 940,3bd-Politeia-1610€</v>
      </c>
      <c r="I1215" s="6" t="s">
        <v>3671</v>
      </c>
    </row>
    <row r="1216" spans="1:9" ht="13">
      <c r="A1216" s="11" t="s">
        <v>3672</v>
      </c>
      <c r="B1216" s="6">
        <f>VLOOKUP(A1216,list!A:K,11,FALSE)</f>
        <v>3</v>
      </c>
      <c r="C1216" s="6" t="str">
        <f>VLOOKUP(A1216,list!A:K,6,FALSE)</f>
        <v>Elliniko</v>
      </c>
      <c r="D1216" s="12">
        <f>VLOOKUP(A1216,list!A:K,3,FALSE)</f>
        <v>1660</v>
      </c>
      <c r="E1216" s="6" t="s">
        <v>3673</v>
      </c>
      <c r="F1216" s="11">
        <v>37.890801799999998</v>
      </c>
      <c r="G1216" s="11">
        <v>23.746136700000001</v>
      </c>
      <c r="H1216" s="6" t="str">
        <f t="shared" si="0"/>
        <v>(37,8908018 23,7461367),ID: 1981,3bd-Elliniko-1660€</v>
      </c>
      <c r="I1216" s="6" t="s">
        <v>3674</v>
      </c>
    </row>
    <row r="1217" spans="1:9" ht="13">
      <c r="A1217" s="11" t="s">
        <v>3675</v>
      </c>
      <c r="B1217" s="6">
        <f>VLOOKUP(A1217,list!A:K,11,FALSE)</f>
        <v>3</v>
      </c>
      <c r="C1217" s="6" t="str">
        <f>VLOOKUP(A1217,list!A:K,6,FALSE)</f>
        <v>Marousi</v>
      </c>
      <c r="D1217" s="12">
        <f>VLOOKUP(A1217,list!A:K,3,FALSE)</f>
        <v>1720</v>
      </c>
      <c r="E1217" s="6" t="s">
        <v>3676</v>
      </c>
      <c r="F1217" s="11">
        <v>38.039844700000003</v>
      </c>
      <c r="G1217" s="11">
        <v>23.7940985</v>
      </c>
      <c r="H1217" s="6" t="str">
        <f t="shared" si="0"/>
        <v>(38,0398447 23,7940985),ID: 511,3bd-Marousi-1720€</v>
      </c>
      <c r="I1217" s="6" t="s">
        <v>3677</v>
      </c>
    </row>
    <row r="1218" spans="1:9" ht="13">
      <c r="A1218" s="11" t="s">
        <v>3678</v>
      </c>
      <c r="B1218" s="6">
        <f>VLOOKUP(A1218,list!A:K,11,FALSE)</f>
        <v>3</v>
      </c>
      <c r="C1218" s="6" t="str">
        <f>VLOOKUP(A1218,list!A:K,6,FALSE)</f>
        <v>Kolonaki</v>
      </c>
      <c r="D1218" s="12">
        <f>VLOOKUP(A1218,list!A:K,3,FALSE)</f>
        <v>2990</v>
      </c>
      <c r="E1218" s="6" t="s">
        <v>3679</v>
      </c>
      <c r="F1218" s="11">
        <v>37.9783629</v>
      </c>
      <c r="G1218" s="11">
        <v>23.744019399999999</v>
      </c>
      <c r="H1218" s="6" t="str">
        <f t="shared" si="0"/>
        <v>(37,9783629 23,7440194),ID: 1959,3bd-Kolonaki-2990€</v>
      </c>
      <c r="I1218" s="6" t="s">
        <v>3680</v>
      </c>
    </row>
    <row r="1219" spans="1:9" ht="13">
      <c r="A1219" s="11" t="s">
        <v>3681</v>
      </c>
      <c r="B1219" s="6">
        <f>VLOOKUP(A1219,list!A:K,11,FALSE)</f>
        <v>3</v>
      </c>
      <c r="C1219" s="6" t="str">
        <f>VLOOKUP(A1219,list!A:K,6,FALSE)</f>
        <v>Marousi</v>
      </c>
      <c r="D1219" s="12">
        <f>VLOOKUP(A1219,list!A:K,3,FALSE)</f>
        <v>1140</v>
      </c>
      <c r="E1219" s="6" t="s">
        <v>1079</v>
      </c>
      <c r="F1219" s="11">
        <v>38.033934700000003</v>
      </c>
      <c r="G1219" s="11">
        <v>23.801272600000001</v>
      </c>
      <c r="H1219" s="6" t="str">
        <f t="shared" si="0"/>
        <v>(38,0339347 23,8012726),ID: 402,3bd-Marousi-1140€</v>
      </c>
      <c r="I1219" s="6" t="s">
        <v>3682</v>
      </c>
    </row>
    <row r="1220" spans="1:9" ht="13">
      <c r="A1220" s="11" t="s">
        <v>3683</v>
      </c>
      <c r="B1220" s="6">
        <f>VLOOKUP(A1220,list!A:K,11,FALSE)</f>
        <v>3</v>
      </c>
      <c r="C1220" s="6" t="str">
        <f>VLOOKUP(A1220,list!A:K,6,FALSE)</f>
        <v>Historic Center</v>
      </c>
      <c r="D1220" s="12">
        <f>VLOOKUP(A1220,list!A:K,3,FALSE)</f>
        <v>1140</v>
      </c>
      <c r="E1220" s="6" t="s">
        <v>3684</v>
      </c>
      <c r="F1220" s="11">
        <v>37.983809600000001</v>
      </c>
      <c r="G1220" s="11">
        <v>23.727538800000001</v>
      </c>
      <c r="H1220" s="6" t="str">
        <f t="shared" si="0"/>
        <v>(37,9838096 23,7275388),ID: 1413,3bd-Historic Center-1140€</v>
      </c>
      <c r="I1220" s="6" t="s">
        <v>3685</v>
      </c>
    </row>
    <row r="1221" spans="1:9" ht="13">
      <c r="A1221" s="11" t="s">
        <v>3686</v>
      </c>
      <c r="B1221" s="6">
        <f>VLOOKUP(A1221,list!A:K,11,FALSE)</f>
        <v>3</v>
      </c>
      <c r="C1221" s="6" t="str">
        <f>VLOOKUP(A1221,list!A:K,6,FALSE)</f>
        <v>Marousi</v>
      </c>
      <c r="D1221" s="12">
        <f>VLOOKUP(A1221,list!A:K,3,FALSE)</f>
        <v>1820</v>
      </c>
      <c r="E1221" s="6" t="s">
        <v>3687</v>
      </c>
      <c r="F1221" s="11">
        <v>38.042440900000003</v>
      </c>
      <c r="G1221" s="11">
        <v>23.7954653</v>
      </c>
      <c r="H1221" s="6" t="str">
        <f t="shared" si="0"/>
        <v>(38,0424409 23,7954653),ID: 839,3bd-Marousi-1820€</v>
      </c>
      <c r="I1221" s="6" t="s">
        <v>3688</v>
      </c>
    </row>
    <row r="1222" spans="1:9" ht="13">
      <c r="A1222" s="11" t="s">
        <v>3689</v>
      </c>
      <c r="B1222" s="6">
        <f>VLOOKUP(A1222,list!A:K,11,FALSE)</f>
        <v>3</v>
      </c>
      <c r="C1222" s="6" t="str">
        <f>VLOOKUP(A1222,list!A:K,6,FALSE)</f>
        <v>Marousi</v>
      </c>
      <c r="D1222" s="12">
        <f>VLOOKUP(A1222,list!A:K,3,FALSE)</f>
        <v>1360</v>
      </c>
      <c r="E1222" s="6" t="s">
        <v>3690</v>
      </c>
      <c r="F1222" s="11">
        <v>38.032987499999997</v>
      </c>
      <c r="G1222" s="11">
        <v>23.798819600000002</v>
      </c>
      <c r="H1222" s="6" t="str">
        <f t="shared" si="0"/>
        <v>(38,0329875 23,7988196),ID: 1008,3bd-Marousi-1360€</v>
      </c>
      <c r="I1222" s="6" t="s">
        <v>3691</v>
      </c>
    </row>
    <row r="1223" spans="1:9" ht="13">
      <c r="A1223" s="11" t="s">
        <v>3692</v>
      </c>
      <c r="B1223" s="6">
        <f>VLOOKUP(A1223,list!A:K,11,FALSE)</f>
        <v>3</v>
      </c>
      <c r="C1223" s="6" t="str">
        <f>VLOOKUP(A1223,list!A:K,6,FALSE)</f>
        <v>Agia Paraskevi</v>
      </c>
      <c r="D1223" s="12">
        <f>VLOOKUP(A1223,list!A:K,3,FALSE)</f>
        <v>1570</v>
      </c>
      <c r="E1223" s="6" t="s">
        <v>3693</v>
      </c>
      <c r="F1223" s="11">
        <v>38.006440400000002</v>
      </c>
      <c r="G1223" s="11">
        <v>23.830677399999999</v>
      </c>
      <c r="H1223" s="6" t="str">
        <f t="shared" si="0"/>
        <v>(38,0064404 23,8306774),ID: 1642,3bd-Agia Paraskevi-1570€</v>
      </c>
      <c r="I1223" s="6" t="s">
        <v>3694</v>
      </c>
    </row>
    <row r="1224" spans="1:9" ht="13">
      <c r="A1224" s="11" t="s">
        <v>3695</v>
      </c>
      <c r="B1224" s="6">
        <f>VLOOKUP(A1224,list!A:K,11,FALSE)</f>
        <v>3</v>
      </c>
      <c r="C1224" s="6" t="str">
        <f>VLOOKUP(A1224,list!A:K,6,FALSE)</f>
        <v>Vasilissis Sofias Avenue</v>
      </c>
      <c r="D1224" s="12">
        <f>VLOOKUP(A1224,list!A:K,3,FALSE)</f>
        <v>1830</v>
      </c>
      <c r="E1224" s="6" t="s">
        <v>3696</v>
      </c>
      <c r="F1224" s="11">
        <v>37.978146299999999</v>
      </c>
      <c r="G1224" s="11">
        <v>23.7521007</v>
      </c>
      <c r="H1224" s="6" t="str">
        <f t="shared" si="0"/>
        <v>(37,9781463 23,7521007),ID: 424,3bd-Vasilissis Sofias Avenue-1830€</v>
      </c>
      <c r="I1224" s="6" t="s">
        <v>3697</v>
      </c>
    </row>
    <row r="1225" spans="1:9" ht="13">
      <c r="A1225" s="11" t="s">
        <v>3698</v>
      </c>
      <c r="B1225" s="6">
        <f>VLOOKUP(A1225,list!A:K,11,FALSE)</f>
        <v>3</v>
      </c>
      <c r="C1225" s="6" t="str">
        <f>VLOOKUP(A1225,list!A:K,6,FALSE)</f>
        <v>Chalandri</v>
      </c>
      <c r="D1225" s="12">
        <f>VLOOKUP(A1225,list!A:K,3,FALSE)</f>
        <v>1380</v>
      </c>
      <c r="E1225" s="6" t="s">
        <v>3699</v>
      </c>
      <c r="F1225" s="11">
        <v>38.013195899999999</v>
      </c>
      <c r="G1225" s="11">
        <v>23.800766599999999</v>
      </c>
      <c r="H1225" s="6" t="str">
        <f t="shared" si="0"/>
        <v>(38,0131959 23,8007666),ID: 324,3bd-Chalandri-1380€</v>
      </c>
      <c r="I1225" s="6" t="s">
        <v>3700</v>
      </c>
    </row>
    <row r="1226" spans="1:9" ht="13">
      <c r="A1226" s="11" t="s">
        <v>3701</v>
      </c>
      <c r="B1226" s="6">
        <f>VLOOKUP(A1226,list!A:K,11,FALSE)</f>
        <v>3</v>
      </c>
      <c r="C1226" s="6" t="str">
        <f>VLOOKUP(A1226,list!A:K,6,FALSE)</f>
        <v>Psychiko</v>
      </c>
      <c r="D1226" s="12">
        <f>VLOOKUP(A1226,list!A:K,3,FALSE)</f>
        <v>1800</v>
      </c>
      <c r="E1226" s="6" t="s">
        <v>3702</v>
      </c>
      <c r="F1226" s="11">
        <v>38.0026461</v>
      </c>
      <c r="G1226" s="11">
        <v>23.773604500000001</v>
      </c>
      <c r="H1226" s="6" t="str">
        <f t="shared" si="0"/>
        <v>(38,0026461 23,7736045),ID: 310,3bd-Psychiko-1800€</v>
      </c>
      <c r="I1226" s="6" t="s">
        <v>3703</v>
      </c>
    </row>
    <row r="1227" spans="1:9" ht="13">
      <c r="A1227" s="11" t="s">
        <v>3704</v>
      </c>
      <c r="B1227" s="6">
        <f>VLOOKUP(A1227,list!A:K,11,FALSE)</f>
        <v>3</v>
      </c>
      <c r="C1227" s="6" t="str">
        <f>VLOOKUP(A1227,list!A:K,6,FALSE)</f>
        <v>Kolonaki</v>
      </c>
      <c r="D1227" s="12">
        <f>VLOOKUP(A1227,list!A:K,3,FALSE)</f>
        <v>1410</v>
      </c>
      <c r="E1227" s="6" t="s">
        <v>3705</v>
      </c>
      <c r="F1227" s="11">
        <v>37.979908999999999</v>
      </c>
      <c r="G1227" s="11">
        <v>23.744311199999999</v>
      </c>
      <c r="H1227" s="6" t="str">
        <f t="shared" si="0"/>
        <v>(37,979909 23,7443112),ID: 701,3bd-Kolonaki-1410€</v>
      </c>
      <c r="I1227" s="6" t="s">
        <v>3706</v>
      </c>
    </row>
    <row r="1228" spans="1:9" ht="13">
      <c r="A1228" s="11" t="s">
        <v>3707</v>
      </c>
      <c r="B1228" s="6">
        <f>VLOOKUP(A1228,list!A:K,11,FALSE)</f>
        <v>3</v>
      </c>
      <c r="C1228" s="6" t="str">
        <f>VLOOKUP(A1228,list!A:K,6,FALSE)</f>
        <v>Agia Paraskevi</v>
      </c>
      <c r="D1228" s="12">
        <f>VLOOKUP(A1228,list!A:K,3,FALSE)</f>
        <v>1500</v>
      </c>
      <c r="E1228" s="6" t="s">
        <v>3708</v>
      </c>
      <c r="F1228" s="11">
        <v>38.006873599999999</v>
      </c>
      <c r="G1228" s="11">
        <v>23.806608499999999</v>
      </c>
      <c r="H1228" s="6" t="str">
        <f t="shared" si="0"/>
        <v>(38,0068736 23,8066085),ID: 764,3bd-Agia Paraskevi-1500€</v>
      </c>
      <c r="I1228" s="6" t="s">
        <v>3709</v>
      </c>
    </row>
    <row r="1229" spans="1:9" ht="13">
      <c r="A1229" s="11" t="s">
        <v>3710</v>
      </c>
      <c r="B1229" s="6">
        <f>VLOOKUP(A1229,list!A:K,11,FALSE)</f>
        <v>3</v>
      </c>
      <c r="C1229" s="6" t="str">
        <f>VLOOKUP(A1229,list!A:K,6,FALSE)</f>
        <v>Ampelokipoi</v>
      </c>
      <c r="D1229" s="12">
        <f>VLOOKUP(A1229,list!A:K,3,FALSE)</f>
        <v>1540</v>
      </c>
      <c r="E1229" s="6" t="s">
        <v>3711</v>
      </c>
      <c r="F1229" s="11">
        <v>37.987431899999997</v>
      </c>
      <c r="G1229" s="11">
        <v>23.762548800000001</v>
      </c>
      <c r="H1229" s="6" t="str">
        <f t="shared" si="0"/>
        <v>(37,9874319 23,7625488),ID: 1125,3bd-Ampelokipoi-1540€</v>
      </c>
      <c r="I1229" s="6" t="s">
        <v>3712</v>
      </c>
    </row>
    <row r="1230" spans="1:9" ht="13">
      <c r="A1230" s="11" t="s">
        <v>3713</v>
      </c>
      <c r="B1230" s="6">
        <f>VLOOKUP(A1230,list!A:K,11,FALSE)</f>
        <v>3</v>
      </c>
      <c r="C1230" s="6" t="str">
        <f>VLOOKUP(A1230,list!A:K,6,FALSE)</f>
        <v>Pangrati</v>
      </c>
      <c r="D1230" s="12">
        <f>VLOOKUP(A1230,list!A:K,3,FALSE)</f>
        <v>1310</v>
      </c>
      <c r="E1230" s="6" t="s">
        <v>3714</v>
      </c>
      <c r="F1230" s="11">
        <v>37.970543200000002</v>
      </c>
      <c r="G1230" s="11">
        <v>23.748950799999999</v>
      </c>
      <c r="H1230" s="6" t="str">
        <f t="shared" si="0"/>
        <v>(37,9705432 23,7489508),ID: 1613,3bd-Pangrati-1310€</v>
      </c>
      <c r="I1230" s="6" t="s">
        <v>3715</v>
      </c>
    </row>
    <row r="1231" spans="1:9" ht="13">
      <c r="A1231" s="11" t="s">
        <v>3716</v>
      </c>
      <c r="B1231" s="6">
        <f>VLOOKUP(A1231,list!A:K,11,FALSE)</f>
        <v>3</v>
      </c>
      <c r="C1231" s="6" t="str">
        <f>VLOOKUP(A1231,list!A:K,6,FALSE)</f>
        <v>Kolonaki</v>
      </c>
      <c r="D1231" s="12">
        <f>VLOOKUP(A1231,list!A:K,3,FALSE)</f>
        <v>1540</v>
      </c>
      <c r="E1231" s="6" t="s">
        <v>3717</v>
      </c>
      <c r="F1231" s="11">
        <v>37.981374799999998</v>
      </c>
      <c r="G1231" s="11">
        <v>23.736256999999998</v>
      </c>
      <c r="H1231" s="6" t="str">
        <f t="shared" si="0"/>
        <v>(37,9813748 23,736257),ID: 253,3bd-Kolonaki-1540€</v>
      </c>
      <c r="I1231" s="6" t="s">
        <v>3718</v>
      </c>
    </row>
    <row r="1232" spans="1:9" ht="13">
      <c r="A1232" s="11" t="s">
        <v>3719</v>
      </c>
      <c r="B1232" s="6">
        <f>VLOOKUP(A1232,list!A:K,11,FALSE)</f>
        <v>3</v>
      </c>
      <c r="C1232" s="6" t="str">
        <f>VLOOKUP(A1232,list!A:K,6,FALSE)</f>
        <v>Pangrati</v>
      </c>
      <c r="D1232" s="12">
        <f>VLOOKUP(A1232,list!A:K,3,FALSE)</f>
        <v>1350</v>
      </c>
      <c r="E1232" s="6" t="s">
        <v>3720</v>
      </c>
      <c r="F1232" s="11">
        <v>37.972032499999997</v>
      </c>
      <c r="G1232" s="11">
        <v>23.7465753</v>
      </c>
      <c r="H1232" s="6" t="str">
        <f t="shared" si="0"/>
        <v>(37,9720325 23,7465753),ID: 828,3bd-Pangrati-1350€</v>
      </c>
      <c r="I1232" s="6" t="s">
        <v>3721</v>
      </c>
    </row>
    <row r="1233" spans="1:9" ht="13">
      <c r="A1233" s="11" t="s">
        <v>3722</v>
      </c>
      <c r="B1233" s="6">
        <f>VLOOKUP(A1233,list!A:K,11,FALSE)</f>
        <v>3</v>
      </c>
      <c r="C1233" s="6" t="str">
        <f>VLOOKUP(A1233,list!A:K,6,FALSE)</f>
        <v>Kolonaki</v>
      </c>
      <c r="D1233" s="12">
        <f>VLOOKUP(A1233,list!A:K,3,FALSE)</f>
        <v>1810</v>
      </c>
      <c r="E1233" s="6" t="s">
        <v>3723</v>
      </c>
      <c r="F1233" s="11">
        <v>37.978764099999999</v>
      </c>
      <c r="G1233" s="11">
        <v>23.740016600000001</v>
      </c>
      <c r="H1233" s="6" t="str">
        <f t="shared" si="0"/>
        <v>(37,9787641 23,7400166),ID: 1118,3bd-Kolonaki-1810€</v>
      </c>
      <c r="I1233" s="6" t="s">
        <v>3724</v>
      </c>
    </row>
    <row r="1234" spans="1:9" ht="13">
      <c r="A1234" s="11" t="s">
        <v>3725</v>
      </c>
      <c r="B1234" s="6">
        <f>VLOOKUP(A1234,list!A:K,11,FALSE)</f>
        <v>3</v>
      </c>
      <c r="C1234" s="6" t="str">
        <f>VLOOKUP(A1234,list!A:K,6,FALSE)</f>
        <v>Pangrati</v>
      </c>
      <c r="D1234" s="12">
        <f>VLOOKUP(A1234,list!A:K,3,FALSE)</f>
        <v>1150</v>
      </c>
      <c r="E1234" s="6" t="s">
        <v>3726</v>
      </c>
      <c r="F1234" s="11">
        <v>37.972504700000002</v>
      </c>
      <c r="G1234" s="11">
        <v>23.751894700000001</v>
      </c>
      <c r="H1234" s="6" t="str">
        <f t="shared" si="0"/>
        <v>(37,9725047 23,7518947),ID: 1583,3bd-Pangrati-1150€</v>
      </c>
      <c r="I1234" s="6" t="s">
        <v>3727</v>
      </c>
    </row>
    <row r="1235" spans="1:9" ht="13">
      <c r="A1235" s="11" t="s">
        <v>3728</v>
      </c>
      <c r="B1235" s="6">
        <f>VLOOKUP(A1235,list!A:K,11,FALSE)</f>
        <v>3</v>
      </c>
      <c r="C1235" s="6" t="str">
        <f>VLOOKUP(A1235,list!A:K,6,FALSE)</f>
        <v>Pangrati</v>
      </c>
      <c r="D1235" s="12">
        <f>VLOOKUP(A1235,list!A:K,3,FALSE)</f>
        <v>1220</v>
      </c>
      <c r="E1235" s="6" t="s">
        <v>3729</v>
      </c>
      <c r="F1235" s="11">
        <v>37.972504700000002</v>
      </c>
      <c r="G1235" s="11">
        <v>23.751894700000001</v>
      </c>
      <c r="H1235" s="6" t="str">
        <f t="shared" si="0"/>
        <v>(37,9725047 23,7518947),ID: 1324,3bd-Pangrati-1220€</v>
      </c>
      <c r="I1235" s="6" t="s">
        <v>3730</v>
      </c>
    </row>
    <row r="1236" spans="1:9" ht="13">
      <c r="A1236" s="11" t="s">
        <v>3731</v>
      </c>
      <c r="B1236" s="6">
        <f>VLOOKUP(A1236,list!A:K,11,FALSE)</f>
        <v>3</v>
      </c>
      <c r="C1236" s="6" t="str">
        <f>VLOOKUP(A1236,list!A:K,6,FALSE)</f>
        <v>Marousi</v>
      </c>
      <c r="D1236" s="12">
        <f>VLOOKUP(A1236,list!A:K,3,FALSE)</f>
        <v>1750</v>
      </c>
      <c r="E1236" s="6" t="s">
        <v>3732</v>
      </c>
      <c r="F1236" s="11">
        <v>37.982669799999996</v>
      </c>
      <c r="G1236" s="11">
        <v>23.710940000000001</v>
      </c>
      <c r="H1236" s="6" t="str">
        <f t="shared" si="0"/>
        <v>(37,9826698 23,71094),ID: 1211,3bd-Marousi-1750€</v>
      </c>
      <c r="I1236" s="6" t="s">
        <v>3733</v>
      </c>
    </row>
    <row r="1237" spans="1:9" ht="13">
      <c r="A1237" s="11" t="s">
        <v>3734</v>
      </c>
      <c r="B1237" s="6">
        <f>VLOOKUP(A1237,list!A:K,11,FALSE)</f>
        <v>3</v>
      </c>
      <c r="C1237" s="6" t="str">
        <f>VLOOKUP(A1237,list!A:K,6,FALSE)</f>
        <v>Marousi</v>
      </c>
      <c r="D1237" s="12">
        <f>VLOOKUP(A1237,list!A:K,3,FALSE)</f>
        <v>1640</v>
      </c>
      <c r="E1237" s="6" t="s">
        <v>3735</v>
      </c>
      <c r="F1237" s="11">
        <v>38.046310099999999</v>
      </c>
      <c r="G1237" s="11">
        <v>23.8074163</v>
      </c>
      <c r="H1237" s="6" t="str">
        <f t="shared" si="0"/>
        <v>(38,0463101 23,8074163),ID: 951,3bd-Marousi-1640€</v>
      </c>
      <c r="I1237" s="6" t="s">
        <v>3736</v>
      </c>
    </row>
    <row r="1238" spans="1:9" ht="13">
      <c r="A1238" s="11" t="s">
        <v>3737</v>
      </c>
      <c r="B1238" s="6">
        <f>VLOOKUP(A1238,list!A:K,11,FALSE)</f>
        <v>3</v>
      </c>
      <c r="C1238" s="6" t="str">
        <f>VLOOKUP(A1238,list!A:K,6,FALSE)</f>
        <v>Palaio Faliro</v>
      </c>
      <c r="D1238" s="12">
        <f>VLOOKUP(A1238,list!A:K,3,FALSE)</f>
        <v>2280</v>
      </c>
      <c r="E1238" s="6" t="s">
        <v>3738</v>
      </c>
      <c r="F1238" s="11">
        <v>38.003745799999997</v>
      </c>
      <c r="G1238" s="11">
        <v>23.744288099999999</v>
      </c>
      <c r="H1238" s="6" t="str">
        <f t="shared" si="0"/>
        <v>(38,0037458 23,7442881),ID: 851,3bd-Palaio Faliro-2280€</v>
      </c>
      <c r="I1238" s="6" t="s">
        <v>3739</v>
      </c>
    </row>
    <row r="1239" spans="1:9" ht="13">
      <c r="A1239" s="11" t="s">
        <v>3740</v>
      </c>
      <c r="B1239" s="6">
        <f>VLOOKUP(A1239,list!A:K,11,FALSE)</f>
        <v>3</v>
      </c>
      <c r="C1239" s="6" t="str">
        <f>VLOOKUP(A1239,list!A:K,6,FALSE)</f>
        <v>Kifisia</v>
      </c>
      <c r="D1239" s="12">
        <f>VLOOKUP(A1239,list!A:K,3,FALSE)</f>
        <v>1510</v>
      </c>
      <c r="E1239" s="6" t="s">
        <v>3741</v>
      </c>
      <c r="F1239" s="11">
        <v>38.087060700000002</v>
      </c>
      <c r="G1239" s="11">
        <v>23.811192299999998</v>
      </c>
      <c r="H1239" s="6" t="str">
        <f t="shared" si="0"/>
        <v>(38,0870607 23,8111923),ID: 583,3bd-Kifisia-1510€</v>
      </c>
      <c r="I1239" s="6" t="s">
        <v>3742</v>
      </c>
    </row>
    <row r="1240" spans="1:9" ht="13">
      <c r="A1240" s="11" t="s">
        <v>3743</v>
      </c>
      <c r="B1240" s="6">
        <f>VLOOKUP(A1240,list!A:K,11,FALSE)</f>
        <v>3</v>
      </c>
      <c r="C1240" s="6" t="str">
        <f>VLOOKUP(A1240,list!A:K,6,FALSE)</f>
        <v>Kifisia</v>
      </c>
      <c r="D1240" s="12">
        <f>VLOOKUP(A1240,list!A:K,3,FALSE)</f>
        <v>2060</v>
      </c>
      <c r="E1240" s="6" t="s">
        <v>3744</v>
      </c>
      <c r="F1240" s="11">
        <v>37.995025800000001</v>
      </c>
      <c r="G1240" s="11">
        <v>23.716313400000001</v>
      </c>
      <c r="H1240" s="6" t="str">
        <f t="shared" si="0"/>
        <v>(37,9950258 23,7163134),ID: 1920,3bd-Kifisia-2060€</v>
      </c>
      <c r="I1240" s="6" t="s">
        <v>3745</v>
      </c>
    </row>
    <row r="1241" spans="1:9" ht="13">
      <c r="A1241" s="11" t="s">
        <v>3746</v>
      </c>
      <c r="B1241" s="6">
        <f>VLOOKUP(A1241,list!A:K,11,FALSE)</f>
        <v>3</v>
      </c>
      <c r="C1241" s="6" t="str">
        <f>VLOOKUP(A1241,list!A:K,6,FALSE)</f>
        <v>Papagou</v>
      </c>
      <c r="D1241" s="12">
        <f>VLOOKUP(A1241,list!A:K,3,FALSE)</f>
        <v>1120</v>
      </c>
      <c r="E1241" s="6" t="s">
        <v>3747</v>
      </c>
      <c r="F1241" s="11">
        <v>38.012483400000001</v>
      </c>
      <c r="G1241" s="11">
        <v>23.737846699999999</v>
      </c>
      <c r="H1241" s="6" t="str">
        <f t="shared" si="0"/>
        <v>(38,0124834 23,7378467),ID: 671,3bd-Papagou-1120€</v>
      </c>
      <c r="I1241" s="6" t="s">
        <v>3748</v>
      </c>
    </row>
    <row r="1242" spans="1:9" ht="13">
      <c r="A1242" s="11" t="s">
        <v>3749</v>
      </c>
      <c r="B1242" s="6">
        <f>VLOOKUP(A1242,list!A:K,11,FALSE)</f>
        <v>3</v>
      </c>
      <c r="C1242" s="6" t="str">
        <f>VLOOKUP(A1242,list!A:K,6,FALSE)</f>
        <v>Kolonaki</v>
      </c>
      <c r="D1242" s="12">
        <f>VLOOKUP(A1242,list!A:K,3,FALSE)</f>
        <v>1760</v>
      </c>
      <c r="E1242" s="6" t="s">
        <v>3750</v>
      </c>
      <c r="F1242" s="11">
        <v>37.978614499999999</v>
      </c>
      <c r="G1242" s="11">
        <v>23.749917799999999</v>
      </c>
      <c r="H1242" s="6" t="str">
        <f t="shared" si="0"/>
        <v>(37,9786145 23,7499178),ID: 685,3bd-Kolonaki-1760€</v>
      </c>
      <c r="I1242" s="6" t="s">
        <v>3751</v>
      </c>
    </row>
    <row r="1243" spans="1:9" ht="13">
      <c r="A1243" s="11" t="s">
        <v>3752</v>
      </c>
      <c r="B1243" s="6">
        <f>VLOOKUP(A1243,list!A:K,11,FALSE)</f>
        <v>3</v>
      </c>
      <c r="C1243" s="6" t="str">
        <f>VLOOKUP(A1243,list!A:K,6,FALSE)</f>
        <v>Ampelokipoi</v>
      </c>
      <c r="D1243" s="12">
        <f>VLOOKUP(A1243,list!A:K,3,FALSE)</f>
        <v>1160</v>
      </c>
      <c r="E1243" s="6" t="s">
        <v>3753</v>
      </c>
      <c r="F1243" s="11">
        <v>37.988674499999902</v>
      </c>
      <c r="G1243" s="11">
        <v>23.7637517</v>
      </c>
      <c r="H1243" s="6" t="str">
        <f t="shared" si="0"/>
        <v>(37,9886744999999 23,7637517),ID: 1536,3bd-Ampelokipoi-1160€</v>
      </c>
      <c r="I1243" s="6" t="s">
        <v>3754</v>
      </c>
    </row>
    <row r="1244" spans="1:9" ht="13">
      <c r="A1244" s="11" t="s">
        <v>3755</v>
      </c>
      <c r="B1244" s="6">
        <f>VLOOKUP(A1244,list!A:K,11,FALSE)</f>
        <v>3</v>
      </c>
      <c r="C1244" s="6" t="str">
        <f>VLOOKUP(A1244,list!A:K,6,FALSE)</f>
        <v>Chalandri</v>
      </c>
      <c r="D1244" s="12">
        <f>VLOOKUP(A1244,list!A:K,3,FALSE)</f>
        <v>1740</v>
      </c>
      <c r="E1244" s="6" t="s">
        <v>3756</v>
      </c>
      <c r="F1244" s="11">
        <v>38.007708999999998</v>
      </c>
      <c r="G1244" s="11">
        <v>23.7908729</v>
      </c>
      <c r="H1244" s="6" t="str">
        <f t="shared" si="0"/>
        <v>(38,007709 23,7908729),ID: 459,3bd-Chalandri-1740€</v>
      </c>
      <c r="I1244" s="6" t="s">
        <v>3757</v>
      </c>
    </row>
    <row r="1245" spans="1:9" ht="13">
      <c r="A1245" s="11" t="s">
        <v>3758</v>
      </c>
      <c r="B1245" s="6">
        <f>VLOOKUP(A1245,list!A:K,11,FALSE)</f>
        <v>3</v>
      </c>
      <c r="C1245" s="6" t="str">
        <f>VLOOKUP(A1245,list!A:K,6,FALSE)</f>
        <v>Marousi</v>
      </c>
      <c r="D1245" s="12">
        <f>VLOOKUP(A1245,list!A:K,3,FALSE)</f>
        <v>1560</v>
      </c>
      <c r="E1245" s="6" t="s">
        <v>3759</v>
      </c>
      <c r="F1245" s="11">
        <v>38.041123499999998</v>
      </c>
      <c r="G1245" s="11">
        <v>23.8216635</v>
      </c>
      <c r="H1245" s="6" t="str">
        <f t="shared" si="0"/>
        <v>(38,0411235 23,8216635),ID: 481,3bd-Marousi-1560€</v>
      </c>
      <c r="I1245" s="6" t="s">
        <v>3760</v>
      </c>
    </row>
    <row r="1246" spans="1:9" ht="13">
      <c r="A1246" s="11" t="s">
        <v>3761</v>
      </c>
      <c r="B1246" s="6">
        <f>VLOOKUP(A1246,list!A:K,11,FALSE)</f>
        <v>3</v>
      </c>
      <c r="C1246" s="6" t="str">
        <f>VLOOKUP(A1246,list!A:K,6,FALSE)</f>
        <v>Marousi</v>
      </c>
      <c r="D1246" s="12">
        <f>VLOOKUP(A1246,list!A:K,3,FALSE)</f>
        <v>1400</v>
      </c>
      <c r="E1246" s="6" t="s">
        <v>3762</v>
      </c>
      <c r="F1246" s="11">
        <v>38.051331599999997</v>
      </c>
      <c r="G1246" s="11">
        <v>23.808062700000001</v>
      </c>
      <c r="H1246" s="6" t="str">
        <f t="shared" si="0"/>
        <v>(38,0513316 23,8080627),ID: 927,3bd-Marousi-1400€</v>
      </c>
      <c r="I1246" s="6" t="s">
        <v>3763</v>
      </c>
    </row>
    <row r="1247" spans="1:9" ht="13">
      <c r="A1247" s="11" t="s">
        <v>3764</v>
      </c>
      <c r="B1247" s="6">
        <f>VLOOKUP(A1247,list!A:K,11,FALSE)</f>
        <v>3</v>
      </c>
      <c r="C1247" s="6" t="str">
        <f>VLOOKUP(A1247,list!A:K,6,FALSE)</f>
        <v>Kolonaki</v>
      </c>
      <c r="D1247" s="12">
        <f>VLOOKUP(A1247,list!A:K,3,FALSE)</f>
        <v>2010</v>
      </c>
      <c r="E1247" s="6" t="s">
        <v>3765</v>
      </c>
      <c r="F1247" s="11">
        <v>37.979425599999999</v>
      </c>
      <c r="G1247" s="11">
        <v>23.745690199999999</v>
      </c>
      <c r="H1247" s="6" t="str">
        <f t="shared" si="0"/>
        <v>(37,9794256 23,7456902),ID: 957,3bd-Kolonaki-2010€</v>
      </c>
      <c r="I1247" s="6" t="s">
        <v>3766</v>
      </c>
    </row>
    <row r="1248" spans="1:9" ht="13">
      <c r="A1248" s="11" t="s">
        <v>3767</v>
      </c>
      <c r="B1248" s="6">
        <f>VLOOKUP(A1248,list!A:K,11,FALSE)</f>
        <v>3</v>
      </c>
      <c r="C1248" s="6" t="str">
        <f>VLOOKUP(A1248,list!A:K,6,FALSE)</f>
        <v>Pangrati</v>
      </c>
      <c r="D1248" s="12">
        <f>VLOOKUP(A1248,list!A:K,3,FALSE)</f>
        <v>1610</v>
      </c>
      <c r="E1248" s="6" t="s">
        <v>3768</v>
      </c>
      <c r="F1248" s="11">
        <v>37.973291400000001</v>
      </c>
      <c r="G1248" s="11">
        <v>23.748619399999999</v>
      </c>
      <c r="H1248" s="6" t="str">
        <f t="shared" si="0"/>
        <v>(37,9732914 23,7486194),ID: 741,3bd-Pangrati-1610€</v>
      </c>
      <c r="I1248" s="6" t="s">
        <v>3769</v>
      </c>
    </row>
    <row r="1249" spans="1:9" ht="13">
      <c r="A1249" s="11" t="s">
        <v>3770</v>
      </c>
      <c r="B1249" s="6">
        <f>VLOOKUP(A1249,list!A:K,11,FALSE)</f>
        <v>3</v>
      </c>
      <c r="C1249" s="6" t="str">
        <f>VLOOKUP(A1249,list!A:K,6,FALSE)</f>
        <v>Kifisia</v>
      </c>
      <c r="D1249" s="12">
        <f>VLOOKUP(A1249,list!A:K,3,FALSE)</f>
        <v>1990</v>
      </c>
      <c r="E1249" s="6" t="s">
        <v>3771</v>
      </c>
      <c r="F1249" s="11">
        <v>38.0687286</v>
      </c>
      <c r="G1249" s="11">
        <v>23.8199878</v>
      </c>
      <c r="H1249" s="6" t="str">
        <f t="shared" si="0"/>
        <v>(38,0687286 23,8199878),ID: 980,3bd-Kifisia-1990€</v>
      </c>
      <c r="I1249" s="6" t="s">
        <v>3772</v>
      </c>
    </row>
    <row r="1250" spans="1:9" ht="13">
      <c r="A1250" s="11" t="s">
        <v>3773</v>
      </c>
      <c r="B1250" s="6">
        <f>VLOOKUP(A1250,list!A:K,11,FALSE)</f>
        <v>3</v>
      </c>
      <c r="C1250" s="6" t="str">
        <f>VLOOKUP(A1250,list!A:K,6,FALSE)</f>
        <v>Elliniko</v>
      </c>
      <c r="D1250" s="12">
        <f>VLOOKUP(A1250,list!A:K,3,FALSE)</f>
        <v>1530</v>
      </c>
      <c r="E1250" s="6" t="s">
        <v>3774</v>
      </c>
      <c r="F1250" s="11">
        <v>37.998271299999999</v>
      </c>
      <c r="G1250" s="11">
        <v>23.728393700000002</v>
      </c>
      <c r="H1250" s="6" t="str">
        <f t="shared" si="0"/>
        <v>(37,9982713 23,7283937),ID: 1434,3bd-Elliniko-1530€</v>
      </c>
      <c r="I1250" s="6" t="s">
        <v>3775</v>
      </c>
    </row>
    <row r="1251" spans="1:9" ht="13">
      <c r="A1251" s="11" t="s">
        <v>3776</v>
      </c>
      <c r="B1251" s="6">
        <f>VLOOKUP(A1251,list!A:K,11,FALSE)</f>
        <v>3</v>
      </c>
      <c r="C1251" s="6" t="str">
        <f>VLOOKUP(A1251,list!A:K,6,FALSE)</f>
        <v>Melissia</v>
      </c>
      <c r="D1251" s="12">
        <f>VLOOKUP(A1251,list!A:K,3,FALSE)</f>
        <v>1340</v>
      </c>
      <c r="E1251" s="6" t="s">
        <v>3777</v>
      </c>
      <c r="F1251" s="11">
        <v>38.057229499999998</v>
      </c>
      <c r="G1251" s="11">
        <v>23.833601600000001</v>
      </c>
      <c r="H1251" s="6" t="str">
        <f t="shared" si="0"/>
        <v>(38,0572295 23,8336016),ID: 1174,3bd-Melissia-1340€</v>
      </c>
      <c r="I1251" s="6" t="s">
        <v>3778</v>
      </c>
    </row>
    <row r="1252" spans="1:9" ht="13">
      <c r="A1252" s="11" t="s">
        <v>3779</v>
      </c>
      <c r="B1252" s="6">
        <f>VLOOKUP(A1252,list!A:K,11,FALSE)</f>
        <v>3</v>
      </c>
      <c r="C1252" s="6" t="str">
        <f>VLOOKUP(A1252,list!A:K,6,FALSE)</f>
        <v>Marousi</v>
      </c>
      <c r="D1252" s="12">
        <f>VLOOKUP(A1252,list!A:K,3,FALSE)</f>
        <v>950</v>
      </c>
      <c r="E1252" s="6" t="s">
        <v>3780</v>
      </c>
      <c r="F1252" s="11">
        <v>37.999389000000001</v>
      </c>
      <c r="G1252" s="11">
        <v>23.7282695</v>
      </c>
      <c r="H1252" s="6" t="str">
        <f t="shared" si="0"/>
        <v>(37,999389 23,7282695),ID: 1587,3bd-Marousi-950€</v>
      </c>
      <c r="I1252" s="6" t="s">
        <v>3781</v>
      </c>
    </row>
    <row r="1253" spans="1:9" ht="13">
      <c r="A1253" s="11" t="s">
        <v>3782</v>
      </c>
      <c r="B1253" s="6">
        <f>VLOOKUP(A1253,list!A:K,11,FALSE)</f>
        <v>3</v>
      </c>
      <c r="C1253" s="6" t="str">
        <f>VLOOKUP(A1253,list!A:K,6,FALSE)</f>
        <v>Marousi</v>
      </c>
      <c r="D1253" s="12">
        <f>VLOOKUP(A1253,list!A:K,3,FALSE)</f>
        <v>1560</v>
      </c>
      <c r="E1253" s="6" t="s">
        <v>3783</v>
      </c>
      <c r="F1253" s="11">
        <v>38.033521</v>
      </c>
      <c r="G1253" s="11">
        <v>23.782011900000001</v>
      </c>
      <c r="H1253" s="6" t="str">
        <f t="shared" si="0"/>
        <v>(38,033521 23,7820119),ID: 1840,3bd-Marousi-1560€</v>
      </c>
      <c r="I1253" s="6" t="s">
        <v>3784</v>
      </c>
    </row>
    <row r="1254" spans="1:9" ht="13">
      <c r="A1254" s="11" t="s">
        <v>3785</v>
      </c>
      <c r="B1254" s="6">
        <f>VLOOKUP(A1254,list!A:K,11,FALSE)</f>
        <v>3</v>
      </c>
      <c r="C1254" s="6" t="str">
        <f>VLOOKUP(A1254,list!A:K,6,FALSE)</f>
        <v>Alimos</v>
      </c>
      <c r="D1254" s="12">
        <f>VLOOKUP(A1254,list!A:K,3,FALSE)</f>
        <v>1550</v>
      </c>
      <c r="E1254" s="6" t="s">
        <v>3786</v>
      </c>
      <c r="F1254" s="11">
        <v>37.974750700000001</v>
      </c>
      <c r="G1254" s="11">
        <v>23.725864999999999</v>
      </c>
      <c r="H1254" s="6" t="str">
        <f t="shared" si="0"/>
        <v>(37,9747507 23,725865),ID: 1850,3bd-Alimos-1550€</v>
      </c>
      <c r="I1254" s="6" t="s">
        <v>3787</v>
      </c>
    </row>
    <row r="1255" spans="1:9" ht="13">
      <c r="A1255" s="11" t="s">
        <v>3788</v>
      </c>
      <c r="B1255" s="6">
        <f>VLOOKUP(A1255,list!A:K,11,FALSE)</f>
        <v>3</v>
      </c>
      <c r="C1255" s="6" t="str">
        <f>VLOOKUP(A1255,list!A:K,6,FALSE)</f>
        <v>Marousi</v>
      </c>
      <c r="D1255" s="12">
        <f>VLOOKUP(A1255,list!A:K,3,FALSE)</f>
        <v>1090</v>
      </c>
      <c r="E1255" s="6" t="s">
        <v>3789</v>
      </c>
      <c r="F1255" s="11">
        <v>37.999389000000001</v>
      </c>
      <c r="G1255" s="11">
        <v>23.7282695</v>
      </c>
      <c r="H1255" s="6" t="str">
        <f t="shared" si="0"/>
        <v>(37,999389 23,7282695),ID: 836,3bd-Marousi-1090€</v>
      </c>
      <c r="I1255" s="6" t="s">
        <v>3790</v>
      </c>
    </row>
    <row r="1256" spans="1:9" ht="13">
      <c r="A1256" s="11" t="s">
        <v>3791</v>
      </c>
      <c r="B1256" s="6">
        <f>VLOOKUP(A1256,list!A:K,11,FALSE)</f>
        <v>3</v>
      </c>
      <c r="C1256" s="6" t="str">
        <f>VLOOKUP(A1256,list!A:K,6,FALSE)</f>
        <v>Marousi</v>
      </c>
      <c r="D1256" s="12">
        <f>VLOOKUP(A1256,list!A:K,3,FALSE)</f>
        <v>1160</v>
      </c>
      <c r="E1256" s="6" t="s">
        <v>3792</v>
      </c>
      <c r="F1256" s="11">
        <v>38.046310099999999</v>
      </c>
      <c r="G1256" s="11">
        <v>23.8074163</v>
      </c>
      <c r="H1256" s="6" t="str">
        <f t="shared" si="0"/>
        <v>(38,0463101 23,8074163),ID: 1282,3bd-Marousi-1160€</v>
      </c>
      <c r="I1256" s="6" t="s">
        <v>3793</v>
      </c>
    </row>
    <row r="1257" spans="1:9" ht="13">
      <c r="A1257" s="11" t="s">
        <v>3794</v>
      </c>
      <c r="B1257" s="6">
        <f>VLOOKUP(A1257,list!A:K,11,FALSE)</f>
        <v>3</v>
      </c>
      <c r="C1257" s="6" t="str">
        <f>VLOOKUP(A1257,list!A:K,6,FALSE)</f>
        <v>Neo Psychiko</v>
      </c>
      <c r="D1257" s="12">
        <f>VLOOKUP(A1257,list!A:K,3,FALSE)</f>
        <v>1130</v>
      </c>
      <c r="E1257" s="6" t="s">
        <v>3795</v>
      </c>
      <c r="F1257" s="11">
        <v>38.002975599999999</v>
      </c>
      <c r="G1257" s="11">
        <v>23.788514800000002</v>
      </c>
      <c r="H1257" s="6" t="str">
        <f t="shared" si="0"/>
        <v>(38,0029756 23,7885148),ID: 374,3bd-Neo Psychiko-1130€</v>
      </c>
      <c r="I1257" s="6" t="s">
        <v>3796</v>
      </c>
    </row>
    <row r="1258" spans="1:9" ht="13">
      <c r="A1258" s="11" t="s">
        <v>3797</v>
      </c>
      <c r="B1258" s="6">
        <f>VLOOKUP(A1258,list!A:K,11,FALSE)</f>
        <v>3</v>
      </c>
      <c r="C1258" s="6" t="str">
        <f>VLOOKUP(A1258,list!A:K,6,FALSE)</f>
        <v>Palaio Faliro</v>
      </c>
      <c r="D1258" s="12">
        <f>VLOOKUP(A1258,list!A:K,3,FALSE)</f>
        <v>1710</v>
      </c>
      <c r="E1258" s="6" t="s">
        <v>3798</v>
      </c>
      <c r="F1258" s="11">
        <v>37.928368499999998</v>
      </c>
      <c r="G1258" s="11">
        <v>23.695215399999999</v>
      </c>
      <c r="H1258" s="6" t="str">
        <f t="shared" si="0"/>
        <v>(37,9283685 23,6952154),ID: 1826,3bd-Palaio Faliro-1710€</v>
      </c>
      <c r="I1258" s="6" t="s">
        <v>3799</v>
      </c>
    </row>
    <row r="1259" spans="1:9" ht="13">
      <c r="A1259" s="11" t="s">
        <v>3800</v>
      </c>
      <c r="B1259" s="6">
        <f>VLOOKUP(A1259,list!A:K,11,FALSE)</f>
        <v>3</v>
      </c>
      <c r="C1259" s="6" t="str">
        <f>VLOOKUP(A1259,list!A:K,6,FALSE)</f>
        <v>Marousi</v>
      </c>
      <c r="D1259" s="12">
        <f>VLOOKUP(A1259,list!A:K,3,FALSE)</f>
        <v>1020</v>
      </c>
      <c r="E1259" s="6" t="s">
        <v>3801</v>
      </c>
      <c r="F1259" s="11">
        <v>38.054123400000002</v>
      </c>
      <c r="G1259" s="11">
        <v>23.7978545</v>
      </c>
      <c r="H1259" s="6" t="str">
        <f t="shared" si="0"/>
        <v>(38,0541234 23,7978545),ID: 1318,3bd-Marousi-1020€</v>
      </c>
      <c r="I1259" s="6" t="s">
        <v>3802</v>
      </c>
    </row>
    <row r="1260" spans="1:9" ht="13">
      <c r="A1260" s="11" t="s">
        <v>3803</v>
      </c>
      <c r="B1260" s="6">
        <f>VLOOKUP(A1260,list!A:K,11,FALSE)</f>
        <v>3</v>
      </c>
      <c r="C1260" s="6" t="str">
        <f>VLOOKUP(A1260,list!A:K,6,FALSE)</f>
        <v>Melissia</v>
      </c>
      <c r="D1260" s="12">
        <f>VLOOKUP(A1260,list!A:K,3,FALSE)</f>
        <v>1550</v>
      </c>
      <c r="E1260" s="6" t="s">
        <v>3804</v>
      </c>
      <c r="F1260" s="11">
        <v>38.052427100000003</v>
      </c>
      <c r="G1260" s="11">
        <v>23.8410568</v>
      </c>
      <c r="H1260" s="6" t="str">
        <f t="shared" si="0"/>
        <v>(38,0524271 23,8410568),ID: 1692,3bd-Melissia-1550€</v>
      </c>
      <c r="I1260" s="6" t="s">
        <v>3805</v>
      </c>
    </row>
    <row r="1261" spans="1:9" ht="13">
      <c r="A1261" s="11" t="s">
        <v>3806</v>
      </c>
      <c r="B1261" s="6">
        <f>VLOOKUP(A1261,list!A:K,11,FALSE)</f>
        <v>3</v>
      </c>
      <c r="C1261" s="6" t="str">
        <f>VLOOKUP(A1261,list!A:K,6,FALSE)</f>
        <v>Cholargos</v>
      </c>
      <c r="D1261" s="12">
        <f>VLOOKUP(A1261,list!A:K,3,FALSE)</f>
        <v>1450</v>
      </c>
      <c r="E1261" s="6" t="s">
        <v>3807</v>
      </c>
      <c r="F1261" s="11">
        <v>37.966392499999998</v>
      </c>
      <c r="G1261" s="11">
        <v>23.748004000000002</v>
      </c>
      <c r="H1261" s="6" t="str">
        <f t="shared" si="0"/>
        <v>(37,9663925 23,748004),ID: 1087,3bd-Cholargos-1450€</v>
      </c>
      <c r="I1261" s="6" t="s">
        <v>3808</v>
      </c>
    </row>
    <row r="1262" spans="1:9" ht="13">
      <c r="A1262" s="11" t="s">
        <v>3809</v>
      </c>
      <c r="B1262" s="6">
        <f>VLOOKUP(A1262,list!A:K,11,FALSE)</f>
        <v>3</v>
      </c>
      <c r="C1262" s="6" t="str">
        <f>VLOOKUP(A1262,list!A:K,6,FALSE)</f>
        <v>Nea Smyrni</v>
      </c>
      <c r="D1262" s="12">
        <f>VLOOKUP(A1262,list!A:K,3,FALSE)</f>
        <v>2260</v>
      </c>
      <c r="E1262" s="6" t="s">
        <v>3810</v>
      </c>
      <c r="F1262" s="11">
        <v>37.9476364</v>
      </c>
      <c r="G1262" s="11">
        <v>23.707692000000002</v>
      </c>
      <c r="H1262" s="6" t="str">
        <f t="shared" si="0"/>
        <v>(37,9476364 23,707692),ID: 1424,3bd-Nea Smyrni-2260€</v>
      </c>
      <c r="I1262" s="6" t="s">
        <v>3811</v>
      </c>
    </row>
    <row r="1263" spans="1:9" ht="13">
      <c r="A1263" s="11" t="s">
        <v>3812</v>
      </c>
      <c r="B1263" s="6">
        <f>VLOOKUP(A1263,list!A:K,11,FALSE)</f>
        <v>3</v>
      </c>
      <c r="C1263" s="6" t="str">
        <f>VLOOKUP(A1263,list!A:K,6,FALSE)</f>
        <v>Marousi</v>
      </c>
      <c r="D1263" s="12">
        <f>VLOOKUP(A1263,list!A:K,3,FALSE)</f>
        <v>1630</v>
      </c>
      <c r="E1263" s="6" t="s">
        <v>3813</v>
      </c>
      <c r="F1263" s="11">
        <v>38.051331599999997</v>
      </c>
      <c r="G1263" s="11">
        <v>23.808062700000001</v>
      </c>
      <c r="H1263" s="6" t="str">
        <f t="shared" si="0"/>
        <v>(38,0513316 23,8080627),ID: 1824,3bd-Marousi-1630€</v>
      </c>
      <c r="I1263" s="6" t="s">
        <v>3814</v>
      </c>
    </row>
    <row r="1264" spans="1:9" ht="13">
      <c r="A1264" s="11" t="s">
        <v>3815</v>
      </c>
      <c r="B1264" s="6">
        <f>VLOOKUP(A1264,list!A:K,11,FALSE)</f>
        <v>3</v>
      </c>
      <c r="C1264" s="6" t="str">
        <f>VLOOKUP(A1264,list!A:K,6,FALSE)</f>
        <v>Alimos</v>
      </c>
      <c r="D1264" s="12">
        <f>VLOOKUP(A1264,list!A:K,3,FALSE)</f>
        <v>1850</v>
      </c>
      <c r="E1264" s="6" t="s">
        <v>3816</v>
      </c>
      <c r="F1264" s="11">
        <v>37.917720699999997</v>
      </c>
      <c r="G1264" s="11">
        <v>23.706261999999999</v>
      </c>
      <c r="H1264" s="6" t="str">
        <f t="shared" si="0"/>
        <v>(37,9177207 23,706262),ID: 1153,3bd-Alimos-1850€</v>
      </c>
      <c r="I1264" s="6" t="s">
        <v>3817</v>
      </c>
    </row>
    <row r="1265" spans="1:9" ht="13">
      <c r="A1265" s="11" t="s">
        <v>3818</v>
      </c>
      <c r="B1265" s="6">
        <f>VLOOKUP(A1265,list!A:K,11,FALSE)</f>
        <v>3</v>
      </c>
      <c r="C1265" s="6" t="str">
        <f>VLOOKUP(A1265,list!A:K,6,FALSE)</f>
        <v>Cholargos</v>
      </c>
      <c r="D1265" s="12">
        <f>VLOOKUP(A1265,list!A:K,3,FALSE)</f>
        <v>1310</v>
      </c>
      <c r="E1265" s="6" t="s">
        <v>3819</v>
      </c>
      <c r="F1265" s="11">
        <v>38.0040008</v>
      </c>
      <c r="G1265" s="11">
        <v>23.803719000000001</v>
      </c>
      <c r="H1265" s="6" t="str">
        <f t="shared" si="0"/>
        <v>(38,0040008 23,803719),ID: 1214,3bd-Cholargos-1310€</v>
      </c>
      <c r="I1265" s="6" t="s">
        <v>3820</v>
      </c>
    </row>
    <row r="1266" spans="1:9" ht="13">
      <c r="A1266" s="11" t="s">
        <v>3821</v>
      </c>
      <c r="B1266" s="6">
        <f>VLOOKUP(A1266,list!A:K,11,FALSE)</f>
        <v>3</v>
      </c>
      <c r="C1266" s="6" t="str">
        <f>VLOOKUP(A1266,list!A:K,6,FALSE)</f>
        <v>Marousi</v>
      </c>
      <c r="D1266" s="12">
        <f>VLOOKUP(A1266,list!A:K,3,FALSE)</f>
        <v>1430</v>
      </c>
      <c r="E1266" s="6" t="s">
        <v>3822</v>
      </c>
      <c r="F1266" s="11">
        <v>38.049800099999999</v>
      </c>
      <c r="G1266" s="11">
        <v>23.8034067</v>
      </c>
      <c r="H1266" s="6" t="str">
        <f t="shared" si="0"/>
        <v>(38,0498001 23,8034067),ID: 806,3bd-Marousi-1430€</v>
      </c>
      <c r="I1266" s="6" t="s">
        <v>3823</v>
      </c>
    </row>
    <row r="1267" spans="1:9" ht="13">
      <c r="A1267" s="11" t="s">
        <v>3824</v>
      </c>
      <c r="B1267" s="6">
        <f>VLOOKUP(A1267,list!A:K,11,FALSE)</f>
        <v>3</v>
      </c>
      <c r="C1267" s="6" t="str">
        <f>VLOOKUP(A1267,list!A:K,6,FALSE)</f>
        <v>Chalandri</v>
      </c>
      <c r="D1267" s="12">
        <f>VLOOKUP(A1267,list!A:K,3,FALSE)</f>
        <v>1510</v>
      </c>
      <c r="E1267" s="6" t="s">
        <v>3825</v>
      </c>
      <c r="F1267" s="11">
        <v>38.035398000000001</v>
      </c>
      <c r="G1267" s="11">
        <v>23.843299699999999</v>
      </c>
      <c r="H1267" s="6" t="str">
        <f t="shared" si="0"/>
        <v>(38,035398 23,8432997),ID: 348,3bd-Chalandri-1510€</v>
      </c>
      <c r="I1267" s="6" t="s">
        <v>3826</v>
      </c>
    </row>
    <row r="1268" spans="1:9" ht="13">
      <c r="A1268" s="11" t="s">
        <v>3827</v>
      </c>
      <c r="B1268" s="6">
        <f>VLOOKUP(A1268,list!A:K,11,FALSE)</f>
        <v>3</v>
      </c>
      <c r="C1268" s="6" t="str">
        <f>VLOOKUP(A1268,list!A:K,6,FALSE)</f>
        <v>Pangrati</v>
      </c>
      <c r="D1268" s="12">
        <f>VLOOKUP(A1268,list!A:K,3,FALSE)</f>
        <v>1560</v>
      </c>
      <c r="E1268" s="6" t="s">
        <v>3828</v>
      </c>
      <c r="F1268" s="11">
        <v>37.970900200000003</v>
      </c>
      <c r="G1268" s="11">
        <v>23.744076700000001</v>
      </c>
      <c r="H1268" s="6" t="str">
        <f t="shared" si="0"/>
        <v>(37,9709002 23,7440767),ID: 550,3bd-Pangrati-1560€</v>
      </c>
      <c r="I1268" s="6" t="s">
        <v>3829</v>
      </c>
    </row>
    <row r="1269" spans="1:9" ht="13">
      <c r="A1269" s="11" t="s">
        <v>3830</v>
      </c>
      <c r="B1269" s="6">
        <f>VLOOKUP(A1269,list!A:K,11,FALSE)</f>
        <v>3</v>
      </c>
      <c r="C1269" s="6" t="str">
        <f>VLOOKUP(A1269,list!A:K,6,FALSE)</f>
        <v>Marousi</v>
      </c>
      <c r="D1269" s="12">
        <f>VLOOKUP(A1269,list!A:K,3,FALSE)</f>
        <v>1740</v>
      </c>
      <c r="E1269" s="6" t="s">
        <v>3831</v>
      </c>
      <c r="F1269" s="11">
        <v>38.033127299999997</v>
      </c>
      <c r="G1269" s="11">
        <v>23.788307799999998</v>
      </c>
      <c r="H1269" s="6" t="str">
        <f t="shared" si="0"/>
        <v>(38,0331273 23,7883078),ID: 147,3bd-Marousi-1740€</v>
      </c>
      <c r="I1269" s="6" t="s">
        <v>3832</v>
      </c>
    </row>
    <row r="1270" spans="1:9" ht="13">
      <c r="A1270" s="11" t="s">
        <v>3833</v>
      </c>
      <c r="B1270" s="6">
        <f>VLOOKUP(A1270,list!A:K,11,FALSE)</f>
        <v>3</v>
      </c>
      <c r="C1270" s="6" t="str">
        <f>VLOOKUP(A1270,list!A:K,6,FALSE)</f>
        <v>Papagou</v>
      </c>
      <c r="D1270" s="12">
        <f>VLOOKUP(A1270,list!A:K,3,FALSE)</f>
        <v>1400</v>
      </c>
      <c r="E1270" s="6" t="s">
        <v>3834</v>
      </c>
      <c r="F1270" s="11">
        <v>37.953191599999997</v>
      </c>
      <c r="G1270" s="11">
        <v>23.719806699999999</v>
      </c>
      <c r="H1270" s="6" t="str">
        <f t="shared" si="0"/>
        <v>(37,9531916 23,7198067),ID: 834,3bd-Papagou-1400€</v>
      </c>
      <c r="I1270" s="6" t="s">
        <v>3835</v>
      </c>
    </row>
    <row r="1271" spans="1:9" ht="13">
      <c r="A1271" s="11" t="s">
        <v>3836</v>
      </c>
      <c r="B1271" s="6">
        <f>VLOOKUP(A1271,list!A:K,11,FALSE)</f>
        <v>3</v>
      </c>
      <c r="C1271" s="6" t="str">
        <f>VLOOKUP(A1271,list!A:K,6,FALSE)</f>
        <v>Chalandri</v>
      </c>
      <c r="D1271" s="12">
        <f>VLOOKUP(A1271,list!A:K,3,FALSE)</f>
        <v>1370</v>
      </c>
      <c r="E1271" s="6" t="s">
        <v>3837</v>
      </c>
      <c r="F1271" s="11">
        <v>38.011942300000001</v>
      </c>
      <c r="G1271" s="11">
        <v>23.792931899999999</v>
      </c>
      <c r="H1271" s="6" t="str">
        <f t="shared" si="0"/>
        <v>(38,0119423 23,7929319),ID: 805,3bd-Chalandri-1370€</v>
      </c>
      <c r="I1271" s="6" t="s">
        <v>3838</v>
      </c>
    </row>
    <row r="1272" spans="1:9" ht="13">
      <c r="A1272" s="11" t="s">
        <v>3839</v>
      </c>
      <c r="B1272" s="6">
        <f>VLOOKUP(A1272,list!A:K,11,FALSE)</f>
        <v>3</v>
      </c>
      <c r="C1272" s="6" t="str">
        <f>VLOOKUP(A1272,list!A:K,6,FALSE)</f>
        <v>Kolonaki</v>
      </c>
      <c r="D1272" s="12">
        <f>VLOOKUP(A1272,list!A:K,3,FALSE)</f>
        <v>1990</v>
      </c>
      <c r="E1272" s="6" t="s">
        <v>3840</v>
      </c>
      <c r="F1272" s="11">
        <v>37.980036300000002</v>
      </c>
      <c r="G1272" s="11">
        <v>23.748914899999999</v>
      </c>
      <c r="H1272" s="6" t="str">
        <f t="shared" si="0"/>
        <v>(37,9800363 23,7489149),ID: 393,3bd-Kolonaki-1990€</v>
      </c>
      <c r="I1272" s="6" t="s">
        <v>3841</v>
      </c>
    </row>
    <row r="1273" spans="1:9" ht="13">
      <c r="A1273" s="11" t="s">
        <v>3842</v>
      </c>
      <c r="B1273" s="6">
        <f>VLOOKUP(A1273,list!A:K,11,FALSE)</f>
        <v>3</v>
      </c>
      <c r="C1273" s="6" t="str">
        <f>VLOOKUP(A1273,list!A:K,6,FALSE)</f>
        <v>Melissia</v>
      </c>
      <c r="D1273" s="12">
        <f>VLOOKUP(A1273,list!A:K,3,FALSE)</f>
        <v>1910</v>
      </c>
      <c r="E1273" s="6" t="s">
        <v>3843</v>
      </c>
      <c r="F1273" s="11">
        <v>38.0479956</v>
      </c>
      <c r="G1273" s="11">
        <v>23.832300799999999</v>
      </c>
      <c r="H1273" s="6" t="str">
        <f t="shared" si="0"/>
        <v>(38,0479956 23,8323008),ID: 301,3bd-Melissia-1910€</v>
      </c>
      <c r="I1273" s="6" t="s">
        <v>3844</v>
      </c>
    </row>
    <row r="1274" spans="1:9" ht="13">
      <c r="A1274" s="11" t="s">
        <v>3845</v>
      </c>
      <c r="B1274" s="6">
        <f>VLOOKUP(A1274,list!A:K,11,FALSE)</f>
        <v>3</v>
      </c>
      <c r="C1274" s="6" t="str">
        <f>VLOOKUP(A1274,list!A:K,6,FALSE)</f>
        <v>Palaio Faliro</v>
      </c>
      <c r="D1274" s="12">
        <f>VLOOKUP(A1274,list!A:K,3,FALSE)</f>
        <v>1570</v>
      </c>
      <c r="E1274" s="6" t="s">
        <v>3846</v>
      </c>
      <c r="F1274" s="11">
        <v>37.926152899999998</v>
      </c>
      <c r="G1274" s="11">
        <v>23.699080200000001</v>
      </c>
      <c r="H1274" s="6" t="str">
        <f t="shared" si="0"/>
        <v>(37,9261529 23,6990802),ID: 1520,3bd-Palaio Faliro-1570€</v>
      </c>
      <c r="I1274" s="6" t="s">
        <v>3847</v>
      </c>
    </row>
    <row r="1275" spans="1:9" ht="13">
      <c r="A1275" s="11" t="s">
        <v>3848</v>
      </c>
      <c r="B1275" s="6">
        <f>VLOOKUP(A1275,list!A:K,11,FALSE)</f>
        <v>3</v>
      </c>
      <c r="C1275" s="6" t="str">
        <f>VLOOKUP(A1275,list!A:K,6,FALSE)</f>
        <v>Chalandri</v>
      </c>
      <c r="D1275" s="12">
        <f>VLOOKUP(A1275,list!A:K,3,FALSE)</f>
        <v>1410</v>
      </c>
      <c r="E1275" s="6" t="s">
        <v>3849</v>
      </c>
      <c r="F1275" s="11">
        <v>38.039411200000004</v>
      </c>
      <c r="G1275" s="11">
        <v>23.853855500000002</v>
      </c>
      <c r="H1275" s="6" t="str">
        <f t="shared" si="0"/>
        <v>(38,0394112 23,8538555),ID: 1535,3bd-Chalandri-1410€</v>
      </c>
      <c r="I1275" s="6" t="s">
        <v>3850</v>
      </c>
    </row>
    <row r="1276" spans="1:9" ht="13">
      <c r="A1276" s="11" t="s">
        <v>3851</v>
      </c>
      <c r="B1276" s="6">
        <f>VLOOKUP(A1276,list!A:K,11,FALSE)</f>
        <v>3</v>
      </c>
      <c r="C1276" s="6" t="str">
        <f>VLOOKUP(A1276,list!A:K,6,FALSE)</f>
        <v>Marousi</v>
      </c>
      <c r="D1276" s="12">
        <f>VLOOKUP(A1276,list!A:K,3,FALSE)</f>
        <v>1300</v>
      </c>
      <c r="E1276" s="6" t="s">
        <v>3852</v>
      </c>
      <c r="F1276" s="11">
        <v>38.028520299999997</v>
      </c>
      <c r="G1276" s="11">
        <v>23.785665600000002</v>
      </c>
      <c r="H1276" s="6" t="str">
        <f t="shared" si="0"/>
        <v>(38,0285203 23,7856656),ID: 1496,3bd-Marousi-1300€</v>
      </c>
      <c r="I1276" s="6" t="s">
        <v>3853</v>
      </c>
    </row>
    <row r="1277" spans="1:9" ht="13">
      <c r="A1277" s="11" t="s">
        <v>3854</v>
      </c>
      <c r="B1277" s="6">
        <f>VLOOKUP(A1277,list!A:K,11,FALSE)</f>
        <v>3</v>
      </c>
      <c r="C1277" s="6" t="str">
        <f>VLOOKUP(A1277,list!A:K,6,FALSE)</f>
        <v>Palaio Faliro</v>
      </c>
      <c r="D1277" s="12">
        <f>VLOOKUP(A1277,list!A:K,3,FALSE)</f>
        <v>1840</v>
      </c>
      <c r="E1277" s="6" t="s">
        <v>3855</v>
      </c>
      <c r="F1277" s="11">
        <v>37.930161300000002</v>
      </c>
      <c r="G1277" s="11">
        <v>23.691233799999999</v>
      </c>
      <c r="H1277" s="6" t="str">
        <f t="shared" si="0"/>
        <v>(37,9301613 23,6912338),ID: 1695,3bd-Palaio Faliro-1840€</v>
      </c>
      <c r="I1277" s="6" t="s">
        <v>3856</v>
      </c>
    </row>
    <row r="1278" spans="1:9" ht="13">
      <c r="A1278" s="11" t="s">
        <v>3857</v>
      </c>
      <c r="B1278" s="6">
        <f>VLOOKUP(A1278,list!A:K,11,FALSE)</f>
        <v>3</v>
      </c>
      <c r="C1278" s="6" t="str">
        <f>VLOOKUP(A1278,list!A:K,6,FALSE)</f>
        <v>Alimos</v>
      </c>
      <c r="D1278" s="12">
        <f>VLOOKUP(A1278,list!A:K,3,FALSE)</f>
        <v>1930</v>
      </c>
      <c r="E1278" s="6" t="s">
        <v>3858</v>
      </c>
      <c r="F1278" s="11">
        <v>37.917415200000001</v>
      </c>
      <c r="G1278" s="11">
        <v>23.7084343</v>
      </c>
      <c r="H1278" s="6" t="str">
        <f t="shared" si="0"/>
        <v>(37,9174152 23,7084343),ID: 527,3bd-Alimos-1930€</v>
      </c>
      <c r="I1278" s="6" t="s">
        <v>3859</v>
      </c>
    </row>
    <row r="1279" spans="1:9" ht="13">
      <c r="A1279" s="11" t="s">
        <v>3860</v>
      </c>
      <c r="B1279" s="6">
        <f>VLOOKUP(A1279,list!A:K,11,FALSE)</f>
        <v>3</v>
      </c>
      <c r="C1279" s="6" t="str">
        <f>VLOOKUP(A1279,list!A:K,6,FALSE)</f>
        <v>Chalandri</v>
      </c>
      <c r="D1279" s="12">
        <f>VLOOKUP(A1279,list!A:K,3,FALSE)</f>
        <v>1820</v>
      </c>
      <c r="E1279" s="6" t="s">
        <v>3861</v>
      </c>
      <c r="F1279" s="11">
        <v>38.029217799999998</v>
      </c>
      <c r="G1279" s="11">
        <v>23.821649900000001</v>
      </c>
      <c r="H1279" s="6" t="str">
        <f t="shared" si="0"/>
        <v>(38,0292178 23,8216499),ID: 383,3bd-Chalandri-1820€</v>
      </c>
      <c r="I1279" s="6" t="s">
        <v>3862</v>
      </c>
    </row>
    <row r="1280" spans="1:9" ht="13">
      <c r="A1280" s="11" t="s">
        <v>3863</v>
      </c>
      <c r="B1280" s="6">
        <f>VLOOKUP(A1280,list!A:K,11,FALSE)</f>
        <v>3</v>
      </c>
      <c r="C1280" s="6" t="str">
        <f>VLOOKUP(A1280,list!A:K,6,FALSE)</f>
        <v>Nea Smyrni</v>
      </c>
      <c r="D1280" s="12">
        <f>VLOOKUP(A1280,list!A:K,3,FALSE)</f>
        <v>1430</v>
      </c>
      <c r="E1280" s="6" t="s">
        <v>3864</v>
      </c>
      <c r="F1280" s="11">
        <v>37.944419099999998</v>
      </c>
      <c r="G1280" s="11">
        <v>23.708001700000001</v>
      </c>
      <c r="H1280" s="6" t="str">
        <f t="shared" si="0"/>
        <v>(37,9444191 23,7080017),ID: 1405,3bd-Nea Smyrni-1430€</v>
      </c>
      <c r="I1280" s="6" t="s">
        <v>3865</v>
      </c>
    </row>
    <row r="1281" spans="1:9" ht="13">
      <c r="A1281" s="11" t="s">
        <v>3866</v>
      </c>
      <c r="B1281" s="6">
        <f>VLOOKUP(A1281,list!A:K,11,FALSE)</f>
        <v>3</v>
      </c>
      <c r="C1281" s="6" t="str">
        <f>VLOOKUP(A1281,list!A:K,6,FALSE)</f>
        <v>Vrilissia</v>
      </c>
      <c r="D1281" s="12">
        <f>VLOOKUP(A1281,list!A:K,3,FALSE)</f>
        <v>1800</v>
      </c>
      <c r="E1281" s="6" t="s">
        <v>3867</v>
      </c>
      <c r="F1281" s="11">
        <v>37.964545100000002</v>
      </c>
      <c r="G1281" s="11">
        <v>23.725929699999998</v>
      </c>
      <c r="H1281" s="6" t="str">
        <f t="shared" si="0"/>
        <v>(37,9645451 23,7259297),ID: 1463,3bd-Vrilissia-1800€</v>
      </c>
      <c r="I1281" s="6" t="s">
        <v>3868</v>
      </c>
    </row>
    <row r="1282" spans="1:9" ht="13">
      <c r="A1282" s="11" t="s">
        <v>3869</v>
      </c>
      <c r="B1282" s="6">
        <f>VLOOKUP(A1282,list!A:K,11,FALSE)</f>
        <v>3</v>
      </c>
      <c r="C1282" s="6" t="str">
        <f>VLOOKUP(A1282,list!A:K,6,FALSE)</f>
        <v>Chalandri</v>
      </c>
      <c r="D1282" s="12">
        <f>VLOOKUP(A1282,list!A:K,3,FALSE)</f>
        <v>1510</v>
      </c>
      <c r="E1282" s="6" t="s">
        <v>3870</v>
      </c>
      <c r="F1282" s="11">
        <v>38.037363200000001</v>
      </c>
      <c r="G1282" s="11">
        <v>23.837416699999999</v>
      </c>
      <c r="H1282" s="6" t="str">
        <f t="shared" si="0"/>
        <v>(38,0373632 23,8374167),ID: 1228,3bd-Chalandri-1510€</v>
      </c>
      <c r="I1282" s="6" t="s">
        <v>3871</v>
      </c>
    </row>
    <row r="1283" spans="1:9" ht="13">
      <c r="A1283" s="11" t="s">
        <v>3872</v>
      </c>
      <c r="B1283" s="6">
        <f>VLOOKUP(A1283,list!A:K,11,FALSE)</f>
        <v>3</v>
      </c>
      <c r="C1283" s="6" t="str">
        <f>VLOOKUP(A1283,list!A:K,6,FALSE)</f>
        <v>Alimos</v>
      </c>
      <c r="D1283" s="12">
        <f>VLOOKUP(A1283,list!A:K,3,FALSE)</f>
        <v>1670</v>
      </c>
      <c r="E1283" s="6" t="s">
        <v>3873</v>
      </c>
      <c r="F1283" s="11">
        <v>37.913685200000003</v>
      </c>
      <c r="G1283" s="11">
        <v>23.717784000000002</v>
      </c>
      <c r="H1283" s="6" t="str">
        <f t="shared" si="0"/>
        <v>(37,9136852 23,717784),ID: 906,3bd-Alimos-1670€</v>
      </c>
      <c r="I1283" s="6" t="s">
        <v>3874</v>
      </c>
    </row>
    <row r="1284" spans="1:9" ht="13">
      <c r="A1284" s="11" t="s">
        <v>3875</v>
      </c>
      <c r="B1284" s="6">
        <f>VLOOKUP(A1284,list!A:K,11,FALSE)</f>
        <v>3</v>
      </c>
      <c r="C1284" s="6" t="str">
        <f>VLOOKUP(A1284,list!A:K,6,FALSE)</f>
        <v>Kifisia</v>
      </c>
      <c r="D1284" s="12">
        <f>VLOOKUP(A1284,list!A:K,3,FALSE)</f>
        <v>2180</v>
      </c>
      <c r="E1284" s="6" t="s">
        <v>3876</v>
      </c>
      <c r="F1284" s="11">
        <v>38.080107400000003</v>
      </c>
      <c r="G1284" s="11">
        <v>23.8190487</v>
      </c>
      <c r="H1284" s="6" t="str">
        <f t="shared" si="0"/>
        <v>(38,0801074 23,8190487),ID: 563,3bd-Kifisia-2180€</v>
      </c>
      <c r="I1284" s="6" t="s">
        <v>3877</v>
      </c>
    </row>
    <row r="1285" spans="1:9" ht="13">
      <c r="A1285" s="11" t="s">
        <v>3878</v>
      </c>
      <c r="B1285" s="6">
        <f>VLOOKUP(A1285,list!A:K,11,FALSE)</f>
        <v>3</v>
      </c>
      <c r="C1285" s="6" t="str">
        <f>VLOOKUP(A1285,list!A:K,6,FALSE)</f>
        <v>Agia Paraskevi</v>
      </c>
      <c r="D1285" s="12">
        <f>VLOOKUP(A1285,list!A:K,3,FALSE)</f>
        <v>1390</v>
      </c>
      <c r="E1285" s="6" t="s">
        <v>3879</v>
      </c>
      <c r="F1285" s="11">
        <v>38.007420600000003</v>
      </c>
      <c r="G1285" s="11">
        <v>23.8225938</v>
      </c>
      <c r="H1285" s="6" t="str">
        <f t="shared" si="0"/>
        <v>(38,0074206 23,8225938),ID: 1710,3bd-Agia Paraskevi-1390€</v>
      </c>
      <c r="I1285" s="6" t="s">
        <v>3880</v>
      </c>
    </row>
    <row r="1286" spans="1:9" ht="13">
      <c r="A1286" s="11" t="s">
        <v>3881</v>
      </c>
      <c r="B1286" s="6">
        <f>VLOOKUP(A1286,list!A:K,11,FALSE)</f>
        <v>3</v>
      </c>
      <c r="C1286" s="6" t="str">
        <f>VLOOKUP(A1286,list!A:K,6,FALSE)</f>
        <v>Agia Paraskevi</v>
      </c>
      <c r="D1286" s="12">
        <f>VLOOKUP(A1286,list!A:K,3,FALSE)</f>
        <v>1460</v>
      </c>
      <c r="E1286" s="6" t="s">
        <v>3882</v>
      </c>
      <c r="F1286" s="11">
        <v>38.009773899999999</v>
      </c>
      <c r="G1286" s="11">
        <v>23.8227148</v>
      </c>
      <c r="H1286" s="6" t="str">
        <f t="shared" si="0"/>
        <v>(38,0097739 23,8227148),ID: 1561,3bd-Agia Paraskevi-1460€</v>
      </c>
      <c r="I1286" s="6" t="s">
        <v>3883</v>
      </c>
    </row>
    <row r="1287" spans="1:9" ht="13">
      <c r="A1287" s="11" t="s">
        <v>3884</v>
      </c>
      <c r="B1287" s="6">
        <f>VLOOKUP(A1287,list!A:K,11,FALSE)</f>
        <v>3</v>
      </c>
      <c r="C1287" s="6" t="str">
        <f>VLOOKUP(A1287,list!A:K,6,FALSE)</f>
        <v>Chalandri</v>
      </c>
      <c r="D1287" s="12">
        <f>VLOOKUP(A1287,list!A:K,3,FALSE)</f>
        <v>1930</v>
      </c>
      <c r="E1287" s="6" t="s">
        <v>3885</v>
      </c>
      <c r="F1287" s="11">
        <v>38.0390552</v>
      </c>
      <c r="G1287" s="11">
        <v>23.831056400000001</v>
      </c>
      <c r="H1287" s="6" t="str">
        <f t="shared" si="0"/>
        <v>(38,0390552 23,8310564),ID: 896,3bd-Chalandri-1930€</v>
      </c>
      <c r="I1287" s="6" t="s">
        <v>3886</v>
      </c>
    </row>
    <row r="1288" spans="1:9" ht="13">
      <c r="A1288" s="11" t="s">
        <v>3887</v>
      </c>
      <c r="B1288" s="6">
        <f>VLOOKUP(A1288,list!A:K,11,FALSE)</f>
        <v>3</v>
      </c>
      <c r="C1288" s="6" t="str">
        <f>VLOOKUP(A1288,list!A:K,6,FALSE)</f>
        <v>Marousi</v>
      </c>
      <c r="D1288" s="12">
        <f>VLOOKUP(A1288,list!A:K,3,FALSE)</f>
        <v>1390</v>
      </c>
      <c r="E1288" s="6" t="s">
        <v>3888</v>
      </c>
      <c r="F1288" s="11">
        <v>37.982634400000002</v>
      </c>
      <c r="G1288" s="11">
        <v>23.716653900000001</v>
      </c>
      <c r="H1288" s="6" t="str">
        <f t="shared" si="0"/>
        <v>(37,9826344 23,7166539),ID: 1655,3bd-Marousi-1390€</v>
      </c>
      <c r="I1288" s="6" t="s">
        <v>3889</v>
      </c>
    </row>
    <row r="1289" spans="1:9" ht="13">
      <c r="A1289" s="11" t="s">
        <v>3890</v>
      </c>
      <c r="B1289" s="6">
        <f>VLOOKUP(A1289,list!A:K,11,FALSE)</f>
        <v>3</v>
      </c>
      <c r="C1289" s="6" t="str">
        <f>VLOOKUP(A1289,list!A:K,6,FALSE)</f>
        <v>Ampelokipoi</v>
      </c>
      <c r="D1289" s="12">
        <f>VLOOKUP(A1289,list!A:K,3,FALSE)</f>
        <v>2250</v>
      </c>
      <c r="E1289" s="6" t="s">
        <v>3891</v>
      </c>
      <c r="F1289" s="11">
        <v>37.982635199999997</v>
      </c>
      <c r="G1289" s="11">
        <v>23.755730799999998</v>
      </c>
      <c r="H1289" s="6" t="str">
        <f t="shared" si="0"/>
        <v>(37,9826352 23,7557308),ID: 568,3bd-Ampelokipoi-2250€</v>
      </c>
      <c r="I1289" s="6" t="s">
        <v>3892</v>
      </c>
    </row>
    <row r="1290" spans="1:9" ht="13">
      <c r="A1290" s="11" t="s">
        <v>3893</v>
      </c>
      <c r="B1290" s="6">
        <f>VLOOKUP(A1290,list!A:K,11,FALSE)</f>
        <v>3</v>
      </c>
      <c r="C1290" s="6" t="str">
        <f>VLOOKUP(A1290,list!A:K,6,FALSE)</f>
        <v>Melissia</v>
      </c>
      <c r="D1290" s="12">
        <f>VLOOKUP(A1290,list!A:K,3,FALSE)</f>
        <v>1540</v>
      </c>
      <c r="E1290" s="6" t="s">
        <v>3894</v>
      </c>
      <c r="F1290" s="11">
        <v>37.984986300000003</v>
      </c>
      <c r="G1290" s="11">
        <v>23.740013900000001</v>
      </c>
      <c r="H1290" s="6" t="str">
        <f t="shared" si="0"/>
        <v>(37,9849863 23,7400139),ID: 1504,3bd-Melissia-1540€</v>
      </c>
      <c r="I1290" s="6" t="s">
        <v>3895</v>
      </c>
    </row>
    <row r="1291" spans="1:9" ht="13">
      <c r="A1291" s="11" t="s">
        <v>3896</v>
      </c>
      <c r="B1291" s="6">
        <f>VLOOKUP(A1291,list!A:K,11,FALSE)</f>
        <v>3</v>
      </c>
      <c r="C1291" s="6" t="str">
        <f>VLOOKUP(A1291,list!A:K,6,FALSE)</f>
        <v>Vrilissia</v>
      </c>
      <c r="D1291" s="12">
        <f>VLOOKUP(A1291,list!A:K,3,FALSE)</f>
        <v>1760</v>
      </c>
      <c r="E1291" s="6" t="s">
        <v>3897</v>
      </c>
      <c r="F1291" s="11">
        <v>38.035897499999997</v>
      </c>
      <c r="G1291" s="11">
        <v>23.830922999999999</v>
      </c>
      <c r="H1291" s="6" t="str">
        <f t="shared" si="0"/>
        <v>(38,0358975 23,830923),ID: 939,3bd-Vrilissia-1760€</v>
      </c>
      <c r="I1291" s="6" t="s">
        <v>3898</v>
      </c>
    </row>
    <row r="1292" spans="1:9" ht="13">
      <c r="A1292" s="11" t="s">
        <v>3899</v>
      </c>
      <c r="B1292" s="6">
        <f>VLOOKUP(A1292,list!A:K,11,FALSE)</f>
        <v>3</v>
      </c>
      <c r="C1292" s="6" t="str">
        <f>VLOOKUP(A1292,list!A:K,6,FALSE)</f>
        <v>Kifisia</v>
      </c>
      <c r="D1292" s="12">
        <f>VLOOKUP(A1292,list!A:K,3,FALSE)</f>
        <v>1790</v>
      </c>
      <c r="E1292" s="6" t="s">
        <v>3900</v>
      </c>
      <c r="F1292" s="11">
        <v>38.083601100000003</v>
      </c>
      <c r="G1292" s="11">
        <v>23.8133941</v>
      </c>
      <c r="H1292" s="6" t="str">
        <f t="shared" si="0"/>
        <v>(38,0836011 23,8133941),ID: 1512,3bd-Kifisia-1790€</v>
      </c>
      <c r="I1292" s="6" t="s">
        <v>3901</v>
      </c>
    </row>
    <row r="1293" spans="1:9" ht="13">
      <c r="A1293" s="11" t="s">
        <v>3902</v>
      </c>
      <c r="B1293" s="6">
        <f>VLOOKUP(A1293,list!A:K,11,FALSE)</f>
        <v>3</v>
      </c>
      <c r="C1293" s="6" t="str">
        <f>VLOOKUP(A1293,list!A:K,6,FALSE)</f>
        <v>Nea Erithrea</v>
      </c>
      <c r="D1293" s="12">
        <f>VLOOKUP(A1293,list!A:K,3,FALSE)</f>
        <v>2690</v>
      </c>
      <c r="E1293" s="6" t="s">
        <v>3903</v>
      </c>
      <c r="F1293" s="11">
        <v>38.088706500000001</v>
      </c>
      <c r="G1293" s="11">
        <v>23.825431300000002</v>
      </c>
      <c r="H1293" s="6" t="str">
        <f t="shared" si="0"/>
        <v>(38,0887065 23,8254313),ID: 1733,3bd-Nea Erithrea-2690€</v>
      </c>
      <c r="I1293" s="6" t="s">
        <v>3904</v>
      </c>
    </row>
    <row r="1294" spans="1:9" ht="13">
      <c r="A1294" s="11" t="s">
        <v>3905</v>
      </c>
      <c r="B1294" s="6">
        <f>VLOOKUP(A1294,list!A:K,11,FALSE)</f>
        <v>3</v>
      </c>
      <c r="C1294" s="6" t="str">
        <f>VLOOKUP(A1294,list!A:K,6,FALSE)</f>
        <v>Kifisia</v>
      </c>
      <c r="D1294" s="12">
        <f>VLOOKUP(A1294,list!A:K,3,FALSE)</f>
        <v>1970</v>
      </c>
      <c r="E1294" s="6" t="s">
        <v>3906</v>
      </c>
      <c r="F1294" s="11">
        <v>38.0687286</v>
      </c>
      <c r="G1294" s="11">
        <v>23.8199878</v>
      </c>
      <c r="H1294" s="6" t="str">
        <f t="shared" si="0"/>
        <v>(38,0687286 23,8199878),ID: 943,3bd-Kifisia-1970€</v>
      </c>
      <c r="I1294" s="6" t="s">
        <v>3907</v>
      </c>
    </row>
    <row r="1295" spans="1:9" ht="13">
      <c r="A1295" s="11" t="s">
        <v>3908</v>
      </c>
      <c r="B1295" s="6">
        <f>VLOOKUP(A1295,list!A:K,11,FALSE)</f>
        <v>3</v>
      </c>
      <c r="C1295" s="6" t="str">
        <f>VLOOKUP(A1295,list!A:K,6,FALSE)</f>
        <v>Agia Paraskevi</v>
      </c>
      <c r="D1295" s="12">
        <f>VLOOKUP(A1295,list!A:K,3,FALSE)</f>
        <v>1420</v>
      </c>
      <c r="E1295" s="6" t="s">
        <v>3909</v>
      </c>
      <c r="F1295" s="11">
        <v>38.011428500000001</v>
      </c>
      <c r="G1295" s="11">
        <v>23.831249199999998</v>
      </c>
      <c r="H1295" s="6" t="str">
        <f t="shared" si="0"/>
        <v>(38,0114285 23,8312492),ID: 710,3bd-Agia Paraskevi-1420€</v>
      </c>
      <c r="I1295" s="6" t="s">
        <v>3910</v>
      </c>
    </row>
    <row r="1296" spans="1:9" ht="13">
      <c r="A1296" s="11" t="s">
        <v>3911</v>
      </c>
      <c r="B1296" s="6">
        <f>VLOOKUP(A1296,list!A:K,11,FALSE)</f>
        <v>3</v>
      </c>
      <c r="C1296" s="6" t="str">
        <f>VLOOKUP(A1296,list!A:K,6,FALSE)</f>
        <v>Vrilissia</v>
      </c>
      <c r="D1296" s="12">
        <f>VLOOKUP(A1296,list!A:K,3,FALSE)</f>
        <v>1630</v>
      </c>
      <c r="E1296" s="6" t="s">
        <v>3912</v>
      </c>
      <c r="F1296" s="11">
        <v>38.037735300000001</v>
      </c>
      <c r="G1296" s="11">
        <v>23.837652200000001</v>
      </c>
      <c r="H1296" s="6" t="str">
        <f t="shared" si="0"/>
        <v>(38,0377353 23,8376522),ID: 1856,3bd-Vrilissia-1630€</v>
      </c>
      <c r="I1296" s="6" t="s">
        <v>3913</v>
      </c>
    </row>
    <row r="1297" spans="1:9" ht="13">
      <c r="A1297" s="11" t="s">
        <v>3914</v>
      </c>
      <c r="B1297" s="6">
        <f>VLOOKUP(A1297,list!A:K,11,FALSE)</f>
        <v>3</v>
      </c>
      <c r="C1297" s="6" t="str">
        <f>VLOOKUP(A1297,list!A:K,6,FALSE)</f>
        <v>Marousi</v>
      </c>
      <c r="D1297" s="12">
        <f>VLOOKUP(A1297,list!A:K,3,FALSE)</f>
        <v>1350</v>
      </c>
      <c r="E1297" s="6" t="s">
        <v>3915</v>
      </c>
      <c r="F1297" s="11">
        <v>38.032987499999997</v>
      </c>
      <c r="G1297" s="11">
        <v>23.798819600000002</v>
      </c>
      <c r="H1297" s="6" t="str">
        <f t="shared" si="0"/>
        <v>(38,0329875 23,7988196),ID: 938,3bd-Marousi-1350€</v>
      </c>
      <c r="I1297" s="6" t="s">
        <v>3916</v>
      </c>
    </row>
    <row r="1298" spans="1:9" ht="13">
      <c r="A1298" s="11" t="s">
        <v>3917</v>
      </c>
      <c r="B1298" s="6">
        <f>VLOOKUP(A1298,list!A:K,11,FALSE)</f>
        <v>3</v>
      </c>
      <c r="C1298" s="6" t="str">
        <f>VLOOKUP(A1298,list!A:K,6,FALSE)</f>
        <v>Chalandri</v>
      </c>
      <c r="D1298" s="12">
        <f>VLOOKUP(A1298,list!A:K,3,FALSE)</f>
        <v>1510</v>
      </c>
      <c r="E1298" s="6" t="s">
        <v>3918</v>
      </c>
      <c r="F1298" s="11">
        <v>38.014651399999998</v>
      </c>
      <c r="G1298" s="11">
        <v>23.796070100000001</v>
      </c>
      <c r="H1298" s="6" t="str">
        <f t="shared" si="0"/>
        <v>(38,0146514 23,7960701),ID: 1581,3bd-Chalandri-1510€</v>
      </c>
      <c r="I1298" s="6" t="s">
        <v>3919</v>
      </c>
    </row>
    <row r="1299" spans="1:9" ht="13">
      <c r="A1299" s="11" t="s">
        <v>3920</v>
      </c>
      <c r="B1299" s="6">
        <f>VLOOKUP(A1299,list!A:K,11,FALSE)</f>
        <v>3</v>
      </c>
      <c r="C1299" s="6" t="str">
        <f>VLOOKUP(A1299,list!A:K,6,FALSE)</f>
        <v>Papagou</v>
      </c>
      <c r="D1299" s="12">
        <f>VLOOKUP(A1299,list!A:K,3,FALSE)</f>
        <v>1320</v>
      </c>
      <c r="E1299" s="6" t="s">
        <v>3921</v>
      </c>
      <c r="F1299" s="11">
        <v>37.979433700000001</v>
      </c>
      <c r="G1299" s="11">
        <v>23.789937699999999</v>
      </c>
      <c r="H1299" s="6" t="str">
        <f t="shared" si="0"/>
        <v>(37,9794337 23,7899377),ID: 1368,3bd-Papagou-1320€</v>
      </c>
      <c r="I1299" s="6" t="s">
        <v>3922</v>
      </c>
    </row>
    <row r="1300" spans="1:9" ht="13">
      <c r="A1300" s="11" t="s">
        <v>3923</v>
      </c>
      <c r="B1300" s="6">
        <f>VLOOKUP(A1300,list!A:K,11,FALSE)</f>
        <v>3</v>
      </c>
      <c r="C1300" s="6" t="str">
        <f>VLOOKUP(A1300,list!A:K,6,FALSE)</f>
        <v>Kifisia</v>
      </c>
      <c r="D1300" s="12">
        <f>VLOOKUP(A1300,list!A:K,3,FALSE)</f>
        <v>2660</v>
      </c>
      <c r="E1300" s="6" t="s">
        <v>3924</v>
      </c>
      <c r="F1300" s="11">
        <v>38.079920899999998</v>
      </c>
      <c r="G1300" s="11">
        <v>23.806906099999999</v>
      </c>
      <c r="H1300" s="6" t="str">
        <f t="shared" si="0"/>
        <v>(38,0799209 23,8069061),ID: 1028,3bd-Kifisia-2660€</v>
      </c>
      <c r="I1300" s="6" t="s">
        <v>3925</v>
      </c>
    </row>
    <row r="1301" spans="1:9" ht="13">
      <c r="A1301" s="11" t="s">
        <v>3926</v>
      </c>
      <c r="B1301" s="6">
        <f>VLOOKUP(A1301,list!A:K,11,FALSE)</f>
        <v>3</v>
      </c>
      <c r="C1301" s="6" t="str">
        <f>VLOOKUP(A1301,list!A:K,6,FALSE)</f>
        <v>Historic Center</v>
      </c>
      <c r="D1301" s="12">
        <f>VLOOKUP(A1301,list!A:K,3,FALSE)</f>
        <v>1300</v>
      </c>
      <c r="E1301" s="6" t="s">
        <v>3927</v>
      </c>
      <c r="F1301" s="11">
        <v>37.983809600000001</v>
      </c>
      <c r="G1301" s="11">
        <v>23.727538800000001</v>
      </c>
      <c r="H1301" s="6" t="str">
        <f t="shared" si="0"/>
        <v>(37,9838096 23,7275388),ID: 408,3bd-Historic Center-1300€</v>
      </c>
      <c r="I1301" s="6" t="s">
        <v>3928</v>
      </c>
    </row>
    <row r="1302" spans="1:9" ht="13">
      <c r="A1302" s="11" t="s">
        <v>3929</v>
      </c>
      <c r="B1302" s="6">
        <f>VLOOKUP(A1302,list!A:K,11,FALSE)</f>
        <v>3</v>
      </c>
      <c r="C1302" s="6" t="str">
        <f>VLOOKUP(A1302,list!A:K,6,FALSE)</f>
        <v>Acropolis</v>
      </c>
      <c r="D1302" s="12">
        <f>VLOOKUP(A1302,list!A:K,3,FALSE)</f>
        <v>1580</v>
      </c>
      <c r="E1302" s="6" t="s">
        <v>3930</v>
      </c>
      <c r="F1302" s="11">
        <v>37.967323200000003</v>
      </c>
      <c r="G1302" s="11">
        <v>23.727731200000001</v>
      </c>
      <c r="H1302" s="6" t="str">
        <f t="shared" si="0"/>
        <v>(37,9673232 23,7277312),ID: 1055,3bd-Acropolis-1580€</v>
      </c>
      <c r="I1302" s="6" t="s">
        <v>3931</v>
      </c>
    </row>
    <row r="1303" spans="1:9" ht="13">
      <c r="A1303" s="11" t="s">
        <v>3932</v>
      </c>
      <c r="B1303" s="6">
        <f>VLOOKUP(A1303,list!A:K,11,FALSE)</f>
        <v>3</v>
      </c>
      <c r="C1303" s="6" t="str">
        <f>VLOOKUP(A1303,list!A:K,6,FALSE)</f>
        <v>Chalandri</v>
      </c>
      <c r="D1303" s="12">
        <f>VLOOKUP(A1303,list!A:K,3,FALSE)</f>
        <v>1190</v>
      </c>
      <c r="E1303" s="6" t="s">
        <v>3933</v>
      </c>
      <c r="F1303" s="11">
        <v>38.035398000000001</v>
      </c>
      <c r="G1303" s="11">
        <v>23.843299699999999</v>
      </c>
      <c r="H1303" s="6" t="str">
        <f t="shared" si="0"/>
        <v>(38,035398 23,8432997),ID: 1116,3bd-Chalandri-1190€</v>
      </c>
      <c r="I1303" s="6" t="s">
        <v>3934</v>
      </c>
    </row>
    <row r="1304" spans="1:9" ht="13">
      <c r="A1304" s="11" t="s">
        <v>3935</v>
      </c>
      <c r="B1304" s="6">
        <f>VLOOKUP(A1304,list!A:K,11,FALSE)</f>
        <v>3</v>
      </c>
      <c r="C1304" s="6" t="str">
        <f>VLOOKUP(A1304,list!A:K,6,FALSE)</f>
        <v>Chalandri</v>
      </c>
      <c r="D1304" s="12">
        <f>VLOOKUP(A1304,list!A:K,3,FALSE)</f>
        <v>1300</v>
      </c>
      <c r="E1304" s="6" t="s">
        <v>3936</v>
      </c>
      <c r="F1304" s="11">
        <v>37.962874300000003</v>
      </c>
      <c r="G1304" s="11">
        <v>23.755840200000002</v>
      </c>
      <c r="H1304" s="6" t="str">
        <f t="shared" si="0"/>
        <v>(37,9628743 23,7558402),ID: 642,3bd-Chalandri-1300€</v>
      </c>
      <c r="I1304" s="6" t="s">
        <v>3937</v>
      </c>
    </row>
    <row r="1305" spans="1:9" ht="13">
      <c r="A1305" s="11" t="s">
        <v>3938</v>
      </c>
      <c r="B1305" s="6">
        <f>VLOOKUP(A1305,list!A:K,11,FALSE)</f>
        <v>3</v>
      </c>
      <c r="C1305" s="6" t="str">
        <f>VLOOKUP(A1305,list!A:K,6,FALSE)</f>
        <v>Agia Paraskevi</v>
      </c>
      <c r="D1305" s="12">
        <f>VLOOKUP(A1305,list!A:K,3,FALSE)</f>
        <v>1460</v>
      </c>
      <c r="E1305" s="6" t="s">
        <v>3939</v>
      </c>
      <c r="F1305" s="11">
        <v>38.006709600000001</v>
      </c>
      <c r="G1305" s="11">
        <v>23.813691500000001</v>
      </c>
      <c r="H1305" s="6" t="str">
        <f t="shared" si="0"/>
        <v>(38,0067096 23,8136915),ID: 1875,3bd-Agia Paraskevi-1460€</v>
      </c>
      <c r="I1305" s="6" t="s">
        <v>3940</v>
      </c>
    </row>
    <row r="1306" spans="1:9" ht="13">
      <c r="A1306" s="11" t="s">
        <v>3941</v>
      </c>
      <c r="B1306" s="6">
        <f>VLOOKUP(A1306,list!A:K,11,FALSE)</f>
        <v>3</v>
      </c>
      <c r="C1306" s="6" t="str">
        <f>VLOOKUP(A1306,list!A:K,6,FALSE)</f>
        <v>Kolonaki</v>
      </c>
      <c r="D1306" s="12">
        <f>VLOOKUP(A1306,list!A:K,3,FALSE)</f>
        <v>1680</v>
      </c>
      <c r="E1306" s="6" t="s">
        <v>3942</v>
      </c>
      <c r="F1306" s="11">
        <v>37.980324199999998</v>
      </c>
      <c r="G1306" s="11">
        <v>23.747664400000001</v>
      </c>
      <c r="H1306" s="6" t="str">
        <f t="shared" si="0"/>
        <v>(37,9803242 23,7476644),ID: 470,3bd-Kolonaki-1680€</v>
      </c>
      <c r="I1306" s="6" t="s">
        <v>3943</v>
      </c>
    </row>
    <row r="1307" spans="1:9" ht="13">
      <c r="A1307" s="11" t="s">
        <v>3944</v>
      </c>
      <c r="B1307" s="6">
        <f>VLOOKUP(A1307,list!A:K,11,FALSE)</f>
        <v>3</v>
      </c>
      <c r="C1307" s="6" t="str">
        <f>VLOOKUP(A1307,list!A:K,6,FALSE)</f>
        <v>Chalandri</v>
      </c>
      <c r="D1307" s="12">
        <f>VLOOKUP(A1307,list!A:K,3,FALSE)</f>
        <v>1300</v>
      </c>
      <c r="E1307" s="6" t="s">
        <v>3945</v>
      </c>
      <c r="F1307" s="11">
        <v>38.021421400000001</v>
      </c>
      <c r="G1307" s="11">
        <v>23.798767900000001</v>
      </c>
      <c r="H1307" s="6" t="str">
        <f t="shared" si="0"/>
        <v>(38,0214214 23,7987679),ID: 944,3bd-Chalandri-1300€</v>
      </c>
      <c r="I1307" s="6" t="s">
        <v>3946</v>
      </c>
    </row>
    <row r="1308" spans="1:9" ht="13">
      <c r="A1308" s="11" t="s">
        <v>3947</v>
      </c>
      <c r="B1308" s="6">
        <f>VLOOKUP(A1308,list!A:K,11,FALSE)</f>
        <v>3</v>
      </c>
      <c r="C1308" s="6" t="str">
        <f>VLOOKUP(A1308,list!A:K,6,FALSE)</f>
        <v>Politeia</v>
      </c>
      <c r="D1308" s="12">
        <f>VLOOKUP(A1308,list!A:K,3,FALSE)</f>
        <v>1770</v>
      </c>
      <c r="E1308" s="6" t="s">
        <v>3948</v>
      </c>
      <c r="F1308" s="11">
        <v>37.983809600000001</v>
      </c>
      <c r="G1308" s="11">
        <v>23.727538800000001</v>
      </c>
      <c r="H1308" s="6" t="str">
        <f t="shared" si="0"/>
        <v>(37,9838096 23,7275388),ID: 753,3bd-Politeia-1770€</v>
      </c>
      <c r="I1308" s="6" t="s">
        <v>3949</v>
      </c>
    </row>
    <row r="1309" spans="1:9" ht="13">
      <c r="A1309" s="11" t="s">
        <v>3950</v>
      </c>
      <c r="B1309" s="6">
        <f>VLOOKUP(A1309,list!A:K,11,FALSE)</f>
        <v>3</v>
      </c>
      <c r="C1309" s="6" t="str">
        <f>VLOOKUP(A1309,list!A:K,6,FALSE)</f>
        <v>Marousi</v>
      </c>
      <c r="D1309" s="12">
        <f>VLOOKUP(A1309,list!A:K,3,FALSE)</f>
        <v>1230</v>
      </c>
      <c r="E1309" s="6" t="s">
        <v>3951</v>
      </c>
      <c r="F1309" s="11">
        <v>38.046310099999999</v>
      </c>
      <c r="G1309" s="11">
        <v>23.8074163</v>
      </c>
      <c r="H1309" s="6" t="str">
        <f t="shared" si="0"/>
        <v>(38,0463101 23,8074163),ID: 522,3bd-Marousi-1230€</v>
      </c>
      <c r="I1309" s="6" t="s">
        <v>3952</v>
      </c>
    </row>
    <row r="1310" spans="1:9" ht="13">
      <c r="A1310" s="11" t="s">
        <v>3953</v>
      </c>
      <c r="B1310" s="6">
        <f>VLOOKUP(A1310,list!A:K,11,FALSE)</f>
        <v>3</v>
      </c>
      <c r="C1310" s="6" t="str">
        <f>VLOOKUP(A1310,list!A:K,6,FALSE)</f>
        <v>Marousi</v>
      </c>
      <c r="D1310" s="12">
        <f>VLOOKUP(A1310,list!A:K,3,FALSE)</f>
        <v>1800</v>
      </c>
      <c r="E1310" s="6" t="s">
        <v>3954</v>
      </c>
      <c r="F1310" s="11">
        <v>38.046310099999999</v>
      </c>
      <c r="G1310" s="11">
        <v>23.8074163</v>
      </c>
      <c r="H1310" s="6" t="str">
        <f t="shared" si="0"/>
        <v>(38,0463101 23,8074163),ID: 1193,3bd-Marousi-1800€</v>
      </c>
      <c r="I1310" s="6" t="s">
        <v>3955</v>
      </c>
    </row>
    <row r="1311" spans="1:9" ht="13">
      <c r="A1311" s="11" t="s">
        <v>3956</v>
      </c>
      <c r="B1311" s="6">
        <f>VLOOKUP(A1311,list!A:K,11,FALSE)</f>
        <v>3</v>
      </c>
      <c r="C1311" s="6" t="str">
        <f>VLOOKUP(A1311,list!A:K,6,FALSE)</f>
        <v>Agia Paraskevi</v>
      </c>
      <c r="D1311" s="12">
        <f>VLOOKUP(A1311,list!A:K,3,FALSE)</f>
        <v>1620</v>
      </c>
      <c r="E1311" s="6" t="s">
        <v>3957</v>
      </c>
      <c r="F1311" s="11">
        <v>38.004246899999998</v>
      </c>
      <c r="G1311" s="11">
        <v>23.828104799999998</v>
      </c>
      <c r="H1311" s="6" t="str">
        <f t="shared" si="0"/>
        <v>(38,0042469 23,8281048),ID: 1185,3bd-Agia Paraskevi-1620€</v>
      </c>
      <c r="I1311" s="6" t="s">
        <v>3958</v>
      </c>
    </row>
    <row r="1312" spans="1:9" ht="13">
      <c r="A1312" s="11" t="s">
        <v>3959</v>
      </c>
      <c r="B1312" s="6">
        <f>VLOOKUP(A1312,list!A:K,11,FALSE)</f>
        <v>3</v>
      </c>
      <c r="C1312" s="6" t="str">
        <f>VLOOKUP(A1312,list!A:K,6,FALSE)</f>
        <v>Koukaki</v>
      </c>
      <c r="D1312" s="12">
        <f>VLOOKUP(A1312,list!A:K,3,FALSE)</f>
        <v>1870</v>
      </c>
      <c r="E1312" s="6" t="s">
        <v>3960</v>
      </c>
      <c r="F1312" s="11">
        <v>37.964667800000001</v>
      </c>
      <c r="G1312" s="11">
        <v>23.725762899999999</v>
      </c>
      <c r="H1312" s="6" t="str">
        <f t="shared" si="0"/>
        <v>(37,9646678 23,7257629),ID: 918,3bd-Koukaki-1870€</v>
      </c>
      <c r="I1312" s="6" t="s">
        <v>3961</v>
      </c>
    </row>
    <row r="1313" spans="1:9" ht="13">
      <c r="A1313" s="11" t="s">
        <v>3962</v>
      </c>
      <c r="B1313" s="6">
        <f>VLOOKUP(A1313,list!A:K,11,FALSE)</f>
        <v>3</v>
      </c>
      <c r="C1313" s="6" t="str">
        <f>VLOOKUP(A1313,list!A:K,6,FALSE)</f>
        <v>Pangrati</v>
      </c>
      <c r="D1313" s="12">
        <f>VLOOKUP(A1313,list!A:K,3,FALSE)</f>
        <v>1180</v>
      </c>
      <c r="E1313" s="6" t="s">
        <v>3963</v>
      </c>
      <c r="F1313" s="11">
        <v>37.971264099999999</v>
      </c>
      <c r="G1313" s="11">
        <v>23.751081599999999</v>
      </c>
      <c r="H1313" s="6" t="str">
        <f t="shared" si="0"/>
        <v>(37,9712641 23,7510816),ID: 1469,3bd-Pangrati-1180€</v>
      </c>
      <c r="I1313" s="6" t="s">
        <v>3964</v>
      </c>
    </row>
    <row r="1314" spans="1:9" ht="13">
      <c r="A1314" s="11" t="s">
        <v>3965</v>
      </c>
      <c r="B1314" s="6">
        <f>VLOOKUP(A1314,list!A:K,11,FALSE)</f>
        <v>3</v>
      </c>
      <c r="C1314" s="6" t="str">
        <f>VLOOKUP(A1314,list!A:K,6,FALSE)</f>
        <v>Marousi</v>
      </c>
      <c r="D1314" s="12">
        <f>VLOOKUP(A1314,list!A:K,3,FALSE)</f>
        <v>1450</v>
      </c>
      <c r="E1314" s="6" t="s">
        <v>3966</v>
      </c>
      <c r="F1314" s="11">
        <v>38.046310099999999</v>
      </c>
      <c r="G1314" s="11">
        <v>23.8074163</v>
      </c>
      <c r="H1314" s="6" t="str">
        <f t="shared" si="0"/>
        <v>(38,0463101 23,8074163),ID: 101,3bd-Marousi-1450€</v>
      </c>
      <c r="I1314" s="6" t="s">
        <v>3967</v>
      </c>
    </row>
    <row r="1315" spans="1:9" ht="13">
      <c r="A1315" s="11" t="s">
        <v>3968</v>
      </c>
      <c r="B1315" s="6">
        <f>VLOOKUP(A1315,list!A:K,11,FALSE)</f>
        <v>3</v>
      </c>
      <c r="C1315" s="6" t="str">
        <f>VLOOKUP(A1315,list!A:K,6,FALSE)</f>
        <v>Vasilissis Sofias Avenue</v>
      </c>
      <c r="D1315" s="12">
        <f>VLOOKUP(A1315,list!A:K,3,FALSE)</f>
        <v>1130</v>
      </c>
      <c r="E1315" s="6" t="s">
        <v>3969</v>
      </c>
      <c r="F1315" s="11">
        <v>37.975368799999998</v>
      </c>
      <c r="G1315" s="11">
        <v>23.742497499999999</v>
      </c>
      <c r="H1315" s="6" t="str">
        <f t="shared" si="0"/>
        <v>(37,9753688 23,7424975),ID: 337,3bd-Vasilissis Sofias Avenue-1130€</v>
      </c>
      <c r="I1315" s="6" t="s">
        <v>3970</v>
      </c>
    </row>
    <row r="1316" spans="1:9" ht="13">
      <c r="A1316" s="11" t="s">
        <v>3971</v>
      </c>
      <c r="B1316" s="6">
        <f>VLOOKUP(A1316,list!A:K,11,FALSE)</f>
        <v>3</v>
      </c>
      <c r="C1316" s="6" t="str">
        <f>VLOOKUP(A1316,list!A:K,6,FALSE)</f>
        <v>Marousi</v>
      </c>
      <c r="D1316" s="12">
        <f>VLOOKUP(A1316,list!A:K,3,FALSE)</f>
        <v>1440</v>
      </c>
      <c r="E1316" s="6" t="s">
        <v>3292</v>
      </c>
      <c r="F1316" s="11">
        <v>38.051331599999997</v>
      </c>
      <c r="G1316" s="11">
        <v>23.808062700000001</v>
      </c>
      <c r="H1316" s="6" t="str">
        <f t="shared" si="0"/>
        <v>(38,0513316 23,8080627),ID: 1612,3bd-Marousi-1440€</v>
      </c>
      <c r="I1316" s="6" t="s">
        <v>3972</v>
      </c>
    </row>
    <row r="1317" spans="1:9" ht="13">
      <c r="A1317" s="11" t="s">
        <v>3973</v>
      </c>
      <c r="B1317" s="6">
        <f>VLOOKUP(A1317,list!A:K,11,FALSE)</f>
        <v>3</v>
      </c>
      <c r="C1317" s="6" t="str">
        <f>VLOOKUP(A1317,list!A:K,6,FALSE)</f>
        <v>Nea Smyrni</v>
      </c>
      <c r="D1317" s="12">
        <f>VLOOKUP(A1317,list!A:K,3,FALSE)</f>
        <v>1480</v>
      </c>
      <c r="E1317" s="6" t="s">
        <v>3974</v>
      </c>
      <c r="F1317" s="11">
        <v>37.951506000000002</v>
      </c>
      <c r="G1317" s="11">
        <v>23.713049300000002</v>
      </c>
      <c r="H1317" s="6" t="str">
        <f t="shared" si="0"/>
        <v>(37,951506 23,7130493),ID: 1766,3bd-Nea Smyrni-1480€</v>
      </c>
      <c r="I1317" s="6" t="s">
        <v>3975</v>
      </c>
    </row>
    <row r="1318" spans="1:9" ht="13">
      <c r="A1318" s="11" t="s">
        <v>3976</v>
      </c>
      <c r="B1318" s="6">
        <f>VLOOKUP(A1318,list!A:K,11,FALSE)</f>
        <v>3</v>
      </c>
      <c r="C1318" s="6" t="str">
        <f>VLOOKUP(A1318,list!A:K,6,FALSE)</f>
        <v>Kifisia</v>
      </c>
      <c r="D1318" s="12">
        <f>VLOOKUP(A1318,list!A:K,3,FALSE)</f>
        <v>1580</v>
      </c>
      <c r="E1318" s="6" t="s">
        <v>3977</v>
      </c>
      <c r="F1318" s="11">
        <v>38.0194519</v>
      </c>
      <c r="G1318" s="11">
        <v>23.7395991</v>
      </c>
      <c r="H1318" s="6" t="str">
        <f t="shared" si="0"/>
        <v>(38,0194519 23,7395991),ID: 824,3bd-Kifisia-1580€</v>
      </c>
      <c r="I1318" s="6" t="s">
        <v>3978</v>
      </c>
    </row>
    <row r="1319" spans="1:9" ht="13">
      <c r="A1319" s="11" t="s">
        <v>3979</v>
      </c>
      <c r="B1319" s="6">
        <f>VLOOKUP(A1319,list!A:K,11,FALSE)</f>
        <v>3</v>
      </c>
      <c r="C1319" s="6" t="str">
        <f>VLOOKUP(A1319,list!A:K,6,FALSE)</f>
        <v>Ampelokipoi</v>
      </c>
      <c r="D1319" s="12">
        <f>VLOOKUP(A1319,list!A:K,3,FALSE)</f>
        <v>1120</v>
      </c>
      <c r="E1319" s="6" t="s">
        <v>3980</v>
      </c>
      <c r="F1319" s="11">
        <v>37.990903199999998</v>
      </c>
      <c r="G1319" s="11">
        <v>23.765552</v>
      </c>
      <c r="H1319" s="6" t="str">
        <f t="shared" si="0"/>
        <v>(37,9909032 23,765552),ID: 391,3bd-Ampelokipoi-1120€</v>
      </c>
      <c r="I1319" s="6" t="s">
        <v>3981</v>
      </c>
    </row>
    <row r="1320" spans="1:9" ht="13">
      <c r="A1320" s="11" t="s">
        <v>3982</v>
      </c>
      <c r="B1320" s="6">
        <f>VLOOKUP(A1320,list!A:K,11,FALSE)</f>
        <v>3</v>
      </c>
      <c r="C1320" s="6" t="str">
        <f>VLOOKUP(A1320,list!A:K,6,FALSE)</f>
        <v>Agia Paraskevi</v>
      </c>
      <c r="D1320" s="12">
        <f>VLOOKUP(A1320,list!A:K,3,FALSE)</f>
        <v>1220</v>
      </c>
      <c r="E1320" s="6" t="s">
        <v>3983</v>
      </c>
      <c r="F1320" s="11">
        <v>38.000560100000001</v>
      </c>
      <c r="G1320" s="11">
        <v>23.812453900000001</v>
      </c>
      <c r="H1320" s="6" t="str">
        <f t="shared" si="0"/>
        <v>(38,0005601 23,8124539),ID: 175,3bd-Agia Paraskevi-1220€</v>
      </c>
      <c r="I1320" s="6" t="s">
        <v>3984</v>
      </c>
    </row>
    <row r="1321" spans="1:9" ht="13">
      <c r="A1321" s="11" t="s">
        <v>3985</v>
      </c>
      <c r="B1321" s="6">
        <f>VLOOKUP(A1321,list!A:K,11,FALSE)</f>
        <v>3</v>
      </c>
      <c r="C1321" s="6" t="str">
        <f>VLOOKUP(A1321,list!A:K,6,FALSE)</f>
        <v>Marousi</v>
      </c>
      <c r="D1321" s="12">
        <f>VLOOKUP(A1321,list!A:K,3,FALSE)</f>
        <v>1480</v>
      </c>
      <c r="E1321" s="6" t="s">
        <v>3986</v>
      </c>
      <c r="F1321" s="11">
        <v>38.036072799999999</v>
      </c>
      <c r="G1321" s="11">
        <v>23.810483399999999</v>
      </c>
      <c r="H1321" s="6" t="str">
        <f t="shared" si="0"/>
        <v>(38,0360728 23,8104834),ID: 375,3bd-Marousi-1480€</v>
      </c>
      <c r="I1321" s="6" t="s">
        <v>3987</v>
      </c>
    </row>
    <row r="1322" spans="1:9" ht="13">
      <c r="A1322" s="11" t="s">
        <v>3988</v>
      </c>
      <c r="B1322" s="6">
        <f>VLOOKUP(A1322,list!A:K,11,FALSE)</f>
        <v>3</v>
      </c>
      <c r="C1322" s="6" t="str">
        <f>VLOOKUP(A1322,list!A:K,6,FALSE)</f>
        <v>Kifisia</v>
      </c>
      <c r="D1322" s="12">
        <f>VLOOKUP(A1322,list!A:K,3,FALSE)</f>
        <v>1720</v>
      </c>
      <c r="E1322" s="6" t="s">
        <v>3989</v>
      </c>
      <c r="F1322" s="11">
        <v>37.964545100000002</v>
      </c>
      <c r="G1322" s="11">
        <v>23.725929699999998</v>
      </c>
      <c r="H1322" s="6" t="str">
        <f t="shared" si="0"/>
        <v>(37,9645451 23,7259297),ID: 1073,3bd-Kifisia-1720€</v>
      </c>
      <c r="I1322" s="6" t="s">
        <v>3990</v>
      </c>
    </row>
    <row r="1323" spans="1:9" ht="13">
      <c r="A1323" s="11" t="s">
        <v>3991</v>
      </c>
      <c r="B1323" s="6">
        <f>VLOOKUP(A1323,list!A:K,11,FALSE)</f>
        <v>3</v>
      </c>
      <c r="C1323" s="6" t="str">
        <f>VLOOKUP(A1323,list!A:K,6,FALSE)</f>
        <v>Alimos</v>
      </c>
      <c r="D1323" s="12">
        <f>VLOOKUP(A1323,list!A:K,3,FALSE)</f>
        <v>3170</v>
      </c>
      <c r="E1323" s="6" t="s">
        <v>3992</v>
      </c>
      <c r="F1323" s="11">
        <v>37.912271799999999</v>
      </c>
      <c r="G1323" s="11">
        <v>23.711378400000001</v>
      </c>
      <c r="H1323" s="6" t="str">
        <f t="shared" si="0"/>
        <v>(37,9122718 23,7113784),ID: 1291,3bd-Alimos-3170€</v>
      </c>
      <c r="I1323" s="6" t="s">
        <v>3993</v>
      </c>
    </row>
    <row r="1324" spans="1:9" ht="13">
      <c r="A1324" s="11" t="s">
        <v>3994</v>
      </c>
      <c r="B1324" s="6">
        <f>VLOOKUP(A1324,list!A:K,11,FALSE)</f>
        <v>3</v>
      </c>
      <c r="C1324" s="6" t="str">
        <f>VLOOKUP(A1324,list!A:K,6,FALSE)</f>
        <v>Cholargos</v>
      </c>
      <c r="D1324" s="12">
        <f>VLOOKUP(A1324,list!A:K,3,FALSE)</f>
        <v>1300</v>
      </c>
      <c r="E1324" s="6" t="s">
        <v>3995</v>
      </c>
      <c r="F1324" s="11">
        <v>37.9955128</v>
      </c>
      <c r="G1324" s="11">
        <v>23.806927000000002</v>
      </c>
      <c r="H1324" s="6" t="str">
        <f t="shared" si="0"/>
        <v>(37,9955128 23,806927),ID: 1326,3bd-Cholargos-1300€</v>
      </c>
      <c r="I1324" s="6" t="s">
        <v>3996</v>
      </c>
    </row>
    <row r="1325" spans="1:9" ht="13">
      <c r="A1325" s="11" t="s">
        <v>3997</v>
      </c>
      <c r="B1325" s="6">
        <f>VLOOKUP(A1325,list!A:K,11,FALSE)</f>
        <v>3</v>
      </c>
      <c r="C1325" s="6" t="str">
        <f>VLOOKUP(A1325,list!A:K,6,FALSE)</f>
        <v>Palaio Faliro</v>
      </c>
      <c r="D1325" s="12">
        <f>VLOOKUP(A1325,list!A:K,3,FALSE)</f>
        <v>1710</v>
      </c>
      <c r="E1325" s="6" t="s">
        <v>3998</v>
      </c>
      <c r="F1325" s="11">
        <v>37.929834200000002</v>
      </c>
      <c r="G1325" s="11">
        <v>23.692146300000001</v>
      </c>
      <c r="H1325" s="6" t="str">
        <f t="shared" si="0"/>
        <v>(37,9298342 23,6921463),ID: 1842,3bd-Palaio Faliro-1710€</v>
      </c>
      <c r="I1325" s="6" t="s">
        <v>3999</v>
      </c>
    </row>
    <row r="1326" spans="1:9" ht="13">
      <c r="A1326" s="11" t="s">
        <v>4000</v>
      </c>
      <c r="B1326" s="6">
        <f>VLOOKUP(A1326,list!A:K,11,FALSE)</f>
        <v>3</v>
      </c>
      <c r="C1326" s="6" t="str">
        <f>VLOOKUP(A1326,list!A:K,6,FALSE)</f>
        <v>Pangrati</v>
      </c>
      <c r="D1326" s="12">
        <f>VLOOKUP(A1326,list!A:K,3,FALSE)</f>
        <v>1220</v>
      </c>
      <c r="E1326" s="6" t="s">
        <v>4001</v>
      </c>
      <c r="F1326" s="11">
        <v>37.967759699999903</v>
      </c>
      <c r="G1326" s="11">
        <v>23.746974099999999</v>
      </c>
      <c r="H1326" s="6" t="str">
        <f t="shared" si="0"/>
        <v>(37,9677596999999 23,7469741),ID: 1616,3bd-Pangrati-1220€</v>
      </c>
      <c r="I1326" s="6" t="s">
        <v>4002</v>
      </c>
    </row>
    <row r="1327" spans="1:9" ht="13">
      <c r="A1327" s="11" t="s">
        <v>4003</v>
      </c>
      <c r="B1327" s="6">
        <f>VLOOKUP(A1327,list!A:K,11,FALSE)</f>
        <v>3</v>
      </c>
      <c r="C1327" s="6" t="str">
        <f>VLOOKUP(A1327,list!A:K,6,FALSE)</f>
        <v>Mets - Kallimarmaro</v>
      </c>
      <c r="D1327" s="12">
        <f>VLOOKUP(A1327,list!A:K,3,FALSE)</f>
        <v>1350</v>
      </c>
      <c r="E1327" s="6" t="s">
        <v>4004</v>
      </c>
      <c r="F1327" s="11">
        <v>37.9665155</v>
      </c>
      <c r="G1327" s="11">
        <v>23.733760100000001</v>
      </c>
      <c r="H1327" s="6" t="str">
        <f t="shared" si="0"/>
        <v>(37,9665155 23,7337601),ID: 689,3bd-Mets - Kallimarmaro-1350€</v>
      </c>
      <c r="I1327" s="6" t="s">
        <v>4005</v>
      </c>
    </row>
    <row r="1328" spans="1:9" ht="13">
      <c r="A1328" s="11" t="s">
        <v>4006</v>
      </c>
      <c r="B1328" s="6">
        <f>VLOOKUP(A1328,list!A:K,11,FALSE)</f>
        <v>3</v>
      </c>
      <c r="C1328" s="6" t="str">
        <f>VLOOKUP(A1328,list!A:K,6,FALSE)</f>
        <v>Kolonaki</v>
      </c>
      <c r="D1328" s="12">
        <f>VLOOKUP(A1328,list!A:K,3,FALSE)</f>
        <v>1610</v>
      </c>
      <c r="E1328" s="6" t="s">
        <v>4007</v>
      </c>
      <c r="F1328" s="11">
        <v>37.980560799999999</v>
      </c>
      <c r="G1328" s="11">
        <v>23.736597100000001</v>
      </c>
      <c r="H1328" s="6" t="str">
        <f t="shared" si="0"/>
        <v>(37,9805608 23,7365971),ID: 102,3bd-Kolonaki-1610€</v>
      </c>
      <c r="I1328" s="6" t="s">
        <v>4008</v>
      </c>
    </row>
    <row r="1329" spans="1:9" ht="13">
      <c r="A1329" s="11" t="s">
        <v>4009</v>
      </c>
      <c r="B1329" s="6">
        <f>VLOOKUP(A1329,list!A:K,11,FALSE)</f>
        <v>3</v>
      </c>
      <c r="C1329" s="6" t="str">
        <f>VLOOKUP(A1329,list!A:K,6,FALSE)</f>
        <v>Marousi</v>
      </c>
      <c r="D1329" s="12">
        <f>VLOOKUP(A1329,list!A:K,3,FALSE)</f>
        <v>1650</v>
      </c>
      <c r="E1329" s="6" t="s">
        <v>4010</v>
      </c>
      <c r="F1329" s="11">
        <v>38.0612955</v>
      </c>
      <c r="G1329" s="11">
        <v>23.801931799999998</v>
      </c>
      <c r="H1329" s="6" t="str">
        <f t="shared" si="0"/>
        <v>(38,0612955 23,8019318),ID: 1864,3bd-Marousi-1650€</v>
      </c>
      <c r="I1329" s="6" t="s">
        <v>4011</v>
      </c>
    </row>
    <row r="1330" spans="1:9" ht="13">
      <c r="A1330" s="11" t="s">
        <v>4012</v>
      </c>
      <c r="B1330" s="6">
        <f>VLOOKUP(A1330,list!A:K,11,FALSE)</f>
        <v>3</v>
      </c>
      <c r="C1330" s="6" t="str">
        <f>VLOOKUP(A1330,list!A:K,6,FALSE)</f>
        <v>Agia Paraskevi</v>
      </c>
      <c r="D1330" s="12">
        <f>VLOOKUP(A1330,list!A:K,3,FALSE)</f>
        <v>1650</v>
      </c>
      <c r="E1330" s="6" t="s">
        <v>4013</v>
      </c>
      <c r="F1330" s="11">
        <v>38.011345499999997</v>
      </c>
      <c r="G1330" s="11">
        <v>23.826316800000001</v>
      </c>
      <c r="H1330" s="6" t="str">
        <f t="shared" si="0"/>
        <v>(38,0113455 23,8263168),ID: 1724,3bd-Agia Paraskevi-1650€</v>
      </c>
      <c r="I1330" s="6" t="s">
        <v>4014</v>
      </c>
    </row>
    <row r="1331" spans="1:9" ht="13">
      <c r="A1331" s="11" t="s">
        <v>4015</v>
      </c>
      <c r="B1331" s="6">
        <f>VLOOKUP(A1331,list!A:K,11,FALSE)</f>
        <v>3</v>
      </c>
      <c r="C1331" s="6" t="str">
        <f>VLOOKUP(A1331,list!A:K,6,FALSE)</f>
        <v>Kolonaki</v>
      </c>
      <c r="D1331" s="12">
        <f>VLOOKUP(A1331,list!A:K,3,FALSE)</f>
        <v>1840</v>
      </c>
      <c r="E1331" s="6" t="s">
        <v>4016</v>
      </c>
      <c r="F1331" s="11">
        <v>37.979425599999999</v>
      </c>
      <c r="G1331" s="11">
        <v>23.745690199999999</v>
      </c>
      <c r="H1331" s="6" t="str">
        <f t="shared" si="0"/>
        <v>(37,9794256 23,7456902),ID: 1014,3bd-Kolonaki-1840€</v>
      </c>
      <c r="I1331" s="6" t="s">
        <v>4017</v>
      </c>
    </row>
    <row r="1332" spans="1:9" ht="13">
      <c r="A1332" s="11" t="s">
        <v>4018</v>
      </c>
      <c r="B1332" s="6">
        <f>VLOOKUP(A1332,list!A:K,11,FALSE)</f>
        <v>3</v>
      </c>
      <c r="C1332" s="6" t="str">
        <f>VLOOKUP(A1332,list!A:K,6,FALSE)</f>
        <v>Marousi</v>
      </c>
      <c r="D1332" s="12">
        <f>VLOOKUP(A1332,list!A:K,3,FALSE)</f>
        <v>1900</v>
      </c>
      <c r="E1332" s="6" t="s">
        <v>4019</v>
      </c>
      <c r="F1332" s="11">
        <v>38.047085000000003</v>
      </c>
      <c r="G1332" s="11">
        <v>23.802480599999999</v>
      </c>
      <c r="H1332" s="6" t="str">
        <f t="shared" si="0"/>
        <v>(38,047085 23,8024806),ID: 1652,3bd-Marousi-1900€</v>
      </c>
      <c r="I1332" s="6" t="s">
        <v>4020</v>
      </c>
    </row>
    <row r="1333" spans="1:9" ht="13">
      <c r="A1333" s="11" t="s">
        <v>4021</v>
      </c>
      <c r="B1333" s="6">
        <f>VLOOKUP(A1333,list!A:K,11,FALSE)</f>
        <v>3</v>
      </c>
      <c r="C1333" s="6" t="str">
        <f>VLOOKUP(A1333,list!A:K,6,FALSE)</f>
        <v>Papagou</v>
      </c>
      <c r="D1333" s="12">
        <f>VLOOKUP(A1333,list!A:K,3,FALSE)</f>
        <v>1400</v>
      </c>
      <c r="E1333" s="6" t="s">
        <v>4022</v>
      </c>
      <c r="F1333" s="11">
        <v>38.012483400000001</v>
      </c>
      <c r="G1333" s="11">
        <v>23.737846699999999</v>
      </c>
      <c r="H1333" s="6" t="str">
        <f t="shared" si="0"/>
        <v>(38,0124834 23,7378467),ID: 1136,3bd-Papagou-1400€</v>
      </c>
      <c r="I1333" s="6" t="s">
        <v>4023</v>
      </c>
    </row>
    <row r="1334" spans="1:9" ht="13">
      <c r="A1334" s="11" t="s">
        <v>4024</v>
      </c>
      <c r="B1334" s="6">
        <f>VLOOKUP(A1334,list!A:K,11,FALSE)</f>
        <v>3</v>
      </c>
      <c r="C1334" s="6" t="str">
        <f>VLOOKUP(A1334,list!A:K,6,FALSE)</f>
        <v>Chalandri</v>
      </c>
      <c r="D1334" s="12">
        <f>VLOOKUP(A1334,list!A:K,3,FALSE)</f>
        <v>2240</v>
      </c>
      <c r="E1334" s="6" t="s">
        <v>4025</v>
      </c>
      <c r="F1334" s="11">
        <v>37.998139899999998</v>
      </c>
      <c r="G1334" s="11">
        <v>23.732054000000002</v>
      </c>
      <c r="H1334" s="6" t="str">
        <f t="shared" si="0"/>
        <v>(37,9981399 23,732054),ID: 1627,3bd-Chalandri-2240€</v>
      </c>
      <c r="I1334" s="6" t="s">
        <v>4026</v>
      </c>
    </row>
    <row r="1335" spans="1:9" ht="13">
      <c r="A1335" s="11" t="s">
        <v>4027</v>
      </c>
      <c r="B1335" s="6">
        <f>VLOOKUP(A1335,list!A:K,11,FALSE)</f>
        <v>3</v>
      </c>
      <c r="C1335" s="6" t="str">
        <f>VLOOKUP(A1335,list!A:K,6,FALSE)</f>
        <v>Nea Smyrni</v>
      </c>
      <c r="D1335" s="12">
        <f>VLOOKUP(A1335,list!A:K,3,FALSE)</f>
        <v>1370</v>
      </c>
      <c r="E1335" s="6" t="s">
        <v>4028</v>
      </c>
      <c r="F1335" s="11">
        <v>37.940381100000003</v>
      </c>
      <c r="G1335" s="11">
        <v>23.711844899999999</v>
      </c>
      <c r="H1335" s="6" t="str">
        <f t="shared" si="0"/>
        <v>(37,9403811 23,7118449),ID: 1319,3bd-Nea Smyrni-1370€</v>
      </c>
      <c r="I1335" s="6" t="s">
        <v>4029</v>
      </c>
    </row>
    <row r="1336" spans="1:9" ht="13">
      <c r="A1336" s="11" t="s">
        <v>4030</v>
      </c>
      <c r="B1336" s="6">
        <f>VLOOKUP(A1336,list!A:K,11,FALSE)</f>
        <v>3</v>
      </c>
      <c r="C1336" s="6" t="str">
        <f>VLOOKUP(A1336,list!A:K,6,FALSE)</f>
        <v>Ampelokipoi</v>
      </c>
      <c r="D1336" s="12">
        <f>VLOOKUP(A1336,list!A:K,3,FALSE)</f>
        <v>1390</v>
      </c>
      <c r="E1336" s="6" t="s">
        <v>4031</v>
      </c>
      <c r="F1336" s="11">
        <v>37.990903199999998</v>
      </c>
      <c r="G1336" s="11">
        <v>23.765552</v>
      </c>
      <c r="H1336" s="6" t="str">
        <f t="shared" si="0"/>
        <v>(37,9909032 23,765552),ID: 1688,3bd-Ampelokipoi-1390€</v>
      </c>
      <c r="I1336" s="6" t="s">
        <v>4032</v>
      </c>
    </row>
    <row r="1337" spans="1:9" ht="13">
      <c r="A1337" s="11" t="s">
        <v>4033</v>
      </c>
      <c r="B1337" s="6">
        <f>VLOOKUP(A1337,list!A:K,11,FALSE)</f>
        <v>3</v>
      </c>
      <c r="C1337" s="6" t="str">
        <f>VLOOKUP(A1337,list!A:K,6,FALSE)</f>
        <v>Marousi</v>
      </c>
      <c r="D1337" s="12">
        <f>VLOOKUP(A1337,list!A:K,3,FALSE)</f>
        <v>1400</v>
      </c>
      <c r="E1337" s="6" t="s">
        <v>4034</v>
      </c>
      <c r="F1337" s="11">
        <v>38.014589100000002</v>
      </c>
      <c r="G1337" s="11">
        <v>23.8177792</v>
      </c>
      <c r="H1337" s="6" t="str">
        <f t="shared" si="0"/>
        <v>(38,0145891 23,8177792),ID: 1095,3bd-Marousi-1400€</v>
      </c>
      <c r="I1337" s="6" t="s">
        <v>4035</v>
      </c>
    </row>
    <row r="1338" spans="1:9" ht="13">
      <c r="A1338" s="11" t="s">
        <v>4036</v>
      </c>
      <c r="B1338" s="6">
        <f>VLOOKUP(A1338,list!A:K,11,FALSE)</f>
        <v>3</v>
      </c>
      <c r="C1338" s="6" t="str">
        <f>VLOOKUP(A1338,list!A:K,6,FALSE)</f>
        <v>Chalandri</v>
      </c>
      <c r="D1338" s="12">
        <f>VLOOKUP(A1338,list!A:K,3,FALSE)</f>
        <v>1710</v>
      </c>
      <c r="E1338" s="6" t="s">
        <v>4037</v>
      </c>
      <c r="F1338" s="11">
        <v>38.021421400000001</v>
      </c>
      <c r="G1338" s="11">
        <v>23.798767900000001</v>
      </c>
      <c r="H1338" s="6" t="str">
        <f t="shared" si="0"/>
        <v>(38,0214214 23,7987679),ID: 804,3bd-Chalandri-1710€</v>
      </c>
      <c r="I1338" s="6" t="s">
        <v>4038</v>
      </c>
    </row>
    <row r="1339" spans="1:9" ht="13">
      <c r="A1339" s="11" t="s">
        <v>4039</v>
      </c>
      <c r="B1339" s="6">
        <f>VLOOKUP(A1339,list!A:K,11,FALSE)</f>
        <v>3</v>
      </c>
      <c r="C1339" s="6" t="str">
        <f>VLOOKUP(A1339,list!A:K,6,FALSE)</f>
        <v>Marousi</v>
      </c>
      <c r="D1339" s="12">
        <f>VLOOKUP(A1339,list!A:K,3,FALSE)</f>
        <v>1810</v>
      </c>
      <c r="E1339" s="6" t="s">
        <v>4040</v>
      </c>
      <c r="F1339" s="11">
        <v>38.046310099999999</v>
      </c>
      <c r="G1339" s="11">
        <v>23.8074163</v>
      </c>
      <c r="H1339" s="6" t="str">
        <f t="shared" si="0"/>
        <v>(38,0463101 23,8074163),ID: 914,3bd-Marousi-1810€</v>
      </c>
      <c r="I1339" s="6" t="s">
        <v>4041</v>
      </c>
    </row>
    <row r="1340" spans="1:9" ht="13">
      <c r="A1340" s="11" t="s">
        <v>4042</v>
      </c>
      <c r="B1340" s="6">
        <f>VLOOKUP(A1340,list!A:K,11,FALSE)</f>
        <v>3</v>
      </c>
      <c r="C1340" s="6" t="str">
        <f>VLOOKUP(A1340,list!A:K,6,FALSE)</f>
        <v>Agia Paraskevi</v>
      </c>
      <c r="D1340" s="12">
        <f>VLOOKUP(A1340,list!A:K,3,FALSE)</f>
        <v>2110</v>
      </c>
      <c r="E1340" s="6" t="s">
        <v>4043</v>
      </c>
      <c r="F1340" s="11">
        <v>38.093905599999999</v>
      </c>
      <c r="G1340" s="11">
        <v>23.727329999999998</v>
      </c>
      <c r="H1340" s="6" t="str">
        <f t="shared" si="0"/>
        <v>(38,0939056 23,72733),ID: 395,3bd-Agia Paraskevi-2110€</v>
      </c>
      <c r="I1340" s="6" t="s">
        <v>4044</v>
      </c>
    </row>
    <row r="1341" spans="1:9" ht="13">
      <c r="A1341" s="11" t="s">
        <v>4045</v>
      </c>
      <c r="B1341" s="6">
        <f>VLOOKUP(A1341,list!A:K,11,FALSE)</f>
        <v>3</v>
      </c>
      <c r="C1341" s="6" t="str">
        <f>VLOOKUP(A1341,list!A:K,6,FALSE)</f>
        <v>Kolonaki</v>
      </c>
      <c r="D1341" s="12">
        <f>VLOOKUP(A1341,list!A:K,3,FALSE)</f>
        <v>3310</v>
      </c>
      <c r="E1341" s="6" t="s">
        <v>4046</v>
      </c>
      <c r="F1341" s="11">
        <v>37.9769127</v>
      </c>
      <c r="G1341" s="11">
        <v>23.7468045</v>
      </c>
      <c r="H1341" s="6" t="str">
        <f t="shared" si="0"/>
        <v>(37,9769127 23,7468045),ID: 1757,3bd-Kolonaki-3310€</v>
      </c>
      <c r="I1341" s="6" t="s">
        <v>4047</v>
      </c>
    </row>
    <row r="1342" spans="1:9" ht="13">
      <c r="A1342" s="11" t="s">
        <v>4048</v>
      </c>
      <c r="B1342" s="6">
        <f>VLOOKUP(A1342,list!A:K,11,FALSE)</f>
        <v>3</v>
      </c>
      <c r="C1342" s="6" t="str">
        <f>VLOOKUP(A1342,list!A:K,6,FALSE)</f>
        <v>Chalandri</v>
      </c>
      <c r="D1342" s="12">
        <f>VLOOKUP(A1342,list!A:K,3,FALSE)</f>
        <v>1350</v>
      </c>
      <c r="E1342" s="6" t="s">
        <v>4049</v>
      </c>
      <c r="F1342" s="11">
        <v>38.0237111</v>
      </c>
      <c r="G1342" s="11">
        <v>23.808477499999999</v>
      </c>
      <c r="H1342" s="6" t="str">
        <f t="shared" si="0"/>
        <v>(38,0237111 23,8084775),ID: 1942,3bd-Chalandri-1350€</v>
      </c>
      <c r="I1342" s="6" t="s">
        <v>4050</v>
      </c>
    </row>
    <row r="1343" spans="1:9" ht="13">
      <c r="A1343" s="11" t="s">
        <v>4051</v>
      </c>
      <c r="B1343" s="6">
        <f>VLOOKUP(A1343,list!A:K,11,FALSE)</f>
        <v>3</v>
      </c>
      <c r="C1343" s="6" t="str">
        <f>VLOOKUP(A1343,list!A:K,6,FALSE)</f>
        <v>Palaio Faliro</v>
      </c>
      <c r="D1343" s="12">
        <f>VLOOKUP(A1343,list!A:K,3,FALSE)</f>
        <v>1820</v>
      </c>
      <c r="E1343" s="6" t="s">
        <v>4052</v>
      </c>
      <c r="F1343" s="11">
        <v>37.9249869</v>
      </c>
      <c r="G1343" s="11">
        <v>23.700521899999998</v>
      </c>
      <c r="H1343" s="6" t="str">
        <f t="shared" si="0"/>
        <v>(37,9249869 23,7005219),ID: 1654,3bd-Palaio Faliro-1820€</v>
      </c>
      <c r="I1343" s="6" t="s">
        <v>4053</v>
      </c>
    </row>
    <row r="1344" spans="1:9" ht="13">
      <c r="A1344" s="11" t="s">
        <v>4054</v>
      </c>
      <c r="B1344" s="6">
        <f>VLOOKUP(A1344,list!A:K,11,FALSE)</f>
        <v>3</v>
      </c>
      <c r="C1344" s="6" t="str">
        <f>VLOOKUP(A1344,list!A:K,6,FALSE)</f>
        <v>Kifisia</v>
      </c>
      <c r="D1344" s="12">
        <f>VLOOKUP(A1344,list!A:K,3,FALSE)</f>
        <v>1270</v>
      </c>
      <c r="E1344" s="6" t="s">
        <v>4055</v>
      </c>
      <c r="F1344" s="11">
        <v>38.068601899999997</v>
      </c>
      <c r="G1344" s="11">
        <v>23.816014299999999</v>
      </c>
      <c r="H1344" s="6" t="str">
        <f t="shared" si="0"/>
        <v>(38,0686019 23,8160143),ID: 467,3bd-Kifisia-1270€</v>
      </c>
      <c r="I1344" s="6" t="s">
        <v>4056</v>
      </c>
    </row>
    <row r="1345" spans="1:9" ht="13">
      <c r="A1345" s="11" t="s">
        <v>4057</v>
      </c>
      <c r="B1345" s="6">
        <f>VLOOKUP(A1345,list!A:K,11,FALSE)</f>
        <v>3</v>
      </c>
      <c r="C1345" s="6" t="str">
        <f>VLOOKUP(A1345,list!A:K,6,FALSE)</f>
        <v>Palaio Faliro</v>
      </c>
      <c r="D1345" s="12">
        <f>VLOOKUP(A1345,list!A:K,3,FALSE)</f>
        <v>1280</v>
      </c>
      <c r="E1345" s="6" t="s">
        <v>4058</v>
      </c>
      <c r="F1345" s="11">
        <v>37.922372799999998</v>
      </c>
      <c r="G1345" s="11">
        <v>23.6977677</v>
      </c>
      <c r="H1345" s="6" t="str">
        <f t="shared" si="0"/>
        <v>(37,9223728 23,6977677),ID: 1739,3bd-Palaio Faliro-1280€</v>
      </c>
      <c r="I1345" s="6" t="s">
        <v>4059</v>
      </c>
    </row>
    <row r="1346" spans="1:9" ht="13">
      <c r="A1346" s="11" t="s">
        <v>4060</v>
      </c>
      <c r="B1346" s="6">
        <f>VLOOKUP(A1346,list!A:K,11,FALSE)</f>
        <v>3</v>
      </c>
      <c r="C1346" s="6" t="str">
        <f>VLOOKUP(A1346,list!A:K,6,FALSE)</f>
        <v>Vrilissia</v>
      </c>
      <c r="D1346" s="12">
        <f>VLOOKUP(A1346,list!A:K,3,FALSE)</f>
        <v>1490</v>
      </c>
      <c r="E1346" s="6" t="s">
        <v>4061</v>
      </c>
      <c r="F1346" s="11">
        <v>38.045569100000002</v>
      </c>
      <c r="G1346" s="11">
        <v>23.847531400000001</v>
      </c>
      <c r="H1346" s="6" t="str">
        <f t="shared" si="0"/>
        <v>(38,0455691 23,8475314),ID: 1372,3bd-Vrilissia-1490€</v>
      </c>
      <c r="I1346" s="6" t="s">
        <v>4062</v>
      </c>
    </row>
    <row r="1347" spans="1:9" ht="13">
      <c r="A1347" s="11" t="s">
        <v>4063</v>
      </c>
      <c r="B1347" s="6">
        <f>VLOOKUP(A1347,list!A:K,11,FALSE)</f>
        <v>3</v>
      </c>
      <c r="C1347" s="6" t="str">
        <f>VLOOKUP(A1347,list!A:K,6,FALSE)</f>
        <v>Marousi</v>
      </c>
      <c r="D1347" s="12">
        <f>VLOOKUP(A1347,list!A:K,3,FALSE)</f>
        <v>1850</v>
      </c>
      <c r="E1347" s="6" t="s">
        <v>4064</v>
      </c>
      <c r="F1347" s="11">
        <v>37.985875900000003</v>
      </c>
      <c r="G1347" s="11">
        <v>23.737519200000001</v>
      </c>
      <c r="H1347" s="6" t="str">
        <f t="shared" si="0"/>
        <v>(37,9858759 23,7375192),ID: 1323,3bd-Marousi-1850€</v>
      </c>
      <c r="I1347" s="6" t="s">
        <v>4065</v>
      </c>
    </row>
    <row r="1348" spans="1:9" ht="13">
      <c r="A1348" s="11" t="s">
        <v>4066</v>
      </c>
      <c r="B1348" s="6">
        <f>VLOOKUP(A1348,list!A:K,11,FALSE)</f>
        <v>3</v>
      </c>
      <c r="C1348" s="6" t="str">
        <f>VLOOKUP(A1348,list!A:K,6,FALSE)</f>
        <v>Politeia</v>
      </c>
      <c r="D1348" s="12">
        <f>VLOOKUP(A1348,list!A:K,3,FALSE)</f>
        <v>2030</v>
      </c>
      <c r="E1348" s="6" t="s">
        <v>4067</v>
      </c>
      <c r="F1348" s="11">
        <v>37.960877500000002</v>
      </c>
      <c r="G1348" s="11">
        <v>23.745302200000001</v>
      </c>
      <c r="H1348" s="6" t="str">
        <f t="shared" si="0"/>
        <v>(37,9608775 23,7453022),ID: 1017,3bd-Politeia-2030€</v>
      </c>
      <c r="I1348" s="6" t="s">
        <v>4068</v>
      </c>
    </row>
    <row r="1349" spans="1:9" ht="13">
      <c r="A1349" s="11" t="s">
        <v>4069</v>
      </c>
      <c r="B1349" s="6">
        <f>VLOOKUP(A1349,list!A:K,11,FALSE)</f>
        <v>3</v>
      </c>
      <c r="C1349" s="6" t="str">
        <f>VLOOKUP(A1349,list!A:K,6,FALSE)</f>
        <v>Marousi</v>
      </c>
      <c r="D1349" s="12">
        <f>VLOOKUP(A1349,list!A:K,3,FALSE)</f>
        <v>1320</v>
      </c>
      <c r="E1349" s="6" t="s">
        <v>4070</v>
      </c>
      <c r="F1349" s="11">
        <v>38.049252899999999</v>
      </c>
      <c r="G1349" s="11">
        <v>23.8091808</v>
      </c>
      <c r="H1349" s="6" t="str">
        <f t="shared" si="0"/>
        <v>(38,0492529 23,8091808),ID: 516,3bd-Marousi-1320€</v>
      </c>
      <c r="I1349" s="6" t="s">
        <v>4071</v>
      </c>
    </row>
    <row r="1350" spans="1:9" ht="13">
      <c r="A1350" s="11" t="s">
        <v>4072</v>
      </c>
      <c r="B1350" s="6">
        <f>VLOOKUP(A1350,list!A:K,11,FALSE)</f>
        <v>3</v>
      </c>
      <c r="C1350" s="6" t="str">
        <f>VLOOKUP(A1350,list!A:K,6,FALSE)</f>
        <v>Chalandri</v>
      </c>
      <c r="D1350" s="12">
        <f>VLOOKUP(A1350,list!A:K,3,FALSE)</f>
        <v>1860</v>
      </c>
      <c r="E1350" s="6" t="s">
        <v>4073</v>
      </c>
      <c r="F1350" s="11">
        <v>37.976809000000003</v>
      </c>
      <c r="G1350" s="11">
        <v>23.736919400000001</v>
      </c>
      <c r="H1350" s="6" t="str">
        <f t="shared" si="0"/>
        <v>(37,976809 23,7369194),ID: 720,3bd-Chalandri-1860€</v>
      </c>
      <c r="I1350" s="6" t="s">
        <v>4074</v>
      </c>
    </row>
    <row r="1351" spans="1:9" ht="13">
      <c r="A1351" s="11" t="s">
        <v>4075</v>
      </c>
      <c r="B1351" s="6">
        <f>VLOOKUP(A1351,list!A:K,11,FALSE)</f>
        <v>3</v>
      </c>
      <c r="C1351" s="6" t="str">
        <f>VLOOKUP(A1351,list!A:K,6,FALSE)</f>
        <v>Vrilissia</v>
      </c>
      <c r="D1351" s="12">
        <f>VLOOKUP(A1351,list!A:K,3,FALSE)</f>
        <v>1950</v>
      </c>
      <c r="E1351" s="6" t="s">
        <v>4076</v>
      </c>
      <c r="F1351" s="11">
        <v>38.044623999999999</v>
      </c>
      <c r="G1351" s="11">
        <v>23.841735499999999</v>
      </c>
      <c r="H1351" s="6" t="str">
        <f t="shared" si="0"/>
        <v>(38,044624 23,8417355),ID: 1741,3bd-Vrilissia-1950€</v>
      </c>
      <c r="I1351" s="6" t="s">
        <v>4077</v>
      </c>
    </row>
    <row r="1352" spans="1:9" ht="13">
      <c r="A1352" s="11" t="s">
        <v>4078</v>
      </c>
      <c r="B1352" s="6">
        <f>VLOOKUP(A1352,list!A:K,11,FALSE)</f>
        <v>3</v>
      </c>
      <c r="C1352" s="6" t="str">
        <f>VLOOKUP(A1352,list!A:K,6,FALSE)</f>
        <v>Kifisia</v>
      </c>
      <c r="D1352" s="12">
        <f>VLOOKUP(A1352,list!A:K,3,FALSE)</f>
        <v>2060</v>
      </c>
      <c r="E1352" s="6" t="s">
        <v>4079</v>
      </c>
      <c r="F1352" s="11">
        <v>38.089406099999998</v>
      </c>
      <c r="G1352" s="11">
        <v>23.804702599999999</v>
      </c>
      <c r="H1352" s="6" t="str">
        <f t="shared" si="0"/>
        <v>(38,0894061 23,8047026),ID: 924,3bd-Kifisia-2060€</v>
      </c>
      <c r="I1352" s="6" t="s">
        <v>4080</v>
      </c>
    </row>
    <row r="1353" spans="1:9" ht="13">
      <c r="A1353" s="11" t="s">
        <v>4081</v>
      </c>
      <c r="B1353" s="6">
        <f>VLOOKUP(A1353,list!A:K,11,FALSE)</f>
        <v>3</v>
      </c>
      <c r="C1353" s="6" t="str">
        <f>VLOOKUP(A1353,list!A:K,6,FALSE)</f>
        <v>Melissia</v>
      </c>
      <c r="D1353" s="12">
        <f>VLOOKUP(A1353,list!A:K,3,FALSE)</f>
        <v>1270</v>
      </c>
      <c r="E1353" s="6" t="s">
        <v>4082</v>
      </c>
      <c r="F1353" s="11">
        <v>38.060873299999997</v>
      </c>
      <c r="G1353" s="11">
        <v>23.848040900000001</v>
      </c>
      <c r="H1353" s="6" t="str">
        <f t="shared" si="0"/>
        <v>(38,0608733 23,8480409),ID: 1253,3bd-Melissia-1270€</v>
      </c>
      <c r="I1353" s="6" t="s">
        <v>4083</v>
      </c>
    </row>
    <row r="1354" spans="1:9" ht="13">
      <c r="A1354" s="11" t="s">
        <v>4084</v>
      </c>
      <c r="B1354" s="6">
        <f>VLOOKUP(A1354,list!A:K,11,FALSE)</f>
        <v>3</v>
      </c>
      <c r="C1354" s="6" t="str">
        <f>VLOOKUP(A1354,list!A:K,6,FALSE)</f>
        <v>Chalandri</v>
      </c>
      <c r="D1354" s="12">
        <f>VLOOKUP(A1354,list!A:K,3,FALSE)</f>
        <v>1420</v>
      </c>
      <c r="E1354" s="6" t="s">
        <v>4085</v>
      </c>
      <c r="F1354" s="11">
        <v>38.025214200000001</v>
      </c>
      <c r="G1354" s="11">
        <v>23.7982236</v>
      </c>
      <c r="H1354" s="6" t="str">
        <f t="shared" si="0"/>
        <v>(38,0252142 23,7982236),ID: 1509,3bd-Chalandri-1420€</v>
      </c>
      <c r="I1354" s="6" t="s">
        <v>4086</v>
      </c>
    </row>
    <row r="1355" spans="1:9" ht="13">
      <c r="A1355" s="11" t="s">
        <v>4087</v>
      </c>
      <c r="B1355" s="6">
        <f>VLOOKUP(A1355,list!A:K,11,FALSE)</f>
        <v>3</v>
      </c>
      <c r="C1355" s="6" t="str">
        <f>VLOOKUP(A1355,list!A:K,6,FALSE)</f>
        <v>Palaio Faliro</v>
      </c>
      <c r="D1355" s="12">
        <f>VLOOKUP(A1355,list!A:K,3,FALSE)</f>
        <v>2010</v>
      </c>
      <c r="E1355" s="6" t="s">
        <v>4088</v>
      </c>
      <c r="F1355" s="11">
        <v>37.926152899999998</v>
      </c>
      <c r="G1355" s="11">
        <v>23.699080200000001</v>
      </c>
      <c r="H1355" s="6" t="str">
        <f t="shared" si="0"/>
        <v>(37,9261529 23,6990802),ID: 1823,3bd-Palaio Faliro-2010€</v>
      </c>
      <c r="I1355" s="6" t="s">
        <v>4089</v>
      </c>
    </row>
    <row r="1356" spans="1:9" ht="13">
      <c r="A1356" s="11" t="s">
        <v>4090</v>
      </c>
      <c r="B1356" s="6">
        <f>VLOOKUP(A1356,list!A:K,11,FALSE)</f>
        <v>3</v>
      </c>
      <c r="C1356" s="6" t="str">
        <f>VLOOKUP(A1356,list!A:K,6,FALSE)</f>
        <v>Neo Psychiko</v>
      </c>
      <c r="D1356" s="12">
        <f>VLOOKUP(A1356,list!A:K,3,FALSE)</f>
        <v>1580</v>
      </c>
      <c r="E1356" s="6" t="s">
        <v>4091</v>
      </c>
      <c r="F1356" s="11">
        <v>38.005327999999999</v>
      </c>
      <c r="G1356" s="11">
        <v>23.778745099999998</v>
      </c>
      <c r="H1356" s="6" t="str">
        <f t="shared" si="0"/>
        <v>(38,005328 23,7787451),ID: 991,3bd-Neo Psychiko-1580€</v>
      </c>
      <c r="I1356" s="6" t="s">
        <v>4092</v>
      </c>
    </row>
    <row r="1357" spans="1:9" ht="13">
      <c r="A1357" s="11" t="s">
        <v>4093</v>
      </c>
      <c r="B1357" s="6">
        <f>VLOOKUP(A1357,list!A:K,11,FALSE)</f>
        <v>3</v>
      </c>
      <c r="C1357" s="6" t="str">
        <f>VLOOKUP(A1357,list!A:K,6,FALSE)</f>
        <v>Marousi</v>
      </c>
      <c r="D1357" s="12">
        <f>VLOOKUP(A1357,list!A:K,3,FALSE)</f>
        <v>1190</v>
      </c>
      <c r="E1357" s="6" t="s">
        <v>4094</v>
      </c>
      <c r="F1357" s="11">
        <v>38.046310099999999</v>
      </c>
      <c r="G1357" s="11">
        <v>23.8074163</v>
      </c>
      <c r="H1357" s="6" t="str">
        <f t="shared" si="0"/>
        <v>(38,0463101 23,8074163),ID: 1821,3bd-Marousi-1190€</v>
      </c>
      <c r="I1357" s="6" t="s">
        <v>4095</v>
      </c>
    </row>
    <row r="1358" spans="1:9" ht="13">
      <c r="A1358" s="11" t="s">
        <v>4096</v>
      </c>
      <c r="B1358" s="6">
        <f>VLOOKUP(A1358,list!A:K,11,FALSE)</f>
        <v>3</v>
      </c>
      <c r="C1358" s="6" t="str">
        <f>VLOOKUP(A1358,list!A:K,6,FALSE)</f>
        <v>Kifisia</v>
      </c>
      <c r="D1358" s="12">
        <f>VLOOKUP(A1358,list!A:K,3,FALSE)</f>
        <v>2360</v>
      </c>
      <c r="E1358" s="6" t="s">
        <v>4097</v>
      </c>
      <c r="F1358" s="11">
        <v>38.042054700000001</v>
      </c>
      <c r="G1358" s="11">
        <v>23.8312667</v>
      </c>
      <c r="H1358" s="6" t="str">
        <f t="shared" si="0"/>
        <v>(38,0420547 23,8312667),ID: 479,3bd-Kifisia-2360€</v>
      </c>
      <c r="I1358" s="6" t="s">
        <v>4098</v>
      </c>
    </row>
    <row r="1359" spans="1:9" ht="13">
      <c r="A1359" s="11" t="s">
        <v>4099</v>
      </c>
      <c r="B1359" s="6">
        <f>VLOOKUP(A1359,list!A:K,11,FALSE)</f>
        <v>3</v>
      </c>
      <c r="C1359" s="6" t="str">
        <f>VLOOKUP(A1359,list!A:K,6,FALSE)</f>
        <v>Marousi</v>
      </c>
      <c r="D1359" s="12">
        <f>VLOOKUP(A1359,list!A:K,3,FALSE)</f>
        <v>1030</v>
      </c>
      <c r="E1359" s="6" t="s">
        <v>4100</v>
      </c>
      <c r="F1359" s="11">
        <v>38.049482599999997</v>
      </c>
      <c r="G1359" s="11">
        <v>23.8158399</v>
      </c>
      <c r="H1359" s="6" t="str">
        <f t="shared" si="0"/>
        <v>(38,0494826 23,8158399),ID: 1680,3bd-Marousi-1030€</v>
      </c>
      <c r="I1359" s="6" t="s">
        <v>4101</v>
      </c>
    </row>
    <row r="1360" spans="1:9" ht="13">
      <c r="A1360" s="11" t="s">
        <v>4102</v>
      </c>
      <c r="B1360" s="6">
        <f>VLOOKUP(A1360,list!A:K,11,FALSE)</f>
        <v>3</v>
      </c>
      <c r="C1360" s="6" t="str">
        <f>VLOOKUP(A1360,list!A:K,6,FALSE)</f>
        <v>Marousi</v>
      </c>
      <c r="D1360" s="12">
        <f>VLOOKUP(A1360,list!A:K,3,FALSE)</f>
        <v>1130</v>
      </c>
      <c r="E1360" s="6" t="s">
        <v>4103</v>
      </c>
      <c r="F1360" s="11">
        <v>38.054123400000002</v>
      </c>
      <c r="G1360" s="11">
        <v>23.7978545</v>
      </c>
      <c r="H1360" s="6" t="str">
        <f t="shared" si="0"/>
        <v>(38,0541234 23,7978545),ID: 1202,3bd-Marousi-1130€</v>
      </c>
      <c r="I1360" s="6" t="s">
        <v>4104</v>
      </c>
    </row>
    <row r="1361" spans="1:9" ht="13">
      <c r="A1361" s="11" t="s">
        <v>4105</v>
      </c>
      <c r="B1361" s="6">
        <f>VLOOKUP(A1361,list!A:K,11,FALSE)</f>
        <v>3</v>
      </c>
      <c r="C1361" s="6" t="str">
        <f>VLOOKUP(A1361,list!A:K,6,FALSE)</f>
        <v>Agia Paraskevi</v>
      </c>
      <c r="D1361" s="12">
        <f>VLOOKUP(A1361,list!A:K,3,FALSE)</f>
        <v>1180</v>
      </c>
      <c r="E1361" s="6" t="s">
        <v>4106</v>
      </c>
      <c r="F1361" s="11">
        <v>38.009183499999999</v>
      </c>
      <c r="G1361" s="11">
        <v>23.8282612</v>
      </c>
      <c r="H1361" s="6" t="str">
        <f t="shared" si="0"/>
        <v>(38,0091835 23,8282612),ID: 862,3bd-Agia Paraskevi-1180€</v>
      </c>
      <c r="I1361" s="6" t="s">
        <v>4107</v>
      </c>
    </row>
    <row r="1362" spans="1:9" ht="13">
      <c r="A1362" s="11" t="s">
        <v>4108</v>
      </c>
      <c r="B1362" s="6">
        <f>VLOOKUP(A1362,list!A:K,11,FALSE)</f>
        <v>3</v>
      </c>
      <c r="C1362" s="6" t="str">
        <f>VLOOKUP(A1362,list!A:K,6,FALSE)</f>
        <v>Stavros Niarchos Park Area</v>
      </c>
      <c r="D1362" s="12">
        <f>VLOOKUP(A1362,list!A:K,3,FALSE)</f>
        <v>1360</v>
      </c>
      <c r="E1362" s="6" t="s">
        <v>4109</v>
      </c>
      <c r="F1362" s="11">
        <v>37.942198900000001</v>
      </c>
      <c r="G1362" s="11">
        <v>23.6934583</v>
      </c>
      <c r="H1362" s="6" t="str">
        <f t="shared" si="0"/>
        <v>(37,9421989 23,6934583),ID: 1115,3bd-Stavros Niarchos Park Area-1360€</v>
      </c>
      <c r="I1362" s="6" t="s">
        <v>4110</v>
      </c>
    </row>
    <row r="1363" spans="1:9" ht="13">
      <c r="A1363" s="11" t="s">
        <v>4111</v>
      </c>
      <c r="B1363" s="6">
        <f>VLOOKUP(A1363,list!A:K,11,FALSE)</f>
        <v>3</v>
      </c>
      <c r="C1363" s="6" t="str">
        <f>VLOOKUP(A1363,list!A:K,6,FALSE)</f>
        <v>Stavros Niarchos Park Area</v>
      </c>
      <c r="D1363" s="12">
        <f>VLOOKUP(A1363,list!A:K,3,FALSE)</f>
        <v>1390</v>
      </c>
      <c r="E1363" s="6" t="s">
        <v>4112</v>
      </c>
      <c r="F1363" s="11">
        <v>37.942198900000001</v>
      </c>
      <c r="G1363" s="11">
        <v>23.6934583</v>
      </c>
      <c r="H1363" s="6" t="str">
        <f t="shared" si="0"/>
        <v>(37,9421989 23,6934583),ID: 1716,3bd-Stavros Niarchos Park Area-1390€</v>
      </c>
      <c r="I1363" s="6" t="s">
        <v>4113</v>
      </c>
    </row>
    <row r="1364" spans="1:9" ht="13">
      <c r="A1364" s="11" t="s">
        <v>4114</v>
      </c>
      <c r="B1364" s="6">
        <f>VLOOKUP(A1364,list!A:K,11,FALSE)</f>
        <v>3</v>
      </c>
      <c r="C1364" s="6" t="str">
        <f>VLOOKUP(A1364,list!A:K,6,FALSE)</f>
        <v>Marousi</v>
      </c>
      <c r="D1364" s="12">
        <f>VLOOKUP(A1364,list!A:K,3,FALSE)</f>
        <v>1470</v>
      </c>
      <c r="E1364" s="6" t="s">
        <v>4115</v>
      </c>
      <c r="F1364" s="11">
        <v>38.051031100000003</v>
      </c>
      <c r="G1364" s="11">
        <v>23.821848599999999</v>
      </c>
      <c r="H1364" s="6" t="str">
        <f t="shared" si="0"/>
        <v>(38,0510311 23,8218486),ID: 1443,3bd-Marousi-1470€</v>
      </c>
      <c r="I1364" s="6" t="s">
        <v>4116</v>
      </c>
    </row>
    <row r="1365" spans="1:9" ht="13">
      <c r="A1365" s="11" t="s">
        <v>4117</v>
      </c>
      <c r="B1365" s="6">
        <f>VLOOKUP(A1365,list!A:K,11,FALSE)</f>
        <v>3</v>
      </c>
      <c r="C1365" s="6" t="str">
        <f>VLOOKUP(A1365,list!A:K,6,FALSE)</f>
        <v>Kifisia</v>
      </c>
      <c r="D1365" s="12">
        <f>VLOOKUP(A1365,list!A:K,3,FALSE)</f>
        <v>2110</v>
      </c>
      <c r="E1365" s="6" t="s">
        <v>4118</v>
      </c>
      <c r="F1365" s="11">
        <v>38.033262299999997</v>
      </c>
      <c r="G1365" s="11">
        <v>23.822251000000001</v>
      </c>
      <c r="H1365" s="6" t="str">
        <f t="shared" si="0"/>
        <v>(38,0332623 23,822251),ID: 861,3bd-Kifisia-2110€</v>
      </c>
      <c r="I1365" s="6" t="s">
        <v>4119</v>
      </c>
    </row>
    <row r="1366" spans="1:9" ht="13">
      <c r="A1366" s="11" t="s">
        <v>4120</v>
      </c>
      <c r="B1366" s="6">
        <f>VLOOKUP(A1366,list!A:K,11,FALSE)</f>
        <v>3</v>
      </c>
      <c r="C1366" s="6" t="str">
        <f>VLOOKUP(A1366,list!A:K,6,FALSE)</f>
        <v>Vrilissia</v>
      </c>
      <c r="D1366" s="12">
        <f>VLOOKUP(A1366,list!A:K,3,FALSE)</f>
        <v>1300</v>
      </c>
      <c r="E1366" s="6" t="s">
        <v>4121</v>
      </c>
      <c r="F1366" s="11">
        <v>38.037735300000001</v>
      </c>
      <c r="G1366" s="11">
        <v>23.837652200000001</v>
      </c>
      <c r="H1366" s="6" t="str">
        <f t="shared" si="0"/>
        <v>(38,0377353 23,8376522),ID: 484,3bd-Vrilissia-1300€</v>
      </c>
      <c r="I1366" s="6" t="s">
        <v>4122</v>
      </c>
    </row>
    <row r="1367" spans="1:9" ht="13">
      <c r="A1367" s="11" t="s">
        <v>4123</v>
      </c>
      <c r="B1367" s="6">
        <f>VLOOKUP(A1367,list!A:K,11,FALSE)</f>
        <v>3</v>
      </c>
      <c r="C1367" s="6" t="str">
        <f>VLOOKUP(A1367,list!A:K,6,FALSE)</f>
        <v>Stavros Niarchos Park Area</v>
      </c>
      <c r="D1367" s="12">
        <f>VLOOKUP(A1367,list!A:K,3,FALSE)</f>
        <v>1340</v>
      </c>
      <c r="E1367" s="6" t="s">
        <v>4124</v>
      </c>
      <c r="F1367" s="11">
        <v>37.942198900000001</v>
      </c>
      <c r="G1367" s="11">
        <v>23.6934583</v>
      </c>
      <c r="H1367" s="6" t="str">
        <f t="shared" si="0"/>
        <v>(37,9421989 23,6934583),ID: 1027,3bd-Stavros Niarchos Park Area-1340€</v>
      </c>
      <c r="I1367" s="6" t="s">
        <v>4125</v>
      </c>
    </row>
    <row r="1368" spans="1:9" ht="13">
      <c r="A1368" s="11" t="s">
        <v>4126</v>
      </c>
      <c r="B1368" s="6">
        <f>VLOOKUP(A1368,list!A:K,11,FALSE)</f>
        <v>3</v>
      </c>
      <c r="C1368" s="6" t="str">
        <f>VLOOKUP(A1368,list!A:K,6,FALSE)</f>
        <v>Chalandri</v>
      </c>
      <c r="D1368" s="12">
        <f>VLOOKUP(A1368,list!A:K,3,FALSE)</f>
        <v>1490</v>
      </c>
      <c r="E1368" s="6" t="s">
        <v>4127</v>
      </c>
      <c r="F1368" s="11">
        <v>38.021977900000003</v>
      </c>
      <c r="G1368" s="11">
        <v>23.808967899999999</v>
      </c>
      <c r="H1368" s="6" t="str">
        <f t="shared" si="0"/>
        <v>(38,0219779 23,8089679),ID: 1035,3bd-Chalandri-1490€</v>
      </c>
      <c r="I1368" s="6" t="s">
        <v>4128</v>
      </c>
    </row>
    <row r="1369" spans="1:9" ht="13">
      <c r="A1369" s="11" t="s">
        <v>4129</v>
      </c>
      <c r="B1369" s="6">
        <f>VLOOKUP(A1369,list!A:K,11,FALSE)</f>
        <v>3</v>
      </c>
      <c r="C1369" s="6" t="str">
        <f>VLOOKUP(A1369,list!A:K,6,FALSE)</f>
        <v>Chalandri</v>
      </c>
      <c r="D1369" s="12">
        <f>VLOOKUP(A1369,list!A:K,3,FALSE)</f>
        <v>1600</v>
      </c>
      <c r="E1369" s="6" t="s">
        <v>4130</v>
      </c>
      <c r="F1369" s="11">
        <v>38.0390552</v>
      </c>
      <c r="G1369" s="11">
        <v>23.831056400000001</v>
      </c>
      <c r="H1369" s="6" t="str">
        <f t="shared" si="0"/>
        <v>(38,0390552 23,8310564),ID: 1026,3bd-Chalandri-1600€</v>
      </c>
      <c r="I1369" s="6" t="s">
        <v>4131</v>
      </c>
    </row>
    <row r="1370" spans="1:9" ht="13">
      <c r="A1370" s="11" t="s">
        <v>4132</v>
      </c>
      <c r="B1370" s="6">
        <f>VLOOKUP(A1370,list!A:K,11,FALSE)</f>
        <v>3</v>
      </c>
      <c r="C1370" s="6" t="str">
        <f>VLOOKUP(A1370,list!A:K,6,FALSE)</f>
        <v>Chalandri</v>
      </c>
      <c r="D1370" s="12">
        <f>VLOOKUP(A1370,list!A:K,3,FALSE)</f>
        <v>1370</v>
      </c>
      <c r="E1370" s="6" t="s">
        <v>4133</v>
      </c>
      <c r="F1370" s="11">
        <v>38.026293799999998</v>
      </c>
      <c r="G1370" s="11">
        <v>23.8385085</v>
      </c>
      <c r="H1370" s="6" t="str">
        <f t="shared" si="0"/>
        <v>(38,0262938 23,8385085),ID: 1775,3bd-Chalandri-1370€</v>
      </c>
      <c r="I1370" s="6" t="s">
        <v>4134</v>
      </c>
    </row>
    <row r="1371" spans="1:9" ht="13">
      <c r="A1371" s="11" t="s">
        <v>4135</v>
      </c>
      <c r="B1371" s="6">
        <f>VLOOKUP(A1371,list!A:K,11,FALSE)</f>
        <v>3</v>
      </c>
      <c r="C1371" s="6" t="str">
        <f>VLOOKUP(A1371,list!A:K,6,FALSE)</f>
        <v>Agia Paraskevi</v>
      </c>
      <c r="D1371" s="12">
        <f>VLOOKUP(A1371,list!A:K,3,FALSE)</f>
        <v>1390</v>
      </c>
      <c r="E1371" s="6" t="s">
        <v>4136</v>
      </c>
      <c r="F1371" s="11">
        <v>38.003699599999997</v>
      </c>
      <c r="G1371" s="11">
        <v>23.827057499999999</v>
      </c>
      <c r="H1371" s="6" t="str">
        <f t="shared" si="0"/>
        <v>(38,0036996 23,8270575),ID: 1373,3bd-Agia Paraskevi-1390€</v>
      </c>
      <c r="I1371" s="6" t="s">
        <v>4137</v>
      </c>
    </row>
    <row r="1372" spans="1:9" ht="13">
      <c r="A1372" s="11" t="s">
        <v>4138</v>
      </c>
      <c r="B1372" s="6">
        <f>VLOOKUP(A1372,list!A:K,11,FALSE)</f>
        <v>3</v>
      </c>
      <c r="C1372" s="6" t="str">
        <f>VLOOKUP(A1372,list!A:K,6,FALSE)</f>
        <v>Marousi</v>
      </c>
      <c r="D1372" s="12">
        <f>VLOOKUP(A1372,list!A:K,3,FALSE)</f>
        <v>1490</v>
      </c>
      <c r="E1372" s="6" t="s">
        <v>4139</v>
      </c>
      <c r="F1372" s="11">
        <v>38.036072799999999</v>
      </c>
      <c r="G1372" s="11">
        <v>23.810483399999999</v>
      </c>
      <c r="H1372" s="6" t="str">
        <f t="shared" si="0"/>
        <v>(38,0360728 23,8104834),ID: 1761,3bd-Marousi-1490€</v>
      </c>
      <c r="I1372" s="6" t="s">
        <v>4140</v>
      </c>
    </row>
    <row r="1373" spans="1:9" ht="13">
      <c r="A1373" s="11" t="s">
        <v>4141</v>
      </c>
      <c r="B1373" s="6">
        <f>VLOOKUP(A1373,list!A:K,11,FALSE)</f>
        <v>3</v>
      </c>
      <c r="C1373" s="6" t="str">
        <f>VLOOKUP(A1373,list!A:K,6,FALSE)</f>
        <v>Kolonaki</v>
      </c>
      <c r="D1373" s="12">
        <f>VLOOKUP(A1373,list!A:K,3,FALSE)</f>
        <v>2130</v>
      </c>
      <c r="E1373" s="6" t="s">
        <v>4142</v>
      </c>
      <c r="F1373" s="11">
        <v>37.978614499999999</v>
      </c>
      <c r="G1373" s="11">
        <v>23.749917799999999</v>
      </c>
      <c r="H1373" s="6" t="str">
        <f t="shared" si="0"/>
        <v>(37,9786145 23,7499178),ID: 445,3bd-Kolonaki-2130€</v>
      </c>
      <c r="I1373" s="6" t="s">
        <v>4143</v>
      </c>
    </row>
    <row r="1374" spans="1:9" ht="13">
      <c r="A1374" s="11" t="s">
        <v>4144</v>
      </c>
      <c r="B1374" s="6">
        <f>VLOOKUP(A1374,list!A:K,11,FALSE)</f>
        <v>3</v>
      </c>
      <c r="C1374" s="6" t="str">
        <f>VLOOKUP(A1374,list!A:K,6,FALSE)</f>
        <v>Kolonaki</v>
      </c>
      <c r="D1374" s="12">
        <f>VLOOKUP(A1374,list!A:K,3,FALSE)</f>
        <v>2950</v>
      </c>
      <c r="E1374" s="6" t="s">
        <v>4145</v>
      </c>
      <c r="F1374" s="11">
        <v>37.977943000000003</v>
      </c>
      <c r="G1374" s="11">
        <v>23.7437094</v>
      </c>
      <c r="H1374" s="6" t="str">
        <f t="shared" si="0"/>
        <v>(37,977943 23,7437094),ID: 1634,3bd-Kolonaki-2950€</v>
      </c>
      <c r="I1374" s="6" t="s">
        <v>4146</v>
      </c>
    </row>
    <row r="1375" spans="1:9" ht="13">
      <c r="A1375" s="11" t="s">
        <v>4147</v>
      </c>
      <c r="B1375" s="6">
        <f>VLOOKUP(A1375,list!A:K,11,FALSE)</f>
        <v>3</v>
      </c>
      <c r="C1375" s="6" t="str">
        <f>VLOOKUP(A1375,list!A:K,6,FALSE)</f>
        <v>Politeia</v>
      </c>
      <c r="D1375" s="12">
        <f>VLOOKUP(A1375,list!A:K,3,FALSE)</f>
        <v>3710</v>
      </c>
      <c r="E1375" s="6" t="s">
        <v>4148</v>
      </c>
      <c r="F1375" s="11">
        <v>37.965688900000004</v>
      </c>
      <c r="G1375" s="11">
        <v>23.748815400000002</v>
      </c>
      <c r="H1375" s="6" t="str">
        <f t="shared" si="0"/>
        <v>(37,9656889 23,7488154),ID: 1150,3bd-Politeia-3710€</v>
      </c>
      <c r="I1375" s="6" t="s">
        <v>4149</v>
      </c>
    </row>
    <row r="1376" spans="1:9" ht="13">
      <c r="A1376" s="11" t="s">
        <v>4150</v>
      </c>
      <c r="B1376" s="6">
        <f>VLOOKUP(A1376,list!A:K,11,FALSE)</f>
        <v>3</v>
      </c>
      <c r="C1376" s="6" t="str">
        <f>VLOOKUP(A1376,list!A:K,6,FALSE)</f>
        <v>Agia Paraskevi</v>
      </c>
      <c r="D1376" s="12">
        <f>VLOOKUP(A1376,list!A:K,3,FALSE)</f>
        <v>1200</v>
      </c>
      <c r="E1376" s="6" t="s">
        <v>4151</v>
      </c>
      <c r="F1376" s="11">
        <v>38.0088735</v>
      </c>
      <c r="G1376" s="11">
        <v>23.816003500000001</v>
      </c>
      <c r="H1376" s="6" t="str">
        <f t="shared" si="0"/>
        <v>(38,0088735 23,8160035),ID: 1162,3bd-Agia Paraskevi-1200€</v>
      </c>
      <c r="I1376" s="6" t="s">
        <v>4152</v>
      </c>
    </row>
    <row r="1377" spans="1:9" ht="13">
      <c r="A1377" s="11" t="s">
        <v>4153</v>
      </c>
      <c r="B1377" s="6">
        <f>VLOOKUP(A1377,list!A:K,11,FALSE)</f>
        <v>3</v>
      </c>
      <c r="C1377" s="6" t="str">
        <f>VLOOKUP(A1377,list!A:K,6,FALSE)</f>
        <v>Agia Paraskevi</v>
      </c>
      <c r="D1377" s="12">
        <f>VLOOKUP(A1377,list!A:K,3,FALSE)</f>
        <v>1240</v>
      </c>
      <c r="E1377" s="6" t="s">
        <v>4154</v>
      </c>
      <c r="F1377" s="11">
        <v>38.007235700000003</v>
      </c>
      <c r="G1377" s="11">
        <v>23.830381500000001</v>
      </c>
      <c r="H1377" s="6" t="str">
        <f t="shared" si="0"/>
        <v>(38,0072357 23,8303815),ID: 1139,3bd-Agia Paraskevi-1240€</v>
      </c>
      <c r="I1377" s="6" t="s">
        <v>4155</v>
      </c>
    </row>
    <row r="1378" spans="1:9" ht="13">
      <c r="A1378" s="11" t="s">
        <v>4156</v>
      </c>
      <c r="B1378" s="6">
        <f>VLOOKUP(A1378,list!A:K,11,FALSE)</f>
        <v>3</v>
      </c>
      <c r="C1378" s="6" t="str">
        <f>VLOOKUP(A1378,list!A:K,6,FALSE)</f>
        <v>Marousi</v>
      </c>
      <c r="D1378" s="12">
        <f>VLOOKUP(A1378,list!A:K,3,FALSE)</f>
        <v>1240</v>
      </c>
      <c r="E1378" s="6" t="s">
        <v>4157</v>
      </c>
      <c r="F1378" s="11">
        <v>38.054989499999998</v>
      </c>
      <c r="G1378" s="11">
        <v>23.826784100000001</v>
      </c>
      <c r="H1378" s="6" t="str">
        <f t="shared" si="0"/>
        <v>(38,0549895 23,8267841),ID: 800,3bd-Marousi-1240€</v>
      </c>
      <c r="I1378" s="6" t="s">
        <v>4158</v>
      </c>
    </row>
    <row r="1379" spans="1:9" ht="13">
      <c r="A1379" s="11" t="s">
        <v>4159</v>
      </c>
      <c r="B1379" s="6">
        <f>VLOOKUP(A1379,list!A:K,11,FALSE)</f>
        <v>3</v>
      </c>
      <c r="C1379" s="6" t="str">
        <f>VLOOKUP(A1379,list!A:K,6,FALSE)</f>
        <v>Papagou</v>
      </c>
      <c r="D1379" s="12">
        <f>VLOOKUP(A1379,list!A:K,3,FALSE)</f>
        <v>1300</v>
      </c>
      <c r="E1379" s="6" t="s">
        <v>4160</v>
      </c>
      <c r="F1379" s="11">
        <v>37.979433700000001</v>
      </c>
      <c r="G1379" s="11">
        <v>23.789937699999999</v>
      </c>
      <c r="H1379" s="6" t="str">
        <f t="shared" si="0"/>
        <v>(37,9794337 23,7899377),ID: 1030,3bd-Papagou-1300€</v>
      </c>
      <c r="I1379" s="6" t="s">
        <v>4161</v>
      </c>
    </row>
    <row r="1380" spans="1:9" ht="13">
      <c r="A1380" s="11" t="s">
        <v>4162</v>
      </c>
      <c r="B1380" s="6">
        <f>VLOOKUP(A1380,list!A:K,11,FALSE)</f>
        <v>3</v>
      </c>
      <c r="C1380" s="6" t="str">
        <f>VLOOKUP(A1380,list!A:K,6,FALSE)</f>
        <v>Pangrati</v>
      </c>
      <c r="D1380" s="12">
        <f>VLOOKUP(A1380,list!A:K,3,FALSE)</f>
        <v>1320</v>
      </c>
      <c r="E1380" s="6" t="s">
        <v>4163</v>
      </c>
      <c r="F1380" s="11">
        <v>37.970579899999997</v>
      </c>
      <c r="G1380" s="11">
        <v>23.748240599999999</v>
      </c>
      <c r="H1380" s="6" t="str">
        <f t="shared" si="0"/>
        <v>(37,9705799 23,7482406),ID: 1272,3bd-Pangrati-1320€</v>
      </c>
      <c r="I1380" s="6" t="s">
        <v>4164</v>
      </c>
    </row>
    <row r="1381" spans="1:9" ht="13">
      <c r="A1381" s="11" t="s">
        <v>4165</v>
      </c>
      <c r="B1381" s="6">
        <f>VLOOKUP(A1381,list!A:K,11,FALSE)</f>
        <v>3</v>
      </c>
      <c r="C1381" s="6" t="str">
        <f>VLOOKUP(A1381,list!A:K,6,FALSE)</f>
        <v>Nea Smyrni</v>
      </c>
      <c r="D1381" s="12">
        <f>VLOOKUP(A1381,list!A:K,3,FALSE)</f>
        <v>1330</v>
      </c>
      <c r="E1381" s="6" t="s">
        <v>4166</v>
      </c>
      <c r="F1381" s="11">
        <v>37.943156600000002</v>
      </c>
      <c r="G1381" s="11">
        <v>23.702443599999999</v>
      </c>
      <c r="H1381" s="6" t="str">
        <f t="shared" si="0"/>
        <v>(37,9431566 23,7024436),ID: 1295,3bd-Nea Smyrni-1330€</v>
      </c>
      <c r="I1381" s="6" t="s">
        <v>4167</v>
      </c>
    </row>
    <row r="1382" spans="1:9" ht="13">
      <c r="A1382" s="11" t="s">
        <v>4168</v>
      </c>
      <c r="B1382" s="6">
        <f>VLOOKUP(A1382,list!A:K,11,FALSE)</f>
        <v>3</v>
      </c>
      <c r="C1382" s="6" t="str">
        <f>VLOOKUP(A1382,list!A:K,6,FALSE)</f>
        <v>Kifisia</v>
      </c>
      <c r="D1382" s="12">
        <f>VLOOKUP(A1382,list!A:K,3,FALSE)</f>
        <v>1400</v>
      </c>
      <c r="E1382" s="6" t="s">
        <v>4169</v>
      </c>
      <c r="F1382" s="11">
        <v>37.975400899999997</v>
      </c>
      <c r="G1382" s="11">
        <v>23.725591600000001</v>
      </c>
      <c r="H1382" s="6" t="str">
        <f t="shared" si="0"/>
        <v>(37,9754009 23,7255916),ID: 1339,3bd-Kifisia-1400€</v>
      </c>
      <c r="I1382" s="6" t="s">
        <v>4170</v>
      </c>
    </row>
    <row r="1383" spans="1:9" ht="13">
      <c r="A1383" s="11" t="s">
        <v>4171</v>
      </c>
      <c r="B1383" s="6">
        <f>VLOOKUP(A1383,list!A:K,11,FALSE)</f>
        <v>3</v>
      </c>
      <c r="C1383" s="6" t="str">
        <f>VLOOKUP(A1383,list!A:K,6,FALSE)</f>
        <v>Chalandri</v>
      </c>
      <c r="D1383" s="12">
        <f>VLOOKUP(A1383,list!A:K,3,FALSE)</f>
        <v>1420</v>
      </c>
      <c r="E1383" s="6" t="s">
        <v>4172</v>
      </c>
      <c r="F1383" s="11">
        <v>38.022782900000003</v>
      </c>
      <c r="G1383" s="11">
        <v>23.792387000000002</v>
      </c>
      <c r="H1383" s="6" t="str">
        <f t="shared" si="0"/>
        <v>(38,0227829 23,792387),ID: 1669,3bd-Chalandri-1420€</v>
      </c>
      <c r="I1383" s="6" t="s">
        <v>4173</v>
      </c>
    </row>
    <row r="1384" spans="1:9" ht="13">
      <c r="A1384" s="11" t="s">
        <v>4174</v>
      </c>
      <c r="B1384" s="6">
        <f>VLOOKUP(A1384,list!A:K,11,FALSE)</f>
        <v>3</v>
      </c>
      <c r="C1384" s="6" t="str">
        <f>VLOOKUP(A1384,list!A:K,6,FALSE)</f>
        <v>Chalandri</v>
      </c>
      <c r="D1384" s="12">
        <f>VLOOKUP(A1384,list!A:K,3,FALSE)</f>
        <v>1430</v>
      </c>
      <c r="E1384" s="6" t="s">
        <v>4175</v>
      </c>
      <c r="F1384" s="11">
        <v>38.0081937</v>
      </c>
      <c r="G1384" s="11">
        <v>23.798720599999999</v>
      </c>
      <c r="H1384" s="6" t="str">
        <f t="shared" si="0"/>
        <v>(38,0081937 23,7987206),ID: 1255,3bd-Chalandri-1430€</v>
      </c>
      <c r="I1384" s="6" t="s">
        <v>4176</v>
      </c>
    </row>
    <row r="1385" spans="1:9" ht="13">
      <c r="A1385" s="11" t="s">
        <v>4177</v>
      </c>
      <c r="B1385" s="6">
        <f>VLOOKUP(A1385,list!A:K,11,FALSE)</f>
        <v>3</v>
      </c>
      <c r="C1385" s="6" t="str">
        <f>VLOOKUP(A1385,list!A:K,6,FALSE)</f>
        <v>Palaio Faliro</v>
      </c>
      <c r="D1385" s="12">
        <f>VLOOKUP(A1385,list!A:K,3,FALSE)</f>
        <v>1460</v>
      </c>
      <c r="E1385" s="6" t="s">
        <v>4178</v>
      </c>
      <c r="F1385" s="11">
        <v>37.930248200000001</v>
      </c>
      <c r="G1385" s="11">
        <v>23.6899932</v>
      </c>
      <c r="H1385" s="6" t="str">
        <f t="shared" si="0"/>
        <v>(37,9302482 23,6899932),ID: 600,3bd-Palaio Faliro-1460€</v>
      </c>
      <c r="I1385" s="6" t="s">
        <v>4179</v>
      </c>
    </row>
    <row r="1386" spans="1:9" ht="13">
      <c r="A1386" s="11" t="s">
        <v>4180</v>
      </c>
      <c r="B1386" s="6">
        <f>VLOOKUP(A1386,list!A:K,11,FALSE)</f>
        <v>3</v>
      </c>
      <c r="C1386" s="6" t="str">
        <f>VLOOKUP(A1386,list!A:K,6,FALSE)</f>
        <v>Chalandri</v>
      </c>
      <c r="D1386" s="12">
        <f>VLOOKUP(A1386,list!A:K,3,FALSE)</f>
        <v>1470</v>
      </c>
      <c r="E1386" s="6" t="s">
        <v>3870</v>
      </c>
      <c r="F1386" s="11">
        <v>38.037363200000001</v>
      </c>
      <c r="G1386" s="11">
        <v>23.837416699999999</v>
      </c>
      <c r="H1386" s="6" t="str">
        <f t="shared" si="0"/>
        <v>(38,0373632 23,8374167),ID: 593,3bd-Chalandri-1470€</v>
      </c>
      <c r="I1386" s="6" t="s">
        <v>4181</v>
      </c>
    </row>
    <row r="1387" spans="1:9" ht="13">
      <c r="A1387" s="11" t="s">
        <v>4182</v>
      </c>
      <c r="B1387" s="6">
        <f>VLOOKUP(A1387,list!A:K,11,FALSE)</f>
        <v>3</v>
      </c>
      <c r="C1387" s="6" t="str">
        <f>VLOOKUP(A1387,list!A:K,6,FALSE)</f>
        <v>Marousi</v>
      </c>
      <c r="D1387" s="12">
        <f>VLOOKUP(A1387,list!A:K,3,FALSE)</f>
        <v>1490</v>
      </c>
      <c r="E1387" s="6" t="s">
        <v>4183</v>
      </c>
      <c r="F1387" s="11">
        <v>38.006043400000003</v>
      </c>
      <c r="G1387" s="11">
        <v>23.729951</v>
      </c>
      <c r="H1387" s="6" t="str">
        <f t="shared" si="0"/>
        <v>(38,0060434 23,729951),ID: 443,3bd-Marousi-1490€</v>
      </c>
      <c r="I1387" s="6" t="s">
        <v>4184</v>
      </c>
    </row>
    <row r="1388" spans="1:9" ht="13">
      <c r="A1388" s="11" t="s">
        <v>4185</v>
      </c>
      <c r="B1388" s="6">
        <f>VLOOKUP(A1388,list!A:K,11,FALSE)</f>
        <v>3</v>
      </c>
      <c r="C1388" s="6" t="str">
        <f>VLOOKUP(A1388,list!A:K,6,FALSE)</f>
        <v>Marousi</v>
      </c>
      <c r="D1388" s="12">
        <f>VLOOKUP(A1388,list!A:K,3,FALSE)</f>
        <v>1520</v>
      </c>
      <c r="E1388" s="6" t="s">
        <v>4186</v>
      </c>
      <c r="F1388" s="11">
        <v>38.033802000000001</v>
      </c>
      <c r="G1388" s="11">
        <v>23.796797300000001</v>
      </c>
      <c r="H1388" s="6" t="str">
        <f t="shared" si="0"/>
        <v>(38,033802 23,7967973),ID: 782,3bd-Marousi-1520€</v>
      </c>
      <c r="I1388" s="6" t="s">
        <v>4187</v>
      </c>
    </row>
    <row r="1389" spans="1:9" ht="13">
      <c r="A1389" s="11" t="s">
        <v>4188</v>
      </c>
      <c r="B1389" s="6">
        <f>VLOOKUP(A1389,list!A:K,11,FALSE)</f>
        <v>3</v>
      </c>
      <c r="C1389" s="6" t="str">
        <f>VLOOKUP(A1389,list!A:K,6,FALSE)</f>
        <v>Kifisia</v>
      </c>
      <c r="D1389" s="12">
        <f>VLOOKUP(A1389,list!A:K,3,FALSE)</f>
        <v>1640</v>
      </c>
      <c r="E1389" s="6" t="s">
        <v>4189</v>
      </c>
      <c r="F1389" s="11">
        <v>37.989481699999999</v>
      </c>
      <c r="G1389" s="11">
        <v>23.722492200000001</v>
      </c>
      <c r="H1389" s="6" t="str">
        <f t="shared" si="0"/>
        <v>(37,9894817 23,7224922),ID: 1436,3bd-Kifisia-1640€</v>
      </c>
      <c r="I1389" s="6" t="s">
        <v>4190</v>
      </c>
    </row>
    <row r="1390" spans="1:9" ht="13">
      <c r="A1390" s="11" t="s">
        <v>4191</v>
      </c>
      <c r="B1390" s="6">
        <f>VLOOKUP(A1390,list!A:K,11,FALSE)</f>
        <v>3</v>
      </c>
      <c r="C1390" s="6" t="str">
        <f>VLOOKUP(A1390,list!A:K,6,FALSE)</f>
        <v>Marousi</v>
      </c>
      <c r="D1390" s="12">
        <f>VLOOKUP(A1390,list!A:K,3,FALSE)</f>
        <v>1760</v>
      </c>
      <c r="E1390" s="6" t="s">
        <v>4192</v>
      </c>
      <c r="F1390" s="11">
        <v>38.046310099999999</v>
      </c>
      <c r="G1390" s="11">
        <v>23.8074163</v>
      </c>
      <c r="H1390" s="6" t="str">
        <f t="shared" si="0"/>
        <v>(38,0463101 23,8074163),ID: 1954,3bd-Marousi-1760€</v>
      </c>
      <c r="I1390" s="6" t="s">
        <v>4193</v>
      </c>
    </row>
    <row r="1391" spans="1:9" ht="13">
      <c r="A1391" s="11" t="s">
        <v>4194</v>
      </c>
      <c r="B1391" s="6">
        <f>VLOOKUP(A1391,list!A:K,11,FALSE)</f>
        <v>3</v>
      </c>
      <c r="C1391" s="6" t="str">
        <f>VLOOKUP(A1391,list!A:K,6,FALSE)</f>
        <v>Palaio Faliro</v>
      </c>
      <c r="D1391" s="12">
        <f>VLOOKUP(A1391,list!A:K,3,FALSE)</f>
        <v>1810</v>
      </c>
      <c r="E1391" s="6" t="s">
        <v>4195</v>
      </c>
      <c r="F1391" s="11">
        <v>37.930161300000002</v>
      </c>
      <c r="G1391" s="11">
        <v>23.691233799999999</v>
      </c>
      <c r="H1391" s="6" t="str">
        <f t="shared" si="0"/>
        <v>(37,9301613 23,6912338),ID: 1429,3bd-Palaio Faliro-1810€</v>
      </c>
      <c r="I1391" s="6" t="s">
        <v>4196</v>
      </c>
    </row>
    <row r="1392" spans="1:9" ht="13">
      <c r="A1392" s="11" t="s">
        <v>4197</v>
      </c>
      <c r="B1392" s="6">
        <f>VLOOKUP(A1392,list!A:K,11,FALSE)</f>
        <v>3</v>
      </c>
      <c r="C1392" s="6" t="str">
        <f>VLOOKUP(A1392,list!A:K,6,FALSE)</f>
        <v>Vrilissia</v>
      </c>
      <c r="D1392" s="12">
        <f>VLOOKUP(A1392,list!A:K,3,FALSE)</f>
        <v>1820</v>
      </c>
      <c r="E1392" s="6" t="s">
        <v>4198</v>
      </c>
      <c r="F1392" s="11">
        <v>38.033954700000002</v>
      </c>
      <c r="G1392" s="11">
        <v>23.8330552</v>
      </c>
      <c r="H1392" s="6" t="str">
        <f t="shared" si="0"/>
        <v>(38,0339547 23,8330552),ID: 1407,3bd-Vrilissia-1820€</v>
      </c>
      <c r="I1392" s="6" t="s">
        <v>4199</v>
      </c>
    </row>
    <row r="1393" spans="1:9" ht="13">
      <c r="A1393" s="11" t="s">
        <v>4200</v>
      </c>
      <c r="B1393" s="6">
        <f>VLOOKUP(A1393,list!A:K,11,FALSE)</f>
        <v>3</v>
      </c>
      <c r="C1393" s="6" t="str">
        <f>VLOOKUP(A1393,list!A:K,6,FALSE)</f>
        <v>Kifisia</v>
      </c>
      <c r="D1393" s="12">
        <f>VLOOKUP(A1393,list!A:K,3,FALSE)</f>
        <v>1880</v>
      </c>
      <c r="E1393" s="6" t="s">
        <v>4201</v>
      </c>
      <c r="F1393" s="11">
        <v>38.033262299999997</v>
      </c>
      <c r="G1393" s="11">
        <v>23.822251000000001</v>
      </c>
      <c r="H1393" s="6" t="str">
        <f t="shared" si="0"/>
        <v>(38,0332623 23,822251),ID: 97,3bd-Kifisia-1880€</v>
      </c>
      <c r="I1393" s="6" t="s">
        <v>4202</v>
      </c>
    </row>
    <row r="1394" spans="1:9" ht="13">
      <c r="A1394" s="11" t="s">
        <v>4203</v>
      </c>
      <c r="B1394" s="6">
        <f>VLOOKUP(A1394,list!A:K,11,FALSE)</f>
        <v>3</v>
      </c>
      <c r="C1394" s="6" t="str">
        <f>VLOOKUP(A1394,list!A:K,6,FALSE)</f>
        <v>Kifisia</v>
      </c>
      <c r="D1394" s="12">
        <f>VLOOKUP(A1394,list!A:K,3,FALSE)</f>
        <v>1970</v>
      </c>
      <c r="E1394" s="6" t="s">
        <v>4204</v>
      </c>
      <c r="F1394" s="11">
        <v>38.069700900000001</v>
      </c>
      <c r="G1394" s="11">
        <v>23.807720700000001</v>
      </c>
      <c r="H1394" s="6" t="str">
        <f t="shared" si="0"/>
        <v>(38,0697009 23,8077207),ID: 552,3bd-Kifisia-1970€</v>
      </c>
      <c r="I1394" s="6" t="s">
        <v>4205</v>
      </c>
    </row>
    <row r="1395" spans="1:9" ht="13">
      <c r="A1395" s="11" t="s">
        <v>4206</v>
      </c>
      <c r="B1395" s="6">
        <f>VLOOKUP(A1395,list!A:K,11,FALSE)</f>
        <v>3</v>
      </c>
      <c r="C1395" s="6" t="str">
        <f>VLOOKUP(A1395,list!A:K,6,FALSE)</f>
        <v>Chalandri</v>
      </c>
      <c r="D1395" s="12">
        <f>VLOOKUP(A1395,list!A:K,3,FALSE)</f>
        <v>2020</v>
      </c>
      <c r="E1395" s="6" t="s">
        <v>4207</v>
      </c>
      <c r="F1395" s="11">
        <v>38.021421400000001</v>
      </c>
      <c r="G1395" s="11">
        <v>23.798767900000001</v>
      </c>
      <c r="H1395" s="6" t="str">
        <f t="shared" si="0"/>
        <v>(38,0214214 23,7987679),ID: 1529,3bd-Chalandri-2020€</v>
      </c>
      <c r="I1395" s="6" t="s">
        <v>4208</v>
      </c>
    </row>
    <row r="1396" spans="1:9" ht="13">
      <c r="A1396" s="11" t="s">
        <v>4209</v>
      </c>
      <c r="B1396" s="6">
        <f>VLOOKUP(A1396,list!A:K,11,FALSE)</f>
        <v>3</v>
      </c>
      <c r="C1396" s="6" t="str">
        <f>VLOOKUP(A1396,list!A:K,6,FALSE)</f>
        <v>Kifisia</v>
      </c>
      <c r="D1396" s="12">
        <f>VLOOKUP(A1396,list!A:K,3,FALSE)</f>
        <v>2350</v>
      </c>
      <c r="E1396" s="6" t="s">
        <v>4210</v>
      </c>
      <c r="F1396" s="11">
        <v>38.073167099999999</v>
      </c>
      <c r="G1396" s="11">
        <v>23.8268658</v>
      </c>
      <c r="H1396" s="6" t="str">
        <f t="shared" si="0"/>
        <v>(38,0731671 23,8268658),ID: 23,3bd-Kifisia-2350€</v>
      </c>
      <c r="I1396" s="6" t="s">
        <v>4211</v>
      </c>
    </row>
    <row r="1397" spans="1:9" ht="13">
      <c r="A1397" s="11" t="s">
        <v>4212</v>
      </c>
      <c r="B1397" s="6">
        <f>VLOOKUP(A1397,list!A:K,11,FALSE)</f>
        <v>3</v>
      </c>
      <c r="C1397" s="6" t="str">
        <f>VLOOKUP(A1397,list!A:K,6,FALSE)</f>
        <v>Chalandri</v>
      </c>
      <c r="D1397" s="12">
        <f>VLOOKUP(A1397,list!A:K,3,FALSE)</f>
        <v>1360</v>
      </c>
      <c r="E1397" s="6" t="s">
        <v>4213</v>
      </c>
      <c r="F1397" s="11">
        <v>38.021421400000001</v>
      </c>
      <c r="G1397" s="11">
        <v>23.798767900000001</v>
      </c>
      <c r="H1397" s="6" t="str">
        <f t="shared" si="0"/>
        <v>(38,0214214 23,7987679),ID: 1296,3bd-Chalandri-1360€</v>
      </c>
      <c r="I1397" s="6" t="s">
        <v>4214</v>
      </c>
    </row>
    <row r="1398" spans="1:9" ht="13">
      <c r="A1398" s="11" t="s">
        <v>4215</v>
      </c>
      <c r="B1398" s="6">
        <f>VLOOKUP(A1398,list!A:K,11,FALSE)</f>
        <v>3</v>
      </c>
      <c r="C1398" s="6" t="str">
        <f>VLOOKUP(A1398,list!A:K,6,FALSE)</f>
        <v>Alimos</v>
      </c>
      <c r="D1398" s="12">
        <f>VLOOKUP(A1398,list!A:K,3,FALSE)</f>
        <v>1380</v>
      </c>
      <c r="E1398" s="6" t="s">
        <v>4216</v>
      </c>
      <c r="F1398" s="11">
        <v>37.909860999999999</v>
      </c>
      <c r="G1398" s="11">
        <v>23.718165299999999</v>
      </c>
      <c r="H1398" s="6" t="str">
        <f t="shared" si="0"/>
        <v>(37,909861 23,7181653),ID: 160,3bd-Alimos-1380€</v>
      </c>
      <c r="I1398" s="6" t="s">
        <v>4217</v>
      </c>
    </row>
    <row r="1399" spans="1:9" ht="13">
      <c r="A1399" s="11" t="s">
        <v>4218</v>
      </c>
      <c r="B1399" s="6">
        <f>VLOOKUP(A1399,list!A:K,11,FALSE)</f>
        <v>3</v>
      </c>
      <c r="C1399" s="6" t="str">
        <f>VLOOKUP(A1399,list!A:K,6,FALSE)</f>
        <v>Pangrati</v>
      </c>
      <c r="D1399" s="12">
        <f>VLOOKUP(A1399,list!A:K,3,FALSE)</f>
        <v>1440</v>
      </c>
      <c r="E1399" s="6" t="s">
        <v>3246</v>
      </c>
      <c r="F1399" s="11">
        <v>37.9736762</v>
      </c>
      <c r="G1399" s="11">
        <v>23.748905499999999</v>
      </c>
      <c r="H1399" s="6" t="str">
        <f t="shared" si="0"/>
        <v>(37,9736762 23,7489055),ID: 1029,3bd-Pangrati-1440€</v>
      </c>
      <c r="I1399" s="6" t="s">
        <v>4219</v>
      </c>
    </row>
    <row r="1400" spans="1:9" ht="13">
      <c r="A1400" s="11" t="s">
        <v>4220</v>
      </c>
      <c r="B1400" s="6">
        <f>VLOOKUP(A1400,list!A:K,11,FALSE)</f>
        <v>3</v>
      </c>
      <c r="C1400" s="6" t="str">
        <f>VLOOKUP(A1400,list!A:K,6,FALSE)</f>
        <v>Cholargos</v>
      </c>
      <c r="D1400" s="12">
        <f>VLOOKUP(A1400,list!A:K,3,FALSE)</f>
        <v>1460</v>
      </c>
      <c r="E1400" s="6" t="s">
        <v>4221</v>
      </c>
      <c r="F1400" s="11">
        <v>37.996377699999996</v>
      </c>
      <c r="G1400" s="11">
        <v>23.809374999999999</v>
      </c>
      <c r="H1400" s="6" t="str">
        <f t="shared" si="0"/>
        <v>(37,9963777 23,809375),ID: 1190,3bd-Cholargos-1460€</v>
      </c>
      <c r="I1400" s="6" t="s">
        <v>4222</v>
      </c>
    </row>
    <row r="1401" spans="1:9" ht="13">
      <c r="A1401" s="11" t="s">
        <v>4223</v>
      </c>
      <c r="B1401" s="6">
        <f>VLOOKUP(A1401,list!A:K,11,FALSE)</f>
        <v>3</v>
      </c>
      <c r="C1401" s="6" t="str">
        <f>VLOOKUP(A1401,list!A:K,6,FALSE)</f>
        <v>Marousi</v>
      </c>
      <c r="D1401" s="12">
        <f>VLOOKUP(A1401,list!A:K,3,FALSE)</f>
        <v>1600</v>
      </c>
      <c r="E1401" s="6" t="s">
        <v>4224</v>
      </c>
      <c r="F1401" s="11">
        <v>37.964545100000002</v>
      </c>
      <c r="G1401" s="11">
        <v>23.725929699999998</v>
      </c>
      <c r="H1401" s="6" t="str">
        <f t="shared" si="0"/>
        <v>(37,9645451 23,7259297),ID: 1236,3bd-Marousi-1600€</v>
      </c>
      <c r="I1401" s="6" t="s">
        <v>4225</v>
      </c>
    </row>
    <row r="1402" spans="1:9" ht="13">
      <c r="A1402" s="11" t="s">
        <v>4226</v>
      </c>
      <c r="B1402" s="6">
        <f>VLOOKUP(A1402,list!A:K,11,FALSE)</f>
        <v>3</v>
      </c>
      <c r="C1402" s="6" t="str">
        <f>VLOOKUP(A1402,list!A:K,6,FALSE)</f>
        <v>Psychiko</v>
      </c>
      <c r="D1402" s="12">
        <f>VLOOKUP(A1402,list!A:K,3,FALSE)</f>
        <v>1860</v>
      </c>
      <c r="E1402" s="6" t="s">
        <v>4227</v>
      </c>
      <c r="F1402" s="11">
        <v>38.0146807</v>
      </c>
      <c r="G1402" s="11">
        <v>23.781905699999999</v>
      </c>
      <c r="H1402" s="6" t="str">
        <f t="shared" si="0"/>
        <v>(38,0146807 23,7819057),ID: 1500,3bd-Psychiko-1860€</v>
      </c>
      <c r="I1402" s="6" t="s">
        <v>4228</v>
      </c>
    </row>
    <row r="1403" spans="1:9" ht="13">
      <c r="A1403" s="11" t="s">
        <v>4229</v>
      </c>
      <c r="B1403" s="6">
        <f>VLOOKUP(A1403,list!A:K,11,FALSE)</f>
        <v>3</v>
      </c>
      <c r="C1403" s="6" t="str">
        <f>VLOOKUP(A1403,list!A:K,6,FALSE)</f>
        <v>Neo Psychiko</v>
      </c>
      <c r="D1403" s="12">
        <f>VLOOKUP(A1403,list!A:K,3,FALSE)</f>
        <v>2100</v>
      </c>
      <c r="E1403" s="6" t="s">
        <v>4230</v>
      </c>
      <c r="F1403" s="11">
        <v>38.005327999999999</v>
      </c>
      <c r="G1403" s="11">
        <v>23.778745099999998</v>
      </c>
      <c r="H1403" s="6" t="str">
        <f t="shared" si="0"/>
        <v>(38,005328 23,7787451),ID: 992,3bd-Neo Psychiko-2100€</v>
      </c>
      <c r="I1403" s="6" t="s">
        <v>4231</v>
      </c>
    </row>
    <row r="1404" spans="1:9" ht="13">
      <c r="A1404" s="11" t="s">
        <v>4232</v>
      </c>
      <c r="B1404" s="6">
        <f>VLOOKUP(A1404,list!A:K,11,FALSE)</f>
        <v>3</v>
      </c>
      <c r="C1404" s="6" t="str">
        <f>VLOOKUP(A1404,list!A:K,6,FALSE)</f>
        <v>Nea Erithrea</v>
      </c>
      <c r="D1404" s="12">
        <f>VLOOKUP(A1404,list!A:K,3,FALSE)</f>
        <v>2130</v>
      </c>
      <c r="E1404" s="6" t="s">
        <v>4233</v>
      </c>
      <c r="F1404" s="11">
        <v>38.092943599999998</v>
      </c>
      <c r="G1404" s="11">
        <v>23.814169400000001</v>
      </c>
      <c r="H1404" s="6" t="str">
        <f t="shared" si="0"/>
        <v>(38,0929436 23,8141694),ID: 1180,3bd-Nea Erithrea-2130€</v>
      </c>
      <c r="I1404" s="6" t="s">
        <v>4234</v>
      </c>
    </row>
    <row r="1405" spans="1:9" ht="13">
      <c r="A1405" s="11" t="s">
        <v>4235</v>
      </c>
      <c r="B1405" s="6">
        <f>VLOOKUP(A1405,list!A:K,11,FALSE)</f>
        <v>3</v>
      </c>
      <c r="C1405" s="6" t="str">
        <f>VLOOKUP(A1405,list!A:K,6,FALSE)</f>
        <v>Stavros Niarchos Park Area</v>
      </c>
      <c r="D1405" s="12">
        <f>VLOOKUP(A1405,list!A:K,3,FALSE)</f>
        <v>2220</v>
      </c>
      <c r="E1405" s="6" t="s">
        <v>4236</v>
      </c>
      <c r="F1405" s="11">
        <v>37.983809600000001</v>
      </c>
      <c r="G1405" s="11">
        <v>23.727538800000001</v>
      </c>
      <c r="H1405" s="6" t="str">
        <f t="shared" si="0"/>
        <v>(37,9838096 23,7275388),ID: 1401,3bd-Stavros Niarchos Park Area-2220€</v>
      </c>
      <c r="I1405" s="6" t="s">
        <v>4237</v>
      </c>
    </row>
    <row r="1406" spans="1:9" ht="13">
      <c r="A1406" s="11" t="s">
        <v>4238</v>
      </c>
      <c r="B1406" s="6">
        <f>VLOOKUP(A1406,list!A:K,11,FALSE)</f>
        <v>3</v>
      </c>
      <c r="C1406" s="6" t="str">
        <f>VLOOKUP(A1406,list!A:K,6,FALSE)</f>
        <v>Chalandri</v>
      </c>
      <c r="D1406" s="12">
        <f>VLOOKUP(A1406,list!A:K,3,FALSE)</f>
        <v>1670</v>
      </c>
      <c r="E1406" s="6" t="s">
        <v>4239</v>
      </c>
      <c r="F1406" s="11">
        <v>37.968092300000002</v>
      </c>
      <c r="G1406" s="11">
        <v>23.731845100000001</v>
      </c>
      <c r="H1406" s="6" t="str">
        <f t="shared" si="0"/>
        <v>(37,9680923 23,7318451),ID: 915,3bd-Chalandri-1670€</v>
      </c>
      <c r="I1406" s="6" t="s">
        <v>4240</v>
      </c>
    </row>
    <row r="1407" spans="1:9" ht="13">
      <c r="A1407" s="11" t="s">
        <v>4241</v>
      </c>
      <c r="B1407" s="6">
        <f>VLOOKUP(A1407,list!A:K,11,FALSE)</f>
        <v>3</v>
      </c>
      <c r="C1407" s="6" t="str">
        <f>VLOOKUP(A1407,list!A:K,6,FALSE)</f>
        <v>Kifisia</v>
      </c>
      <c r="D1407" s="12">
        <f>VLOOKUP(A1407,list!A:K,3,FALSE)</f>
        <v>1840</v>
      </c>
      <c r="E1407" s="6" t="s">
        <v>4242</v>
      </c>
      <c r="F1407" s="11">
        <v>38.089406099999998</v>
      </c>
      <c r="G1407" s="11">
        <v>23.804702599999999</v>
      </c>
      <c r="H1407" s="6" t="str">
        <f t="shared" si="0"/>
        <v>(38,0894061 23,8047026),ID: 925,3bd-Kifisia-1840€</v>
      </c>
      <c r="I1407" s="6" t="s">
        <v>4243</v>
      </c>
    </row>
    <row r="1408" spans="1:9" ht="13">
      <c r="A1408" s="11" t="s">
        <v>4244</v>
      </c>
      <c r="B1408" s="6">
        <f>VLOOKUP(A1408,list!A:K,11,FALSE)</f>
        <v>3</v>
      </c>
      <c r="C1408" s="6" t="str">
        <f>VLOOKUP(A1408,list!A:K,6,FALSE)</f>
        <v>Psychiko</v>
      </c>
      <c r="D1408" s="12">
        <f>VLOOKUP(A1408,list!A:K,3,FALSE)</f>
        <v>2540</v>
      </c>
      <c r="E1408" s="6" t="s">
        <v>4245</v>
      </c>
      <c r="F1408" s="11">
        <v>38.011348900000002</v>
      </c>
      <c r="G1408" s="11">
        <v>23.776736400000001</v>
      </c>
      <c r="H1408" s="6" t="str">
        <f t="shared" si="0"/>
        <v>(38,0113489 23,7767364),ID: 1481,3bd-Psychiko-2540€</v>
      </c>
      <c r="I1408" s="6" t="s">
        <v>4246</v>
      </c>
    </row>
    <row r="1409" spans="1:9" ht="13">
      <c r="A1409" s="11" t="s">
        <v>4247</v>
      </c>
      <c r="B1409" s="6">
        <f>VLOOKUP(A1409,list!A:K,11,FALSE)</f>
        <v>3</v>
      </c>
      <c r="C1409" s="6" t="str">
        <f>VLOOKUP(A1409,list!A:K,6,FALSE)</f>
        <v>Marousi</v>
      </c>
      <c r="D1409" s="12">
        <f>VLOOKUP(A1409,list!A:K,3,FALSE)</f>
        <v>930</v>
      </c>
      <c r="E1409" s="6" t="s">
        <v>4248</v>
      </c>
      <c r="F1409" s="11">
        <v>38.057376300000001</v>
      </c>
      <c r="G1409" s="11">
        <v>23.829512099999999</v>
      </c>
      <c r="H1409" s="6" t="str">
        <f t="shared" si="0"/>
        <v>(38,0573763 23,8295121),ID: 1186,3bd-Marousi-930€</v>
      </c>
      <c r="I1409" s="6" t="s">
        <v>4249</v>
      </c>
    </row>
    <row r="1410" spans="1:9" ht="13">
      <c r="A1410" s="11" t="s">
        <v>4250</v>
      </c>
      <c r="B1410" s="6">
        <f>VLOOKUP(A1410,list!A:K,11,FALSE)</f>
        <v>3</v>
      </c>
      <c r="C1410" s="6" t="str">
        <f>VLOOKUP(A1410,list!A:K,6,FALSE)</f>
        <v>Ampelokipoi</v>
      </c>
      <c r="D1410" s="12">
        <f>VLOOKUP(A1410,list!A:K,3,FALSE)</f>
        <v>1090</v>
      </c>
      <c r="E1410" s="6" t="s">
        <v>4251</v>
      </c>
      <c r="F1410" s="11">
        <v>37.990782400000001</v>
      </c>
      <c r="G1410" s="11">
        <v>23.763321900000001</v>
      </c>
      <c r="H1410" s="6" t="str">
        <f t="shared" si="0"/>
        <v>(37,9907824 23,7633219),ID: 1288,3bd-Ampelokipoi-1090€</v>
      </c>
      <c r="I1410" s="6" t="s">
        <v>4252</v>
      </c>
    </row>
    <row r="1411" spans="1:9" ht="13">
      <c r="A1411" s="11" t="s">
        <v>4253</v>
      </c>
      <c r="B1411" s="6">
        <f>VLOOKUP(A1411,list!A:K,11,FALSE)</f>
        <v>3</v>
      </c>
      <c r="C1411" s="6" t="str">
        <f>VLOOKUP(A1411,list!A:K,6,FALSE)</f>
        <v>Chalandri</v>
      </c>
      <c r="D1411" s="12">
        <f>VLOOKUP(A1411,list!A:K,3,FALSE)</f>
        <v>1530</v>
      </c>
      <c r="E1411" s="6" t="s">
        <v>4254</v>
      </c>
      <c r="F1411" s="11">
        <v>38.021890800000001</v>
      </c>
      <c r="G1411" s="11">
        <v>23.8139042</v>
      </c>
      <c r="H1411" s="6" t="str">
        <f t="shared" si="0"/>
        <v>(38,0218908 23,8139042),ID: 1611,3bd-Chalandri-1530€</v>
      </c>
      <c r="I1411" s="6" t="s">
        <v>4255</v>
      </c>
    </row>
    <row r="1412" spans="1:9" ht="13">
      <c r="A1412" s="11" t="s">
        <v>4256</v>
      </c>
      <c r="B1412" s="6">
        <f>VLOOKUP(A1412,list!A:K,11,FALSE)</f>
        <v>3</v>
      </c>
      <c r="C1412" s="6" t="str">
        <f>VLOOKUP(A1412,list!A:K,6,FALSE)</f>
        <v>Agia Paraskevi</v>
      </c>
      <c r="D1412" s="12">
        <f>VLOOKUP(A1412,list!A:K,3,FALSE)</f>
        <v>1580</v>
      </c>
      <c r="E1412" s="6" t="s">
        <v>4257</v>
      </c>
      <c r="F1412" s="11">
        <v>38.009976100000003</v>
      </c>
      <c r="G1412" s="11">
        <v>23.830656999999999</v>
      </c>
      <c r="H1412" s="6" t="str">
        <f t="shared" si="0"/>
        <v>(38,0099761 23,830657),ID: 176,3bd-Agia Paraskevi-1580€</v>
      </c>
      <c r="I1412" s="6" t="s">
        <v>4258</v>
      </c>
    </row>
    <row r="1413" spans="1:9" ht="13">
      <c r="A1413" s="11" t="s">
        <v>4259</v>
      </c>
      <c r="B1413" s="6">
        <f>VLOOKUP(A1413,list!A:K,11,FALSE)</f>
        <v>3</v>
      </c>
      <c r="C1413" s="6" t="str">
        <f>VLOOKUP(A1413,list!A:K,6,FALSE)</f>
        <v>Chalandri</v>
      </c>
      <c r="D1413" s="12">
        <f>VLOOKUP(A1413,list!A:K,3,FALSE)</f>
        <v>1740</v>
      </c>
      <c r="E1413" s="6" t="s">
        <v>4260</v>
      </c>
      <c r="F1413" s="11">
        <v>37.968092300000002</v>
      </c>
      <c r="G1413" s="11">
        <v>23.731845100000001</v>
      </c>
      <c r="H1413" s="6" t="str">
        <f t="shared" si="0"/>
        <v>(37,9680923 23,7318451),ID: 312,3bd-Chalandri-1740€</v>
      </c>
      <c r="I1413" s="6" t="s">
        <v>4261</v>
      </c>
    </row>
    <row r="1414" spans="1:9" ht="13">
      <c r="A1414" s="11" t="s">
        <v>4262</v>
      </c>
      <c r="B1414" s="6">
        <f>VLOOKUP(A1414,list!A:K,11,FALSE)</f>
        <v>3</v>
      </c>
      <c r="C1414" s="6" t="str">
        <f>VLOOKUP(A1414,list!A:K,6,FALSE)</f>
        <v>Psychiko</v>
      </c>
      <c r="D1414" s="12">
        <f>VLOOKUP(A1414,list!A:K,3,FALSE)</f>
        <v>1790</v>
      </c>
      <c r="E1414" s="6" t="s">
        <v>4263</v>
      </c>
      <c r="F1414" s="11">
        <v>38.0026461</v>
      </c>
      <c r="G1414" s="11">
        <v>23.773604500000001</v>
      </c>
      <c r="H1414" s="6" t="str">
        <f t="shared" si="0"/>
        <v>(38,0026461 23,7736045),ID: 308,3bd-Psychiko-1790€</v>
      </c>
      <c r="I1414" s="6" t="s">
        <v>4264</v>
      </c>
    </row>
    <row r="1415" spans="1:9" ht="13">
      <c r="A1415" s="11" t="s">
        <v>4265</v>
      </c>
      <c r="B1415" s="6">
        <f>VLOOKUP(A1415,list!A:K,11,FALSE)</f>
        <v>3</v>
      </c>
      <c r="C1415" s="6" t="str">
        <f>VLOOKUP(A1415,list!A:K,6,FALSE)</f>
        <v>Marousi</v>
      </c>
      <c r="D1415" s="12">
        <f>VLOOKUP(A1415,list!A:K,3,FALSE)</f>
        <v>2040</v>
      </c>
      <c r="E1415" s="6" t="s">
        <v>4266</v>
      </c>
      <c r="F1415" s="11">
        <v>38.039844700000003</v>
      </c>
      <c r="G1415" s="11">
        <v>23.7940985</v>
      </c>
      <c r="H1415" s="6" t="str">
        <f t="shared" si="0"/>
        <v>(38,0398447 23,7940985),ID: 1358,3bd-Marousi-2040€</v>
      </c>
      <c r="I1415" s="6" t="s">
        <v>4267</v>
      </c>
    </row>
    <row r="1416" spans="1:9" ht="13">
      <c r="A1416" s="11" t="s">
        <v>4268</v>
      </c>
      <c r="B1416" s="6">
        <f>VLOOKUP(A1416,list!A:K,11,FALSE)</f>
        <v>3</v>
      </c>
      <c r="C1416" s="6" t="str">
        <f>VLOOKUP(A1416,list!A:K,6,FALSE)</f>
        <v>Marousi</v>
      </c>
      <c r="D1416" s="12">
        <f>VLOOKUP(A1416,list!A:K,3,FALSE)</f>
        <v>1220</v>
      </c>
      <c r="E1416" s="6" t="s">
        <v>4269</v>
      </c>
      <c r="F1416" s="11">
        <v>38.046310099999999</v>
      </c>
      <c r="G1416" s="11">
        <v>23.8074163</v>
      </c>
      <c r="H1416" s="6" t="str">
        <f t="shared" si="0"/>
        <v>(38,0463101 23,8074163),ID: 860,3bd-Marousi-1220€</v>
      </c>
      <c r="I1416" s="6" t="s">
        <v>4270</v>
      </c>
    </row>
    <row r="1417" spans="1:9" ht="13">
      <c r="A1417" s="11" t="s">
        <v>4271</v>
      </c>
      <c r="B1417" s="6">
        <f>VLOOKUP(A1417,list!A:K,11,FALSE)</f>
        <v>3</v>
      </c>
      <c r="C1417" s="6" t="str">
        <f>VLOOKUP(A1417,list!A:K,6,FALSE)</f>
        <v>Melissia</v>
      </c>
      <c r="D1417" s="12">
        <f>VLOOKUP(A1417,list!A:K,3,FALSE)</f>
        <v>1360</v>
      </c>
      <c r="E1417" s="6" t="s">
        <v>4272</v>
      </c>
      <c r="F1417" s="11">
        <v>38.055643600000003</v>
      </c>
      <c r="G1417" s="11">
        <v>23.830599400000001</v>
      </c>
      <c r="H1417" s="6" t="str">
        <f t="shared" si="0"/>
        <v>(38,0556436 23,8305994),ID: 1602,3bd-Melissia-1360€</v>
      </c>
      <c r="I1417" s="6" t="s">
        <v>4273</v>
      </c>
    </row>
    <row r="1418" spans="1:9" ht="13">
      <c r="A1418" s="11" t="s">
        <v>4274</v>
      </c>
      <c r="B1418" s="6">
        <f>VLOOKUP(A1418,list!A:K,11,FALSE)</f>
        <v>3</v>
      </c>
      <c r="C1418" s="6" t="str">
        <f>VLOOKUP(A1418,list!A:K,6,FALSE)</f>
        <v>Ampelokipoi</v>
      </c>
      <c r="D1418" s="12">
        <f>VLOOKUP(A1418,list!A:K,3,FALSE)</f>
        <v>1540</v>
      </c>
      <c r="E1418" s="6" t="s">
        <v>4275</v>
      </c>
      <c r="F1418" s="11">
        <v>37.986796300000002</v>
      </c>
      <c r="G1418" s="11">
        <v>23.765276100000001</v>
      </c>
      <c r="H1418" s="6" t="str">
        <f t="shared" si="0"/>
        <v>(37,9867963 23,7652761),ID: 1660,3bd-Ampelokipoi-1540€</v>
      </c>
      <c r="I1418" s="6" t="s">
        <v>4276</v>
      </c>
    </row>
    <row r="1419" spans="1:9" ht="13">
      <c r="A1419" s="11" t="s">
        <v>4277</v>
      </c>
      <c r="B1419" s="6">
        <f>VLOOKUP(A1419,list!A:K,11,FALSE)</f>
        <v>3</v>
      </c>
      <c r="C1419" s="6" t="str">
        <f>VLOOKUP(A1419,list!A:K,6,FALSE)</f>
        <v>Vrilissia</v>
      </c>
      <c r="D1419" s="12">
        <f>VLOOKUP(A1419,list!A:K,3,FALSE)</f>
        <v>1610</v>
      </c>
      <c r="E1419" s="6" t="s">
        <v>4278</v>
      </c>
      <c r="F1419" s="11">
        <v>38.037735300000001</v>
      </c>
      <c r="G1419" s="11">
        <v>23.837652200000001</v>
      </c>
      <c r="H1419" s="6" t="str">
        <f t="shared" si="0"/>
        <v>(38,0377353 23,8376522),ID: 426,3bd-Vrilissia-1610€</v>
      </c>
      <c r="I1419" s="6" t="s">
        <v>4279</v>
      </c>
    </row>
    <row r="1420" spans="1:9" ht="13">
      <c r="A1420" s="11" t="s">
        <v>4280</v>
      </c>
      <c r="B1420" s="6">
        <f>VLOOKUP(A1420,list!A:K,11,FALSE)</f>
        <v>3</v>
      </c>
      <c r="C1420" s="6" t="str">
        <f>VLOOKUP(A1420,list!A:K,6,FALSE)</f>
        <v>Neo Psychiko</v>
      </c>
      <c r="D1420" s="12">
        <f>VLOOKUP(A1420,list!A:K,3,FALSE)</f>
        <v>1710</v>
      </c>
      <c r="E1420" s="6" t="s">
        <v>4281</v>
      </c>
      <c r="F1420" s="11">
        <v>38.005327999999999</v>
      </c>
      <c r="G1420" s="11">
        <v>23.778745099999998</v>
      </c>
      <c r="H1420" s="6" t="str">
        <f t="shared" si="0"/>
        <v>(38,005328 23,7787451),ID: 993,3bd-Neo Psychiko-1710€</v>
      </c>
      <c r="I1420" s="6" t="s">
        <v>4282</v>
      </c>
    </row>
    <row r="1421" spans="1:9" ht="13">
      <c r="A1421" s="11" t="s">
        <v>4283</v>
      </c>
      <c r="B1421" s="6">
        <f>VLOOKUP(A1421,list!A:K,11,FALSE)</f>
        <v>3</v>
      </c>
      <c r="C1421" s="6" t="str">
        <f>VLOOKUP(A1421,list!A:K,6,FALSE)</f>
        <v>Kifisia</v>
      </c>
      <c r="D1421" s="12">
        <f>VLOOKUP(A1421,list!A:K,3,FALSE)</f>
        <v>1850</v>
      </c>
      <c r="E1421" s="6" t="s">
        <v>4284</v>
      </c>
      <c r="F1421" s="11">
        <v>38.070384599999997</v>
      </c>
      <c r="G1421" s="11">
        <v>23.809676899999999</v>
      </c>
      <c r="H1421" s="6" t="str">
        <f t="shared" si="0"/>
        <v>(38,0703846 23,8096769),ID: 656,3bd-Kifisia-1850€</v>
      </c>
      <c r="I1421" s="6" t="s">
        <v>4285</v>
      </c>
    </row>
    <row r="1422" spans="1:9" ht="13">
      <c r="A1422" s="11" t="s">
        <v>4286</v>
      </c>
      <c r="B1422" s="6">
        <f>VLOOKUP(A1422,list!A:K,11,FALSE)</f>
        <v>3</v>
      </c>
      <c r="C1422" s="6" t="str">
        <f>VLOOKUP(A1422,list!A:K,6,FALSE)</f>
        <v>Palaio Faliro</v>
      </c>
      <c r="D1422" s="12">
        <f>VLOOKUP(A1422,list!A:K,3,FALSE)</f>
        <v>3310</v>
      </c>
      <c r="E1422" s="6" t="s">
        <v>4287</v>
      </c>
      <c r="F1422" s="11">
        <v>37.932324600000001</v>
      </c>
      <c r="G1422" s="11">
        <v>23.689956200000001</v>
      </c>
      <c r="H1422" s="6" t="str">
        <f t="shared" si="0"/>
        <v>(37,9323246 23,6899562),ID: 225,3bd-Palaio Faliro-3310€</v>
      </c>
      <c r="I1422" s="6" t="s">
        <v>4288</v>
      </c>
    </row>
    <row r="1423" spans="1:9" ht="13">
      <c r="A1423" s="11" t="s">
        <v>4289</v>
      </c>
      <c r="B1423" s="6">
        <f>VLOOKUP(A1423,list!A:K,11,FALSE)</f>
        <v>3</v>
      </c>
      <c r="C1423" s="6" t="str">
        <f>VLOOKUP(A1423,list!A:K,6,FALSE)</f>
        <v>Pangrati</v>
      </c>
      <c r="D1423" s="12">
        <f>VLOOKUP(A1423,list!A:K,3,FALSE)</f>
        <v>1320</v>
      </c>
      <c r="E1423" s="6" t="s">
        <v>4290</v>
      </c>
      <c r="F1423" s="11">
        <v>37.967195599999997</v>
      </c>
      <c r="G1423" s="11">
        <v>23.753390899999999</v>
      </c>
      <c r="H1423" s="6" t="str">
        <f t="shared" si="0"/>
        <v>(37,9671956 23,7533909),ID: 1458,3bd-Pangrati-1320€</v>
      </c>
      <c r="I1423" s="6" t="s">
        <v>4291</v>
      </c>
    </row>
    <row r="1424" spans="1:9" ht="13">
      <c r="A1424" s="11" t="s">
        <v>4292</v>
      </c>
      <c r="B1424" s="6">
        <f>VLOOKUP(A1424,list!A:K,11,FALSE)</f>
        <v>3</v>
      </c>
      <c r="C1424" s="6" t="str">
        <f>VLOOKUP(A1424,list!A:K,6,FALSE)</f>
        <v>Marousi</v>
      </c>
      <c r="D1424" s="12">
        <f>VLOOKUP(A1424,list!A:K,3,FALSE)</f>
        <v>1450</v>
      </c>
      <c r="E1424" s="6" t="s">
        <v>4293</v>
      </c>
      <c r="F1424" s="11">
        <v>38.046310099999999</v>
      </c>
      <c r="G1424" s="11">
        <v>23.8074163</v>
      </c>
      <c r="H1424" s="6" t="str">
        <f t="shared" si="0"/>
        <v>(38,0463101 23,8074163),ID: 1985,3bd-Marousi-1450€</v>
      </c>
      <c r="I1424" s="6" t="s">
        <v>4294</v>
      </c>
    </row>
    <row r="1425" spans="1:9" ht="13">
      <c r="A1425" s="11" t="s">
        <v>4295</v>
      </c>
      <c r="B1425" s="6">
        <f>VLOOKUP(A1425,list!A:K,11,FALSE)</f>
        <v>3</v>
      </c>
      <c r="C1425" s="6" t="str">
        <f>VLOOKUP(A1425,list!A:K,6,FALSE)</f>
        <v>Agia Paraskevi</v>
      </c>
      <c r="D1425" s="12">
        <f>VLOOKUP(A1425,list!A:K,3,FALSE)</f>
        <v>1410</v>
      </c>
      <c r="E1425" s="6" t="s">
        <v>4296</v>
      </c>
      <c r="F1425" s="11">
        <v>38.009976100000003</v>
      </c>
      <c r="G1425" s="11">
        <v>23.830656999999999</v>
      </c>
      <c r="H1425" s="6" t="str">
        <f t="shared" si="0"/>
        <v>(38,0099761 23,830657),ID: 1524,3bd-Agia Paraskevi-1410€</v>
      </c>
      <c r="I1425" s="6" t="s">
        <v>4297</v>
      </c>
    </row>
    <row r="1426" spans="1:9" ht="13">
      <c r="A1426" s="11" t="s">
        <v>4298</v>
      </c>
      <c r="B1426" s="6">
        <f>VLOOKUP(A1426,list!A:K,11,FALSE)</f>
        <v>3</v>
      </c>
      <c r="C1426" s="6" t="str">
        <f>VLOOKUP(A1426,list!A:K,6,FALSE)</f>
        <v>Vrilissia</v>
      </c>
      <c r="D1426" s="12">
        <f>VLOOKUP(A1426,list!A:K,3,FALSE)</f>
        <v>1480</v>
      </c>
      <c r="E1426" s="6" t="s">
        <v>4299</v>
      </c>
      <c r="F1426" s="11">
        <v>38.035398000000001</v>
      </c>
      <c r="G1426" s="11">
        <v>23.843299699999999</v>
      </c>
      <c r="H1426" s="6" t="str">
        <f t="shared" si="0"/>
        <v>(38,035398 23,8432997),ID: 1919,3bd-Vrilissia-1480€</v>
      </c>
      <c r="I1426" s="6" t="s">
        <v>4300</v>
      </c>
    </row>
    <row r="1427" spans="1:9" ht="13">
      <c r="A1427" s="11" t="s">
        <v>4301</v>
      </c>
      <c r="B1427" s="6">
        <f>VLOOKUP(A1427,list!A:K,11,FALSE)</f>
        <v>3</v>
      </c>
      <c r="C1427" s="6" t="str">
        <f>VLOOKUP(A1427,list!A:K,6,FALSE)</f>
        <v>Chalandri</v>
      </c>
      <c r="D1427" s="12">
        <f>VLOOKUP(A1427,list!A:K,3,FALSE)</f>
        <v>1380</v>
      </c>
      <c r="E1427" s="6" t="s">
        <v>4302</v>
      </c>
      <c r="F1427" s="11">
        <v>38.021421400000001</v>
      </c>
      <c r="G1427" s="11">
        <v>23.798767900000001</v>
      </c>
      <c r="H1427" s="6" t="str">
        <f t="shared" si="0"/>
        <v>(38,0214214 23,7987679),ID: 1172,3bd-Chalandri-1380€</v>
      </c>
      <c r="I1427" s="6" t="s">
        <v>4303</v>
      </c>
    </row>
    <row r="1428" spans="1:9" ht="13">
      <c r="A1428" s="11" t="s">
        <v>4304</v>
      </c>
      <c r="B1428" s="6">
        <f>VLOOKUP(A1428,list!A:K,11,FALSE)</f>
        <v>3</v>
      </c>
      <c r="C1428" s="6" t="str">
        <f>VLOOKUP(A1428,list!A:K,6,FALSE)</f>
        <v>Chalandri</v>
      </c>
      <c r="D1428" s="12">
        <f>VLOOKUP(A1428,list!A:K,3,FALSE)</f>
        <v>1670</v>
      </c>
      <c r="E1428" s="6" t="s">
        <v>4305</v>
      </c>
      <c r="F1428" s="11">
        <v>38.021421400000001</v>
      </c>
      <c r="G1428" s="11">
        <v>23.798767900000001</v>
      </c>
      <c r="H1428" s="6" t="str">
        <f t="shared" si="0"/>
        <v>(38,0214214 23,7987679),ID: 794,3bd-Chalandri-1670€</v>
      </c>
      <c r="I1428" s="6" t="s">
        <v>4306</v>
      </c>
    </row>
    <row r="1429" spans="1:9" ht="13">
      <c r="A1429" s="11" t="s">
        <v>4307</v>
      </c>
      <c r="B1429" s="6">
        <f>VLOOKUP(A1429,list!A:K,11,FALSE)</f>
        <v>3</v>
      </c>
      <c r="C1429" s="6" t="str">
        <f>VLOOKUP(A1429,list!A:K,6,FALSE)</f>
        <v>Neo Psychiko</v>
      </c>
      <c r="D1429" s="12">
        <f>VLOOKUP(A1429,list!A:K,3,FALSE)</f>
        <v>1810</v>
      </c>
      <c r="E1429" s="6" t="s">
        <v>4308</v>
      </c>
      <c r="F1429" s="11">
        <v>38.006323899999998</v>
      </c>
      <c r="G1429" s="11">
        <v>23.7816464</v>
      </c>
      <c r="H1429" s="6" t="str">
        <f t="shared" si="0"/>
        <v>(38,0063239 23,7816464),ID: 842,3bd-Neo Psychiko-1810€</v>
      </c>
      <c r="I1429" s="6" t="s">
        <v>4309</v>
      </c>
    </row>
    <row r="1430" spans="1:9" ht="13">
      <c r="A1430" s="11" t="s">
        <v>4310</v>
      </c>
      <c r="B1430" s="6">
        <f>VLOOKUP(A1430,list!A:K,11,FALSE)</f>
        <v>3</v>
      </c>
      <c r="C1430" s="6" t="str">
        <f>VLOOKUP(A1430,list!A:K,6,FALSE)</f>
        <v>Marousi</v>
      </c>
      <c r="D1430" s="12">
        <f>VLOOKUP(A1430,list!A:K,3,FALSE)</f>
        <v>1140</v>
      </c>
      <c r="E1430" s="6" t="s">
        <v>4311</v>
      </c>
      <c r="F1430" s="11">
        <v>38.054989499999998</v>
      </c>
      <c r="G1430" s="11">
        <v>23.826784100000001</v>
      </c>
      <c r="H1430" s="6" t="str">
        <f t="shared" si="0"/>
        <v>(38,0549895 23,8267841),ID: 1541,3bd-Marousi-1140€</v>
      </c>
      <c r="I1430" s="6" t="s">
        <v>4312</v>
      </c>
    </row>
    <row r="1431" spans="1:9" ht="13">
      <c r="A1431" s="11" t="s">
        <v>4313</v>
      </c>
      <c r="B1431" s="6">
        <f>VLOOKUP(A1431,list!A:K,11,FALSE)</f>
        <v>3</v>
      </c>
      <c r="C1431" s="6" t="str">
        <f>VLOOKUP(A1431,list!A:K,6,FALSE)</f>
        <v>Ampelokipoi</v>
      </c>
      <c r="D1431" s="12">
        <f>VLOOKUP(A1431,list!A:K,3,FALSE)</f>
        <v>1230</v>
      </c>
      <c r="E1431" s="6" t="s">
        <v>4314</v>
      </c>
      <c r="F1431" s="11">
        <v>37.992894200000002</v>
      </c>
      <c r="G1431" s="11">
        <v>23.757254700000001</v>
      </c>
      <c r="H1431" s="6" t="str">
        <f t="shared" si="0"/>
        <v>(37,9928942 23,7572547),ID: 1393,3bd-Ampelokipoi-1230€</v>
      </c>
      <c r="I1431" s="6" t="s">
        <v>4315</v>
      </c>
    </row>
    <row r="1432" spans="1:9" ht="13">
      <c r="A1432" s="11" t="s">
        <v>4316</v>
      </c>
      <c r="B1432" s="6">
        <f>VLOOKUP(A1432,list!A:K,11,FALSE)</f>
        <v>3</v>
      </c>
      <c r="C1432" s="6" t="str">
        <f>VLOOKUP(A1432,list!A:K,6,FALSE)</f>
        <v>Vrilissia</v>
      </c>
      <c r="D1432" s="12">
        <f>VLOOKUP(A1432,list!A:K,3,FALSE)</f>
        <v>1500</v>
      </c>
      <c r="E1432" s="6" t="s">
        <v>4317</v>
      </c>
      <c r="F1432" s="11">
        <v>38.003180299999997</v>
      </c>
      <c r="G1432" s="11">
        <v>23.734203699999998</v>
      </c>
      <c r="H1432" s="6" t="str">
        <f t="shared" si="0"/>
        <v>(38,0031803 23,7342037),ID: 1084,3bd-Vrilissia-1500€</v>
      </c>
      <c r="I1432" s="6" t="s">
        <v>4318</v>
      </c>
    </row>
    <row r="1433" spans="1:9" ht="13">
      <c r="A1433" s="11" t="s">
        <v>4319</v>
      </c>
      <c r="B1433" s="6">
        <f>VLOOKUP(A1433,list!A:K,11,FALSE)</f>
        <v>3</v>
      </c>
      <c r="C1433" s="6" t="str">
        <f>VLOOKUP(A1433,list!A:K,6,FALSE)</f>
        <v>Agia Paraskevi</v>
      </c>
      <c r="D1433" s="12">
        <f>VLOOKUP(A1433,list!A:K,3,FALSE)</f>
        <v>2140</v>
      </c>
      <c r="E1433" s="6" t="s">
        <v>4320</v>
      </c>
      <c r="F1433" s="11">
        <v>38.004246899999998</v>
      </c>
      <c r="G1433" s="11">
        <v>23.828104799999998</v>
      </c>
      <c r="H1433" s="6" t="str">
        <f t="shared" si="0"/>
        <v>(38,0042469 23,8281048),ID: 1633,3bd-Agia Paraskevi-2140€</v>
      </c>
      <c r="I1433" s="6" t="s">
        <v>4321</v>
      </c>
    </row>
    <row r="1434" spans="1:9" ht="13">
      <c r="A1434" s="11" t="s">
        <v>4322</v>
      </c>
      <c r="B1434" s="6">
        <f>VLOOKUP(A1434,list!A:K,11,FALSE)</f>
        <v>3</v>
      </c>
      <c r="C1434" s="6" t="str">
        <f>VLOOKUP(A1434,list!A:K,6,FALSE)</f>
        <v>Nea Smyrni</v>
      </c>
      <c r="D1434" s="12">
        <f>VLOOKUP(A1434,list!A:K,3,FALSE)</f>
        <v>1760</v>
      </c>
      <c r="E1434" s="6" t="s">
        <v>4323</v>
      </c>
      <c r="F1434" s="11">
        <v>37.9476364</v>
      </c>
      <c r="G1434" s="11">
        <v>23.707692000000002</v>
      </c>
      <c r="H1434" s="6" t="str">
        <f t="shared" si="0"/>
        <v>(37,9476364 23,707692),ID: 1089,3bd-Nea Smyrni-1760€</v>
      </c>
      <c r="I1434" s="6" t="s">
        <v>4324</v>
      </c>
    </row>
    <row r="1435" spans="1:9" ht="13">
      <c r="A1435" s="11" t="s">
        <v>4325</v>
      </c>
      <c r="B1435" s="6">
        <f>VLOOKUP(A1435,list!A:K,11,FALSE)</f>
        <v>3</v>
      </c>
      <c r="C1435" s="6" t="str">
        <f>VLOOKUP(A1435,list!A:K,6,FALSE)</f>
        <v>Marousi</v>
      </c>
      <c r="D1435" s="12">
        <f>VLOOKUP(A1435,list!A:K,3,FALSE)</f>
        <v>1470</v>
      </c>
      <c r="E1435" s="6" t="s">
        <v>4326</v>
      </c>
      <c r="F1435" s="11">
        <v>38.033621699999998</v>
      </c>
      <c r="G1435" s="11">
        <v>23.812801499999999</v>
      </c>
      <c r="H1435" s="6" t="str">
        <f t="shared" si="0"/>
        <v>(38,0336217 23,8128015),ID: 1922,3bd-Marousi-1470€</v>
      </c>
      <c r="I1435" s="6" t="s">
        <v>4327</v>
      </c>
    </row>
    <row r="1436" spans="1:9" ht="13">
      <c r="A1436" s="11" t="s">
        <v>4328</v>
      </c>
      <c r="B1436" s="6">
        <f>VLOOKUP(A1436,list!A:K,11,FALSE)</f>
        <v>3</v>
      </c>
      <c r="C1436" s="6" t="str">
        <f>VLOOKUP(A1436,list!A:K,6,FALSE)</f>
        <v>Nea Smyrni</v>
      </c>
      <c r="D1436" s="12">
        <f>VLOOKUP(A1436,list!A:K,3,FALSE)</f>
        <v>1630</v>
      </c>
      <c r="E1436" s="6" t="s">
        <v>4329</v>
      </c>
      <c r="F1436" s="11">
        <v>37.951778699999998</v>
      </c>
      <c r="G1436" s="11">
        <v>23.718388099999999</v>
      </c>
      <c r="H1436" s="6" t="str">
        <f t="shared" si="0"/>
        <v>(37,9517787 23,7183881),ID: 1752,3bd-Nea Smyrni-1630€</v>
      </c>
      <c r="I1436" s="6" t="s">
        <v>4330</v>
      </c>
    </row>
    <row r="1437" spans="1:9" ht="13">
      <c r="A1437" s="11" t="s">
        <v>4331</v>
      </c>
      <c r="B1437" s="6">
        <f>VLOOKUP(A1437,list!A:K,11,FALSE)</f>
        <v>3</v>
      </c>
      <c r="C1437" s="6" t="str">
        <f>VLOOKUP(A1437,list!A:K,6,FALSE)</f>
        <v>Glyfada</v>
      </c>
      <c r="D1437" s="12">
        <f>VLOOKUP(A1437,list!A:K,3,FALSE)</f>
        <v>1780</v>
      </c>
      <c r="E1437" s="6" t="s">
        <v>4332</v>
      </c>
      <c r="F1437" s="11">
        <v>37.976930699999997</v>
      </c>
      <c r="G1437" s="11">
        <v>23.7244758</v>
      </c>
      <c r="H1437" s="6" t="str">
        <f t="shared" si="0"/>
        <v>(37,9769307 23,7244758),ID: 1007,3bd-Glyfada-1780€</v>
      </c>
      <c r="I1437" s="6" t="s">
        <v>4333</v>
      </c>
    </row>
    <row r="1438" spans="1:9" ht="13">
      <c r="A1438" s="11" t="s">
        <v>4334</v>
      </c>
      <c r="B1438" s="6">
        <f>VLOOKUP(A1438,list!A:K,11,FALSE)</f>
        <v>3</v>
      </c>
      <c r="C1438" s="6" t="str">
        <f>VLOOKUP(A1438,list!A:K,6,FALSE)</f>
        <v>Glyfada</v>
      </c>
      <c r="D1438" s="12">
        <f>VLOOKUP(A1438,list!A:K,3,FALSE)</f>
        <v>1470</v>
      </c>
      <c r="E1438" s="6" t="s">
        <v>4335</v>
      </c>
      <c r="F1438" s="11">
        <v>37.874109199999999</v>
      </c>
      <c r="G1438" s="11">
        <v>23.752738799999999</v>
      </c>
      <c r="H1438" s="6" t="str">
        <f t="shared" si="0"/>
        <v>(37,8741092 23,7527388),ID: 1010,3bd-Glyfada-1470€</v>
      </c>
      <c r="I1438" s="6" t="s">
        <v>4336</v>
      </c>
    </row>
    <row r="1439" spans="1:9" ht="13">
      <c r="A1439" s="11" t="s">
        <v>4337</v>
      </c>
      <c r="B1439" s="6">
        <f>VLOOKUP(A1439,list!A:K,11,FALSE)</f>
        <v>3</v>
      </c>
      <c r="C1439" s="6" t="str">
        <f>VLOOKUP(A1439,list!A:K,6,FALSE)</f>
        <v>Glyfada</v>
      </c>
      <c r="D1439" s="12">
        <f>VLOOKUP(A1439,list!A:K,3,FALSE)</f>
        <v>2260</v>
      </c>
      <c r="E1439" s="6" t="s">
        <v>4338</v>
      </c>
      <c r="F1439" s="11">
        <v>37.963321100000002</v>
      </c>
      <c r="G1439" s="11">
        <v>23.728598099999999</v>
      </c>
      <c r="H1439" s="6" t="str">
        <f t="shared" si="0"/>
        <v>(37,9633211 23,7285981),ID: 1017819P,3bd-Glyfada-2260€</v>
      </c>
      <c r="I1439" s="6" t="s">
        <v>4339</v>
      </c>
    </row>
    <row r="1440" spans="1:9" ht="13">
      <c r="A1440" s="11" t="s">
        <v>4340</v>
      </c>
      <c r="B1440" s="6">
        <f>VLOOKUP(A1440,list!A:K,11,FALSE)</f>
        <v>3</v>
      </c>
      <c r="C1440" s="6" t="str">
        <f>VLOOKUP(A1440,list!A:K,6,FALSE)</f>
        <v>Glyfada</v>
      </c>
      <c r="D1440" s="12">
        <f>VLOOKUP(A1440,list!A:K,3,FALSE)</f>
        <v>1820</v>
      </c>
      <c r="E1440" s="6" t="s">
        <v>4341</v>
      </c>
      <c r="F1440" s="11">
        <v>37.864729199999999</v>
      </c>
      <c r="G1440" s="11">
        <v>23.7487116</v>
      </c>
      <c r="H1440" s="6" t="str">
        <f t="shared" si="0"/>
        <v>(37,8647292 23,7487116),ID: 1044,3bd-Glyfada-1820€</v>
      </c>
      <c r="I1440" s="6" t="s">
        <v>4342</v>
      </c>
    </row>
    <row r="1441" spans="1:9" ht="13">
      <c r="A1441" s="11" t="s">
        <v>4343</v>
      </c>
      <c r="B1441" s="6">
        <f>VLOOKUP(A1441,list!A:K,11,FALSE)</f>
        <v>3</v>
      </c>
      <c r="C1441" s="6" t="str">
        <f>VLOOKUP(A1441,list!A:K,6,FALSE)</f>
        <v>Glyfada</v>
      </c>
      <c r="D1441" s="12">
        <f>VLOOKUP(A1441,list!A:K,3,FALSE)</f>
        <v>1910</v>
      </c>
      <c r="E1441" s="6" t="s">
        <v>4344</v>
      </c>
      <c r="F1441" s="11">
        <v>37.844894699999998</v>
      </c>
      <c r="G1441" s="11">
        <v>23.770342500000002</v>
      </c>
      <c r="H1441" s="6" t="str">
        <f t="shared" si="0"/>
        <v>(37,8448947 23,7703425),ID: 1049,3bd-Glyfada-1910€</v>
      </c>
      <c r="I1441" s="6" t="s">
        <v>4345</v>
      </c>
    </row>
    <row r="1442" spans="1:9" ht="13">
      <c r="A1442" s="11" t="s">
        <v>4346</v>
      </c>
      <c r="B1442" s="6">
        <f>VLOOKUP(A1442,list!A:K,11,FALSE)</f>
        <v>3</v>
      </c>
      <c r="C1442" s="6" t="str">
        <f>VLOOKUP(A1442,list!A:K,6,FALSE)</f>
        <v>Glyfada</v>
      </c>
      <c r="D1442" s="12">
        <f>VLOOKUP(A1442,list!A:K,3,FALSE)</f>
        <v>1650</v>
      </c>
      <c r="E1442" s="6" t="s">
        <v>4347</v>
      </c>
      <c r="F1442" s="11">
        <v>37.976786799999999</v>
      </c>
      <c r="G1442" s="11">
        <v>23.742559199999999</v>
      </c>
      <c r="H1442" s="6" t="str">
        <f t="shared" si="0"/>
        <v>(37,9767868 23,7425592),ID: 1063,3bd-Glyfada-1650€</v>
      </c>
      <c r="I1442" s="6" t="s">
        <v>4348</v>
      </c>
    </row>
    <row r="1443" spans="1:9" ht="13">
      <c r="A1443" s="11" t="s">
        <v>4349</v>
      </c>
      <c r="B1443" s="6">
        <f>VLOOKUP(A1443,list!A:K,11,FALSE)</f>
        <v>3</v>
      </c>
      <c r="C1443" s="6" t="str">
        <f>VLOOKUP(A1443,list!A:K,6,FALSE)</f>
        <v>Glyfada</v>
      </c>
      <c r="D1443" s="12">
        <f>VLOOKUP(A1443,list!A:K,3,FALSE)</f>
        <v>1880</v>
      </c>
      <c r="E1443" s="6" t="s">
        <v>4350</v>
      </c>
      <c r="F1443" s="11">
        <v>37.858010700000001</v>
      </c>
      <c r="G1443" s="11">
        <v>23.757834500000001</v>
      </c>
      <c r="H1443" s="6" t="str">
        <f t="shared" si="0"/>
        <v>(37,8580107 23,7578345),ID: 1067,3bd-Glyfada-1880€</v>
      </c>
      <c r="I1443" s="6" t="s">
        <v>4351</v>
      </c>
    </row>
    <row r="1444" spans="1:9" ht="13">
      <c r="A1444" s="11" t="s">
        <v>4352</v>
      </c>
      <c r="B1444" s="6">
        <f>VLOOKUP(A1444,list!A:K,11,FALSE)</f>
        <v>3</v>
      </c>
      <c r="C1444" s="6" t="str">
        <f>VLOOKUP(A1444,list!A:K,6,FALSE)</f>
        <v>Glyfada</v>
      </c>
      <c r="D1444" s="12">
        <f>VLOOKUP(A1444,list!A:K,3,FALSE)</f>
        <v>2460</v>
      </c>
      <c r="E1444" s="6" t="s">
        <v>4353</v>
      </c>
      <c r="F1444" s="11">
        <v>38.004087300000002</v>
      </c>
      <c r="G1444" s="11">
        <v>23.735721699999999</v>
      </c>
      <c r="H1444" s="6" t="str">
        <f t="shared" si="0"/>
        <v>(38,0040873 23,7357217),ID: 1109,3bd-Glyfada-2460€</v>
      </c>
      <c r="I1444" s="6" t="s">
        <v>4354</v>
      </c>
    </row>
    <row r="1445" spans="1:9" ht="13">
      <c r="A1445" s="11" t="s">
        <v>4355</v>
      </c>
      <c r="B1445" s="6">
        <f>VLOOKUP(A1445,list!A:K,11,FALSE)</f>
        <v>3</v>
      </c>
      <c r="C1445" s="6" t="str">
        <f>VLOOKUP(A1445,list!A:K,6,FALSE)</f>
        <v>Glyfada</v>
      </c>
      <c r="D1445" s="12">
        <f>VLOOKUP(A1445,list!A:K,3,FALSE)</f>
        <v>1720</v>
      </c>
      <c r="E1445" s="6" t="s">
        <v>4356</v>
      </c>
      <c r="F1445" s="11">
        <v>37.9635192</v>
      </c>
      <c r="G1445" s="11">
        <v>23.724153099999999</v>
      </c>
      <c r="H1445" s="6" t="str">
        <f t="shared" si="0"/>
        <v>(37,9635192 23,7241531),ID: 1137,3bd-Glyfada-1720€</v>
      </c>
      <c r="I1445" s="6" t="s">
        <v>4357</v>
      </c>
    </row>
    <row r="1446" spans="1:9" ht="13">
      <c r="A1446" s="11" t="s">
        <v>4358</v>
      </c>
      <c r="B1446" s="6">
        <f>VLOOKUP(A1446,list!A:K,11,FALSE)</f>
        <v>3</v>
      </c>
      <c r="C1446" s="6" t="str">
        <f>VLOOKUP(A1446,list!A:K,6,FALSE)</f>
        <v>Glyfada</v>
      </c>
      <c r="D1446" s="12">
        <f>VLOOKUP(A1446,list!A:K,3,FALSE)</f>
        <v>2580</v>
      </c>
      <c r="E1446" s="6" t="s">
        <v>4359</v>
      </c>
      <c r="F1446" s="11">
        <v>37.978628299999997</v>
      </c>
      <c r="G1446" s="11">
        <v>23.730033599999999</v>
      </c>
      <c r="H1446" s="6" t="str">
        <f t="shared" si="0"/>
        <v>(37,9786283 23,7300336),ID: 1167,3bd-Glyfada-2580€</v>
      </c>
      <c r="I1446" s="6" t="s">
        <v>4360</v>
      </c>
    </row>
    <row r="1447" spans="1:9" ht="13">
      <c r="A1447" s="11" t="s">
        <v>4361</v>
      </c>
      <c r="B1447" s="6">
        <f>VLOOKUP(A1447,list!A:K,11,FALSE)</f>
        <v>3</v>
      </c>
      <c r="C1447" s="6" t="str">
        <f>VLOOKUP(A1447,list!A:K,6,FALSE)</f>
        <v>Glyfada</v>
      </c>
      <c r="D1447" s="12">
        <f>VLOOKUP(A1447,list!A:K,3,FALSE)</f>
        <v>1660</v>
      </c>
      <c r="E1447" s="6" t="s">
        <v>4362</v>
      </c>
      <c r="F1447" s="11">
        <v>37.8633752</v>
      </c>
      <c r="G1447" s="11">
        <v>23.765585300000001</v>
      </c>
      <c r="H1447" s="6" t="str">
        <f t="shared" si="0"/>
        <v>(37,8633752 23,7655853),ID: 1169,3bd-Glyfada-1660€</v>
      </c>
      <c r="I1447" s="6" t="s">
        <v>4363</v>
      </c>
    </row>
    <row r="1448" spans="1:9" ht="13">
      <c r="A1448" s="11" t="s">
        <v>4364</v>
      </c>
      <c r="B1448" s="6">
        <f>VLOOKUP(A1448,list!A:K,11,FALSE)</f>
        <v>3</v>
      </c>
      <c r="C1448" s="6" t="str">
        <f>VLOOKUP(A1448,list!A:K,6,FALSE)</f>
        <v>Glyfada</v>
      </c>
      <c r="D1448" s="12">
        <f>VLOOKUP(A1448,list!A:K,3,FALSE)</f>
        <v>1860</v>
      </c>
      <c r="E1448" s="6" t="s">
        <v>4365</v>
      </c>
      <c r="F1448" s="11">
        <v>37.8501823</v>
      </c>
      <c r="G1448" s="11">
        <v>23.7641901</v>
      </c>
      <c r="H1448" s="6" t="str">
        <f t="shared" si="0"/>
        <v>(37,8501823 23,7641901),ID: 1173,3bd-Glyfada-1860€</v>
      </c>
      <c r="I1448" s="6" t="s">
        <v>4366</v>
      </c>
    </row>
    <row r="1449" spans="1:9" ht="13">
      <c r="A1449" s="11" t="s">
        <v>4367</v>
      </c>
      <c r="B1449" s="6">
        <f>VLOOKUP(A1449,list!A:K,11,FALSE)</f>
        <v>3</v>
      </c>
      <c r="C1449" s="6" t="str">
        <f>VLOOKUP(A1449,list!A:K,6,FALSE)</f>
        <v>Voula</v>
      </c>
      <c r="D1449" s="12">
        <f>VLOOKUP(A1449,list!A:K,3,FALSE)</f>
        <v>1790</v>
      </c>
      <c r="E1449" s="6" t="s">
        <v>4368</v>
      </c>
      <c r="F1449" s="11">
        <v>37.879787</v>
      </c>
      <c r="G1449" s="11">
        <v>23.769232800000001</v>
      </c>
      <c r="H1449" s="6" t="str">
        <f t="shared" si="0"/>
        <v>(37,879787 23,7692328),ID: 1177,3bd-Voula-1790€</v>
      </c>
      <c r="I1449" s="6" t="s">
        <v>4369</v>
      </c>
    </row>
    <row r="1450" spans="1:9" ht="13">
      <c r="A1450" s="11" t="s">
        <v>4370</v>
      </c>
      <c r="B1450" s="6">
        <f>VLOOKUP(A1450,list!A:K,11,FALSE)</f>
        <v>3</v>
      </c>
      <c r="C1450" s="6" t="str">
        <f>VLOOKUP(A1450,list!A:K,6,FALSE)</f>
        <v>Glyfada</v>
      </c>
      <c r="D1450" s="12">
        <f>VLOOKUP(A1450,list!A:K,3,FALSE)</f>
        <v>1950</v>
      </c>
      <c r="E1450" s="6" t="s">
        <v>4371</v>
      </c>
      <c r="F1450" s="11">
        <v>37.871182400000002</v>
      </c>
      <c r="G1450" s="11">
        <v>23.7636878</v>
      </c>
      <c r="H1450" s="6" t="str">
        <f t="shared" si="0"/>
        <v>(37,8711824 23,7636878),ID: 1212,3bd-Glyfada-1950€</v>
      </c>
      <c r="I1450" s="6" t="s">
        <v>4372</v>
      </c>
    </row>
    <row r="1451" spans="1:9" ht="13">
      <c r="A1451" s="11" t="s">
        <v>4373</v>
      </c>
      <c r="B1451" s="6">
        <f>VLOOKUP(A1451,list!A:K,11,FALSE)</f>
        <v>3</v>
      </c>
      <c r="C1451" s="6" t="str">
        <f>VLOOKUP(A1451,list!A:K,6,FALSE)</f>
        <v>Voula</v>
      </c>
      <c r="D1451" s="12">
        <f>VLOOKUP(A1451,list!A:K,3,FALSE)</f>
        <v>2350</v>
      </c>
      <c r="E1451" s="6" t="s">
        <v>4374</v>
      </c>
      <c r="F1451" s="11">
        <v>37.9766762</v>
      </c>
      <c r="G1451" s="11">
        <v>23.729575000000001</v>
      </c>
      <c r="H1451" s="6" t="str">
        <f t="shared" si="0"/>
        <v>(37,9766762 23,729575),ID: 1216,3bd-Voula-2350€</v>
      </c>
      <c r="I1451" s="6" t="s">
        <v>4375</v>
      </c>
    </row>
    <row r="1452" spans="1:9" ht="13">
      <c r="A1452" s="11" t="s">
        <v>4376</v>
      </c>
      <c r="B1452" s="6">
        <f>VLOOKUP(A1452,list!A:K,11,FALSE)</f>
        <v>3</v>
      </c>
      <c r="C1452" s="6" t="str">
        <f>VLOOKUP(A1452,list!A:K,6,FALSE)</f>
        <v>Glyfada</v>
      </c>
      <c r="D1452" s="12">
        <f>VLOOKUP(A1452,list!A:K,3,FALSE)</f>
        <v>1550</v>
      </c>
      <c r="E1452" s="6" t="s">
        <v>4377</v>
      </c>
      <c r="F1452" s="11">
        <v>37.855812</v>
      </c>
      <c r="G1452" s="11">
        <v>23.757519200000001</v>
      </c>
      <c r="H1452" s="6" t="str">
        <f t="shared" si="0"/>
        <v>(37,855812 23,7575192),ID: 1232,3bd-Glyfada-1550€</v>
      </c>
      <c r="I1452" s="6" t="s">
        <v>4378</v>
      </c>
    </row>
    <row r="1453" spans="1:9" ht="13">
      <c r="A1453" s="11" t="s">
        <v>4379</v>
      </c>
      <c r="B1453" s="6">
        <f>VLOOKUP(A1453,list!A:K,11,FALSE)</f>
        <v>3</v>
      </c>
      <c r="C1453" s="6" t="str">
        <f>VLOOKUP(A1453,list!A:K,6,FALSE)</f>
        <v>Glyfada</v>
      </c>
      <c r="D1453" s="12">
        <f>VLOOKUP(A1453,list!A:K,3,FALSE)</f>
        <v>1890</v>
      </c>
      <c r="E1453" s="6" t="s">
        <v>4380</v>
      </c>
      <c r="F1453" s="11">
        <v>37.845930000000003</v>
      </c>
      <c r="G1453" s="11">
        <v>23.7545261</v>
      </c>
      <c r="H1453" s="6" t="str">
        <f t="shared" si="0"/>
        <v>(37,84593 23,7545261),ID: 1234,3bd-Glyfada-1890€</v>
      </c>
      <c r="I1453" s="6" t="s">
        <v>4381</v>
      </c>
    </row>
    <row r="1454" spans="1:9" ht="13">
      <c r="A1454" s="11" t="s">
        <v>4382</v>
      </c>
      <c r="B1454" s="6">
        <f>VLOOKUP(A1454,list!A:K,11,FALSE)</f>
        <v>3</v>
      </c>
      <c r="C1454" s="6" t="str">
        <f>VLOOKUP(A1454,list!A:K,6,FALSE)</f>
        <v>Voula</v>
      </c>
      <c r="D1454" s="12">
        <f>VLOOKUP(A1454,list!A:K,3,FALSE)</f>
        <v>2050</v>
      </c>
      <c r="E1454" s="6" t="s">
        <v>4383</v>
      </c>
      <c r="F1454" s="11">
        <v>37.863062599999999</v>
      </c>
      <c r="G1454" s="11">
        <v>23.757255300000001</v>
      </c>
      <c r="H1454" s="6" t="str">
        <f t="shared" si="0"/>
        <v>(37,8630626 23,7572553),ID: 1246,3bd-Voula-2050€</v>
      </c>
      <c r="I1454" s="6" t="s">
        <v>4384</v>
      </c>
    </row>
    <row r="1455" spans="1:9" ht="13">
      <c r="A1455" s="11" t="s">
        <v>4385</v>
      </c>
      <c r="B1455" s="6">
        <f>VLOOKUP(A1455,list!A:K,11,FALSE)</f>
        <v>3</v>
      </c>
      <c r="C1455" s="6" t="str">
        <f>VLOOKUP(A1455,list!A:K,6,FALSE)</f>
        <v>Voula</v>
      </c>
      <c r="D1455" s="12">
        <f>VLOOKUP(A1455,list!A:K,3,FALSE)</f>
        <v>2080</v>
      </c>
      <c r="E1455" s="6" t="s">
        <v>4386</v>
      </c>
      <c r="F1455" s="11">
        <v>37.846622099999998</v>
      </c>
      <c r="G1455" s="11">
        <v>23.780669100000001</v>
      </c>
      <c r="H1455" s="6" t="str">
        <f t="shared" si="0"/>
        <v>(37,8466221 23,7806691),ID: 1277,3bd-Voula-2080€</v>
      </c>
      <c r="I1455" s="6" t="s">
        <v>4387</v>
      </c>
    </row>
    <row r="1456" spans="1:9" ht="13">
      <c r="A1456" s="11" t="s">
        <v>4388</v>
      </c>
      <c r="B1456" s="6">
        <f>VLOOKUP(A1456,list!A:K,11,FALSE)</f>
        <v>3</v>
      </c>
      <c r="C1456" s="6" t="str">
        <f>VLOOKUP(A1456,list!A:K,6,FALSE)</f>
        <v>Voula</v>
      </c>
      <c r="D1456" s="12">
        <f>VLOOKUP(A1456,list!A:K,3,FALSE)</f>
        <v>2300</v>
      </c>
      <c r="E1456" s="6" t="s">
        <v>4389</v>
      </c>
      <c r="F1456" s="11">
        <v>37.9898764</v>
      </c>
      <c r="G1456" s="11">
        <v>23.711503400000002</v>
      </c>
      <c r="H1456" s="6" t="str">
        <f t="shared" si="0"/>
        <v>(37,9898764 23,7115034),ID: 1278,3bd-Voula-2300€</v>
      </c>
      <c r="I1456" s="6" t="s">
        <v>4390</v>
      </c>
    </row>
    <row r="1457" spans="1:9" ht="13">
      <c r="A1457" s="11" t="s">
        <v>4391</v>
      </c>
      <c r="B1457" s="6">
        <f>VLOOKUP(A1457,list!A:K,11,FALSE)</f>
        <v>3</v>
      </c>
      <c r="C1457" s="6" t="str">
        <f>VLOOKUP(A1457,list!A:K,6,FALSE)</f>
        <v>Glyfada</v>
      </c>
      <c r="D1457" s="12">
        <f>VLOOKUP(A1457,list!A:K,3,FALSE)</f>
        <v>2680</v>
      </c>
      <c r="E1457" s="6" t="s">
        <v>4392</v>
      </c>
      <c r="F1457" s="11">
        <v>37.876542499999999</v>
      </c>
      <c r="G1457" s="11">
        <v>23.757909300000001</v>
      </c>
      <c r="H1457" s="6" t="str">
        <f t="shared" si="0"/>
        <v>(37,8765425 23,7579093),ID: 1283,3bd-Glyfada-2680€</v>
      </c>
      <c r="I1457" s="6" t="s">
        <v>4393</v>
      </c>
    </row>
    <row r="1458" spans="1:9" ht="13">
      <c r="A1458" s="11" t="s">
        <v>4394</v>
      </c>
      <c r="B1458" s="6">
        <f>VLOOKUP(A1458,list!A:K,11,FALSE)</f>
        <v>3</v>
      </c>
      <c r="C1458" s="6" t="str">
        <f>VLOOKUP(A1458,list!A:K,6,FALSE)</f>
        <v>Glyfada</v>
      </c>
      <c r="D1458" s="12">
        <f>VLOOKUP(A1458,list!A:K,3,FALSE)</f>
        <v>1560</v>
      </c>
      <c r="E1458" s="6" t="s">
        <v>4395</v>
      </c>
      <c r="F1458" s="11">
        <v>37.844894699999998</v>
      </c>
      <c r="G1458" s="11">
        <v>23.770342500000002</v>
      </c>
      <c r="H1458" s="6" t="str">
        <f t="shared" si="0"/>
        <v>(37,8448947 23,7703425),ID: 1290,3bd-Glyfada-1560€</v>
      </c>
      <c r="I1458" s="6" t="s">
        <v>4396</v>
      </c>
    </row>
    <row r="1459" spans="1:9" ht="13">
      <c r="A1459" s="11" t="s">
        <v>4397</v>
      </c>
      <c r="B1459" s="6">
        <f>VLOOKUP(A1459,list!A:K,11,FALSE)</f>
        <v>3</v>
      </c>
      <c r="C1459" s="6" t="str">
        <f>VLOOKUP(A1459,list!A:K,6,FALSE)</f>
        <v>Voula</v>
      </c>
      <c r="D1459" s="12">
        <f>VLOOKUP(A1459,list!A:K,3,FALSE)</f>
        <v>1920</v>
      </c>
      <c r="E1459" s="6" t="s">
        <v>4398</v>
      </c>
      <c r="F1459" s="11">
        <v>37.985712300000003</v>
      </c>
      <c r="G1459" s="11">
        <v>23.7335551</v>
      </c>
      <c r="H1459" s="6" t="str">
        <f t="shared" si="0"/>
        <v>(37,9857123 23,7335551),ID: 1327,3bd-Voula-1920€</v>
      </c>
      <c r="I1459" s="6" t="s">
        <v>4399</v>
      </c>
    </row>
    <row r="1460" spans="1:9" ht="13">
      <c r="A1460" s="11" t="s">
        <v>4400</v>
      </c>
      <c r="B1460" s="6">
        <f>VLOOKUP(A1460,list!A:K,11,FALSE)</f>
        <v>3</v>
      </c>
      <c r="C1460" s="6" t="str">
        <f>VLOOKUP(A1460,list!A:K,6,FALSE)</f>
        <v>Glyfada</v>
      </c>
      <c r="D1460" s="12">
        <f>VLOOKUP(A1460,list!A:K,3,FALSE)</f>
        <v>2090</v>
      </c>
      <c r="E1460" s="6" t="s">
        <v>4401</v>
      </c>
      <c r="F1460" s="11">
        <v>37.874109199999999</v>
      </c>
      <c r="G1460" s="11">
        <v>23.752738799999999</v>
      </c>
      <c r="H1460" s="6" t="str">
        <f t="shared" si="0"/>
        <v>(37,8741092 23,7527388),ID: 1354,3bd-Glyfada-2090€</v>
      </c>
      <c r="I1460" s="6" t="s">
        <v>4402</v>
      </c>
    </row>
    <row r="1461" spans="1:9" ht="13">
      <c r="A1461" s="11" t="s">
        <v>4403</v>
      </c>
      <c r="B1461" s="6">
        <f>VLOOKUP(A1461,list!A:K,11,FALSE)</f>
        <v>3</v>
      </c>
      <c r="C1461" s="6" t="str">
        <f>VLOOKUP(A1461,list!A:K,6,FALSE)</f>
        <v>Glyfada</v>
      </c>
      <c r="D1461" s="12">
        <f>VLOOKUP(A1461,list!A:K,3,FALSE)</f>
        <v>1910</v>
      </c>
      <c r="E1461" s="6" t="s">
        <v>4404</v>
      </c>
      <c r="F1461" s="11">
        <v>37.844721700000001</v>
      </c>
      <c r="G1461" s="11">
        <v>23.768387199999999</v>
      </c>
      <c r="H1461" s="6" t="str">
        <f t="shared" si="0"/>
        <v>(37,8447217 23,7683872),ID: 136,3bd-Glyfada-1910€</v>
      </c>
      <c r="I1461" s="6" t="s">
        <v>4405</v>
      </c>
    </row>
    <row r="1462" spans="1:9" ht="13">
      <c r="A1462" s="11" t="s">
        <v>4406</v>
      </c>
      <c r="B1462" s="6">
        <f>VLOOKUP(A1462,list!A:K,11,FALSE)</f>
        <v>3</v>
      </c>
      <c r="C1462" s="6" t="str">
        <f>VLOOKUP(A1462,list!A:K,6,FALSE)</f>
        <v>Glyfada</v>
      </c>
      <c r="D1462" s="12">
        <f>VLOOKUP(A1462,list!A:K,3,FALSE)</f>
        <v>2570</v>
      </c>
      <c r="E1462" s="6" t="s">
        <v>4407</v>
      </c>
      <c r="F1462" s="11">
        <v>37.993999000000002</v>
      </c>
      <c r="G1462" s="11">
        <v>23.726196099999999</v>
      </c>
      <c r="H1462" s="6" t="str">
        <f t="shared" si="0"/>
        <v>(37,993999 23,7261961),ID: 137,3bd-Glyfada-2570€</v>
      </c>
      <c r="I1462" s="6" t="s">
        <v>4408</v>
      </c>
    </row>
    <row r="1463" spans="1:9" ht="13">
      <c r="A1463" s="11" t="s">
        <v>4409</v>
      </c>
      <c r="B1463" s="6">
        <f>VLOOKUP(A1463,list!A:K,11,FALSE)</f>
        <v>3</v>
      </c>
      <c r="C1463" s="6" t="str">
        <f>VLOOKUP(A1463,list!A:K,6,FALSE)</f>
        <v>Glyfada</v>
      </c>
      <c r="D1463" s="12">
        <f>VLOOKUP(A1463,list!A:K,3,FALSE)</f>
        <v>1720</v>
      </c>
      <c r="E1463" s="6" t="s">
        <v>2989</v>
      </c>
      <c r="F1463" s="11">
        <v>37.8847369</v>
      </c>
      <c r="G1463" s="11">
        <v>23.7483273</v>
      </c>
      <c r="H1463" s="6" t="str">
        <f t="shared" si="0"/>
        <v>(37,8847369 23,7483273),ID: 1460,3bd-Glyfada-1720€</v>
      </c>
      <c r="I1463" s="6" t="s">
        <v>4410</v>
      </c>
    </row>
    <row r="1464" spans="1:9" ht="13">
      <c r="A1464" s="11" t="s">
        <v>4411</v>
      </c>
      <c r="B1464" s="6">
        <f>VLOOKUP(A1464,list!A:K,11,FALSE)</f>
        <v>3</v>
      </c>
      <c r="C1464" s="6" t="str">
        <f>VLOOKUP(A1464,list!A:K,6,FALSE)</f>
        <v>Glyfada</v>
      </c>
      <c r="D1464" s="12">
        <f>VLOOKUP(A1464,list!A:K,3,FALSE)</f>
        <v>1540</v>
      </c>
      <c r="E1464" s="6" t="s">
        <v>4412</v>
      </c>
      <c r="F1464" s="11">
        <v>37.844894699999998</v>
      </c>
      <c r="G1464" s="11">
        <v>23.770342500000002</v>
      </c>
      <c r="H1464" s="6" t="str">
        <f t="shared" si="0"/>
        <v>(37,8448947 23,7703425),ID: 1468,3bd-Glyfada-1540€</v>
      </c>
      <c r="I1464" s="6" t="s">
        <v>4413</v>
      </c>
    </row>
    <row r="1465" spans="1:9" ht="13">
      <c r="A1465" s="11" t="s">
        <v>4414</v>
      </c>
      <c r="B1465" s="6">
        <f>VLOOKUP(A1465,list!A:K,11,FALSE)</f>
        <v>3</v>
      </c>
      <c r="C1465" s="6" t="str">
        <f>VLOOKUP(A1465,list!A:K,6,FALSE)</f>
        <v>Voula</v>
      </c>
      <c r="D1465" s="12">
        <f>VLOOKUP(A1465,list!A:K,3,FALSE)</f>
        <v>1660</v>
      </c>
      <c r="E1465" s="6" t="s">
        <v>4415</v>
      </c>
      <c r="F1465" s="11">
        <v>37.858774699999998</v>
      </c>
      <c r="G1465" s="11">
        <v>23.7605526</v>
      </c>
      <c r="H1465" s="6" t="str">
        <f t="shared" si="0"/>
        <v>(37,8587747 23,7605526),ID: 1470,3bd-Voula-1660€</v>
      </c>
      <c r="I1465" s="6" t="s">
        <v>4416</v>
      </c>
    </row>
    <row r="1466" spans="1:9" ht="13">
      <c r="A1466" s="11" t="s">
        <v>4417</v>
      </c>
      <c r="B1466" s="6">
        <f>VLOOKUP(A1466,list!A:K,11,FALSE)</f>
        <v>3</v>
      </c>
      <c r="C1466" s="6" t="str">
        <f>VLOOKUP(A1466,list!A:K,6,FALSE)</f>
        <v>Glyfada</v>
      </c>
      <c r="D1466" s="12">
        <f>VLOOKUP(A1466,list!A:K,3,FALSE)</f>
        <v>1820</v>
      </c>
      <c r="E1466" s="6" t="s">
        <v>4418</v>
      </c>
      <c r="F1466" s="11">
        <v>37.845317999999999</v>
      </c>
      <c r="G1466" s="11">
        <v>23.764061000000002</v>
      </c>
      <c r="H1466" s="6" t="str">
        <f t="shared" si="0"/>
        <v>(37,845318 23,764061),ID: 1482,3bd-Glyfada-1820€</v>
      </c>
      <c r="I1466" s="6" t="s">
        <v>4419</v>
      </c>
    </row>
    <row r="1467" spans="1:9" ht="13">
      <c r="A1467" s="11" t="s">
        <v>4420</v>
      </c>
      <c r="B1467" s="6">
        <f>VLOOKUP(A1467,list!A:K,11,FALSE)</f>
        <v>3</v>
      </c>
      <c r="C1467" s="6" t="str">
        <f>VLOOKUP(A1467,list!A:K,6,FALSE)</f>
        <v>Glyfada</v>
      </c>
      <c r="D1467" s="12">
        <f>VLOOKUP(A1467,list!A:K,3,FALSE)</f>
        <v>1810</v>
      </c>
      <c r="E1467" s="6" t="s">
        <v>4421</v>
      </c>
      <c r="F1467" s="11">
        <v>37.864615299999997</v>
      </c>
      <c r="G1467" s="11">
        <v>23.7573194</v>
      </c>
      <c r="H1467" s="6" t="str">
        <f t="shared" si="0"/>
        <v>(37,8646153 23,7573194),ID: 1505,3bd-Glyfada-1810€</v>
      </c>
      <c r="I1467" s="6" t="s">
        <v>4422</v>
      </c>
    </row>
    <row r="1468" spans="1:9" ht="13">
      <c r="A1468" s="11" t="s">
        <v>4423</v>
      </c>
      <c r="B1468" s="6">
        <f>VLOOKUP(A1468,list!A:K,11,FALSE)</f>
        <v>3</v>
      </c>
      <c r="C1468" s="6" t="str">
        <f>VLOOKUP(A1468,list!A:K,6,FALSE)</f>
        <v>Glyfada</v>
      </c>
      <c r="D1468" s="12">
        <f>VLOOKUP(A1468,list!A:K,3,FALSE)</f>
        <v>1410</v>
      </c>
      <c r="E1468" s="6" t="s">
        <v>4424</v>
      </c>
      <c r="F1468" s="11">
        <v>37.876542499999999</v>
      </c>
      <c r="G1468" s="11">
        <v>23.757909300000001</v>
      </c>
      <c r="H1468" s="6" t="str">
        <f t="shared" si="0"/>
        <v>(37,8765425 23,7579093),ID: 1518,3bd-Glyfada-1410€</v>
      </c>
      <c r="I1468" s="6" t="s">
        <v>4425</v>
      </c>
    </row>
    <row r="1469" spans="1:9" ht="13">
      <c r="A1469" s="11" t="s">
        <v>4426</v>
      </c>
      <c r="B1469" s="6">
        <f>VLOOKUP(A1469,list!A:K,11,FALSE)</f>
        <v>3</v>
      </c>
      <c r="C1469" s="6" t="str">
        <f>VLOOKUP(A1469,list!A:K,6,FALSE)</f>
        <v>Voula</v>
      </c>
      <c r="D1469" s="12">
        <f>VLOOKUP(A1469,list!A:K,3,FALSE)</f>
        <v>2130</v>
      </c>
      <c r="E1469" s="6" t="s">
        <v>4427</v>
      </c>
      <c r="F1469" s="11">
        <v>37.9803827</v>
      </c>
      <c r="G1469" s="11">
        <v>23.7328838</v>
      </c>
      <c r="H1469" s="6" t="str">
        <f t="shared" si="0"/>
        <v>(37,9803827 23,7328838),ID: 1532,3bd-Voula-2130€</v>
      </c>
      <c r="I1469" s="6" t="s">
        <v>4428</v>
      </c>
    </row>
    <row r="1470" spans="1:9" ht="13">
      <c r="A1470" s="11" t="s">
        <v>4429</v>
      </c>
      <c r="B1470" s="6">
        <f>VLOOKUP(A1470,list!A:K,11,FALSE)</f>
        <v>3</v>
      </c>
      <c r="C1470" s="6" t="str">
        <f>VLOOKUP(A1470,list!A:K,6,FALSE)</f>
        <v>Glyfada</v>
      </c>
      <c r="D1470" s="12">
        <f>VLOOKUP(A1470,list!A:K,3,FALSE)</f>
        <v>2320</v>
      </c>
      <c r="E1470" s="6" t="s">
        <v>4430</v>
      </c>
      <c r="F1470" s="11">
        <v>37.844894699999998</v>
      </c>
      <c r="G1470" s="11">
        <v>23.770342500000002</v>
      </c>
      <c r="H1470" s="6" t="str">
        <f t="shared" si="0"/>
        <v>(37,8448947 23,7703425),ID: 1556,3bd-Glyfada-2320€</v>
      </c>
      <c r="I1470" s="6" t="s">
        <v>4431</v>
      </c>
    </row>
    <row r="1471" spans="1:9" ht="13">
      <c r="A1471" s="11" t="s">
        <v>4432</v>
      </c>
      <c r="B1471" s="6">
        <f>VLOOKUP(A1471,list!A:K,11,FALSE)</f>
        <v>3</v>
      </c>
      <c r="C1471" s="6" t="str">
        <f>VLOOKUP(A1471,list!A:K,6,FALSE)</f>
        <v>Glyfada</v>
      </c>
      <c r="D1471" s="12">
        <f>VLOOKUP(A1471,list!A:K,3,FALSE)</f>
        <v>1740</v>
      </c>
      <c r="E1471" s="6" t="s">
        <v>4433</v>
      </c>
      <c r="F1471" s="11">
        <v>37.987949499999999</v>
      </c>
      <c r="G1471" s="11">
        <v>23.7665115</v>
      </c>
      <c r="H1471" s="6" t="str">
        <f t="shared" si="0"/>
        <v>(37,9879495 23,7665115),ID: 1568,3bd-Glyfada-1740€</v>
      </c>
      <c r="I1471" s="6" t="s">
        <v>4434</v>
      </c>
    </row>
    <row r="1472" spans="1:9" ht="13">
      <c r="A1472" s="11" t="s">
        <v>4435</v>
      </c>
      <c r="B1472" s="6">
        <f>VLOOKUP(A1472,list!A:K,11,FALSE)</f>
        <v>3</v>
      </c>
      <c r="C1472" s="6" t="str">
        <f>VLOOKUP(A1472,list!A:K,6,FALSE)</f>
        <v>Glyfada</v>
      </c>
      <c r="D1472" s="12">
        <f>VLOOKUP(A1472,list!A:K,3,FALSE)</f>
        <v>2220</v>
      </c>
      <c r="E1472" s="6" t="s">
        <v>4436</v>
      </c>
      <c r="F1472" s="11">
        <v>37.869553400000001</v>
      </c>
      <c r="G1472" s="11">
        <v>23.7393398</v>
      </c>
      <c r="H1472" s="6" t="str">
        <f t="shared" si="0"/>
        <v>(37,8695534 23,7393398),ID: 1576,3bd-Glyfada-2220€</v>
      </c>
      <c r="I1472" s="6" t="s">
        <v>4437</v>
      </c>
    </row>
    <row r="1473" spans="1:9" ht="13">
      <c r="A1473" s="11" t="s">
        <v>4438</v>
      </c>
      <c r="B1473" s="6">
        <f>VLOOKUP(A1473,list!A:K,11,FALSE)</f>
        <v>3</v>
      </c>
      <c r="C1473" s="6" t="str">
        <f>VLOOKUP(A1473,list!A:K,6,FALSE)</f>
        <v>Voula</v>
      </c>
      <c r="D1473" s="12">
        <f>VLOOKUP(A1473,list!A:K,3,FALSE)</f>
        <v>2020</v>
      </c>
      <c r="E1473" s="6" t="s">
        <v>4439</v>
      </c>
      <c r="F1473" s="11">
        <v>37.9635192</v>
      </c>
      <c r="G1473" s="11">
        <v>23.724153099999999</v>
      </c>
      <c r="H1473" s="6" t="str">
        <f t="shared" si="0"/>
        <v>(37,9635192 23,7241531),ID: 159,3bd-Voula-2020€</v>
      </c>
      <c r="I1473" s="6" t="s">
        <v>4440</v>
      </c>
    </row>
    <row r="1474" spans="1:9" ht="13">
      <c r="A1474" s="11" t="s">
        <v>4441</v>
      </c>
      <c r="B1474" s="6">
        <f>VLOOKUP(A1474,list!A:K,11,FALSE)</f>
        <v>3</v>
      </c>
      <c r="C1474" s="6" t="str">
        <f>VLOOKUP(A1474,list!A:K,6,FALSE)</f>
        <v>Voula</v>
      </c>
      <c r="D1474" s="12">
        <f>VLOOKUP(A1474,list!A:K,3,FALSE)</f>
        <v>2940</v>
      </c>
      <c r="E1474" s="6" t="s">
        <v>4442</v>
      </c>
      <c r="F1474" s="11">
        <v>37.977225699999998</v>
      </c>
      <c r="G1474" s="11">
        <v>23.725892200000001</v>
      </c>
      <c r="H1474" s="6" t="str">
        <f t="shared" si="0"/>
        <v>(37,9772257 23,7258922),ID: 1614,3bd-Voula-2940€</v>
      </c>
      <c r="I1474" s="6" t="s">
        <v>4443</v>
      </c>
    </row>
    <row r="1475" spans="1:9" ht="13">
      <c r="A1475" s="11" t="s">
        <v>4444</v>
      </c>
      <c r="B1475" s="6">
        <f>VLOOKUP(A1475,list!A:K,11,FALSE)</f>
        <v>3</v>
      </c>
      <c r="C1475" s="6" t="str">
        <f>VLOOKUP(A1475,list!A:K,6,FALSE)</f>
        <v>Glyfada</v>
      </c>
      <c r="D1475" s="12">
        <f>VLOOKUP(A1475,list!A:K,3,FALSE)</f>
        <v>1780</v>
      </c>
      <c r="E1475" s="6" t="s">
        <v>4445</v>
      </c>
      <c r="F1475" s="11">
        <v>37.860469100000003</v>
      </c>
      <c r="G1475" s="11">
        <v>23.7524534</v>
      </c>
      <c r="H1475" s="6" t="str">
        <f t="shared" si="0"/>
        <v>(37,8604691 23,7524534),ID: 1644,3bd-Glyfada-1780€</v>
      </c>
      <c r="I1475" s="6" t="s">
        <v>4446</v>
      </c>
    </row>
    <row r="1476" spans="1:9" ht="13">
      <c r="A1476" s="11" t="s">
        <v>4447</v>
      </c>
      <c r="B1476" s="6">
        <f>VLOOKUP(A1476,list!A:K,11,FALSE)</f>
        <v>3</v>
      </c>
      <c r="C1476" s="6" t="str">
        <f>VLOOKUP(A1476,list!A:K,6,FALSE)</f>
        <v>Glyfada</v>
      </c>
      <c r="D1476" s="12">
        <f>VLOOKUP(A1476,list!A:K,3,FALSE)</f>
        <v>1970</v>
      </c>
      <c r="E1476" s="6" t="s">
        <v>4448</v>
      </c>
      <c r="F1476" s="11">
        <v>37.963321100000002</v>
      </c>
      <c r="G1476" s="11">
        <v>23.728598099999999</v>
      </c>
      <c r="H1476" s="6" t="str">
        <f t="shared" si="0"/>
        <v>(37,9633211 23,7285981),ID: 1686,3bd-Glyfada-1970€</v>
      </c>
      <c r="I1476" s="6" t="s">
        <v>4449</v>
      </c>
    </row>
    <row r="1477" spans="1:9" ht="13">
      <c r="A1477" s="11" t="s">
        <v>4450</v>
      </c>
      <c r="B1477" s="6">
        <f>VLOOKUP(A1477,list!A:K,11,FALSE)</f>
        <v>3</v>
      </c>
      <c r="C1477" s="6" t="str">
        <f>VLOOKUP(A1477,list!A:K,6,FALSE)</f>
        <v>Glyfada</v>
      </c>
      <c r="D1477" s="12">
        <f>VLOOKUP(A1477,list!A:K,3,FALSE)</f>
        <v>2090</v>
      </c>
      <c r="E1477" s="6" t="s">
        <v>4451</v>
      </c>
      <c r="F1477" s="11">
        <v>38.004087300000002</v>
      </c>
      <c r="G1477" s="11">
        <v>23.735721699999999</v>
      </c>
      <c r="H1477" s="6" t="str">
        <f t="shared" si="0"/>
        <v>(38,0040873 23,7357217),ID: 1713,3bd-Glyfada-2090€</v>
      </c>
      <c r="I1477" s="6" t="s">
        <v>4452</v>
      </c>
    </row>
    <row r="1478" spans="1:9" ht="13">
      <c r="A1478" s="11" t="s">
        <v>4453</v>
      </c>
      <c r="B1478" s="6">
        <f>VLOOKUP(A1478,list!A:K,11,FALSE)</f>
        <v>3</v>
      </c>
      <c r="C1478" s="6" t="str">
        <f>VLOOKUP(A1478,list!A:K,6,FALSE)</f>
        <v>Voula</v>
      </c>
      <c r="D1478" s="12">
        <f>VLOOKUP(A1478,list!A:K,3,FALSE)</f>
        <v>1560</v>
      </c>
      <c r="E1478" s="6" t="s">
        <v>4454</v>
      </c>
      <c r="F1478" s="11">
        <v>37.8451418</v>
      </c>
      <c r="G1478" s="11">
        <v>23.762492600000002</v>
      </c>
      <c r="H1478" s="6" t="str">
        <f t="shared" si="0"/>
        <v>(37,8451418 23,7624926),ID: 1767,3bd-Voula-1560€</v>
      </c>
      <c r="I1478" s="6" t="s">
        <v>4455</v>
      </c>
    </row>
    <row r="1479" spans="1:9" ht="13">
      <c r="A1479" s="11" t="s">
        <v>4456</v>
      </c>
      <c r="B1479" s="6">
        <f>VLOOKUP(A1479,list!A:K,11,FALSE)</f>
        <v>3</v>
      </c>
      <c r="C1479" s="6" t="str">
        <f>VLOOKUP(A1479,list!A:K,6,FALSE)</f>
        <v>Glyfada</v>
      </c>
      <c r="D1479" s="12">
        <f>VLOOKUP(A1479,list!A:K,3,FALSE)</f>
        <v>1360</v>
      </c>
      <c r="E1479" s="6" t="s">
        <v>4457</v>
      </c>
      <c r="F1479" s="11">
        <v>37.8847369</v>
      </c>
      <c r="G1479" s="11">
        <v>23.7483273</v>
      </c>
      <c r="H1479" s="6" t="str">
        <f t="shared" si="0"/>
        <v>(37,8847369 23,7483273),ID: 1808,3bd-Glyfada-1360€</v>
      </c>
      <c r="I1479" s="6" t="s">
        <v>4458</v>
      </c>
    </row>
    <row r="1480" spans="1:9" ht="13">
      <c r="A1480" s="11" t="s">
        <v>4459</v>
      </c>
      <c r="B1480" s="6">
        <f>VLOOKUP(A1480,list!A:K,11,FALSE)</f>
        <v>3</v>
      </c>
      <c r="C1480" s="6" t="str">
        <f>VLOOKUP(A1480,list!A:K,6,FALSE)</f>
        <v>Glyfada</v>
      </c>
      <c r="D1480" s="12">
        <f>VLOOKUP(A1480,list!A:K,3,FALSE)</f>
        <v>1840</v>
      </c>
      <c r="E1480" s="6" t="s">
        <v>4460</v>
      </c>
      <c r="F1480" s="11">
        <v>37.875327200000001</v>
      </c>
      <c r="G1480" s="11">
        <v>23.755619100000001</v>
      </c>
      <c r="H1480" s="6" t="str">
        <f t="shared" si="0"/>
        <v>(37,8753272 23,7556191),ID: 1877,3bd-Glyfada-1840€</v>
      </c>
      <c r="I1480" s="6" t="s">
        <v>4461</v>
      </c>
    </row>
    <row r="1481" spans="1:9" ht="13">
      <c r="A1481" s="11" t="s">
        <v>4462</v>
      </c>
      <c r="B1481" s="6">
        <f>VLOOKUP(A1481,list!A:K,11,FALSE)</f>
        <v>3</v>
      </c>
      <c r="C1481" s="6" t="str">
        <f>VLOOKUP(A1481,list!A:K,6,FALSE)</f>
        <v>Glyfada</v>
      </c>
      <c r="D1481" s="12">
        <f>VLOOKUP(A1481,list!A:K,3,FALSE)</f>
        <v>1960</v>
      </c>
      <c r="E1481" s="6" t="s">
        <v>4463</v>
      </c>
      <c r="F1481" s="11">
        <v>37.850357600000002</v>
      </c>
      <c r="G1481" s="11">
        <v>23.756630900000001</v>
      </c>
      <c r="H1481" s="6" t="str">
        <f t="shared" si="0"/>
        <v>(37,8503576 23,7566309),ID: 1881,3bd-Glyfada-1960€</v>
      </c>
      <c r="I1481" s="6" t="s">
        <v>4464</v>
      </c>
    </row>
    <row r="1482" spans="1:9" ht="13">
      <c r="A1482" s="11" t="s">
        <v>4465</v>
      </c>
      <c r="B1482" s="6">
        <f>VLOOKUP(A1482,list!A:K,11,FALSE)</f>
        <v>3</v>
      </c>
      <c r="C1482" s="6" t="str">
        <f>VLOOKUP(A1482,list!A:K,6,FALSE)</f>
        <v>Glyfada</v>
      </c>
      <c r="D1482" s="12">
        <f>VLOOKUP(A1482,list!A:K,3,FALSE)</f>
        <v>1890</v>
      </c>
      <c r="E1482" s="6" t="s">
        <v>4466</v>
      </c>
      <c r="F1482" s="11">
        <v>37.892012100000002</v>
      </c>
      <c r="G1482" s="11">
        <v>23.747789699999998</v>
      </c>
      <c r="H1482" s="6" t="str">
        <f t="shared" si="0"/>
        <v>(37,8920121 23,7477897),ID: 205,3bd-Glyfada-1890€</v>
      </c>
      <c r="I1482" s="6" t="s">
        <v>4467</v>
      </c>
    </row>
    <row r="1483" spans="1:9" ht="13">
      <c r="A1483" s="11" t="s">
        <v>4468</v>
      </c>
      <c r="B1483" s="6">
        <f>VLOOKUP(A1483,list!A:K,11,FALSE)</f>
        <v>3</v>
      </c>
      <c r="C1483" s="6" t="str">
        <f>VLOOKUP(A1483,list!A:K,6,FALSE)</f>
        <v>Elliniko</v>
      </c>
      <c r="D1483" s="12">
        <f>VLOOKUP(A1483,list!A:K,3,FALSE)</f>
        <v>1740</v>
      </c>
      <c r="E1483" s="6" t="s">
        <v>4469</v>
      </c>
      <c r="F1483" s="11">
        <v>37.840235900000003</v>
      </c>
      <c r="G1483" s="11">
        <v>23.768087900000001</v>
      </c>
      <c r="H1483" s="6" t="str">
        <f t="shared" si="0"/>
        <v>(37,8402359 23,7680879),ID: 282,3bd-Elliniko-1740€</v>
      </c>
      <c r="I1483" s="6" t="s">
        <v>4470</v>
      </c>
    </row>
    <row r="1484" spans="1:9" ht="13">
      <c r="A1484" s="11" t="s">
        <v>4471</v>
      </c>
      <c r="B1484" s="6">
        <f>VLOOKUP(A1484,list!A:K,11,FALSE)</f>
        <v>3</v>
      </c>
      <c r="C1484" s="6" t="str">
        <f>VLOOKUP(A1484,list!A:K,6,FALSE)</f>
        <v>Voula</v>
      </c>
      <c r="D1484" s="12">
        <f>VLOOKUP(A1484,list!A:K,3,FALSE)</f>
        <v>3060</v>
      </c>
      <c r="E1484" s="6" t="s">
        <v>4472</v>
      </c>
      <c r="F1484" s="11">
        <v>37.844894699999998</v>
      </c>
      <c r="G1484" s="11">
        <v>23.770342500000002</v>
      </c>
      <c r="H1484" s="6" t="str">
        <f t="shared" si="0"/>
        <v>(37,8448947 23,7703425),ID: 287,3bd-Voula-3060€</v>
      </c>
      <c r="I1484" s="6" t="s">
        <v>4473</v>
      </c>
    </row>
    <row r="1485" spans="1:9" ht="13">
      <c r="A1485" s="11" t="s">
        <v>4474</v>
      </c>
      <c r="B1485" s="6">
        <f>VLOOKUP(A1485,list!A:K,11,FALSE)</f>
        <v>3</v>
      </c>
      <c r="C1485" s="6" t="str">
        <f>VLOOKUP(A1485,list!A:K,6,FALSE)</f>
        <v>Voula</v>
      </c>
      <c r="D1485" s="12">
        <f>VLOOKUP(A1485,list!A:K,3,FALSE)</f>
        <v>2460</v>
      </c>
      <c r="E1485" s="6" t="s">
        <v>4475</v>
      </c>
      <c r="F1485" s="11">
        <v>37.858774699999998</v>
      </c>
      <c r="G1485" s="11">
        <v>23.7605526</v>
      </c>
      <c r="H1485" s="6" t="str">
        <f t="shared" si="0"/>
        <v>(37,8587747 23,7605526),ID: 292,3bd-Voula-2460€</v>
      </c>
      <c r="I1485" s="6" t="s">
        <v>4476</v>
      </c>
    </row>
    <row r="1486" spans="1:9" ht="13">
      <c r="A1486" s="11" t="s">
        <v>4477</v>
      </c>
      <c r="B1486" s="6">
        <f>VLOOKUP(A1486,list!A:K,11,FALSE)</f>
        <v>3</v>
      </c>
      <c r="C1486" s="6" t="str">
        <f>VLOOKUP(A1486,list!A:K,6,FALSE)</f>
        <v>Glyfada</v>
      </c>
      <c r="D1486" s="12">
        <f>VLOOKUP(A1486,list!A:K,3,FALSE)</f>
        <v>1980</v>
      </c>
      <c r="E1486" s="6" t="s">
        <v>4478</v>
      </c>
      <c r="F1486" s="11">
        <v>37.868512699999997</v>
      </c>
      <c r="G1486" s="11">
        <v>23.757398299999998</v>
      </c>
      <c r="H1486" s="6" t="str">
        <f t="shared" si="0"/>
        <v>(37,8685127 23,7573983),ID: 331,3bd-Glyfada-1980€</v>
      </c>
      <c r="I1486" s="6" t="s">
        <v>4479</v>
      </c>
    </row>
    <row r="1487" spans="1:9" ht="13">
      <c r="A1487" s="11" t="s">
        <v>4480</v>
      </c>
      <c r="B1487" s="6">
        <f>VLOOKUP(A1487,list!A:K,11,FALSE)</f>
        <v>3</v>
      </c>
      <c r="C1487" s="6" t="str">
        <f>VLOOKUP(A1487,list!A:K,6,FALSE)</f>
        <v>Glyfada</v>
      </c>
      <c r="D1487" s="12">
        <f>VLOOKUP(A1487,list!A:K,3,FALSE)</f>
        <v>1670</v>
      </c>
      <c r="E1487" s="6" t="s">
        <v>4481</v>
      </c>
      <c r="F1487" s="11">
        <v>37.864957199999999</v>
      </c>
      <c r="G1487" s="11">
        <v>23.759364900000001</v>
      </c>
      <c r="H1487" s="6" t="str">
        <f t="shared" si="0"/>
        <v>(37,8649572 23,7593649),ID: 368,3bd-Glyfada-1670€</v>
      </c>
      <c r="I1487" s="6" t="s">
        <v>4482</v>
      </c>
    </row>
    <row r="1488" spans="1:9" ht="13">
      <c r="A1488" s="11" t="s">
        <v>4483</v>
      </c>
      <c r="B1488" s="6">
        <f>VLOOKUP(A1488,list!A:K,11,FALSE)</f>
        <v>3</v>
      </c>
      <c r="C1488" s="6" t="str">
        <f>VLOOKUP(A1488,list!A:K,6,FALSE)</f>
        <v>Glyfada</v>
      </c>
      <c r="D1488" s="12">
        <f>VLOOKUP(A1488,list!A:K,3,FALSE)</f>
        <v>2880</v>
      </c>
      <c r="E1488" s="6" t="s">
        <v>4484</v>
      </c>
      <c r="F1488" s="11">
        <v>37.875327200000001</v>
      </c>
      <c r="G1488" s="11">
        <v>23.755619100000001</v>
      </c>
      <c r="H1488" s="6" t="str">
        <f t="shared" si="0"/>
        <v>(37,8753272 23,7556191),ID: 372,3bd-Glyfada-2880€</v>
      </c>
      <c r="I1488" s="6" t="s">
        <v>4485</v>
      </c>
    </row>
    <row r="1489" spans="1:9" ht="13">
      <c r="A1489" s="11" t="s">
        <v>4486</v>
      </c>
      <c r="B1489" s="6">
        <f>VLOOKUP(A1489,list!A:K,11,FALSE)</f>
        <v>3</v>
      </c>
      <c r="C1489" s="6" t="str">
        <f>VLOOKUP(A1489,list!A:K,6,FALSE)</f>
        <v>Glyfada</v>
      </c>
      <c r="D1489" s="12">
        <f>VLOOKUP(A1489,list!A:K,3,FALSE)</f>
        <v>1980</v>
      </c>
      <c r="E1489" s="6" t="s">
        <v>4487</v>
      </c>
      <c r="F1489" s="11">
        <v>37.872369300000003</v>
      </c>
      <c r="G1489" s="11">
        <v>23.764069599999999</v>
      </c>
      <c r="H1489" s="6" t="str">
        <f t="shared" si="0"/>
        <v>(37,8723693 23,7640696),ID: 379,3bd-Glyfada-1980€</v>
      </c>
      <c r="I1489" s="6" t="s">
        <v>4488</v>
      </c>
    </row>
    <row r="1490" spans="1:9" ht="13">
      <c r="A1490" s="11" t="s">
        <v>4489</v>
      </c>
      <c r="B1490" s="6">
        <f>VLOOKUP(A1490,list!A:K,11,FALSE)</f>
        <v>3</v>
      </c>
      <c r="C1490" s="6" t="str">
        <f>VLOOKUP(A1490,list!A:K,6,FALSE)</f>
        <v>Voula</v>
      </c>
      <c r="D1490" s="12">
        <f>VLOOKUP(A1490,list!A:K,3,FALSE)</f>
        <v>2010</v>
      </c>
      <c r="E1490" s="6" t="s">
        <v>4490</v>
      </c>
      <c r="F1490" s="11">
        <v>37.844894699999998</v>
      </c>
      <c r="G1490" s="11">
        <v>23.770342500000002</v>
      </c>
      <c r="H1490" s="6" t="str">
        <f t="shared" si="0"/>
        <v>(37,8448947 23,7703425),ID: 396,3bd-Voula-2010€</v>
      </c>
      <c r="I1490" s="6" t="s">
        <v>4491</v>
      </c>
    </row>
    <row r="1491" spans="1:9" ht="13">
      <c r="A1491" s="11" t="s">
        <v>4492</v>
      </c>
      <c r="B1491" s="6">
        <f>VLOOKUP(A1491,list!A:K,11,FALSE)</f>
        <v>3</v>
      </c>
      <c r="C1491" s="6" t="str">
        <f>VLOOKUP(A1491,list!A:K,6,FALSE)</f>
        <v>Glyfada</v>
      </c>
      <c r="D1491" s="12">
        <f>VLOOKUP(A1491,list!A:K,3,FALSE)</f>
        <v>1320</v>
      </c>
      <c r="E1491" s="6" t="s">
        <v>4493</v>
      </c>
      <c r="F1491" s="11">
        <v>37.874998400000003</v>
      </c>
      <c r="G1491" s="11">
        <v>23.7628214</v>
      </c>
      <c r="H1491" s="6" t="str">
        <f t="shared" si="0"/>
        <v>(37,8749984 23,7628214),ID: 446,3bd-Glyfada-1320€</v>
      </c>
      <c r="I1491" s="6" t="s">
        <v>4494</v>
      </c>
    </row>
    <row r="1492" spans="1:9" ht="13">
      <c r="A1492" s="11" t="s">
        <v>4495</v>
      </c>
      <c r="B1492" s="6">
        <f>VLOOKUP(A1492,list!A:K,11,FALSE)</f>
        <v>3</v>
      </c>
      <c r="C1492" s="6" t="str">
        <f>VLOOKUP(A1492,list!A:K,6,FALSE)</f>
        <v>Glyfada</v>
      </c>
      <c r="D1492" s="12">
        <f>VLOOKUP(A1492,list!A:K,3,FALSE)</f>
        <v>2210</v>
      </c>
      <c r="E1492" s="6" t="s">
        <v>4496</v>
      </c>
      <c r="F1492" s="11">
        <v>37.976930699999997</v>
      </c>
      <c r="G1492" s="11">
        <v>23.7244758</v>
      </c>
      <c r="H1492" s="6" t="str">
        <f t="shared" si="0"/>
        <v>(37,9769307 23,7244758),ID: 454,3bd-Glyfada-2210€</v>
      </c>
      <c r="I1492" s="6" t="s">
        <v>4497</v>
      </c>
    </row>
    <row r="1493" spans="1:9" ht="13">
      <c r="A1493" s="11" t="s">
        <v>4498</v>
      </c>
      <c r="B1493" s="6">
        <f>VLOOKUP(A1493,list!A:K,11,FALSE)</f>
        <v>3</v>
      </c>
      <c r="C1493" s="6" t="str">
        <f>VLOOKUP(A1493,list!A:K,6,FALSE)</f>
        <v>Glyfada</v>
      </c>
      <c r="D1493" s="12">
        <f>VLOOKUP(A1493,list!A:K,3,FALSE)</f>
        <v>2130</v>
      </c>
      <c r="E1493" s="6" t="s">
        <v>4499</v>
      </c>
      <c r="F1493" s="11">
        <v>37.983809600000001</v>
      </c>
      <c r="G1493" s="11">
        <v>23.727538800000001</v>
      </c>
      <c r="H1493" s="6" t="str">
        <f t="shared" si="0"/>
        <v>(37,9838096 23,7275388),ID: 489,3bd-Glyfada-2130€</v>
      </c>
      <c r="I1493" s="6" t="s">
        <v>4500</v>
      </c>
    </row>
    <row r="1494" spans="1:9" ht="13">
      <c r="A1494" s="11" t="s">
        <v>4501</v>
      </c>
      <c r="B1494" s="6">
        <f>VLOOKUP(A1494,list!A:K,11,FALSE)</f>
        <v>3</v>
      </c>
      <c r="C1494" s="6" t="str">
        <f>VLOOKUP(A1494,list!A:K,6,FALSE)</f>
        <v>Glyfada</v>
      </c>
      <c r="D1494" s="12">
        <f>VLOOKUP(A1494,list!A:K,3,FALSE)</f>
        <v>2000</v>
      </c>
      <c r="E1494" s="6" t="s">
        <v>4502</v>
      </c>
      <c r="F1494" s="11">
        <v>37.844894699999998</v>
      </c>
      <c r="G1494" s="11">
        <v>23.770342500000002</v>
      </c>
      <c r="H1494" s="6" t="str">
        <f t="shared" si="0"/>
        <v>(37,8448947 23,7703425),ID: 498,3bd-Glyfada-2000€</v>
      </c>
      <c r="I1494" s="6" t="s">
        <v>4503</v>
      </c>
    </row>
    <row r="1495" spans="1:9" ht="13">
      <c r="A1495" s="11" t="s">
        <v>4504</v>
      </c>
      <c r="B1495" s="6">
        <f>VLOOKUP(A1495,list!A:K,11,FALSE)</f>
        <v>3</v>
      </c>
      <c r="C1495" s="6" t="str">
        <f>VLOOKUP(A1495,list!A:K,6,FALSE)</f>
        <v>Glyfada</v>
      </c>
      <c r="D1495" s="12">
        <f>VLOOKUP(A1495,list!A:K,3,FALSE)</f>
        <v>1880</v>
      </c>
      <c r="E1495" s="6" t="s">
        <v>4505</v>
      </c>
      <c r="F1495" s="11">
        <v>37.874109199999999</v>
      </c>
      <c r="G1495" s="11">
        <v>23.752738799999999</v>
      </c>
      <c r="H1495" s="6" t="str">
        <f t="shared" si="0"/>
        <v>(37,8741092 23,7527388),ID: 53,3bd-Glyfada-1880€</v>
      </c>
      <c r="I1495" s="6" t="s">
        <v>4506</v>
      </c>
    </row>
    <row r="1496" spans="1:9" ht="13">
      <c r="A1496" s="11" t="s">
        <v>4507</v>
      </c>
      <c r="B1496" s="6">
        <f>VLOOKUP(A1496,list!A:K,11,FALSE)</f>
        <v>3</v>
      </c>
      <c r="C1496" s="6" t="str">
        <f>VLOOKUP(A1496,list!A:K,6,FALSE)</f>
        <v>Glyfada</v>
      </c>
      <c r="D1496" s="12">
        <f>VLOOKUP(A1496,list!A:K,3,FALSE)</f>
        <v>2250</v>
      </c>
      <c r="E1496" s="6" t="s">
        <v>4508</v>
      </c>
      <c r="F1496" s="11">
        <v>37.878804100000004</v>
      </c>
      <c r="G1496" s="11">
        <v>23.750952099999999</v>
      </c>
      <c r="H1496" s="6" t="str">
        <f t="shared" si="0"/>
        <v>(37,8788041 23,7509521),ID: 559,3bd-Glyfada-2250€</v>
      </c>
      <c r="I1496" s="6" t="s">
        <v>4509</v>
      </c>
    </row>
    <row r="1497" spans="1:9" ht="13">
      <c r="A1497" s="11" t="s">
        <v>4510</v>
      </c>
      <c r="B1497" s="6">
        <f>VLOOKUP(A1497,list!A:K,11,FALSE)</f>
        <v>3</v>
      </c>
      <c r="C1497" s="6" t="str">
        <f>VLOOKUP(A1497,list!A:K,6,FALSE)</f>
        <v>Voula</v>
      </c>
      <c r="D1497" s="12">
        <f>VLOOKUP(A1497,list!A:K,3,FALSE)</f>
        <v>2090</v>
      </c>
      <c r="E1497" s="6" t="s">
        <v>4511</v>
      </c>
      <c r="F1497" s="11">
        <v>37.978594700000002</v>
      </c>
      <c r="G1497" s="11">
        <v>23.728798300000001</v>
      </c>
      <c r="H1497" s="6" t="str">
        <f t="shared" si="0"/>
        <v>(37,9785947 23,7287983),ID: 615,3bd-Voula-2090€</v>
      </c>
      <c r="I1497" s="6" t="s">
        <v>4512</v>
      </c>
    </row>
    <row r="1498" spans="1:9" ht="13">
      <c r="A1498" s="11" t="s">
        <v>4513</v>
      </c>
      <c r="B1498" s="6">
        <f>VLOOKUP(A1498,list!A:K,11,FALSE)</f>
        <v>3</v>
      </c>
      <c r="C1498" s="6" t="str">
        <f>VLOOKUP(A1498,list!A:K,6,FALSE)</f>
        <v>Glyfada</v>
      </c>
      <c r="D1498" s="12">
        <f>VLOOKUP(A1498,list!A:K,3,FALSE)</f>
        <v>1990</v>
      </c>
      <c r="E1498" s="6" t="s">
        <v>4514</v>
      </c>
      <c r="F1498" s="11">
        <v>37.863062599999999</v>
      </c>
      <c r="G1498" s="11">
        <v>23.757255300000001</v>
      </c>
      <c r="H1498" s="6" t="str">
        <f t="shared" si="0"/>
        <v>(37,8630626 23,7572553),ID: 620,3bd-Glyfada-1990€</v>
      </c>
      <c r="I1498" s="6" t="s">
        <v>4515</v>
      </c>
    </row>
    <row r="1499" spans="1:9" ht="13">
      <c r="A1499" s="11" t="s">
        <v>4516</v>
      </c>
      <c r="B1499" s="6">
        <f>VLOOKUP(A1499,list!A:K,11,FALSE)</f>
        <v>3</v>
      </c>
      <c r="C1499" s="6" t="str">
        <f>VLOOKUP(A1499,list!A:K,6,FALSE)</f>
        <v>Glyfada</v>
      </c>
      <c r="D1499" s="12">
        <f>VLOOKUP(A1499,list!A:K,3,FALSE)</f>
        <v>2410</v>
      </c>
      <c r="E1499" s="6" t="s">
        <v>4517</v>
      </c>
      <c r="F1499" s="11">
        <v>37.964236499999998</v>
      </c>
      <c r="G1499" s="11">
        <v>23.723939699999999</v>
      </c>
      <c r="H1499" s="6" t="str">
        <f t="shared" si="0"/>
        <v>(37,9642365 23,7239397),ID: 635,3bd-Glyfada-2410€</v>
      </c>
      <c r="I1499" s="6" t="s">
        <v>4518</v>
      </c>
    </row>
    <row r="1500" spans="1:9" ht="13">
      <c r="A1500" s="11" t="s">
        <v>4519</v>
      </c>
      <c r="B1500" s="6">
        <f>VLOOKUP(A1500,list!A:K,11,FALSE)</f>
        <v>3</v>
      </c>
      <c r="C1500" s="6" t="str">
        <f>VLOOKUP(A1500,list!A:K,6,FALSE)</f>
        <v>Glyfada</v>
      </c>
      <c r="D1500" s="12">
        <f>VLOOKUP(A1500,list!A:K,3,FALSE)</f>
        <v>1890</v>
      </c>
      <c r="E1500" s="6" t="s">
        <v>4520</v>
      </c>
      <c r="F1500" s="11">
        <v>37.854607700000003</v>
      </c>
      <c r="G1500" s="11">
        <v>23.7632811</v>
      </c>
      <c r="H1500" s="6" t="str">
        <f t="shared" si="0"/>
        <v>(37,8546077 23,7632811),ID: 641,3bd-Glyfada-1890€</v>
      </c>
      <c r="I1500" s="6" t="s">
        <v>4521</v>
      </c>
    </row>
    <row r="1501" spans="1:9" ht="13">
      <c r="A1501" s="11" t="s">
        <v>4522</v>
      </c>
      <c r="B1501" s="6">
        <f>VLOOKUP(A1501,list!A:K,11,FALSE)</f>
        <v>3</v>
      </c>
      <c r="C1501" s="6" t="str">
        <f>VLOOKUP(A1501,list!A:K,6,FALSE)</f>
        <v>Glyfada</v>
      </c>
      <c r="D1501" s="12">
        <f>VLOOKUP(A1501,list!A:K,3,FALSE)</f>
        <v>2050</v>
      </c>
      <c r="E1501" s="6" t="s">
        <v>4523</v>
      </c>
      <c r="F1501" s="11">
        <v>37.892012100000002</v>
      </c>
      <c r="G1501" s="11">
        <v>23.747789699999998</v>
      </c>
      <c r="H1501" s="6" t="str">
        <f t="shared" si="0"/>
        <v>(37,8920121 23,7477897),ID: 645,3bd-Glyfada-2050€</v>
      </c>
      <c r="I1501" s="6" t="s">
        <v>4524</v>
      </c>
    </row>
    <row r="1502" spans="1:9" ht="13">
      <c r="A1502" s="11" t="s">
        <v>4525</v>
      </c>
      <c r="B1502" s="6">
        <f>VLOOKUP(A1502,list!A:K,11,FALSE)</f>
        <v>3</v>
      </c>
      <c r="C1502" s="6" t="str">
        <f>VLOOKUP(A1502,list!A:K,6,FALSE)</f>
        <v>Glyfada</v>
      </c>
      <c r="D1502" s="12">
        <f>VLOOKUP(A1502,list!A:K,3,FALSE)</f>
        <v>1310</v>
      </c>
      <c r="E1502" s="6" t="s">
        <v>4526</v>
      </c>
      <c r="F1502" s="11">
        <v>37.876938899999999</v>
      </c>
      <c r="G1502" s="11">
        <v>23.7589328</v>
      </c>
      <c r="H1502" s="6" t="str">
        <f t="shared" si="0"/>
        <v>(37,8769389 23,7589328),ID: 680,3bd-Glyfada-1310€</v>
      </c>
      <c r="I1502" s="6" t="s">
        <v>4527</v>
      </c>
    </row>
    <row r="1503" spans="1:9" ht="13">
      <c r="A1503" s="11" t="s">
        <v>4528</v>
      </c>
      <c r="B1503" s="6">
        <f>VLOOKUP(A1503,list!A:K,11,FALSE)</f>
        <v>3</v>
      </c>
      <c r="C1503" s="6" t="str">
        <f>VLOOKUP(A1503,list!A:K,6,FALSE)</f>
        <v>Glyfada</v>
      </c>
      <c r="D1503" s="12">
        <f>VLOOKUP(A1503,list!A:K,3,FALSE)</f>
        <v>1290</v>
      </c>
      <c r="E1503" s="6" t="s">
        <v>4529</v>
      </c>
      <c r="F1503" s="11">
        <v>37.876938899999999</v>
      </c>
      <c r="G1503" s="11">
        <v>23.7589328</v>
      </c>
      <c r="H1503" s="6" t="str">
        <f t="shared" si="0"/>
        <v>(37,8769389 23,7589328),ID: 681,3bd-Glyfada-1290€</v>
      </c>
      <c r="I1503" s="6" t="s">
        <v>4530</v>
      </c>
    </row>
    <row r="1504" spans="1:9" ht="13">
      <c r="A1504" s="11" t="s">
        <v>4531</v>
      </c>
      <c r="B1504" s="6">
        <f>VLOOKUP(A1504,list!A:K,11,FALSE)</f>
        <v>3</v>
      </c>
      <c r="C1504" s="6" t="str">
        <f>VLOOKUP(A1504,list!A:K,6,FALSE)</f>
        <v>Glyfada</v>
      </c>
      <c r="D1504" s="12">
        <f>VLOOKUP(A1504,list!A:K,3,FALSE)</f>
        <v>1360</v>
      </c>
      <c r="E1504" s="6" t="s">
        <v>4532</v>
      </c>
      <c r="F1504" s="11">
        <v>37.874109199999999</v>
      </c>
      <c r="G1504" s="11">
        <v>23.752738799999999</v>
      </c>
      <c r="H1504" s="6" t="str">
        <f t="shared" si="0"/>
        <v>(37,8741092 23,7527388),ID: 682,3bd-Glyfada-1360€</v>
      </c>
      <c r="I1504" s="6" t="s">
        <v>4533</v>
      </c>
    </row>
    <row r="1505" spans="1:9" ht="13">
      <c r="A1505" s="11" t="s">
        <v>4534</v>
      </c>
      <c r="B1505" s="6">
        <f>VLOOKUP(A1505,list!A:K,11,FALSE)</f>
        <v>3</v>
      </c>
      <c r="C1505" s="6" t="str">
        <f>VLOOKUP(A1505,list!A:K,6,FALSE)</f>
        <v>Glyfada</v>
      </c>
      <c r="D1505" s="12">
        <f>VLOOKUP(A1505,list!A:K,3,FALSE)</f>
        <v>2320</v>
      </c>
      <c r="E1505" s="6" t="s">
        <v>4535</v>
      </c>
      <c r="F1505" s="11">
        <v>37.844894699999998</v>
      </c>
      <c r="G1505" s="11">
        <v>23.770342500000002</v>
      </c>
      <c r="H1505" s="6" t="str">
        <f t="shared" si="0"/>
        <v>(37,8448947 23,7703425),ID: 686,3bd-Glyfada-2320€</v>
      </c>
      <c r="I1505" s="6" t="s">
        <v>4536</v>
      </c>
    </row>
    <row r="1506" spans="1:9" ht="13">
      <c r="A1506" s="11" t="s">
        <v>4537</v>
      </c>
      <c r="B1506" s="6">
        <f>VLOOKUP(A1506,list!A:K,11,FALSE)</f>
        <v>3</v>
      </c>
      <c r="C1506" s="6" t="str">
        <f>VLOOKUP(A1506,list!A:K,6,FALSE)</f>
        <v>Voula</v>
      </c>
      <c r="D1506" s="12">
        <f>VLOOKUP(A1506,list!A:K,3,FALSE)</f>
        <v>1510</v>
      </c>
      <c r="E1506" s="6" t="s">
        <v>4538</v>
      </c>
      <c r="F1506" s="11">
        <v>37.850671300000002</v>
      </c>
      <c r="G1506" s="11">
        <v>23.766810499999998</v>
      </c>
      <c r="H1506" s="6" t="str">
        <f t="shared" si="0"/>
        <v>(37,8506713 23,7668105),ID: 697,3bd-Voula-1510€</v>
      </c>
      <c r="I1506" s="6" t="s">
        <v>4539</v>
      </c>
    </row>
    <row r="1507" spans="1:9" ht="13">
      <c r="A1507" s="11" t="s">
        <v>4540</v>
      </c>
      <c r="B1507" s="6">
        <f>VLOOKUP(A1507,list!A:K,11,FALSE)</f>
        <v>3</v>
      </c>
      <c r="C1507" s="6" t="str">
        <f>VLOOKUP(A1507,list!A:K,6,FALSE)</f>
        <v>Voula</v>
      </c>
      <c r="D1507" s="12">
        <f>VLOOKUP(A1507,list!A:K,3,FALSE)</f>
        <v>1710</v>
      </c>
      <c r="E1507" s="6" t="s">
        <v>4541</v>
      </c>
      <c r="F1507" s="11">
        <v>37.844894699999998</v>
      </c>
      <c r="G1507" s="11">
        <v>23.770342500000002</v>
      </c>
      <c r="H1507" s="6" t="str">
        <f t="shared" si="0"/>
        <v>(37,8448947 23,7703425),ID: 698,3bd-Voula-1710€</v>
      </c>
      <c r="I1507" s="6" t="s">
        <v>4542</v>
      </c>
    </row>
    <row r="1508" spans="1:9" ht="13">
      <c r="A1508" s="11" t="s">
        <v>4543</v>
      </c>
      <c r="B1508" s="6">
        <f>VLOOKUP(A1508,list!A:K,11,FALSE)</f>
        <v>3</v>
      </c>
      <c r="C1508" s="6" t="str">
        <f>VLOOKUP(A1508,list!A:K,6,FALSE)</f>
        <v>Voula</v>
      </c>
      <c r="D1508" s="12">
        <f>VLOOKUP(A1508,list!A:K,3,FALSE)</f>
        <v>1940</v>
      </c>
      <c r="E1508" s="6" t="s">
        <v>4544</v>
      </c>
      <c r="F1508" s="11">
        <v>37.8485546</v>
      </c>
      <c r="G1508" s="11">
        <v>23.765747000000001</v>
      </c>
      <c r="H1508" s="6" t="str">
        <f t="shared" si="0"/>
        <v>(37,8485546 23,765747),ID: 768,3bd-Voula-1940€</v>
      </c>
      <c r="I1508" s="6" t="s">
        <v>4545</v>
      </c>
    </row>
    <row r="1509" spans="1:9" ht="13">
      <c r="A1509" s="11" t="s">
        <v>4546</v>
      </c>
      <c r="B1509" s="6">
        <f>VLOOKUP(A1509,list!A:K,11,FALSE)</f>
        <v>3</v>
      </c>
      <c r="C1509" s="6" t="str">
        <f>VLOOKUP(A1509,list!A:K,6,FALSE)</f>
        <v>Voula</v>
      </c>
      <c r="D1509" s="12">
        <f>VLOOKUP(A1509,list!A:K,3,FALSE)</f>
        <v>1950</v>
      </c>
      <c r="E1509" s="6" t="s">
        <v>4547</v>
      </c>
      <c r="F1509" s="11">
        <v>37.839206799999999</v>
      </c>
      <c r="G1509" s="11">
        <v>23.7692102</v>
      </c>
      <c r="H1509" s="6" t="str">
        <f t="shared" si="0"/>
        <v>(37,8392068 23,7692102),ID: 771,3bd-Voula-1950€</v>
      </c>
      <c r="I1509" s="6" t="s">
        <v>4548</v>
      </c>
    </row>
    <row r="1510" spans="1:9" ht="13">
      <c r="A1510" s="11" t="s">
        <v>4549</v>
      </c>
      <c r="B1510" s="6">
        <f>VLOOKUP(A1510,list!A:K,11,FALSE)</f>
        <v>3</v>
      </c>
      <c r="C1510" s="6" t="str">
        <f>VLOOKUP(A1510,list!A:K,6,FALSE)</f>
        <v>Voula</v>
      </c>
      <c r="D1510" s="12">
        <f>VLOOKUP(A1510,list!A:K,3,FALSE)</f>
        <v>2210</v>
      </c>
      <c r="E1510" s="6" t="s">
        <v>4550</v>
      </c>
      <c r="F1510" s="11">
        <v>37.844721700000001</v>
      </c>
      <c r="G1510" s="11">
        <v>23.768387199999999</v>
      </c>
      <c r="H1510" s="6" t="str">
        <f t="shared" si="0"/>
        <v>(37,8447217 23,7683872),ID: 788,3bd-Voula-2210€</v>
      </c>
      <c r="I1510" s="6" t="s">
        <v>4551</v>
      </c>
    </row>
    <row r="1511" spans="1:9" ht="13">
      <c r="A1511" s="11" t="s">
        <v>4552</v>
      </c>
      <c r="B1511" s="6">
        <f>VLOOKUP(A1511,list!A:K,11,FALSE)</f>
        <v>3</v>
      </c>
      <c r="C1511" s="6" t="str">
        <f>VLOOKUP(A1511,list!A:K,6,FALSE)</f>
        <v>Voula</v>
      </c>
      <c r="D1511" s="12">
        <f>VLOOKUP(A1511,list!A:K,3,FALSE)</f>
        <v>1890</v>
      </c>
      <c r="E1511" s="6" t="s">
        <v>4553</v>
      </c>
      <c r="F1511" s="11">
        <v>37.879787</v>
      </c>
      <c r="G1511" s="11">
        <v>23.769232800000001</v>
      </c>
      <c r="H1511" s="6" t="str">
        <f t="shared" si="0"/>
        <v>(37,879787 23,7692328),ID: 796,3bd-Voula-1890€</v>
      </c>
      <c r="I1511" s="6" t="s">
        <v>4554</v>
      </c>
    </row>
    <row r="1512" spans="1:9" ht="13">
      <c r="A1512" s="11" t="s">
        <v>4555</v>
      </c>
      <c r="B1512" s="6">
        <f>VLOOKUP(A1512,list!A:K,11,FALSE)</f>
        <v>3</v>
      </c>
      <c r="C1512" s="6" t="str">
        <f>VLOOKUP(A1512,list!A:K,6,FALSE)</f>
        <v>Glyfada</v>
      </c>
      <c r="D1512" s="12">
        <f>VLOOKUP(A1512,list!A:K,3,FALSE)</f>
        <v>1290</v>
      </c>
      <c r="E1512" s="6" t="s">
        <v>4556</v>
      </c>
      <c r="F1512" s="11">
        <v>37.844894699999998</v>
      </c>
      <c r="G1512" s="11">
        <v>23.770342500000002</v>
      </c>
      <c r="H1512" s="6" t="str">
        <f t="shared" si="0"/>
        <v>(37,8448947 23,7703425),ID: 830,3bd-Glyfada-1290€</v>
      </c>
      <c r="I1512" s="6" t="s">
        <v>4557</v>
      </c>
    </row>
    <row r="1513" spans="1:9" ht="13">
      <c r="A1513" s="11" t="s">
        <v>4558</v>
      </c>
      <c r="B1513" s="6">
        <f>VLOOKUP(A1513,list!A:K,11,FALSE)</f>
        <v>3</v>
      </c>
      <c r="C1513" s="6" t="str">
        <f>VLOOKUP(A1513,list!A:K,6,FALSE)</f>
        <v>Glyfada</v>
      </c>
      <c r="D1513" s="12">
        <f>VLOOKUP(A1513,list!A:K,3,FALSE)</f>
        <v>1940</v>
      </c>
      <c r="E1513" s="6" t="s">
        <v>4559</v>
      </c>
      <c r="F1513" s="11">
        <v>38.004087300000002</v>
      </c>
      <c r="G1513" s="11">
        <v>23.735721699999999</v>
      </c>
      <c r="H1513" s="6" t="str">
        <f t="shared" si="0"/>
        <v>(38,0040873 23,7357217),ID: 872,3bd-Glyfada-1940€</v>
      </c>
      <c r="I1513" s="6" t="s">
        <v>4560</v>
      </c>
    </row>
    <row r="1514" spans="1:9" ht="13">
      <c r="A1514" s="11" t="s">
        <v>4561</v>
      </c>
      <c r="B1514" s="6">
        <f>VLOOKUP(A1514,list!A:K,11,FALSE)</f>
        <v>3</v>
      </c>
      <c r="C1514" s="6" t="str">
        <f>VLOOKUP(A1514,list!A:K,6,FALSE)</f>
        <v>Glyfada</v>
      </c>
      <c r="D1514" s="12">
        <f>VLOOKUP(A1514,list!A:K,3,FALSE)</f>
        <v>2080</v>
      </c>
      <c r="E1514" s="6" t="s">
        <v>4562</v>
      </c>
      <c r="F1514" s="11">
        <v>37.874109199999999</v>
      </c>
      <c r="G1514" s="11">
        <v>23.752738799999999</v>
      </c>
      <c r="H1514" s="6" t="str">
        <f t="shared" si="0"/>
        <v>(37,8741092 23,7527388),ID: 893,3bd-Glyfada-2080€</v>
      </c>
      <c r="I1514" s="6" t="s">
        <v>4563</v>
      </c>
    </row>
    <row r="1515" spans="1:9" ht="13">
      <c r="A1515" s="11" t="s">
        <v>4564</v>
      </c>
      <c r="B1515" s="6">
        <f>VLOOKUP(A1515,list!A:K,11,FALSE)</f>
        <v>3</v>
      </c>
      <c r="C1515" s="6" t="str">
        <f>VLOOKUP(A1515,list!A:K,6,FALSE)</f>
        <v>Glyfada</v>
      </c>
      <c r="D1515" s="12">
        <f>VLOOKUP(A1515,list!A:K,3,FALSE)</f>
        <v>2010</v>
      </c>
      <c r="E1515" s="6" t="s">
        <v>4565</v>
      </c>
      <c r="F1515" s="11">
        <v>37.981354500000002</v>
      </c>
      <c r="G1515" s="11">
        <v>23.7203078</v>
      </c>
      <c r="H1515" s="6" t="str">
        <f t="shared" si="0"/>
        <v>(37,9813545 23,7203078),ID: 91,3bd-Glyfada-2010€</v>
      </c>
      <c r="I1515" s="6" t="s">
        <v>4566</v>
      </c>
    </row>
    <row r="1516" spans="1:9" ht="13">
      <c r="A1516" s="11" t="s">
        <v>4567</v>
      </c>
      <c r="B1516" s="6">
        <f>VLOOKUP(A1516,list!A:K,11,FALSE)</f>
        <v>3</v>
      </c>
      <c r="C1516" s="6" t="str">
        <f>VLOOKUP(A1516,list!A:K,6,FALSE)</f>
        <v>Voula</v>
      </c>
      <c r="D1516" s="12">
        <f>VLOOKUP(A1516,list!A:K,3,FALSE)</f>
        <v>1690</v>
      </c>
      <c r="E1516" s="6" t="s">
        <v>4568</v>
      </c>
      <c r="F1516" s="11">
        <v>38.004087300000002</v>
      </c>
      <c r="G1516" s="11">
        <v>23.735721699999999</v>
      </c>
      <c r="H1516" s="6" t="str">
        <f t="shared" si="0"/>
        <v>(38,0040873 23,7357217),ID: 946,3bd-Voula-1690€</v>
      </c>
      <c r="I1516" s="6" t="s">
        <v>4569</v>
      </c>
    </row>
    <row r="1517" spans="1:9" ht="13">
      <c r="A1517" s="11" t="s">
        <v>4570</v>
      </c>
      <c r="B1517" s="6">
        <f>VLOOKUP(A1517,list!A:K,11,FALSE)</f>
        <v>3</v>
      </c>
      <c r="C1517" s="6" t="str">
        <f>VLOOKUP(A1517,list!A:K,6,FALSE)</f>
        <v>Glyfada</v>
      </c>
      <c r="D1517" s="12">
        <f>VLOOKUP(A1517,list!A:K,3,FALSE)</f>
        <v>2070</v>
      </c>
      <c r="E1517" s="6" t="s">
        <v>4571</v>
      </c>
      <c r="F1517" s="11">
        <v>38.014456799999998</v>
      </c>
      <c r="G1517" s="11">
        <v>23.722177200000001</v>
      </c>
      <c r="H1517" s="6" t="str">
        <f t="shared" si="0"/>
        <v>(38,0144568 23,7221772),ID: 986,3bd-Glyfada-2070€</v>
      </c>
      <c r="I1517" s="6" t="s">
        <v>4572</v>
      </c>
    </row>
    <row r="1518" spans="1:9" ht="13">
      <c r="A1518" s="11" t="s">
        <v>4573</v>
      </c>
      <c r="B1518" s="6">
        <f>VLOOKUP(A1518,list!A:K,11,FALSE)</f>
        <v>3</v>
      </c>
      <c r="C1518" s="6" t="str">
        <f>VLOOKUP(A1518,list!A:K,6,FALSE)</f>
        <v>Glyfada</v>
      </c>
      <c r="D1518" s="12">
        <f>VLOOKUP(A1518,list!A:K,3,FALSE)</f>
        <v>1550</v>
      </c>
      <c r="E1518" s="6" t="s">
        <v>4574</v>
      </c>
      <c r="F1518" s="11">
        <v>38.068204100000003</v>
      </c>
      <c r="G1518" s="11">
        <v>23.8155511</v>
      </c>
      <c r="H1518" s="6" t="str">
        <f t="shared" si="0"/>
        <v>(38,0682041 23,8155511),ID: 998,3bd-Glyfada-1550€</v>
      </c>
      <c r="I1518" s="6" t="s">
        <v>4575</v>
      </c>
    </row>
    <row r="1519" spans="1:9" ht="13">
      <c r="A1519" s="11" t="s">
        <v>4576</v>
      </c>
      <c r="B1519" s="6">
        <f>VLOOKUP(A1519,list!A:K,11,FALSE)</f>
        <v>4</v>
      </c>
      <c r="C1519" s="6" t="str">
        <f>VLOOKUP(A1519,list!A:K,6,FALSE)</f>
        <v>Marousi</v>
      </c>
      <c r="D1519" s="12">
        <f>VLOOKUP(A1519,list!A:K,3,FALSE)</f>
        <v>1700</v>
      </c>
      <c r="E1519" s="6" t="s">
        <v>4577</v>
      </c>
      <c r="F1519" s="11">
        <v>37.972898899999997</v>
      </c>
      <c r="G1519" s="11">
        <v>23.729703900000001</v>
      </c>
      <c r="H1519" s="6" t="str">
        <f t="shared" si="0"/>
        <v>(37,9728989 23,7297039),ID: 784,4bd-Marousi-1700€</v>
      </c>
      <c r="I1519" s="6" t="s">
        <v>4578</v>
      </c>
    </row>
    <row r="1520" spans="1:9" ht="13">
      <c r="A1520" s="11" t="s">
        <v>4579</v>
      </c>
      <c r="B1520" s="6">
        <f>VLOOKUP(A1520,list!A:K,11,FALSE)</f>
        <v>4</v>
      </c>
      <c r="C1520" s="6" t="str">
        <f>VLOOKUP(A1520,list!A:K,6,FALSE)</f>
        <v>Cholargos</v>
      </c>
      <c r="D1520" s="12">
        <f>VLOOKUP(A1520,list!A:K,3,FALSE)</f>
        <v>2120</v>
      </c>
      <c r="E1520" s="6" t="s">
        <v>4580</v>
      </c>
      <c r="F1520" s="11">
        <v>38.000533099999998</v>
      </c>
      <c r="G1520" s="11">
        <v>23.788259499999999</v>
      </c>
      <c r="H1520" s="6" t="str">
        <f t="shared" si="0"/>
        <v>(38,0005331 23,7882595),ID: 1389,4bd-Cholargos-2120€</v>
      </c>
      <c r="I1520" s="6" t="s">
        <v>4581</v>
      </c>
    </row>
    <row r="1521" spans="1:9" ht="13">
      <c r="A1521" s="11" t="s">
        <v>4582</v>
      </c>
      <c r="B1521" s="6">
        <f>VLOOKUP(A1521,list!A:K,11,FALSE)</f>
        <v>4</v>
      </c>
      <c r="C1521" s="6" t="str">
        <f>VLOOKUP(A1521,list!A:K,6,FALSE)</f>
        <v>Palaio Faliro</v>
      </c>
      <c r="D1521" s="12">
        <f>VLOOKUP(A1521,list!A:K,3,FALSE)</f>
        <v>2280</v>
      </c>
      <c r="E1521" s="6" t="s">
        <v>4583</v>
      </c>
      <c r="F1521" s="11">
        <v>37.929834200000002</v>
      </c>
      <c r="G1521" s="11">
        <v>23.692146300000001</v>
      </c>
      <c r="H1521" s="6" t="str">
        <f t="shared" si="0"/>
        <v>(37,9298342 23,6921463),ID: 1279,4bd-Palaio Faliro-2280€</v>
      </c>
      <c r="I1521" s="6" t="s">
        <v>4584</v>
      </c>
    </row>
    <row r="1522" spans="1:9" ht="13">
      <c r="A1522" s="11" t="s">
        <v>4585</v>
      </c>
      <c r="B1522" s="6">
        <f>VLOOKUP(A1522,list!A:K,11,FALSE)</f>
        <v>4</v>
      </c>
      <c r="C1522" s="6" t="str">
        <f>VLOOKUP(A1522,list!A:K,6,FALSE)</f>
        <v>Marousi</v>
      </c>
      <c r="D1522" s="12">
        <f>VLOOKUP(A1522,list!A:K,3,FALSE)</f>
        <v>2300</v>
      </c>
      <c r="E1522" s="6" t="s">
        <v>4586</v>
      </c>
      <c r="F1522" s="11">
        <v>38.049252899999999</v>
      </c>
      <c r="G1522" s="11">
        <v>23.8091808</v>
      </c>
      <c r="H1522" s="6" t="str">
        <f t="shared" si="0"/>
        <v>(38,0492529 23,8091808),ID: 1316,4bd-Marousi-2300€</v>
      </c>
      <c r="I1522" s="6" t="s">
        <v>4587</v>
      </c>
    </row>
    <row r="1523" spans="1:9" ht="13">
      <c r="A1523" s="11" t="s">
        <v>4588</v>
      </c>
      <c r="B1523" s="6">
        <f>VLOOKUP(A1523,list!A:K,11,FALSE)</f>
        <v>4</v>
      </c>
      <c r="C1523" s="6" t="str">
        <f>VLOOKUP(A1523,list!A:K,6,FALSE)</f>
        <v>Chalandri</v>
      </c>
      <c r="D1523" s="12">
        <f>VLOOKUP(A1523,list!A:K,3,FALSE)</f>
        <v>1940</v>
      </c>
      <c r="E1523" s="6" t="s">
        <v>4589</v>
      </c>
      <c r="F1523" s="11">
        <v>38.021421400000001</v>
      </c>
      <c r="G1523" s="11">
        <v>23.798767900000001</v>
      </c>
      <c r="H1523" s="6" t="str">
        <f t="shared" si="0"/>
        <v>(38,0214214 23,7987679),ID: 1347,4bd-Chalandri-1940€</v>
      </c>
      <c r="I1523" s="6" t="s">
        <v>4590</v>
      </c>
    </row>
    <row r="1524" spans="1:9" ht="13">
      <c r="A1524" s="11" t="s">
        <v>4591</v>
      </c>
      <c r="B1524" s="6">
        <f>VLOOKUP(A1524,list!A:K,11,FALSE)</f>
        <v>4</v>
      </c>
      <c r="C1524" s="6" t="str">
        <f>VLOOKUP(A1524,list!A:K,6,FALSE)</f>
        <v>Palaio Faliro</v>
      </c>
      <c r="D1524" s="12">
        <f>VLOOKUP(A1524,list!A:K,3,FALSE)</f>
        <v>2100</v>
      </c>
      <c r="E1524" s="6" t="s">
        <v>4592</v>
      </c>
      <c r="F1524" s="11">
        <v>37.929834200000002</v>
      </c>
      <c r="G1524" s="11">
        <v>23.692146300000001</v>
      </c>
      <c r="H1524" s="6" t="str">
        <f t="shared" si="0"/>
        <v>(37,9298342 23,6921463),ID: 897,4bd-Palaio Faliro-2100€</v>
      </c>
      <c r="I1524" s="6" t="s">
        <v>4593</v>
      </c>
    </row>
    <row r="1525" spans="1:9" ht="13">
      <c r="A1525" s="11" t="s">
        <v>4594</v>
      </c>
      <c r="B1525" s="6">
        <f>VLOOKUP(A1525,list!A:K,11,FALSE)</f>
        <v>4</v>
      </c>
      <c r="C1525" s="6" t="str">
        <f>VLOOKUP(A1525,list!A:K,6,FALSE)</f>
        <v>Nea Erithrea</v>
      </c>
      <c r="D1525" s="12">
        <f>VLOOKUP(A1525,list!A:K,3,FALSE)</f>
        <v>2360</v>
      </c>
      <c r="E1525" s="6" t="s">
        <v>4595</v>
      </c>
      <c r="F1525" s="11">
        <v>38.097367300000002</v>
      </c>
      <c r="G1525" s="11">
        <v>23.814265299999999</v>
      </c>
      <c r="H1525" s="6" t="str">
        <f t="shared" si="0"/>
        <v>(38,0973673 23,8142653),ID: 1410,4bd-Nea Erithrea-2360€</v>
      </c>
      <c r="I1525" s="6" t="s">
        <v>4596</v>
      </c>
    </row>
    <row r="1526" spans="1:9" ht="13">
      <c r="A1526" s="11" t="s">
        <v>4597</v>
      </c>
      <c r="B1526" s="6">
        <f>VLOOKUP(A1526,list!A:K,11,FALSE)</f>
        <v>4</v>
      </c>
      <c r="C1526" s="6" t="str">
        <f>VLOOKUP(A1526,list!A:K,6,FALSE)</f>
        <v>Marousi</v>
      </c>
      <c r="D1526" s="12">
        <f>VLOOKUP(A1526,list!A:K,3,FALSE)</f>
        <v>2140</v>
      </c>
      <c r="E1526" s="6" t="s">
        <v>4598</v>
      </c>
      <c r="F1526" s="11">
        <v>38.046310099999999</v>
      </c>
      <c r="G1526" s="11">
        <v>23.8074163</v>
      </c>
      <c r="H1526" s="6" t="str">
        <f t="shared" si="0"/>
        <v>(38,0463101 23,8074163),ID: 1833,4bd-Marousi-2140€</v>
      </c>
      <c r="I1526" s="6" t="s">
        <v>4599</v>
      </c>
    </row>
    <row r="1527" spans="1:9" ht="13">
      <c r="A1527" s="11" t="s">
        <v>4600</v>
      </c>
      <c r="B1527" s="6">
        <f>VLOOKUP(A1527,list!A:K,11,FALSE)</f>
        <v>4</v>
      </c>
      <c r="C1527" s="6" t="str">
        <f>VLOOKUP(A1527,list!A:K,6,FALSE)</f>
        <v>Nea Erithrea</v>
      </c>
      <c r="D1527" s="12">
        <f>VLOOKUP(A1527,list!A:K,3,FALSE)</f>
        <v>1740</v>
      </c>
      <c r="E1527" s="6" t="s">
        <v>4601</v>
      </c>
      <c r="F1527" s="11">
        <v>38.092649299999998</v>
      </c>
      <c r="G1527" s="11">
        <v>23.8200477</v>
      </c>
      <c r="H1527" s="6" t="str">
        <f t="shared" si="0"/>
        <v>(38,0926493 23,8200477),ID: 1223,4bd-Nea Erithrea-1740€</v>
      </c>
      <c r="I1527" s="6" t="s">
        <v>4602</v>
      </c>
    </row>
    <row r="1528" spans="1:9" ht="13">
      <c r="A1528" s="11" t="s">
        <v>4603</v>
      </c>
      <c r="B1528" s="6">
        <f>VLOOKUP(A1528,list!A:K,11,FALSE)</f>
        <v>4</v>
      </c>
      <c r="C1528" s="6" t="str">
        <f>VLOOKUP(A1528,list!A:K,6,FALSE)</f>
        <v>Agia Paraskevi</v>
      </c>
      <c r="D1528" s="12">
        <f>VLOOKUP(A1528,list!A:K,3,FALSE)</f>
        <v>1440</v>
      </c>
      <c r="E1528" s="6" t="s">
        <v>4604</v>
      </c>
      <c r="F1528" s="11">
        <v>38.010741000000003</v>
      </c>
      <c r="G1528" s="11">
        <v>23.81317</v>
      </c>
      <c r="H1528" s="6" t="str">
        <f t="shared" si="0"/>
        <v>(38,010741 23,81317),ID: 1281,4bd-Agia Paraskevi-1440€</v>
      </c>
      <c r="I1528" s="6" t="s">
        <v>4605</v>
      </c>
    </row>
    <row r="1529" spans="1:9" ht="13">
      <c r="A1529" s="11" t="s">
        <v>4606</v>
      </c>
      <c r="B1529" s="6">
        <f>VLOOKUP(A1529,list!A:K,11,FALSE)</f>
        <v>4</v>
      </c>
      <c r="C1529" s="6" t="str">
        <f>VLOOKUP(A1529,list!A:K,6,FALSE)</f>
        <v>Nea Erithrea</v>
      </c>
      <c r="D1529" s="12">
        <f>VLOOKUP(A1529,list!A:K,3,FALSE)</f>
        <v>2460</v>
      </c>
      <c r="E1529" s="6" t="s">
        <v>4607</v>
      </c>
      <c r="F1529" s="11">
        <v>38.097367300000002</v>
      </c>
      <c r="G1529" s="11">
        <v>23.814265299999999</v>
      </c>
      <c r="H1529" s="6" t="str">
        <f t="shared" si="0"/>
        <v>(38,0973673 23,8142653),ID: 1409,4bd-Nea Erithrea-2460€</v>
      </c>
      <c r="I1529" s="6" t="s">
        <v>4608</v>
      </c>
    </row>
    <row r="1530" spans="1:9" ht="13">
      <c r="A1530" s="11" t="s">
        <v>4609</v>
      </c>
      <c r="B1530" s="6">
        <f>VLOOKUP(A1530,list!A:K,11,FALSE)</f>
        <v>4</v>
      </c>
      <c r="C1530" s="6" t="str">
        <f>VLOOKUP(A1530,list!A:K,6,FALSE)</f>
        <v>Politeia</v>
      </c>
      <c r="D1530" s="12">
        <f>VLOOKUP(A1530,list!A:K,3,FALSE)</f>
        <v>3350</v>
      </c>
      <c r="E1530" s="6" t="s">
        <v>4610</v>
      </c>
      <c r="F1530" s="11">
        <v>37.983809600000001</v>
      </c>
      <c r="G1530" s="11">
        <v>23.727538800000001</v>
      </c>
      <c r="H1530" s="6" t="str">
        <f t="shared" si="0"/>
        <v>(37,9838096 23,7275388),ID: 1517,4bd-Politeia-3350€</v>
      </c>
      <c r="I1530" s="6" t="s">
        <v>4611</v>
      </c>
    </row>
    <row r="1531" spans="1:9" ht="13">
      <c r="A1531" s="11" t="s">
        <v>4612</v>
      </c>
      <c r="B1531" s="6">
        <f>VLOOKUP(A1531,list!A:K,11,FALSE)</f>
        <v>4</v>
      </c>
      <c r="C1531" s="6" t="str">
        <f>VLOOKUP(A1531,list!A:K,6,FALSE)</f>
        <v>Marousi</v>
      </c>
      <c r="D1531" s="12">
        <f>VLOOKUP(A1531,list!A:K,3,FALSE)</f>
        <v>1990</v>
      </c>
      <c r="E1531" s="6" t="s">
        <v>4613</v>
      </c>
      <c r="F1531" s="11">
        <v>38.041008599999998</v>
      </c>
      <c r="G1531" s="11">
        <v>23.814216299999998</v>
      </c>
      <c r="H1531" s="6" t="str">
        <f t="shared" si="0"/>
        <v>(38,0410086 23,8142163),ID: 797,4bd-Marousi-1990€</v>
      </c>
      <c r="I1531" s="6" t="s">
        <v>4614</v>
      </c>
    </row>
    <row r="1532" spans="1:9" ht="13">
      <c r="A1532" s="11" t="s">
        <v>4615</v>
      </c>
      <c r="B1532" s="6">
        <f>VLOOKUP(A1532,list!A:K,11,FALSE)</f>
        <v>4</v>
      </c>
      <c r="C1532" s="6" t="str">
        <f>VLOOKUP(A1532,list!A:K,6,FALSE)</f>
        <v>Marousi</v>
      </c>
      <c r="D1532" s="12">
        <f>VLOOKUP(A1532,list!A:K,3,FALSE)</f>
        <v>1920</v>
      </c>
      <c r="E1532" s="6" t="s">
        <v>4616</v>
      </c>
      <c r="F1532" s="11">
        <v>38.032449100000001</v>
      </c>
      <c r="G1532" s="11">
        <v>23.804656999999999</v>
      </c>
      <c r="H1532" s="6" t="str">
        <f t="shared" si="0"/>
        <v>(38,0324491 23,804657),ID: 737,4bd-Marousi-1920€</v>
      </c>
      <c r="I1532" s="6" t="s">
        <v>4617</v>
      </c>
    </row>
    <row r="1533" spans="1:9" ht="13">
      <c r="A1533" s="11" t="s">
        <v>4618</v>
      </c>
      <c r="B1533" s="6">
        <f>VLOOKUP(A1533,list!A:K,11,FALSE)</f>
        <v>4</v>
      </c>
      <c r="C1533" s="6" t="str">
        <f>VLOOKUP(A1533,list!A:K,6,FALSE)</f>
        <v>Palaio Faliro</v>
      </c>
      <c r="D1533" s="12">
        <f>VLOOKUP(A1533,list!A:K,3,FALSE)</f>
        <v>1550</v>
      </c>
      <c r="E1533" s="6" t="s">
        <v>4619</v>
      </c>
      <c r="F1533" s="11">
        <v>37.938314800000001</v>
      </c>
      <c r="G1533" s="11">
        <v>23.701989099999999</v>
      </c>
      <c r="H1533" s="6" t="str">
        <f t="shared" si="0"/>
        <v>(37,9383148 23,7019891),ID: 1040,4bd-Palaio Faliro-1550€</v>
      </c>
      <c r="I1533" s="6" t="s">
        <v>4620</v>
      </c>
    </row>
    <row r="1534" spans="1:9" ht="13">
      <c r="A1534" s="11" t="s">
        <v>4621</v>
      </c>
      <c r="B1534" s="6">
        <f>VLOOKUP(A1534,list!A:K,11,FALSE)</f>
        <v>4</v>
      </c>
      <c r="C1534" s="6" t="str">
        <f>VLOOKUP(A1534,list!A:K,6,FALSE)</f>
        <v>Palaio Faliro</v>
      </c>
      <c r="D1534" s="12">
        <f>VLOOKUP(A1534,list!A:K,3,FALSE)</f>
        <v>2450</v>
      </c>
      <c r="E1534" s="6" t="s">
        <v>4622</v>
      </c>
      <c r="F1534" s="11">
        <v>37.922506200000001</v>
      </c>
      <c r="G1534" s="11">
        <v>23.703551699999998</v>
      </c>
      <c r="H1534" s="6" t="str">
        <f t="shared" si="0"/>
        <v>(37,9225062 23,7035517),ID: 1672,4bd-Palaio Faliro-2450€</v>
      </c>
      <c r="I1534" s="6" t="s">
        <v>4623</v>
      </c>
    </row>
    <row r="1535" spans="1:9" ht="13">
      <c r="A1535" s="11" t="s">
        <v>4624</v>
      </c>
      <c r="B1535" s="6">
        <f>VLOOKUP(A1535,list!A:K,11,FALSE)</f>
        <v>4</v>
      </c>
      <c r="C1535" s="6" t="str">
        <f>VLOOKUP(A1535,list!A:K,6,FALSE)</f>
        <v>Chalandri</v>
      </c>
      <c r="D1535" s="12">
        <f>VLOOKUP(A1535,list!A:K,3,FALSE)</f>
        <v>1940</v>
      </c>
      <c r="E1535" s="6" t="s">
        <v>4625</v>
      </c>
      <c r="F1535" s="11">
        <v>38.021421400000001</v>
      </c>
      <c r="G1535" s="11">
        <v>23.798767900000001</v>
      </c>
      <c r="H1535" s="6" t="str">
        <f t="shared" si="0"/>
        <v>(38,0214214 23,7987679),ID: 457,4bd-Chalandri-1940€</v>
      </c>
      <c r="I1535" s="6" t="s">
        <v>4626</v>
      </c>
    </row>
    <row r="1536" spans="1:9" ht="13">
      <c r="A1536" s="11" t="s">
        <v>4627</v>
      </c>
      <c r="B1536" s="6">
        <f>VLOOKUP(A1536,list!A:K,11,FALSE)</f>
        <v>4</v>
      </c>
      <c r="C1536" s="6" t="str">
        <f>VLOOKUP(A1536,list!A:K,6,FALSE)</f>
        <v>Pangrati</v>
      </c>
      <c r="D1536" s="12">
        <f>VLOOKUP(A1536,list!A:K,3,FALSE)</f>
        <v>1280</v>
      </c>
      <c r="E1536" s="6" t="s">
        <v>4628</v>
      </c>
      <c r="F1536" s="11">
        <v>37.970900200000003</v>
      </c>
      <c r="G1536" s="11">
        <v>23.744076700000001</v>
      </c>
      <c r="H1536" s="6" t="str">
        <f t="shared" si="0"/>
        <v>(37,9709002 23,7440767),ID: 639,4bd-Pangrati-1280€</v>
      </c>
      <c r="I1536" s="6" t="s">
        <v>4629</v>
      </c>
    </row>
    <row r="1537" spans="1:9" ht="13">
      <c r="A1537" s="11" t="s">
        <v>4630</v>
      </c>
      <c r="B1537" s="6">
        <f>VLOOKUP(A1537,list!A:K,11,FALSE)</f>
        <v>4</v>
      </c>
      <c r="C1537" s="6" t="str">
        <f>VLOOKUP(A1537,list!A:K,6,FALSE)</f>
        <v>Kifisia</v>
      </c>
      <c r="D1537" s="12">
        <f>VLOOKUP(A1537,list!A:K,3,FALSE)</f>
        <v>2340</v>
      </c>
      <c r="E1537" s="6" t="s">
        <v>4631</v>
      </c>
      <c r="F1537" s="11">
        <v>38.084914300000001</v>
      </c>
      <c r="G1537" s="11">
        <v>23.812937000000002</v>
      </c>
      <c r="H1537" s="6" t="str">
        <f t="shared" si="0"/>
        <v>(38,0849143 23,812937),ID: 1953,4bd-Kifisia-2340€</v>
      </c>
      <c r="I1537" s="6" t="s">
        <v>4632</v>
      </c>
    </row>
    <row r="1538" spans="1:9" ht="13">
      <c r="A1538" s="11" t="s">
        <v>4633</v>
      </c>
      <c r="B1538" s="6">
        <f>VLOOKUP(A1538,list!A:K,11,FALSE)</f>
        <v>4</v>
      </c>
      <c r="C1538" s="6" t="str">
        <f>VLOOKUP(A1538,list!A:K,6,FALSE)</f>
        <v>Marousi</v>
      </c>
      <c r="D1538" s="12">
        <f>VLOOKUP(A1538,list!A:K,3,FALSE)</f>
        <v>1840</v>
      </c>
      <c r="E1538" s="6" t="s">
        <v>4634</v>
      </c>
      <c r="F1538" s="11">
        <v>38.046310099999999</v>
      </c>
      <c r="G1538" s="11">
        <v>23.8074163</v>
      </c>
      <c r="H1538" s="6" t="str">
        <f t="shared" si="0"/>
        <v>(38,0463101 23,8074163),ID: 1454,4bd-Marousi-1840€</v>
      </c>
      <c r="I1538" s="6" t="s">
        <v>4635</v>
      </c>
    </row>
    <row r="1539" spans="1:9" ht="13">
      <c r="A1539" s="11" t="s">
        <v>4636</v>
      </c>
      <c r="B1539" s="6">
        <f>VLOOKUP(A1539,list!A:K,11,FALSE)</f>
        <v>4</v>
      </c>
      <c r="C1539" s="6" t="str">
        <f>VLOOKUP(A1539,list!A:K,6,FALSE)</f>
        <v>Kifisia</v>
      </c>
      <c r="D1539" s="12">
        <f>VLOOKUP(A1539,list!A:K,3,FALSE)</f>
        <v>1860</v>
      </c>
      <c r="E1539" s="6" t="s">
        <v>4637</v>
      </c>
      <c r="F1539" s="11">
        <v>37.9986575</v>
      </c>
      <c r="G1539" s="11">
        <v>23.7396885</v>
      </c>
      <c r="H1539" s="6" t="str">
        <f t="shared" si="0"/>
        <v>(37,9986575 23,7396885),ID: 1461,4bd-Kifisia-1860€</v>
      </c>
      <c r="I1539" s="6" t="s">
        <v>4638</v>
      </c>
    </row>
    <row r="1540" spans="1:9" ht="13">
      <c r="A1540" s="11" t="s">
        <v>4639</v>
      </c>
      <c r="B1540" s="6">
        <f>VLOOKUP(A1540,list!A:K,11,FALSE)</f>
        <v>4</v>
      </c>
      <c r="C1540" s="6" t="str">
        <f>VLOOKUP(A1540,list!A:K,6,FALSE)</f>
        <v>Kolonaki</v>
      </c>
      <c r="D1540" s="12">
        <f>VLOOKUP(A1540,list!A:K,3,FALSE)</f>
        <v>2950</v>
      </c>
      <c r="E1540" s="6" t="s">
        <v>4640</v>
      </c>
      <c r="F1540" s="11">
        <v>37.976786799999999</v>
      </c>
      <c r="G1540" s="11">
        <v>23.742559199999999</v>
      </c>
      <c r="H1540" s="6" t="str">
        <f t="shared" si="0"/>
        <v>(37,9767868 23,7425592),ID: 1168,4bd-Kolonaki-2950€</v>
      </c>
      <c r="I1540" s="6" t="s">
        <v>4641</v>
      </c>
    </row>
    <row r="1541" spans="1:9" ht="13">
      <c r="A1541" s="11" t="s">
        <v>4642</v>
      </c>
      <c r="B1541" s="6">
        <f>VLOOKUP(A1541,list!A:K,11,FALSE)</f>
        <v>4</v>
      </c>
      <c r="C1541" s="6" t="str">
        <f>VLOOKUP(A1541,list!A:K,6,FALSE)</f>
        <v>Vrilissia</v>
      </c>
      <c r="D1541" s="12">
        <f>VLOOKUP(A1541,list!A:K,3,FALSE)</f>
        <v>1860</v>
      </c>
      <c r="E1541" s="6" t="s">
        <v>4643</v>
      </c>
      <c r="F1541" s="11">
        <v>38.033954700000002</v>
      </c>
      <c r="G1541" s="11">
        <v>23.8330552</v>
      </c>
      <c r="H1541" s="6" t="str">
        <f t="shared" si="0"/>
        <v>(38,0339547 23,8330552),ID: 436,4bd-Vrilissia-1860€</v>
      </c>
      <c r="I1541" s="6" t="s">
        <v>4644</v>
      </c>
    </row>
    <row r="1542" spans="1:9" ht="13">
      <c r="A1542" s="11" t="s">
        <v>4645</v>
      </c>
      <c r="B1542" s="6">
        <f>VLOOKUP(A1542,list!A:K,11,FALSE)</f>
        <v>4</v>
      </c>
      <c r="C1542" s="6" t="str">
        <f>VLOOKUP(A1542,list!A:K,6,FALSE)</f>
        <v>Vrilissia</v>
      </c>
      <c r="D1542" s="12">
        <f>VLOOKUP(A1542,list!A:K,3,FALSE)</f>
        <v>1660</v>
      </c>
      <c r="E1542" s="6" t="s">
        <v>4646</v>
      </c>
      <c r="F1542" s="11">
        <v>38.0354794</v>
      </c>
      <c r="G1542" s="11">
        <v>23.839827499999998</v>
      </c>
      <c r="H1542" s="6" t="str">
        <f t="shared" si="0"/>
        <v>(38,0354794 23,8398275),ID: 1544,4bd-Vrilissia-1660€</v>
      </c>
      <c r="I1542" s="6" t="s">
        <v>4647</v>
      </c>
    </row>
    <row r="1543" spans="1:9" ht="13">
      <c r="A1543" s="11" t="s">
        <v>4648</v>
      </c>
      <c r="B1543" s="6">
        <f>VLOOKUP(A1543,list!A:K,11,FALSE)</f>
        <v>4</v>
      </c>
      <c r="C1543" s="6" t="str">
        <f>VLOOKUP(A1543,list!A:K,6,FALSE)</f>
        <v>Chalandri</v>
      </c>
      <c r="D1543" s="12">
        <f>VLOOKUP(A1543,list!A:K,3,FALSE)</f>
        <v>1840</v>
      </c>
      <c r="E1543" s="6" t="s">
        <v>4649</v>
      </c>
      <c r="F1543" s="11">
        <v>38.035398000000001</v>
      </c>
      <c r="G1543" s="11">
        <v>23.843299699999999</v>
      </c>
      <c r="H1543" s="6" t="str">
        <f t="shared" si="0"/>
        <v>(38,035398 23,8432997),ID: 1891,4bd-Chalandri-1840€</v>
      </c>
      <c r="I1543" s="6" t="s">
        <v>4650</v>
      </c>
    </row>
    <row r="1544" spans="1:9" ht="13">
      <c r="A1544" s="11" t="s">
        <v>4651</v>
      </c>
      <c r="B1544" s="6">
        <f>VLOOKUP(A1544,list!A:K,11,FALSE)</f>
        <v>4</v>
      </c>
      <c r="C1544" s="6" t="str">
        <f>VLOOKUP(A1544,list!A:K,6,FALSE)</f>
        <v>Alimos</v>
      </c>
      <c r="D1544" s="12">
        <f>VLOOKUP(A1544,list!A:K,3,FALSE)</f>
        <v>1960</v>
      </c>
      <c r="E1544" s="6" t="s">
        <v>4652</v>
      </c>
      <c r="F1544" s="11">
        <v>37.915297600000002</v>
      </c>
      <c r="G1544" s="11">
        <v>23.711668100000001</v>
      </c>
      <c r="H1544" s="6" t="str">
        <f t="shared" si="0"/>
        <v>(37,9152976 23,7116681),ID: 1853,4bd-Alimos-1960€</v>
      </c>
      <c r="I1544" s="6" t="s">
        <v>4653</v>
      </c>
    </row>
    <row r="1545" spans="1:9" ht="13">
      <c r="A1545" s="11" t="s">
        <v>4654</v>
      </c>
      <c r="B1545" s="6">
        <f>VLOOKUP(A1545,list!A:K,11,FALSE)</f>
        <v>4</v>
      </c>
      <c r="C1545" s="6" t="str">
        <f>VLOOKUP(A1545,list!A:K,6,FALSE)</f>
        <v>Glyfada</v>
      </c>
      <c r="D1545" s="12">
        <f>VLOOKUP(A1545,list!A:K,3,FALSE)</f>
        <v>2500</v>
      </c>
      <c r="E1545" s="6" t="s">
        <v>4655</v>
      </c>
      <c r="F1545" s="11">
        <v>37.844894699999998</v>
      </c>
      <c r="G1545" s="11">
        <v>23.770342500000002</v>
      </c>
      <c r="H1545" s="6" t="str">
        <f t="shared" si="0"/>
        <v>(37,8448947 23,7703425),ID: 1213,4bd-Glyfada-2500€</v>
      </c>
      <c r="I1545" s="6" t="s">
        <v>4656</v>
      </c>
    </row>
    <row r="1546" spans="1:9" ht="13">
      <c r="A1546" s="11" t="s">
        <v>4657</v>
      </c>
      <c r="B1546" s="6">
        <f>VLOOKUP(A1546,list!A:K,11,FALSE)</f>
        <v>4</v>
      </c>
      <c r="C1546" s="6" t="str">
        <f>VLOOKUP(A1546,list!A:K,6,FALSE)</f>
        <v>Glyfada</v>
      </c>
      <c r="D1546" s="12">
        <f>VLOOKUP(A1546,list!A:K,3,FALSE)</f>
        <v>1940</v>
      </c>
      <c r="E1546" s="6" t="s">
        <v>4658</v>
      </c>
      <c r="F1546" s="11">
        <v>37.842224100000003</v>
      </c>
      <c r="G1546" s="11">
        <v>23.7662698</v>
      </c>
      <c r="H1546" s="6" t="str">
        <f t="shared" si="0"/>
        <v>(37,8422241 23,7662698),ID: 1594,4bd-Glyfada-1940€</v>
      </c>
      <c r="I1546" s="6" t="s">
        <v>4659</v>
      </c>
    </row>
    <row r="1547" spans="1:9" ht="13">
      <c r="A1547" s="11" t="s">
        <v>4660</v>
      </c>
      <c r="B1547" s="6">
        <f>VLOOKUP(A1547,list!A:K,11,FALSE)</f>
        <v>5</v>
      </c>
      <c r="C1547" s="6" t="str">
        <f>VLOOKUP(A1547,list!A:K,6,FALSE)</f>
        <v>Marousi</v>
      </c>
      <c r="D1547" s="12">
        <f>VLOOKUP(A1547,list!A:K,3,FALSE)</f>
        <v>2100</v>
      </c>
      <c r="E1547" s="6" t="s">
        <v>4661</v>
      </c>
      <c r="F1547" s="11">
        <v>38.046310099999999</v>
      </c>
      <c r="G1547" s="11">
        <v>23.8074163</v>
      </c>
      <c r="H1547" s="6" t="str">
        <f t="shared" si="0"/>
        <v>(38,0463101 23,8074163),ID: 1689,5bd-Marousi-2100€</v>
      </c>
      <c r="I1547" s="6" t="s">
        <v>4662</v>
      </c>
    </row>
    <row r="1548" spans="1:9" ht="13">
      <c r="A1548" s="11" t="s">
        <v>4663</v>
      </c>
      <c r="B1548" s="6">
        <f>VLOOKUP(A1548,list!A:K,11,FALSE)</f>
        <v>5</v>
      </c>
      <c r="C1548" s="6" t="str">
        <f>VLOOKUP(A1548,list!A:K,6,FALSE)</f>
        <v>Kifisia</v>
      </c>
      <c r="D1548" s="12">
        <f>VLOOKUP(A1548,list!A:K,3,FALSE)</f>
        <v>2320</v>
      </c>
      <c r="E1548" s="6" t="s">
        <v>4664</v>
      </c>
      <c r="F1548" s="11">
        <v>38.010627300000003</v>
      </c>
      <c r="G1548" s="11">
        <v>23.731326200000002</v>
      </c>
      <c r="H1548" s="6" t="str">
        <f t="shared" si="0"/>
        <v>(38,0106273 23,7313262),ID: 1474,5bd-Kifisia-2320€</v>
      </c>
      <c r="I1548" s="6" t="s">
        <v>4665</v>
      </c>
    </row>
    <row r="1549" spans="1:9" ht="13">
      <c r="A1549" s="11" t="s">
        <v>4666</v>
      </c>
      <c r="B1549" s="6">
        <f>VLOOKUP(A1549,list!A:K,11,FALSE)</f>
        <v>5</v>
      </c>
      <c r="C1549" s="6" t="str">
        <f>VLOOKUP(A1549,list!A:K,6,FALSE)</f>
        <v>Kifisia</v>
      </c>
      <c r="D1549" s="12">
        <f>VLOOKUP(A1549,list!A:K,3,FALSE)</f>
        <v>3700</v>
      </c>
      <c r="E1549" s="6" t="s">
        <v>4667</v>
      </c>
      <c r="F1549" s="11">
        <v>38.076360700000002</v>
      </c>
      <c r="G1549" s="11">
        <v>23.805745699999999</v>
      </c>
      <c r="H1549" s="6" t="str">
        <f t="shared" si="0"/>
        <v>(38,0763607 23,8057457),ID: 1792,5bd-Kifisia-3700€</v>
      </c>
      <c r="I1549" s="6" t="s">
        <v>4668</v>
      </c>
    </row>
    <row r="1550" spans="1:9" ht="13">
      <c r="A1550" s="11" t="s">
        <v>4669</v>
      </c>
      <c r="B1550" s="6">
        <f>VLOOKUP(A1550,list!A:K,11,FALSE)</f>
        <v>5</v>
      </c>
      <c r="C1550" s="6" t="str">
        <f>VLOOKUP(A1550,list!A:K,6,FALSE)</f>
        <v>Marousi</v>
      </c>
      <c r="D1550" s="12">
        <f>VLOOKUP(A1550,list!A:K,3,FALSE)</f>
        <v>1840</v>
      </c>
      <c r="E1550" s="6" t="s">
        <v>4670</v>
      </c>
      <c r="F1550" s="11">
        <v>38.045020399999999</v>
      </c>
      <c r="G1550" s="11">
        <v>23.8189779</v>
      </c>
      <c r="H1550" s="6" t="str">
        <f t="shared" si="0"/>
        <v>(38,0450204 23,8189779),ID: 1338,5bd-Marousi-1840€</v>
      </c>
      <c r="I1550" s="6" t="s">
        <v>4671</v>
      </c>
    </row>
    <row r="1551" spans="1:9" ht="13">
      <c r="A1551" s="11" t="s">
        <v>4672</v>
      </c>
      <c r="B1551" s="6" t="str">
        <f>VLOOKUP(A1551,list!A:K,11,FALSE)</f>
        <v>Jr. 1 bed</v>
      </c>
      <c r="C1551" s="6" t="str">
        <f>VLOOKUP(A1551,list!A:K,6,FALSE)</f>
        <v>Marousi</v>
      </c>
      <c r="D1551" s="12">
        <f>VLOOKUP(A1551,list!A:K,3,FALSE)</f>
        <v>960</v>
      </c>
      <c r="E1551" s="6" t="s">
        <v>4673</v>
      </c>
      <c r="F1551" s="11">
        <v>38.031774200000001</v>
      </c>
      <c r="G1551" s="11">
        <v>23.788635500000002</v>
      </c>
      <c r="H1551" s="6" t="str">
        <f t="shared" si="0"/>
        <v>(38,0317742 23,7886355),ID: 610,Jr. 1 bedbd-Marousi-960€</v>
      </c>
      <c r="I1551" s="6" t="s">
        <v>4674</v>
      </c>
    </row>
    <row r="1552" spans="1:9" ht="13">
      <c r="A1552" s="11" t="s">
        <v>4675</v>
      </c>
      <c r="B1552" s="6" t="str">
        <f>VLOOKUP(A1552,list!A:K,11,FALSE)</f>
        <v>Jr. 1 bed</v>
      </c>
      <c r="C1552" s="6" t="str">
        <f>VLOOKUP(A1552,list!A:K,6,FALSE)</f>
        <v>Kolonaki</v>
      </c>
      <c r="D1552" s="12">
        <f>VLOOKUP(A1552,list!A:K,3,FALSE)</f>
        <v>610</v>
      </c>
      <c r="E1552" s="6" t="s">
        <v>4676</v>
      </c>
      <c r="F1552" s="11">
        <v>37.978231899999997</v>
      </c>
      <c r="G1552" s="11">
        <v>23.735150099999998</v>
      </c>
      <c r="H1552" s="6" t="str">
        <f t="shared" si="0"/>
        <v>(37,9782319 23,7351501),ID: 377,Jr. 1 bedbd-Kolonaki-610€</v>
      </c>
      <c r="I1552" s="6" t="s">
        <v>4677</v>
      </c>
    </row>
    <row r="1553" spans="1:9" ht="13">
      <c r="A1553" s="11" t="s">
        <v>4678</v>
      </c>
      <c r="B1553" s="6" t="str">
        <f>VLOOKUP(A1553,list!A:K,11,FALSE)</f>
        <v>Jr. 1 bed</v>
      </c>
      <c r="C1553" s="6" t="str">
        <f>VLOOKUP(A1553,list!A:K,6,FALSE)</f>
        <v>Kolonaki</v>
      </c>
      <c r="D1553" s="12">
        <f>VLOOKUP(A1553,list!A:K,3,FALSE)</f>
        <v>900</v>
      </c>
      <c r="E1553" s="6" t="s">
        <v>4679</v>
      </c>
      <c r="F1553" s="11">
        <v>37.982894600000002</v>
      </c>
      <c r="G1553" s="11">
        <v>23.7370336</v>
      </c>
      <c r="H1553" s="6" t="str">
        <f t="shared" si="0"/>
        <v>(37,9828946 23,7370336),ID: A88,Jr. 1 bedbd-Kolonaki-900€</v>
      </c>
      <c r="I1553" s="6" t="s">
        <v>4680</v>
      </c>
    </row>
    <row r="1554" spans="1:9" ht="13">
      <c r="A1554" s="11" t="s">
        <v>4681</v>
      </c>
      <c r="B1554" s="6" t="e">
        <f>VLOOKUP(A1554,list!A:K,11,FALSE)</f>
        <v>#N/A</v>
      </c>
      <c r="C1554" s="6" t="e">
        <f>VLOOKUP(A1554,list!A:K,6,FALSE)</f>
        <v>#N/A</v>
      </c>
      <c r="D1554" s="12" t="e">
        <f>VLOOKUP(A1554,list!A:K,3,FALSE)</f>
        <v>#N/A</v>
      </c>
      <c r="E1554" s="6" t="s">
        <v>50</v>
      </c>
      <c r="F1554" s="11">
        <v>37.983809600000001</v>
      </c>
      <c r="G1554" s="11">
        <v>23.727538800000001</v>
      </c>
      <c r="H1554" s="6" t="e">
        <f t="shared" si="0"/>
        <v>#N/A</v>
      </c>
      <c r="I1554" s="6" t="s">
        <v>4682</v>
      </c>
    </row>
    <row r="1555" spans="1:9" ht="13">
      <c r="A1555" s="11" t="s">
        <v>4683</v>
      </c>
      <c r="B1555" s="6" t="e">
        <f>VLOOKUP(A1555,list!A:K,11,FALSE)</f>
        <v>#N/A</v>
      </c>
      <c r="C1555" s="6" t="e">
        <f>VLOOKUP(A1555,list!A:K,6,FALSE)</f>
        <v>#N/A</v>
      </c>
      <c r="D1555" s="12" t="e">
        <f>VLOOKUP(A1555,list!A:K,3,FALSE)</f>
        <v>#N/A</v>
      </c>
      <c r="E1555" s="6" t="s">
        <v>274</v>
      </c>
      <c r="F1555" s="11">
        <v>37.929636100000003</v>
      </c>
      <c r="G1555" s="11">
        <v>23.693177599999999</v>
      </c>
      <c r="H1555" s="6" t="e">
        <f t="shared" si="0"/>
        <v>#N/A</v>
      </c>
      <c r="I1555" s="6" t="s">
        <v>4684</v>
      </c>
    </row>
    <row r="1556" spans="1:9" ht="13">
      <c r="A1556" s="11" t="s">
        <v>4685</v>
      </c>
      <c r="B1556" s="6" t="str">
        <f>VLOOKUP(A1556,list!A:K,11,FALSE)</f>
        <v>Studio</v>
      </c>
      <c r="C1556" s="6" t="str">
        <f>VLOOKUP(A1556,list!A:K,6,FALSE)</f>
        <v>Historic Center</v>
      </c>
      <c r="D1556" s="12">
        <f>VLOOKUP(A1556,list!A:K,3,FALSE)</f>
        <v>1090</v>
      </c>
      <c r="E1556" s="6" t="s">
        <v>50</v>
      </c>
      <c r="F1556" s="11">
        <v>37.983809600000001</v>
      </c>
      <c r="G1556" s="11">
        <v>23.727538800000001</v>
      </c>
      <c r="H1556" s="6" t="str">
        <f t="shared" si="0"/>
        <v>(37,9838096 23,7275388),ID: 1020034P,Studiobd-Historic Center-1090€</v>
      </c>
      <c r="I1556" s="6" t="s">
        <v>4686</v>
      </c>
    </row>
    <row r="1557" spans="1:9" ht="13">
      <c r="A1557" s="11" t="s">
        <v>4687</v>
      </c>
      <c r="B1557" s="6" t="str">
        <f>VLOOKUP(A1557,list!A:K,11,FALSE)</f>
        <v>Studio</v>
      </c>
      <c r="C1557" s="6" t="str">
        <f>VLOOKUP(A1557,list!A:K,6,FALSE)</f>
        <v>Historic Center</v>
      </c>
      <c r="D1557" s="12">
        <f>VLOOKUP(A1557,list!A:K,3,FALSE)</f>
        <v>1090</v>
      </c>
      <c r="E1557" s="6" t="s">
        <v>50</v>
      </c>
      <c r="F1557" s="11">
        <v>37.983809600000001</v>
      </c>
      <c r="G1557" s="11">
        <v>23.727538800000001</v>
      </c>
      <c r="H1557" s="6" t="str">
        <f t="shared" si="0"/>
        <v>(37,9838096 23,7275388),ID: 1020043P,Studiobd-Historic Center-1090€</v>
      </c>
      <c r="I1557" s="6" t="s">
        <v>4688</v>
      </c>
    </row>
    <row r="1558" spans="1:9" ht="13">
      <c r="A1558" s="11" t="s">
        <v>4689</v>
      </c>
      <c r="B1558" s="6" t="str">
        <f>VLOOKUP(A1558,list!A:K,11,FALSE)</f>
        <v>Studio</v>
      </c>
      <c r="C1558" s="6" t="str">
        <f>VLOOKUP(A1558,list!A:K,6,FALSE)</f>
        <v>Ampelokipoi</v>
      </c>
      <c r="D1558" s="12">
        <f>VLOOKUP(A1558,list!A:K,3,FALSE)</f>
        <v>1420</v>
      </c>
      <c r="E1558" s="6" t="s">
        <v>4690</v>
      </c>
      <c r="F1558" s="11">
        <v>37.983082400000001</v>
      </c>
      <c r="G1558" s="11">
        <v>23.759952999999999</v>
      </c>
      <c r="H1558" s="6" t="str">
        <f t="shared" si="0"/>
        <v>(37,9830824 23,759953),ID: 1020044P,Studiobd-Ampelokipoi-1420€</v>
      </c>
      <c r="I1558" s="6" t="s">
        <v>4691</v>
      </c>
    </row>
    <row r="1559" spans="1:9" ht="13">
      <c r="A1559" s="11" t="s">
        <v>4692</v>
      </c>
      <c r="B1559" s="6" t="str">
        <f>VLOOKUP(A1559,list!A:K,11,FALSE)</f>
        <v>Studio</v>
      </c>
      <c r="C1559" s="6" t="str">
        <f>VLOOKUP(A1559,list!A:K,6,FALSE)</f>
        <v>Historic Center</v>
      </c>
      <c r="D1559" s="12">
        <f>VLOOKUP(A1559,list!A:K,3,FALSE)</f>
        <v>1050</v>
      </c>
      <c r="E1559" s="6" t="s">
        <v>50</v>
      </c>
      <c r="F1559" s="11">
        <v>37.983809600000001</v>
      </c>
      <c r="G1559" s="11">
        <v>23.727538800000001</v>
      </c>
      <c r="H1559" s="6" t="str">
        <f t="shared" si="0"/>
        <v>(37,9838096 23,7275388),ID: 1020042P,Studiobd-Historic Center-1050€</v>
      </c>
      <c r="I1559" s="6" t="s">
        <v>4693</v>
      </c>
    </row>
    <row r="1560" spans="1:9" ht="13">
      <c r="A1560" s="11" t="s">
        <v>4694</v>
      </c>
      <c r="B1560" s="6" t="str">
        <f>VLOOKUP(A1560,list!A:K,11,FALSE)</f>
        <v>Studio</v>
      </c>
      <c r="C1560" s="6" t="str">
        <f>VLOOKUP(A1560,list!A:K,6,FALSE)</f>
        <v>Historic Center</v>
      </c>
      <c r="D1560" s="12">
        <f>VLOOKUP(A1560,list!A:K,3,FALSE)</f>
        <v>1210</v>
      </c>
      <c r="E1560" s="6" t="s">
        <v>50</v>
      </c>
      <c r="F1560" s="11">
        <v>37.983809600000001</v>
      </c>
      <c r="G1560" s="11">
        <v>23.727538800000001</v>
      </c>
      <c r="H1560" s="6" t="str">
        <f t="shared" si="0"/>
        <v>(37,9838096 23,7275388),ID: 1020033P,Studiobd-Historic Center-1210€</v>
      </c>
      <c r="I1560" s="6" t="s">
        <v>4695</v>
      </c>
    </row>
    <row r="1561" spans="1:9" ht="13">
      <c r="A1561" s="11" t="s">
        <v>4696</v>
      </c>
      <c r="B1561" s="6" t="str">
        <f>VLOOKUP(A1561,list!A:K,11,FALSE)</f>
        <v>Studio</v>
      </c>
      <c r="C1561" s="6" t="str">
        <f>VLOOKUP(A1561,list!A:K,6,FALSE)</f>
        <v>Palaio Faliro</v>
      </c>
      <c r="D1561" s="12">
        <f>VLOOKUP(A1561,list!A:K,3,FALSE)</f>
        <v>1520</v>
      </c>
      <c r="E1561" s="6" t="s">
        <v>274</v>
      </c>
      <c r="F1561" s="11">
        <v>37.929636100000003</v>
      </c>
      <c r="G1561" s="11">
        <v>23.693177599999999</v>
      </c>
      <c r="H1561" s="6" t="str">
        <f t="shared" si="0"/>
        <v>(37,9296361 23,6931776),ID: 1020038P,Studiobd-Palaio Faliro-1520€</v>
      </c>
      <c r="I1561" s="6" t="s">
        <v>4697</v>
      </c>
    </row>
    <row r="1562" spans="1:9" ht="13">
      <c r="A1562" s="11" t="s">
        <v>4698</v>
      </c>
      <c r="B1562" s="6" t="str">
        <f>VLOOKUP(A1562,list!A:K,11,FALSE)</f>
        <v>Studio</v>
      </c>
      <c r="C1562" s="6" t="str">
        <f>VLOOKUP(A1562,list!A:K,6,FALSE)</f>
        <v>Kolonaki</v>
      </c>
      <c r="D1562" s="12">
        <f>VLOOKUP(A1562,list!A:K,3,FALSE)</f>
        <v>1380</v>
      </c>
      <c r="E1562" s="6" t="s">
        <v>4699</v>
      </c>
      <c r="F1562" s="11">
        <v>37.977016999999996</v>
      </c>
      <c r="G1562" s="11">
        <v>23.744546400000001</v>
      </c>
      <c r="H1562" s="6" t="str">
        <f t="shared" si="0"/>
        <v>(37,977017 23,7445464),ID: 1020045P,Studiobd-Kolonaki-1380€</v>
      </c>
      <c r="I1562" s="6" t="s">
        <v>4700</v>
      </c>
    </row>
    <row r="1563" spans="1:9" ht="13">
      <c r="A1563" s="11" t="s">
        <v>4701</v>
      </c>
      <c r="B1563" s="6" t="str">
        <f>VLOOKUP(A1563,list!A:K,11,FALSE)</f>
        <v>Studio</v>
      </c>
      <c r="C1563" s="6" t="str">
        <f>VLOOKUP(A1563,list!A:K,6,FALSE)</f>
        <v>Kolonaki</v>
      </c>
      <c r="D1563" s="12">
        <f>VLOOKUP(A1563,list!A:K,3,FALSE)</f>
        <v>600</v>
      </c>
      <c r="E1563" s="6" t="s">
        <v>4702</v>
      </c>
      <c r="F1563" s="11">
        <v>37.978641699999997</v>
      </c>
      <c r="G1563" s="11">
        <v>23.7421136</v>
      </c>
      <c r="H1563" s="6" t="str">
        <f t="shared" si="0"/>
        <v>(37,9786417 23,7421136),ID: 196,Studiobd-Kolonaki-600€</v>
      </c>
      <c r="I1563" s="6" t="s">
        <v>4703</v>
      </c>
    </row>
    <row r="1564" spans="1:9" ht="13">
      <c r="A1564" s="11" t="s">
        <v>4704</v>
      </c>
      <c r="B1564" s="6" t="str">
        <f>VLOOKUP(A1564,list!A:K,11,FALSE)</f>
        <v>Studio</v>
      </c>
      <c r="C1564" s="6" t="str">
        <f>VLOOKUP(A1564,list!A:K,6,FALSE)</f>
        <v>Kolonaki</v>
      </c>
      <c r="D1564" s="12">
        <f>VLOOKUP(A1564,list!A:K,3,FALSE)</f>
        <v>610</v>
      </c>
      <c r="E1564" s="6" t="s">
        <v>4705</v>
      </c>
      <c r="F1564" s="11">
        <v>37.979908999999999</v>
      </c>
      <c r="G1564" s="11">
        <v>23.744311199999999</v>
      </c>
      <c r="H1564" s="6" t="str">
        <f t="shared" si="0"/>
        <v>(37,979909 23,7443112),ID: 505,Studiobd-Kolonaki-610€</v>
      </c>
      <c r="I1564" s="6" t="s">
        <v>4706</v>
      </c>
    </row>
    <row r="1565" spans="1:9" ht="13">
      <c r="A1565" s="11" t="s">
        <v>4707</v>
      </c>
      <c r="B1565" s="6" t="str">
        <f>VLOOKUP(A1565,list!A:K,11,FALSE)</f>
        <v>Studio</v>
      </c>
      <c r="C1565" s="6" t="str">
        <f>VLOOKUP(A1565,list!A:K,6,FALSE)</f>
        <v>Kolonaki</v>
      </c>
      <c r="D1565" s="12">
        <f>VLOOKUP(A1565,list!A:K,3,FALSE)</f>
        <v>750</v>
      </c>
      <c r="E1565" s="6" t="s">
        <v>4708</v>
      </c>
      <c r="F1565" s="11">
        <v>37.983922800000002</v>
      </c>
      <c r="G1565" s="11">
        <v>23.7420404</v>
      </c>
      <c r="H1565" s="6" t="str">
        <f t="shared" si="0"/>
        <v>(37,9839228 23,7420404),ID: 609,Studiobd-Kolonaki-750€</v>
      </c>
      <c r="I1565" s="6" t="s">
        <v>4709</v>
      </c>
    </row>
    <row r="1566" spans="1:9" ht="13">
      <c r="A1566" s="11" t="s">
        <v>4710</v>
      </c>
      <c r="B1566" s="6" t="str">
        <f>VLOOKUP(A1566,list!A:K,11,FALSE)</f>
        <v>Studio</v>
      </c>
      <c r="C1566" s="6" t="str">
        <f>VLOOKUP(A1566,list!A:K,6,FALSE)</f>
        <v>Kifisia</v>
      </c>
      <c r="D1566" s="12">
        <f>VLOOKUP(A1566,list!A:K,3,FALSE)</f>
        <v>790</v>
      </c>
      <c r="E1566" s="6" t="s">
        <v>4711</v>
      </c>
      <c r="F1566" s="11">
        <v>38.073734199999997</v>
      </c>
      <c r="G1566" s="11">
        <v>23.828942900000001</v>
      </c>
      <c r="H1566" s="6" t="str">
        <f t="shared" si="0"/>
        <v>(38,0737342 23,8289429),ID: 920,Studiobd-Kifisia-790€</v>
      </c>
      <c r="I1566" s="6" t="s">
        <v>4712</v>
      </c>
    </row>
    <row r="1567" spans="1:9" ht="13">
      <c r="A1567" s="11" t="s">
        <v>4713</v>
      </c>
      <c r="B1567" s="6" t="str">
        <f>VLOOKUP(A1567,list!A:K,11,FALSE)</f>
        <v>Studio</v>
      </c>
      <c r="C1567" s="6" t="str">
        <f>VLOOKUP(A1567,list!A:K,6,FALSE)</f>
        <v>Kolonaki</v>
      </c>
      <c r="D1567" s="12">
        <f>VLOOKUP(A1567,list!A:K,3,FALSE)</f>
        <v>540</v>
      </c>
      <c r="E1567" s="6" t="s">
        <v>4714</v>
      </c>
      <c r="F1567" s="11">
        <v>37.982894600000002</v>
      </c>
      <c r="G1567" s="11">
        <v>23.7370336</v>
      </c>
      <c r="H1567" s="6" t="str">
        <f t="shared" si="0"/>
        <v>(37,9828946 23,7370336),ID: A37,Studiobd-Kolonaki-540€</v>
      </c>
      <c r="I1567" s="6" t="s">
        <v>4715</v>
      </c>
    </row>
    <row r="1568" spans="1:9" ht="13">
      <c r="A1568" s="11" t="s">
        <v>4716</v>
      </c>
      <c r="B1568" s="6" t="str">
        <f>VLOOKUP(A1568,list!A:K,11,FALSE)</f>
        <v>Studio</v>
      </c>
      <c r="C1568" s="6" t="str">
        <f>VLOOKUP(A1568,list!A:K,6,FALSE)</f>
        <v>Lycabettus</v>
      </c>
      <c r="D1568" s="12">
        <f>VLOOKUP(A1568,list!A:K,3,FALSE)</f>
        <v>860</v>
      </c>
      <c r="E1568" s="6" t="s">
        <v>4717</v>
      </c>
      <c r="F1568" s="11">
        <v>37.981785799999997</v>
      </c>
      <c r="G1568" s="11">
        <v>23.743056500000002</v>
      </c>
      <c r="H1568" s="6" t="str">
        <f t="shared" si="0"/>
        <v>(37,9817858 23,7430565),ID: 1950,Studiobd-Lycabettus-860€</v>
      </c>
      <c r="I1568" s="6" t="s">
        <v>4718</v>
      </c>
    </row>
    <row r="1569" spans="1:9" ht="13">
      <c r="A1569" s="11" t="s">
        <v>4719</v>
      </c>
      <c r="B1569" s="6" t="str">
        <f>VLOOKUP(A1569,list!A:K,11,FALSE)</f>
        <v>Studio</v>
      </c>
      <c r="C1569" s="6" t="str">
        <f>VLOOKUP(A1569,list!A:K,6,FALSE)</f>
        <v>Ampelokipoi</v>
      </c>
      <c r="D1569" s="12">
        <f>VLOOKUP(A1569,list!A:K,3,FALSE)</f>
        <v>660</v>
      </c>
      <c r="E1569" s="6" t="s">
        <v>4720</v>
      </c>
      <c r="F1569" s="11">
        <v>37.991322599999997</v>
      </c>
      <c r="G1569" s="11">
        <v>23.761186899999998</v>
      </c>
      <c r="H1569" s="6" t="str">
        <f t="shared" si="0"/>
        <v>(37,9913226 23,7611869),ID: 135,Studiobd-Ampelokipoi-660€</v>
      </c>
      <c r="I1569" s="6" t="s">
        <v>4721</v>
      </c>
    </row>
    <row r="1570" spans="1:9" ht="13">
      <c r="A1570" s="11" t="s">
        <v>4722</v>
      </c>
      <c r="B1570" s="6" t="str">
        <f>VLOOKUP(A1570,list!A:K,11,FALSE)</f>
        <v>Studio</v>
      </c>
      <c r="C1570" s="6" t="str">
        <f>VLOOKUP(A1570,list!A:K,6,FALSE)</f>
        <v>Kifisia</v>
      </c>
      <c r="D1570" s="12">
        <f>VLOOKUP(A1570,list!A:K,3,FALSE)</f>
        <v>750</v>
      </c>
      <c r="E1570" s="6" t="s">
        <v>4723</v>
      </c>
      <c r="F1570" s="11">
        <v>37.978096299999997</v>
      </c>
      <c r="G1570" s="11">
        <v>23.739948600000002</v>
      </c>
      <c r="H1570" s="6" t="str">
        <f t="shared" si="0"/>
        <v>(37,9780963 23,7399486),ID: 244,Studiobd-Kifisia-750€</v>
      </c>
      <c r="I1570" s="6" t="s">
        <v>4724</v>
      </c>
    </row>
    <row r="1571" spans="1:9" ht="13">
      <c r="A1571" s="11" t="s">
        <v>4725</v>
      </c>
      <c r="B1571" s="6" t="str">
        <f>VLOOKUP(A1571,list!A:K,11,FALSE)</f>
        <v>Studio</v>
      </c>
      <c r="C1571" s="6" t="str">
        <f>VLOOKUP(A1571,list!A:K,6,FALSE)</f>
        <v>Glyfada</v>
      </c>
      <c r="D1571" s="12">
        <f>VLOOKUP(A1571,list!A:K,3,FALSE)</f>
        <v>1250</v>
      </c>
      <c r="E1571" s="6" t="s">
        <v>4726</v>
      </c>
      <c r="F1571" s="11">
        <v>37.984633500000001</v>
      </c>
      <c r="G1571" s="11">
        <v>23.7179389</v>
      </c>
      <c r="H1571" s="6" t="str">
        <f t="shared" si="0"/>
        <v>(37,9846335 23,7179389),ID: 1312,Studiobd-Glyfada-1250€</v>
      </c>
      <c r="I1571" s="6" t="s">
        <v>4727</v>
      </c>
    </row>
    <row r="1572" spans="1:9" ht="13">
      <c r="A1572" s="11"/>
      <c r="F1572" s="11"/>
      <c r="G1572" s="11"/>
    </row>
    <row r="1573" spans="1:9" ht="13">
      <c r="A1573" s="11"/>
      <c r="F1573" s="11"/>
      <c r="G1573" s="11"/>
    </row>
    <row r="1574" spans="1:9" ht="13">
      <c r="A1574" s="11"/>
      <c r="F1574" s="11"/>
      <c r="G1574" s="11"/>
    </row>
    <row r="1575" spans="1:9" ht="13">
      <c r="A1575" s="11"/>
      <c r="F1575" s="11"/>
      <c r="G1575" s="11"/>
    </row>
    <row r="1576" spans="1:9" ht="13">
      <c r="A1576" s="11"/>
      <c r="F1576" s="11"/>
      <c r="G1576" s="11"/>
    </row>
    <row r="1577" spans="1:9" ht="13">
      <c r="A1577" s="11"/>
      <c r="F1577" s="11"/>
      <c r="G1577" s="11"/>
    </row>
    <row r="1578" spans="1:9" ht="13">
      <c r="A1578" s="11"/>
      <c r="F1578" s="11"/>
      <c r="G1578" s="11"/>
    </row>
    <row r="1579" spans="1:9" ht="13">
      <c r="A1579" s="11"/>
      <c r="F1579" s="11"/>
      <c r="G1579" s="11"/>
    </row>
    <row r="1580" spans="1:9" ht="13">
      <c r="A1580" s="11"/>
      <c r="F1580" s="11"/>
      <c r="G1580" s="11"/>
    </row>
    <row r="1581" spans="1:9" ht="13">
      <c r="A1581" s="11"/>
      <c r="F1581" s="11"/>
      <c r="G1581" s="11"/>
    </row>
    <row r="1582" spans="1:9" ht="13">
      <c r="A1582" s="11"/>
      <c r="F1582" s="11"/>
      <c r="G1582" s="11"/>
    </row>
    <row r="1583" spans="1:9" ht="13">
      <c r="A1583" s="11"/>
      <c r="F1583" s="11"/>
      <c r="G1583" s="11"/>
    </row>
    <row r="1584" spans="1:9" ht="13">
      <c r="A1584" s="11"/>
      <c r="F1584" s="11"/>
      <c r="G1584" s="11"/>
    </row>
    <row r="1585" spans="1:7" ht="13">
      <c r="A1585" s="11"/>
      <c r="F1585" s="11"/>
      <c r="G1585" s="11"/>
    </row>
    <row r="1586" spans="1:7" ht="13">
      <c r="A1586" s="11"/>
      <c r="F1586" s="11"/>
      <c r="G1586" s="11"/>
    </row>
    <row r="1587" spans="1:7" ht="13">
      <c r="A1587" s="11"/>
      <c r="F1587" s="11"/>
      <c r="G1587" s="11"/>
    </row>
    <row r="1588" spans="1:7" ht="13">
      <c r="A1588" s="11"/>
      <c r="F1588" s="11"/>
      <c r="G1588" s="11"/>
    </row>
    <row r="1589" spans="1:7" ht="13">
      <c r="A1589" s="11"/>
      <c r="F1589" s="11"/>
      <c r="G1589" s="11"/>
    </row>
    <row r="1590" spans="1:7" ht="13">
      <c r="A1590" s="11"/>
      <c r="F1590" s="11"/>
      <c r="G1590" s="11"/>
    </row>
    <row r="1591" spans="1:7" ht="13">
      <c r="A1591" s="11"/>
      <c r="F1591" s="11"/>
      <c r="G1591" s="11"/>
    </row>
    <row r="1592" spans="1:7" ht="13">
      <c r="A1592" s="11"/>
      <c r="F1592" s="11"/>
      <c r="G1592" s="11"/>
    </row>
    <row r="1593" spans="1:7" ht="13">
      <c r="A1593" s="11"/>
      <c r="F1593" s="11"/>
      <c r="G1593" s="11"/>
    </row>
    <row r="1594" spans="1:7" ht="13">
      <c r="A1594" s="11"/>
      <c r="F1594" s="11"/>
      <c r="G1594" s="11"/>
    </row>
    <row r="1595" spans="1:7" ht="13">
      <c r="A1595" s="11"/>
      <c r="F1595" s="11"/>
      <c r="G1595" s="11"/>
    </row>
    <row r="1596" spans="1:7" ht="13">
      <c r="A1596" s="11"/>
      <c r="F1596" s="11"/>
      <c r="G1596" s="11"/>
    </row>
    <row r="1597" spans="1:7" ht="13">
      <c r="A1597" s="11"/>
      <c r="F1597" s="11"/>
      <c r="G1597" s="11"/>
    </row>
    <row r="1598" spans="1:7" ht="13">
      <c r="A1598" s="11"/>
      <c r="F1598" s="11"/>
      <c r="G1598" s="11"/>
    </row>
    <row r="1599" spans="1:7" ht="13">
      <c r="A1599" s="11"/>
      <c r="F1599" s="11"/>
      <c r="G1599" s="11"/>
    </row>
    <row r="1600" spans="1:7" ht="13">
      <c r="A1600" s="11"/>
      <c r="F1600" s="11"/>
      <c r="G1600" s="11"/>
    </row>
    <row r="1601" spans="1:7" ht="13">
      <c r="A1601" s="11"/>
      <c r="F1601" s="11"/>
      <c r="G1601" s="11"/>
    </row>
    <row r="1602" spans="1:7" ht="13">
      <c r="A1602" s="11"/>
      <c r="F1602" s="11"/>
      <c r="G1602" s="11"/>
    </row>
    <row r="1603" spans="1:7" ht="13">
      <c r="A1603" s="11"/>
      <c r="F1603" s="11"/>
      <c r="G1603" s="11"/>
    </row>
    <row r="1604" spans="1:7" ht="13">
      <c r="A1604" s="11"/>
      <c r="F1604" s="11"/>
      <c r="G1604" s="11"/>
    </row>
    <row r="1605" spans="1:7" ht="13">
      <c r="A1605" s="11"/>
      <c r="F1605" s="11"/>
      <c r="G1605" s="11"/>
    </row>
    <row r="1606" spans="1:7" ht="13">
      <c r="A1606" s="11"/>
      <c r="F1606" s="11"/>
      <c r="G1606" s="11"/>
    </row>
    <row r="1607" spans="1:7" ht="13">
      <c r="A1607" s="11"/>
      <c r="F1607" s="11"/>
      <c r="G1607" s="11"/>
    </row>
    <row r="1608" spans="1:7" ht="13">
      <c r="A1608" s="11"/>
      <c r="F1608" s="11"/>
      <c r="G1608" s="11"/>
    </row>
    <row r="1609" spans="1:7" ht="13">
      <c r="A1609" s="11"/>
      <c r="F1609" s="11"/>
      <c r="G1609" s="11"/>
    </row>
    <row r="1610" spans="1:7" ht="13">
      <c r="A1610" s="11"/>
      <c r="F1610" s="11"/>
      <c r="G1610" s="11"/>
    </row>
    <row r="1611" spans="1:7" ht="13">
      <c r="A1611" s="11"/>
      <c r="F1611" s="11"/>
      <c r="G1611" s="11"/>
    </row>
    <row r="1612" spans="1:7" ht="13">
      <c r="A1612" s="11"/>
      <c r="F1612" s="11"/>
      <c r="G1612" s="11"/>
    </row>
    <row r="1613" spans="1:7" ht="13">
      <c r="A1613" s="11"/>
      <c r="F1613" s="11"/>
      <c r="G1613" s="11"/>
    </row>
    <row r="1614" spans="1:7" ht="13">
      <c r="A1614" s="11"/>
      <c r="F1614" s="11"/>
      <c r="G1614" s="11"/>
    </row>
    <row r="1615" spans="1:7" ht="13">
      <c r="A1615" s="11"/>
      <c r="F1615" s="11"/>
      <c r="G1615" s="11"/>
    </row>
    <row r="1616" spans="1:7" ht="13">
      <c r="A1616" s="11"/>
      <c r="F1616" s="11"/>
      <c r="G1616" s="11"/>
    </row>
    <row r="1617" spans="1:7" ht="13">
      <c r="A1617" s="11"/>
      <c r="F1617" s="11"/>
      <c r="G1617" s="11"/>
    </row>
    <row r="1618" spans="1:7" ht="13">
      <c r="A1618" s="11"/>
      <c r="F1618" s="11"/>
      <c r="G1618" s="11"/>
    </row>
    <row r="1619" spans="1:7" ht="13">
      <c r="A1619" s="11"/>
      <c r="F1619" s="11"/>
      <c r="G1619" s="11"/>
    </row>
    <row r="1620" spans="1:7" ht="13">
      <c r="A1620" s="11"/>
      <c r="F1620" s="11"/>
      <c r="G1620" s="11"/>
    </row>
    <row r="1621" spans="1:7" ht="13">
      <c r="A1621" s="11"/>
      <c r="F1621" s="11"/>
      <c r="G1621" s="11"/>
    </row>
    <row r="1622" spans="1:7" ht="13">
      <c r="A1622" s="11"/>
      <c r="F1622" s="11"/>
      <c r="G1622" s="11"/>
    </row>
    <row r="1623" spans="1:7" ht="13">
      <c r="A1623" s="11"/>
      <c r="F1623" s="11"/>
      <c r="G1623" s="11"/>
    </row>
    <row r="1624" spans="1:7" ht="13">
      <c r="A1624" s="11"/>
      <c r="F1624" s="11"/>
      <c r="G1624" s="11"/>
    </row>
    <row r="1625" spans="1:7" ht="13">
      <c r="A1625" s="11"/>
      <c r="F1625" s="11"/>
      <c r="G1625" s="11"/>
    </row>
    <row r="1626" spans="1:7" ht="13">
      <c r="A1626" s="11"/>
      <c r="F1626" s="11"/>
      <c r="G1626" s="11"/>
    </row>
    <row r="1627" spans="1:7" ht="13">
      <c r="A1627" s="11"/>
      <c r="F1627" s="11"/>
      <c r="G1627" s="11"/>
    </row>
    <row r="1628" spans="1:7" ht="13">
      <c r="A1628" s="11"/>
      <c r="F1628" s="11"/>
      <c r="G1628" s="11"/>
    </row>
    <row r="1629" spans="1:7" ht="13">
      <c r="A1629" s="11"/>
      <c r="F1629" s="11"/>
      <c r="G1629" s="11"/>
    </row>
    <row r="1630" spans="1:7" ht="13">
      <c r="A1630" s="11"/>
      <c r="F1630" s="11"/>
      <c r="G1630" s="11"/>
    </row>
    <row r="1631" spans="1:7" ht="13">
      <c r="A1631" s="11"/>
      <c r="F1631" s="11"/>
      <c r="G1631" s="11"/>
    </row>
    <row r="1632" spans="1:7" ht="13">
      <c r="A1632" s="11"/>
      <c r="F1632" s="11"/>
      <c r="G1632" s="11"/>
    </row>
    <row r="1633" spans="1:7" ht="13">
      <c r="A1633" s="11"/>
      <c r="F1633" s="11"/>
      <c r="G1633" s="11"/>
    </row>
    <row r="1634" spans="1:7" ht="13">
      <c r="A1634" s="11"/>
      <c r="F1634" s="11"/>
      <c r="G1634" s="11"/>
    </row>
    <row r="1635" spans="1:7" ht="13">
      <c r="A1635" s="11"/>
      <c r="F1635" s="11"/>
      <c r="G1635" s="11"/>
    </row>
    <row r="1636" spans="1:7" ht="13">
      <c r="A1636" s="11"/>
      <c r="F1636" s="11"/>
      <c r="G1636" s="11"/>
    </row>
    <row r="1637" spans="1:7" ht="13">
      <c r="A1637" s="11"/>
      <c r="F1637" s="11"/>
      <c r="G1637" s="11"/>
    </row>
    <row r="1638" spans="1:7" ht="13">
      <c r="A1638" s="11"/>
      <c r="F1638" s="11"/>
      <c r="G1638" s="11"/>
    </row>
    <row r="1639" spans="1:7" ht="13">
      <c r="A1639" s="11"/>
      <c r="F1639" s="11"/>
      <c r="G1639" s="11"/>
    </row>
    <row r="1640" spans="1:7" ht="13">
      <c r="A1640" s="11"/>
      <c r="F1640" s="11"/>
      <c r="G1640" s="11"/>
    </row>
    <row r="1641" spans="1:7" ht="13">
      <c r="A1641" s="11"/>
      <c r="F1641" s="11"/>
      <c r="G1641" s="11"/>
    </row>
    <row r="1642" spans="1:7" ht="13">
      <c r="A1642" s="11"/>
      <c r="F1642" s="11"/>
      <c r="G1642" s="11"/>
    </row>
    <row r="1643" spans="1:7" ht="13">
      <c r="A1643" s="11"/>
      <c r="F1643" s="11"/>
      <c r="G1643" s="11"/>
    </row>
    <row r="1644" spans="1:7" ht="13">
      <c r="A1644" s="11"/>
      <c r="F1644" s="11"/>
      <c r="G1644" s="11"/>
    </row>
    <row r="1645" spans="1:7" ht="13">
      <c r="A1645" s="11"/>
      <c r="F1645" s="11"/>
      <c r="G1645" s="11"/>
    </row>
    <row r="1646" spans="1:7" ht="13">
      <c r="A1646" s="11"/>
      <c r="F1646" s="11"/>
      <c r="G1646" s="11"/>
    </row>
    <row r="1647" spans="1:7" ht="13">
      <c r="A1647" s="11"/>
      <c r="F1647" s="11"/>
      <c r="G1647" s="11"/>
    </row>
    <row r="1648" spans="1:7" ht="13">
      <c r="A1648" s="11"/>
      <c r="F1648" s="11"/>
      <c r="G1648" s="11"/>
    </row>
    <row r="1649" spans="1:7" ht="13">
      <c r="A1649" s="11"/>
      <c r="F1649" s="11"/>
      <c r="G1649" s="11"/>
    </row>
    <row r="1650" spans="1:7" ht="13">
      <c r="A1650" s="11"/>
      <c r="F1650" s="11"/>
      <c r="G1650" s="11"/>
    </row>
    <row r="1651" spans="1:7" ht="13">
      <c r="A1651" s="11"/>
      <c r="F1651" s="11"/>
      <c r="G1651" s="11"/>
    </row>
    <row r="1652" spans="1:7" ht="13">
      <c r="A1652" s="11"/>
      <c r="F1652" s="11"/>
      <c r="G1652" s="11"/>
    </row>
    <row r="1653" spans="1:7" ht="13">
      <c r="A1653" s="11"/>
      <c r="F1653" s="11"/>
      <c r="G1653" s="11"/>
    </row>
    <row r="1654" spans="1:7" ht="13">
      <c r="A1654" s="11"/>
      <c r="F1654" s="11"/>
      <c r="G1654" s="11"/>
    </row>
    <row r="1655" spans="1:7" ht="13">
      <c r="A1655" s="11"/>
      <c r="F1655" s="11"/>
      <c r="G1655" s="11"/>
    </row>
    <row r="1656" spans="1:7" ht="13">
      <c r="A1656" s="11"/>
      <c r="F1656" s="11"/>
      <c r="G1656" s="11"/>
    </row>
    <row r="1657" spans="1:7" ht="13">
      <c r="A1657" s="11"/>
      <c r="F1657" s="11"/>
      <c r="G1657" s="11"/>
    </row>
    <row r="1658" spans="1:7" ht="13">
      <c r="A1658" s="11"/>
      <c r="F1658" s="11"/>
      <c r="G1658" s="11"/>
    </row>
    <row r="1659" spans="1:7" ht="13">
      <c r="A1659" s="11"/>
      <c r="F1659" s="11"/>
      <c r="G1659" s="11"/>
    </row>
    <row r="1660" spans="1:7" ht="13">
      <c r="A1660" s="11"/>
      <c r="F1660" s="11"/>
      <c r="G1660" s="11"/>
    </row>
    <row r="1661" spans="1:7" ht="13">
      <c r="A1661" s="11"/>
      <c r="F1661" s="11"/>
      <c r="G1661" s="11"/>
    </row>
    <row r="1662" spans="1:7" ht="13">
      <c r="A1662" s="11"/>
      <c r="F1662" s="11"/>
      <c r="G1662" s="11"/>
    </row>
    <row r="1663" spans="1:7" ht="13">
      <c r="A1663" s="11"/>
      <c r="F1663" s="11"/>
      <c r="G1663" s="11"/>
    </row>
    <row r="1664" spans="1:7" ht="13">
      <c r="A1664" s="11"/>
      <c r="F1664" s="11"/>
      <c r="G1664" s="11"/>
    </row>
    <row r="1665" spans="1:7" ht="13">
      <c r="A1665" s="11"/>
      <c r="F1665" s="11"/>
      <c r="G1665" s="11"/>
    </row>
    <row r="1666" spans="1:7" ht="13">
      <c r="A1666" s="11"/>
      <c r="F1666" s="11"/>
      <c r="G1666" s="11"/>
    </row>
    <row r="1667" spans="1:7" ht="13">
      <c r="A1667" s="11"/>
      <c r="F1667" s="11"/>
      <c r="G1667" s="11"/>
    </row>
    <row r="1668" spans="1:7" ht="13">
      <c r="A1668" s="11"/>
      <c r="F1668" s="11"/>
      <c r="G1668" s="11"/>
    </row>
    <row r="1669" spans="1:7" ht="13">
      <c r="A1669" s="11"/>
      <c r="F1669" s="11"/>
      <c r="G1669" s="11"/>
    </row>
    <row r="1670" spans="1:7" ht="13">
      <c r="A1670" s="11"/>
      <c r="F1670" s="11"/>
      <c r="G1670" s="11"/>
    </row>
    <row r="1671" spans="1:7" ht="13">
      <c r="A1671" s="11"/>
      <c r="F1671" s="11"/>
      <c r="G1671" s="11"/>
    </row>
    <row r="1672" spans="1:7" ht="13">
      <c r="A1672" s="11"/>
      <c r="F1672" s="11"/>
      <c r="G1672" s="11"/>
    </row>
    <row r="1673" spans="1:7" ht="13">
      <c r="A1673" s="11"/>
      <c r="F1673" s="11"/>
      <c r="G1673" s="11"/>
    </row>
    <row r="1674" spans="1:7" ht="13">
      <c r="A1674" s="11"/>
      <c r="F1674" s="11"/>
      <c r="G1674" s="11"/>
    </row>
    <row r="1675" spans="1:7" ht="13">
      <c r="A1675" s="11"/>
      <c r="F1675" s="11"/>
      <c r="G1675" s="11"/>
    </row>
    <row r="1676" spans="1:7" ht="13">
      <c r="A1676" s="11"/>
      <c r="F1676" s="11"/>
      <c r="G1676" s="11"/>
    </row>
    <row r="1677" spans="1:7" ht="13">
      <c r="A1677" s="11"/>
      <c r="F1677" s="11"/>
      <c r="G1677" s="11"/>
    </row>
    <row r="1678" spans="1:7" ht="13">
      <c r="A1678" s="11"/>
      <c r="F1678" s="11"/>
      <c r="G1678" s="11"/>
    </row>
    <row r="1679" spans="1:7" ht="13">
      <c r="A1679" s="11"/>
      <c r="F1679" s="11"/>
      <c r="G1679" s="11"/>
    </row>
    <row r="1680" spans="1:7" ht="13">
      <c r="A1680" s="11"/>
      <c r="F1680" s="11"/>
      <c r="G1680" s="11"/>
    </row>
    <row r="1681" spans="1:7" ht="13">
      <c r="A1681" s="11"/>
      <c r="F1681" s="11"/>
      <c r="G1681" s="11"/>
    </row>
    <row r="1682" spans="1:7" ht="13">
      <c r="A1682" s="11"/>
      <c r="F1682" s="11"/>
      <c r="G1682" s="11"/>
    </row>
    <row r="1683" spans="1:7" ht="13">
      <c r="A1683" s="11"/>
      <c r="F1683" s="11"/>
      <c r="G1683" s="11"/>
    </row>
    <row r="1684" spans="1:7" ht="13">
      <c r="A1684" s="11"/>
      <c r="F1684" s="11"/>
      <c r="G1684" s="11"/>
    </row>
    <row r="1685" spans="1:7" ht="13">
      <c r="A1685" s="11"/>
      <c r="F1685" s="11"/>
      <c r="G1685" s="11"/>
    </row>
    <row r="1686" spans="1:7" ht="13">
      <c r="A1686" s="11"/>
      <c r="F1686" s="11"/>
      <c r="G1686" s="11"/>
    </row>
    <row r="1687" spans="1:7" ht="13">
      <c r="A1687" s="11"/>
      <c r="F1687" s="11"/>
      <c r="G1687" s="11"/>
    </row>
    <row r="1688" spans="1:7" ht="13">
      <c r="A1688" s="11"/>
      <c r="F1688" s="11"/>
      <c r="G1688" s="11"/>
    </row>
    <row r="1689" spans="1:7" ht="13">
      <c r="A1689" s="11"/>
      <c r="F1689" s="11"/>
      <c r="G1689" s="11"/>
    </row>
    <row r="1690" spans="1:7" ht="13">
      <c r="A1690" s="11"/>
      <c r="F1690" s="11"/>
      <c r="G1690" s="11"/>
    </row>
    <row r="1691" spans="1:7" ht="13">
      <c r="A1691" s="11"/>
      <c r="F1691" s="11"/>
      <c r="G1691" s="11"/>
    </row>
    <row r="1692" spans="1:7" ht="13">
      <c r="A1692" s="11"/>
      <c r="F1692" s="11"/>
      <c r="G1692" s="11"/>
    </row>
    <row r="1693" spans="1:7" ht="13">
      <c r="A1693" s="11"/>
      <c r="F1693" s="11"/>
      <c r="G1693" s="11"/>
    </row>
    <row r="1694" spans="1:7" ht="13">
      <c r="A1694" s="11"/>
      <c r="F1694" s="11"/>
      <c r="G1694" s="11"/>
    </row>
    <row r="1695" spans="1:7" ht="13">
      <c r="A1695" s="11"/>
      <c r="F1695" s="11"/>
      <c r="G1695" s="11"/>
    </row>
    <row r="1696" spans="1:7" ht="13">
      <c r="A1696" s="11"/>
      <c r="F1696" s="11"/>
      <c r="G1696" s="11"/>
    </row>
    <row r="1697" spans="1:7" ht="13">
      <c r="A1697" s="11"/>
      <c r="F1697" s="11"/>
      <c r="G1697" s="11"/>
    </row>
    <row r="1698" spans="1:7" ht="13">
      <c r="A1698" s="11"/>
      <c r="F1698" s="11"/>
      <c r="G1698" s="11"/>
    </row>
    <row r="1699" spans="1:7" ht="13">
      <c r="A1699" s="11"/>
      <c r="F1699" s="11"/>
      <c r="G1699" s="11"/>
    </row>
    <row r="1700" spans="1:7" ht="13">
      <c r="A1700" s="11"/>
      <c r="F1700" s="11"/>
      <c r="G1700" s="11"/>
    </row>
    <row r="1701" spans="1:7" ht="13">
      <c r="A1701" s="11"/>
      <c r="F1701" s="11"/>
      <c r="G1701" s="11"/>
    </row>
    <row r="1702" spans="1:7" ht="13">
      <c r="A1702" s="11"/>
      <c r="F1702" s="11"/>
      <c r="G1702" s="11"/>
    </row>
    <row r="1703" spans="1:7" ht="13">
      <c r="A1703" s="11"/>
      <c r="F1703" s="11"/>
      <c r="G1703" s="11"/>
    </row>
    <row r="1704" spans="1:7" ht="13">
      <c r="A1704" s="11"/>
      <c r="F1704" s="11"/>
      <c r="G1704" s="11"/>
    </row>
    <row r="1705" spans="1:7" ht="13">
      <c r="A1705" s="11"/>
      <c r="F1705" s="11"/>
      <c r="G1705" s="11"/>
    </row>
    <row r="1706" spans="1:7" ht="13">
      <c r="A1706" s="11"/>
      <c r="F1706" s="11"/>
      <c r="G1706" s="11"/>
    </row>
    <row r="1707" spans="1:7" ht="13">
      <c r="A1707" s="11"/>
      <c r="F1707" s="11"/>
      <c r="G1707" s="11"/>
    </row>
    <row r="1708" spans="1:7" ht="13">
      <c r="A1708" s="11"/>
      <c r="F1708" s="11"/>
      <c r="G1708" s="11"/>
    </row>
    <row r="1709" spans="1:7" ht="13">
      <c r="A1709" s="11"/>
      <c r="F1709" s="11"/>
      <c r="G1709" s="11"/>
    </row>
    <row r="1710" spans="1:7" ht="13">
      <c r="A1710" s="11"/>
      <c r="F1710" s="11"/>
      <c r="G1710" s="11"/>
    </row>
    <row r="1711" spans="1:7" ht="13">
      <c r="A1711" s="11"/>
      <c r="F1711" s="11"/>
      <c r="G1711" s="11"/>
    </row>
    <row r="1712" spans="1:7" ht="13">
      <c r="A1712" s="11"/>
      <c r="F1712" s="11"/>
      <c r="G1712" s="11"/>
    </row>
    <row r="1713" spans="1:7" ht="13">
      <c r="A1713" s="11"/>
      <c r="F1713" s="11"/>
      <c r="G1713" s="11"/>
    </row>
    <row r="1714" spans="1:7" ht="13">
      <c r="A1714" s="11"/>
      <c r="F1714" s="11"/>
      <c r="G1714" s="11"/>
    </row>
    <row r="1715" spans="1:7" ht="13">
      <c r="A1715" s="11"/>
      <c r="F1715" s="11"/>
      <c r="G1715" s="11"/>
    </row>
    <row r="1716" spans="1:7" ht="13">
      <c r="A1716" s="11"/>
      <c r="F1716" s="11"/>
      <c r="G1716" s="11"/>
    </row>
    <row r="1717" spans="1:7" ht="13">
      <c r="A1717" s="11"/>
      <c r="F1717" s="11"/>
      <c r="G1717" s="11"/>
    </row>
    <row r="1718" spans="1:7" ht="13">
      <c r="A1718" s="11"/>
      <c r="F1718" s="11"/>
      <c r="G1718" s="11"/>
    </row>
    <row r="1719" spans="1:7" ht="13">
      <c r="A1719" s="11"/>
      <c r="F1719" s="11"/>
      <c r="G1719" s="11"/>
    </row>
    <row r="1720" spans="1:7" ht="13">
      <c r="A1720" s="11"/>
      <c r="F1720" s="11"/>
      <c r="G1720" s="11"/>
    </row>
    <row r="1721" spans="1:7" ht="13">
      <c r="A1721" s="11"/>
      <c r="F1721" s="11"/>
      <c r="G1721" s="11"/>
    </row>
    <row r="1722" spans="1:7" ht="13">
      <c r="A1722" s="11"/>
      <c r="F1722" s="11"/>
      <c r="G1722" s="11"/>
    </row>
    <row r="1723" spans="1:7" ht="13">
      <c r="A1723" s="11"/>
      <c r="F1723" s="11"/>
      <c r="G1723" s="11"/>
    </row>
    <row r="1724" spans="1:7" ht="13">
      <c r="A1724" s="11"/>
      <c r="F1724" s="11"/>
      <c r="G1724" s="11"/>
    </row>
    <row r="1725" spans="1:7" ht="13">
      <c r="A1725" s="11"/>
      <c r="F1725" s="11"/>
      <c r="G1725" s="11"/>
    </row>
    <row r="1726" spans="1:7" ht="13">
      <c r="A1726" s="11"/>
      <c r="F1726" s="11"/>
      <c r="G1726" s="11"/>
    </row>
    <row r="1727" spans="1:7" ht="13">
      <c r="A1727" s="11"/>
      <c r="F1727" s="11"/>
      <c r="G1727" s="11"/>
    </row>
    <row r="1728" spans="1:7" ht="13">
      <c r="A1728" s="11"/>
      <c r="F1728" s="11"/>
      <c r="G1728" s="11"/>
    </row>
    <row r="1729" spans="1:7" ht="13">
      <c r="A1729" s="11"/>
      <c r="F1729" s="11"/>
      <c r="G1729" s="11"/>
    </row>
    <row r="1730" spans="1:7" ht="13">
      <c r="A1730" s="11"/>
      <c r="F1730" s="11"/>
      <c r="G1730" s="11"/>
    </row>
    <row r="1731" spans="1:7" ht="13">
      <c r="A1731" s="11"/>
      <c r="F1731" s="11"/>
      <c r="G1731" s="11"/>
    </row>
    <row r="1732" spans="1:7" ht="13">
      <c r="A1732" s="11"/>
      <c r="F1732" s="11"/>
      <c r="G1732" s="11"/>
    </row>
    <row r="1733" spans="1:7" ht="13">
      <c r="A1733" s="11"/>
      <c r="F1733" s="11"/>
      <c r="G1733" s="11"/>
    </row>
    <row r="1734" spans="1:7" ht="13">
      <c r="A1734" s="11"/>
      <c r="F1734" s="11"/>
      <c r="G1734" s="11"/>
    </row>
    <row r="1735" spans="1:7" ht="13">
      <c r="A1735" s="11"/>
      <c r="F1735" s="11"/>
      <c r="G1735" s="11"/>
    </row>
    <row r="1736" spans="1:7" ht="13">
      <c r="A1736" s="11"/>
      <c r="F1736" s="11"/>
      <c r="G1736" s="11"/>
    </row>
    <row r="1737" spans="1:7" ht="13">
      <c r="A1737" s="11"/>
      <c r="F1737" s="11"/>
      <c r="G1737" s="11"/>
    </row>
    <row r="1738" spans="1:7" ht="13">
      <c r="A1738" s="11"/>
      <c r="F1738" s="11"/>
      <c r="G1738" s="11"/>
    </row>
    <row r="1739" spans="1:7" ht="13">
      <c r="A1739" s="11"/>
      <c r="F1739" s="11"/>
      <c r="G1739" s="11"/>
    </row>
    <row r="1740" spans="1:7" ht="13">
      <c r="A1740" s="11"/>
      <c r="F1740" s="11"/>
      <c r="G1740" s="11"/>
    </row>
    <row r="1741" spans="1:7" ht="13">
      <c r="A1741" s="11"/>
      <c r="F1741" s="11"/>
      <c r="G1741" s="11"/>
    </row>
    <row r="1742" spans="1:7" ht="13">
      <c r="A1742" s="11"/>
      <c r="F1742" s="11"/>
      <c r="G1742" s="11"/>
    </row>
    <row r="1743" spans="1:7" ht="13">
      <c r="A1743" s="11"/>
      <c r="F1743" s="11"/>
      <c r="G1743" s="11"/>
    </row>
    <row r="1744" spans="1:7" ht="13">
      <c r="A1744" s="11"/>
      <c r="F1744" s="11"/>
      <c r="G1744" s="11"/>
    </row>
    <row r="1745" spans="1:7" ht="13">
      <c r="A1745" s="11"/>
      <c r="F1745" s="11"/>
      <c r="G1745" s="11"/>
    </row>
    <row r="1746" spans="1:7" ht="13">
      <c r="A1746" s="11"/>
      <c r="F1746" s="11"/>
      <c r="G1746" s="11"/>
    </row>
    <row r="1747" spans="1:7" ht="13">
      <c r="A1747" s="11"/>
      <c r="F1747" s="11"/>
      <c r="G1747" s="11"/>
    </row>
    <row r="1748" spans="1:7" ht="13">
      <c r="A1748" s="11"/>
      <c r="F1748" s="11"/>
      <c r="G1748" s="11"/>
    </row>
    <row r="1749" spans="1:7" ht="13">
      <c r="A1749" s="11"/>
      <c r="F1749" s="11"/>
      <c r="G1749" s="11"/>
    </row>
    <row r="1750" spans="1:7" ht="13">
      <c r="A1750" s="11"/>
      <c r="F1750" s="11"/>
      <c r="G1750" s="11"/>
    </row>
    <row r="1751" spans="1:7" ht="13">
      <c r="A1751" s="11"/>
      <c r="F1751" s="11"/>
      <c r="G1751" s="11"/>
    </row>
    <row r="1752" spans="1:7" ht="13">
      <c r="A1752" s="11"/>
      <c r="F1752" s="11"/>
      <c r="G1752" s="11"/>
    </row>
    <row r="1753" spans="1:7" ht="13">
      <c r="A1753" s="11"/>
      <c r="F1753" s="11"/>
      <c r="G1753" s="11"/>
    </row>
    <row r="1754" spans="1:7" ht="13">
      <c r="A1754" s="11"/>
      <c r="F1754" s="11"/>
      <c r="G1754" s="11"/>
    </row>
    <row r="1755" spans="1:7" ht="13">
      <c r="A1755" s="11"/>
      <c r="F1755" s="11"/>
      <c r="G1755" s="11"/>
    </row>
    <row r="1756" spans="1:7" ht="13">
      <c r="A1756" s="11"/>
      <c r="F1756" s="11"/>
      <c r="G1756" s="11"/>
    </row>
    <row r="1757" spans="1:7" ht="13">
      <c r="A1757" s="11"/>
      <c r="F1757" s="11"/>
      <c r="G1757" s="11"/>
    </row>
    <row r="1758" spans="1:7" ht="13">
      <c r="A1758" s="11"/>
      <c r="F1758" s="11"/>
      <c r="G1758" s="11"/>
    </row>
    <row r="1759" spans="1:7" ht="13">
      <c r="A1759" s="11"/>
      <c r="F1759" s="11"/>
      <c r="G1759" s="11"/>
    </row>
    <row r="1760" spans="1:7" ht="13">
      <c r="A1760" s="11"/>
      <c r="F1760" s="11"/>
      <c r="G1760" s="11"/>
    </row>
    <row r="1761" spans="1:7" ht="13">
      <c r="A1761" s="11"/>
      <c r="F1761" s="11"/>
      <c r="G1761" s="11"/>
    </row>
    <row r="1762" spans="1:7" ht="13">
      <c r="A1762" s="11"/>
      <c r="F1762" s="11"/>
      <c r="G1762" s="11"/>
    </row>
    <row r="1763" spans="1:7" ht="13">
      <c r="A1763" s="11"/>
      <c r="F1763" s="11"/>
      <c r="G1763" s="11"/>
    </row>
    <row r="1764" spans="1:7" ht="13">
      <c r="A1764" s="11"/>
      <c r="F1764" s="11"/>
      <c r="G1764" s="11"/>
    </row>
    <row r="1765" spans="1:7" ht="13">
      <c r="A1765" s="11"/>
      <c r="F1765" s="11"/>
      <c r="G1765" s="11"/>
    </row>
    <row r="1766" spans="1:7" ht="13">
      <c r="A1766" s="11"/>
      <c r="F1766" s="11"/>
      <c r="G1766" s="11"/>
    </row>
    <row r="1767" spans="1:7" ht="13">
      <c r="A1767" s="11"/>
      <c r="F1767" s="11"/>
      <c r="G1767" s="11"/>
    </row>
    <row r="1768" spans="1:7" ht="13">
      <c r="A1768" s="11"/>
      <c r="F1768" s="11"/>
      <c r="G1768" s="11"/>
    </row>
    <row r="1769" spans="1:7" ht="13">
      <c r="A1769" s="11"/>
      <c r="F1769" s="11"/>
      <c r="G1769" s="11"/>
    </row>
    <row r="1770" spans="1:7" ht="13">
      <c r="A1770" s="11"/>
      <c r="F1770" s="11"/>
      <c r="G1770" s="11"/>
    </row>
    <row r="1771" spans="1:7" ht="13">
      <c r="A1771" s="11"/>
      <c r="F1771" s="11"/>
      <c r="G1771" s="11"/>
    </row>
    <row r="1772" spans="1:7" ht="13">
      <c r="A1772" s="11"/>
      <c r="F1772" s="11"/>
      <c r="G1772" s="11"/>
    </row>
    <row r="1773" spans="1:7" ht="13">
      <c r="A1773" s="11"/>
      <c r="F1773" s="11"/>
      <c r="G1773" s="11"/>
    </row>
    <row r="1774" spans="1:7" ht="13">
      <c r="A1774" s="11"/>
      <c r="F1774" s="11"/>
      <c r="G1774" s="11"/>
    </row>
    <row r="1775" spans="1:7" ht="13">
      <c r="A1775" s="11"/>
      <c r="F1775" s="11"/>
      <c r="G1775" s="11"/>
    </row>
    <row r="1776" spans="1:7" ht="13">
      <c r="A1776" s="11"/>
      <c r="F1776" s="11"/>
      <c r="G1776" s="11"/>
    </row>
    <row r="1777" spans="1:7" ht="13">
      <c r="A1777" s="11"/>
      <c r="F1777" s="11"/>
      <c r="G1777" s="11"/>
    </row>
    <row r="1778" spans="1:7" ht="13">
      <c r="A1778" s="11"/>
      <c r="F1778" s="11"/>
      <c r="G1778" s="11"/>
    </row>
    <row r="1779" spans="1:7" ht="13">
      <c r="A1779" s="11"/>
      <c r="F1779" s="11"/>
      <c r="G1779" s="11"/>
    </row>
    <row r="1780" spans="1:7" ht="13">
      <c r="A1780" s="11"/>
      <c r="F1780" s="11"/>
      <c r="G1780" s="11"/>
    </row>
    <row r="1781" spans="1:7" ht="13">
      <c r="A1781" s="11"/>
      <c r="F1781" s="11"/>
      <c r="G1781" s="11"/>
    </row>
    <row r="1782" spans="1:7" ht="13">
      <c r="A1782" s="11"/>
      <c r="F1782" s="11"/>
      <c r="G1782" s="11"/>
    </row>
    <row r="1783" spans="1:7" ht="13">
      <c r="A1783" s="11"/>
      <c r="F1783" s="11"/>
      <c r="G1783" s="11"/>
    </row>
    <row r="1784" spans="1:7" ht="13">
      <c r="A1784" s="11"/>
      <c r="F1784" s="11"/>
      <c r="G1784" s="11"/>
    </row>
    <row r="1785" spans="1:7" ht="13">
      <c r="A1785" s="11"/>
      <c r="F1785" s="11"/>
      <c r="G1785" s="11"/>
    </row>
    <row r="1786" spans="1:7" ht="13">
      <c r="A1786" s="11"/>
      <c r="F1786" s="11"/>
      <c r="G1786" s="11"/>
    </row>
    <row r="1787" spans="1:7" ht="13">
      <c r="A1787" s="11"/>
      <c r="F1787" s="11"/>
      <c r="G1787" s="11"/>
    </row>
    <row r="1788" spans="1:7" ht="13">
      <c r="A1788" s="11"/>
      <c r="F1788" s="11"/>
      <c r="G1788" s="11"/>
    </row>
    <row r="1789" spans="1:7" ht="13">
      <c r="A1789" s="11"/>
      <c r="F1789" s="11"/>
      <c r="G1789" s="11"/>
    </row>
    <row r="1790" spans="1:7" ht="13">
      <c r="A1790" s="11"/>
      <c r="F1790" s="11"/>
      <c r="G1790" s="11"/>
    </row>
    <row r="1791" spans="1:7" ht="13">
      <c r="A1791" s="11"/>
      <c r="F1791" s="11"/>
      <c r="G1791" s="11"/>
    </row>
    <row r="1792" spans="1:7" ht="13">
      <c r="A1792" s="11"/>
      <c r="F1792" s="11"/>
      <c r="G1792" s="11"/>
    </row>
    <row r="1793" spans="1:7" ht="13">
      <c r="A1793" s="11"/>
      <c r="F1793" s="11"/>
      <c r="G1793" s="11"/>
    </row>
    <row r="1794" spans="1:7" ht="13">
      <c r="A1794" s="11"/>
      <c r="F1794" s="11"/>
      <c r="G1794" s="11"/>
    </row>
    <row r="1795" spans="1:7" ht="13">
      <c r="A1795" s="11"/>
      <c r="F1795" s="11"/>
      <c r="G1795" s="11"/>
    </row>
    <row r="1796" spans="1:7" ht="13">
      <c r="A1796" s="11"/>
      <c r="F1796" s="11"/>
      <c r="G1796" s="11"/>
    </row>
    <row r="1797" spans="1:7" ht="13">
      <c r="A1797" s="11"/>
      <c r="F1797" s="11"/>
      <c r="G1797" s="11"/>
    </row>
    <row r="1798" spans="1:7" ht="13">
      <c r="A1798" s="11"/>
      <c r="F1798" s="11"/>
      <c r="G1798" s="11"/>
    </row>
    <row r="1799" spans="1:7" ht="13">
      <c r="A1799" s="11"/>
      <c r="F1799" s="11"/>
      <c r="G1799" s="11"/>
    </row>
    <row r="1800" spans="1:7" ht="13">
      <c r="A1800" s="11"/>
      <c r="F1800" s="11"/>
      <c r="G1800" s="11"/>
    </row>
    <row r="1801" spans="1:7" ht="13">
      <c r="A1801" s="11"/>
      <c r="F1801" s="11"/>
      <c r="G1801" s="11"/>
    </row>
    <row r="1802" spans="1:7" ht="13">
      <c r="A1802" s="11"/>
      <c r="F1802" s="11"/>
      <c r="G1802" s="11"/>
    </row>
    <row r="1803" spans="1:7" ht="13">
      <c r="A1803" s="11"/>
      <c r="F1803" s="11"/>
      <c r="G1803" s="11"/>
    </row>
    <row r="1804" spans="1:7" ht="13">
      <c r="A1804" s="11"/>
      <c r="F1804" s="11"/>
      <c r="G1804" s="11"/>
    </row>
    <row r="1805" spans="1:7" ht="13">
      <c r="A1805" s="11"/>
      <c r="F1805" s="11"/>
      <c r="G1805" s="11"/>
    </row>
    <row r="1806" spans="1:7" ht="13">
      <c r="A1806" s="11"/>
      <c r="F1806" s="11"/>
      <c r="G1806" s="11"/>
    </row>
    <row r="1807" spans="1:7" ht="13">
      <c r="A1807" s="11"/>
      <c r="F1807" s="11"/>
      <c r="G1807" s="11"/>
    </row>
    <row r="1808" spans="1:7" ht="13">
      <c r="A1808" s="11"/>
      <c r="F1808" s="11"/>
      <c r="G1808" s="11"/>
    </row>
    <row r="1809" spans="1:7" ht="13">
      <c r="A1809" s="11"/>
      <c r="F1809" s="11"/>
      <c r="G1809" s="11"/>
    </row>
    <row r="1810" spans="1:7" ht="13">
      <c r="A1810" s="11"/>
      <c r="F1810" s="11"/>
      <c r="G1810" s="11"/>
    </row>
    <row r="1811" spans="1:7" ht="13">
      <c r="A1811" s="11"/>
      <c r="F1811" s="11"/>
      <c r="G1811" s="11"/>
    </row>
    <row r="1812" spans="1:7" ht="13">
      <c r="A1812" s="11"/>
      <c r="F1812" s="11"/>
      <c r="G1812" s="11"/>
    </row>
    <row r="1813" spans="1:7" ht="13">
      <c r="A1813" s="11"/>
      <c r="F1813" s="11"/>
      <c r="G1813" s="11"/>
    </row>
    <row r="1814" spans="1:7" ht="13">
      <c r="A1814" s="11"/>
      <c r="F1814" s="11"/>
      <c r="G1814" s="11"/>
    </row>
    <row r="1815" spans="1:7" ht="13">
      <c r="A1815" s="11"/>
      <c r="F1815" s="11"/>
      <c r="G1815" s="11"/>
    </row>
    <row r="1816" spans="1:7" ht="13">
      <c r="A1816" s="11"/>
      <c r="F1816" s="11"/>
      <c r="G1816" s="11"/>
    </row>
    <row r="1817" spans="1:7" ht="13">
      <c r="A1817" s="11"/>
      <c r="F1817" s="11"/>
      <c r="G1817" s="11"/>
    </row>
    <row r="1818" spans="1:7" ht="13">
      <c r="A1818" s="11"/>
      <c r="F1818" s="11"/>
      <c r="G1818" s="11"/>
    </row>
    <row r="1819" spans="1:7" ht="13">
      <c r="A1819" s="11"/>
      <c r="F1819" s="11"/>
      <c r="G1819" s="11"/>
    </row>
    <row r="1820" spans="1:7" ht="13">
      <c r="A1820" s="11"/>
      <c r="F1820" s="11"/>
      <c r="G1820" s="11"/>
    </row>
    <row r="1821" spans="1:7" ht="13">
      <c r="A1821" s="11"/>
      <c r="F1821" s="11"/>
      <c r="G1821" s="11"/>
    </row>
    <row r="1822" spans="1:7" ht="13">
      <c r="A1822" s="11"/>
      <c r="F1822" s="11"/>
      <c r="G1822" s="11"/>
    </row>
    <row r="1823" spans="1:7" ht="13">
      <c r="A1823" s="11"/>
      <c r="F1823" s="11"/>
      <c r="G1823" s="11"/>
    </row>
    <row r="1824" spans="1:7" ht="13">
      <c r="A1824" s="11"/>
      <c r="F1824" s="11"/>
      <c r="G1824" s="11"/>
    </row>
    <row r="1825" spans="1:7" ht="13">
      <c r="A1825" s="11"/>
      <c r="F1825" s="11"/>
      <c r="G1825" s="11"/>
    </row>
    <row r="1826" spans="1:7" ht="13">
      <c r="A1826" s="11"/>
      <c r="F1826" s="11"/>
      <c r="G1826" s="11"/>
    </row>
    <row r="1827" spans="1:7" ht="13">
      <c r="A1827" s="11"/>
      <c r="F1827" s="11"/>
      <c r="G1827" s="11"/>
    </row>
    <row r="1828" spans="1:7" ht="13">
      <c r="A1828" s="11"/>
      <c r="F1828" s="11"/>
      <c r="G1828" s="11"/>
    </row>
    <row r="1829" spans="1:7" ht="13">
      <c r="A1829" s="11"/>
      <c r="F1829" s="11"/>
      <c r="G1829" s="11"/>
    </row>
    <row r="1830" spans="1:7" ht="13">
      <c r="A1830" s="11"/>
      <c r="F1830" s="11"/>
      <c r="G1830" s="11"/>
    </row>
    <row r="1831" spans="1:7" ht="13">
      <c r="A1831" s="11"/>
      <c r="F1831" s="11"/>
      <c r="G1831" s="11"/>
    </row>
    <row r="1832" spans="1:7" ht="13">
      <c r="A1832" s="11"/>
      <c r="F1832" s="11"/>
      <c r="G1832" s="11"/>
    </row>
    <row r="1833" spans="1:7" ht="13">
      <c r="A1833" s="11"/>
      <c r="F1833" s="11"/>
      <c r="G1833" s="11"/>
    </row>
    <row r="1834" spans="1:7" ht="13">
      <c r="A1834" s="11"/>
      <c r="F1834" s="11"/>
      <c r="G1834" s="11"/>
    </row>
    <row r="1835" spans="1:7" ht="13">
      <c r="A1835" s="11"/>
      <c r="F1835" s="11"/>
      <c r="G1835" s="11"/>
    </row>
    <row r="1836" spans="1:7" ht="13">
      <c r="A1836" s="11"/>
      <c r="F1836" s="11"/>
      <c r="G1836" s="11"/>
    </row>
    <row r="1837" spans="1:7" ht="13">
      <c r="A1837" s="11"/>
      <c r="F1837" s="11"/>
      <c r="G1837" s="11"/>
    </row>
    <row r="1838" spans="1:7" ht="13">
      <c r="A1838" s="11"/>
      <c r="F1838" s="11"/>
      <c r="G1838" s="11"/>
    </row>
    <row r="1839" spans="1:7" ht="13">
      <c r="A1839" s="11"/>
      <c r="F1839" s="11"/>
      <c r="G1839" s="11"/>
    </row>
    <row r="1840" spans="1:7" ht="13">
      <c r="A1840" s="11"/>
      <c r="F1840" s="11"/>
      <c r="G1840" s="11"/>
    </row>
    <row r="1841" spans="1:7" ht="13">
      <c r="A1841" s="11"/>
      <c r="F1841" s="11"/>
      <c r="G1841" s="11"/>
    </row>
    <row r="1842" spans="1:7" ht="13">
      <c r="A1842" s="11"/>
      <c r="F1842" s="11"/>
      <c r="G1842" s="11"/>
    </row>
    <row r="1843" spans="1:7" ht="13">
      <c r="A1843" s="11"/>
      <c r="F1843" s="11"/>
      <c r="G1843" s="11"/>
    </row>
    <row r="1844" spans="1:7" ht="13">
      <c r="A1844" s="11"/>
      <c r="F1844" s="11"/>
      <c r="G1844" s="11"/>
    </row>
    <row r="1845" spans="1:7" ht="13">
      <c r="A1845" s="11"/>
      <c r="F1845" s="11"/>
      <c r="G1845" s="11"/>
    </row>
    <row r="1846" spans="1:7" ht="13">
      <c r="A1846" s="11"/>
      <c r="F1846" s="11"/>
      <c r="G1846" s="11"/>
    </row>
    <row r="1847" spans="1:7" ht="13">
      <c r="A1847" s="11"/>
      <c r="F1847" s="11"/>
      <c r="G1847" s="11"/>
    </row>
    <row r="1848" spans="1:7" ht="13">
      <c r="A1848" s="11"/>
      <c r="F1848" s="11"/>
      <c r="G1848" s="11"/>
    </row>
    <row r="1849" spans="1:7" ht="13">
      <c r="A1849" s="11"/>
      <c r="F1849" s="11"/>
      <c r="G1849" s="11"/>
    </row>
    <row r="1850" spans="1:7" ht="13">
      <c r="A1850" s="11"/>
      <c r="F1850" s="11"/>
      <c r="G1850" s="11"/>
    </row>
    <row r="1851" spans="1:7" ht="13">
      <c r="A1851" s="11"/>
      <c r="F1851" s="11"/>
      <c r="G1851" s="11"/>
    </row>
    <row r="1852" spans="1:7" ht="13">
      <c r="A1852" s="11"/>
      <c r="F1852" s="11"/>
      <c r="G1852" s="11"/>
    </row>
    <row r="1853" spans="1:7" ht="13">
      <c r="A1853" s="11"/>
      <c r="F1853" s="11"/>
      <c r="G1853" s="11"/>
    </row>
    <row r="1854" spans="1:7" ht="13">
      <c r="A1854" s="11"/>
      <c r="F1854" s="11"/>
      <c r="G1854" s="11"/>
    </row>
    <row r="1855" spans="1:7" ht="13">
      <c r="A1855" s="11"/>
      <c r="F1855" s="11"/>
      <c r="G1855" s="11"/>
    </row>
    <row r="1856" spans="1:7" ht="13">
      <c r="A1856" s="11"/>
      <c r="F1856" s="11"/>
      <c r="G1856" s="11"/>
    </row>
    <row r="1857" spans="1:7" ht="13">
      <c r="A1857" s="11"/>
      <c r="F1857" s="11"/>
      <c r="G1857" s="11"/>
    </row>
    <row r="1858" spans="1:7" ht="13">
      <c r="A1858" s="11"/>
      <c r="F1858" s="11"/>
      <c r="G1858" s="11"/>
    </row>
    <row r="1859" spans="1:7" ht="13">
      <c r="A1859" s="11"/>
      <c r="F1859" s="11"/>
      <c r="G1859" s="11"/>
    </row>
    <row r="1860" spans="1:7" ht="13">
      <c r="A1860" s="11"/>
      <c r="F1860" s="11"/>
      <c r="G1860" s="11"/>
    </row>
    <row r="1861" spans="1:7" ht="13">
      <c r="A1861" s="11"/>
      <c r="F1861" s="11"/>
      <c r="G1861" s="11"/>
    </row>
    <row r="1862" spans="1:7" ht="13">
      <c r="A1862" s="11"/>
      <c r="F1862" s="11"/>
      <c r="G1862" s="11"/>
    </row>
    <row r="1863" spans="1:7" ht="13">
      <c r="A1863" s="11"/>
      <c r="F1863" s="11"/>
      <c r="G1863" s="11"/>
    </row>
    <row r="1864" spans="1:7" ht="13">
      <c r="A1864" s="11"/>
      <c r="F1864" s="11"/>
      <c r="G1864" s="11"/>
    </row>
    <row r="1865" spans="1:7" ht="13">
      <c r="A1865" s="11"/>
      <c r="F1865" s="11"/>
      <c r="G1865" s="11"/>
    </row>
    <row r="1866" spans="1:7" ht="13">
      <c r="A1866" s="11"/>
      <c r="F1866" s="11"/>
      <c r="G1866" s="11"/>
    </row>
    <row r="1867" spans="1:7" ht="13">
      <c r="A1867" s="11"/>
      <c r="F1867" s="11"/>
      <c r="G1867" s="11"/>
    </row>
    <row r="1868" spans="1:7" ht="13">
      <c r="A1868" s="11"/>
      <c r="F1868" s="11"/>
      <c r="G1868" s="11"/>
    </row>
    <row r="1869" spans="1:7" ht="13">
      <c r="A1869" s="11"/>
      <c r="F1869" s="11"/>
      <c r="G1869" s="11"/>
    </row>
    <row r="1870" spans="1:7" ht="13">
      <c r="A1870" s="11"/>
      <c r="F1870" s="11"/>
      <c r="G1870" s="11"/>
    </row>
    <row r="1871" spans="1:7" ht="13">
      <c r="A1871" s="11"/>
      <c r="F1871" s="11"/>
      <c r="G1871" s="11"/>
    </row>
    <row r="1872" spans="1:7" ht="13">
      <c r="A1872" s="11"/>
      <c r="F1872" s="11"/>
      <c r="G1872" s="11"/>
    </row>
    <row r="1873" spans="1:7" ht="13">
      <c r="A1873" s="11"/>
      <c r="F1873" s="11"/>
      <c r="G1873" s="11"/>
    </row>
    <row r="1874" spans="1:7" ht="13">
      <c r="A1874" s="11"/>
      <c r="F1874" s="11"/>
      <c r="G1874" s="11"/>
    </row>
    <row r="1875" spans="1:7" ht="13">
      <c r="A1875" s="11"/>
      <c r="F1875" s="11"/>
      <c r="G1875" s="11"/>
    </row>
    <row r="1876" spans="1:7" ht="13">
      <c r="A1876" s="11"/>
      <c r="F1876" s="11"/>
      <c r="G1876" s="11"/>
    </row>
    <row r="1877" spans="1:7" ht="13">
      <c r="A1877" s="11"/>
      <c r="F1877" s="11"/>
      <c r="G1877" s="11"/>
    </row>
    <row r="1878" spans="1:7" ht="13">
      <c r="A1878" s="11"/>
      <c r="F1878" s="11"/>
      <c r="G1878" s="11"/>
    </row>
    <row r="1879" spans="1:7" ht="13">
      <c r="A1879" s="11"/>
      <c r="F1879" s="11"/>
      <c r="G1879" s="11"/>
    </row>
    <row r="1880" spans="1:7" ht="13">
      <c r="A1880" s="11"/>
      <c r="F1880" s="11"/>
      <c r="G1880" s="11"/>
    </row>
    <row r="1881" spans="1:7" ht="13">
      <c r="A1881" s="11"/>
      <c r="F1881" s="11"/>
      <c r="G1881" s="11"/>
    </row>
    <row r="1882" spans="1:7" ht="13">
      <c r="A1882" s="11"/>
      <c r="F1882" s="11"/>
      <c r="G1882" s="11"/>
    </row>
    <row r="1883" spans="1:7" ht="13">
      <c r="A1883" s="11"/>
      <c r="F1883" s="11"/>
      <c r="G1883" s="11"/>
    </row>
    <row r="1884" spans="1:7" ht="13">
      <c r="A1884" s="11"/>
      <c r="F1884" s="11"/>
      <c r="G1884" s="11"/>
    </row>
    <row r="1885" spans="1:7" ht="13">
      <c r="A1885" s="11"/>
      <c r="F1885" s="11"/>
      <c r="G1885" s="11"/>
    </row>
    <row r="1886" spans="1:7" ht="13">
      <c r="A1886" s="11"/>
      <c r="F1886" s="11"/>
      <c r="G1886" s="11"/>
    </row>
    <row r="1887" spans="1:7" ht="13">
      <c r="A1887" s="11"/>
      <c r="F1887" s="11"/>
      <c r="G1887" s="11"/>
    </row>
    <row r="1888" spans="1:7" ht="13">
      <c r="A1888" s="11"/>
      <c r="F1888" s="11"/>
      <c r="G1888" s="11"/>
    </row>
    <row r="1889" spans="1:7" ht="13">
      <c r="A1889" s="11"/>
      <c r="F1889" s="11"/>
      <c r="G1889" s="11"/>
    </row>
    <row r="1890" spans="1:7" ht="13">
      <c r="A1890" s="11"/>
      <c r="F1890" s="11"/>
      <c r="G1890" s="11"/>
    </row>
    <row r="1891" spans="1:7" ht="13">
      <c r="A1891" s="11"/>
      <c r="F1891" s="11"/>
      <c r="G1891" s="11"/>
    </row>
    <row r="1892" spans="1:7" ht="13">
      <c r="A1892" s="11"/>
      <c r="F1892" s="11"/>
      <c r="G1892" s="11"/>
    </row>
    <row r="1893" spans="1:7" ht="13">
      <c r="A1893" s="11"/>
      <c r="F1893" s="11"/>
      <c r="G1893" s="11"/>
    </row>
    <row r="1894" spans="1:7" ht="13">
      <c r="A1894" s="11"/>
      <c r="F1894" s="11"/>
      <c r="G1894" s="11"/>
    </row>
    <row r="1895" spans="1:7" ht="13">
      <c r="A1895" s="11"/>
      <c r="F1895" s="11"/>
      <c r="G1895" s="11"/>
    </row>
    <row r="1896" spans="1:7" ht="13">
      <c r="A1896" s="11"/>
      <c r="F1896" s="11"/>
      <c r="G1896" s="11"/>
    </row>
    <row r="1897" spans="1:7" ht="13">
      <c r="A1897" s="11"/>
      <c r="F1897" s="11"/>
      <c r="G1897" s="11"/>
    </row>
    <row r="1898" spans="1:7" ht="13">
      <c r="A1898" s="11"/>
      <c r="F1898" s="11"/>
      <c r="G1898" s="11"/>
    </row>
    <row r="1899" spans="1:7" ht="13">
      <c r="A1899" s="11"/>
      <c r="F1899" s="11"/>
      <c r="G1899" s="11"/>
    </row>
    <row r="1900" spans="1:7" ht="13">
      <c r="A1900" s="11"/>
      <c r="F1900" s="11"/>
      <c r="G1900" s="11"/>
    </row>
    <row r="1901" spans="1:7" ht="13">
      <c r="A1901" s="11"/>
      <c r="F1901" s="11"/>
      <c r="G1901" s="11"/>
    </row>
    <row r="1902" spans="1:7" ht="13">
      <c r="A1902" s="11"/>
      <c r="F1902" s="11"/>
      <c r="G1902" s="11"/>
    </row>
    <row r="1903" spans="1:7" ht="13">
      <c r="A1903" s="11"/>
      <c r="F1903" s="11"/>
      <c r="G1903" s="11"/>
    </row>
    <row r="1904" spans="1:7" ht="13">
      <c r="A1904" s="11"/>
      <c r="F1904" s="11"/>
      <c r="G1904" s="11"/>
    </row>
    <row r="1905" spans="1:7" ht="13">
      <c r="A1905" s="11"/>
      <c r="F1905" s="11"/>
      <c r="G1905" s="11"/>
    </row>
    <row r="1906" spans="1:7" ht="13">
      <c r="A1906" s="11"/>
      <c r="F1906" s="11"/>
      <c r="G1906" s="11"/>
    </row>
    <row r="1907" spans="1:7" ht="13">
      <c r="A1907" s="11"/>
      <c r="F1907" s="11"/>
      <c r="G1907" s="11"/>
    </row>
    <row r="1908" spans="1:7" ht="13">
      <c r="A1908" s="11"/>
      <c r="F1908" s="11"/>
      <c r="G1908" s="11"/>
    </row>
    <row r="1909" spans="1:7" ht="13">
      <c r="A1909" s="11"/>
      <c r="F1909" s="11"/>
      <c r="G1909" s="11"/>
    </row>
    <row r="1910" spans="1:7" ht="13">
      <c r="A1910" s="11"/>
      <c r="F1910" s="11"/>
      <c r="G1910" s="11"/>
    </row>
    <row r="1911" spans="1:7" ht="13">
      <c r="A1911" s="11"/>
      <c r="F1911" s="11"/>
      <c r="G1911" s="11"/>
    </row>
    <row r="1912" spans="1:7" ht="13">
      <c r="A1912" s="11"/>
      <c r="F1912" s="11"/>
      <c r="G1912" s="11"/>
    </row>
    <row r="1913" spans="1:7" ht="13">
      <c r="A1913" s="11"/>
      <c r="F1913" s="11"/>
      <c r="G1913" s="11"/>
    </row>
    <row r="1914" spans="1:7" ht="13">
      <c r="A1914" s="11"/>
      <c r="F1914" s="11"/>
      <c r="G1914" s="11"/>
    </row>
    <row r="1915" spans="1:7" ht="13">
      <c r="A1915" s="11"/>
      <c r="F1915" s="11"/>
      <c r="G1915" s="11"/>
    </row>
    <row r="1916" spans="1:7" ht="13">
      <c r="A1916" s="11"/>
      <c r="F1916" s="11"/>
      <c r="G1916" s="11"/>
    </row>
    <row r="1917" spans="1:7" ht="13">
      <c r="A1917" s="11"/>
      <c r="F1917" s="11"/>
      <c r="G1917" s="11"/>
    </row>
    <row r="1918" spans="1:7" ht="13">
      <c r="A1918" s="11"/>
      <c r="F1918" s="11"/>
      <c r="G1918" s="11"/>
    </row>
    <row r="1919" spans="1:7" ht="13">
      <c r="A1919" s="11"/>
      <c r="F1919" s="11"/>
      <c r="G1919" s="11"/>
    </row>
    <row r="1920" spans="1:7" ht="13">
      <c r="A1920" s="11"/>
      <c r="F1920" s="11"/>
      <c r="G1920" s="11"/>
    </row>
    <row r="1921" spans="1:7" ht="13">
      <c r="A1921" s="11"/>
      <c r="F1921" s="11"/>
      <c r="G1921" s="11"/>
    </row>
    <row r="1922" spans="1:7" ht="13">
      <c r="A1922" s="11"/>
      <c r="F1922" s="11"/>
      <c r="G1922" s="11"/>
    </row>
    <row r="1923" spans="1:7" ht="13">
      <c r="A1923" s="11"/>
      <c r="F1923" s="11"/>
      <c r="G1923" s="11"/>
    </row>
    <row r="1924" spans="1:7" ht="13">
      <c r="A1924" s="11"/>
      <c r="F1924" s="11"/>
      <c r="G1924" s="11"/>
    </row>
    <row r="1925" spans="1:7" ht="13">
      <c r="A1925" s="11"/>
      <c r="F1925" s="11"/>
      <c r="G1925" s="11"/>
    </row>
    <row r="1926" spans="1:7" ht="13">
      <c r="A1926" s="11"/>
      <c r="F1926" s="11"/>
      <c r="G1926" s="11"/>
    </row>
    <row r="1927" spans="1:7" ht="13">
      <c r="A1927" s="11"/>
      <c r="F1927" s="11"/>
      <c r="G1927" s="11"/>
    </row>
    <row r="1928" spans="1:7" ht="13">
      <c r="A1928" s="11"/>
      <c r="F1928" s="11"/>
      <c r="G1928" s="11"/>
    </row>
    <row r="1929" spans="1:7" ht="13">
      <c r="A1929" s="11"/>
      <c r="F1929" s="11"/>
      <c r="G1929" s="11"/>
    </row>
    <row r="1930" spans="1:7" ht="13">
      <c r="A1930" s="11"/>
      <c r="F1930" s="11"/>
      <c r="G1930" s="11"/>
    </row>
    <row r="1931" spans="1:7" ht="13">
      <c r="A1931" s="11"/>
      <c r="F1931" s="11"/>
      <c r="G1931" s="11"/>
    </row>
    <row r="1932" spans="1:7" ht="13">
      <c r="A1932" s="11"/>
      <c r="F1932" s="11"/>
      <c r="G1932" s="11"/>
    </row>
    <row r="1933" spans="1:7" ht="13">
      <c r="A1933" s="11"/>
      <c r="F1933" s="11"/>
      <c r="G1933" s="11"/>
    </row>
    <row r="1934" spans="1:7" ht="13">
      <c r="A1934" s="11"/>
      <c r="F1934" s="11"/>
      <c r="G1934" s="11"/>
    </row>
    <row r="1935" spans="1:7" ht="13">
      <c r="A1935" s="11"/>
      <c r="F1935" s="11"/>
      <c r="G1935" s="11"/>
    </row>
    <row r="1936" spans="1:7" ht="13">
      <c r="A1936" s="11"/>
      <c r="F1936" s="11"/>
      <c r="G1936" s="11"/>
    </row>
    <row r="1937" spans="1:7" ht="13">
      <c r="A1937" s="11"/>
      <c r="F1937" s="11"/>
      <c r="G1937" s="11"/>
    </row>
    <row r="1938" spans="1:7" ht="13">
      <c r="A1938" s="11"/>
      <c r="F1938" s="11"/>
      <c r="G1938" s="11"/>
    </row>
    <row r="1939" spans="1:7" ht="13">
      <c r="A1939" s="11"/>
      <c r="F1939" s="11"/>
      <c r="G1939" s="11"/>
    </row>
    <row r="1940" spans="1:7" ht="13">
      <c r="A1940" s="11"/>
      <c r="F1940" s="11"/>
      <c r="G1940" s="11"/>
    </row>
    <row r="1941" spans="1:7" ht="13">
      <c r="A1941" s="11"/>
      <c r="F1941" s="11"/>
      <c r="G1941" s="11"/>
    </row>
    <row r="1942" spans="1:7" ht="13">
      <c r="A1942" s="11"/>
      <c r="F1942" s="11"/>
      <c r="G1942" s="11"/>
    </row>
    <row r="1943" spans="1:7" ht="13">
      <c r="A1943" s="11"/>
      <c r="F1943" s="11"/>
      <c r="G1943" s="11"/>
    </row>
    <row r="1944" spans="1:7" ht="13">
      <c r="A1944" s="11"/>
      <c r="F1944" s="11"/>
      <c r="G1944" s="11"/>
    </row>
    <row r="1945" spans="1:7" ht="13">
      <c r="A1945" s="11"/>
      <c r="F1945" s="11"/>
      <c r="G1945" s="11"/>
    </row>
    <row r="1946" spans="1:7" ht="13">
      <c r="A1946" s="11"/>
      <c r="F1946" s="11"/>
      <c r="G1946" s="11"/>
    </row>
    <row r="1947" spans="1:7" ht="13">
      <c r="A1947" s="11"/>
      <c r="F1947" s="11"/>
      <c r="G1947" s="11"/>
    </row>
    <row r="1948" spans="1:7" ht="13">
      <c r="A1948" s="11"/>
      <c r="F1948" s="11"/>
      <c r="G1948" s="11"/>
    </row>
    <row r="1949" spans="1:7" ht="13">
      <c r="A1949" s="11"/>
      <c r="F1949" s="11"/>
      <c r="G1949" s="11"/>
    </row>
    <row r="1950" spans="1:7" ht="13">
      <c r="A1950" s="11"/>
      <c r="F1950" s="11"/>
      <c r="G1950" s="11"/>
    </row>
    <row r="1951" spans="1:7" ht="13">
      <c r="A1951" s="11"/>
      <c r="F1951" s="11"/>
      <c r="G1951" s="11"/>
    </row>
    <row r="1952" spans="1:7" ht="13">
      <c r="A1952" s="11"/>
      <c r="F1952" s="11"/>
      <c r="G1952" s="11"/>
    </row>
    <row r="1953" spans="1:7" ht="13">
      <c r="A1953" s="11"/>
      <c r="F1953" s="11"/>
      <c r="G1953" s="11"/>
    </row>
    <row r="1954" spans="1:7" ht="13">
      <c r="A1954" s="11"/>
      <c r="F1954" s="11"/>
      <c r="G1954" s="11"/>
    </row>
    <row r="1955" spans="1:7" ht="13">
      <c r="A1955" s="11"/>
      <c r="F1955" s="11"/>
      <c r="G1955" s="11"/>
    </row>
    <row r="1956" spans="1:7" ht="13">
      <c r="A1956" s="11"/>
      <c r="F1956" s="11"/>
      <c r="G1956" s="11"/>
    </row>
    <row r="1957" spans="1:7" ht="13">
      <c r="A1957" s="11"/>
      <c r="F1957" s="11"/>
      <c r="G1957" s="11"/>
    </row>
    <row r="1958" spans="1:7" ht="13">
      <c r="A1958" s="11"/>
      <c r="F1958" s="11"/>
      <c r="G1958" s="11"/>
    </row>
    <row r="1959" spans="1:7" ht="13">
      <c r="A1959" s="11"/>
      <c r="F1959" s="11"/>
      <c r="G1959" s="11"/>
    </row>
    <row r="1960" spans="1:7" ht="13">
      <c r="A1960" s="11"/>
      <c r="F1960" s="11"/>
      <c r="G1960" s="11"/>
    </row>
    <row r="1961" spans="1:7" ht="13">
      <c r="A1961" s="11"/>
      <c r="F1961" s="11"/>
      <c r="G1961" s="11"/>
    </row>
    <row r="1962" spans="1:7" ht="13">
      <c r="A1962" s="11"/>
      <c r="F1962" s="11"/>
      <c r="G1962" s="11"/>
    </row>
    <row r="1963" spans="1:7" ht="13">
      <c r="A1963" s="11"/>
      <c r="F1963" s="11"/>
      <c r="G1963" s="11"/>
    </row>
    <row r="1964" spans="1:7" ht="13">
      <c r="A1964" s="11"/>
      <c r="F1964" s="11"/>
      <c r="G1964" s="11"/>
    </row>
    <row r="1965" spans="1:7" ht="13">
      <c r="A1965" s="11"/>
      <c r="F1965" s="11"/>
      <c r="G1965" s="11"/>
    </row>
    <row r="1966" spans="1:7" ht="13">
      <c r="A1966" s="11"/>
      <c r="F1966" s="11"/>
      <c r="G1966" s="11"/>
    </row>
    <row r="1967" spans="1:7" ht="13">
      <c r="A1967" s="11"/>
      <c r="F1967" s="11"/>
      <c r="G1967" s="11"/>
    </row>
    <row r="1968" spans="1:7" ht="13">
      <c r="A1968" s="11"/>
      <c r="F1968" s="11"/>
      <c r="G1968" s="11"/>
    </row>
    <row r="1969" spans="1:7" ht="13">
      <c r="A1969" s="11"/>
      <c r="F1969" s="11"/>
      <c r="G1969" s="11"/>
    </row>
    <row r="1970" spans="1:7" ht="13">
      <c r="A1970" s="11"/>
      <c r="F1970" s="11"/>
      <c r="G1970" s="11"/>
    </row>
    <row r="1971" spans="1:7" ht="13">
      <c r="A1971" s="11"/>
      <c r="F1971" s="11"/>
      <c r="G1971" s="11"/>
    </row>
    <row r="1972" spans="1:7" ht="13">
      <c r="A1972" s="11"/>
      <c r="F1972" s="11"/>
      <c r="G1972" s="11"/>
    </row>
    <row r="1973" spans="1:7" ht="13">
      <c r="A1973" s="11"/>
      <c r="F1973" s="11"/>
      <c r="G1973" s="11"/>
    </row>
    <row r="1974" spans="1:7" ht="13">
      <c r="A1974" s="11"/>
      <c r="F1974" s="11"/>
      <c r="G1974" s="11"/>
    </row>
    <row r="1975" spans="1:7" ht="13">
      <c r="A1975" s="11"/>
      <c r="F1975" s="11"/>
      <c r="G1975" s="11"/>
    </row>
    <row r="1976" spans="1:7" ht="13">
      <c r="A1976" s="11"/>
      <c r="F1976" s="11"/>
      <c r="G1976" s="11"/>
    </row>
    <row r="1977" spans="1:7" ht="13">
      <c r="A1977" s="11"/>
      <c r="F1977" s="11"/>
      <c r="G1977" s="11"/>
    </row>
    <row r="1978" spans="1:7" ht="13">
      <c r="A1978" s="11"/>
      <c r="F1978" s="11"/>
      <c r="G1978" s="11"/>
    </row>
    <row r="1979" spans="1:7" ht="13">
      <c r="A1979" s="11"/>
      <c r="F1979" s="11"/>
      <c r="G1979" s="11"/>
    </row>
    <row r="1980" spans="1:7" ht="13">
      <c r="A1980" s="11"/>
      <c r="F1980" s="11"/>
      <c r="G1980" s="11"/>
    </row>
    <row r="1981" spans="1:7" ht="13">
      <c r="A1981" s="11"/>
      <c r="F1981" s="11"/>
      <c r="G1981" s="11"/>
    </row>
    <row r="1982" spans="1:7" ht="13">
      <c r="A1982" s="11"/>
      <c r="F1982" s="11"/>
      <c r="G1982" s="11"/>
    </row>
    <row r="1983" spans="1:7" ht="13">
      <c r="A1983" s="11"/>
      <c r="F1983" s="11"/>
      <c r="G1983" s="11"/>
    </row>
    <row r="1984" spans="1:7" ht="13">
      <c r="A1984" s="11"/>
      <c r="F1984" s="11"/>
      <c r="G1984" s="11"/>
    </row>
    <row r="1985" spans="1:7" ht="13">
      <c r="A1985" s="11"/>
      <c r="F1985" s="11"/>
      <c r="G1985" s="11"/>
    </row>
    <row r="1986" spans="1:7" ht="13">
      <c r="A1986" s="11"/>
      <c r="F1986" s="11"/>
      <c r="G1986" s="11"/>
    </row>
    <row r="1987" spans="1:7" ht="13">
      <c r="A1987" s="11"/>
      <c r="F1987" s="11"/>
      <c r="G1987" s="11"/>
    </row>
    <row r="1988" spans="1:7" ht="13">
      <c r="A1988" s="11"/>
      <c r="F1988" s="11"/>
      <c r="G1988" s="11"/>
    </row>
    <row r="1989" spans="1:7" ht="13">
      <c r="A1989" s="11"/>
      <c r="F1989" s="11"/>
      <c r="G1989" s="11"/>
    </row>
    <row r="1990" spans="1:7" ht="13">
      <c r="A1990" s="11"/>
      <c r="F1990" s="11"/>
      <c r="G1990" s="11"/>
    </row>
    <row r="1991" spans="1:7" ht="13">
      <c r="A1991" s="11"/>
      <c r="F1991" s="11"/>
      <c r="G1991" s="11"/>
    </row>
    <row r="1992" spans="1:7" ht="13">
      <c r="A1992" s="11"/>
      <c r="F1992" s="11"/>
      <c r="G1992" s="11"/>
    </row>
    <row r="1993" spans="1:7" ht="13">
      <c r="A1993" s="11"/>
      <c r="F1993" s="11"/>
      <c r="G1993" s="11"/>
    </row>
    <row r="1994" spans="1:7" ht="13">
      <c r="A1994" s="11"/>
      <c r="F1994" s="11"/>
      <c r="G1994" s="11"/>
    </row>
    <row r="1995" spans="1:7" ht="13">
      <c r="A1995" s="11"/>
      <c r="F1995" s="11"/>
      <c r="G1995" s="11"/>
    </row>
    <row r="1996" spans="1:7" ht="13">
      <c r="A1996" s="11"/>
      <c r="F1996" s="11"/>
      <c r="G1996" s="11"/>
    </row>
    <row r="1997" spans="1:7" ht="13">
      <c r="A1997" s="11"/>
      <c r="F1997" s="11"/>
      <c r="G1997" s="11"/>
    </row>
    <row r="1998" spans="1:7" ht="13">
      <c r="A1998" s="11"/>
      <c r="F1998" s="11"/>
      <c r="G1998" s="11"/>
    </row>
    <row r="1999" spans="1:7" ht="13">
      <c r="A1999" s="11"/>
      <c r="F1999" s="11"/>
      <c r="G1999" s="11"/>
    </row>
    <row r="2000" spans="1:7" ht="13">
      <c r="A2000" s="11"/>
      <c r="F2000" s="11"/>
      <c r="G2000" s="11"/>
    </row>
    <row r="2001" spans="1:7" ht="13">
      <c r="A2001" s="11"/>
      <c r="F2001" s="11"/>
      <c r="G2001" s="11"/>
    </row>
    <row r="2002" spans="1:7" ht="13">
      <c r="A2002" s="11"/>
      <c r="F2002" s="11"/>
      <c r="G2002" s="11"/>
    </row>
    <row r="2003" spans="1:7" ht="13">
      <c r="A2003" s="11"/>
      <c r="F2003" s="11"/>
      <c r="G2003" s="11"/>
    </row>
    <row r="2004" spans="1:7" ht="13">
      <c r="A2004" s="11"/>
      <c r="F2004" s="11"/>
      <c r="G2004" s="11"/>
    </row>
    <row r="2005" spans="1:7" ht="13">
      <c r="A2005" s="11"/>
      <c r="F2005" s="11"/>
      <c r="G2005" s="11"/>
    </row>
    <row r="2006" spans="1:7" ht="13">
      <c r="A2006" s="11"/>
      <c r="F2006" s="11"/>
      <c r="G2006" s="11"/>
    </row>
    <row r="2007" spans="1:7" ht="13">
      <c r="A2007" s="11"/>
      <c r="F2007" s="11"/>
      <c r="G2007" s="11"/>
    </row>
    <row r="2008" spans="1:7" ht="13">
      <c r="A2008" s="11"/>
      <c r="F2008" s="11"/>
      <c r="G2008" s="11"/>
    </row>
    <row r="2009" spans="1:7" ht="13">
      <c r="A2009" s="11"/>
      <c r="F2009" s="11"/>
      <c r="G2009" s="11"/>
    </row>
    <row r="2010" spans="1:7" ht="13">
      <c r="A2010" s="11"/>
      <c r="F2010" s="11"/>
      <c r="G2010" s="11"/>
    </row>
    <row r="2011" spans="1:7" ht="13">
      <c r="A2011" s="11"/>
      <c r="F2011" s="11"/>
      <c r="G2011" s="11"/>
    </row>
    <row r="2012" spans="1:7" ht="13">
      <c r="A2012" s="11"/>
      <c r="F2012" s="11"/>
      <c r="G2012" s="11"/>
    </row>
    <row r="2013" spans="1:7" ht="13">
      <c r="A2013" s="11"/>
      <c r="F2013" s="11"/>
      <c r="G2013" s="11"/>
    </row>
    <row r="2014" spans="1:7" ht="13">
      <c r="A2014" s="11"/>
      <c r="F2014" s="11"/>
      <c r="G2014" s="11"/>
    </row>
    <row r="2015" spans="1:7" ht="13">
      <c r="A2015" s="11"/>
      <c r="F2015" s="11"/>
      <c r="G2015" s="11"/>
    </row>
    <row r="2016" spans="1:7" ht="13">
      <c r="A2016" s="11"/>
      <c r="F2016" s="11"/>
      <c r="G2016" s="11"/>
    </row>
    <row r="2017" spans="1:7" ht="13">
      <c r="A2017" s="11"/>
      <c r="F2017" s="11"/>
      <c r="G2017" s="11"/>
    </row>
    <row r="2018" spans="1:7" ht="13">
      <c r="A2018" s="11"/>
      <c r="F2018" s="11"/>
      <c r="G2018" s="11"/>
    </row>
    <row r="2019" spans="1:7" ht="13">
      <c r="A2019" s="11"/>
      <c r="F2019" s="11"/>
      <c r="G2019" s="11"/>
    </row>
    <row r="2020" spans="1:7" ht="13">
      <c r="A2020" s="11"/>
      <c r="F2020" s="11"/>
      <c r="G2020" s="11"/>
    </row>
    <row r="2021" spans="1:7" ht="13">
      <c r="A2021" s="11"/>
      <c r="F2021" s="11"/>
      <c r="G2021" s="11"/>
    </row>
    <row r="2022" spans="1:7" ht="13">
      <c r="A2022" s="11"/>
      <c r="F2022" s="11"/>
      <c r="G2022" s="11"/>
    </row>
    <row r="2023" spans="1:7" ht="13">
      <c r="A2023" s="11"/>
      <c r="F2023" s="11"/>
      <c r="G2023" s="11"/>
    </row>
    <row r="2024" spans="1:7" ht="13">
      <c r="A2024" s="11"/>
      <c r="F2024" s="11"/>
      <c r="G2024" s="11"/>
    </row>
    <row r="2025" spans="1:7" ht="13">
      <c r="A2025" s="11"/>
      <c r="F2025" s="11"/>
      <c r="G2025" s="11"/>
    </row>
    <row r="2026" spans="1:7" ht="13">
      <c r="A2026" s="11"/>
      <c r="F2026" s="11"/>
      <c r="G2026" s="11"/>
    </row>
    <row r="2027" spans="1:7" ht="13">
      <c r="A2027" s="11"/>
      <c r="F2027" s="11"/>
      <c r="G2027" s="11"/>
    </row>
    <row r="2028" spans="1:7" ht="13">
      <c r="A2028" s="11"/>
      <c r="F2028" s="11"/>
      <c r="G2028" s="11"/>
    </row>
    <row r="2029" spans="1:7" ht="13">
      <c r="A2029" s="11"/>
      <c r="F2029" s="11"/>
      <c r="G2029" s="11"/>
    </row>
    <row r="2030" spans="1:7" ht="13">
      <c r="A2030" s="11"/>
      <c r="F2030" s="11"/>
      <c r="G2030" s="11"/>
    </row>
    <row r="2031" spans="1:7" ht="13">
      <c r="A2031" s="11"/>
      <c r="F2031" s="11"/>
      <c r="G2031" s="11"/>
    </row>
    <row r="2032" spans="1:7" ht="13">
      <c r="A2032" s="11"/>
      <c r="F2032" s="11"/>
      <c r="G2032" s="11"/>
    </row>
    <row r="2033" spans="1:7" ht="13">
      <c r="A2033" s="11"/>
      <c r="F2033" s="11"/>
      <c r="G2033" s="11"/>
    </row>
    <row r="2034" spans="1:7" ht="13">
      <c r="A2034" s="11"/>
      <c r="F2034" s="11"/>
      <c r="G2034" s="11"/>
    </row>
    <row r="2035" spans="1:7" ht="13">
      <c r="A2035" s="11"/>
      <c r="F2035" s="11"/>
      <c r="G2035" s="11"/>
    </row>
    <row r="2036" spans="1:7" ht="13">
      <c r="A2036" s="11"/>
      <c r="F2036" s="11"/>
      <c r="G2036" s="11"/>
    </row>
    <row r="2037" spans="1:7" ht="13">
      <c r="A2037" s="11"/>
      <c r="F2037" s="11"/>
      <c r="G2037" s="11"/>
    </row>
    <row r="2038" spans="1:7" ht="13">
      <c r="A2038" s="11"/>
      <c r="F2038" s="11"/>
      <c r="G2038" s="11"/>
    </row>
    <row r="2039" spans="1:7" ht="13">
      <c r="A2039" s="11"/>
      <c r="F2039" s="11"/>
      <c r="G2039" s="11"/>
    </row>
    <row r="2040" spans="1:7" ht="13">
      <c r="A2040" s="11"/>
      <c r="F2040" s="11"/>
      <c r="G2040" s="11"/>
    </row>
    <row r="2041" spans="1:7" ht="13">
      <c r="A2041" s="11"/>
      <c r="F2041" s="11"/>
      <c r="G2041" s="11"/>
    </row>
    <row r="2042" spans="1:7" ht="13">
      <c r="A2042" s="11"/>
      <c r="F2042" s="11"/>
      <c r="G2042" s="11"/>
    </row>
    <row r="2043" spans="1:7" ht="13">
      <c r="A2043" s="11"/>
      <c r="F2043" s="11"/>
      <c r="G2043" s="11"/>
    </row>
    <row r="2044" spans="1:7" ht="13">
      <c r="A2044" s="11"/>
      <c r="F2044" s="11"/>
      <c r="G2044" s="11"/>
    </row>
    <row r="2045" spans="1:7" ht="13">
      <c r="A2045" s="11"/>
      <c r="F2045" s="11"/>
      <c r="G2045" s="11"/>
    </row>
    <row r="2046" spans="1:7" ht="13">
      <c r="A2046" s="11"/>
      <c r="F2046" s="11"/>
      <c r="G2046" s="11"/>
    </row>
    <row r="2047" spans="1:7" ht="13">
      <c r="A2047" s="11"/>
      <c r="F2047" s="11"/>
      <c r="G2047" s="11"/>
    </row>
    <row r="2048" spans="1:7" ht="13">
      <c r="A2048" s="11"/>
      <c r="F2048" s="11"/>
      <c r="G2048" s="11"/>
    </row>
    <row r="2049" spans="1:7" ht="13">
      <c r="A2049" s="11"/>
      <c r="F2049" s="11"/>
      <c r="G2049" s="11"/>
    </row>
    <row r="2050" spans="1:7" ht="13">
      <c r="A2050" s="11"/>
      <c r="F2050" s="11"/>
      <c r="G2050" s="11"/>
    </row>
    <row r="2051" spans="1:7" ht="13">
      <c r="A2051" s="11"/>
      <c r="F2051" s="11"/>
      <c r="G2051" s="11"/>
    </row>
    <row r="2052" spans="1:7" ht="13">
      <c r="A2052" s="11"/>
      <c r="F2052" s="11"/>
      <c r="G2052" s="11"/>
    </row>
    <row r="2053" spans="1:7" ht="13">
      <c r="A2053" s="11"/>
      <c r="F2053" s="11"/>
      <c r="G2053" s="11"/>
    </row>
    <row r="2054" spans="1:7" ht="13">
      <c r="A2054" s="11"/>
      <c r="F2054" s="11"/>
      <c r="G2054" s="11"/>
    </row>
    <row r="2055" spans="1:7" ht="13">
      <c r="A2055" s="11"/>
      <c r="F2055" s="11"/>
      <c r="G2055" s="11"/>
    </row>
    <row r="2056" spans="1:7" ht="13">
      <c r="A2056" s="11"/>
      <c r="F2056" s="11"/>
      <c r="G2056" s="11"/>
    </row>
    <row r="2057" spans="1:7" ht="13">
      <c r="A2057" s="11"/>
      <c r="F2057" s="11"/>
      <c r="G2057" s="11"/>
    </row>
    <row r="2058" spans="1:7" ht="13">
      <c r="A2058" s="11"/>
      <c r="F2058" s="11"/>
      <c r="G2058" s="11"/>
    </row>
    <row r="2059" spans="1:7" ht="13">
      <c r="A2059" s="11"/>
      <c r="F2059" s="11"/>
      <c r="G2059" s="11"/>
    </row>
    <row r="2060" spans="1:7" ht="13">
      <c r="A2060" s="11"/>
      <c r="F2060" s="11"/>
      <c r="G2060" s="11"/>
    </row>
    <row r="2061" spans="1:7" ht="13">
      <c r="A2061" s="11"/>
      <c r="F2061" s="11"/>
      <c r="G2061" s="11"/>
    </row>
    <row r="2062" spans="1:7" ht="13">
      <c r="A2062" s="11"/>
      <c r="F2062" s="11"/>
      <c r="G2062" s="11"/>
    </row>
    <row r="2063" spans="1:7" ht="13">
      <c r="A2063" s="11"/>
      <c r="F2063" s="11"/>
      <c r="G2063" s="11"/>
    </row>
    <row r="2064" spans="1:7" ht="13">
      <c r="A2064" s="11"/>
      <c r="F2064" s="11"/>
      <c r="G2064" s="11"/>
    </row>
    <row r="2065" spans="1:7" ht="13">
      <c r="A2065" s="11"/>
      <c r="F2065" s="11"/>
      <c r="G2065" s="11"/>
    </row>
    <row r="2066" spans="1:7" ht="13">
      <c r="A2066" s="11"/>
      <c r="F2066" s="11"/>
      <c r="G2066" s="11"/>
    </row>
    <row r="2067" spans="1:7" ht="13">
      <c r="A2067" s="11"/>
      <c r="F2067" s="11"/>
      <c r="G2067" s="11"/>
    </row>
    <row r="2068" spans="1:7" ht="13">
      <c r="A2068" s="11"/>
      <c r="F2068" s="11"/>
      <c r="G2068" s="11"/>
    </row>
    <row r="2069" spans="1:7" ht="13">
      <c r="A2069" s="11"/>
      <c r="F2069" s="11"/>
      <c r="G2069" s="11"/>
    </row>
    <row r="2070" spans="1:7" ht="13">
      <c r="A2070" s="11"/>
      <c r="F2070" s="11"/>
      <c r="G2070" s="11"/>
    </row>
    <row r="2071" spans="1:7" ht="13">
      <c r="A2071" s="11"/>
      <c r="F2071" s="11"/>
      <c r="G2071" s="11"/>
    </row>
    <row r="2072" spans="1:7" ht="13">
      <c r="A2072" s="11"/>
      <c r="F2072" s="11"/>
      <c r="G2072" s="11"/>
    </row>
    <row r="2073" spans="1:7" ht="13">
      <c r="A2073" s="11"/>
      <c r="F2073" s="11"/>
      <c r="G2073" s="11"/>
    </row>
    <row r="2074" spans="1:7" ht="13">
      <c r="A2074" s="11"/>
      <c r="F2074" s="11"/>
      <c r="G2074" s="11"/>
    </row>
    <row r="2075" spans="1:7" ht="13">
      <c r="A2075" s="11"/>
      <c r="F2075" s="11"/>
      <c r="G2075" s="11"/>
    </row>
    <row r="2076" spans="1:7" ht="13">
      <c r="A2076" s="11"/>
      <c r="F2076" s="11"/>
      <c r="G2076" s="11"/>
    </row>
    <row r="2077" spans="1:7" ht="13">
      <c r="A2077" s="11"/>
      <c r="F2077" s="11"/>
      <c r="G2077" s="11"/>
    </row>
    <row r="2078" spans="1:7" ht="13">
      <c r="A2078" s="11"/>
      <c r="F2078" s="11"/>
      <c r="G2078" s="11"/>
    </row>
    <row r="2079" spans="1:7" ht="13">
      <c r="A2079" s="11"/>
      <c r="F2079" s="11"/>
      <c r="G2079" s="11"/>
    </row>
    <row r="2080" spans="1:7" ht="13">
      <c r="A2080" s="11"/>
      <c r="F2080" s="11"/>
      <c r="G2080" s="11"/>
    </row>
    <row r="2081" spans="1:7" ht="13">
      <c r="A2081" s="11"/>
      <c r="F2081" s="11"/>
      <c r="G2081" s="11"/>
    </row>
    <row r="2082" spans="1:7" ht="13">
      <c r="A2082" s="11"/>
      <c r="F2082" s="11"/>
      <c r="G2082" s="11"/>
    </row>
    <row r="2083" spans="1:7" ht="13">
      <c r="A2083" s="11"/>
      <c r="F2083" s="11"/>
      <c r="G2083" s="11"/>
    </row>
    <row r="2084" spans="1:7" ht="13">
      <c r="A2084" s="11"/>
      <c r="F2084" s="11"/>
      <c r="G2084" s="11"/>
    </row>
    <row r="2085" spans="1:7" ht="13">
      <c r="A2085" s="11"/>
      <c r="F2085" s="11"/>
      <c r="G2085" s="11"/>
    </row>
    <row r="2086" spans="1:7" ht="13">
      <c r="A2086" s="11"/>
      <c r="F2086" s="11"/>
      <c r="G2086" s="11"/>
    </row>
    <row r="2087" spans="1:7" ht="13">
      <c r="A2087" s="11"/>
      <c r="F2087" s="11"/>
      <c r="G2087" s="11"/>
    </row>
    <row r="2088" spans="1:7" ht="13">
      <c r="A2088" s="11"/>
      <c r="F2088" s="11"/>
      <c r="G2088" s="11"/>
    </row>
    <row r="2089" spans="1:7" ht="13">
      <c r="A2089" s="11"/>
      <c r="F2089" s="11"/>
      <c r="G2089" s="11"/>
    </row>
    <row r="2090" spans="1:7" ht="13">
      <c r="A2090" s="11"/>
      <c r="F2090" s="11"/>
      <c r="G2090" s="11"/>
    </row>
    <row r="2091" spans="1:7" ht="13">
      <c r="A2091" s="11"/>
      <c r="F2091" s="11"/>
      <c r="G2091" s="11"/>
    </row>
    <row r="2092" spans="1:7" ht="13">
      <c r="A2092" s="11"/>
      <c r="F2092" s="11"/>
      <c r="G2092" s="11"/>
    </row>
    <row r="2093" spans="1:7" ht="13">
      <c r="A2093" s="11"/>
      <c r="F2093" s="11"/>
      <c r="G2093" s="11"/>
    </row>
    <row r="2094" spans="1:7" ht="13">
      <c r="A2094" s="11"/>
      <c r="F2094" s="11"/>
      <c r="G2094" s="11"/>
    </row>
    <row r="2095" spans="1:7" ht="13">
      <c r="A2095" s="11"/>
      <c r="F2095" s="11"/>
      <c r="G2095" s="11"/>
    </row>
    <row r="2096" spans="1:7" ht="13">
      <c r="A2096" s="11"/>
      <c r="F2096" s="11"/>
      <c r="G2096" s="11"/>
    </row>
    <row r="2097" spans="1:7" ht="13">
      <c r="A2097" s="11"/>
      <c r="F2097" s="11"/>
      <c r="G2097" s="11"/>
    </row>
    <row r="2098" spans="1:7" ht="13">
      <c r="A2098" s="11"/>
      <c r="F2098" s="11"/>
      <c r="G2098" s="11"/>
    </row>
    <row r="2099" spans="1:7" ht="13">
      <c r="A2099" s="11"/>
      <c r="F2099" s="11"/>
      <c r="G2099" s="11"/>
    </row>
    <row r="2100" spans="1:7" ht="13">
      <c r="A2100" s="11"/>
      <c r="F2100" s="11"/>
      <c r="G2100" s="11"/>
    </row>
    <row r="2101" spans="1:7" ht="13">
      <c r="A2101" s="11"/>
      <c r="F2101" s="11"/>
      <c r="G2101" s="11"/>
    </row>
    <row r="2102" spans="1:7" ht="13">
      <c r="A2102" s="11"/>
      <c r="F2102" s="11"/>
      <c r="G2102" s="11"/>
    </row>
    <row r="2103" spans="1:7" ht="13">
      <c r="A2103" s="11"/>
      <c r="F2103" s="11"/>
      <c r="G2103" s="11"/>
    </row>
    <row r="2104" spans="1:7" ht="13">
      <c r="A2104" s="11"/>
      <c r="F2104" s="11"/>
      <c r="G2104" s="11"/>
    </row>
    <row r="2105" spans="1:7" ht="13">
      <c r="A2105" s="11"/>
      <c r="F2105" s="11"/>
      <c r="G2105" s="11"/>
    </row>
    <row r="2106" spans="1:7" ht="13">
      <c r="A2106" s="11"/>
      <c r="F2106" s="11"/>
      <c r="G2106" s="11"/>
    </row>
    <row r="2107" spans="1:7" ht="13">
      <c r="A2107" s="11"/>
      <c r="F2107" s="11"/>
      <c r="G2107" s="11"/>
    </row>
    <row r="2108" spans="1:7" ht="13">
      <c r="A2108" s="11"/>
      <c r="F2108" s="11"/>
      <c r="G2108" s="11"/>
    </row>
    <row r="2109" spans="1:7" ht="13">
      <c r="A2109" s="11"/>
      <c r="F2109" s="11"/>
      <c r="G2109" s="11"/>
    </row>
    <row r="2110" spans="1:7" ht="13">
      <c r="A2110" s="11"/>
      <c r="F2110" s="11"/>
      <c r="G2110" s="11"/>
    </row>
    <row r="2111" spans="1:7" ht="13">
      <c r="A2111" s="11"/>
      <c r="F2111" s="11"/>
      <c r="G2111" s="11"/>
    </row>
    <row r="2112" spans="1:7" ht="13">
      <c r="A2112" s="11"/>
      <c r="F2112" s="11"/>
      <c r="G2112" s="11"/>
    </row>
    <row r="2113" spans="1:7" ht="13">
      <c r="A2113" s="11"/>
      <c r="F2113" s="11"/>
      <c r="G2113" s="11"/>
    </row>
    <row r="2114" spans="1:7" ht="13">
      <c r="A2114" s="11"/>
      <c r="F2114" s="11"/>
      <c r="G2114" s="11"/>
    </row>
    <row r="2115" spans="1:7" ht="13">
      <c r="A2115" s="11"/>
      <c r="F2115" s="11"/>
      <c r="G2115" s="11"/>
    </row>
    <row r="2116" spans="1:7" ht="13">
      <c r="A2116" s="11"/>
      <c r="F2116" s="11"/>
      <c r="G2116" s="11"/>
    </row>
    <row r="2117" spans="1:7" ht="13">
      <c r="A2117" s="11"/>
      <c r="F2117" s="11"/>
      <c r="G2117" s="11"/>
    </row>
    <row r="2118" spans="1:7" ht="13">
      <c r="A2118" s="11"/>
      <c r="F2118" s="11"/>
      <c r="G2118" s="11"/>
    </row>
    <row r="2119" spans="1:7" ht="13">
      <c r="A2119" s="11"/>
      <c r="F2119" s="11"/>
      <c r="G2119" s="11"/>
    </row>
    <row r="2120" spans="1:7" ht="13">
      <c r="A2120" s="11"/>
      <c r="F2120" s="11"/>
      <c r="G2120" s="11"/>
    </row>
    <row r="2121" spans="1:7" ht="13">
      <c r="A2121" s="11"/>
      <c r="F2121" s="11"/>
      <c r="G2121" s="11"/>
    </row>
    <row r="2122" spans="1:7" ht="13">
      <c r="A2122" s="11"/>
      <c r="F2122" s="11"/>
      <c r="G2122" s="11"/>
    </row>
    <row r="2123" spans="1:7" ht="13">
      <c r="A2123" s="11"/>
      <c r="F2123" s="11"/>
      <c r="G2123" s="11"/>
    </row>
    <row r="2124" spans="1:7" ht="13">
      <c r="A2124" s="11"/>
      <c r="F2124" s="11"/>
      <c r="G2124" s="11"/>
    </row>
    <row r="2125" spans="1:7" ht="13">
      <c r="A2125" s="11"/>
      <c r="F2125" s="11"/>
      <c r="G2125" s="11"/>
    </row>
    <row r="2126" spans="1:7" ht="13">
      <c r="A2126" s="11"/>
      <c r="F2126" s="11"/>
      <c r="G2126" s="11"/>
    </row>
    <row r="2127" spans="1:7" ht="13">
      <c r="A2127" s="11"/>
      <c r="F2127" s="11"/>
      <c r="G2127" s="11"/>
    </row>
    <row r="2128" spans="1:7" ht="13">
      <c r="A2128" s="11"/>
      <c r="F2128" s="11"/>
      <c r="G2128" s="11"/>
    </row>
    <row r="2129" spans="1:7" ht="13">
      <c r="A2129" s="11"/>
      <c r="F2129" s="11"/>
      <c r="G2129" s="11"/>
    </row>
    <row r="2130" spans="1:7" ht="13">
      <c r="A2130" s="11"/>
      <c r="F2130" s="11"/>
      <c r="G2130" s="11"/>
    </row>
    <row r="2131" spans="1:7" ht="13">
      <c r="A2131" s="11"/>
      <c r="F2131" s="11"/>
      <c r="G2131" s="11"/>
    </row>
    <row r="2132" spans="1:7" ht="13">
      <c r="A2132" s="11"/>
      <c r="F2132" s="11"/>
      <c r="G2132" s="11"/>
    </row>
    <row r="2133" spans="1:7" ht="13">
      <c r="A2133" s="11"/>
      <c r="F2133" s="11"/>
      <c r="G2133" s="11"/>
    </row>
    <row r="2134" spans="1:7" ht="13">
      <c r="A2134" s="11"/>
      <c r="F2134" s="11"/>
      <c r="G2134" s="11"/>
    </row>
    <row r="2135" spans="1:7" ht="13">
      <c r="A2135" s="11"/>
      <c r="F2135" s="11"/>
      <c r="G2135" s="11"/>
    </row>
    <row r="2136" spans="1:7" ht="13">
      <c r="A2136" s="11"/>
      <c r="F2136" s="11"/>
      <c r="G2136" s="11"/>
    </row>
    <row r="2137" spans="1:7" ht="13">
      <c r="A2137" s="11"/>
      <c r="F2137" s="11"/>
      <c r="G2137" s="11"/>
    </row>
    <row r="2138" spans="1:7" ht="13">
      <c r="A2138" s="11"/>
      <c r="F2138" s="11"/>
      <c r="G2138" s="11"/>
    </row>
    <row r="2139" spans="1:7" ht="13">
      <c r="A2139" s="11"/>
      <c r="F2139" s="11"/>
      <c r="G2139" s="11"/>
    </row>
    <row r="2140" spans="1:7" ht="13">
      <c r="A2140" s="11"/>
      <c r="F2140" s="11"/>
      <c r="G2140" s="11"/>
    </row>
    <row r="2141" spans="1:7" ht="13">
      <c r="A2141" s="11"/>
      <c r="F2141" s="11"/>
      <c r="G2141" s="11"/>
    </row>
    <row r="2142" spans="1:7" ht="13">
      <c r="A2142" s="11"/>
      <c r="F2142" s="11"/>
      <c r="G2142" s="11"/>
    </row>
    <row r="2143" spans="1:7" ht="13">
      <c r="A2143" s="11"/>
      <c r="F2143" s="11"/>
      <c r="G2143" s="11"/>
    </row>
    <row r="2144" spans="1:7" ht="13">
      <c r="A2144" s="11"/>
      <c r="F2144" s="11"/>
      <c r="G2144" s="11"/>
    </row>
    <row r="2145" spans="1:7" ht="13">
      <c r="A2145" s="11"/>
      <c r="F2145" s="11"/>
      <c r="G2145" s="11"/>
    </row>
    <row r="2146" spans="1:7" ht="13">
      <c r="A2146" s="11"/>
      <c r="F2146" s="11"/>
      <c r="G2146" s="11"/>
    </row>
    <row r="2147" spans="1:7" ht="13">
      <c r="A2147" s="11"/>
      <c r="F2147" s="11"/>
      <c r="G2147" s="11"/>
    </row>
    <row r="2148" spans="1:7" ht="13">
      <c r="A2148" s="11"/>
      <c r="F2148" s="11"/>
      <c r="G2148" s="11"/>
    </row>
    <row r="2149" spans="1:7" ht="13">
      <c r="A2149" s="11"/>
      <c r="F2149" s="11"/>
      <c r="G2149" s="11"/>
    </row>
    <row r="2150" spans="1:7" ht="13">
      <c r="A2150" s="11"/>
      <c r="F2150" s="11"/>
      <c r="G2150" s="11"/>
    </row>
    <row r="2151" spans="1:7" ht="13">
      <c r="A2151" s="11"/>
      <c r="F2151" s="11"/>
      <c r="G2151" s="11"/>
    </row>
    <row r="2152" spans="1:7" ht="13">
      <c r="A2152" s="11"/>
      <c r="F2152" s="11"/>
      <c r="G2152" s="11"/>
    </row>
    <row r="2153" spans="1:7" ht="13">
      <c r="A2153" s="11"/>
      <c r="F2153" s="11"/>
      <c r="G2153" s="11"/>
    </row>
    <row r="2154" spans="1:7" ht="13">
      <c r="A2154" s="11"/>
      <c r="F2154" s="11"/>
      <c r="G2154" s="11"/>
    </row>
    <row r="2155" spans="1:7" ht="13">
      <c r="A2155" s="11"/>
      <c r="F2155" s="11"/>
      <c r="G2155" s="11"/>
    </row>
    <row r="2156" spans="1:7" ht="13">
      <c r="A2156" s="11"/>
      <c r="F2156" s="11"/>
      <c r="G2156" s="11"/>
    </row>
    <row r="2157" spans="1:7" ht="13">
      <c r="A2157" s="11"/>
      <c r="F2157" s="11"/>
      <c r="G2157" s="11"/>
    </row>
    <row r="2158" spans="1:7" ht="13">
      <c r="A2158" s="11"/>
      <c r="F2158" s="11"/>
      <c r="G2158" s="11"/>
    </row>
    <row r="2159" spans="1:7" ht="13">
      <c r="A2159" s="11"/>
      <c r="F2159" s="11"/>
      <c r="G2159" s="11"/>
    </row>
    <row r="2160" spans="1:7" ht="13">
      <c r="A2160" s="11"/>
      <c r="F2160" s="11"/>
      <c r="G2160" s="11"/>
    </row>
    <row r="2161" spans="1:7" ht="13">
      <c r="A2161" s="11"/>
      <c r="F2161" s="11"/>
      <c r="G2161" s="11"/>
    </row>
    <row r="2162" spans="1:7" ht="13">
      <c r="A2162" s="11"/>
      <c r="F2162" s="11"/>
      <c r="G2162" s="11"/>
    </row>
    <row r="2163" spans="1:7" ht="13">
      <c r="A2163" s="11"/>
      <c r="F2163" s="11"/>
      <c r="G2163" s="11"/>
    </row>
    <row r="2164" spans="1:7" ht="13">
      <c r="A2164" s="11"/>
      <c r="F2164" s="11"/>
      <c r="G2164" s="11"/>
    </row>
    <row r="2165" spans="1:7" ht="13">
      <c r="A2165" s="11"/>
      <c r="F2165" s="11"/>
      <c r="G2165" s="11"/>
    </row>
    <row r="2166" spans="1:7" ht="13">
      <c r="A2166" s="11"/>
      <c r="F2166" s="11"/>
      <c r="G2166" s="11"/>
    </row>
    <row r="2167" spans="1:7" ht="13">
      <c r="A2167" s="11"/>
      <c r="F2167" s="11"/>
      <c r="G2167" s="11"/>
    </row>
    <row r="2168" spans="1:7" ht="13">
      <c r="A2168" s="11"/>
      <c r="F2168" s="11"/>
      <c r="G2168" s="11"/>
    </row>
    <row r="2169" spans="1:7" ht="13">
      <c r="A2169" s="11"/>
      <c r="F2169" s="11"/>
      <c r="G2169" s="11"/>
    </row>
    <row r="2170" spans="1:7" ht="13">
      <c r="A2170" s="11"/>
      <c r="F2170" s="11"/>
      <c r="G2170" s="11"/>
    </row>
    <row r="2171" spans="1:7" ht="13">
      <c r="A2171" s="11"/>
      <c r="F2171" s="11"/>
      <c r="G2171" s="11"/>
    </row>
    <row r="2172" spans="1:7" ht="13">
      <c r="A2172" s="11"/>
      <c r="F2172" s="11"/>
      <c r="G2172" s="11"/>
    </row>
    <row r="2173" spans="1:7" ht="13">
      <c r="A2173" s="11"/>
      <c r="F2173" s="11"/>
      <c r="G2173" s="11"/>
    </row>
    <row r="2174" spans="1:7" ht="13">
      <c r="A2174" s="11"/>
      <c r="F2174" s="11"/>
      <c r="G2174" s="11"/>
    </row>
    <row r="2175" spans="1:7" ht="13">
      <c r="A2175" s="11"/>
      <c r="F2175" s="11"/>
      <c r="G2175" s="11"/>
    </row>
    <row r="2176" spans="1:7" ht="13">
      <c r="A2176" s="11"/>
      <c r="F2176" s="11"/>
      <c r="G2176" s="11"/>
    </row>
    <row r="2177" spans="1:7" ht="13">
      <c r="A2177" s="11"/>
      <c r="F2177" s="11"/>
      <c r="G2177" s="11"/>
    </row>
    <row r="2178" spans="1:7" ht="13">
      <c r="A2178" s="11"/>
      <c r="F2178" s="11"/>
      <c r="G2178" s="11"/>
    </row>
    <row r="2179" spans="1:7" ht="13">
      <c r="A2179" s="11"/>
      <c r="F2179" s="11"/>
      <c r="G2179" s="11"/>
    </row>
    <row r="2180" spans="1:7" ht="13">
      <c r="A2180" s="11"/>
      <c r="F2180" s="11"/>
      <c r="G2180" s="11"/>
    </row>
    <row r="2181" spans="1:7" ht="13">
      <c r="A2181" s="11"/>
      <c r="F2181" s="11"/>
      <c r="G2181" s="11"/>
    </row>
    <row r="2182" spans="1:7" ht="13">
      <c r="A2182" s="11"/>
      <c r="F2182" s="11"/>
      <c r="G2182" s="11"/>
    </row>
    <row r="2183" spans="1:7" ht="13">
      <c r="A2183" s="11"/>
      <c r="F2183" s="11"/>
      <c r="G2183" s="11"/>
    </row>
    <row r="2184" spans="1:7" ht="13">
      <c r="A2184" s="11"/>
      <c r="F2184" s="11"/>
      <c r="G2184" s="11"/>
    </row>
    <row r="2185" spans="1:7" ht="13">
      <c r="A2185" s="11"/>
      <c r="F2185" s="11"/>
      <c r="G2185" s="11"/>
    </row>
    <row r="2186" spans="1:7" ht="13">
      <c r="A2186" s="11"/>
      <c r="F2186" s="11"/>
      <c r="G2186" s="11"/>
    </row>
    <row r="2187" spans="1:7" ht="13">
      <c r="A2187" s="11"/>
      <c r="F2187" s="11"/>
      <c r="G2187" s="11"/>
    </row>
    <row r="2188" spans="1:7" ht="13">
      <c r="A2188" s="11"/>
      <c r="F2188" s="11"/>
      <c r="G2188" s="11"/>
    </row>
    <row r="2189" spans="1:7" ht="13">
      <c r="A2189" s="11"/>
      <c r="F2189" s="11"/>
      <c r="G2189" s="11"/>
    </row>
    <row r="2190" spans="1:7" ht="13">
      <c r="A2190" s="11"/>
      <c r="F2190" s="11"/>
      <c r="G2190" s="11"/>
    </row>
    <row r="2191" spans="1:7" ht="13">
      <c r="A2191" s="11"/>
      <c r="F2191" s="11"/>
      <c r="G2191" s="11"/>
    </row>
    <row r="2192" spans="1:7" ht="13">
      <c r="A2192" s="11"/>
      <c r="F2192" s="11"/>
      <c r="G2192" s="11"/>
    </row>
    <row r="2193" spans="1:7" ht="13">
      <c r="A2193" s="11"/>
      <c r="F2193" s="11"/>
      <c r="G2193" s="11"/>
    </row>
    <row r="2194" spans="1:7" ht="13">
      <c r="A2194" s="11"/>
      <c r="F2194" s="11"/>
      <c r="G2194" s="11"/>
    </row>
    <row r="2195" spans="1:7" ht="13">
      <c r="A2195" s="11"/>
      <c r="F2195" s="11"/>
      <c r="G2195" s="11"/>
    </row>
    <row r="2196" spans="1:7" ht="13">
      <c r="A2196" s="11"/>
      <c r="F2196" s="11"/>
      <c r="G2196" s="11"/>
    </row>
    <row r="2197" spans="1:7" ht="13">
      <c r="A2197" s="11"/>
      <c r="F2197" s="11"/>
      <c r="G2197" s="11"/>
    </row>
    <row r="2198" spans="1:7" ht="13">
      <c r="A2198" s="11"/>
      <c r="F2198" s="11"/>
      <c r="G2198" s="11"/>
    </row>
    <row r="2199" spans="1:7" ht="13">
      <c r="A2199" s="11"/>
      <c r="F2199" s="11"/>
      <c r="G2199" s="11"/>
    </row>
    <row r="2200" spans="1:7" ht="13">
      <c r="A2200" s="11"/>
      <c r="F2200" s="11"/>
      <c r="G2200" s="11"/>
    </row>
    <row r="2201" spans="1:7" ht="13">
      <c r="A2201" s="11"/>
      <c r="F2201" s="11"/>
      <c r="G2201" s="11"/>
    </row>
    <row r="2202" spans="1:7" ht="13">
      <c r="A2202" s="11"/>
      <c r="F2202" s="11"/>
      <c r="G2202" s="11"/>
    </row>
    <row r="2203" spans="1:7" ht="13">
      <c r="A2203" s="11"/>
      <c r="F2203" s="11"/>
      <c r="G2203" s="11"/>
    </row>
    <row r="2204" spans="1:7" ht="13">
      <c r="A2204" s="11"/>
      <c r="F2204" s="11"/>
      <c r="G2204" s="11"/>
    </row>
    <row r="2205" spans="1:7" ht="13">
      <c r="A2205" s="11"/>
      <c r="F2205" s="11"/>
      <c r="G2205" s="11"/>
    </row>
    <row r="2206" spans="1:7" ht="13">
      <c r="A2206" s="11"/>
      <c r="F2206" s="11"/>
      <c r="G2206" s="11"/>
    </row>
    <row r="2207" spans="1:7" ht="13">
      <c r="A2207" s="11"/>
      <c r="F2207" s="11"/>
      <c r="G2207" s="11"/>
    </row>
    <row r="2208" spans="1:7" ht="13">
      <c r="A2208" s="11"/>
      <c r="F2208" s="11"/>
      <c r="G2208" s="11"/>
    </row>
    <row r="2209" spans="1:7" ht="13">
      <c r="A2209" s="11"/>
      <c r="F2209" s="11"/>
      <c r="G2209" s="11"/>
    </row>
    <row r="2210" spans="1:7" ht="13">
      <c r="A2210" s="11"/>
      <c r="F2210" s="11"/>
      <c r="G2210" s="11"/>
    </row>
    <row r="2211" spans="1:7" ht="13">
      <c r="A2211" s="11"/>
      <c r="F2211" s="11"/>
      <c r="G2211" s="11"/>
    </row>
    <row r="2212" spans="1:7" ht="13">
      <c r="A2212" s="11"/>
      <c r="F2212" s="11"/>
      <c r="G2212" s="11"/>
    </row>
    <row r="2213" spans="1:7" ht="13">
      <c r="A2213" s="11"/>
      <c r="F2213" s="11"/>
      <c r="G2213" s="11"/>
    </row>
    <row r="2214" spans="1:7" ht="13">
      <c r="A2214" s="11"/>
      <c r="F2214" s="11"/>
      <c r="G2214" s="11"/>
    </row>
    <row r="2215" spans="1:7" ht="13">
      <c r="A2215" s="11"/>
      <c r="F2215" s="11"/>
      <c r="G2215" s="11"/>
    </row>
    <row r="2216" spans="1:7" ht="13">
      <c r="A2216" s="11"/>
      <c r="F2216" s="11"/>
      <c r="G2216" s="11"/>
    </row>
    <row r="2217" spans="1:7" ht="13">
      <c r="A2217" s="11"/>
      <c r="F2217" s="11"/>
      <c r="G2217" s="11"/>
    </row>
    <row r="2218" spans="1:7" ht="13">
      <c r="A2218" s="11"/>
      <c r="F2218" s="11"/>
      <c r="G2218" s="11"/>
    </row>
    <row r="2219" spans="1:7" ht="13">
      <c r="A2219" s="11"/>
      <c r="F2219" s="11"/>
      <c r="G2219" s="11"/>
    </row>
    <row r="2220" spans="1:7" ht="13">
      <c r="A2220" s="11"/>
      <c r="F2220" s="11"/>
      <c r="G2220" s="11"/>
    </row>
    <row r="2221" spans="1:7" ht="13">
      <c r="A2221" s="11"/>
      <c r="F2221" s="11"/>
      <c r="G2221" s="11"/>
    </row>
    <row r="2222" spans="1:7" ht="13">
      <c r="A2222" s="11"/>
      <c r="F2222" s="11"/>
      <c r="G2222" s="11"/>
    </row>
    <row r="2223" spans="1:7" ht="13">
      <c r="A2223" s="11"/>
      <c r="F2223" s="11"/>
      <c r="G2223" s="11"/>
    </row>
    <row r="2224" spans="1:7" ht="13">
      <c r="A2224" s="11"/>
      <c r="F2224" s="11"/>
      <c r="G2224" s="11"/>
    </row>
    <row r="2225" spans="1:7" ht="13">
      <c r="A2225" s="11"/>
      <c r="F2225" s="11"/>
      <c r="G2225" s="11"/>
    </row>
    <row r="2226" spans="1:7" ht="13">
      <c r="A2226" s="11"/>
      <c r="F2226" s="11"/>
      <c r="G2226" s="11"/>
    </row>
    <row r="2227" spans="1:7" ht="13">
      <c r="A2227" s="11"/>
      <c r="F2227" s="11"/>
      <c r="G2227" s="11"/>
    </row>
    <row r="2228" spans="1:7" ht="13">
      <c r="A2228" s="11"/>
      <c r="F2228" s="11"/>
      <c r="G2228" s="11"/>
    </row>
    <row r="2229" spans="1:7" ht="13">
      <c r="A2229" s="11"/>
      <c r="F2229" s="11"/>
      <c r="G2229" s="11"/>
    </row>
    <row r="2230" spans="1:7" ht="13">
      <c r="A2230" s="11"/>
      <c r="F2230" s="11"/>
      <c r="G2230" s="11"/>
    </row>
    <row r="2231" spans="1:7" ht="13">
      <c r="A2231" s="11"/>
      <c r="F2231" s="11"/>
      <c r="G2231" s="11"/>
    </row>
    <row r="2232" spans="1:7" ht="13">
      <c r="A2232" s="11"/>
      <c r="F2232" s="11"/>
      <c r="G2232" s="11"/>
    </row>
    <row r="2233" spans="1:7" ht="13">
      <c r="A2233" s="11"/>
      <c r="F2233" s="11"/>
      <c r="G2233" s="11"/>
    </row>
    <row r="2234" spans="1:7" ht="13">
      <c r="A2234" s="11"/>
      <c r="F2234" s="11"/>
      <c r="G2234" s="11"/>
    </row>
    <row r="2235" spans="1:7" ht="13">
      <c r="A2235" s="11"/>
      <c r="F2235" s="11"/>
      <c r="G2235" s="11"/>
    </row>
    <row r="2236" spans="1:7" ht="13">
      <c r="A2236" s="11"/>
      <c r="F2236" s="11"/>
      <c r="G2236" s="11"/>
    </row>
    <row r="2237" spans="1:7" ht="13">
      <c r="A2237" s="11"/>
      <c r="F2237" s="11"/>
      <c r="G2237" s="11"/>
    </row>
    <row r="2238" spans="1:7" ht="13">
      <c r="A2238" s="11"/>
      <c r="F2238" s="11"/>
      <c r="G2238" s="11"/>
    </row>
    <row r="2239" spans="1:7" ht="13">
      <c r="A2239" s="11"/>
      <c r="F2239" s="11"/>
      <c r="G2239" s="11"/>
    </row>
    <row r="2240" spans="1:7" ht="13">
      <c r="A2240" s="11"/>
      <c r="F2240" s="11"/>
      <c r="G2240" s="11"/>
    </row>
    <row r="2241" spans="1:7" ht="13">
      <c r="A2241" s="11"/>
      <c r="F2241" s="11"/>
      <c r="G2241" s="11"/>
    </row>
    <row r="2242" spans="1:7" ht="13">
      <c r="A2242" s="11"/>
      <c r="F2242" s="11"/>
      <c r="G2242" s="11"/>
    </row>
    <row r="2243" spans="1:7" ht="13">
      <c r="A2243" s="11"/>
      <c r="F2243" s="11"/>
      <c r="G2243" s="11"/>
    </row>
    <row r="2244" spans="1:7" ht="13">
      <c r="A2244" s="11"/>
      <c r="F2244" s="11"/>
      <c r="G2244" s="11"/>
    </row>
    <row r="2245" spans="1:7" ht="13">
      <c r="A2245" s="11"/>
      <c r="F2245" s="11"/>
      <c r="G2245" s="11"/>
    </row>
    <row r="2246" spans="1:7" ht="13">
      <c r="A2246" s="11"/>
      <c r="F2246" s="11"/>
      <c r="G2246" s="11"/>
    </row>
    <row r="2247" spans="1:7" ht="13">
      <c r="A2247" s="11"/>
      <c r="F2247" s="11"/>
      <c r="G2247" s="11"/>
    </row>
    <row r="2248" spans="1:7" ht="13">
      <c r="A2248" s="11"/>
      <c r="F2248" s="11"/>
      <c r="G2248" s="11"/>
    </row>
    <row r="2249" spans="1:7" ht="13">
      <c r="A2249" s="11"/>
      <c r="F2249" s="11"/>
      <c r="G2249" s="11"/>
    </row>
    <row r="2250" spans="1:7" ht="13">
      <c r="A2250" s="11"/>
      <c r="F2250" s="11"/>
      <c r="G2250" s="11"/>
    </row>
    <row r="2251" spans="1:7" ht="13">
      <c r="A2251" s="11"/>
      <c r="F2251" s="11"/>
      <c r="G2251" s="11"/>
    </row>
    <row r="2252" spans="1:7" ht="13">
      <c r="A2252" s="11"/>
      <c r="F2252" s="11"/>
      <c r="G2252" s="11"/>
    </row>
    <row r="2253" spans="1:7" ht="13">
      <c r="A2253" s="11"/>
      <c r="F2253" s="11"/>
      <c r="G2253" s="11"/>
    </row>
    <row r="2254" spans="1:7" ht="13">
      <c r="A2254" s="11"/>
      <c r="F2254" s="11"/>
      <c r="G2254" s="11"/>
    </row>
    <row r="2255" spans="1:7" ht="13">
      <c r="A2255" s="11"/>
      <c r="F2255" s="11"/>
      <c r="G2255" s="11"/>
    </row>
    <row r="2256" spans="1:7" ht="13">
      <c r="A2256" s="11"/>
      <c r="F2256" s="11"/>
      <c r="G2256" s="11"/>
    </row>
    <row r="2257" spans="1:7" ht="13">
      <c r="A2257" s="11"/>
      <c r="F2257" s="11"/>
      <c r="G2257" s="11"/>
    </row>
    <row r="2258" spans="1:7" ht="13">
      <c r="A2258" s="11"/>
      <c r="F2258" s="11"/>
      <c r="G2258" s="11"/>
    </row>
    <row r="2259" spans="1:7" ht="13">
      <c r="A2259" s="11"/>
      <c r="F2259" s="11"/>
      <c r="G2259" s="11"/>
    </row>
    <row r="2260" spans="1:7" ht="13">
      <c r="A2260" s="11"/>
      <c r="F2260" s="11"/>
      <c r="G2260" s="11"/>
    </row>
    <row r="2261" spans="1:7" ht="13">
      <c r="A2261" s="11"/>
      <c r="F2261" s="11"/>
      <c r="G2261" s="11"/>
    </row>
    <row r="2262" spans="1:7" ht="13">
      <c r="A2262" s="11"/>
      <c r="F2262" s="11"/>
      <c r="G2262" s="11"/>
    </row>
    <row r="2263" spans="1:7" ht="13">
      <c r="A2263" s="11"/>
      <c r="F2263" s="11"/>
      <c r="G2263" s="11"/>
    </row>
    <row r="2264" spans="1:7" ht="13">
      <c r="A2264" s="11"/>
      <c r="F2264" s="11"/>
      <c r="G2264" s="11"/>
    </row>
    <row r="2265" spans="1:7" ht="13">
      <c r="A2265" s="11"/>
      <c r="F2265" s="11"/>
      <c r="G2265" s="11"/>
    </row>
    <row r="2266" spans="1:7" ht="13">
      <c r="A2266" s="11"/>
      <c r="F2266" s="11"/>
      <c r="G2266" s="11"/>
    </row>
    <row r="2267" spans="1:7" ht="13">
      <c r="A2267" s="11"/>
      <c r="F2267" s="11"/>
      <c r="G2267" s="11"/>
    </row>
    <row r="2268" spans="1:7" ht="13">
      <c r="A2268" s="11"/>
      <c r="F2268" s="11"/>
      <c r="G2268" s="11"/>
    </row>
    <row r="2269" spans="1:7" ht="13">
      <c r="A2269" s="11"/>
      <c r="F2269" s="11"/>
      <c r="G2269" s="11"/>
    </row>
    <row r="2270" spans="1:7" ht="13">
      <c r="A2270" s="11"/>
      <c r="F2270" s="11"/>
      <c r="G2270" s="11"/>
    </row>
    <row r="2271" spans="1:7" ht="13">
      <c r="A2271" s="11"/>
      <c r="F2271" s="11"/>
      <c r="G2271" s="11"/>
    </row>
    <row r="2272" spans="1:7" ht="13">
      <c r="A2272" s="11"/>
      <c r="F2272" s="11"/>
      <c r="G2272" s="11"/>
    </row>
    <row r="2273" spans="1:7" ht="13">
      <c r="A2273" s="11"/>
      <c r="F2273" s="11"/>
      <c r="G2273" s="11"/>
    </row>
    <row r="2274" spans="1:7" ht="13">
      <c r="A2274" s="11"/>
      <c r="F2274" s="11"/>
      <c r="G2274" s="11"/>
    </row>
    <row r="2275" spans="1:7" ht="13">
      <c r="A2275" s="11"/>
      <c r="F2275" s="11"/>
      <c r="G2275" s="11"/>
    </row>
    <row r="2276" spans="1:7" ht="13">
      <c r="A2276" s="11"/>
      <c r="F2276" s="11"/>
      <c r="G2276" s="11"/>
    </row>
    <row r="2277" spans="1:7" ht="13">
      <c r="A2277" s="11"/>
      <c r="F2277" s="11"/>
      <c r="G2277" s="11"/>
    </row>
    <row r="2278" spans="1:7" ht="13">
      <c r="A2278" s="11"/>
      <c r="F2278" s="11"/>
      <c r="G2278" s="11"/>
    </row>
    <row r="2279" spans="1:7" ht="13">
      <c r="A2279" s="11"/>
      <c r="F2279" s="11"/>
      <c r="G2279" s="11"/>
    </row>
    <row r="2280" spans="1:7" ht="13">
      <c r="A2280" s="11"/>
      <c r="F2280" s="11"/>
      <c r="G2280" s="11"/>
    </row>
    <row r="2281" spans="1:7" ht="13">
      <c r="A2281" s="11"/>
      <c r="F2281" s="11"/>
      <c r="G2281" s="11"/>
    </row>
    <row r="2282" spans="1:7" ht="13">
      <c r="A2282" s="11"/>
      <c r="F2282" s="11"/>
      <c r="G2282" s="11"/>
    </row>
    <row r="2283" spans="1:7" ht="13">
      <c r="A2283" s="11"/>
      <c r="F2283" s="11"/>
      <c r="G2283" s="11"/>
    </row>
    <row r="2284" spans="1:7" ht="13">
      <c r="A2284" s="11"/>
      <c r="F2284" s="11"/>
      <c r="G2284" s="11"/>
    </row>
    <row r="2285" spans="1:7" ht="13">
      <c r="A2285" s="11"/>
      <c r="F2285" s="11"/>
      <c r="G2285" s="11"/>
    </row>
    <row r="2286" spans="1:7" ht="13">
      <c r="A2286" s="11"/>
      <c r="F2286" s="11"/>
      <c r="G2286" s="11"/>
    </row>
    <row r="2287" spans="1:7" ht="13">
      <c r="A2287" s="11"/>
      <c r="F2287" s="11"/>
      <c r="G2287" s="11"/>
    </row>
    <row r="2288" spans="1:7" ht="13">
      <c r="A2288" s="11"/>
      <c r="F2288" s="11"/>
      <c r="G2288" s="11"/>
    </row>
    <row r="2289" spans="1:7" ht="13">
      <c r="A2289" s="11"/>
      <c r="F2289" s="11"/>
      <c r="G2289" s="11"/>
    </row>
    <row r="2290" spans="1:7" ht="13">
      <c r="A2290" s="11"/>
      <c r="F2290" s="11"/>
      <c r="G2290" s="11"/>
    </row>
    <row r="2291" spans="1:7" ht="13">
      <c r="A2291" s="11"/>
      <c r="F2291" s="11"/>
      <c r="G2291" s="11"/>
    </row>
    <row r="2292" spans="1:7" ht="13">
      <c r="A2292" s="11"/>
      <c r="F2292" s="11"/>
      <c r="G2292" s="11"/>
    </row>
    <row r="2293" spans="1:7" ht="13">
      <c r="A2293" s="11"/>
      <c r="F2293" s="11"/>
      <c r="G2293" s="11"/>
    </row>
    <row r="2294" spans="1:7" ht="13">
      <c r="A2294" s="11"/>
      <c r="F2294" s="11"/>
      <c r="G2294" s="11"/>
    </row>
    <row r="2295" spans="1:7" ht="13">
      <c r="A2295" s="11"/>
      <c r="F2295" s="11"/>
      <c r="G2295" s="11"/>
    </row>
    <row r="2296" spans="1:7" ht="13">
      <c r="A2296" s="11"/>
      <c r="F2296" s="11"/>
      <c r="G2296" s="11"/>
    </row>
    <row r="2297" spans="1:7" ht="13">
      <c r="A2297" s="11"/>
      <c r="F2297" s="11"/>
      <c r="G2297" s="11"/>
    </row>
    <row r="2298" spans="1:7" ht="13">
      <c r="A2298" s="11"/>
      <c r="F2298" s="11"/>
      <c r="G2298" s="11"/>
    </row>
    <row r="2299" spans="1:7" ht="13">
      <c r="A2299" s="11"/>
      <c r="F2299" s="11"/>
      <c r="G2299" s="11"/>
    </row>
    <row r="2300" spans="1:7" ht="13">
      <c r="A2300" s="11"/>
      <c r="F2300" s="11"/>
      <c r="G2300" s="11"/>
    </row>
    <row r="2301" spans="1:7" ht="13">
      <c r="A2301" s="11"/>
      <c r="F2301" s="11"/>
      <c r="G2301" s="11"/>
    </row>
    <row r="2302" spans="1:7" ht="13">
      <c r="A2302" s="11"/>
      <c r="F2302" s="11"/>
      <c r="G2302" s="11"/>
    </row>
    <row r="2303" spans="1:7" ht="13">
      <c r="A2303" s="11"/>
      <c r="F2303" s="11"/>
      <c r="G2303" s="11"/>
    </row>
    <row r="2304" spans="1:7" ht="13">
      <c r="A2304" s="11"/>
      <c r="F2304" s="11"/>
      <c r="G2304" s="11"/>
    </row>
    <row r="2305" spans="1:7" ht="13">
      <c r="A2305" s="11"/>
      <c r="F2305" s="11"/>
      <c r="G2305" s="11"/>
    </row>
    <row r="2306" spans="1:7" ht="13">
      <c r="A2306" s="11"/>
      <c r="F2306" s="11"/>
      <c r="G2306" s="11"/>
    </row>
    <row r="2307" spans="1:7" ht="13">
      <c r="A2307" s="11"/>
      <c r="F2307" s="11"/>
      <c r="G2307" s="11"/>
    </row>
    <row r="2308" spans="1:7" ht="13">
      <c r="A2308" s="11"/>
      <c r="F2308" s="11"/>
      <c r="G2308" s="11"/>
    </row>
    <row r="2309" spans="1:7" ht="13">
      <c r="A2309" s="11"/>
      <c r="F2309" s="11"/>
      <c r="G2309" s="11"/>
    </row>
    <row r="2310" spans="1:7" ht="13">
      <c r="A2310" s="11"/>
      <c r="F2310" s="11"/>
      <c r="G2310" s="11"/>
    </row>
    <row r="2311" spans="1:7" ht="13">
      <c r="A2311" s="11"/>
      <c r="F2311" s="11"/>
      <c r="G2311" s="11"/>
    </row>
    <row r="2312" spans="1:7" ht="13">
      <c r="A2312" s="11"/>
      <c r="F2312" s="11"/>
      <c r="G2312" s="11"/>
    </row>
    <row r="2313" spans="1:7" ht="13">
      <c r="A2313" s="11"/>
      <c r="F2313" s="11"/>
      <c r="G2313" s="11"/>
    </row>
    <row r="2314" spans="1:7" ht="13">
      <c r="A2314" s="11"/>
      <c r="F2314" s="11"/>
      <c r="G2314" s="11"/>
    </row>
    <row r="2315" spans="1:7" ht="13">
      <c r="A2315" s="11"/>
      <c r="F2315" s="11"/>
      <c r="G2315" s="11"/>
    </row>
    <row r="2316" spans="1:7" ht="13">
      <c r="A2316" s="11"/>
      <c r="F2316" s="11"/>
      <c r="G2316" s="11"/>
    </row>
    <row r="2317" spans="1:7" ht="13">
      <c r="A2317" s="11"/>
      <c r="F2317" s="11"/>
      <c r="G2317" s="11"/>
    </row>
    <row r="2318" spans="1:7" ht="13">
      <c r="A2318" s="11"/>
      <c r="F2318" s="11"/>
      <c r="G2318" s="11"/>
    </row>
    <row r="2319" spans="1:7" ht="13">
      <c r="A2319" s="11"/>
      <c r="F2319" s="11"/>
      <c r="G2319" s="11"/>
    </row>
    <row r="2320" spans="1:7" ht="13">
      <c r="A2320" s="11"/>
      <c r="F2320" s="11"/>
      <c r="G2320" s="11"/>
    </row>
    <row r="2321" spans="1:7" ht="13">
      <c r="A2321" s="11"/>
      <c r="F2321" s="11"/>
      <c r="G2321" s="11"/>
    </row>
    <row r="2322" spans="1:7" ht="13">
      <c r="A2322" s="11"/>
      <c r="F2322" s="11"/>
      <c r="G2322" s="11"/>
    </row>
    <row r="2323" spans="1:7" ht="13">
      <c r="A2323" s="11"/>
      <c r="F2323" s="11"/>
      <c r="G2323" s="11"/>
    </row>
    <row r="2324" spans="1:7" ht="13">
      <c r="A2324" s="11"/>
      <c r="F2324" s="11"/>
      <c r="G2324" s="11"/>
    </row>
    <row r="2325" spans="1:7" ht="13">
      <c r="A2325" s="11"/>
      <c r="F2325" s="11"/>
      <c r="G2325" s="11"/>
    </row>
    <row r="2326" spans="1:7" ht="13">
      <c r="A2326" s="11"/>
      <c r="F2326" s="11"/>
      <c r="G2326" s="11"/>
    </row>
    <row r="2327" spans="1:7" ht="13">
      <c r="A2327" s="11"/>
      <c r="F2327" s="11"/>
      <c r="G2327" s="11"/>
    </row>
    <row r="2328" spans="1:7" ht="13">
      <c r="A2328" s="11"/>
      <c r="F2328" s="11"/>
      <c r="G2328" s="11"/>
    </row>
    <row r="2329" spans="1:7" ht="13">
      <c r="A2329" s="11"/>
      <c r="F2329" s="11"/>
      <c r="G2329" s="11"/>
    </row>
    <row r="2330" spans="1:7" ht="13">
      <c r="A2330" s="11"/>
      <c r="F2330" s="11"/>
      <c r="G2330" s="11"/>
    </row>
    <row r="2331" spans="1:7" ht="13">
      <c r="A2331" s="11"/>
      <c r="F2331" s="11"/>
      <c r="G2331" s="11"/>
    </row>
    <row r="2332" spans="1:7" ht="13">
      <c r="A2332" s="11"/>
      <c r="F2332" s="11"/>
      <c r="G2332" s="11"/>
    </row>
    <row r="2333" spans="1:7" ht="13">
      <c r="A2333" s="11"/>
      <c r="F2333" s="11"/>
      <c r="G2333" s="11"/>
    </row>
    <row r="2334" spans="1:7" ht="13">
      <c r="A2334" s="11"/>
      <c r="F2334" s="11"/>
      <c r="G2334" s="11"/>
    </row>
    <row r="2335" spans="1:7" ht="13">
      <c r="A2335" s="11"/>
      <c r="F2335" s="11"/>
      <c r="G2335" s="11"/>
    </row>
    <row r="2336" spans="1:7" ht="13">
      <c r="A2336" s="11"/>
      <c r="F2336" s="11"/>
      <c r="G2336" s="11"/>
    </row>
    <row r="2337" spans="1:7" ht="13">
      <c r="A2337" s="11"/>
      <c r="F2337" s="11"/>
      <c r="G2337" s="11"/>
    </row>
    <row r="2338" spans="1:7" ht="13">
      <c r="A2338" s="11"/>
      <c r="F2338" s="11"/>
      <c r="G2338" s="11"/>
    </row>
    <row r="2339" spans="1:7" ht="13">
      <c r="A2339" s="11"/>
      <c r="F2339" s="11"/>
      <c r="G2339" s="11"/>
    </row>
    <row r="2340" spans="1:7" ht="13">
      <c r="A2340" s="11"/>
      <c r="F2340" s="11"/>
      <c r="G2340" s="11"/>
    </row>
    <row r="2341" spans="1:7" ht="13">
      <c r="A2341" s="11"/>
      <c r="F2341" s="11"/>
      <c r="G2341" s="11"/>
    </row>
    <row r="2342" spans="1:7" ht="13">
      <c r="A2342" s="11"/>
      <c r="F2342" s="11"/>
      <c r="G2342" s="11"/>
    </row>
    <row r="2343" spans="1:7" ht="13">
      <c r="A2343" s="11"/>
      <c r="F2343" s="11"/>
      <c r="G2343" s="11"/>
    </row>
    <row r="2344" spans="1:7" ht="13">
      <c r="A2344" s="11"/>
      <c r="F2344" s="11"/>
      <c r="G2344" s="11"/>
    </row>
    <row r="2345" spans="1:7" ht="13">
      <c r="A2345" s="11"/>
      <c r="F2345" s="11"/>
      <c r="G2345" s="11"/>
    </row>
    <row r="2346" spans="1:7" ht="13">
      <c r="A2346" s="11"/>
      <c r="F2346" s="11"/>
      <c r="G2346" s="11"/>
    </row>
    <row r="2347" spans="1:7" ht="13">
      <c r="A2347" s="11"/>
      <c r="F2347" s="11"/>
      <c r="G2347" s="11"/>
    </row>
    <row r="2348" spans="1:7" ht="13">
      <c r="A2348" s="11"/>
      <c r="F2348" s="11"/>
      <c r="G2348" s="11"/>
    </row>
    <row r="2349" spans="1:7" ht="13">
      <c r="A2349" s="11"/>
      <c r="F2349" s="11"/>
      <c r="G2349" s="11"/>
    </row>
    <row r="2350" spans="1:7" ht="13">
      <c r="A2350" s="11"/>
      <c r="F2350" s="11"/>
      <c r="G2350" s="11"/>
    </row>
    <row r="2351" spans="1:7" ht="13">
      <c r="A2351" s="11"/>
      <c r="F2351" s="11"/>
      <c r="G2351" s="11"/>
    </row>
    <row r="2352" spans="1:7" ht="13">
      <c r="A2352" s="11"/>
      <c r="F2352" s="11"/>
      <c r="G2352" s="11"/>
    </row>
    <row r="2353" spans="1:7" ht="13">
      <c r="A2353" s="11"/>
      <c r="F2353" s="11"/>
      <c r="G2353" s="11"/>
    </row>
    <row r="2354" spans="1:7" ht="13">
      <c r="A2354" s="11"/>
      <c r="F2354" s="11"/>
      <c r="G2354" s="11"/>
    </row>
    <row r="2355" spans="1:7" ht="13">
      <c r="A2355" s="11"/>
      <c r="F2355" s="11"/>
      <c r="G2355" s="11"/>
    </row>
    <row r="2356" spans="1:7" ht="13">
      <c r="A2356" s="11"/>
      <c r="F2356" s="11"/>
      <c r="G2356" s="11"/>
    </row>
    <row r="2357" spans="1:7" ht="13">
      <c r="A2357" s="11"/>
      <c r="F2357" s="11"/>
      <c r="G2357" s="11"/>
    </row>
    <row r="2358" spans="1:7" ht="13">
      <c r="A2358" s="11"/>
      <c r="F2358" s="11"/>
      <c r="G2358" s="11"/>
    </row>
    <row r="2359" spans="1:7" ht="13">
      <c r="A2359" s="11"/>
      <c r="F2359" s="11"/>
      <c r="G2359" s="11"/>
    </row>
    <row r="2360" spans="1:7" ht="13">
      <c r="A2360" s="11"/>
      <c r="F2360" s="11"/>
      <c r="G2360" s="11"/>
    </row>
    <row r="2361" spans="1:7" ht="13">
      <c r="A2361" s="11"/>
      <c r="F2361" s="11"/>
      <c r="G2361" s="11"/>
    </row>
    <row r="2362" spans="1:7" ht="13">
      <c r="A2362" s="11"/>
      <c r="F2362" s="11"/>
      <c r="G2362" s="11"/>
    </row>
    <row r="2363" spans="1:7" ht="13">
      <c r="A2363" s="11"/>
      <c r="F2363" s="11"/>
      <c r="G2363" s="11"/>
    </row>
    <row r="2364" spans="1:7" ht="13">
      <c r="A2364" s="11"/>
      <c r="F2364" s="11"/>
      <c r="G2364" s="11"/>
    </row>
    <row r="2365" spans="1:7" ht="13">
      <c r="A2365" s="11"/>
      <c r="F2365" s="11"/>
      <c r="G2365" s="11"/>
    </row>
    <row r="2366" spans="1:7" ht="13">
      <c r="A2366" s="11"/>
      <c r="F2366" s="11"/>
      <c r="G2366" s="11"/>
    </row>
    <row r="2367" spans="1:7" ht="13">
      <c r="A2367" s="11"/>
      <c r="F2367" s="11"/>
      <c r="G2367" s="11"/>
    </row>
    <row r="2368" spans="1:7" ht="13">
      <c r="A2368" s="11"/>
      <c r="F2368" s="11"/>
      <c r="G2368" s="11"/>
    </row>
    <row r="2369" spans="1:7" ht="13">
      <c r="A2369" s="11"/>
      <c r="F2369" s="11"/>
      <c r="G2369" s="11"/>
    </row>
    <row r="2370" spans="1:7" ht="13">
      <c r="A2370" s="11"/>
      <c r="F2370" s="11"/>
      <c r="G2370" s="11"/>
    </row>
    <row r="2371" spans="1:7" ht="13">
      <c r="A2371" s="11"/>
      <c r="F2371" s="11"/>
      <c r="G2371" s="11"/>
    </row>
  </sheetData>
  <autoFilter ref="A1:AE157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R1577"/>
  <sheetViews>
    <sheetView topLeftCell="A1120" workbookViewId="0"/>
  </sheetViews>
  <sheetFormatPr baseColWidth="10" defaultColWidth="12.6640625" defaultRowHeight="15.75" customHeight="1"/>
  <cols>
    <col min="1" max="1" width="11.1640625" customWidth="1"/>
    <col min="2" max="2" width="12.33203125" customWidth="1"/>
    <col min="3" max="3" width="10.83203125" customWidth="1"/>
    <col min="4" max="4" width="21.5" customWidth="1"/>
    <col min="5" max="6" width="12.83203125" customWidth="1"/>
    <col min="7" max="16" width="9.33203125" customWidth="1"/>
    <col min="17" max="17" width="9.1640625" customWidth="1"/>
    <col min="18" max="18" width="9.33203125" customWidth="1"/>
  </cols>
  <sheetData>
    <row r="1" spans="1:18" ht="15.75" customHeight="1">
      <c r="A1" s="1"/>
      <c r="B1" s="1"/>
      <c r="C1" s="1"/>
      <c r="D1" s="1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</row>
    <row r="2" spans="1:18" ht="15.75" customHeight="1">
      <c r="A2" s="1"/>
      <c r="B2" s="1"/>
      <c r="C2" s="1"/>
      <c r="D2" s="1" t="s">
        <v>4728</v>
      </c>
      <c r="E2" s="11" t="e">
        <f t="shared" ref="E2:R2" si="0">SUM(E8:E1577)</f>
        <v>#N/A</v>
      </c>
      <c r="F2" s="11" t="e">
        <f t="shared" si="0"/>
        <v>#N/A</v>
      </c>
      <c r="G2" s="11" t="e">
        <f t="shared" si="0"/>
        <v>#N/A</v>
      </c>
      <c r="H2" s="11" t="e">
        <f t="shared" si="0"/>
        <v>#N/A</v>
      </c>
      <c r="I2" s="11" t="e">
        <f t="shared" si="0"/>
        <v>#N/A</v>
      </c>
      <c r="J2" s="11" t="e">
        <f t="shared" si="0"/>
        <v>#N/A</v>
      </c>
      <c r="K2" s="11" t="e">
        <f t="shared" si="0"/>
        <v>#N/A</v>
      </c>
      <c r="L2" s="11" t="e">
        <f t="shared" si="0"/>
        <v>#N/A</v>
      </c>
      <c r="M2" s="11" t="e">
        <f t="shared" si="0"/>
        <v>#N/A</v>
      </c>
      <c r="N2" s="11" t="e">
        <f t="shared" si="0"/>
        <v>#N/A</v>
      </c>
      <c r="O2" s="11" t="e">
        <f t="shared" si="0"/>
        <v>#N/A</v>
      </c>
      <c r="P2" s="11" t="e">
        <f t="shared" si="0"/>
        <v>#N/A</v>
      </c>
      <c r="Q2" s="11" t="e">
        <f t="shared" si="0"/>
        <v>#N/A</v>
      </c>
      <c r="R2" s="11" t="e">
        <f t="shared" si="0"/>
        <v>#N/A</v>
      </c>
    </row>
    <row r="3" spans="1:18" ht="15.75" customHeight="1">
      <c r="A3" s="1"/>
      <c r="B3" s="1"/>
      <c r="C3" s="1"/>
      <c r="D3" s="1" t="s">
        <v>4729</v>
      </c>
      <c r="E3" s="14">
        <v>45597</v>
      </c>
      <c r="F3" s="14">
        <v>45627</v>
      </c>
      <c r="G3" s="14">
        <v>45658</v>
      </c>
      <c r="H3" s="14">
        <v>45689</v>
      </c>
      <c r="I3" s="14">
        <v>45717</v>
      </c>
      <c r="J3" s="14">
        <v>45748</v>
      </c>
      <c r="K3" s="14">
        <v>45778</v>
      </c>
      <c r="L3" s="14">
        <v>45809</v>
      </c>
      <c r="M3" s="14">
        <v>45839</v>
      </c>
      <c r="N3" s="14">
        <v>45870</v>
      </c>
      <c r="O3" s="14">
        <v>45901</v>
      </c>
      <c r="P3" s="14">
        <v>45931</v>
      </c>
      <c r="Q3" s="14">
        <v>45962</v>
      </c>
      <c r="R3" s="14">
        <v>45992</v>
      </c>
    </row>
    <row r="4" spans="1:18" ht="15.75" customHeight="1">
      <c r="A4" s="1"/>
      <c r="B4" s="1"/>
      <c r="C4" s="1"/>
      <c r="D4" s="1" t="s">
        <v>4730</v>
      </c>
      <c r="E4" s="15" t="e">
        <f t="shared" ref="E4:R4" si="1">1-E2/(COUNTA($A:$A)-1)</f>
        <v>#N/A</v>
      </c>
      <c r="F4" s="15" t="e">
        <f t="shared" si="1"/>
        <v>#N/A</v>
      </c>
      <c r="G4" s="15" t="e">
        <f t="shared" si="1"/>
        <v>#N/A</v>
      </c>
      <c r="H4" s="15" t="e">
        <f t="shared" si="1"/>
        <v>#N/A</v>
      </c>
      <c r="I4" s="15" t="e">
        <f t="shared" si="1"/>
        <v>#N/A</v>
      </c>
      <c r="J4" s="15" t="e">
        <f t="shared" si="1"/>
        <v>#N/A</v>
      </c>
      <c r="K4" s="15" t="e">
        <f t="shared" si="1"/>
        <v>#N/A</v>
      </c>
      <c r="L4" s="15" t="e">
        <f t="shared" si="1"/>
        <v>#N/A</v>
      </c>
      <c r="M4" s="15" t="e">
        <f t="shared" si="1"/>
        <v>#N/A</v>
      </c>
      <c r="N4" s="15" t="e">
        <f t="shared" si="1"/>
        <v>#N/A</v>
      </c>
      <c r="O4" s="15" t="e">
        <f t="shared" si="1"/>
        <v>#N/A</v>
      </c>
      <c r="P4" s="15" t="e">
        <f t="shared" si="1"/>
        <v>#N/A</v>
      </c>
      <c r="Q4" s="15" t="e">
        <f t="shared" si="1"/>
        <v>#N/A</v>
      </c>
      <c r="R4" s="15" t="e">
        <f t="shared" si="1"/>
        <v>#N/A</v>
      </c>
    </row>
    <row r="5" spans="1:18" ht="15.75" customHeight="1">
      <c r="A5" s="1"/>
      <c r="B5" s="1"/>
      <c r="C5" s="1"/>
      <c r="D5" s="1" t="s">
        <v>4731</v>
      </c>
      <c r="E5" s="13" t="e">
        <f t="shared" ref="E5:R5" ca="1" si="2">SUMIF(E7:E1577,"",$C8:$C1577)</f>
        <v>#N/A</v>
      </c>
      <c r="F5" s="13" t="e">
        <f t="shared" ca="1" si="2"/>
        <v>#N/A</v>
      </c>
      <c r="G5" s="13" t="e">
        <f t="shared" ca="1" si="2"/>
        <v>#N/A</v>
      </c>
      <c r="H5" s="13" t="e">
        <f t="shared" ca="1" si="2"/>
        <v>#N/A</v>
      </c>
      <c r="I5" s="13" t="e">
        <f t="shared" ca="1" si="2"/>
        <v>#N/A</v>
      </c>
      <c r="J5" s="13" t="e">
        <f t="shared" ca="1" si="2"/>
        <v>#N/A</v>
      </c>
      <c r="K5" s="13" t="e">
        <f t="shared" ca="1" si="2"/>
        <v>#N/A</v>
      </c>
      <c r="L5" s="13" t="e">
        <f t="shared" ca="1" si="2"/>
        <v>#N/A</v>
      </c>
      <c r="M5" s="13" t="e">
        <f t="shared" ca="1" si="2"/>
        <v>#N/A</v>
      </c>
      <c r="N5" s="13" t="e">
        <f t="shared" ca="1" si="2"/>
        <v>#N/A</v>
      </c>
      <c r="O5" s="13" t="e">
        <f t="shared" ca="1" si="2"/>
        <v>#N/A</v>
      </c>
      <c r="P5" s="13" t="e">
        <f t="shared" ca="1" si="2"/>
        <v>#N/A</v>
      </c>
      <c r="Q5" s="13" t="e">
        <f t="shared" ca="1" si="2"/>
        <v>#N/A</v>
      </c>
      <c r="R5" s="13" t="e">
        <f t="shared" ca="1" si="2"/>
        <v>#N/A</v>
      </c>
    </row>
    <row r="6" spans="1:18" ht="15.75" customHeight="1">
      <c r="A6" s="1"/>
      <c r="B6" s="1"/>
      <c r="C6" s="1"/>
      <c r="D6" s="1"/>
      <c r="E6" s="16"/>
      <c r="F6" s="16"/>
    </row>
    <row r="7" spans="1:18" ht="15.75" customHeight="1">
      <c r="A7" s="1" t="s">
        <v>40</v>
      </c>
      <c r="B7" s="1" t="s">
        <v>4732</v>
      </c>
      <c r="C7" s="1" t="s">
        <v>4733</v>
      </c>
      <c r="D7" s="1" t="s">
        <v>4734</v>
      </c>
      <c r="E7" s="16"/>
      <c r="F7" s="16"/>
    </row>
    <row r="8" spans="1:18" ht="15.75" customHeight="1">
      <c r="A8" s="11" t="s">
        <v>49</v>
      </c>
      <c r="B8" s="17" t="e">
        <f>VLOOKUP(A8,list!A:P,16,FALSE)</f>
        <v>#N/A</v>
      </c>
      <c r="C8" s="18" t="e">
        <f>VLOOKUP(A8,list!A:P,3,FALSE)</f>
        <v>#N/A</v>
      </c>
      <c r="D8" s="6" t="e">
        <f>VLOOKUP(A8,list!A:P,12,FALSE)</f>
        <v>#N/A</v>
      </c>
      <c r="E8" s="6" t="e">
        <f t="shared" ref="E8:R8" si="3">IF($B8&lt;E$3,1,"")</f>
        <v>#N/A</v>
      </c>
      <c r="F8" s="6" t="e">
        <f t="shared" si="3"/>
        <v>#N/A</v>
      </c>
      <c r="G8" s="6" t="e">
        <f t="shared" si="3"/>
        <v>#N/A</v>
      </c>
      <c r="H8" s="6" t="e">
        <f t="shared" si="3"/>
        <v>#N/A</v>
      </c>
      <c r="I8" s="6" t="e">
        <f t="shared" si="3"/>
        <v>#N/A</v>
      </c>
      <c r="J8" s="6" t="e">
        <f t="shared" si="3"/>
        <v>#N/A</v>
      </c>
      <c r="K8" s="6" t="e">
        <f t="shared" si="3"/>
        <v>#N/A</v>
      </c>
      <c r="L8" s="6" t="e">
        <f t="shared" si="3"/>
        <v>#N/A</v>
      </c>
      <c r="M8" s="6" t="e">
        <f t="shared" si="3"/>
        <v>#N/A</v>
      </c>
      <c r="N8" s="6" t="e">
        <f t="shared" si="3"/>
        <v>#N/A</v>
      </c>
      <c r="O8" s="6" t="e">
        <f t="shared" si="3"/>
        <v>#N/A</v>
      </c>
      <c r="P8" s="6" t="e">
        <f t="shared" si="3"/>
        <v>#N/A</v>
      </c>
      <c r="Q8" s="6" t="e">
        <f t="shared" si="3"/>
        <v>#N/A</v>
      </c>
      <c r="R8" s="6" t="e">
        <f t="shared" si="3"/>
        <v>#N/A</v>
      </c>
    </row>
    <row r="9" spans="1:18" ht="15.75" customHeight="1">
      <c r="A9" s="11" t="s">
        <v>4681</v>
      </c>
      <c r="B9" s="17" t="e">
        <f>VLOOKUP(A9,list!A:P,16,FALSE)</f>
        <v>#N/A</v>
      </c>
      <c r="C9" s="18" t="e">
        <f>VLOOKUP(A9,list!A:P,3,FALSE)</f>
        <v>#N/A</v>
      </c>
      <c r="D9" s="6" t="e">
        <f>VLOOKUP(A9,list!A:P,12,FALSE)</f>
        <v>#N/A</v>
      </c>
      <c r="E9" s="6" t="e">
        <f t="shared" ref="E9:R9" si="4">IF($B9&lt;E$3,1,"")</f>
        <v>#N/A</v>
      </c>
      <c r="F9" s="6" t="e">
        <f t="shared" si="4"/>
        <v>#N/A</v>
      </c>
      <c r="G9" s="6" t="e">
        <f t="shared" si="4"/>
        <v>#N/A</v>
      </c>
      <c r="H9" s="6" t="e">
        <f t="shared" si="4"/>
        <v>#N/A</v>
      </c>
      <c r="I9" s="6" t="e">
        <f t="shared" si="4"/>
        <v>#N/A</v>
      </c>
      <c r="J9" s="6" t="e">
        <f t="shared" si="4"/>
        <v>#N/A</v>
      </c>
      <c r="K9" s="6" t="e">
        <f t="shared" si="4"/>
        <v>#N/A</v>
      </c>
      <c r="L9" s="6" t="e">
        <f t="shared" si="4"/>
        <v>#N/A</v>
      </c>
      <c r="M9" s="6" t="e">
        <f t="shared" si="4"/>
        <v>#N/A</v>
      </c>
      <c r="N9" s="6" t="e">
        <f t="shared" si="4"/>
        <v>#N/A</v>
      </c>
      <c r="O9" s="6" t="e">
        <f t="shared" si="4"/>
        <v>#N/A</v>
      </c>
      <c r="P9" s="6" t="e">
        <f t="shared" si="4"/>
        <v>#N/A</v>
      </c>
      <c r="Q9" s="6" t="e">
        <f t="shared" si="4"/>
        <v>#N/A</v>
      </c>
      <c r="R9" s="6" t="e">
        <f t="shared" si="4"/>
        <v>#N/A</v>
      </c>
    </row>
    <row r="10" spans="1:18" ht="15.75" customHeight="1">
      <c r="A10" s="11" t="s">
        <v>52</v>
      </c>
      <c r="B10" s="17" t="e">
        <f>VLOOKUP(A10,list!A:P,16,FALSE)</f>
        <v>#N/A</v>
      </c>
      <c r="C10" s="18" t="e">
        <f>VLOOKUP(A10,list!A:P,3,FALSE)</f>
        <v>#N/A</v>
      </c>
      <c r="D10" s="6" t="e">
        <f>VLOOKUP(A10,list!A:P,12,FALSE)</f>
        <v>#N/A</v>
      </c>
      <c r="E10" s="6" t="e">
        <f t="shared" ref="E10:R10" si="5">IF($B10&lt;E$3,1,"")</f>
        <v>#N/A</v>
      </c>
      <c r="F10" s="6" t="e">
        <f t="shared" si="5"/>
        <v>#N/A</v>
      </c>
      <c r="G10" s="6" t="e">
        <f t="shared" si="5"/>
        <v>#N/A</v>
      </c>
      <c r="H10" s="6" t="e">
        <f t="shared" si="5"/>
        <v>#N/A</v>
      </c>
      <c r="I10" s="6" t="e">
        <f t="shared" si="5"/>
        <v>#N/A</v>
      </c>
      <c r="J10" s="6" t="e">
        <f t="shared" si="5"/>
        <v>#N/A</v>
      </c>
      <c r="K10" s="6" t="e">
        <f t="shared" si="5"/>
        <v>#N/A</v>
      </c>
      <c r="L10" s="6" t="e">
        <f t="shared" si="5"/>
        <v>#N/A</v>
      </c>
      <c r="M10" s="6" t="e">
        <f t="shared" si="5"/>
        <v>#N/A</v>
      </c>
      <c r="N10" s="6" t="e">
        <f t="shared" si="5"/>
        <v>#N/A</v>
      </c>
      <c r="O10" s="6" t="e">
        <f t="shared" si="5"/>
        <v>#N/A</v>
      </c>
      <c r="P10" s="6" t="e">
        <f t="shared" si="5"/>
        <v>#N/A</v>
      </c>
      <c r="Q10" s="6" t="e">
        <f t="shared" si="5"/>
        <v>#N/A</v>
      </c>
      <c r="R10" s="6" t="e">
        <f t="shared" si="5"/>
        <v>#N/A</v>
      </c>
    </row>
    <row r="11" spans="1:18" ht="15.75" customHeight="1">
      <c r="A11" s="11" t="s">
        <v>4683</v>
      </c>
      <c r="B11" s="17" t="e">
        <f>VLOOKUP(A11,list!A:P,16,FALSE)</f>
        <v>#N/A</v>
      </c>
      <c r="C11" s="18" t="e">
        <f>VLOOKUP(A11,list!A:P,3,FALSE)</f>
        <v>#N/A</v>
      </c>
      <c r="D11" s="6" t="e">
        <f>VLOOKUP(A11,list!A:P,12,FALSE)</f>
        <v>#N/A</v>
      </c>
      <c r="E11" s="6" t="e">
        <f t="shared" ref="E11:R11" si="6">IF($B11&lt;E$3,1,"")</f>
        <v>#N/A</v>
      </c>
      <c r="F11" s="6" t="e">
        <f t="shared" si="6"/>
        <v>#N/A</v>
      </c>
      <c r="G11" s="6" t="e">
        <f t="shared" si="6"/>
        <v>#N/A</v>
      </c>
      <c r="H11" s="6" t="e">
        <f t="shared" si="6"/>
        <v>#N/A</v>
      </c>
      <c r="I11" s="6" t="e">
        <f t="shared" si="6"/>
        <v>#N/A</v>
      </c>
      <c r="J11" s="6" t="e">
        <f t="shared" si="6"/>
        <v>#N/A</v>
      </c>
      <c r="K11" s="6" t="e">
        <f t="shared" si="6"/>
        <v>#N/A</v>
      </c>
      <c r="L11" s="6" t="e">
        <f t="shared" si="6"/>
        <v>#N/A</v>
      </c>
      <c r="M11" s="6" t="e">
        <f t="shared" si="6"/>
        <v>#N/A</v>
      </c>
      <c r="N11" s="6" t="e">
        <f t="shared" si="6"/>
        <v>#N/A</v>
      </c>
      <c r="O11" s="6" t="e">
        <f t="shared" si="6"/>
        <v>#N/A</v>
      </c>
      <c r="P11" s="6" t="e">
        <f t="shared" si="6"/>
        <v>#N/A</v>
      </c>
      <c r="Q11" s="6" t="e">
        <f t="shared" si="6"/>
        <v>#N/A</v>
      </c>
      <c r="R11" s="6" t="e">
        <f t="shared" si="6"/>
        <v>#N/A</v>
      </c>
    </row>
    <row r="12" spans="1:18" ht="15.75" customHeight="1">
      <c r="A12" s="11" t="s">
        <v>54</v>
      </c>
      <c r="B12" s="17" t="e">
        <f>VLOOKUP(A12,list!A:P,16,FALSE)</f>
        <v>#N/A</v>
      </c>
      <c r="C12" s="18" t="e">
        <f>VLOOKUP(A12,list!A:P,3,FALSE)</f>
        <v>#N/A</v>
      </c>
      <c r="D12" s="6" t="e">
        <f>VLOOKUP(A12,list!A:P,12,FALSE)</f>
        <v>#N/A</v>
      </c>
      <c r="E12" s="6" t="e">
        <f t="shared" ref="E12:R12" si="7">IF($B12&lt;E$3,1,"")</f>
        <v>#N/A</v>
      </c>
      <c r="F12" s="6" t="e">
        <f t="shared" si="7"/>
        <v>#N/A</v>
      </c>
      <c r="G12" s="6" t="e">
        <f t="shared" si="7"/>
        <v>#N/A</v>
      </c>
      <c r="H12" s="6" t="e">
        <f t="shared" si="7"/>
        <v>#N/A</v>
      </c>
      <c r="I12" s="6" t="e">
        <f t="shared" si="7"/>
        <v>#N/A</v>
      </c>
      <c r="J12" s="6" t="e">
        <f t="shared" si="7"/>
        <v>#N/A</v>
      </c>
      <c r="K12" s="6" t="e">
        <f t="shared" si="7"/>
        <v>#N/A</v>
      </c>
      <c r="L12" s="6" t="e">
        <f t="shared" si="7"/>
        <v>#N/A</v>
      </c>
      <c r="M12" s="6" t="e">
        <f t="shared" si="7"/>
        <v>#N/A</v>
      </c>
      <c r="N12" s="6" t="e">
        <f t="shared" si="7"/>
        <v>#N/A</v>
      </c>
      <c r="O12" s="6" t="e">
        <f t="shared" si="7"/>
        <v>#N/A</v>
      </c>
      <c r="P12" s="6" t="e">
        <f t="shared" si="7"/>
        <v>#N/A</v>
      </c>
      <c r="Q12" s="6" t="e">
        <f t="shared" si="7"/>
        <v>#N/A</v>
      </c>
      <c r="R12" s="6" t="e">
        <f t="shared" si="7"/>
        <v>#N/A</v>
      </c>
    </row>
    <row r="13" spans="1:18" ht="15.75" customHeight="1">
      <c r="A13" s="11" t="s">
        <v>57</v>
      </c>
      <c r="B13" s="17" t="e">
        <f>VLOOKUP(A13,list!A:P,16,FALSE)</f>
        <v>#N/A</v>
      </c>
      <c r="C13" s="18" t="e">
        <f>VLOOKUP(A13,list!A:P,3,FALSE)</f>
        <v>#N/A</v>
      </c>
      <c r="D13" s="6" t="e">
        <f>VLOOKUP(A13,list!A:P,12,FALSE)</f>
        <v>#N/A</v>
      </c>
      <c r="E13" s="6" t="e">
        <f t="shared" ref="E13:R13" si="8">IF($B13&lt;E$3,1,"")</f>
        <v>#N/A</v>
      </c>
      <c r="F13" s="6" t="e">
        <f t="shared" si="8"/>
        <v>#N/A</v>
      </c>
      <c r="G13" s="6" t="e">
        <f t="shared" si="8"/>
        <v>#N/A</v>
      </c>
      <c r="H13" s="6" t="e">
        <f t="shared" si="8"/>
        <v>#N/A</v>
      </c>
      <c r="I13" s="6" t="e">
        <f t="shared" si="8"/>
        <v>#N/A</v>
      </c>
      <c r="J13" s="6" t="e">
        <f t="shared" si="8"/>
        <v>#N/A</v>
      </c>
      <c r="K13" s="6" t="e">
        <f t="shared" si="8"/>
        <v>#N/A</v>
      </c>
      <c r="L13" s="6" t="e">
        <f t="shared" si="8"/>
        <v>#N/A</v>
      </c>
      <c r="M13" s="6" t="e">
        <f t="shared" si="8"/>
        <v>#N/A</v>
      </c>
      <c r="N13" s="6" t="e">
        <f t="shared" si="8"/>
        <v>#N/A</v>
      </c>
      <c r="O13" s="6" t="e">
        <f t="shared" si="8"/>
        <v>#N/A</v>
      </c>
      <c r="P13" s="6" t="e">
        <f t="shared" si="8"/>
        <v>#N/A</v>
      </c>
      <c r="Q13" s="6" t="e">
        <f t="shared" si="8"/>
        <v>#N/A</v>
      </c>
      <c r="R13" s="6" t="e">
        <f t="shared" si="8"/>
        <v>#N/A</v>
      </c>
    </row>
    <row r="14" spans="1:18" ht="15.75" customHeight="1">
      <c r="A14" s="11" t="s">
        <v>60</v>
      </c>
      <c r="B14" s="17" t="e">
        <f>VLOOKUP(A14,list!A:P,16,FALSE)</f>
        <v>#N/A</v>
      </c>
      <c r="C14" s="18" t="e">
        <f>VLOOKUP(A14,list!A:P,3,FALSE)</f>
        <v>#N/A</v>
      </c>
      <c r="D14" s="6" t="e">
        <f>VLOOKUP(A14,list!A:P,12,FALSE)</f>
        <v>#N/A</v>
      </c>
      <c r="E14" s="6" t="e">
        <f t="shared" ref="E14:R14" si="9">IF($B14&lt;E$3,1,"")</f>
        <v>#N/A</v>
      </c>
      <c r="F14" s="6" t="e">
        <f t="shared" si="9"/>
        <v>#N/A</v>
      </c>
      <c r="G14" s="6" t="e">
        <f t="shared" si="9"/>
        <v>#N/A</v>
      </c>
      <c r="H14" s="6" t="e">
        <f t="shared" si="9"/>
        <v>#N/A</v>
      </c>
      <c r="I14" s="6" t="e">
        <f t="shared" si="9"/>
        <v>#N/A</v>
      </c>
      <c r="J14" s="6" t="e">
        <f t="shared" si="9"/>
        <v>#N/A</v>
      </c>
      <c r="K14" s="6" t="e">
        <f t="shared" si="9"/>
        <v>#N/A</v>
      </c>
      <c r="L14" s="6" t="e">
        <f t="shared" si="9"/>
        <v>#N/A</v>
      </c>
      <c r="M14" s="6" t="e">
        <f t="shared" si="9"/>
        <v>#N/A</v>
      </c>
      <c r="N14" s="6" t="e">
        <f t="shared" si="9"/>
        <v>#N/A</v>
      </c>
      <c r="O14" s="6" t="e">
        <f t="shared" si="9"/>
        <v>#N/A</v>
      </c>
      <c r="P14" s="6" t="e">
        <f t="shared" si="9"/>
        <v>#N/A</v>
      </c>
      <c r="Q14" s="6" t="e">
        <f t="shared" si="9"/>
        <v>#N/A</v>
      </c>
      <c r="R14" s="6" t="e">
        <f t="shared" si="9"/>
        <v>#N/A</v>
      </c>
    </row>
    <row r="15" spans="1:18" ht="15.75" customHeight="1">
      <c r="A15" s="11" t="s">
        <v>63</v>
      </c>
      <c r="B15" s="17" t="e">
        <f>VLOOKUP(A15,list!A:P,16,FALSE)</f>
        <v>#N/A</v>
      </c>
      <c r="C15" s="18" t="e">
        <f>VLOOKUP(A15,list!A:P,3,FALSE)</f>
        <v>#N/A</v>
      </c>
      <c r="D15" s="6" t="e">
        <f>VLOOKUP(A15,list!A:P,12,FALSE)</f>
        <v>#N/A</v>
      </c>
      <c r="E15" s="6" t="e">
        <f t="shared" ref="E15:R15" si="10">IF($B15&lt;E$3,1,"")</f>
        <v>#N/A</v>
      </c>
      <c r="F15" s="6" t="e">
        <f t="shared" si="10"/>
        <v>#N/A</v>
      </c>
      <c r="G15" s="6" t="e">
        <f t="shared" si="10"/>
        <v>#N/A</v>
      </c>
      <c r="H15" s="6" t="e">
        <f t="shared" si="10"/>
        <v>#N/A</v>
      </c>
      <c r="I15" s="6" t="e">
        <f t="shared" si="10"/>
        <v>#N/A</v>
      </c>
      <c r="J15" s="6" t="e">
        <f t="shared" si="10"/>
        <v>#N/A</v>
      </c>
      <c r="K15" s="6" t="e">
        <f t="shared" si="10"/>
        <v>#N/A</v>
      </c>
      <c r="L15" s="6" t="e">
        <f t="shared" si="10"/>
        <v>#N/A</v>
      </c>
      <c r="M15" s="6" t="e">
        <f t="shared" si="10"/>
        <v>#N/A</v>
      </c>
      <c r="N15" s="6" t="e">
        <f t="shared" si="10"/>
        <v>#N/A</v>
      </c>
      <c r="O15" s="6" t="e">
        <f t="shared" si="10"/>
        <v>#N/A</v>
      </c>
      <c r="P15" s="6" t="e">
        <f t="shared" si="10"/>
        <v>#N/A</v>
      </c>
      <c r="Q15" s="6" t="e">
        <f t="shared" si="10"/>
        <v>#N/A</v>
      </c>
      <c r="R15" s="6" t="e">
        <f t="shared" si="10"/>
        <v>#N/A</v>
      </c>
    </row>
    <row r="16" spans="1:18" ht="15.75" customHeight="1">
      <c r="A16" s="11" t="s">
        <v>66</v>
      </c>
      <c r="B16" s="17">
        <f>VLOOKUP(A16,list!A:P,16,FALSE)</f>
        <v>45825</v>
      </c>
      <c r="C16" s="18">
        <f>VLOOKUP(A16,list!A:P,3,FALSE)</f>
        <v>860</v>
      </c>
      <c r="D16" s="6" t="str">
        <f>VLOOKUP(A16,list!A:P,12,FALSE)</f>
        <v>Marousi</v>
      </c>
      <c r="E16" s="6" t="str">
        <f t="shared" ref="E16:R16" si="11">IF($B16&lt;E$3,1,"")</f>
        <v/>
      </c>
      <c r="F16" s="6" t="str">
        <f t="shared" si="11"/>
        <v/>
      </c>
      <c r="G16" s="6" t="str">
        <f t="shared" si="11"/>
        <v/>
      </c>
      <c r="H16" s="6" t="str">
        <f t="shared" si="11"/>
        <v/>
      </c>
      <c r="I16" s="6" t="str">
        <f t="shared" si="11"/>
        <v/>
      </c>
      <c r="J16" s="6" t="str">
        <f t="shared" si="11"/>
        <v/>
      </c>
      <c r="K16" s="6" t="str">
        <f t="shared" si="11"/>
        <v/>
      </c>
      <c r="L16" s="6" t="str">
        <f t="shared" si="11"/>
        <v/>
      </c>
      <c r="M16" s="6">
        <f t="shared" si="11"/>
        <v>1</v>
      </c>
      <c r="N16" s="6">
        <f t="shared" si="11"/>
        <v>1</v>
      </c>
      <c r="O16" s="6">
        <f t="shared" si="11"/>
        <v>1</v>
      </c>
      <c r="P16" s="6">
        <f t="shared" si="11"/>
        <v>1</v>
      </c>
      <c r="Q16" s="6">
        <f t="shared" si="11"/>
        <v>1</v>
      </c>
      <c r="R16" s="6">
        <f t="shared" si="11"/>
        <v>1</v>
      </c>
    </row>
    <row r="17" spans="1:18" ht="15.75" customHeight="1">
      <c r="A17" s="11" t="s">
        <v>69</v>
      </c>
      <c r="B17" s="17">
        <f>VLOOKUP(A17,list!A:P,16,FALSE)</f>
        <v>45690</v>
      </c>
      <c r="C17" s="18">
        <f>VLOOKUP(A17,list!A:P,3,FALSE)</f>
        <v>870</v>
      </c>
      <c r="D17" s="6" t="str">
        <f>VLOOKUP(A17,list!A:P,12,FALSE)</f>
        <v>Marousi</v>
      </c>
      <c r="E17" s="6" t="str">
        <f t="shared" ref="E17:R17" si="12">IF($B17&lt;E$3,1,"")</f>
        <v/>
      </c>
      <c r="F17" s="6" t="str">
        <f t="shared" si="12"/>
        <v/>
      </c>
      <c r="G17" s="6" t="str">
        <f t="shared" si="12"/>
        <v/>
      </c>
      <c r="H17" s="6" t="str">
        <f t="shared" si="12"/>
        <v/>
      </c>
      <c r="I17" s="6">
        <f t="shared" si="12"/>
        <v>1</v>
      </c>
      <c r="J17" s="6">
        <f t="shared" si="12"/>
        <v>1</v>
      </c>
      <c r="K17" s="6">
        <f t="shared" si="12"/>
        <v>1</v>
      </c>
      <c r="L17" s="6">
        <f t="shared" si="12"/>
        <v>1</v>
      </c>
      <c r="M17" s="6">
        <f t="shared" si="12"/>
        <v>1</v>
      </c>
      <c r="N17" s="6">
        <f t="shared" si="12"/>
        <v>1</v>
      </c>
      <c r="O17" s="6">
        <f t="shared" si="12"/>
        <v>1</v>
      </c>
      <c r="P17" s="6">
        <f t="shared" si="12"/>
        <v>1</v>
      </c>
      <c r="Q17" s="6">
        <f t="shared" si="12"/>
        <v>1</v>
      </c>
      <c r="R17" s="6">
        <f t="shared" si="12"/>
        <v>1</v>
      </c>
    </row>
    <row r="18" spans="1:18" ht="15.75" customHeight="1">
      <c r="A18" s="11" t="s">
        <v>72</v>
      </c>
      <c r="B18" s="17">
        <f>VLOOKUP(A18,list!A:P,16,FALSE)</f>
        <v>45688</v>
      </c>
      <c r="C18" s="18">
        <f>VLOOKUP(A18,list!A:P,3,FALSE)</f>
        <v>880</v>
      </c>
      <c r="D18" s="6" t="str">
        <f>VLOOKUP(A18,list!A:P,12,FALSE)</f>
        <v>Agia Paraskevi</v>
      </c>
      <c r="E18" s="6" t="str">
        <f t="shared" ref="E18:R18" si="13">IF($B18&lt;E$3,1,"")</f>
        <v/>
      </c>
      <c r="F18" s="6" t="str">
        <f t="shared" si="13"/>
        <v/>
      </c>
      <c r="G18" s="6" t="str">
        <f t="shared" si="13"/>
        <v/>
      </c>
      <c r="H18" s="6">
        <f t="shared" si="13"/>
        <v>1</v>
      </c>
      <c r="I18" s="6">
        <f t="shared" si="13"/>
        <v>1</v>
      </c>
      <c r="J18" s="6">
        <f t="shared" si="13"/>
        <v>1</v>
      </c>
      <c r="K18" s="6">
        <f t="shared" si="13"/>
        <v>1</v>
      </c>
      <c r="L18" s="6">
        <f t="shared" si="13"/>
        <v>1</v>
      </c>
      <c r="M18" s="6">
        <f t="shared" si="13"/>
        <v>1</v>
      </c>
      <c r="N18" s="6">
        <f t="shared" si="13"/>
        <v>1</v>
      </c>
      <c r="O18" s="6">
        <f t="shared" si="13"/>
        <v>1</v>
      </c>
      <c r="P18" s="6">
        <f t="shared" si="13"/>
        <v>1</v>
      </c>
      <c r="Q18" s="6">
        <f t="shared" si="13"/>
        <v>1</v>
      </c>
      <c r="R18" s="6">
        <f t="shared" si="13"/>
        <v>1</v>
      </c>
    </row>
    <row r="19" spans="1:18" ht="15.75" customHeight="1">
      <c r="A19" s="11" t="s">
        <v>75</v>
      </c>
      <c r="B19" s="17">
        <f>VLOOKUP(A19,list!A:P,16,FALSE)</f>
        <v>45749</v>
      </c>
      <c r="C19" s="18">
        <f>VLOOKUP(A19,list!A:P,3,FALSE)</f>
        <v>890</v>
      </c>
      <c r="D19" s="6" t="str">
        <f>VLOOKUP(A19,list!A:P,12,FALSE)</f>
        <v>Pangrati</v>
      </c>
      <c r="E19" s="6" t="str">
        <f t="shared" ref="E19:R19" si="14">IF($B19&lt;E$3,1,"")</f>
        <v/>
      </c>
      <c r="F19" s="6" t="str">
        <f t="shared" si="14"/>
        <v/>
      </c>
      <c r="G19" s="6" t="str">
        <f t="shared" si="14"/>
        <v/>
      </c>
      <c r="H19" s="6" t="str">
        <f t="shared" si="14"/>
        <v/>
      </c>
      <c r="I19" s="6" t="str">
        <f t="shared" si="14"/>
        <v/>
      </c>
      <c r="J19" s="6" t="str">
        <f t="shared" si="14"/>
        <v/>
      </c>
      <c r="K19" s="6">
        <f t="shared" si="14"/>
        <v>1</v>
      </c>
      <c r="L19" s="6">
        <f t="shared" si="14"/>
        <v>1</v>
      </c>
      <c r="M19" s="6">
        <f t="shared" si="14"/>
        <v>1</v>
      </c>
      <c r="N19" s="6">
        <f t="shared" si="14"/>
        <v>1</v>
      </c>
      <c r="O19" s="6">
        <f t="shared" si="14"/>
        <v>1</v>
      </c>
      <c r="P19" s="6">
        <f t="shared" si="14"/>
        <v>1</v>
      </c>
      <c r="Q19" s="6">
        <f t="shared" si="14"/>
        <v>1</v>
      </c>
      <c r="R19" s="6">
        <f t="shared" si="14"/>
        <v>1</v>
      </c>
    </row>
    <row r="20" spans="1:18" ht="15.75" customHeight="1">
      <c r="A20" s="11" t="s">
        <v>78</v>
      </c>
      <c r="B20" s="17">
        <f>VLOOKUP(A20,list!A:P,16,FALSE)</f>
        <v>45846</v>
      </c>
      <c r="C20" s="18">
        <f>VLOOKUP(A20,list!A:P,3,FALSE)</f>
        <v>890</v>
      </c>
      <c r="D20" s="6" t="str">
        <f>VLOOKUP(A20,list!A:P,12,FALSE)</f>
        <v>Mets - Kallimarmaro</v>
      </c>
      <c r="E20" s="6" t="str">
        <f t="shared" ref="E20:R20" si="15">IF($B20&lt;E$3,1,"")</f>
        <v/>
      </c>
      <c r="F20" s="6" t="str">
        <f t="shared" si="15"/>
        <v/>
      </c>
      <c r="G20" s="6" t="str">
        <f t="shared" si="15"/>
        <v/>
      </c>
      <c r="H20" s="6" t="str">
        <f t="shared" si="15"/>
        <v/>
      </c>
      <c r="I20" s="6" t="str">
        <f t="shared" si="15"/>
        <v/>
      </c>
      <c r="J20" s="6" t="str">
        <f t="shared" si="15"/>
        <v/>
      </c>
      <c r="K20" s="6" t="str">
        <f t="shared" si="15"/>
        <v/>
      </c>
      <c r="L20" s="6" t="str">
        <f t="shared" si="15"/>
        <v/>
      </c>
      <c r="M20" s="6" t="str">
        <f t="shared" si="15"/>
        <v/>
      </c>
      <c r="N20" s="6">
        <f t="shared" si="15"/>
        <v>1</v>
      </c>
      <c r="O20" s="6">
        <f t="shared" si="15"/>
        <v>1</v>
      </c>
      <c r="P20" s="6">
        <f t="shared" si="15"/>
        <v>1</v>
      </c>
      <c r="Q20" s="6">
        <f t="shared" si="15"/>
        <v>1</v>
      </c>
      <c r="R20" s="6">
        <f t="shared" si="15"/>
        <v>1</v>
      </c>
    </row>
    <row r="21" spans="1:18" ht="15.75" customHeight="1">
      <c r="A21" s="11" t="s">
        <v>81</v>
      </c>
      <c r="B21" s="17">
        <f>VLOOKUP(A21,list!A:P,16,FALSE)</f>
        <v>45598</v>
      </c>
      <c r="C21" s="18">
        <f>VLOOKUP(A21,list!A:P,3,FALSE)</f>
        <v>900</v>
      </c>
      <c r="D21" s="6" t="str">
        <f>VLOOKUP(A21,list!A:P,12,FALSE)</f>
        <v>Historic Center</v>
      </c>
      <c r="E21" s="6" t="str">
        <f t="shared" ref="E21:R21" si="16">IF($B21&lt;E$3,1,"")</f>
        <v/>
      </c>
      <c r="F21" s="6">
        <f t="shared" si="16"/>
        <v>1</v>
      </c>
      <c r="G21" s="6">
        <f t="shared" si="16"/>
        <v>1</v>
      </c>
      <c r="H21" s="6">
        <f t="shared" si="16"/>
        <v>1</v>
      </c>
      <c r="I21" s="6">
        <f t="shared" si="16"/>
        <v>1</v>
      </c>
      <c r="J21" s="6">
        <f t="shared" si="16"/>
        <v>1</v>
      </c>
      <c r="K21" s="6">
        <f t="shared" si="16"/>
        <v>1</v>
      </c>
      <c r="L21" s="6">
        <f t="shared" si="16"/>
        <v>1</v>
      </c>
      <c r="M21" s="6">
        <f t="shared" si="16"/>
        <v>1</v>
      </c>
      <c r="N21" s="6">
        <f t="shared" si="16"/>
        <v>1</v>
      </c>
      <c r="O21" s="6">
        <f t="shared" si="16"/>
        <v>1</v>
      </c>
      <c r="P21" s="6">
        <f t="shared" si="16"/>
        <v>1</v>
      </c>
      <c r="Q21" s="6">
        <f t="shared" si="16"/>
        <v>1</v>
      </c>
      <c r="R21" s="6">
        <f t="shared" si="16"/>
        <v>1</v>
      </c>
    </row>
    <row r="22" spans="1:18" ht="15.75" customHeight="1">
      <c r="A22" s="11" t="s">
        <v>83</v>
      </c>
      <c r="B22" s="17">
        <f>VLOOKUP(A22,list!A:P,16,FALSE)</f>
        <v>45666</v>
      </c>
      <c r="C22" s="18">
        <f>VLOOKUP(A22,list!A:P,3,FALSE)</f>
        <v>900</v>
      </c>
      <c r="D22" s="6" t="str">
        <f>VLOOKUP(A22,list!A:P,12,FALSE)</f>
        <v>Ampelokipoi</v>
      </c>
      <c r="E22" s="6" t="str">
        <f t="shared" ref="E22:R22" si="17">IF($B22&lt;E$3,1,"")</f>
        <v/>
      </c>
      <c r="F22" s="6" t="str">
        <f t="shared" si="17"/>
        <v/>
      </c>
      <c r="G22" s="6" t="str">
        <f t="shared" si="17"/>
        <v/>
      </c>
      <c r="H22" s="6">
        <f t="shared" si="17"/>
        <v>1</v>
      </c>
      <c r="I22" s="6">
        <f t="shared" si="17"/>
        <v>1</v>
      </c>
      <c r="J22" s="6">
        <f t="shared" si="17"/>
        <v>1</v>
      </c>
      <c r="K22" s="6">
        <f t="shared" si="17"/>
        <v>1</v>
      </c>
      <c r="L22" s="6">
        <f t="shared" si="17"/>
        <v>1</v>
      </c>
      <c r="M22" s="6">
        <f t="shared" si="17"/>
        <v>1</v>
      </c>
      <c r="N22" s="6">
        <f t="shared" si="17"/>
        <v>1</v>
      </c>
      <c r="O22" s="6">
        <f t="shared" si="17"/>
        <v>1</v>
      </c>
      <c r="P22" s="6">
        <f t="shared" si="17"/>
        <v>1</v>
      </c>
      <c r="Q22" s="6">
        <f t="shared" si="17"/>
        <v>1</v>
      </c>
      <c r="R22" s="6">
        <f t="shared" si="17"/>
        <v>1</v>
      </c>
    </row>
    <row r="23" spans="1:18" ht="15.75" customHeight="1">
      <c r="A23" s="11" t="s">
        <v>86</v>
      </c>
      <c r="B23" s="17">
        <f>VLOOKUP(A23,list!A:P,16,FALSE)</f>
        <v>45755</v>
      </c>
      <c r="C23" s="18">
        <f>VLOOKUP(A23,list!A:P,3,FALSE)</f>
        <v>910</v>
      </c>
      <c r="D23" s="6" t="str">
        <f>VLOOKUP(A23,list!A:P,12,FALSE)</f>
        <v>Chalandri</v>
      </c>
      <c r="E23" s="6" t="str">
        <f t="shared" ref="E23:R23" si="18">IF($B23&lt;E$3,1,"")</f>
        <v/>
      </c>
      <c r="F23" s="6" t="str">
        <f t="shared" si="18"/>
        <v/>
      </c>
      <c r="G23" s="6" t="str">
        <f t="shared" si="18"/>
        <v/>
      </c>
      <c r="H23" s="6" t="str">
        <f t="shared" si="18"/>
        <v/>
      </c>
      <c r="I23" s="6" t="str">
        <f t="shared" si="18"/>
        <v/>
      </c>
      <c r="J23" s="6" t="str">
        <f t="shared" si="18"/>
        <v/>
      </c>
      <c r="K23" s="6">
        <f t="shared" si="18"/>
        <v>1</v>
      </c>
      <c r="L23" s="6">
        <f t="shared" si="18"/>
        <v>1</v>
      </c>
      <c r="M23" s="6">
        <f t="shared" si="18"/>
        <v>1</v>
      </c>
      <c r="N23" s="6">
        <f t="shared" si="18"/>
        <v>1</v>
      </c>
      <c r="O23" s="6">
        <f t="shared" si="18"/>
        <v>1</v>
      </c>
      <c r="P23" s="6">
        <f t="shared" si="18"/>
        <v>1</v>
      </c>
      <c r="Q23" s="6">
        <f t="shared" si="18"/>
        <v>1</v>
      </c>
      <c r="R23" s="6">
        <f t="shared" si="18"/>
        <v>1</v>
      </c>
    </row>
    <row r="24" spans="1:18" ht="15.75" customHeight="1">
      <c r="A24" s="11" t="s">
        <v>89</v>
      </c>
      <c r="B24" s="17">
        <f>VLOOKUP(A24,list!A:P,16,FALSE)</f>
        <v>45799</v>
      </c>
      <c r="C24" s="18">
        <f>VLOOKUP(A24,list!A:P,3,FALSE)</f>
        <v>920</v>
      </c>
      <c r="D24" s="6" t="str">
        <f>VLOOKUP(A24,list!A:P,12,FALSE)</f>
        <v>Chalandri</v>
      </c>
      <c r="E24" s="6" t="str">
        <f t="shared" ref="E24:R24" si="19">IF($B24&lt;E$3,1,"")</f>
        <v/>
      </c>
      <c r="F24" s="6" t="str">
        <f t="shared" si="19"/>
        <v/>
      </c>
      <c r="G24" s="6" t="str">
        <f t="shared" si="19"/>
        <v/>
      </c>
      <c r="H24" s="6" t="str">
        <f t="shared" si="19"/>
        <v/>
      </c>
      <c r="I24" s="6" t="str">
        <f t="shared" si="19"/>
        <v/>
      </c>
      <c r="J24" s="6" t="str">
        <f t="shared" si="19"/>
        <v/>
      </c>
      <c r="K24" s="6" t="str">
        <f t="shared" si="19"/>
        <v/>
      </c>
      <c r="L24" s="6">
        <f t="shared" si="19"/>
        <v>1</v>
      </c>
      <c r="M24" s="6">
        <f t="shared" si="19"/>
        <v>1</v>
      </c>
      <c r="N24" s="6">
        <f t="shared" si="19"/>
        <v>1</v>
      </c>
      <c r="O24" s="6">
        <f t="shared" si="19"/>
        <v>1</v>
      </c>
      <c r="P24" s="6">
        <f t="shared" si="19"/>
        <v>1</v>
      </c>
      <c r="Q24" s="6">
        <f t="shared" si="19"/>
        <v>1</v>
      </c>
      <c r="R24" s="6">
        <f t="shared" si="19"/>
        <v>1</v>
      </c>
    </row>
    <row r="25" spans="1:18" ht="15.75" customHeight="1">
      <c r="A25" s="11" t="s">
        <v>92</v>
      </c>
      <c r="B25" s="17">
        <f>VLOOKUP(A25,list!A:P,16,FALSE)</f>
        <v>45871</v>
      </c>
      <c r="C25" s="18">
        <f>VLOOKUP(A25,list!A:P,3,FALSE)</f>
        <v>920</v>
      </c>
      <c r="D25" s="6" t="str">
        <f>VLOOKUP(A25,list!A:P,12,FALSE)</f>
        <v>Cholargos</v>
      </c>
      <c r="E25" s="6" t="str">
        <f t="shared" ref="E25:R25" si="20">IF($B25&lt;E$3,1,"")</f>
        <v/>
      </c>
      <c r="F25" s="6" t="str">
        <f t="shared" si="20"/>
        <v/>
      </c>
      <c r="G25" s="6" t="str">
        <f t="shared" si="20"/>
        <v/>
      </c>
      <c r="H25" s="6" t="str">
        <f t="shared" si="20"/>
        <v/>
      </c>
      <c r="I25" s="6" t="str">
        <f t="shared" si="20"/>
        <v/>
      </c>
      <c r="J25" s="6" t="str">
        <f t="shared" si="20"/>
        <v/>
      </c>
      <c r="K25" s="6" t="str">
        <f t="shared" si="20"/>
        <v/>
      </c>
      <c r="L25" s="6" t="str">
        <f t="shared" si="20"/>
        <v/>
      </c>
      <c r="M25" s="6" t="str">
        <f t="shared" si="20"/>
        <v/>
      </c>
      <c r="N25" s="6" t="str">
        <f t="shared" si="20"/>
        <v/>
      </c>
      <c r="O25" s="6">
        <f t="shared" si="20"/>
        <v>1</v>
      </c>
      <c r="P25" s="6">
        <f t="shared" si="20"/>
        <v>1</v>
      </c>
      <c r="Q25" s="6">
        <f t="shared" si="20"/>
        <v>1</v>
      </c>
      <c r="R25" s="6">
        <f t="shared" si="20"/>
        <v>1</v>
      </c>
    </row>
    <row r="26" spans="1:18" ht="15.75" customHeight="1">
      <c r="A26" s="11" t="s">
        <v>95</v>
      </c>
      <c r="B26" s="17">
        <f>VLOOKUP(A26,list!A:P,16,FALSE)</f>
        <v>45598</v>
      </c>
      <c r="C26" s="18">
        <f>VLOOKUP(A26,list!A:P,3,FALSE)</f>
        <v>930</v>
      </c>
      <c r="D26" s="6" t="str">
        <f>VLOOKUP(A26,list!A:P,12,FALSE)</f>
        <v>Vasilissis Sofias Avenue</v>
      </c>
      <c r="E26" s="6" t="str">
        <f t="shared" ref="E26:R26" si="21">IF($B26&lt;E$3,1,"")</f>
        <v/>
      </c>
      <c r="F26" s="6">
        <f t="shared" si="21"/>
        <v>1</v>
      </c>
      <c r="G26" s="6">
        <f t="shared" si="21"/>
        <v>1</v>
      </c>
      <c r="H26" s="6">
        <f t="shared" si="21"/>
        <v>1</v>
      </c>
      <c r="I26" s="6">
        <f t="shared" si="21"/>
        <v>1</v>
      </c>
      <c r="J26" s="6">
        <f t="shared" si="21"/>
        <v>1</v>
      </c>
      <c r="K26" s="6">
        <f t="shared" si="21"/>
        <v>1</v>
      </c>
      <c r="L26" s="6">
        <f t="shared" si="21"/>
        <v>1</v>
      </c>
      <c r="M26" s="6">
        <f t="shared" si="21"/>
        <v>1</v>
      </c>
      <c r="N26" s="6">
        <f t="shared" si="21"/>
        <v>1</v>
      </c>
      <c r="O26" s="6">
        <f t="shared" si="21"/>
        <v>1</v>
      </c>
      <c r="P26" s="6">
        <f t="shared" si="21"/>
        <v>1</v>
      </c>
      <c r="Q26" s="6">
        <f t="shared" si="21"/>
        <v>1</v>
      </c>
      <c r="R26" s="6">
        <f t="shared" si="21"/>
        <v>1</v>
      </c>
    </row>
    <row r="27" spans="1:18" ht="15.75" customHeight="1">
      <c r="A27" s="11" t="s">
        <v>98</v>
      </c>
      <c r="B27" s="17">
        <f>VLOOKUP(A27,list!A:P,16,FALSE)</f>
        <v>45773</v>
      </c>
      <c r="C27" s="18">
        <f>VLOOKUP(A27,list!A:P,3,FALSE)</f>
        <v>930</v>
      </c>
      <c r="D27" s="6" t="str">
        <f>VLOOKUP(A27,list!A:P,12,FALSE)</f>
        <v>Agia Paraskevi</v>
      </c>
      <c r="E27" s="6" t="str">
        <f t="shared" ref="E27:R27" si="22">IF($B27&lt;E$3,1,"")</f>
        <v/>
      </c>
      <c r="F27" s="6" t="str">
        <f t="shared" si="22"/>
        <v/>
      </c>
      <c r="G27" s="6" t="str">
        <f t="shared" si="22"/>
        <v/>
      </c>
      <c r="H27" s="6" t="str">
        <f t="shared" si="22"/>
        <v/>
      </c>
      <c r="I27" s="6" t="str">
        <f t="shared" si="22"/>
        <v/>
      </c>
      <c r="J27" s="6" t="str">
        <f t="shared" si="22"/>
        <v/>
      </c>
      <c r="K27" s="6">
        <f t="shared" si="22"/>
        <v>1</v>
      </c>
      <c r="L27" s="6">
        <f t="shared" si="22"/>
        <v>1</v>
      </c>
      <c r="M27" s="6">
        <f t="shared" si="22"/>
        <v>1</v>
      </c>
      <c r="N27" s="6">
        <f t="shared" si="22"/>
        <v>1</v>
      </c>
      <c r="O27" s="6">
        <f t="shared" si="22"/>
        <v>1</v>
      </c>
      <c r="P27" s="6">
        <f t="shared" si="22"/>
        <v>1</v>
      </c>
      <c r="Q27" s="6">
        <f t="shared" si="22"/>
        <v>1</v>
      </c>
      <c r="R27" s="6">
        <f t="shared" si="22"/>
        <v>1</v>
      </c>
    </row>
    <row r="28" spans="1:18" ht="15.75" customHeight="1">
      <c r="A28" s="11" t="s">
        <v>101</v>
      </c>
      <c r="B28" s="17">
        <f>VLOOKUP(A28,list!A:P,16,FALSE)</f>
        <v>45797</v>
      </c>
      <c r="C28" s="18">
        <f>VLOOKUP(A28,list!A:P,3,FALSE)</f>
        <v>930</v>
      </c>
      <c r="D28" s="6" t="str">
        <f>VLOOKUP(A28,list!A:P,12,FALSE)</f>
        <v>Chalandri</v>
      </c>
      <c r="E28" s="6" t="str">
        <f t="shared" ref="E28:R28" si="23">IF($B28&lt;E$3,1,"")</f>
        <v/>
      </c>
      <c r="F28" s="6" t="str">
        <f t="shared" si="23"/>
        <v/>
      </c>
      <c r="G28" s="6" t="str">
        <f t="shared" si="23"/>
        <v/>
      </c>
      <c r="H28" s="6" t="str">
        <f t="shared" si="23"/>
        <v/>
      </c>
      <c r="I28" s="6" t="str">
        <f t="shared" si="23"/>
        <v/>
      </c>
      <c r="J28" s="6" t="str">
        <f t="shared" si="23"/>
        <v/>
      </c>
      <c r="K28" s="6" t="str">
        <f t="shared" si="23"/>
        <v/>
      </c>
      <c r="L28" s="6">
        <f t="shared" si="23"/>
        <v>1</v>
      </c>
      <c r="M28" s="6">
        <f t="shared" si="23"/>
        <v>1</v>
      </c>
      <c r="N28" s="6">
        <f t="shared" si="23"/>
        <v>1</v>
      </c>
      <c r="O28" s="6">
        <f t="shared" si="23"/>
        <v>1</v>
      </c>
      <c r="P28" s="6">
        <f t="shared" si="23"/>
        <v>1</v>
      </c>
      <c r="Q28" s="6">
        <f t="shared" si="23"/>
        <v>1</v>
      </c>
      <c r="R28" s="6">
        <f t="shared" si="23"/>
        <v>1</v>
      </c>
    </row>
    <row r="29" spans="1:18" ht="15.75" customHeight="1">
      <c r="A29" s="11" t="s">
        <v>104</v>
      </c>
      <c r="B29" s="17">
        <f>VLOOKUP(A29,list!A:P,16,FALSE)</f>
        <v>45814</v>
      </c>
      <c r="C29" s="18">
        <f>VLOOKUP(A29,list!A:P,3,FALSE)</f>
        <v>930</v>
      </c>
      <c r="D29" s="6" t="str">
        <f>VLOOKUP(A29,list!A:P,12,FALSE)</f>
        <v>Neo Psychiko</v>
      </c>
      <c r="E29" s="6" t="str">
        <f t="shared" ref="E29:R29" si="24">IF($B29&lt;E$3,1,"")</f>
        <v/>
      </c>
      <c r="F29" s="6" t="str">
        <f t="shared" si="24"/>
        <v/>
      </c>
      <c r="G29" s="6" t="str">
        <f t="shared" si="24"/>
        <v/>
      </c>
      <c r="H29" s="6" t="str">
        <f t="shared" si="24"/>
        <v/>
      </c>
      <c r="I29" s="6" t="str">
        <f t="shared" si="24"/>
        <v/>
      </c>
      <c r="J29" s="6" t="str">
        <f t="shared" si="24"/>
        <v/>
      </c>
      <c r="K29" s="6" t="str">
        <f t="shared" si="24"/>
        <v/>
      </c>
      <c r="L29" s="6" t="str">
        <f t="shared" si="24"/>
        <v/>
      </c>
      <c r="M29" s="6">
        <f t="shared" si="24"/>
        <v>1</v>
      </c>
      <c r="N29" s="6">
        <f t="shared" si="24"/>
        <v>1</v>
      </c>
      <c r="O29" s="6">
        <f t="shared" si="24"/>
        <v>1</v>
      </c>
      <c r="P29" s="6">
        <f t="shared" si="24"/>
        <v>1</v>
      </c>
      <c r="Q29" s="6">
        <f t="shared" si="24"/>
        <v>1</v>
      </c>
      <c r="R29" s="6">
        <f t="shared" si="24"/>
        <v>1</v>
      </c>
    </row>
    <row r="30" spans="1:18" ht="15.75" customHeight="1">
      <c r="A30" s="11" t="s">
        <v>107</v>
      </c>
      <c r="B30" s="17">
        <f>VLOOKUP(A30,list!A:P,16,FALSE)</f>
        <v>45872</v>
      </c>
      <c r="C30" s="18">
        <f>VLOOKUP(A30,list!A:P,3,FALSE)</f>
        <v>940</v>
      </c>
      <c r="D30" s="6" t="str">
        <f>VLOOKUP(A30,list!A:P,12,FALSE)</f>
        <v>Vasilissis Sofias Avenue</v>
      </c>
      <c r="E30" s="6" t="str">
        <f t="shared" ref="E30:R30" si="25">IF($B30&lt;E$3,1,"")</f>
        <v/>
      </c>
      <c r="F30" s="6" t="str">
        <f t="shared" si="25"/>
        <v/>
      </c>
      <c r="G30" s="6" t="str">
        <f t="shared" si="25"/>
        <v/>
      </c>
      <c r="H30" s="6" t="str">
        <f t="shared" si="25"/>
        <v/>
      </c>
      <c r="I30" s="6" t="str">
        <f t="shared" si="25"/>
        <v/>
      </c>
      <c r="J30" s="6" t="str">
        <f t="shared" si="25"/>
        <v/>
      </c>
      <c r="K30" s="6" t="str">
        <f t="shared" si="25"/>
        <v/>
      </c>
      <c r="L30" s="6" t="str">
        <f t="shared" si="25"/>
        <v/>
      </c>
      <c r="M30" s="6" t="str">
        <f t="shared" si="25"/>
        <v/>
      </c>
      <c r="N30" s="6" t="str">
        <f t="shared" si="25"/>
        <v/>
      </c>
      <c r="O30" s="6">
        <f t="shared" si="25"/>
        <v>1</v>
      </c>
      <c r="P30" s="6">
        <f t="shared" si="25"/>
        <v>1</v>
      </c>
      <c r="Q30" s="6">
        <f t="shared" si="25"/>
        <v>1</v>
      </c>
      <c r="R30" s="6">
        <f t="shared" si="25"/>
        <v>1</v>
      </c>
    </row>
    <row r="31" spans="1:18" ht="15.75" customHeight="1">
      <c r="A31" s="11" t="s">
        <v>4672</v>
      </c>
      <c r="B31" s="17">
        <f>VLOOKUP(A31,list!A:P,16,FALSE)</f>
        <v>45679</v>
      </c>
      <c r="C31" s="18">
        <f>VLOOKUP(A31,list!A:P,3,FALSE)</f>
        <v>960</v>
      </c>
      <c r="D31" s="6" t="str">
        <f>VLOOKUP(A31,list!A:P,12,FALSE)</f>
        <v>Marousi</v>
      </c>
      <c r="E31" s="6" t="str">
        <f t="shared" ref="E31:R31" si="26">IF($B31&lt;E$3,1,"")</f>
        <v/>
      </c>
      <c r="F31" s="6" t="str">
        <f t="shared" si="26"/>
        <v/>
      </c>
      <c r="G31" s="6" t="str">
        <f t="shared" si="26"/>
        <v/>
      </c>
      <c r="H31" s="6">
        <f t="shared" si="26"/>
        <v>1</v>
      </c>
      <c r="I31" s="6">
        <f t="shared" si="26"/>
        <v>1</v>
      </c>
      <c r="J31" s="6">
        <f t="shared" si="26"/>
        <v>1</v>
      </c>
      <c r="K31" s="6">
        <f t="shared" si="26"/>
        <v>1</v>
      </c>
      <c r="L31" s="6">
        <f t="shared" si="26"/>
        <v>1</v>
      </c>
      <c r="M31" s="6">
        <f t="shared" si="26"/>
        <v>1</v>
      </c>
      <c r="N31" s="6">
        <f t="shared" si="26"/>
        <v>1</v>
      </c>
      <c r="O31" s="6">
        <f t="shared" si="26"/>
        <v>1</v>
      </c>
      <c r="P31" s="6">
        <f t="shared" si="26"/>
        <v>1</v>
      </c>
      <c r="Q31" s="6">
        <f t="shared" si="26"/>
        <v>1</v>
      </c>
      <c r="R31" s="6">
        <f t="shared" si="26"/>
        <v>1</v>
      </c>
    </row>
    <row r="32" spans="1:18" ht="15.75" customHeight="1">
      <c r="A32" s="11" t="s">
        <v>110</v>
      </c>
      <c r="B32" s="17">
        <f>VLOOKUP(A32,list!A:P,16,FALSE)</f>
        <v>45813</v>
      </c>
      <c r="C32" s="18">
        <f>VLOOKUP(A32,list!A:P,3,FALSE)</f>
        <v>960</v>
      </c>
      <c r="D32" s="6" t="str">
        <f>VLOOKUP(A32,list!A:P,12,FALSE)</f>
        <v>Pangrati</v>
      </c>
      <c r="E32" s="6" t="str">
        <f t="shared" ref="E32:R32" si="27">IF($B32&lt;E$3,1,"")</f>
        <v/>
      </c>
      <c r="F32" s="6" t="str">
        <f t="shared" si="27"/>
        <v/>
      </c>
      <c r="G32" s="6" t="str">
        <f t="shared" si="27"/>
        <v/>
      </c>
      <c r="H32" s="6" t="str">
        <f t="shared" si="27"/>
        <v/>
      </c>
      <c r="I32" s="6" t="str">
        <f t="shared" si="27"/>
        <v/>
      </c>
      <c r="J32" s="6" t="str">
        <f t="shared" si="27"/>
        <v/>
      </c>
      <c r="K32" s="6" t="str">
        <f t="shared" si="27"/>
        <v/>
      </c>
      <c r="L32" s="6" t="str">
        <f t="shared" si="27"/>
        <v/>
      </c>
      <c r="M32" s="6">
        <f t="shared" si="27"/>
        <v>1</v>
      </c>
      <c r="N32" s="6">
        <f t="shared" si="27"/>
        <v>1</v>
      </c>
      <c r="O32" s="6">
        <f t="shared" si="27"/>
        <v>1</v>
      </c>
      <c r="P32" s="6">
        <f t="shared" si="27"/>
        <v>1</v>
      </c>
      <c r="Q32" s="6">
        <f t="shared" si="27"/>
        <v>1</v>
      </c>
      <c r="R32" s="6">
        <f t="shared" si="27"/>
        <v>1</v>
      </c>
    </row>
    <row r="33" spans="1:18" ht="15.75" customHeight="1">
      <c r="A33" s="11" t="s">
        <v>113</v>
      </c>
      <c r="B33" s="17">
        <f>VLOOKUP(A33,list!A:P,16,FALSE)</f>
        <v>45819</v>
      </c>
      <c r="C33" s="18">
        <f>VLOOKUP(A33,list!A:P,3,FALSE)</f>
        <v>970</v>
      </c>
      <c r="D33" s="6" t="str">
        <f>VLOOKUP(A33,list!A:P,12,FALSE)</f>
        <v>Vasilissis Sofias Avenue</v>
      </c>
      <c r="E33" s="6" t="str">
        <f t="shared" ref="E33:R33" si="28">IF($B33&lt;E$3,1,"")</f>
        <v/>
      </c>
      <c r="F33" s="6" t="str">
        <f t="shared" si="28"/>
        <v/>
      </c>
      <c r="G33" s="6" t="str">
        <f t="shared" si="28"/>
        <v/>
      </c>
      <c r="H33" s="6" t="str">
        <f t="shared" si="28"/>
        <v/>
      </c>
      <c r="I33" s="6" t="str">
        <f t="shared" si="28"/>
        <v/>
      </c>
      <c r="J33" s="6" t="str">
        <f t="shared" si="28"/>
        <v/>
      </c>
      <c r="K33" s="6" t="str">
        <f t="shared" si="28"/>
        <v/>
      </c>
      <c r="L33" s="6" t="str">
        <f t="shared" si="28"/>
        <v/>
      </c>
      <c r="M33" s="6">
        <f t="shared" si="28"/>
        <v>1</v>
      </c>
      <c r="N33" s="6">
        <f t="shared" si="28"/>
        <v>1</v>
      </c>
      <c r="O33" s="6">
        <f t="shared" si="28"/>
        <v>1</v>
      </c>
      <c r="P33" s="6">
        <f t="shared" si="28"/>
        <v>1</v>
      </c>
      <c r="Q33" s="6">
        <f t="shared" si="28"/>
        <v>1</v>
      </c>
      <c r="R33" s="6">
        <f t="shared" si="28"/>
        <v>1</v>
      </c>
    </row>
    <row r="34" spans="1:18" ht="15.75" customHeight="1">
      <c r="A34" s="11" t="s">
        <v>116</v>
      </c>
      <c r="B34" s="17">
        <f>VLOOKUP(A34,list!A:P,16,FALSE)</f>
        <v>45645</v>
      </c>
      <c r="C34" s="18">
        <f>VLOOKUP(A34,list!A:P,3,FALSE)</f>
        <v>980</v>
      </c>
      <c r="D34" s="6" t="str">
        <f>VLOOKUP(A34,list!A:P,12,FALSE)</f>
        <v>Palaio Faliro</v>
      </c>
      <c r="E34" s="6" t="str">
        <f t="shared" ref="E34:R34" si="29">IF($B34&lt;E$3,1,"")</f>
        <v/>
      </c>
      <c r="F34" s="6" t="str">
        <f t="shared" si="29"/>
        <v/>
      </c>
      <c r="G34" s="6">
        <f t="shared" si="29"/>
        <v>1</v>
      </c>
      <c r="H34" s="6">
        <f t="shared" si="29"/>
        <v>1</v>
      </c>
      <c r="I34" s="6">
        <f t="shared" si="29"/>
        <v>1</v>
      </c>
      <c r="J34" s="6">
        <f t="shared" si="29"/>
        <v>1</v>
      </c>
      <c r="K34" s="6">
        <f t="shared" si="29"/>
        <v>1</v>
      </c>
      <c r="L34" s="6">
        <f t="shared" si="29"/>
        <v>1</v>
      </c>
      <c r="M34" s="6">
        <f t="shared" si="29"/>
        <v>1</v>
      </c>
      <c r="N34" s="6">
        <f t="shared" si="29"/>
        <v>1</v>
      </c>
      <c r="O34" s="6">
        <f t="shared" si="29"/>
        <v>1</v>
      </c>
      <c r="P34" s="6">
        <f t="shared" si="29"/>
        <v>1</v>
      </c>
      <c r="Q34" s="6">
        <f t="shared" si="29"/>
        <v>1</v>
      </c>
      <c r="R34" s="6">
        <f t="shared" si="29"/>
        <v>1</v>
      </c>
    </row>
    <row r="35" spans="1:18" ht="15.75" customHeight="1">
      <c r="A35" s="11" t="s">
        <v>949</v>
      </c>
      <c r="B35" s="17">
        <f>VLOOKUP(A35,list!A:P,16,FALSE)</f>
        <v>45697</v>
      </c>
      <c r="C35" s="18">
        <f>VLOOKUP(A35,list!A:P,3,FALSE)</f>
        <v>1000</v>
      </c>
      <c r="D35" s="6" t="str">
        <f>VLOOKUP(A35,list!A:P,12,FALSE)</f>
        <v>Kolonaki</v>
      </c>
      <c r="E35" s="6" t="str">
        <f t="shared" ref="E35:R35" si="30">IF($B35&lt;E$3,1,"")</f>
        <v/>
      </c>
      <c r="F35" s="6" t="str">
        <f t="shared" si="30"/>
        <v/>
      </c>
      <c r="G35" s="6" t="str">
        <f t="shared" si="30"/>
        <v/>
      </c>
      <c r="H35" s="6" t="str">
        <f t="shared" si="30"/>
        <v/>
      </c>
      <c r="I35" s="6">
        <f t="shared" si="30"/>
        <v>1</v>
      </c>
      <c r="J35" s="6">
        <f t="shared" si="30"/>
        <v>1</v>
      </c>
      <c r="K35" s="6">
        <f t="shared" si="30"/>
        <v>1</v>
      </c>
      <c r="L35" s="6">
        <f t="shared" si="30"/>
        <v>1</v>
      </c>
      <c r="M35" s="6">
        <f t="shared" si="30"/>
        <v>1</v>
      </c>
      <c r="N35" s="6">
        <f t="shared" si="30"/>
        <v>1</v>
      </c>
      <c r="O35" s="6">
        <f t="shared" si="30"/>
        <v>1</v>
      </c>
      <c r="P35" s="6">
        <f t="shared" si="30"/>
        <v>1</v>
      </c>
      <c r="Q35" s="6">
        <f t="shared" si="30"/>
        <v>1</v>
      </c>
      <c r="R35" s="6">
        <f t="shared" si="30"/>
        <v>1</v>
      </c>
    </row>
    <row r="36" spans="1:18" ht="15.75" customHeight="1">
      <c r="A36" s="11" t="s">
        <v>119</v>
      </c>
      <c r="B36" s="17">
        <f>VLOOKUP(A36,list!A:P,16,FALSE)</f>
        <v>45658</v>
      </c>
      <c r="C36" s="18">
        <f>VLOOKUP(A36,list!A:P,3,FALSE)</f>
        <v>1010</v>
      </c>
      <c r="D36" s="6" t="str">
        <f>VLOOKUP(A36,list!A:P,12,FALSE)</f>
        <v>Chalandri</v>
      </c>
      <c r="E36" s="6" t="str">
        <f t="shared" ref="E36:R36" si="31">IF($B36&lt;E$3,1,"")</f>
        <v/>
      </c>
      <c r="F36" s="6" t="str">
        <f t="shared" si="31"/>
        <v/>
      </c>
      <c r="G36" s="6" t="str">
        <f t="shared" si="31"/>
        <v/>
      </c>
      <c r="H36" s="6">
        <f t="shared" si="31"/>
        <v>1</v>
      </c>
      <c r="I36" s="6">
        <f t="shared" si="31"/>
        <v>1</v>
      </c>
      <c r="J36" s="6">
        <f t="shared" si="31"/>
        <v>1</v>
      </c>
      <c r="K36" s="6">
        <f t="shared" si="31"/>
        <v>1</v>
      </c>
      <c r="L36" s="6">
        <f t="shared" si="31"/>
        <v>1</v>
      </c>
      <c r="M36" s="6">
        <f t="shared" si="31"/>
        <v>1</v>
      </c>
      <c r="N36" s="6">
        <f t="shared" si="31"/>
        <v>1</v>
      </c>
      <c r="O36" s="6">
        <f t="shared" si="31"/>
        <v>1</v>
      </c>
      <c r="P36" s="6">
        <f t="shared" si="31"/>
        <v>1</v>
      </c>
      <c r="Q36" s="6">
        <f t="shared" si="31"/>
        <v>1</v>
      </c>
      <c r="R36" s="6">
        <f t="shared" si="31"/>
        <v>1</v>
      </c>
    </row>
    <row r="37" spans="1:18" ht="15.75" customHeight="1">
      <c r="A37" s="11" t="s">
        <v>122</v>
      </c>
      <c r="B37" s="17">
        <f>VLOOKUP(A37,list!A:P,16,FALSE)</f>
        <v>45758</v>
      </c>
      <c r="C37" s="18">
        <f>VLOOKUP(A37,list!A:P,3,FALSE)</f>
        <v>1010</v>
      </c>
      <c r="D37" s="6" t="str">
        <f>VLOOKUP(A37,list!A:P,12,FALSE)</f>
        <v>Cholargos</v>
      </c>
      <c r="E37" s="6" t="str">
        <f t="shared" ref="E37:R37" si="32">IF($B37&lt;E$3,1,"")</f>
        <v/>
      </c>
      <c r="F37" s="6" t="str">
        <f t="shared" si="32"/>
        <v/>
      </c>
      <c r="G37" s="6" t="str">
        <f t="shared" si="32"/>
        <v/>
      </c>
      <c r="H37" s="6" t="str">
        <f t="shared" si="32"/>
        <v/>
      </c>
      <c r="I37" s="6" t="str">
        <f t="shared" si="32"/>
        <v/>
      </c>
      <c r="J37" s="6" t="str">
        <f t="shared" si="32"/>
        <v/>
      </c>
      <c r="K37" s="6">
        <f t="shared" si="32"/>
        <v>1</v>
      </c>
      <c r="L37" s="6">
        <f t="shared" si="32"/>
        <v>1</v>
      </c>
      <c r="M37" s="6">
        <f t="shared" si="32"/>
        <v>1</v>
      </c>
      <c r="N37" s="6">
        <f t="shared" si="32"/>
        <v>1</v>
      </c>
      <c r="O37" s="6">
        <f t="shared" si="32"/>
        <v>1</v>
      </c>
      <c r="P37" s="6">
        <f t="shared" si="32"/>
        <v>1</v>
      </c>
      <c r="Q37" s="6">
        <f t="shared" si="32"/>
        <v>1</v>
      </c>
      <c r="R37" s="6">
        <f t="shared" si="32"/>
        <v>1</v>
      </c>
    </row>
    <row r="38" spans="1:18" ht="15.75" customHeight="1">
      <c r="A38" s="11" t="s">
        <v>125</v>
      </c>
      <c r="B38" s="17">
        <f>VLOOKUP(A38,list!A:P,16,FALSE)</f>
        <v>45811</v>
      </c>
      <c r="C38" s="18">
        <f>VLOOKUP(A38,list!A:P,3,FALSE)</f>
        <v>1010</v>
      </c>
      <c r="D38" s="6" t="str">
        <f>VLOOKUP(A38,list!A:P,12,FALSE)</f>
        <v>Pangrati</v>
      </c>
      <c r="E38" s="6" t="str">
        <f t="shared" ref="E38:R38" si="33">IF($B38&lt;E$3,1,"")</f>
        <v/>
      </c>
      <c r="F38" s="6" t="str">
        <f t="shared" si="33"/>
        <v/>
      </c>
      <c r="G38" s="6" t="str">
        <f t="shared" si="33"/>
        <v/>
      </c>
      <c r="H38" s="6" t="str">
        <f t="shared" si="33"/>
        <v/>
      </c>
      <c r="I38" s="6" t="str">
        <f t="shared" si="33"/>
        <v/>
      </c>
      <c r="J38" s="6" t="str">
        <f t="shared" si="33"/>
        <v/>
      </c>
      <c r="K38" s="6" t="str">
        <f t="shared" si="33"/>
        <v/>
      </c>
      <c r="L38" s="6" t="str">
        <f t="shared" si="33"/>
        <v/>
      </c>
      <c r="M38" s="6">
        <f t="shared" si="33"/>
        <v>1</v>
      </c>
      <c r="N38" s="6">
        <f t="shared" si="33"/>
        <v>1</v>
      </c>
      <c r="O38" s="6">
        <f t="shared" si="33"/>
        <v>1</v>
      </c>
      <c r="P38" s="6">
        <f t="shared" si="33"/>
        <v>1</v>
      </c>
      <c r="Q38" s="6">
        <f t="shared" si="33"/>
        <v>1</v>
      </c>
      <c r="R38" s="6">
        <f t="shared" si="33"/>
        <v>1</v>
      </c>
    </row>
    <row r="39" spans="1:18" ht="15.75" customHeight="1">
      <c r="A39" s="11" t="s">
        <v>128</v>
      </c>
      <c r="B39" s="17">
        <f>VLOOKUP(A39,list!A:P,16,FALSE)</f>
        <v>45834</v>
      </c>
      <c r="C39" s="18">
        <f>VLOOKUP(A39,list!A:P,3,FALSE)</f>
        <v>1010</v>
      </c>
      <c r="D39" s="6" t="str">
        <f>VLOOKUP(A39,list!A:P,12,FALSE)</f>
        <v>Marousi</v>
      </c>
      <c r="E39" s="6" t="str">
        <f t="shared" ref="E39:R39" si="34">IF($B39&lt;E$3,1,"")</f>
        <v/>
      </c>
      <c r="F39" s="6" t="str">
        <f t="shared" si="34"/>
        <v/>
      </c>
      <c r="G39" s="6" t="str">
        <f t="shared" si="34"/>
        <v/>
      </c>
      <c r="H39" s="6" t="str">
        <f t="shared" si="34"/>
        <v/>
      </c>
      <c r="I39" s="6" t="str">
        <f t="shared" si="34"/>
        <v/>
      </c>
      <c r="J39" s="6" t="str">
        <f t="shared" si="34"/>
        <v/>
      </c>
      <c r="K39" s="6" t="str">
        <f t="shared" si="34"/>
        <v/>
      </c>
      <c r="L39" s="6" t="str">
        <f t="shared" si="34"/>
        <v/>
      </c>
      <c r="M39" s="6">
        <f t="shared" si="34"/>
        <v>1</v>
      </c>
      <c r="N39" s="6">
        <f t="shared" si="34"/>
        <v>1</v>
      </c>
      <c r="O39" s="6">
        <f t="shared" si="34"/>
        <v>1</v>
      </c>
      <c r="P39" s="6">
        <f t="shared" si="34"/>
        <v>1</v>
      </c>
      <c r="Q39" s="6">
        <f t="shared" si="34"/>
        <v>1</v>
      </c>
      <c r="R39" s="6">
        <f t="shared" si="34"/>
        <v>1</v>
      </c>
    </row>
    <row r="40" spans="1:18" ht="15.75" customHeight="1">
      <c r="A40" s="11" t="s">
        <v>131</v>
      </c>
      <c r="B40" s="17">
        <f>VLOOKUP(A40,list!A:P,16,FALSE)</f>
        <v>45756</v>
      </c>
      <c r="C40" s="18">
        <f>VLOOKUP(A40,list!A:P,3,FALSE)</f>
        <v>1020</v>
      </c>
      <c r="D40" s="6" t="str">
        <f>VLOOKUP(A40,list!A:P,12,FALSE)</f>
        <v>Marousi</v>
      </c>
      <c r="E40" s="6" t="str">
        <f t="shared" ref="E40:R40" si="35">IF($B40&lt;E$3,1,"")</f>
        <v/>
      </c>
      <c r="F40" s="6" t="str">
        <f t="shared" si="35"/>
        <v/>
      </c>
      <c r="G40" s="6" t="str">
        <f t="shared" si="35"/>
        <v/>
      </c>
      <c r="H40" s="6" t="str">
        <f t="shared" si="35"/>
        <v/>
      </c>
      <c r="I40" s="6" t="str">
        <f t="shared" si="35"/>
        <v/>
      </c>
      <c r="J40" s="6" t="str">
        <f t="shared" si="35"/>
        <v/>
      </c>
      <c r="K40" s="6">
        <f t="shared" si="35"/>
        <v>1</v>
      </c>
      <c r="L40" s="6">
        <f t="shared" si="35"/>
        <v>1</v>
      </c>
      <c r="M40" s="6">
        <f t="shared" si="35"/>
        <v>1</v>
      </c>
      <c r="N40" s="6">
        <f t="shared" si="35"/>
        <v>1</v>
      </c>
      <c r="O40" s="6">
        <f t="shared" si="35"/>
        <v>1</v>
      </c>
      <c r="P40" s="6">
        <f t="shared" si="35"/>
        <v>1</v>
      </c>
      <c r="Q40" s="6">
        <f t="shared" si="35"/>
        <v>1</v>
      </c>
      <c r="R40" s="6">
        <f t="shared" si="35"/>
        <v>1</v>
      </c>
    </row>
    <row r="41" spans="1:18" ht="15.75" customHeight="1">
      <c r="A41" s="11" t="s">
        <v>134</v>
      </c>
      <c r="B41" s="17">
        <f>VLOOKUP(A41,list!A:P,16,FALSE)</f>
        <v>45782</v>
      </c>
      <c r="C41" s="18">
        <f>VLOOKUP(A41,list!A:P,3,FALSE)</f>
        <v>1020</v>
      </c>
      <c r="D41" s="6" t="str">
        <f>VLOOKUP(A41,list!A:P,12,FALSE)</f>
        <v>Kolonaki</v>
      </c>
      <c r="E41" s="6" t="str">
        <f t="shared" ref="E41:R41" si="36">IF($B41&lt;E$3,1,"")</f>
        <v/>
      </c>
      <c r="F41" s="6" t="str">
        <f t="shared" si="36"/>
        <v/>
      </c>
      <c r="G41" s="6" t="str">
        <f t="shared" si="36"/>
        <v/>
      </c>
      <c r="H41" s="6" t="str">
        <f t="shared" si="36"/>
        <v/>
      </c>
      <c r="I41" s="6" t="str">
        <f t="shared" si="36"/>
        <v/>
      </c>
      <c r="J41" s="6" t="str">
        <f t="shared" si="36"/>
        <v/>
      </c>
      <c r="K41" s="6" t="str">
        <f t="shared" si="36"/>
        <v/>
      </c>
      <c r="L41" s="6">
        <f t="shared" si="36"/>
        <v>1</v>
      </c>
      <c r="M41" s="6">
        <f t="shared" si="36"/>
        <v>1</v>
      </c>
      <c r="N41" s="6">
        <f t="shared" si="36"/>
        <v>1</v>
      </c>
      <c r="O41" s="6">
        <f t="shared" si="36"/>
        <v>1</v>
      </c>
      <c r="P41" s="6">
        <f t="shared" si="36"/>
        <v>1</v>
      </c>
      <c r="Q41" s="6">
        <f t="shared" si="36"/>
        <v>1</v>
      </c>
      <c r="R41" s="6">
        <f t="shared" si="36"/>
        <v>1</v>
      </c>
    </row>
    <row r="42" spans="1:18" ht="15.75" customHeight="1">
      <c r="A42" s="11" t="s">
        <v>137</v>
      </c>
      <c r="B42" s="17">
        <f>VLOOKUP(A42,list!A:P,16,FALSE)</f>
        <v>45795</v>
      </c>
      <c r="C42" s="18">
        <f>VLOOKUP(A42,list!A:P,3,FALSE)</f>
        <v>1020</v>
      </c>
      <c r="D42" s="6" t="str">
        <f>VLOOKUP(A42,list!A:P,12,FALSE)</f>
        <v>Marousi</v>
      </c>
      <c r="E42" s="6" t="str">
        <f t="shared" ref="E42:R42" si="37">IF($B42&lt;E$3,1,"")</f>
        <v/>
      </c>
      <c r="F42" s="6" t="str">
        <f t="shared" si="37"/>
        <v/>
      </c>
      <c r="G42" s="6" t="str">
        <f t="shared" si="37"/>
        <v/>
      </c>
      <c r="H42" s="6" t="str">
        <f t="shared" si="37"/>
        <v/>
      </c>
      <c r="I42" s="6" t="str">
        <f t="shared" si="37"/>
        <v/>
      </c>
      <c r="J42" s="6" t="str">
        <f t="shared" si="37"/>
        <v/>
      </c>
      <c r="K42" s="6" t="str">
        <f t="shared" si="37"/>
        <v/>
      </c>
      <c r="L42" s="6">
        <f t="shared" si="37"/>
        <v>1</v>
      </c>
      <c r="M42" s="6">
        <f t="shared" si="37"/>
        <v>1</v>
      </c>
      <c r="N42" s="6">
        <f t="shared" si="37"/>
        <v>1</v>
      </c>
      <c r="O42" s="6">
        <f t="shared" si="37"/>
        <v>1</v>
      </c>
      <c r="P42" s="6">
        <f t="shared" si="37"/>
        <v>1</v>
      </c>
      <c r="Q42" s="6">
        <f t="shared" si="37"/>
        <v>1</v>
      </c>
      <c r="R42" s="6">
        <f t="shared" si="37"/>
        <v>1</v>
      </c>
    </row>
    <row r="43" spans="1:18" ht="15.75" customHeight="1">
      <c r="A43" s="11" t="s">
        <v>140</v>
      </c>
      <c r="B43" s="17">
        <f>VLOOKUP(A43,list!A:P,16,FALSE)</f>
        <v>45675</v>
      </c>
      <c r="C43" s="18">
        <f>VLOOKUP(A43,list!A:P,3,FALSE)</f>
        <v>1030</v>
      </c>
      <c r="D43" s="6" t="str">
        <f>VLOOKUP(A43,list!A:P,12,FALSE)</f>
        <v>Acropolis</v>
      </c>
      <c r="E43" s="6" t="str">
        <f t="shared" ref="E43:R43" si="38">IF($B43&lt;E$3,1,"")</f>
        <v/>
      </c>
      <c r="F43" s="6" t="str">
        <f t="shared" si="38"/>
        <v/>
      </c>
      <c r="G43" s="6" t="str">
        <f t="shared" si="38"/>
        <v/>
      </c>
      <c r="H43" s="6">
        <f t="shared" si="38"/>
        <v>1</v>
      </c>
      <c r="I43" s="6">
        <f t="shared" si="38"/>
        <v>1</v>
      </c>
      <c r="J43" s="6">
        <f t="shared" si="38"/>
        <v>1</v>
      </c>
      <c r="K43" s="6">
        <f t="shared" si="38"/>
        <v>1</v>
      </c>
      <c r="L43" s="6">
        <f t="shared" si="38"/>
        <v>1</v>
      </c>
      <c r="M43" s="6">
        <f t="shared" si="38"/>
        <v>1</v>
      </c>
      <c r="N43" s="6">
        <f t="shared" si="38"/>
        <v>1</v>
      </c>
      <c r="O43" s="6">
        <f t="shared" si="38"/>
        <v>1</v>
      </c>
      <c r="P43" s="6">
        <f t="shared" si="38"/>
        <v>1</v>
      </c>
      <c r="Q43" s="6">
        <f t="shared" si="38"/>
        <v>1</v>
      </c>
      <c r="R43" s="6">
        <f t="shared" si="38"/>
        <v>1</v>
      </c>
    </row>
    <row r="44" spans="1:18" ht="15.75" customHeight="1">
      <c r="A44" s="11" t="s">
        <v>143</v>
      </c>
      <c r="B44" s="17">
        <f>VLOOKUP(A44,list!A:P,16,FALSE)</f>
        <v>45730</v>
      </c>
      <c r="C44" s="18">
        <f>VLOOKUP(A44,list!A:P,3,FALSE)</f>
        <v>1030</v>
      </c>
      <c r="D44" s="6" t="str">
        <f>VLOOKUP(A44,list!A:P,12,FALSE)</f>
        <v>Marousi</v>
      </c>
      <c r="E44" s="6" t="str">
        <f t="shared" ref="E44:R44" si="39">IF($B44&lt;E$3,1,"")</f>
        <v/>
      </c>
      <c r="F44" s="6" t="str">
        <f t="shared" si="39"/>
        <v/>
      </c>
      <c r="G44" s="6" t="str">
        <f t="shared" si="39"/>
        <v/>
      </c>
      <c r="H44" s="6" t="str">
        <f t="shared" si="39"/>
        <v/>
      </c>
      <c r="I44" s="6" t="str">
        <f t="shared" si="39"/>
        <v/>
      </c>
      <c r="J44" s="6">
        <f t="shared" si="39"/>
        <v>1</v>
      </c>
      <c r="K44" s="6">
        <f t="shared" si="39"/>
        <v>1</v>
      </c>
      <c r="L44" s="6">
        <f t="shared" si="39"/>
        <v>1</v>
      </c>
      <c r="M44" s="6">
        <f t="shared" si="39"/>
        <v>1</v>
      </c>
      <c r="N44" s="6">
        <f t="shared" si="39"/>
        <v>1</v>
      </c>
      <c r="O44" s="6">
        <f t="shared" si="39"/>
        <v>1</v>
      </c>
      <c r="P44" s="6">
        <f t="shared" si="39"/>
        <v>1</v>
      </c>
      <c r="Q44" s="6">
        <f t="shared" si="39"/>
        <v>1</v>
      </c>
      <c r="R44" s="6">
        <f t="shared" si="39"/>
        <v>1</v>
      </c>
    </row>
    <row r="45" spans="1:18" ht="15.75" customHeight="1">
      <c r="A45" s="11" t="s">
        <v>146</v>
      </c>
      <c r="B45" s="17">
        <f>VLOOKUP(A45,list!A:P,16,FALSE)</f>
        <v>45732</v>
      </c>
      <c r="C45" s="18">
        <f>VLOOKUP(A45,list!A:P,3,FALSE)</f>
        <v>1030</v>
      </c>
      <c r="D45" s="6" t="str">
        <f>VLOOKUP(A45,list!A:P,12,FALSE)</f>
        <v>Marousi</v>
      </c>
      <c r="E45" s="6" t="str">
        <f t="shared" ref="E45:R45" si="40">IF($B45&lt;E$3,1,"")</f>
        <v/>
      </c>
      <c r="F45" s="6" t="str">
        <f t="shared" si="40"/>
        <v/>
      </c>
      <c r="G45" s="6" t="str">
        <f t="shared" si="40"/>
        <v/>
      </c>
      <c r="H45" s="6" t="str">
        <f t="shared" si="40"/>
        <v/>
      </c>
      <c r="I45" s="6" t="str">
        <f t="shared" si="40"/>
        <v/>
      </c>
      <c r="J45" s="6">
        <f t="shared" si="40"/>
        <v>1</v>
      </c>
      <c r="K45" s="6">
        <f t="shared" si="40"/>
        <v>1</v>
      </c>
      <c r="L45" s="6">
        <f t="shared" si="40"/>
        <v>1</v>
      </c>
      <c r="M45" s="6">
        <f t="shared" si="40"/>
        <v>1</v>
      </c>
      <c r="N45" s="6">
        <f t="shared" si="40"/>
        <v>1</v>
      </c>
      <c r="O45" s="6">
        <f t="shared" si="40"/>
        <v>1</v>
      </c>
      <c r="P45" s="6">
        <f t="shared" si="40"/>
        <v>1</v>
      </c>
      <c r="Q45" s="6">
        <f t="shared" si="40"/>
        <v>1</v>
      </c>
      <c r="R45" s="6">
        <f t="shared" si="40"/>
        <v>1</v>
      </c>
    </row>
    <row r="46" spans="1:18" ht="15.75" customHeight="1">
      <c r="A46" s="11" t="s">
        <v>149</v>
      </c>
      <c r="B46" s="17">
        <f>VLOOKUP(A46,list!A:P,16,FALSE)</f>
        <v>45811</v>
      </c>
      <c r="C46" s="18">
        <f>VLOOKUP(A46,list!A:P,3,FALSE)</f>
        <v>1030</v>
      </c>
      <c r="D46" s="6" t="str">
        <f>VLOOKUP(A46,list!A:P,12,FALSE)</f>
        <v>Kifisia</v>
      </c>
      <c r="E46" s="6" t="str">
        <f t="shared" ref="E46:R46" si="41">IF($B46&lt;E$3,1,"")</f>
        <v/>
      </c>
      <c r="F46" s="6" t="str">
        <f t="shared" si="41"/>
        <v/>
      </c>
      <c r="G46" s="6" t="str">
        <f t="shared" si="41"/>
        <v/>
      </c>
      <c r="H46" s="6" t="str">
        <f t="shared" si="41"/>
        <v/>
      </c>
      <c r="I46" s="6" t="str">
        <f t="shared" si="41"/>
        <v/>
      </c>
      <c r="J46" s="6" t="str">
        <f t="shared" si="41"/>
        <v/>
      </c>
      <c r="K46" s="6" t="str">
        <f t="shared" si="41"/>
        <v/>
      </c>
      <c r="L46" s="6" t="str">
        <f t="shared" si="41"/>
        <v/>
      </c>
      <c r="M46" s="6">
        <f t="shared" si="41"/>
        <v>1</v>
      </c>
      <c r="N46" s="6">
        <f t="shared" si="41"/>
        <v>1</v>
      </c>
      <c r="O46" s="6">
        <f t="shared" si="41"/>
        <v>1</v>
      </c>
      <c r="P46" s="6">
        <f t="shared" si="41"/>
        <v>1</v>
      </c>
      <c r="Q46" s="6">
        <f t="shared" si="41"/>
        <v>1</v>
      </c>
      <c r="R46" s="6">
        <f t="shared" si="41"/>
        <v>1</v>
      </c>
    </row>
    <row r="47" spans="1:18" ht="15.75" customHeight="1">
      <c r="A47" s="11" t="s">
        <v>152</v>
      </c>
      <c r="B47" s="17">
        <f>VLOOKUP(A47,list!A:P,16,FALSE)</f>
        <v>45690</v>
      </c>
      <c r="C47" s="18">
        <f>VLOOKUP(A47,list!A:P,3,FALSE)</f>
        <v>1040</v>
      </c>
      <c r="D47" s="6" t="str">
        <f>VLOOKUP(A47,list!A:P,12,FALSE)</f>
        <v>Marousi</v>
      </c>
      <c r="E47" s="6" t="str">
        <f t="shared" ref="E47:R47" si="42">IF($B47&lt;E$3,1,"")</f>
        <v/>
      </c>
      <c r="F47" s="6" t="str">
        <f t="shared" si="42"/>
        <v/>
      </c>
      <c r="G47" s="6" t="str">
        <f t="shared" si="42"/>
        <v/>
      </c>
      <c r="H47" s="6" t="str">
        <f t="shared" si="42"/>
        <v/>
      </c>
      <c r="I47" s="6">
        <f t="shared" si="42"/>
        <v>1</v>
      </c>
      <c r="J47" s="6">
        <f t="shared" si="42"/>
        <v>1</v>
      </c>
      <c r="K47" s="6">
        <f t="shared" si="42"/>
        <v>1</v>
      </c>
      <c r="L47" s="6">
        <f t="shared" si="42"/>
        <v>1</v>
      </c>
      <c r="M47" s="6">
        <f t="shared" si="42"/>
        <v>1</v>
      </c>
      <c r="N47" s="6">
        <f t="shared" si="42"/>
        <v>1</v>
      </c>
      <c r="O47" s="6">
        <f t="shared" si="42"/>
        <v>1</v>
      </c>
      <c r="P47" s="6">
        <f t="shared" si="42"/>
        <v>1</v>
      </c>
      <c r="Q47" s="6">
        <f t="shared" si="42"/>
        <v>1</v>
      </c>
      <c r="R47" s="6">
        <f t="shared" si="42"/>
        <v>1</v>
      </c>
    </row>
    <row r="48" spans="1:18" ht="13">
      <c r="A48" s="11" t="s">
        <v>155</v>
      </c>
      <c r="B48" s="17">
        <f>VLOOKUP(A48,list!A:P,16,FALSE)</f>
        <v>45694</v>
      </c>
      <c r="C48" s="18">
        <f>VLOOKUP(A48,list!A:P,3,FALSE)</f>
        <v>1040</v>
      </c>
      <c r="D48" s="6" t="str">
        <f>VLOOKUP(A48,list!A:P,12,FALSE)</f>
        <v>Marousi</v>
      </c>
      <c r="E48" s="6" t="str">
        <f t="shared" ref="E48:R48" si="43">IF($B48&lt;E$3,1,"")</f>
        <v/>
      </c>
      <c r="F48" s="6" t="str">
        <f t="shared" si="43"/>
        <v/>
      </c>
      <c r="G48" s="6" t="str">
        <f t="shared" si="43"/>
        <v/>
      </c>
      <c r="H48" s="6" t="str">
        <f t="shared" si="43"/>
        <v/>
      </c>
      <c r="I48" s="6">
        <f t="shared" si="43"/>
        <v>1</v>
      </c>
      <c r="J48" s="6">
        <f t="shared" si="43"/>
        <v>1</v>
      </c>
      <c r="K48" s="6">
        <f t="shared" si="43"/>
        <v>1</v>
      </c>
      <c r="L48" s="6">
        <f t="shared" si="43"/>
        <v>1</v>
      </c>
      <c r="M48" s="6">
        <f t="shared" si="43"/>
        <v>1</v>
      </c>
      <c r="N48" s="6">
        <f t="shared" si="43"/>
        <v>1</v>
      </c>
      <c r="O48" s="6">
        <f t="shared" si="43"/>
        <v>1</v>
      </c>
      <c r="P48" s="6">
        <f t="shared" si="43"/>
        <v>1</v>
      </c>
      <c r="Q48" s="6">
        <f t="shared" si="43"/>
        <v>1</v>
      </c>
      <c r="R48" s="6">
        <f t="shared" si="43"/>
        <v>1</v>
      </c>
    </row>
    <row r="49" spans="1:18" ht="13">
      <c r="A49" s="11" t="s">
        <v>158</v>
      </c>
      <c r="B49" s="17">
        <f>VLOOKUP(A49,list!A:P,16,FALSE)</f>
        <v>45676</v>
      </c>
      <c r="C49" s="18">
        <f>VLOOKUP(A49,list!A:P,3,FALSE)</f>
        <v>1050</v>
      </c>
      <c r="D49" s="6" t="str">
        <f>VLOOKUP(A49,list!A:P,12,FALSE)</f>
        <v>Pangrati</v>
      </c>
      <c r="E49" s="6" t="str">
        <f t="shared" ref="E49:R49" si="44">IF($B49&lt;E$3,1,"")</f>
        <v/>
      </c>
      <c r="F49" s="6" t="str">
        <f t="shared" si="44"/>
        <v/>
      </c>
      <c r="G49" s="6" t="str">
        <f t="shared" si="44"/>
        <v/>
      </c>
      <c r="H49" s="6">
        <f t="shared" si="44"/>
        <v>1</v>
      </c>
      <c r="I49" s="6">
        <f t="shared" si="44"/>
        <v>1</v>
      </c>
      <c r="J49" s="6">
        <f t="shared" si="44"/>
        <v>1</v>
      </c>
      <c r="K49" s="6">
        <f t="shared" si="44"/>
        <v>1</v>
      </c>
      <c r="L49" s="6">
        <f t="shared" si="44"/>
        <v>1</v>
      </c>
      <c r="M49" s="6">
        <f t="shared" si="44"/>
        <v>1</v>
      </c>
      <c r="N49" s="6">
        <f t="shared" si="44"/>
        <v>1</v>
      </c>
      <c r="O49" s="6">
        <f t="shared" si="44"/>
        <v>1</v>
      </c>
      <c r="P49" s="6">
        <f t="shared" si="44"/>
        <v>1</v>
      </c>
      <c r="Q49" s="6">
        <f t="shared" si="44"/>
        <v>1</v>
      </c>
      <c r="R49" s="6">
        <f t="shared" si="44"/>
        <v>1</v>
      </c>
    </row>
    <row r="50" spans="1:18" ht="13">
      <c r="A50" s="11" t="s">
        <v>161</v>
      </c>
      <c r="B50" s="17">
        <f>VLOOKUP(A50,list!A:P,16,FALSE)</f>
        <v>45947</v>
      </c>
      <c r="C50" s="18">
        <f>VLOOKUP(A50,list!A:P,3,FALSE)</f>
        <v>1050</v>
      </c>
      <c r="D50" s="6" t="str">
        <f>VLOOKUP(A50,list!A:P,12,FALSE)</f>
        <v>Ampelokipoi</v>
      </c>
      <c r="E50" s="6" t="str">
        <f t="shared" ref="E50:R50" si="45">IF($B50&lt;E$3,1,"")</f>
        <v/>
      </c>
      <c r="F50" s="6" t="str">
        <f t="shared" si="45"/>
        <v/>
      </c>
      <c r="G50" s="6" t="str">
        <f t="shared" si="45"/>
        <v/>
      </c>
      <c r="H50" s="6" t="str">
        <f t="shared" si="45"/>
        <v/>
      </c>
      <c r="I50" s="6" t="str">
        <f t="shared" si="45"/>
        <v/>
      </c>
      <c r="J50" s="6" t="str">
        <f t="shared" si="45"/>
        <v/>
      </c>
      <c r="K50" s="6" t="str">
        <f t="shared" si="45"/>
        <v/>
      </c>
      <c r="L50" s="6" t="str">
        <f t="shared" si="45"/>
        <v/>
      </c>
      <c r="M50" s="6" t="str">
        <f t="shared" si="45"/>
        <v/>
      </c>
      <c r="N50" s="6" t="str">
        <f t="shared" si="45"/>
        <v/>
      </c>
      <c r="O50" s="6" t="str">
        <f t="shared" si="45"/>
        <v/>
      </c>
      <c r="P50" s="6" t="str">
        <f t="shared" si="45"/>
        <v/>
      </c>
      <c r="Q50" s="6">
        <f t="shared" si="45"/>
        <v>1</v>
      </c>
      <c r="R50" s="6">
        <f t="shared" si="45"/>
        <v>1</v>
      </c>
    </row>
    <row r="51" spans="1:18" ht="13">
      <c r="A51" s="11" t="s">
        <v>164</v>
      </c>
      <c r="B51" s="17">
        <f>VLOOKUP(A51,list!A:P,16,FALSE)</f>
        <v>45718</v>
      </c>
      <c r="C51" s="18">
        <f>VLOOKUP(A51,list!A:P,3,FALSE)</f>
        <v>1060</v>
      </c>
      <c r="D51" s="6" t="str">
        <f>VLOOKUP(A51,list!A:P,12,FALSE)</f>
        <v>Pangrati</v>
      </c>
      <c r="E51" s="6" t="str">
        <f t="shared" ref="E51:R51" si="46">IF($B51&lt;E$3,1,"")</f>
        <v/>
      </c>
      <c r="F51" s="6" t="str">
        <f t="shared" si="46"/>
        <v/>
      </c>
      <c r="G51" s="6" t="str">
        <f t="shared" si="46"/>
        <v/>
      </c>
      <c r="H51" s="6" t="str">
        <f t="shared" si="46"/>
        <v/>
      </c>
      <c r="I51" s="6" t="str">
        <f t="shared" si="46"/>
        <v/>
      </c>
      <c r="J51" s="6">
        <f t="shared" si="46"/>
        <v>1</v>
      </c>
      <c r="K51" s="6">
        <f t="shared" si="46"/>
        <v>1</v>
      </c>
      <c r="L51" s="6">
        <f t="shared" si="46"/>
        <v>1</v>
      </c>
      <c r="M51" s="6">
        <f t="shared" si="46"/>
        <v>1</v>
      </c>
      <c r="N51" s="6">
        <f t="shared" si="46"/>
        <v>1</v>
      </c>
      <c r="O51" s="6">
        <f t="shared" si="46"/>
        <v>1</v>
      </c>
      <c r="P51" s="6">
        <f t="shared" si="46"/>
        <v>1</v>
      </c>
      <c r="Q51" s="6">
        <f t="shared" si="46"/>
        <v>1</v>
      </c>
      <c r="R51" s="6">
        <f t="shared" si="46"/>
        <v>1</v>
      </c>
    </row>
    <row r="52" spans="1:18" ht="13">
      <c r="A52" s="11" t="s">
        <v>167</v>
      </c>
      <c r="B52" s="17">
        <f>VLOOKUP(A52,list!A:P,16,FALSE)</f>
        <v>45860</v>
      </c>
      <c r="C52" s="18">
        <f>VLOOKUP(A52,list!A:P,3,FALSE)</f>
        <v>1060</v>
      </c>
      <c r="D52" s="6" t="str">
        <f>VLOOKUP(A52,list!A:P,12,FALSE)</f>
        <v>Marousi</v>
      </c>
      <c r="E52" s="6" t="str">
        <f t="shared" ref="E52:R52" si="47">IF($B52&lt;E$3,1,"")</f>
        <v/>
      </c>
      <c r="F52" s="6" t="str">
        <f t="shared" si="47"/>
        <v/>
      </c>
      <c r="G52" s="6" t="str">
        <f t="shared" si="47"/>
        <v/>
      </c>
      <c r="H52" s="6" t="str">
        <f t="shared" si="47"/>
        <v/>
      </c>
      <c r="I52" s="6" t="str">
        <f t="shared" si="47"/>
        <v/>
      </c>
      <c r="J52" s="6" t="str">
        <f t="shared" si="47"/>
        <v/>
      </c>
      <c r="K52" s="6" t="str">
        <f t="shared" si="47"/>
        <v/>
      </c>
      <c r="L52" s="6" t="str">
        <f t="shared" si="47"/>
        <v/>
      </c>
      <c r="M52" s="6" t="str">
        <f t="shared" si="47"/>
        <v/>
      </c>
      <c r="N52" s="6">
        <f t="shared" si="47"/>
        <v>1</v>
      </c>
      <c r="O52" s="6">
        <f t="shared" si="47"/>
        <v>1</v>
      </c>
      <c r="P52" s="6">
        <f t="shared" si="47"/>
        <v>1</v>
      </c>
      <c r="Q52" s="6">
        <f t="shared" si="47"/>
        <v>1</v>
      </c>
      <c r="R52" s="6">
        <f t="shared" si="47"/>
        <v>1</v>
      </c>
    </row>
    <row r="53" spans="1:18" ht="13">
      <c r="A53" s="11" t="s">
        <v>170</v>
      </c>
      <c r="B53" s="17">
        <f>VLOOKUP(A53,list!A:P,16,FALSE)</f>
        <v>45909</v>
      </c>
      <c r="C53" s="18">
        <f>VLOOKUP(A53,list!A:P,3,FALSE)</f>
        <v>1060</v>
      </c>
      <c r="D53" s="6" t="str">
        <f>VLOOKUP(A53,list!A:P,12,FALSE)</f>
        <v>Marousi</v>
      </c>
      <c r="E53" s="6" t="str">
        <f t="shared" ref="E53:R53" si="48">IF($B53&lt;E$3,1,"")</f>
        <v/>
      </c>
      <c r="F53" s="6" t="str">
        <f t="shared" si="48"/>
        <v/>
      </c>
      <c r="G53" s="6" t="str">
        <f t="shared" si="48"/>
        <v/>
      </c>
      <c r="H53" s="6" t="str">
        <f t="shared" si="48"/>
        <v/>
      </c>
      <c r="I53" s="6" t="str">
        <f t="shared" si="48"/>
        <v/>
      </c>
      <c r="J53" s="6" t="str">
        <f t="shared" si="48"/>
        <v/>
      </c>
      <c r="K53" s="6" t="str">
        <f t="shared" si="48"/>
        <v/>
      </c>
      <c r="L53" s="6" t="str">
        <f t="shared" si="48"/>
        <v/>
      </c>
      <c r="M53" s="6" t="str">
        <f t="shared" si="48"/>
        <v/>
      </c>
      <c r="N53" s="6" t="str">
        <f t="shared" si="48"/>
        <v/>
      </c>
      <c r="O53" s="6" t="str">
        <f t="shared" si="48"/>
        <v/>
      </c>
      <c r="P53" s="6">
        <f t="shared" si="48"/>
        <v>1</v>
      </c>
      <c r="Q53" s="6">
        <f t="shared" si="48"/>
        <v>1</v>
      </c>
      <c r="R53" s="6">
        <f t="shared" si="48"/>
        <v>1</v>
      </c>
    </row>
    <row r="54" spans="1:18" ht="13">
      <c r="A54" s="11" t="s">
        <v>173</v>
      </c>
      <c r="B54" s="17">
        <f>VLOOKUP(A54,list!A:P,16,FALSE)</f>
        <v>45933</v>
      </c>
      <c r="C54" s="18">
        <f>VLOOKUP(A54,list!A:P,3,FALSE)</f>
        <v>1060</v>
      </c>
      <c r="D54" s="6" t="str">
        <f>VLOOKUP(A54,list!A:P,12,FALSE)</f>
        <v>Marousi</v>
      </c>
      <c r="E54" s="6" t="str">
        <f t="shared" ref="E54:R54" si="49">IF($B54&lt;E$3,1,"")</f>
        <v/>
      </c>
      <c r="F54" s="6" t="str">
        <f t="shared" si="49"/>
        <v/>
      </c>
      <c r="G54" s="6" t="str">
        <f t="shared" si="49"/>
        <v/>
      </c>
      <c r="H54" s="6" t="str">
        <f t="shared" si="49"/>
        <v/>
      </c>
      <c r="I54" s="6" t="str">
        <f t="shared" si="49"/>
        <v/>
      </c>
      <c r="J54" s="6" t="str">
        <f t="shared" si="49"/>
        <v/>
      </c>
      <c r="K54" s="6" t="str">
        <f t="shared" si="49"/>
        <v/>
      </c>
      <c r="L54" s="6" t="str">
        <f t="shared" si="49"/>
        <v/>
      </c>
      <c r="M54" s="6" t="str">
        <f t="shared" si="49"/>
        <v/>
      </c>
      <c r="N54" s="6" t="str">
        <f t="shared" si="49"/>
        <v/>
      </c>
      <c r="O54" s="6" t="str">
        <f t="shared" si="49"/>
        <v/>
      </c>
      <c r="P54" s="6" t="str">
        <f t="shared" si="49"/>
        <v/>
      </c>
      <c r="Q54" s="6">
        <f t="shared" si="49"/>
        <v>1</v>
      </c>
      <c r="R54" s="6">
        <f t="shared" si="49"/>
        <v>1</v>
      </c>
    </row>
    <row r="55" spans="1:18" ht="13">
      <c r="A55" s="11" t="s">
        <v>176</v>
      </c>
      <c r="B55" s="17">
        <f>VLOOKUP(A55,list!A:P,16,FALSE)</f>
        <v>45840</v>
      </c>
      <c r="C55" s="18">
        <f>VLOOKUP(A55,list!A:P,3,FALSE)</f>
        <v>1070</v>
      </c>
      <c r="D55" s="6" t="str">
        <f>VLOOKUP(A55,list!A:P,12,FALSE)</f>
        <v>Marousi</v>
      </c>
      <c r="E55" s="6" t="str">
        <f t="shared" ref="E55:R55" si="50">IF($B55&lt;E$3,1,"")</f>
        <v/>
      </c>
      <c r="F55" s="6" t="str">
        <f t="shared" si="50"/>
        <v/>
      </c>
      <c r="G55" s="6" t="str">
        <f t="shared" si="50"/>
        <v/>
      </c>
      <c r="H55" s="6" t="str">
        <f t="shared" si="50"/>
        <v/>
      </c>
      <c r="I55" s="6" t="str">
        <f t="shared" si="50"/>
        <v/>
      </c>
      <c r="J55" s="6" t="str">
        <f t="shared" si="50"/>
        <v/>
      </c>
      <c r="K55" s="6" t="str">
        <f t="shared" si="50"/>
        <v/>
      </c>
      <c r="L55" s="6" t="str">
        <f t="shared" si="50"/>
        <v/>
      </c>
      <c r="M55" s="6" t="str">
        <f t="shared" si="50"/>
        <v/>
      </c>
      <c r="N55" s="6">
        <f t="shared" si="50"/>
        <v>1</v>
      </c>
      <c r="O55" s="6">
        <f t="shared" si="50"/>
        <v>1</v>
      </c>
      <c r="P55" s="6">
        <f t="shared" si="50"/>
        <v>1</v>
      </c>
      <c r="Q55" s="6">
        <f t="shared" si="50"/>
        <v>1</v>
      </c>
      <c r="R55" s="6">
        <f t="shared" si="50"/>
        <v>1</v>
      </c>
    </row>
    <row r="56" spans="1:18" ht="13">
      <c r="A56" s="11" t="s">
        <v>179</v>
      </c>
      <c r="B56" s="17">
        <f>VLOOKUP(A56,list!A:P,16,FALSE)</f>
        <v>45947</v>
      </c>
      <c r="C56" s="18">
        <f>VLOOKUP(A56,list!A:P,3,FALSE)</f>
        <v>1080</v>
      </c>
      <c r="D56" s="6" t="str">
        <f>VLOOKUP(A56,list!A:P,12,FALSE)</f>
        <v>Historic Center</v>
      </c>
      <c r="E56" s="6" t="str">
        <f t="shared" ref="E56:R56" si="51">IF($B56&lt;E$3,1,"")</f>
        <v/>
      </c>
      <c r="F56" s="6" t="str">
        <f t="shared" si="51"/>
        <v/>
      </c>
      <c r="G56" s="6" t="str">
        <f t="shared" si="51"/>
        <v/>
      </c>
      <c r="H56" s="6" t="str">
        <f t="shared" si="51"/>
        <v/>
      </c>
      <c r="I56" s="6" t="str">
        <f t="shared" si="51"/>
        <v/>
      </c>
      <c r="J56" s="6" t="str">
        <f t="shared" si="51"/>
        <v/>
      </c>
      <c r="K56" s="6" t="str">
        <f t="shared" si="51"/>
        <v/>
      </c>
      <c r="L56" s="6" t="str">
        <f t="shared" si="51"/>
        <v/>
      </c>
      <c r="M56" s="6" t="str">
        <f t="shared" si="51"/>
        <v/>
      </c>
      <c r="N56" s="6" t="str">
        <f t="shared" si="51"/>
        <v/>
      </c>
      <c r="O56" s="6" t="str">
        <f t="shared" si="51"/>
        <v/>
      </c>
      <c r="P56" s="6" t="str">
        <f t="shared" si="51"/>
        <v/>
      </c>
      <c r="Q56" s="6">
        <f t="shared" si="51"/>
        <v>1</v>
      </c>
      <c r="R56" s="6">
        <f t="shared" si="51"/>
        <v>1</v>
      </c>
    </row>
    <row r="57" spans="1:18" ht="13">
      <c r="A57" s="11" t="s">
        <v>4685</v>
      </c>
      <c r="B57" s="17">
        <f>VLOOKUP(A57,list!A:P,16,FALSE)</f>
        <v>45627</v>
      </c>
      <c r="C57" s="18">
        <f>VLOOKUP(A57,list!A:P,3,FALSE)</f>
        <v>1090</v>
      </c>
      <c r="D57" s="6" t="str">
        <f>VLOOKUP(A57,list!A:P,12,FALSE)</f>
        <v>Historic Center</v>
      </c>
      <c r="E57" s="6" t="str">
        <f t="shared" ref="E57:R57" si="52">IF($B57&lt;E$3,1,"")</f>
        <v/>
      </c>
      <c r="F57" s="6" t="str">
        <f t="shared" si="52"/>
        <v/>
      </c>
      <c r="G57" s="6">
        <f t="shared" si="52"/>
        <v>1</v>
      </c>
      <c r="H57" s="6">
        <f t="shared" si="52"/>
        <v>1</v>
      </c>
      <c r="I57" s="6">
        <f t="shared" si="52"/>
        <v>1</v>
      </c>
      <c r="J57" s="6">
        <f t="shared" si="52"/>
        <v>1</v>
      </c>
      <c r="K57" s="6">
        <f t="shared" si="52"/>
        <v>1</v>
      </c>
      <c r="L57" s="6">
        <f t="shared" si="52"/>
        <v>1</v>
      </c>
      <c r="M57" s="6">
        <f t="shared" si="52"/>
        <v>1</v>
      </c>
      <c r="N57" s="6">
        <f t="shared" si="52"/>
        <v>1</v>
      </c>
      <c r="O57" s="6">
        <f t="shared" si="52"/>
        <v>1</v>
      </c>
      <c r="P57" s="6">
        <f t="shared" si="52"/>
        <v>1</v>
      </c>
      <c r="Q57" s="6">
        <f t="shared" si="52"/>
        <v>1</v>
      </c>
      <c r="R57" s="6">
        <f t="shared" si="52"/>
        <v>1</v>
      </c>
    </row>
    <row r="58" spans="1:18" ht="13">
      <c r="A58" s="11" t="s">
        <v>4687</v>
      </c>
      <c r="B58" s="17">
        <f>VLOOKUP(A58,list!A:P,16,FALSE)</f>
        <v>45688</v>
      </c>
      <c r="C58" s="18">
        <f>VLOOKUP(A58,list!A:P,3,FALSE)</f>
        <v>1090</v>
      </c>
      <c r="D58" s="6" t="str">
        <f>VLOOKUP(A58,list!A:P,12,FALSE)</f>
        <v>Historic Center</v>
      </c>
      <c r="E58" s="6" t="str">
        <f t="shared" ref="E58:R58" si="53">IF($B58&lt;E$3,1,"")</f>
        <v/>
      </c>
      <c r="F58" s="6" t="str">
        <f t="shared" si="53"/>
        <v/>
      </c>
      <c r="G58" s="6" t="str">
        <f t="shared" si="53"/>
        <v/>
      </c>
      <c r="H58" s="6">
        <f t="shared" si="53"/>
        <v>1</v>
      </c>
      <c r="I58" s="6">
        <f t="shared" si="53"/>
        <v>1</v>
      </c>
      <c r="J58" s="6">
        <f t="shared" si="53"/>
        <v>1</v>
      </c>
      <c r="K58" s="6">
        <f t="shared" si="53"/>
        <v>1</v>
      </c>
      <c r="L58" s="6">
        <f t="shared" si="53"/>
        <v>1</v>
      </c>
      <c r="M58" s="6">
        <f t="shared" si="53"/>
        <v>1</v>
      </c>
      <c r="N58" s="6">
        <f t="shared" si="53"/>
        <v>1</v>
      </c>
      <c r="O58" s="6">
        <f t="shared" si="53"/>
        <v>1</v>
      </c>
      <c r="P58" s="6">
        <f t="shared" si="53"/>
        <v>1</v>
      </c>
      <c r="Q58" s="6">
        <f t="shared" si="53"/>
        <v>1</v>
      </c>
      <c r="R58" s="6">
        <f t="shared" si="53"/>
        <v>1</v>
      </c>
    </row>
    <row r="59" spans="1:18" ht="13">
      <c r="A59" s="11" t="s">
        <v>182</v>
      </c>
      <c r="B59" s="17">
        <f>VLOOKUP(A59,list!A:P,16,FALSE)</f>
        <v>45780</v>
      </c>
      <c r="C59" s="18">
        <f>VLOOKUP(A59,list!A:P,3,FALSE)</f>
        <v>1100</v>
      </c>
      <c r="D59" s="6" t="str">
        <f>VLOOKUP(A59,list!A:P,12,FALSE)</f>
        <v>Marousi</v>
      </c>
      <c r="E59" s="6" t="str">
        <f t="shared" ref="E59:R59" si="54">IF($B59&lt;E$3,1,"")</f>
        <v/>
      </c>
      <c r="F59" s="6" t="str">
        <f t="shared" si="54"/>
        <v/>
      </c>
      <c r="G59" s="6" t="str">
        <f t="shared" si="54"/>
        <v/>
      </c>
      <c r="H59" s="6" t="str">
        <f t="shared" si="54"/>
        <v/>
      </c>
      <c r="I59" s="6" t="str">
        <f t="shared" si="54"/>
        <v/>
      </c>
      <c r="J59" s="6" t="str">
        <f t="shared" si="54"/>
        <v/>
      </c>
      <c r="K59" s="6" t="str">
        <f t="shared" si="54"/>
        <v/>
      </c>
      <c r="L59" s="6">
        <f t="shared" si="54"/>
        <v>1</v>
      </c>
      <c r="M59" s="6">
        <f t="shared" si="54"/>
        <v>1</v>
      </c>
      <c r="N59" s="6">
        <f t="shared" si="54"/>
        <v>1</v>
      </c>
      <c r="O59" s="6">
        <f t="shared" si="54"/>
        <v>1</v>
      </c>
      <c r="P59" s="6">
        <f t="shared" si="54"/>
        <v>1</v>
      </c>
      <c r="Q59" s="6">
        <f t="shared" si="54"/>
        <v>1</v>
      </c>
      <c r="R59" s="6">
        <f t="shared" si="54"/>
        <v>1</v>
      </c>
    </row>
    <row r="60" spans="1:18" ht="13">
      <c r="A60" s="11" t="s">
        <v>185</v>
      </c>
      <c r="B60" s="17">
        <f>VLOOKUP(A60,list!A:P,16,FALSE)</f>
        <v>45690</v>
      </c>
      <c r="C60" s="18">
        <f>VLOOKUP(A60,list!A:P,3,FALSE)</f>
        <v>1110</v>
      </c>
      <c r="D60" s="6" t="str">
        <f>VLOOKUP(A60,list!A:P,12,FALSE)</f>
        <v>Chalandri</v>
      </c>
      <c r="E60" s="6" t="str">
        <f t="shared" ref="E60:R60" si="55">IF($B60&lt;E$3,1,"")</f>
        <v/>
      </c>
      <c r="F60" s="6" t="str">
        <f t="shared" si="55"/>
        <v/>
      </c>
      <c r="G60" s="6" t="str">
        <f t="shared" si="55"/>
        <v/>
      </c>
      <c r="H60" s="6" t="str">
        <f t="shared" si="55"/>
        <v/>
      </c>
      <c r="I60" s="6">
        <f t="shared" si="55"/>
        <v>1</v>
      </c>
      <c r="J60" s="6">
        <f t="shared" si="55"/>
        <v>1</v>
      </c>
      <c r="K60" s="6">
        <f t="shared" si="55"/>
        <v>1</v>
      </c>
      <c r="L60" s="6">
        <f t="shared" si="55"/>
        <v>1</v>
      </c>
      <c r="M60" s="6">
        <f t="shared" si="55"/>
        <v>1</v>
      </c>
      <c r="N60" s="6">
        <f t="shared" si="55"/>
        <v>1</v>
      </c>
      <c r="O60" s="6">
        <f t="shared" si="55"/>
        <v>1</v>
      </c>
      <c r="P60" s="6">
        <f t="shared" si="55"/>
        <v>1</v>
      </c>
      <c r="Q60" s="6">
        <f t="shared" si="55"/>
        <v>1</v>
      </c>
      <c r="R60" s="6">
        <f t="shared" si="55"/>
        <v>1</v>
      </c>
    </row>
    <row r="61" spans="1:18" ht="13">
      <c r="A61" s="11" t="s">
        <v>188</v>
      </c>
      <c r="B61" s="17">
        <f>VLOOKUP(A61,list!A:P,16,FALSE)</f>
        <v>45681</v>
      </c>
      <c r="C61" s="18">
        <f>VLOOKUP(A61,list!A:P,3,FALSE)</f>
        <v>1130</v>
      </c>
      <c r="D61" s="6" t="str">
        <f>VLOOKUP(A61,list!A:P,12,FALSE)</f>
        <v>Chalandri</v>
      </c>
      <c r="E61" s="6" t="str">
        <f t="shared" ref="E61:R61" si="56">IF($B61&lt;E$3,1,"")</f>
        <v/>
      </c>
      <c r="F61" s="6" t="str">
        <f t="shared" si="56"/>
        <v/>
      </c>
      <c r="G61" s="6" t="str">
        <f t="shared" si="56"/>
        <v/>
      </c>
      <c r="H61" s="6">
        <f t="shared" si="56"/>
        <v>1</v>
      </c>
      <c r="I61" s="6">
        <f t="shared" si="56"/>
        <v>1</v>
      </c>
      <c r="J61" s="6">
        <f t="shared" si="56"/>
        <v>1</v>
      </c>
      <c r="K61" s="6">
        <f t="shared" si="56"/>
        <v>1</v>
      </c>
      <c r="L61" s="6">
        <f t="shared" si="56"/>
        <v>1</v>
      </c>
      <c r="M61" s="6">
        <f t="shared" si="56"/>
        <v>1</v>
      </c>
      <c r="N61" s="6">
        <f t="shared" si="56"/>
        <v>1</v>
      </c>
      <c r="O61" s="6">
        <f t="shared" si="56"/>
        <v>1</v>
      </c>
      <c r="P61" s="6">
        <f t="shared" si="56"/>
        <v>1</v>
      </c>
      <c r="Q61" s="6">
        <f t="shared" si="56"/>
        <v>1</v>
      </c>
      <c r="R61" s="6">
        <f t="shared" si="56"/>
        <v>1</v>
      </c>
    </row>
    <row r="62" spans="1:18" ht="13">
      <c r="A62" s="11" t="s">
        <v>191</v>
      </c>
      <c r="B62" s="17">
        <f>VLOOKUP(A62,list!A:P,16,FALSE)</f>
        <v>45718</v>
      </c>
      <c r="C62" s="18">
        <f>VLOOKUP(A62,list!A:P,3,FALSE)</f>
        <v>1140</v>
      </c>
      <c r="D62" s="6" t="str">
        <f>VLOOKUP(A62,list!A:P,12,FALSE)</f>
        <v>Marousi</v>
      </c>
      <c r="E62" s="6" t="str">
        <f t="shared" ref="E62:R62" si="57">IF($B62&lt;E$3,1,"")</f>
        <v/>
      </c>
      <c r="F62" s="6" t="str">
        <f t="shared" si="57"/>
        <v/>
      </c>
      <c r="G62" s="6" t="str">
        <f t="shared" si="57"/>
        <v/>
      </c>
      <c r="H62" s="6" t="str">
        <f t="shared" si="57"/>
        <v/>
      </c>
      <c r="I62" s="6" t="str">
        <f t="shared" si="57"/>
        <v/>
      </c>
      <c r="J62" s="6">
        <f t="shared" si="57"/>
        <v>1</v>
      </c>
      <c r="K62" s="6">
        <f t="shared" si="57"/>
        <v>1</v>
      </c>
      <c r="L62" s="6">
        <f t="shared" si="57"/>
        <v>1</v>
      </c>
      <c r="M62" s="6">
        <f t="shared" si="57"/>
        <v>1</v>
      </c>
      <c r="N62" s="6">
        <f t="shared" si="57"/>
        <v>1</v>
      </c>
      <c r="O62" s="6">
        <f t="shared" si="57"/>
        <v>1</v>
      </c>
      <c r="P62" s="6">
        <f t="shared" si="57"/>
        <v>1</v>
      </c>
      <c r="Q62" s="6">
        <f t="shared" si="57"/>
        <v>1</v>
      </c>
      <c r="R62" s="6">
        <f t="shared" si="57"/>
        <v>1</v>
      </c>
    </row>
    <row r="63" spans="1:18" ht="13">
      <c r="A63" s="11" t="s">
        <v>194</v>
      </c>
      <c r="B63" s="17">
        <f>VLOOKUP(A63,list!A:P,16,FALSE)</f>
        <v>45839</v>
      </c>
      <c r="C63" s="18">
        <f>VLOOKUP(A63,list!A:P,3,FALSE)</f>
        <v>1150</v>
      </c>
      <c r="D63" s="6" t="str">
        <f>VLOOKUP(A63,list!A:P,12,FALSE)</f>
        <v>Ampelokipoi</v>
      </c>
      <c r="E63" s="6" t="str">
        <f t="shared" ref="E63:R63" si="58">IF($B63&lt;E$3,1,"")</f>
        <v/>
      </c>
      <c r="F63" s="6" t="str">
        <f t="shared" si="58"/>
        <v/>
      </c>
      <c r="G63" s="6" t="str">
        <f t="shared" si="58"/>
        <v/>
      </c>
      <c r="H63" s="6" t="str">
        <f t="shared" si="58"/>
        <v/>
      </c>
      <c r="I63" s="6" t="str">
        <f t="shared" si="58"/>
        <v/>
      </c>
      <c r="J63" s="6" t="str">
        <f t="shared" si="58"/>
        <v/>
      </c>
      <c r="K63" s="6" t="str">
        <f t="shared" si="58"/>
        <v/>
      </c>
      <c r="L63" s="6" t="str">
        <f t="shared" si="58"/>
        <v/>
      </c>
      <c r="M63" s="6" t="str">
        <f t="shared" si="58"/>
        <v/>
      </c>
      <c r="N63" s="6">
        <f t="shared" si="58"/>
        <v>1</v>
      </c>
      <c r="O63" s="6">
        <f t="shared" si="58"/>
        <v>1</v>
      </c>
      <c r="P63" s="6">
        <f t="shared" si="58"/>
        <v>1</v>
      </c>
      <c r="Q63" s="6">
        <f t="shared" si="58"/>
        <v>1</v>
      </c>
      <c r="R63" s="6">
        <f t="shared" si="58"/>
        <v>1</v>
      </c>
    </row>
    <row r="64" spans="1:18" ht="13">
      <c r="A64" s="11" t="s">
        <v>952</v>
      </c>
      <c r="B64" s="17">
        <f>VLOOKUP(A64,list!A:P,16,FALSE)</f>
        <v>45871</v>
      </c>
      <c r="C64" s="18">
        <f>VLOOKUP(A64,list!A:P,3,FALSE)</f>
        <v>1150</v>
      </c>
      <c r="D64" s="6" t="str">
        <f>VLOOKUP(A64,list!A:P,12,FALSE)</f>
        <v>Chalandri</v>
      </c>
      <c r="E64" s="6" t="str">
        <f t="shared" ref="E64:R64" si="59">IF($B64&lt;E$3,1,"")</f>
        <v/>
      </c>
      <c r="F64" s="6" t="str">
        <f t="shared" si="59"/>
        <v/>
      </c>
      <c r="G64" s="6" t="str">
        <f t="shared" si="59"/>
        <v/>
      </c>
      <c r="H64" s="6" t="str">
        <f t="shared" si="59"/>
        <v/>
      </c>
      <c r="I64" s="6" t="str">
        <f t="shared" si="59"/>
        <v/>
      </c>
      <c r="J64" s="6" t="str">
        <f t="shared" si="59"/>
        <v/>
      </c>
      <c r="K64" s="6" t="str">
        <f t="shared" si="59"/>
        <v/>
      </c>
      <c r="L64" s="6" t="str">
        <f t="shared" si="59"/>
        <v/>
      </c>
      <c r="M64" s="6" t="str">
        <f t="shared" si="59"/>
        <v/>
      </c>
      <c r="N64" s="6" t="str">
        <f t="shared" si="59"/>
        <v/>
      </c>
      <c r="O64" s="6">
        <f t="shared" si="59"/>
        <v>1</v>
      </c>
      <c r="P64" s="6">
        <f t="shared" si="59"/>
        <v>1</v>
      </c>
      <c r="Q64" s="6">
        <f t="shared" si="59"/>
        <v>1</v>
      </c>
      <c r="R64" s="6">
        <f t="shared" si="59"/>
        <v>1</v>
      </c>
    </row>
    <row r="65" spans="1:18" ht="13">
      <c r="A65" s="11" t="s">
        <v>197</v>
      </c>
      <c r="B65" s="17">
        <f>VLOOKUP(A65,list!A:P,16,FALSE)</f>
        <v>45703</v>
      </c>
      <c r="C65" s="18">
        <f>VLOOKUP(A65,list!A:P,3,FALSE)</f>
        <v>1160</v>
      </c>
      <c r="D65" s="6" t="str">
        <f>VLOOKUP(A65,list!A:P,12,FALSE)</f>
        <v>Chalandri</v>
      </c>
      <c r="E65" s="6" t="str">
        <f t="shared" ref="E65:R65" si="60">IF($B65&lt;E$3,1,"")</f>
        <v/>
      </c>
      <c r="F65" s="6" t="str">
        <f t="shared" si="60"/>
        <v/>
      </c>
      <c r="G65" s="6" t="str">
        <f t="shared" si="60"/>
        <v/>
      </c>
      <c r="H65" s="6" t="str">
        <f t="shared" si="60"/>
        <v/>
      </c>
      <c r="I65" s="6">
        <f t="shared" si="60"/>
        <v>1</v>
      </c>
      <c r="J65" s="6">
        <f t="shared" si="60"/>
        <v>1</v>
      </c>
      <c r="K65" s="6">
        <f t="shared" si="60"/>
        <v>1</v>
      </c>
      <c r="L65" s="6">
        <f t="shared" si="60"/>
        <v>1</v>
      </c>
      <c r="M65" s="6">
        <f t="shared" si="60"/>
        <v>1</v>
      </c>
      <c r="N65" s="6">
        <f t="shared" si="60"/>
        <v>1</v>
      </c>
      <c r="O65" s="6">
        <f t="shared" si="60"/>
        <v>1</v>
      </c>
      <c r="P65" s="6">
        <f t="shared" si="60"/>
        <v>1</v>
      </c>
      <c r="Q65" s="6">
        <f t="shared" si="60"/>
        <v>1</v>
      </c>
      <c r="R65" s="6">
        <f t="shared" si="60"/>
        <v>1</v>
      </c>
    </row>
    <row r="66" spans="1:18" ht="13">
      <c r="A66" s="11" t="s">
        <v>955</v>
      </c>
      <c r="B66" s="17">
        <f>VLOOKUP(A66,list!A:P,16,FALSE)</f>
        <v>45748</v>
      </c>
      <c r="C66" s="18">
        <f>VLOOKUP(A66,list!A:P,3,FALSE)</f>
        <v>1160</v>
      </c>
      <c r="D66" s="6" t="str">
        <f>VLOOKUP(A66,list!A:P,12,FALSE)</f>
        <v>Nea Smyrni</v>
      </c>
      <c r="E66" s="6" t="str">
        <f t="shared" ref="E66:R66" si="61">IF($B66&lt;E$3,1,"")</f>
        <v/>
      </c>
      <c r="F66" s="6" t="str">
        <f t="shared" si="61"/>
        <v/>
      </c>
      <c r="G66" s="6" t="str">
        <f t="shared" si="61"/>
        <v/>
      </c>
      <c r="H66" s="6" t="str">
        <f t="shared" si="61"/>
        <v/>
      </c>
      <c r="I66" s="6" t="str">
        <f t="shared" si="61"/>
        <v/>
      </c>
      <c r="J66" s="6" t="str">
        <f t="shared" si="61"/>
        <v/>
      </c>
      <c r="K66" s="6">
        <f t="shared" si="61"/>
        <v>1</v>
      </c>
      <c r="L66" s="6">
        <f t="shared" si="61"/>
        <v>1</v>
      </c>
      <c r="M66" s="6">
        <f t="shared" si="61"/>
        <v>1</v>
      </c>
      <c r="N66" s="6">
        <f t="shared" si="61"/>
        <v>1</v>
      </c>
      <c r="O66" s="6">
        <f t="shared" si="61"/>
        <v>1</v>
      </c>
      <c r="P66" s="6">
        <f t="shared" si="61"/>
        <v>1</v>
      </c>
      <c r="Q66" s="6">
        <f t="shared" si="61"/>
        <v>1</v>
      </c>
      <c r="R66" s="6">
        <f t="shared" si="61"/>
        <v>1</v>
      </c>
    </row>
    <row r="67" spans="1:18" ht="13">
      <c r="A67" s="11" t="s">
        <v>200</v>
      </c>
      <c r="B67" s="17">
        <f>VLOOKUP(A67,list!A:P,16,FALSE)</f>
        <v>45830</v>
      </c>
      <c r="C67" s="18">
        <f>VLOOKUP(A67,list!A:P,3,FALSE)</f>
        <v>1160</v>
      </c>
      <c r="D67" s="6" t="str">
        <f>VLOOKUP(A67,list!A:P,12,FALSE)</f>
        <v>Agia Paraskevi</v>
      </c>
      <c r="E67" s="6" t="str">
        <f t="shared" ref="E67:R67" si="62">IF($B67&lt;E$3,1,"")</f>
        <v/>
      </c>
      <c r="F67" s="6" t="str">
        <f t="shared" si="62"/>
        <v/>
      </c>
      <c r="G67" s="6" t="str">
        <f t="shared" si="62"/>
        <v/>
      </c>
      <c r="H67" s="6" t="str">
        <f t="shared" si="62"/>
        <v/>
      </c>
      <c r="I67" s="6" t="str">
        <f t="shared" si="62"/>
        <v/>
      </c>
      <c r="J67" s="6" t="str">
        <f t="shared" si="62"/>
        <v/>
      </c>
      <c r="K67" s="6" t="str">
        <f t="shared" si="62"/>
        <v/>
      </c>
      <c r="L67" s="6" t="str">
        <f t="shared" si="62"/>
        <v/>
      </c>
      <c r="M67" s="6">
        <f t="shared" si="62"/>
        <v>1</v>
      </c>
      <c r="N67" s="6">
        <f t="shared" si="62"/>
        <v>1</v>
      </c>
      <c r="O67" s="6">
        <f t="shared" si="62"/>
        <v>1</v>
      </c>
      <c r="P67" s="6">
        <f t="shared" si="62"/>
        <v>1</v>
      </c>
      <c r="Q67" s="6">
        <f t="shared" si="62"/>
        <v>1</v>
      </c>
      <c r="R67" s="6">
        <f t="shared" si="62"/>
        <v>1</v>
      </c>
    </row>
    <row r="68" spans="1:18" ht="13">
      <c r="A68" s="11" t="s">
        <v>958</v>
      </c>
      <c r="B68" s="17">
        <f>VLOOKUP(A68,list!A:P,16,FALSE)</f>
        <v>45779</v>
      </c>
      <c r="C68" s="18">
        <f>VLOOKUP(A68,list!A:P,3,FALSE)</f>
        <v>1170</v>
      </c>
      <c r="D68" s="6" t="str">
        <f>VLOOKUP(A68,list!A:P,12,FALSE)</f>
        <v>Marousi</v>
      </c>
      <c r="E68" s="6" t="str">
        <f t="shared" ref="E68:R68" si="63">IF($B68&lt;E$3,1,"")</f>
        <v/>
      </c>
      <c r="F68" s="6" t="str">
        <f t="shared" si="63"/>
        <v/>
      </c>
      <c r="G68" s="6" t="str">
        <f t="shared" si="63"/>
        <v/>
      </c>
      <c r="H68" s="6" t="str">
        <f t="shared" si="63"/>
        <v/>
      </c>
      <c r="I68" s="6" t="str">
        <f t="shared" si="63"/>
        <v/>
      </c>
      <c r="J68" s="6" t="str">
        <f t="shared" si="63"/>
        <v/>
      </c>
      <c r="K68" s="6" t="str">
        <f t="shared" si="63"/>
        <v/>
      </c>
      <c r="L68" s="6">
        <f t="shared" si="63"/>
        <v>1</v>
      </c>
      <c r="M68" s="6">
        <f t="shared" si="63"/>
        <v>1</v>
      </c>
      <c r="N68" s="6">
        <f t="shared" si="63"/>
        <v>1</v>
      </c>
      <c r="O68" s="6">
        <f t="shared" si="63"/>
        <v>1</v>
      </c>
      <c r="P68" s="6">
        <f t="shared" si="63"/>
        <v>1</v>
      </c>
      <c r="Q68" s="6">
        <f t="shared" si="63"/>
        <v>1</v>
      </c>
      <c r="R68" s="6">
        <f t="shared" si="63"/>
        <v>1</v>
      </c>
    </row>
    <row r="69" spans="1:18" ht="13">
      <c r="A69" s="11" t="s">
        <v>203</v>
      </c>
      <c r="B69" s="17">
        <f>VLOOKUP(A69,list!A:P,16,FALSE)</f>
        <v>45792</v>
      </c>
      <c r="C69" s="18">
        <f>VLOOKUP(A69,list!A:P,3,FALSE)</f>
        <v>1170</v>
      </c>
      <c r="D69" s="6" t="str">
        <f>VLOOKUP(A69,list!A:P,12,FALSE)</f>
        <v>Vasilissis Sofias Avenue</v>
      </c>
      <c r="E69" s="6" t="str">
        <f t="shared" ref="E69:R69" si="64">IF($B69&lt;E$3,1,"")</f>
        <v/>
      </c>
      <c r="F69" s="6" t="str">
        <f t="shared" si="64"/>
        <v/>
      </c>
      <c r="G69" s="6" t="str">
        <f t="shared" si="64"/>
        <v/>
      </c>
      <c r="H69" s="6" t="str">
        <f t="shared" si="64"/>
        <v/>
      </c>
      <c r="I69" s="6" t="str">
        <f t="shared" si="64"/>
        <v/>
      </c>
      <c r="J69" s="6" t="str">
        <f t="shared" si="64"/>
        <v/>
      </c>
      <c r="K69" s="6" t="str">
        <f t="shared" si="64"/>
        <v/>
      </c>
      <c r="L69" s="6">
        <f t="shared" si="64"/>
        <v>1</v>
      </c>
      <c r="M69" s="6">
        <f t="shared" si="64"/>
        <v>1</v>
      </c>
      <c r="N69" s="6">
        <f t="shared" si="64"/>
        <v>1</v>
      </c>
      <c r="O69" s="6">
        <f t="shared" si="64"/>
        <v>1</v>
      </c>
      <c r="P69" s="6">
        <f t="shared" si="64"/>
        <v>1</v>
      </c>
      <c r="Q69" s="6">
        <f t="shared" si="64"/>
        <v>1</v>
      </c>
      <c r="R69" s="6">
        <f t="shared" si="64"/>
        <v>1</v>
      </c>
    </row>
    <row r="70" spans="1:18" ht="13">
      <c r="A70" s="11" t="s">
        <v>206</v>
      </c>
      <c r="B70" s="17">
        <f>VLOOKUP(A70,list!A:P,16,FALSE)</f>
        <v>45793</v>
      </c>
      <c r="C70" s="18">
        <f>VLOOKUP(A70,list!A:P,3,FALSE)</f>
        <v>1170</v>
      </c>
      <c r="D70" s="6" t="str">
        <f>VLOOKUP(A70,list!A:P,12,FALSE)</f>
        <v>Chalandri</v>
      </c>
      <c r="E70" s="6" t="str">
        <f t="shared" ref="E70:R70" si="65">IF($B70&lt;E$3,1,"")</f>
        <v/>
      </c>
      <c r="F70" s="6" t="str">
        <f t="shared" si="65"/>
        <v/>
      </c>
      <c r="G70" s="6" t="str">
        <f t="shared" si="65"/>
        <v/>
      </c>
      <c r="H70" s="6" t="str">
        <f t="shared" si="65"/>
        <v/>
      </c>
      <c r="I70" s="6" t="str">
        <f t="shared" si="65"/>
        <v/>
      </c>
      <c r="J70" s="6" t="str">
        <f t="shared" si="65"/>
        <v/>
      </c>
      <c r="K70" s="6" t="str">
        <f t="shared" si="65"/>
        <v/>
      </c>
      <c r="L70" s="6">
        <f t="shared" si="65"/>
        <v>1</v>
      </c>
      <c r="M70" s="6">
        <f t="shared" si="65"/>
        <v>1</v>
      </c>
      <c r="N70" s="6">
        <f t="shared" si="65"/>
        <v>1</v>
      </c>
      <c r="O70" s="6">
        <f t="shared" si="65"/>
        <v>1</v>
      </c>
      <c r="P70" s="6">
        <f t="shared" si="65"/>
        <v>1</v>
      </c>
      <c r="Q70" s="6">
        <f t="shared" si="65"/>
        <v>1</v>
      </c>
      <c r="R70" s="6">
        <f t="shared" si="65"/>
        <v>1</v>
      </c>
    </row>
    <row r="71" spans="1:18" ht="13">
      <c r="A71" s="11" t="s">
        <v>209</v>
      </c>
      <c r="B71" s="17">
        <f>VLOOKUP(A71,list!A:P,16,FALSE)</f>
        <v>45966</v>
      </c>
      <c r="C71" s="18">
        <f>VLOOKUP(A71,list!A:P,3,FALSE)</f>
        <v>1170</v>
      </c>
      <c r="D71" s="6" t="str">
        <f>VLOOKUP(A71,list!A:P,12,FALSE)</f>
        <v>Mets-Kallimarmaro</v>
      </c>
      <c r="E71" s="6" t="str">
        <f t="shared" ref="E71:R71" si="66">IF($B71&lt;E$3,1,"")</f>
        <v/>
      </c>
      <c r="F71" s="6" t="str">
        <f t="shared" si="66"/>
        <v/>
      </c>
      <c r="G71" s="6" t="str">
        <f t="shared" si="66"/>
        <v/>
      </c>
      <c r="H71" s="6" t="str">
        <f t="shared" si="66"/>
        <v/>
      </c>
      <c r="I71" s="6" t="str">
        <f t="shared" si="66"/>
        <v/>
      </c>
      <c r="J71" s="6" t="str">
        <f t="shared" si="66"/>
        <v/>
      </c>
      <c r="K71" s="6" t="str">
        <f t="shared" si="66"/>
        <v/>
      </c>
      <c r="L71" s="6" t="str">
        <f t="shared" si="66"/>
        <v/>
      </c>
      <c r="M71" s="6" t="str">
        <f t="shared" si="66"/>
        <v/>
      </c>
      <c r="N71" s="6" t="str">
        <f t="shared" si="66"/>
        <v/>
      </c>
      <c r="O71" s="6" t="str">
        <f t="shared" si="66"/>
        <v/>
      </c>
      <c r="P71" s="6" t="str">
        <f t="shared" si="66"/>
        <v/>
      </c>
      <c r="Q71" s="6" t="str">
        <f t="shared" si="66"/>
        <v/>
      </c>
      <c r="R71" s="6">
        <f t="shared" si="66"/>
        <v>1</v>
      </c>
    </row>
    <row r="72" spans="1:18" ht="13">
      <c r="A72" s="11" t="s">
        <v>212</v>
      </c>
      <c r="B72" s="17">
        <f>VLOOKUP(A72,list!A:P,16,FALSE)</f>
        <v>45811</v>
      </c>
      <c r="C72" s="18">
        <f>VLOOKUP(A72,list!A:P,3,FALSE)</f>
        <v>1180</v>
      </c>
      <c r="D72" s="6" t="str">
        <f>VLOOKUP(A72,list!A:P,12,FALSE)</f>
        <v>Neo Psychiko</v>
      </c>
      <c r="E72" s="6" t="str">
        <f t="shared" ref="E72:R72" si="67">IF($B72&lt;E$3,1,"")</f>
        <v/>
      </c>
      <c r="F72" s="6" t="str">
        <f t="shared" si="67"/>
        <v/>
      </c>
      <c r="G72" s="6" t="str">
        <f t="shared" si="67"/>
        <v/>
      </c>
      <c r="H72" s="6" t="str">
        <f t="shared" si="67"/>
        <v/>
      </c>
      <c r="I72" s="6" t="str">
        <f t="shared" si="67"/>
        <v/>
      </c>
      <c r="J72" s="6" t="str">
        <f t="shared" si="67"/>
        <v/>
      </c>
      <c r="K72" s="6" t="str">
        <f t="shared" si="67"/>
        <v/>
      </c>
      <c r="L72" s="6" t="str">
        <f t="shared" si="67"/>
        <v/>
      </c>
      <c r="M72" s="6">
        <f t="shared" si="67"/>
        <v>1</v>
      </c>
      <c r="N72" s="6">
        <f t="shared" si="67"/>
        <v>1</v>
      </c>
      <c r="O72" s="6">
        <f t="shared" si="67"/>
        <v>1</v>
      </c>
      <c r="P72" s="6">
        <f t="shared" si="67"/>
        <v>1</v>
      </c>
      <c r="Q72" s="6">
        <f t="shared" si="67"/>
        <v>1</v>
      </c>
      <c r="R72" s="6">
        <f t="shared" si="67"/>
        <v>1</v>
      </c>
    </row>
    <row r="73" spans="1:18" ht="13">
      <c r="A73" s="11" t="s">
        <v>215</v>
      </c>
      <c r="B73" s="17">
        <f>VLOOKUP(A73,list!A:P,16,FALSE)</f>
        <v>45671</v>
      </c>
      <c r="C73" s="18">
        <f>VLOOKUP(A73,list!A:P,3,FALSE)</f>
        <v>1200</v>
      </c>
      <c r="D73" s="6" t="str">
        <f>VLOOKUP(A73,list!A:P,12,FALSE)</f>
        <v>Chalandri</v>
      </c>
      <c r="E73" s="6" t="str">
        <f t="shared" ref="E73:R73" si="68">IF($B73&lt;E$3,1,"")</f>
        <v/>
      </c>
      <c r="F73" s="6" t="str">
        <f t="shared" si="68"/>
        <v/>
      </c>
      <c r="G73" s="6" t="str">
        <f t="shared" si="68"/>
        <v/>
      </c>
      <c r="H73" s="6">
        <f t="shared" si="68"/>
        <v>1</v>
      </c>
      <c r="I73" s="6">
        <f t="shared" si="68"/>
        <v>1</v>
      </c>
      <c r="J73" s="6">
        <f t="shared" si="68"/>
        <v>1</v>
      </c>
      <c r="K73" s="6">
        <f t="shared" si="68"/>
        <v>1</v>
      </c>
      <c r="L73" s="6">
        <f t="shared" si="68"/>
        <v>1</v>
      </c>
      <c r="M73" s="6">
        <f t="shared" si="68"/>
        <v>1</v>
      </c>
      <c r="N73" s="6">
        <f t="shared" si="68"/>
        <v>1</v>
      </c>
      <c r="O73" s="6">
        <f t="shared" si="68"/>
        <v>1</v>
      </c>
      <c r="P73" s="6">
        <f t="shared" si="68"/>
        <v>1</v>
      </c>
      <c r="Q73" s="6">
        <f t="shared" si="68"/>
        <v>1</v>
      </c>
      <c r="R73" s="6">
        <f t="shared" si="68"/>
        <v>1</v>
      </c>
    </row>
    <row r="74" spans="1:18" ht="13">
      <c r="A74" s="11" t="s">
        <v>218</v>
      </c>
      <c r="B74" s="17">
        <f>VLOOKUP(A74,list!A:P,16,FALSE)</f>
        <v>45798</v>
      </c>
      <c r="C74" s="18">
        <f>VLOOKUP(A74,list!A:P,3,FALSE)</f>
        <v>1200</v>
      </c>
      <c r="D74" s="6" t="str">
        <f>VLOOKUP(A74,list!A:P,12,FALSE)</f>
        <v>Ampelokipoi</v>
      </c>
      <c r="E74" s="6" t="str">
        <f t="shared" ref="E74:R74" si="69">IF($B74&lt;E$3,1,"")</f>
        <v/>
      </c>
      <c r="F74" s="6" t="str">
        <f t="shared" si="69"/>
        <v/>
      </c>
      <c r="G74" s="6" t="str">
        <f t="shared" si="69"/>
        <v/>
      </c>
      <c r="H74" s="6" t="str">
        <f t="shared" si="69"/>
        <v/>
      </c>
      <c r="I74" s="6" t="str">
        <f t="shared" si="69"/>
        <v/>
      </c>
      <c r="J74" s="6" t="str">
        <f t="shared" si="69"/>
        <v/>
      </c>
      <c r="K74" s="6" t="str">
        <f t="shared" si="69"/>
        <v/>
      </c>
      <c r="L74" s="6">
        <f t="shared" si="69"/>
        <v>1</v>
      </c>
      <c r="M74" s="6">
        <f t="shared" si="69"/>
        <v>1</v>
      </c>
      <c r="N74" s="6">
        <f t="shared" si="69"/>
        <v>1</v>
      </c>
      <c r="O74" s="6">
        <f t="shared" si="69"/>
        <v>1</v>
      </c>
      <c r="P74" s="6">
        <f t="shared" si="69"/>
        <v>1</v>
      </c>
      <c r="Q74" s="6">
        <f t="shared" si="69"/>
        <v>1</v>
      </c>
      <c r="R74" s="6">
        <f t="shared" si="69"/>
        <v>1</v>
      </c>
    </row>
    <row r="75" spans="1:18" ht="13">
      <c r="A75" s="11" t="s">
        <v>961</v>
      </c>
      <c r="B75" s="17">
        <f>VLOOKUP(A75,list!A:P,16,FALSE)</f>
        <v>45658</v>
      </c>
      <c r="C75" s="18">
        <f>VLOOKUP(A75,list!A:P,3,FALSE)</f>
        <v>1210</v>
      </c>
      <c r="D75" s="6" t="str">
        <f>VLOOKUP(A75,list!A:P,12,FALSE)</f>
        <v>Ampelokipoi</v>
      </c>
      <c r="E75" s="6" t="str">
        <f t="shared" ref="E75:R75" si="70">IF($B75&lt;E$3,1,"")</f>
        <v/>
      </c>
      <c r="F75" s="6" t="str">
        <f t="shared" si="70"/>
        <v/>
      </c>
      <c r="G75" s="6" t="str">
        <f t="shared" si="70"/>
        <v/>
      </c>
      <c r="H75" s="6">
        <f t="shared" si="70"/>
        <v>1</v>
      </c>
      <c r="I75" s="6">
        <f t="shared" si="70"/>
        <v>1</v>
      </c>
      <c r="J75" s="6">
        <f t="shared" si="70"/>
        <v>1</v>
      </c>
      <c r="K75" s="6">
        <f t="shared" si="70"/>
        <v>1</v>
      </c>
      <c r="L75" s="6">
        <f t="shared" si="70"/>
        <v>1</v>
      </c>
      <c r="M75" s="6">
        <f t="shared" si="70"/>
        <v>1</v>
      </c>
      <c r="N75" s="6">
        <f t="shared" si="70"/>
        <v>1</v>
      </c>
      <c r="O75" s="6">
        <f t="shared" si="70"/>
        <v>1</v>
      </c>
      <c r="P75" s="6">
        <f t="shared" si="70"/>
        <v>1</v>
      </c>
      <c r="Q75" s="6">
        <f t="shared" si="70"/>
        <v>1</v>
      </c>
      <c r="R75" s="6">
        <f t="shared" si="70"/>
        <v>1</v>
      </c>
    </row>
    <row r="76" spans="1:18" ht="13">
      <c r="A76" s="11" t="s">
        <v>964</v>
      </c>
      <c r="B76" s="17">
        <f>VLOOKUP(A76,list!A:P,16,FALSE)</f>
        <v>45718</v>
      </c>
      <c r="C76" s="18">
        <f>VLOOKUP(A76,list!A:P,3,FALSE)</f>
        <v>1210</v>
      </c>
      <c r="D76" s="6" t="str">
        <f>VLOOKUP(A76,list!A:P,12,FALSE)</f>
        <v>Marousi</v>
      </c>
      <c r="E76" s="6" t="str">
        <f t="shared" ref="E76:R76" si="71">IF($B76&lt;E$3,1,"")</f>
        <v/>
      </c>
      <c r="F76" s="6" t="str">
        <f t="shared" si="71"/>
        <v/>
      </c>
      <c r="G76" s="6" t="str">
        <f t="shared" si="71"/>
        <v/>
      </c>
      <c r="H76" s="6" t="str">
        <f t="shared" si="71"/>
        <v/>
      </c>
      <c r="I76" s="6" t="str">
        <f t="shared" si="71"/>
        <v/>
      </c>
      <c r="J76" s="6">
        <f t="shared" si="71"/>
        <v>1</v>
      </c>
      <c r="K76" s="6">
        <f t="shared" si="71"/>
        <v>1</v>
      </c>
      <c r="L76" s="6">
        <f t="shared" si="71"/>
        <v>1</v>
      </c>
      <c r="M76" s="6">
        <f t="shared" si="71"/>
        <v>1</v>
      </c>
      <c r="N76" s="6">
        <f t="shared" si="71"/>
        <v>1</v>
      </c>
      <c r="O76" s="6">
        <f t="shared" si="71"/>
        <v>1</v>
      </c>
      <c r="P76" s="6">
        <f t="shared" si="71"/>
        <v>1</v>
      </c>
      <c r="Q76" s="6">
        <f t="shared" si="71"/>
        <v>1</v>
      </c>
      <c r="R76" s="6">
        <f t="shared" si="71"/>
        <v>1</v>
      </c>
    </row>
    <row r="77" spans="1:18" ht="13">
      <c r="A77" s="11" t="s">
        <v>221</v>
      </c>
      <c r="B77" s="17">
        <f>VLOOKUP(A77,list!A:P,16,FALSE)</f>
        <v>45760</v>
      </c>
      <c r="C77" s="18">
        <f>VLOOKUP(A77,list!A:P,3,FALSE)</f>
        <v>1220</v>
      </c>
      <c r="D77" s="6" t="str">
        <f>VLOOKUP(A77,list!A:P,12,FALSE)</f>
        <v>Nea Smyrni</v>
      </c>
      <c r="E77" s="6" t="str">
        <f t="shared" ref="E77:R77" si="72">IF($B77&lt;E$3,1,"")</f>
        <v/>
      </c>
      <c r="F77" s="6" t="str">
        <f t="shared" si="72"/>
        <v/>
      </c>
      <c r="G77" s="6" t="str">
        <f t="shared" si="72"/>
        <v/>
      </c>
      <c r="H77" s="6" t="str">
        <f t="shared" si="72"/>
        <v/>
      </c>
      <c r="I77" s="6" t="str">
        <f t="shared" si="72"/>
        <v/>
      </c>
      <c r="J77" s="6" t="str">
        <f t="shared" si="72"/>
        <v/>
      </c>
      <c r="K77" s="6">
        <f t="shared" si="72"/>
        <v>1</v>
      </c>
      <c r="L77" s="6">
        <f t="shared" si="72"/>
        <v>1</v>
      </c>
      <c r="M77" s="6">
        <f t="shared" si="72"/>
        <v>1</v>
      </c>
      <c r="N77" s="6">
        <f t="shared" si="72"/>
        <v>1</v>
      </c>
      <c r="O77" s="6">
        <f t="shared" si="72"/>
        <v>1</v>
      </c>
      <c r="P77" s="6">
        <f t="shared" si="72"/>
        <v>1</v>
      </c>
      <c r="Q77" s="6">
        <f t="shared" si="72"/>
        <v>1</v>
      </c>
      <c r="R77" s="6">
        <f t="shared" si="72"/>
        <v>1</v>
      </c>
    </row>
    <row r="78" spans="1:18" ht="13">
      <c r="A78" s="11" t="s">
        <v>224</v>
      </c>
      <c r="B78" s="17">
        <f>VLOOKUP(A78,list!A:P,16,FALSE)</f>
        <v>46056</v>
      </c>
      <c r="C78" s="18">
        <f>VLOOKUP(A78,list!A:P,3,FALSE)</f>
        <v>1220</v>
      </c>
      <c r="D78" s="6" t="str">
        <f>VLOOKUP(A78,list!A:P,12,FALSE)</f>
        <v>Kolonaki</v>
      </c>
      <c r="E78" s="6" t="str">
        <f t="shared" ref="E78:R78" si="73">IF($B78&lt;E$3,1,"")</f>
        <v/>
      </c>
      <c r="F78" s="6" t="str">
        <f t="shared" si="73"/>
        <v/>
      </c>
      <c r="G78" s="6" t="str">
        <f t="shared" si="73"/>
        <v/>
      </c>
      <c r="H78" s="6" t="str">
        <f t="shared" si="73"/>
        <v/>
      </c>
      <c r="I78" s="6" t="str">
        <f t="shared" si="73"/>
        <v/>
      </c>
      <c r="J78" s="6" t="str">
        <f t="shared" si="73"/>
        <v/>
      </c>
      <c r="K78" s="6" t="str">
        <f t="shared" si="73"/>
        <v/>
      </c>
      <c r="L78" s="6" t="str">
        <f t="shared" si="73"/>
        <v/>
      </c>
      <c r="M78" s="6" t="str">
        <f t="shared" si="73"/>
        <v/>
      </c>
      <c r="N78" s="6" t="str">
        <f t="shared" si="73"/>
        <v/>
      </c>
      <c r="O78" s="6" t="str">
        <f t="shared" si="73"/>
        <v/>
      </c>
      <c r="P78" s="6" t="str">
        <f t="shared" si="73"/>
        <v/>
      </c>
      <c r="Q78" s="6" t="str">
        <f t="shared" si="73"/>
        <v/>
      </c>
      <c r="R78" s="6" t="str">
        <f t="shared" si="73"/>
        <v/>
      </c>
    </row>
    <row r="79" spans="1:18" ht="13">
      <c r="A79" s="11" t="s">
        <v>227</v>
      </c>
      <c r="B79" s="17">
        <f>VLOOKUP(A79,list!A:P,16,FALSE)</f>
        <v>45843</v>
      </c>
      <c r="C79" s="18">
        <f>VLOOKUP(A79,list!A:P,3,FALSE)</f>
        <v>1230</v>
      </c>
      <c r="D79" s="6" t="str">
        <f>VLOOKUP(A79,list!A:P,12,FALSE)</f>
        <v>Marousi</v>
      </c>
      <c r="E79" s="6" t="str">
        <f t="shared" ref="E79:R79" si="74">IF($B79&lt;E$3,1,"")</f>
        <v/>
      </c>
      <c r="F79" s="6" t="str">
        <f t="shared" si="74"/>
        <v/>
      </c>
      <c r="G79" s="6" t="str">
        <f t="shared" si="74"/>
        <v/>
      </c>
      <c r="H79" s="6" t="str">
        <f t="shared" si="74"/>
        <v/>
      </c>
      <c r="I79" s="6" t="str">
        <f t="shared" si="74"/>
        <v/>
      </c>
      <c r="J79" s="6" t="str">
        <f t="shared" si="74"/>
        <v/>
      </c>
      <c r="K79" s="6" t="str">
        <f t="shared" si="74"/>
        <v/>
      </c>
      <c r="L79" s="6" t="str">
        <f t="shared" si="74"/>
        <v/>
      </c>
      <c r="M79" s="6" t="str">
        <f t="shared" si="74"/>
        <v/>
      </c>
      <c r="N79" s="6">
        <f t="shared" si="74"/>
        <v>1</v>
      </c>
      <c r="O79" s="6">
        <f t="shared" si="74"/>
        <v>1</v>
      </c>
      <c r="P79" s="6">
        <f t="shared" si="74"/>
        <v>1</v>
      </c>
      <c r="Q79" s="6">
        <f t="shared" si="74"/>
        <v>1</v>
      </c>
      <c r="R79" s="6">
        <f t="shared" si="74"/>
        <v>1</v>
      </c>
    </row>
    <row r="80" spans="1:18" ht="13">
      <c r="A80" s="11" t="s">
        <v>230</v>
      </c>
      <c r="B80" s="17">
        <f>VLOOKUP(A80,list!A:P,16,FALSE)</f>
        <v>45825</v>
      </c>
      <c r="C80" s="18">
        <f>VLOOKUP(A80,list!A:P,3,FALSE)</f>
        <v>1240</v>
      </c>
      <c r="D80" s="6" t="str">
        <f>VLOOKUP(A80,list!A:P,12,FALSE)</f>
        <v>Kifisia</v>
      </c>
      <c r="E80" s="6" t="str">
        <f t="shared" ref="E80:R80" si="75">IF($B80&lt;E$3,1,"")</f>
        <v/>
      </c>
      <c r="F80" s="6" t="str">
        <f t="shared" si="75"/>
        <v/>
      </c>
      <c r="G80" s="6" t="str">
        <f t="shared" si="75"/>
        <v/>
      </c>
      <c r="H80" s="6" t="str">
        <f t="shared" si="75"/>
        <v/>
      </c>
      <c r="I80" s="6" t="str">
        <f t="shared" si="75"/>
        <v/>
      </c>
      <c r="J80" s="6" t="str">
        <f t="shared" si="75"/>
        <v/>
      </c>
      <c r="K80" s="6" t="str">
        <f t="shared" si="75"/>
        <v/>
      </c>
      <c r="L80" s="6" t="str">
        <f t="shared" si="75"/>
        <v/>
      </c>
      <c r="M80" s="6">
        <f t="shared" si="75"/>
        <v>1</v>
      </c>
      <c r="N80" s="6">
        <f t="shared" si="75"/>
        <v>1</v>
      </c>
      <c r="O80" s="6">
        <f t="shared" si="75"/>
        <v>1</v>
      </c>
      <c r="P80" s="6">
        <f t="shared" si="75"/>
        <v>1</v>
      </c>
      <c r="Q80" s="6">
        <f t="shared" si="75"/>
        <v>1</v>
      </c>
      <c r="R80" s="6">
        <f t="shared" si="75"/>
        <v>1</v>
      </c>
    </row>
    <row r="81" spans="1:18" ht="13">
      <c r="A81" s="11" t="s">
        <v>233</v>
      </c>
      <c r="B81" s="17">
        <f>VLOOKUP(A81,list!A:P,16,FALSE)</f>
        <v>45871</v>
      </c>
      <c r="C81" s="18">
        <f>VLOOKUP(A81,list!A:P,3,FALSE)</f>
        <v>1240</v>
      </c>
      <c r="D81" s="6" t="str">
        <f>VLOOKUP(A81,list!A:P,12,FALSE)</f>
        <v>Kolonaki</v>
      </c>
      <c r="E81" s="6" t="str">
        <f t="shared" ref="E81:R81" si="76">IF($B81&lt;E$3,1,"")</f>
        <v/>
      </c>
      <c r="F81" s="6" t="str">
        <f t="shared" si="76"/>
        <v/>
      </c>
      <c r="G81" s="6" t="str">
        <f t="shared" si="76"/>
        <v/>
      </c>
      <c r="H81" s="6" t="str">
        <f t="shared" si="76"/>
        <v/>
      </c>
      <c r="I81" s="6" t="str">
        <f t="shared" si="76"/>
        <v/>
      </c>
      <c r="J81" s="6" t="str">
        <f t="shared" si="76"/>
        <v/>
      </c>
      <c r="K81" s="6" t="str">
        <f t="shared" si="76"/>
        <v/>
      </c>
      <c r="L81" s="6" t="str">
        <f t="shared" si="76"/>
        <v/>
      </c>
      <c r="M81" s="6" t="str">
        <f t="shared" si="76"/>
        <v/>
      </c>
      <c r="N81" s="6" t="str">
        <f t="shared" si="76"/>
        <v/>
      </c>
      <c r="O81" s="6">
        <f t="shared" si="76"/>
        <v>1</v>
      </c>
      <c r="P81" s="6">
        <f t="shared" si="76"/>
        <v>1</v>
      </c>
      <c r="Q81" s="6">
        <f t="shared" si="76"/>
        <v>1</v>
      </c>
      <c r="R81" s="6">
        <f t="shared" si="76"/>
        <v>1</v>
      </c>
    </row>
    <row r="82" spans="1:18" ht="13">
      <c r="A82" s="11" t="s">
        <v>236</v>
      </c>
      <c r="B82" s="17">
        <f>VLOOKUP(A82,list!A:P,16,FALSE)</f>
        <v>45602</v>
      </c>
      <c r="C82" s="18">
        <f>VLOOKUP(A82,list!A:P,3,FALSE)</f>
        <v>1260</v>
      </c>
      <c r="D82" s="6" t="str">
        <f>VLOOKUP(A82,list!A:P,12,FALSE)</f>
        <v>Neo Psychiko</v>
      </c>
      <c r="E82" s="6" t="str">
        <f t="shared" ref="E82:R82" si="77">IF($B82&lt;E$3,1,"")</f>
        <v/>
      </c>
      <c r="F82" s="6">
        <f t="shared" si="77"/>
        <v>1</v>
      </c>
      <c r="G82" s="6">
        <f t="shared" si="77"/>
        <v>1</v>
      </c>
      <c r="H82" s="6">
        <f t="shared" si="77"/>
        <v>1</v>
      </c>
      <c r="I82" s="6">
        <f t="shared" si="77"/>
        <v>1</v>
      </c>
      <c r="J82" s="6">
        <f t="shared" si="77"/>
        <v>1</v>
      </c>
      <c r="K82" s="6">
        <f t="shared" si="77"/>
        <v>1</v>
      </c>
      <c r="L82" s="6">
        <f t="shared" si="77"/>
        <v>1</v>
      </c>
      <c r="M82" s="6">
        <f t="shared" si="77"/>
        <v>1</v>
      </c>
      <c r="N82" s="6">
        <f t="shared" si="77"/>
        <v>1</v>
      </c>
      <c r="O82" s="6">
        <f t="shared" si="77"/>
        <v>1</v>
      </c>
      <c r="P82" s="6">
        <f t="shared" si="77"/>
        <v>1</v>
      </c>
      <c r="Q82" s="6">
        <f t="shared" si="77"/>
        <v>1</v>
      </c>
      <c r="R82" s="6">
        <f t="shared" si="77"/>
        <v>1</v>
      </c>
    </row>
    <row r="83" spans="1:18" ht="13">
      <c r="A83" s="11" t="s">
        <v>3227</v>
      </c>
      <c r="B83" s="17">
        <f>VLOOKUP(A83,list!A:P,16,FALSE)</f>
        <v>45693</v>
      </c>
      <c r="C83" s="18">
        <f>VLOOKUP(A83,list!A:P,3,FALSE)</f>
        <v>1260</v>
      </c>
      <c r="D83" s="6" t="str">
        <f>VLOOKUP(A83,list!A:P,12,FALSE)</f>
        <v>Marousi</v>
      </c>
      <c r="E83" s="6" t="str">
        <f t="shared" ref="E83:R83" si="78">IF($B83&lt;E$3,1,"")</f>
        <v/>
      </c>
      <c r="F83" s="6" t="str">
        <f t="shared" si="78"/>
        <v/>
      </c>
      <c r="G83" s="6" t="str">
        <f t="shared" si="78"/>
        <v/>
      </c>
      <c r="H83" s="6" t="str">
        <f t="shared" si="78"/>
        <v/>
      </c>
      <c r="I83" s="6">
        <f t="shared" si="78"/>
        <v>1</v>
      </c>
      <c r="J83" s="6">
        <f t="shared" si="78"/>
        <v>1</v>
      </c>
      <c r="K83" s="6">
        <f t="shared" si="78"/>
        <v>1</v>
      </c>
      <c r="L83" s="6">
        <f t="shared" si="78"/>
        <v>1</v>
      </c>
      <c r="M83" s="6">
        <f t="shared" si="78"/>
        <v>1</v>
      </c>
      <c r="N83" s="6">
        <f t="shared" si="78"/>
        <v>1</v>
      </c>
      <c r="O83" s="6">
        <f t="shared" si="78"/>
        <v>1</v>
      </c>
      <c r="P83" s="6">
        <f t="shared" si="78"/>
        <v>1</v>
      </c>
      <c r="Q83" s="6">
        <f t="shared" si="78"/>
        <v>1</v>
      </c>
      <c r="R83" s="6">
        <f t="shared" si="78"/>
        <v>1</v>
      </c>
    </row>
    <row r="84" spans="1:18" ht="13">
      <c r="A84" s="11" t="s">
        <v>967</v>
      </c>
      <c r="B84" s="17">
        <f>VLOOKUP(A84,list!A:P,16,FALSE)</f>
        <v>45793</v>
      </c>
      <c r="C84" s="18">
        <f>VLOOKUP(A84,list!A:P,3,FALSE)</f>
        <v>1270</v>
      </c>
      <c r="D84" s="6" t="str">
        <f>VLOOKUP(A84,list!A:P,12,FALSE)</f>
        <v>Agia Paraskevi</v>
      </c>
      <c r="E84" s="6" t="str">
        <f t="shared" ref="E84:R84" si="79">IF($B84&lt;E$3,1,"")</f>
        <v/>
      </c>
      <c r="F84" s="6" t="str">
        <f t="shared" si="79"/>
        <v/>
      </c>
      <c r="G84" s="6" t="str">
        <f t="shared" si="79"/>
        <v/>
      </c>
      <c r="H84" s="6" t="str">
        <f t="shared" si="79"/>
        <v/>
      </c>
      <c r="I84" s="6" t="str">
        <f t="shared" si="79"/>
        <v/>
      </c>
      <c r="J84" s="6" t="str">
        <f t="shared" si="79"/>
        <v/>
      </c>
      <c r="K84" s="6" t="str">
        <f t="shared" si="79"/>
        <v/>
      </c>
      <c r="L84" s="6">
        <f t="shared" si="79"/>
        <v>1</v>
      </c>
      <c r="M84" s="6">
        <f t="shared" si="79"/>
        <v>1</v>
      </c>
      <c r="N84" s="6">
        <f t="shared" si="79"/>
        <v>1</v>
      </c>
      <c r="O84" s="6">
        <f t="shared" si="79"/>
        <v>1</v>
      </c>
      <c r="P84" s="6">
        <f t="shared" si="79"/>
        <v>1</v>
      </c>
      <c r="Q84" s="6">
        <f t="shared" si="79"/>
        <v>1</v>
      </c>
      <c r="R84" s="6">
        <f t="shared" si="79"/>
        <v>1</v>
      </c>
    </row>
    <row r="85" spans="1:18" ht="13">
      <c r="A85" s="11" t="s">
        <v>239</v>
      </c>
      <c r="B85" s="17">
        <f>VLOOKUP(A85,list!A:P,16,FALSE)</f>
        <v>45598</v>
      </c>
      <c r="C85" s="18">
        <f>VLOOKUP(A85,list!A:P,3,FALSE)</f>
        <v>1280</v>
      </c>
      <c r="D85" s="6" t="str">
        <f>VLOOKUP(A85,list!A:P,12,FALSE)</f>
        <v>Agia Paraskevi</v>
      </c>
      <c r="E85" s="6" t="str">
        <f t="shared" ref="E85:R85" si="80">IF($B85&lt;E$3,1,"")</f>
        <v/>
      </c>
      <c r="F85" s="6">
        <f t="shared" si="80"/>
        <v>1</v>
      </c>
      <c r="G85" s="6">
        <f t="shared" si="80"/>
        <v>1</v>
      </c>
      <c r="H85" s="6">
        <f t="shared" si="80"/>
        <v>1</v>
      </c>
      <c r="I85" s="6">
        <f t="shared" si="80"/>
        <v>1</v>
      </c>
      <c r="J85" s="6">
        <f t="shared" si="80"/>
        <v>1</v>
      </c>
      <c r="K85" s="6">
        <f t="shared" si="80"/>
        <v>1</v>
      </c>
      <c r="L85" s="6">
        <f t="shared" si="80"/>
        <v>1</v>
      </c>
      <c r="M85" s="6">
        <f t="shared" si="80"/>
        <v>1</v>
      </c>
      <c r="N85" s="6">
        <f t="shared" si="80"/>
        <v>1</v>
      </c>
      <c r="O85" s="6">
        <f t="shared" si="80"/>
        <v>1</v>
      </c>
      <c r="P85" s="6">
        <f t="shared" si="80"/>
        <v>1</v>
      </c>
      <c r="Q85" s="6">
        <f t="shared" si="80"/>
        <v>1</v>
      </c>
      <c r="R85" s="6">
        <f t="shared" si="80"/>
        <v>1</v>
      </c>
    </row>
    <row r="86" spans="1:18" ht="13">
      <c r="A86" s="11" t="s">
        <v>970</v>
      </c>
      <c r="B86" s="17">
        <f>VLOOKUP(A86,list!A:P,16,FALSE)</f>
        <v>45788</v>
      </c>
      <c r="C86" s="18">
        <f>VLOOKUP(A86,list!A:P,3,FALSE)</f>
        <v>1290</v>
      </c>
      <c r="D86" s="6" t="str">
        <f>VLOOKUP(A86,list!A:P,12,FALSE)</f>
        <v>Marousi</v>
      </c>
      <c r="E86" s="6" t="str">
        <f t="shared" ref="E86:R86" si="81">IF($B86&lt;E$3,1,"")</f>
        <v/>
      </c>
      <c r="F86" s="6" t="str">
        <f t="shared" si="81"/>
        <v/>
      </c>
      <c r="G86" s="6" t="str">
        <f t="shared" si="81"/>
        <v/>
      </c>
      <c r="H86" s="6" t="str">
        <f t="shared" si="81"/>
        <v/>
      </c>
      <c r="I86" s="6" t="str">
        <f t="shared" si="81"/>
        <v/>
      </c>
      <c r="J86" s="6" t="str">
        <f t="shared" si="81"/>
        <v/>
      </c>
      <c r="K86" s="6" t="str">
        <f t="shared" si="81"/>
        <v/>
      </c>
      <c r="L86" s="6">
        <f t="shared" si="81"/>
        <v>1</v>
      </c>
      <c r="M86" s="6">
        <f t="shared" si="81"/>
        <v>1</v>
      </c>
      <c r="N86" s="6">
        <f t="shared" si="81"/>
        <v>1</v>
      </c>
      <c r="O86" s="6">
        <f t="shared" si="81"/>
        <v>1</v>
      </c>
      <c r="P86" s="6">
        <f t="shared" si="81"/>
        <v>1</v>
      </c>
      <c r="Q86" s="6">
        <f t="shared" si="81"/>
        <v>1</v>
      </c>
      <c r="R86" s="6">
        <f t="shared" si="81"/>
        <v>1</v>
      </c>
    </row>
    <row r="87" spans="1:18" ht="13">
      <c r="A87" s="11" t="s">
        <v>973</v>
      </c>
      <c r="B87" s="17">
        <f>VLOOKUP(A87,list!A:P,16,FALSE)</f>
        <v>45864</v>
      </c>
      <c r="C87" s="18">
        <f>VLOOKUP(A87,list!A:P,3,FALSE)</f>
        <v>1290</v>
      </c>
      <c r="D87" s="6" t="str">
        <f>VLOOKUP(A87,list!A:P,12,FALSE)</f>
        <v>Melissia</v>
      </c>
      <c r="E87" s="6" t="str">
        <f t="shared" ref="E87:R87" si="82">IF($B87&lt;E$3,1,"")</f>
        <v/>
      </c>
      <c r="F87" s="6" t="str">
        <f t="shared" si="82"/>
        <v/>
      </c>
      <c r="G87" s="6" t="str">
        <f t="shared" si="82"/>
        <v/>
      </c>
      <c r="H87" s="6" t="str">
        <f t="shared" si="82"/>
        <v/>
      </c>
      <c r="I87" s="6" t="str">
        <f t="shared" si="82"/>
        <v/>
      </c>
      <c r="J87" s="6" t="str">
        <f t="shared" si="82"/>
        <v/>
      </c>
      <c r="K87" s="6" t="str">
        <f t="shared" si="82"/>
        <v/>
      </c>
      <c r="L87" s="6" t="str">
        <f t="shared" si="82"/>
        <v/>
      </c>
      <c r="M87" s="6" t="str">
        <f t="shared" si="82"/>
        <v/>
      </c>
      <c r="N87" s="6">
        <f t="shared" si="82"/>
        <v>1</v>
      </c>
      <c r="O87" s="6">
        <f t="shared" si="82"/>
        <v>1</v>
      </c>
      <c r="P87" s="6">
        <f t="shared" si="82"/>
        <v>1</v>
      </c>
      <c r="Q87" s="6">
        <f t="shared" si="82"/>
        <v>1</v>
      </c>
      <c r="R87" s="6">
        <f t="shared" si="82"/>
        <v>1</v>
      </c>
    </row>
    <row r="88" spans="1:18" ht="13">
      <c r="A88" s="11" t="s">
        <v>976</v>
      </c>
      <c r="B88" s="17">
        <f>VLOOKUP(A88,list!A:P,16,FALSE)</f>
        <v>45762</v>
      </c>
      <c r="C88" s="18">
        <f>VLOOKUP(A88,list!A:P,3,FALSE)</f>
        <v>1310</v>
      </c>
      <c r="D88" s="6" t="str">
        <f>VLOOKUP(A88,list!A:P,12,FALSE)</f>
        <v>Marousi</v>
      </c>
      <c r="E88" s="6" t="str">
        <f t="shared" ref="E88:R88" si="83">IF($B88&lt;E$3,1,"")</f>
        <v/>
      </c>
      <c r="F88" s="6" t="str">
        <f t="shared" si="83"/>
        <v/>
      </c>
      <c r="G88" s="6" t="str">
        <f t="shared" si="83"/>
        <v/>
      </c>
      <c r="H88" s="6" t="str">
        <f t="shared" si="83"/>
        <v/>
      </c>
      <c r="I88" s="6" t="str">
        <f t="shared" si="83"/>
        <v/>
      </c>
      <c r="J88" s="6" t="str">
        <f t="shared" si="83"/>
        <v/>
      </c>
      <c r="K88" s="6">
        <f t="shared" si="83"/>
        <v>1</v>
      </c>
      <c r="L88" s="6">
        <f t="shared" si="83"/>
        <v>1</v>
      </c>
      <c r="M88" s="6">
        <f t="shared" si="83"/>
        <v>1</v>
      </c>
      <c r="N88" s="6">
        <f t="shared" si="83"/>
        <v>1</v>
      </c>
      <c r="O88" s="6">
        <f t="shared" si="83"/>
        <v>1</v>
      </c>
      <c r="P88" s="6">
        <f t="shared" si="83"/>
        <v>1</v>
      </c>
      <c r="Q88" s="6">
        <f t="shared" si="83"/>
        <v>1</v>
      </c>
      <c r="R88" s="6">
        <f t="shared" si="83"/>
        <v>1</v>
      </c>
    </row>
    <row r="89" spans="1:18" ht="13">
      <c r="A89" s="11" t="s">
        <v>979</v>
      </c>
      <c r="B89" s="17">
        <f>VLOOKUP(A89,list!A:P,16,FALSE)</f>
        <v>46255</v>
      </c>
      <c r="C89" s="18">
        <f>VLOOKUP(A89,list!A:P,3,FALSE)</f>
        <v>1330</v>
      </c>
      <c r="D89" s="6" t="str">
        <f>VLOOKUP(A89,list!A:P,12,FALSE)</f>
        <v>Cholargos</v>
      </c>
      <c r="E89" s="6" t="str">
        <f t="shared" ref="E89:R89" si="84">IF($B89&lt;E$3,1,"")</f>
        <v/>
      </c>
      <c r="F89" s="6" t="str">
        <f t="shared" si="84"/>
        <v/>
      </c>
      <c r="G89" s="6" t="str">
        <f t="shared" si="84"/>
        <v/>
      </c>
      <c r="H89" s="6" t="str">
        <f t="shared" si="84"/>
        <v/>
      </c>
      <c r="I89" s="6" t="str">
        <f t="shared" si="84"/>
        <v/>
      </c>
      <c r="J89" s="6" t="str">
        <f t="shared" si="84"/>
        <v/>
      </c>
      <c r="K89" s="6" t="str">
        <f t="shared" si="84"/>
        <v/>
      </c>
      <c r="L89" s="6" t="str">
        <f t="shared" si="84"/>
        <v/>
      </c>
      <c r="M89" s="6" t="str">
        <f t="shared" si="84"/>
        <v/>
      </c>
      <c r="N89" s="6" t="str">
        <f t="shared" si="84"/>
        <v/>
      </c>
      <c r="O89" s="6" t="str">
        <f t="shared" si="84"/>
        <v/>
      </c>
      <c r="P89" s="6" t="str">
        <f t="shared" si="84"/>
        <v/>
      </c>
      <c r="Q89" s="6" t="str">
        <f t="shared" si="84"/>
        <v/>
      </c>
      <c r="R89" s="6" t="str">
        <f t="shared" si="84"/>
        <v/>
      </c>
    </row>
    <row r="90" spans="1:18" ht="13">
      <c r="A90" s="11" t="s">
        <v>982</v>
      </c>
      <c r="B90" s="17">
        <f>VLOOKUP(A90,list!A:P,16,FALSE)</f>
        <v>45947</v>
      </c>
      <c r="C90" s="18">
        <f>VLOOKUP(A90,list!A:P,3,FALSE)</f>
        <v>1350</v>
      </c>
      <c r="D90" s="6" t="str">
        <f>VLOOKUP(A90,list!A:P,12,FALSE)</f>
        <v>Chalandri</v>
      </c>
      <c r="E90" s="6" t="str">
        <f t="shared" ref="E90:R90" si="85">IF($B90&lt;E$3,1,"")</f>
        <v/>
      </c>
      <c r="F90" s="6" t="str">
        <f t="shared" si="85"/>
        <v/>
      </c>
      <c r="G90" s="6" t="str">
        <f t="shared" si="85"/>
        <v/>
      </c>
      <c r="H90" s="6" t="str">
        <f t="shared" si="85"/>
        <v/>
      </c>
      <c r="I90" s="6" t="str">
        <f t="shared" si="85"/>
        <v/>
      </c>
      <c r="J90" s="6" t="str">
        <f t="shared" si="85"/>
        <v/>
      </c>
      <c r="K90" s="6" t="str">
        <f t="shared" si="85"/>
        <v/>
      </c>
      <c r="L90" s="6" t="str">
        <f t="shared" si="85"/>
        <v/>
      </c>
      <c r="M90" s="6" t="str">
        <f t="shared" si="85"/>
        <v/>
      </c>
      <c r="N90" s="6" t="str">
        <f t="shared" si="85"/>
        <v/>
      </c>
      <c r="O90" s="6" t="str">
        <f t="shared" si="85"/>
        <v/>
      </c>
      <c r="P90" s="6" t="str">
        <f t="shared" si="85"/>
        <v/>
      </c>
      <c r="Q90" s="6">
        <f t="shared" si="85"/>
        <v>1</v>
      </c>
      <c r="R90" s="6">
        <f t="shared" si="85"/>
        <v>1</v>
      </c>
    </row>
    <row r="91" spans="1:18" ht="13">
      <c r="A91" s="11" t="s">
        <v>985</v>
      </c>
      <c r="B91" s="17">
        <f>VLOOKUP(A91,list!A:P,16,FALSE)</f>
        <v>45733</v>
      </c>
      <c r="C91" s="18">
        <f>VLOOKUP(A91,list!A:P,3,FALSE)</f>
        <v>1370</v>
      </c>
      <c r="D91" s="6" t="str">
        <f>VLOOKUP(A91,list!A:P,12,FALSE)</f>
        <v>Marousi</v>
      </c>
      <c r="E91" s="6" t="str">
        <f t="shared" ref="E91:R91" si="86">IF($B91&lt;E$3,1,"")</f>
        <v/>
      </c>
      <c r="F91" s="6" t="str">
        <f t="shared" si="86"/>
        <v/>
      </c>
      <c r="G91" s="6" t="str">
        <f t="shared" si="86"/>
        <v/>
      </c>
      <c r="H91" s="6" t="str">
        <f t="shared" si="86"/>
        <v/>
      </c>
      <c r="I91" s="6" t="str">
        <f t="shared" si="86"/>
        <v/>
      </c>
      <c r="J91" s="6">
        <f t="shared" si="86"/>
        <v>1</v>
      </c>
      <c r="K91" s="6">
        <f t="shared" si="86"/>
        <v>1</v>
      </c>
      <c r="L91" s="6">
        <f t="shared" si="86"/>
        <v>1</v>
      </c>
      <c r="M91" s="6">
        <f t="shared" si="86"/>
        <v>1</v>
      </c>
      <c r="N91" s="6">
        <f t="shared" si="86"/>
        <v>1</v>
      </c>
      <c r="O91" s="6">
        <f t="shared" si="86"/>
        <v>1</v>
      </c>
      <c r="P91" s="6">
        <f t="shared" si="86"/>
        <v>1</v>
      </c>
      <c r="Q91" s="6">
        <f t="shared" si="86"/>
        <v>1</v>
      </c>
      <c r="R91" s="6">
        <f t="shared" si="86"/>
        <v>1</v>
      </c>
    </row>
    <row r="92" spans="1:18" ht="13">
      <c r="A92" s="11" t="s">
        <v>988</v>
      </c>
      <c r="B92" s="17">
        <f>VLOOKUP(A92,list!A:P,16,FALSE)</f>
        <v>45779</v>
      </c>
      <c r="C92" s="18">
        <f>VLOOKUP(A92,list!A:P,3,FALSE)</f>
        <v>1370</v>
      </c>
      <c r="D92" s="6" t="str">
        <f>VLOOKUP(A92,list!A:P,12,FALSE)</f>
        <v>Kifisia</v>
      </c>
      <c r="E92" s="6" t="str">
        <f t="shared" ref="E92:R92" si="87">IF($B92&lt;E$3,1,"")</f>
        <v/>
      </c>
      <c r="F92" s="6" t="str">
        <f t="shared" si="87"/>
        <v/>
      </c>
      <c r="G92" s="6" t="str">
        <f t="shared" si="87"/>
        <v/>
      </c>
      <c r="H92" s="6" t="str">
        <f t="shared" si="87"/>
        <v/>
      </c>
      <c r="I92" s="6" t="str">
        <f t="shared" si="87"/>
        <v/>
      </c>
      <c r="J92" s="6" t="str">
        <f t="shared" si="87"/>
        <v/>
      </c>
      <c r="K92" s="6" t="str">
        <f t="shared" si="87"/>
        <v/>
      </c>
      <c r="L92" s="6">
        <f t="shared" si="87"/>
        <v>1</v>
      </c>
      <c r="M92" s="6">
        <f t="shared" si="87"/>
        <v>1</v>
      </c>
      <c r="N92" s="6">
        <f t="shared" si="87"/>
        <v>1</v>
      </c>
      <c r="O92" s="6">
        <f t="shared" si="87"/>
        <v>1</v>
      </c>
      <c r="P92" s="6">
        <f t="shared" si="87"/>
        <v>1</v>
      </c>
      <c r="Q92" s="6">
        <f t="shared" si="87"/>
        <v>1</v>
      </c>
      <c r="R92" s="6">
        <f t="shared" si="87"/>
        <v>1</v>
      </c>
    </row>
    <row r="93" spans="1:18" ht="13">
      <c r="A93" s="11" t="s">
        <v>991</v>
      </c>
      <c r="B93" s="17">
        <f>VLOOKUP(A93,list!A:P,16,FALSE)</f>
        <v>45862</v>
      </c>
      <c r="C93" s="18">
        <f>VLOOKUP(A93,list!A:P,3,FALSE)</f>
        <v>1370</v>
      </c>
      <c r="D93" s="6" t="str">
        <f>VLOOKUP(A93,list!A:P,12,FALSE)</f>
        <v>Vrilissia</v>
      </c>
      <c r="E93" s="6" t="str">
        <f t="shared" ref="E93:R93" si="88">IF($B93&lt;E$3,1,"")</f>
        <v/>
      </c>
      <c r="F93" s="6" t="str">
        <f t="shared" si="88"/>
        <v/>
      </c>
      <c r="G93" s="6" t="str">
        <f t="shared" si="88"/>
        <v/>
      </c>
      <c r="H93" s="6" t="str">
        <f t="shared" si="88"/>
        <v/>
      </c>
      <c r="I93" s="6" t="str">
        <f t="shared" si="88"/>
        <v/>
      </c>
      <c r="J93" s="6" t="str">
        <f t="shared" si="88"/>
        <v/>
      </c>
      <c r="K93" s="6" t="str">
        <f t="shared" si="88"/>
        <v/>
      </c>
      <c r="L93" s="6" t="str">
        <f t="shared" si="88"/>
        <v/>
      </c>
      <c r="M93" s="6" t="str">
        <f t="shared" si="88"/>
        <v/>
      </c>
      <c r="N93" s="6">
        <f t="shared" si="88"/>
        <v>1</v>
      </c>
      <c r="O93" s="6">
        <f t="shared" si="88"/>
        <v>1</v>
      </c>
      <c r="P93" s="6">
        <f t="shared" si="88"/>
        <v>1</v>
      </c>
      <c r="Q93" s="6">
        <f t="shared" si="88"/>
        <v>1</v>
      </c>
      <c r="R93" s="6">
        <f t="shared" si="88"/>
        <v>1</v>
      </c>
    </row>
    <row r="94" spans="1:18" ht="13">
      <c r="A94" s="11" t="s">
        <v>242</v>
      </c>
      <c r="B94" s="17">
        <f>VLOOKUP(A94,list!A:P,16,FALSE)</f>
        <v>45608</v>
      </c>
      <c r="C94" s="18">
        <f>VLOOKUP(A94,list!A:P,3,FALSE)</f>
        <v>1380</v>
      </c>
      <c r="D94" s="6" t="str">
        <f>VLOOKUP(A94,list!A:P,12,FALSE)</f>
        <v>Ampelokipoi</v>
      </c>
      <c r="E94" s="6" t="str">
        <f t="shared" ref="E94:R94" si="89">IF($B94&lt;E$3,1,"")</f>
        <v/>
      </c>
      <c r="F94" s="6">
        <f t="shared" si="89"/>
        <v>1</v>
      </c>
      <c r="G94" s="6">
        <f t="shared" si="89"/>
        <v>1</v>
      </c>
      <c r="H94" s="6">
        <f t="shared" si="89"/>
        <v>1</v>
      </c>
      <c r="I94" s="6">
        <f t="shared" si="89"/>
        <v>1</v>
      </c>
      <c r="J94" s="6">
        <f t="shared" si="89"/>
        <v>1</v>
      </c>
      <c r="K94" s="6">
        <f t="shared" si="89"/>
        <v>1</v>
      </c>
      <c r="L94" s="6">
        <f t="shared" si="89"/>
        <v>1</v>
      </c>
      <c r="M94" s="6">
        <f t="shared" si="89"/>
        <v>1</v>
      </c>
      <c r="N94" s="6">
        <f t="shared" si="89"/>
        <v>1</v>
      </c>
      <c r="O94" s="6">
        <f t="shared" si="89"/>
        <v>1</v>
      </c>
      <c r="P94" s="6">
        <f t="shared" si="89"/>
        <v>1</v>
      </c>
      <c r="Q94" s="6">
        <f t="shared" si="89"/>
        <v>1</v>
      </c>
      <c r="R94" s="6">
        <f t="shared" si="89"/>
        <v>1</v>
      </c>
    </row>
    <row r="95" spans="1:18" ht="13">
      <c r="A95" s="11" t="s">
        <v>245</v>
      </c>
      <c r="B95" s="17">
        <f>VLOOKUP(A95,list!A:P,16,FALSE)</f>
        <v>45650</v>
      </c>
      <c r="C95" s="18">
        <f>VLOOKUP(A95,list!A:P,3,FALSE)</f>
        <v>1380</v>
      </c>
      <c r="D95" s="6" t="str">
        <f>VLOOKUP(A95,list!A:P,12,FALSE)</f>
        <v>Ampelokipoi</v>
      </c>
      <c r="E95" s="6" t="str">
        <f t="shared" ref="E95:R95" si="90">IF($B95&lt;E$3,1,"")</f>
        <v/>
      </c>
      <c r="F95" s="6" t="str">
        <f t="shared" si="90"/>
        <v/>
      </c>
      <c r="G95" s="6">
        <f t="shared" si="90"/>
        <v>1</v>
      </c>
      <c r="H95" s="6">
        <f t="shared" si="90"/>
        <v>1</v>
      </c>
      <c r="I95" s="6">
        <f t="shared" si="90"/>
        <v>1</v>
      </c>
      <c r="J95" s="6">
        <f t="shared" si="90"/>
        <v>1</v>
      </c>
      <c r="K95" s="6">
        <f t="shared" si="90"/>
        <v>1</v>
      </c>
      <c r="L95" s="6">
        <f t="shared" si="90"/>
        <v>1</v>
      </c>
      <c r="M95" s="6">
        <f t="shared" si="90"/>
        <v>1</v>
      </c>
      <c r="N95" s="6">
        <f t="shared" si="90"/>
        <v>1</v>
      </c>
      <c r="O95" s="6">
        <f t="shared" si="90"/>
        <v>1</v>
      </c>
      <c r="P95" s="6">
        <f t="shared" si="90"/>
        <v>1</v>
      </c>
      <c r="Q95" s="6">
        <f t="shared" si="90"/>
        <v>1</v>
      </c>
      <c r="R95" s="6">
        <f t="shared" si="90"/>
        <v>1</v>
      </c>
    </row>
    <row r="96" spans="1:18" ht="13">
      <c r="A96" s="11" t="s">
        <v>994</v>
      </c>
      <c r="B96" s="17">
        <f>VLOOKUP(A96,list!A:P,16,FALSE)</f>
        <v>45779</v>
      </c>
      <c r="C96" s="18">
        <f>VLOOKUP(A96,list!A:P,3,FALSE)</f>
        <v>1380</v>
      </c>
      <c r="D96" s="6" t="str">
        <f>VLOOKUP(A96,list!A:P,12,FALSE)</f>
        <v>Pangrati</v>
      </c>
      <c r="E96" s="6" t="str">
        <f t="shared" ref="E96:R96" si="91">IF($B96&lt;E$3,1,"")</f>
        <v/>
      </c>
      <c r="F96" s="6" t="str">
        <f t="shared" si="91"/>
        <v/>
      </c>
      <c r="G96" s="6" t="str">
        <f t="shared" si="91"/>
        <v/>
      </c>
      <c r="H96" s="6" t="str">
        <f t="shared" si="91"/>
        <v/>
      </c>
      <c r="I96" s="6" t="str">
        <f t="shared" si="91"/>
        <v/>
      </c>
      <c r="J96" s="6" t="str">
        <f t="shared" si="91"/>
        <v/>
      </c>
      <c r="K96" s="6" t="str">
        <f t="shared" si="91"/>
        <v/>
      </c>
      <c r="L96" s="6">
        <f t="shared" si="91"/>
        <v>1</v>
      </c>
      <c r="M96" s="6">
        <f t="shared" si="91"/>
        <v>1</v>
      </c>
      <c r="N96" s="6">
        <f t="shared" si="91"/>
        <v>1</v>
      </c>
      <c r="O96" s="6">
        <f t="shared" si="91"/>
        <v>1</v>
      </c>
      <c r="P96" s="6">
        <f t="shared" si="91"/>
        <v>1</v>
      </c>
      <c r="Q96" s="6">
        <f t="shared" si="91"/>
        <v>1</v>
      </c>
      <c r="R96" s="6">
        <f t="shared" si="91"/>
        <v>1</v>
      </c>
    </row>
    <row r="97" spans="1:18" ht="13">
      <c r="A97" s="11" t="s">
        <v>997</v>
      </c>
      <c r="B97" s="17">
        <f>VLOOKUP(A97,list!A:P,16,FALSE)</f>
        <v>45780</v>
      </c>
      <c r="C97" s="18">
        <f>VLOOKUP(A97,list!A:P,3,FALSE)</f>
        <v>1380</v>
      </c>
      <c r="D97" s="6" t="str">
        <f>VLOOKUP(A97,list!A:P,12,FALSE)</f>
        <v>Palaio Faliro</v>
      </c>
      <c r="E97" s="6" t="str">
        <f t="shared" ref="E97:R97" si="92">IF($B97&lt;E$3,1,"")</f>
        <v/>
      </c>
      <c r="F97" s="6" t="str">
        <f t="shared" si="92"/>
        <v/>
      </c>
      <c r="G97" s="6" t="str">
        <f t="shared" si="92"/>
        <v/>
      </c>
      <c r="H97" s="6" t="str">
        <f t="shared" si="92"/>
        <v/>
      </c>
      <c r="I97" s="6" t="str">
        <f t="shared" si="92"/>
        <v/>
      </c>
      <c r="J97" s="6" t="str">
        <f t="shared" si="92"/>
        <v/>
      </c>
      <c r="K97" s="6" t="str">
        <f t="shared" si="92"/>
        <v/>
      </c>
      <c r="L97" s="6">
        <f t="shared" si="92"/>
        <v>1</v>
      </c>
      <c r="M97" s="6">
        <f t="shared" si="92"/>
        <v>1</v>
      </c>
      <c r="N97" s="6">
        <f t="shared" si="92"/>
        <v>1</v>
      </c>
      <c r="O97" s="6">
        <f t="shared" si="92"/>
        <v>1</v>
      </c>
      <c r="P97" s="6">
        <f t="shared" si="92"/>
        <v>1</v>
      </c>
      <c r="Q97" s="6">
        <f t="shared" si="92"/>
        <v>1</v>
      </c>
      <c r="R97" s="6">
        <f t="shared" si="92"/>
        <v>1</v>
      </c>
    </row>
    <row r="98" spans="1:18" ht="13">
      <c r="A98" s="11" t="s">
        <v>1000</v>
      </c>
      <c r="B98" s="17">
        <f>VLOOKUP(A98,list!A:P,16,FALSE)</f>
        <v>45783</v>
      </c>
      <c r="C98" s="18">
        <f>VLOOKUP(A98,list!A:P,3,FALSE)</f>
        <v>1380</v>
      </c>
      <c r="D98" s="6" t="str">
        <f>VLOOKUP(A98,list!A:P,12,FALSE)</f>
        <v>Marousi</v>
      </c>
      <c r="E98" s="6" t="str">
        <f t="shared" ref="E98:R98" si="93">IF($B98&lt;E$3,1,"")</f>
        <v/>
      </c>
      <c r="F98" s="6" t="str">
        <f t="shared" si="93"/>
        <v/>
      </c>
      <c r="G98" s="6" t="str">
        <f t="shared" si="93"/>
        <v/>
      </c>
      <c r="H98" s="6" t="str">
        <f t="shared" si="93"/>
        <v/>
      </c>
      <c r="I98" s="6" t="str">
        <f t="shared" si="93"/>
        <v/>
      </c>
      <c r="J98" s="6" t="str">
        <f t="shared" si="93"/>
        <v/>
      </c>
      <c r="K98" s="6" t="str">
        <f t="shared" si="93"/>
        <v/>
      </c>
      <c r="L98" s="6">
        <f t="shared" si="93"/>
        <v>1</v>
      </c>
      <c r="M98" s="6">
        <f t="shared" si="93"/>
        <v>1</v>
      </c>
      <c r="N98" s="6">
        <f t="shared" si="93"/>
        <v>1</v>
      </c>
      <c r="O98" s="6">
        <f t="shared" si="93"/>
        <v>1</v>
      </c>
      <c r="P98" s="6">
        <f t="shared" si="93"/>
        <v>1</v>
      </c>
      <c r="Q98" s="6">
        <f t="shared" si="93"/>
        <v>1</v>
      </c>
      <c r="R98" s="6">
        <f t="shared" si="93"/>
        <v>1</v>
      </c>
    </row>
    <row r="99" spans="1:18" ht="13">
      <c r="A99" s="11" t="s">
        <v>248</v>
      </c>
      <c r="B99" s="17">
        <f>VLOOKUP(A99,list!A:P,16,FALSE)</f>
        <v>45784</v>
      </c>
      <c r="C99" s="18">
        <f>VLOOKUP(A99,list!A:P,3,FALSE)</f>
        <v>1380</v>
      </c>
      <c r="D99" s="6" t="str">
        <f>VLOOKUP(A99,list!A:P,12,FALSE)</f>
        <v>Marousi</v>
      </c>
      <c r="E99" s="6" t="str">
        <f t="shared" ref="E99:R99" si="94">IF($B99&lt;E$3,1,"")</f>
        <v/>
      </c>
      <c r="F99" s="6" t="str">
        <f t="shared" si="94"/>
        <v/>
      </c>
      <c r="G99" s="6" t="str">
        <f t="shared" si="94"/>
        <v/>
      </c>
      <c r="H99" s="6" t="str">
        <f t="shared" si="94"/>
        <v/>
      </c>
      <c r="I99" s="6" t="str">
        <f t="shared" si="94"/>
        <v/>
      </c>
      <c r="J99" s="6" t="str">
        <f t="shared" si="94"/>
        <v/>
      </c>
      <c r="K99" s="6" t="str">
        <f t="shared" si="94"/>
        <v/>
      </c>
      <c r="L99" s="6">
        <f t="shared" si="94"/>
        <v>1</v>
      </c>
      <c r="M99" s="6">
        <f t="shared" si="94"/>
        <v>1</v>
      </c>
      <c r="N99" s="6">
        <f t="shared" si="94"/>
        <v>1</v>
      </c>
      <c r="O99" s="6">
        <f t="shared" si="94"/>
        <v>1</v>
      </c>
      <c r="P99" s="6">
        <f t="shared" si="94"/>
        <v>1</v>
      </c>
      <c r="Q99" s="6">
        <f t="shared" si="94"/>
        <v>1</v>
      </c>
      <c r="R99" s="6">
        <f t="shared" si="94"/>
        <v>1</v>
      </c>
    </row>
    <row r="100" spans="1:18" ht="13">
      <c r="A100" s="11" t="s">
        <v>1003</v>
      </c>
      <c r="B100" s="17">
        <f>VLOOKUP(A100,list!A:P,16,FALSE)</f>
        <v>45695</v>
      </c>
      <c r="C100" s="18">
        <f>VLOOKUP(A100,list!A:P,3,FALSE)</f>
        <v>1390</v>
      </c>
      <c r="D100" s="6" t="str">
        <f>VLOOKUP(A100,list!A:P,12,FALSE)</f>
        <v>Neo Psychiko</v>
      </c>
      <c r="E100" s="6" t="str">
        <f t="shared" ref="E100:R100" si="95">IF($B100&lt;E$3,1,"")</f>
        <v/>
      </c>
      <c r="F100" s="6" t="str">
        <f t="shared" si="95"/>
        <v/>
      </c>
      <c r="G100" s="6" t="str">
        <f t="shared" si="95"/>
        <v/>
      </c>
      <c r="H100" s="6" t="str">
        <f t="shared" si="95"/>
        <v/>
      </c>
      <c r="I100" s="6">
        <f t="shared" si="95"/>
        <v>1</v>
      </c>
      <c r="J100" s="6">
        <f t="shared" si="95"/>
        <v>1</v>
      </c>
      <c r="K100" s="6">
        <f t="shared" si="95"/>
        <v>1</v>
      </c>
      <c r="L100" s="6">
        <f t="shared" si="95"/>
        <v>1</v>
      </c>
      <c r="M100" s="6">
        <f t="shared" si="95"/>
        <v>1</v>
      </c>
      <c r="N100" s="6">
        <f t="shared" si="95"/>
        <v>1</v>
      </c>
      <c r="O100" s="6">
        <f t="shared" si="95"/>
        <v>1</v>
      </c>
      <c r="P100" s="6">
        <f t="shared" si="95"/>
        <v>1</v>
      </c>
      <c r="Q100" s="6">
        <f t="shared" si="95"/>
        <v>1</v>
      </c>
      <c r="R100" s="6">
        <f t="shared" si="95"/>
        <v>1</v>
      </c>
    </row>
    <row r="101" spans="1:18" ht="13">
      <c r="A101" s="11" t="s">
        <v>1006</v>
      </c>
      <c r="B101" s="17">
        <f>VLOOKUP(A101,list!A:P,16,FALSE)</f>
        <v>45937</v>
      </c>
      <c r="C101" s="18">
        <f>VLOOKUP(A101,list!A:P,3,FALSE)</f>
        <v>1400</v>
      </c>
      <c r="D101" s="6" t="str">
        <f>VLOOKUP(A101,list!A:P,12,FALSE)</f>
        <v>Kolonaki</v>
      </c>
      <c r="E101" s="6" t="str">
        <f t="shared" ref="E101:R101" si="96">IF($B101&lt;E$3,1,"")</f>
        <v/>
      </c>
      <c r="F101" s="6" t="str">
        <f t="shared" si="96"/>
        <v/>
      </c>
      <c r="G101" s="6" t="str">
        <f t="shared" si="96"/>
        <v/>
      </c>
      <c r="H101" s="6" t="str">
        <f t="shared" si="96"/>
        <v/>
      </c>
      <c r="I101" s="6" t="str">
        <f t="shared" si="96"/>
        <v/>
      </c>
      <c r="J101" s="6" t="str">
        <f t="shared" si="96"/>
        <v/>
      </c>
      <c r="K101" s="6" t="str">
        <f t="shared" si="96"/>
        <v/>
      </c>
      <c r="L101" s="6" t="str">
        <f t="shared" si="96"/>
        <v/>
      </c>
      <c r="M101" s="6" t="str">
        <f t="shared" si="96"/>
        <v/>
      </c>
      <c r="N101" s="6" t="str">
        <f t="shared" si="96"/>
        <v/>
      </c>
      <c r="O101" s="6" t="str">
        <f t="shared" si="96"/>
        <v/>
      </c>
      <c r="P101" s="6" t="str">
        <f t="shared" si="96"/>
        <v/>
      </c>
      <c r="Q101" s="6">
        <f t="shared" si="96"/>
        <v>1</v>
      </c>
      <c r="R101" s="6">
        <f t="shared" si="96"/>
        <v>1</v>
      </c>
    </row>
    <row r="102" spans="1:18" ht="13">
      <c r="A102" s="11" t="s">
        <v>1009</v>
      </c>
      <c r="B102" s="17">
        <f>VLOOKUP(A102,list!A:P,16,FALSE)</f>
        <v>45849</v>
      </c>
      <c r="C102" s="18">
        <f>VLOOKUP(A102,list!A:P,3,FALSE)</f>
        <v>1410</v>
      </c>
      <c r="D102" s="6" t="str">
        <f>VLOOKUP(A102,list!A:P,12,FALSE)</f>
        <v>Palaio Faliro</v>
      </c>
      <c r="E102" s="6" t="str">
        <f t="shared" ref="E102:R102" si="97">IF($B102&lt;E$3,1,"")</f>
        <v/>
      </c>
      <c r="F102" s="6" t="str">
        <f t="shared" si="97"/>
        <v/>
      </c>
      <c r="G102" s="6" t="str">
        <f t="shared" si="97"/>
        <v/>
      </c>
      <c r="H102" s="6" t="str">
        <f t="shared" si="97"/>
        <v/>
      </c>
      <c r="I102" s="6" t="str">
        <f t="shared" si="97"/>
        <v/>
      </c>
      <c r="J102" s="6" t="str">
        <f t="shared" si="97"/>
        <v/>
      </c>
      <c r="K102" s="6" t="str">
        <f t="shared" si="97"/>
        <v/>
      </c>
      <c r="L102" s="6" t="str">
        <f t="shared" si="97"/>
        <v/>
      </c>
      <c r="M102" s="6" t="str">
        <f t="shared" si="97"/>
        <v/>
      </c>
      <c r="N102" s="6">
        <f t="shared" si="97"/>
        <v>1</v>
      </c>
      <c r="O102" s="6">
        <f t="shared" si="97"/>
        <v>1</v>
      </c>
      <c r="P102" s="6">
        <f t="shared" si="97"/>
        <v>1</v>
      </c>
      <c r="Q102" s="6">
        <f t="shared" si="97"/>
        <v>1</v>
      </c>
      <c r="R102" s="6">
        <f t="shared" si="97"/>
        <v>1</v>
      </c>
    </row>
    <row r="103" spans="1:18" ht="13">
      <c r="A103" s="11" t="s">
        <v>1012</v>
      </c>
      <c r="B103" s="17">
        <f>VLOOKUP(A103,list!A:P,16,FALSE)</f>
        <v>45599</v>
      </c>
      <c r="C103" s="18">
        <f>VLOOKUP(A103,list!A:P,3,FALSE)</f>
        <v>1420</v>
      </c>
      <c r="D103" s="6" t="str">
        <f>VLOOKUP(A103,list!A:P,12,FALSE)</f>
        <v>Marousi</v>
      </c>
      <c r="E103" s="6" t="str">
        <f t="shared" ref="E103:R103" si="98">IF($B103&lt;E$3,1,"")</f>
        <v/>
      </c>
      <c r="F103" s="6">
        <f t="shared" si="98"/>
        <v>1</v>
      </c>
      <c r="G103" s="6">
        <f t="shared" si="98"/>
        <v>1</v>
      </c>
      <c r="H103" s="6">
        <f t="shared" si="98"/>
        <v>1</v>
      </c>
      <c r="I103" s="6">
        <f t="shared" si="98"/>
        <v>1</v>
      </c>
      <c r="J103" s="6">
        <f t="shared" si="98"/>
        <v>1</v>
      </c>
      <c r="K103" s="6">
        <f t="shared" si="98"/>
        <v>1</v>
      </c>
      <c r="L103" s="6">
        <f t="shared" si="98"/>
        <v>1</v>
      </c>
      <c r="M103" s="6">
        <f t="shared" si="98"/>
        <v>1</v>
      </c>
      <c r="N103" s="6">
        <f t="shared" si="98"/>
        <v>1</v>
      </c>
      <c r="O103" s="6">
        <f t="shared" si="98"/>
        <v>1</v>
      </c>
      <c r="P103" s="6">
        <f t="shared" si="98"/>
        <v>1</v>
      </c>
      <c r="Q103" s="6">
        <f t="shared" si="98"/>
        <v>1</v>
      </c>
      <c r="R103" s="6">
        <f t="shared" si="98"/>
        <v>1</v>
      </c>
    </row>
    <row r="104" spans="1:18" ht="13">
      <c r="A104" s="11" t="s">
        <v>4689</v>
      </c>
      <c r="B104" s="17">
        <f>VLOOKUP(A104,list!A:P,16,FALSE)</f>
        <v>45701</v>
      </c>
      <c r="C104" s="18">
        <f>VLOOKUP(A104,list!A:P,3,FALSE)</f>
        <v>1420</v>
      </c>
      <c r="D104" s="6" t="str">
        <f>VLOOKUP(A104,list!A:P,12,FALSE)</f>
        <v>Ampelokipoi</v>
      </c>
      <c r="E104" s="6" t="str">
        <f t="shared" ref="E104:R104" si="99">IF($B104&lt;E$3,1,"")</f>
        <v/>
      </c>
      <c r="F104" s="6" t="str">
        <f t="shared" si="99"/>
        <v/>
      </c>
      <c r="G104" s="6" t="str">
        <f t="shared" si="99"/>
        <v/>
      </c>
      <c r="H104" s="6" t="str">
        <f t="shared" si="99"/>
        <v/>
      </c>
      <c r="I104" s="6">
        <f t="shared" si="99"/>
        <v>1</v>
      </c>
      <c r="J104" s="6">
        <f t="shared" si="99"/>
        <v>1</v>
      </c>
      <c r="K104" s="6">
        <f t="shared" si="99"/>
        <v>1</v>
      </c>
      <c r="L104" s="6">
        <f t="shared" si="99"/>
        <v>1</v>
      </c>
      <c r="M104" s="6">
        <f t="shared" si="99"/>
        <v>1</v>
      </c>
      <c r="N104" s="6">
        <f t="shared" si="99"/>
        <v>1</v>
      </c>
      <c r="O104" s="6">
        <f t="shared" si="99"/>
        <v>1</v>
      </c>
      <c r="P104" s="6">
        <f t="shared" si="99"/>
        <v>1</v>
      </c>
      <c r="Q104" s="6">
        <f t="shared" si="99"/>
        <v>1</v>
      </c>
      <c r="R104" s="6">
        <f t="shared" si="99"/>
        <v>1</v>
      </c>
    </row>
    <row r="105" spans="1:18" ht="13">
      <c r="A105" s="11" t="s">
        <v>1015</v>
      </c>
      <c r="B105" s="17">
        <f>VLOOKUP(A105,list!A:P,16,FALSE)</f>
        <v>45583</v>
      </c>
      <c r="C105" s="18">
        <f>VLOOKUP(A105,list!A:P,3,FALSE)</f>
        <v>1440</v>
      </c>
      <c r="D105" s="6" t="str">
        <f>VLOOKUP(A105,list!A:P,12,FALSE)</f>
        <v>Pangrati</v>
      </c>
      <c r="E105" s="6">
        <f t="shared" ref="E105:R105" si="100">IF($B105&lt;E$3,1,"")</f>
        <v>1</v>
      </c>
      <c r="F105" s="6">
        <f t="shared" si="100"/>
        <v>1</v>
      </c>
      <c r="G105" s="6">
        <f t="shared" si="100"/>
        <v>1</v>
      </c>
      <c r="H105" s="6">
        <f t="shared" si="100"/>
        <v>1</v>
      </c>
      <c r="I105" s="6">
        <f t="shared" si="100"/>
        <v>1</v>
      </c>
      <c r="J105" s="6">
        <f t="shared" si="100"/>
        <v>1</v>
      </c>
      <c r="K105" s="6">
        <f t="shared" si="100"/>
        <v>1</v>
      </c>
      <c r="L105" s="6">
        <f t="shared" si="100"/>
        <v>1</v>
      </c>
      <c r="M105" s="6">
        <f t="shared" si="100"/>
        <v>1</v>
      </c>
      <c r="N105" s="6">
        <f t="shared" si="100"/>
        <v>1</v>
      </c>
      <c r="O105" s="6">
        <f t="shared" si="100"/>
        <v>1</v>
      </c>
      <c r="P105" s="6">
        <f t="shared" si="100"/>
        <v>1</v>
      </c>
      <c r="Q105" s="6">
        <f t="shared" si="100"/>
        <v>1</v>
      </c>
      <c r="R105" s="6">
        <f t="shared" si="100"/>
        <v>1</v>
      </c>
    </row>
    <row r="106" spans="1:18" ht="13">
      <c r="A106" s="11" t="s">
        <v>251</v>
      </c>
      <c r="B106" s="17">
        <f>VLOOKUP(A106,list!A:P,16,FALSE)</f>
        <v>45586</v>
      </c>
      <c r="C106" s="18">
        <f>VLOOKUP(A106,list!A:P,3,FALSE)</f>
        <v>1440</v>
      </c>
      <c r="D106" s="6" t="str">
        <f>VLOOKUP(A106,list!A:P,12,FALSE)</f>
        <v>Marousi</v>
      </c>
      <c r="E106" s="6">
        <f t="shared" ref="E106:R106" si="101">IF($B106&lt;E$3,1,"")</f>
        <v>1</v>
      </c>
      <c r="F106" s="6">
        <f t="shared" si="101"/>
        <v>1</v>
      </c>
      <c r="G106" s="6">
        <f t="shared" si="101"/>
        <v>1</v>
      </c>
      <c r="H106" s="6">
        <f t="shared" si="101"/>
        <v>1</v>
      </c>
      <c r="I106" s="6">
        <f t="shared" si="101"/>
        <v>1</v>
      </c>
      <c r="J106" s="6">
        <f t="shared" si="101"/>
        <v>1</v>
      </c>
      <c r="K106" s="6">
        <f t="shared" si="101"/>
        <v>1</v>
      </c>
      <c r="L106" s="6">
        <f t="shared" si="101"/>
        <v>1</v>
      </c>
      <c r="M106" s="6">
        <f t="shared" si="101"/>
        <v>1</v>
      </c>
      <c r="N106" s="6">
        <f t="shared" si="101"/>
        <v>1</v>
      </c>
      <c r="O106" s="6">
        <f t="shared" si="101"/>
        <v>1</v>
      </c>
      <c r="P106" s="6">
        <f t="shared" si="101"/>
        <v>1</v>
      </c>
      <c r="Q106" s="6">
        <f t="shared" si="101"/>
        <v>1</v>
      </c>
      <c r="R106" s="6">
        <f t="shared" si="101"/>
        <v>1</v>
      </c>
    </row>
    <row r="107" spans="1:18" ht="13">
      <c r="A107" s="11" t="s">
        <v>1018</v>
      </c>
      <c r="B107" s="17">
        <f>VLOOKUP(A107,list!A:P,16,FALSE)</f>
        <v>45588</v>
      </c>
      <c r="C107" s="18">
        <f>VLOOKUP(A107,list!A:P,3,FALSE)</f>
        <v>1440</v>
      </c>
      <c r="D107" s="6" t="str">
        <f>VLOOKUP(A107,list!A:P,12,FALSE)</f>
        <v>Marousi</v>
      </c>
      <c r="E107" s="6">
        <f t="shared" ref="E107:R107" si="102">IF($B107&lt;E$3,1,"")</f>
        <v>1</v>
      </c>
      <c r="F107" s="6">
        <f t="shared" si="102"/>
        <v>1</v>
      </c>
      <c r="G107" s="6">
        <f t="shared" si="102"/>
        <v>1</v>
      </c>
      <c r="H107" s="6">
        <f t="shared" si="102"/>
        <v>1</v>
      </c>
      <c r="I107" s="6">
        <f t="shared" si="102"/>
        <v>1</v>
      </c>
      <c r="J107" s="6">
        <f t="shared" si="102"/>
        <v>1</v>
      </c>
      <c r="K107" s="6">
        <f t="shared" si="102"/>
        <v>1</v>
      </c>
      <c r="L107" s="6">
        <f t="shared" si="102"/>
        <v>1</v>
      </c>
      <c r="M107" s="6">
        <f t="shared" si="102"/>
        <v>1</v>
      </c>
      <c r="N107" s="6">
        <f t="shared" si="102"/>
        <v>1</v>
      </c>
      <c r="O107" s="6">
        <f t="shared" si="102"/>
        <v>1</v>
      </c>
      <c r="P107" s="6">
        <f t="shared" si="102"/>
        <v>1</v>
      </c>
      <c r="Q107" s="6">
        <f t="shared" si="102"/>
        <v>1</v>
      </c>
      <c r="R107" s="6">
        <f t="shared" si="102"/>
        <v>1</v>
      </c>
    </row>
    <row r="108" spans="1:18" ht="13">
      <c r="A108" s="11" t="s">
        <v>1021</v>
      </c>
      <c r="B108" s="17">
        <f>VLOOKUP(A108,list!A:P,16,FALSE)</f>
        <v>45599</v>
      </c>
      <c r="C108" s="18">
        <f>VLOOKUP(A108,list!A:P,3,FALSE)</f>
        <v>1440</v>
      </c>
      <c r="D108" s="6" t="str">
        <f>VLOOKUP(A108,list!A:P,12,FALSE)</f>
        <v>Palaio Faliro</v>
      </c>
      <c r="E108" s="6" t="str">
        <f t="shared" ref="E108:R108" si="103">IF($B108&lt;E$3,1,"")</f>
        <v/>
      </c>
      <c r="F108" s="6">
        <f t="shared" si="103"/>
        <v>1</v>
      </c>
      <c r="G108" s="6">
        <f t="shared" si="103"/>
        <v>1</v>
      </c>
      <c r="H108" s="6">
        <f t="shared" si="103"/>
        <v>1</v>
      </c>
      <c r="I108" s="6">
        <f t="shared" si="103"/>
        <v>1</v>
      </c>
      <c r="J108" s="6">
        <f t="shared" si="103"/>
        <v>1</v>
      </c>
      <c r="K108" s="6">
        <f t="shared" si="103"/>
        <v>1</v>
      </c>
      <c r="L108" s="6">
        <f t="shared" si="103"/>
        <v>1</v>
      </c>
      <c r="M108" s="6">
        <f t="shared" si="103"/>
        <v>1</v>
      </c>
      <c r="N108" s="6">
        <f t="shared" si="103"/>
        <v>1</v>
      </c>
      <c r="O108" s="6">
        <f t="shared" si="103"/>
        <v>1</v>
      </c>
      <c r="P108" s="6">
        <f t="shared" si="103"/>
        <v>1</v>
      </c>
      <c r="Q108" s="6">
        <f t="shared" si="103"/>
        <v>1</v>
      </c>
      <c r="R108" s="6">
        <f t="shared" si="103"/>
        <v>1</v>
      </c>
    </row>
    <row r="109" spans="1:18" ht="13">
      <c r="A109" s="11" t="s">
        <v>254</v>
      </c>
      <c r="B109" s="17">
        <f>VLOOKUP(A109,list!A:P,16,FALSE)</f>
        <v>45717</v>
      </c>
      <c r="C109" s="18">
        <f>VLOOKUP(A109,list!A:P,3,FALSE)</f>
        <v>1440</v>
      </c>
      <c r="D109" s="6" t="str">
        <f>VLOOKUP(A109,list!A:P,12,FALSE)</f>
        <v>Marousi</v>
      </c>
      <c r="E109" s="6" t="str">
        <f t="shared" ref="E109:R109" si="104">IF($B109&lt;E$3,1,"")</f>
        <v/>
      </c>
      <c r="F109" s="6" t="str">
        <f t="shared" si="104"/>
        <v/>
      </c>
      <c r="G109" s="6" t="str">
        <f t="shared" si="104"/>
        <v/>
      </c>
      <c r="H109" s="6" t="str">
        <f t="shared" si="104"/>
        <v/>
      </c>
      <c r="I109" s="6" t="str">
        <f t="shared" si="104"/>
        <v/>
      </c>
      <c r="J109" s="6">
        <f t="shared" si="104"/>
        <v>1</v>
      </c>
      <c r="K109" s="6">
        <f t="shared" si="104"/>
        <v>1</v>
      </c>
      <c r="L109" s="6">
        <f t="shared" si="104"/>
        <v>1</v>
      </c>
      <c r="M109" s="6">
        <f t="shared" si="104"/>
        <v>1</v>
      </c>
      <c r="N109" s="6">
        <f t="shared" si="104"/>
        <v>1</v>
      </c>
      <c r="O109" s="6">
        <f t="shared" si="104"/>
        <v>1</v>
      </c>
      <c r="P109" s="6">
        <f t="shared" si="104"/>
        <v>1</v>
      </c>
      <c r="Q109" s="6">
        <f t="shared" si="104"/>
        <v>1</v>
      </c>
      <c r="R109" s="6">
        <f t="shared" si="104"/>
        <v>1</v>
      </c>
    </row>
    <row r="110" spans="1:18" ht="13">
      <c r="A110" s="11" t="s">
        <v>256</v>
      </c>
      <c r="B110" s="17">
        <f>VLOOKUP(A110,list!A:P,16,FALSE)</f>
        <v>45753</v>
      </c>
      <c r="C110" s="18">
        <f>VLOOKUP(A110,list!A:P,3,FALSE)</f>
        <v>1440</v>
      </c>
      <c r="D110" s="6" t="str">
        <f>VLOOKUP(A110,list!A:P,12,FALSE)</f>
        <v>Kolonaki</v>
      </c>
      <c r="E110" s="6" t="str">
        <f t="shared" ref="E110:R110" si="105">IF($B110&lt;E$3,1,"")</f>
        <v/>
      </c>
      <c r="F110" s="6" t="str">
        <f t="shared" si="105"/>
        <v/>
      </c>
      <c r="G110" s="6" t="str">
        <f t="shared" si="105"/>
        <v/>
      </c>
      <c r="H110" s="6" t="str">
        <f t="shared" si="105"/>
        <v/>
      </c>
      <c r="I110" s="6" t="str">
        <f t="shared" si="105"/>
        <v/>
      </c>
      <c r="J110" s="6" t="str">
        <f t="shared" si="105"/>
        <v/>
      </c>
      <c r="K110" s="6">
        <f t="shared" si="105"/>
        <v>1</v>
      </c>
      <c r="L110" s="6">
        <f t="shared" si="105"/>
        <v>1</v>
      </c>
      <c r="M110" s="6">
        <f t="shared" si="105"/>
        <v>1</v>
      </c>
      <c r="N110" s="6">
        <f t="shared" si="105"/>
        <v>1</v>
      </c>
      <c r="O110" s="6">
        <f t="shared" si="105"/>
        <v>1</v>
      </c>
      <c r="P110" s="6">
        <f t="shared" si="105"/>
        <v>1</v>
      </c>
      <c r="Q110" s="6">
        <f t="shared" si="105"/>
        <v>1</v>
      </c>
      <c r="R110" s="6">
        <f t="shared" si="105"/>
        <v>1</v>
      </c>
    </row>
    <row r="111" spans="1:18" ht="13">
      <c r="A111" s="11" t="s">
        <v>259</v>
      </c>
      <c r="B111" s="17">
        <f>VLOOKUP(A111,list!A:P,16,FALSE)</f>
        <v>45799</v>
      </c>
      <c r="C111" s="18">
        <f>VLOOKUP(A111,list!A:P,3,FALSE)</f>
        <v>1440</v>
      </c>
      <c r="D111" s="6" t="str">
        <f>VLOOKUP(A111,list!A:P,12,FALSE)</f>
        <v>Historic Center</v>
      </c>
      <c r="E111" s="6" t="str">
        <f t="shared" ref="E111:R111" si="106">IF($B111&lt;E$3,1,"")</f>
        <v/>
      </c>
      <c r="F111" s="6" t="str">
        <f t="shared" si="106"/>
        <v/>
      </c>
      <c r="G111" s="6" t="str">
        <f t="shared" si="106"/>
        <v/>
      </c>
      <c r="H111" s="6" t="str">
        <f t="shared" si="106"/>
        <v/>
      </c>
      <c r="I111" s="6" t="str">
        <f t="shared" si="106"/>
        <v/>
      </c>
      <c r="J111" s="6" t="str">
        <f t="shared" si="106"/>
        <v/>
      </c>
      <c r="K111" s="6" t="str">
        <f t="shared" si="106"/>
        <v/>
      </c>
      <c r="L111" s="6">
        <f t="shared" si="106"/>
        <v>1</v>
      </c>
      <c r="M111" s="6">
        <f t="shared" si="106"/>
        <v>1</v>
      </c>
      <c r="N111" s="6">
        <f t="shared" si="106"/>
        <v>1</v>
      </c>
      <c r="O111" s="6">
        <f t="shared" si="106"/>
        <v>1</v>
      </c>
      <c r="P111" s="6">
        <f t="shared" si="106"/>
        <v>1</v>
      </c>
      <c r="Q111" s="6">
        <f t="shared" si="106"/>
        <v>1</v>
      </c>
      <c r="R111" s="6">
        <f t="shared" si="106"/>
        <v>1</v>
      </c>
    </row>
    <row r="112" spans="1:18" ht="13">
      <c r="A112" s="11" t="s">
        <v>262</v>
      </c>
      <c r="B112" s="17">
        <f>VLOOKUP(A112,list!A:P,16,FALSE)</f>
        <v>45947</v>
      </c>
      <c r="C112" s="18">
        <f>VLOOKUP(A112,list!A:P,3,FALSE)</f>
        <v>1440</v>
      </c>
      <c r="D112" s="6" t="str">
        <f>VLOOKUP(A112,list!A:P,12,FALSE)</f>
        <v>Psychiko</v>
      </c>
      <c r="E112" s="6" t="str">
        <f t="shared" ref="E112:R112" si="107">IF($B112&lt;E$3,1,"")</f>
        <v/>
      </c>
      <c r="F112" s="6" t="str">
        <f t="shared" si="107"/>
        <v/>
      </c>
      <c r="G112" s="6" t="str">
        <f t="shared" si="107"/>
        <v/>
      </c>
      <c r="H112" s="6" t="str">
        <f t="shared" si="107"/>
        <v/>
      </c>
      <c r="I112" s="6" t="str">
        <f t="shared" si="107"/>
        <v/>
      </c>
      <c r="J112" s="6" t="str">
        <f t="shared" si="107"/>
        <v/>
      </c>
      <c r="K112" s="6" t="str">
        <f t="shared" si="107"/>
        <v/>
      </c>
      <c r="L112" s="6" t="str">
        <f t="shared" si="107"/>
        <v/>
      </c>
      <c r="M112" s="6" t="str">
        <f t="shared" si="107"/>
        <v/>
      </c>
      <c r="N112" s="6" t="str">
        <f t="shared" si="107"/>
        <v/>
      </c>
      <c r="O112" s="6" t="str">
        <f t="shared" si="107"/>
        <v/>
      </c>
      <c r="P112" s="6" t="str">
        <f t="shared" si="107"/>
        <v/>
      </c>
      <c r="Q112" s="6">
        <f t="shared" si="107"/>
        <v>1</v>
      </c>
      <c r="R112" s="6">
        <f t="shared" si="107"/>
        <v>1</v>
      </c>
    </row>
    <row r="113" spans="1:18" ht="13">
      <c r="A113" s="11" t="s">
        <v>265</v>
      </c>
      <c r="B113" s="17">
        <f>VLOOKUP(A113,list!A:P,16,FALSE)</f>
        <v>45665</v>
      </c>
      <c r="C113" s="18">
        <f>VLOOKUP(A113,list!A:P,3,FALSE)</f>
        <v>1450</v>
      </c>
      <c r="D113" s="6" t="str">
        <f>VLOOKUP(A113,list!A:P,12,FALSE)</f>
        <v>Palaio Faliro</v>
      </c>
      <c r="E113" s="6" t="str">
        <f t="shared" ref="E113:R113" si="108">IF($B113&lt;E$3,1,"")</f>
        <v/>
      </c>
      <c r="F113" s="6" t="str">
        <f t="shared" si="108"/>
        <v/>
      </c>
      <c r="G113" s="6" t="str">
        <f t="shared" si="108"/>
        <v/>
      </c>
      <c r="H113" s="6">
        <f t="shared" si="108"/>
        <v>1</v>
      </c>
      <c r="I113" s="6">
        <f t="shared" si="108"/>
        <v>1</v>
      </c>
      <c r="J113" s="6">
        <f t="shared" si="108"/>
        <v>1</v>
      </c>
      <c r="K113" s="6">
        <f t="shared" si="108"/>
        <v>1</v>
      </c>
      <c r="L113" s="6">
        <f t="shared" si="108"/>
        <v>1</v>
      </c>
      <c r="M113" s="6">
        <f t="shared" si="108"/>
        <v>1</v>
      </c>
      <c r="N113" s="6">
        <f t="shared" si="108"/>
        <v>1</v>
      </c>
      <c r="O113" s="6">
        <f t="shared" si="108"/>
        <v>1</v>
      </c>
      <c r="P113" s="6">
        <f t="shared" si="108"/>
        <v>1</v>
      </c>
      <c r="Q113" s="6">
        <f t="shared" si="108"/>
        <v>1</v>
      </c>
      <c r="R113" s="6">
        <f t="shared" si="108"/>
        <v>1</v>
      </c>
    </row>
    <row r="114" spans="1:18" ht="13">
      <c r="A114" s="11" t="s">
        <v>1024</v>
      </c>
      <c r="B114" s="17">
        <f>VLOOKUP(A114,list!A:P,16,FALSE)</f>
        <v>46038</v>
      </c>
      <c r="C114" s="18">
        <f>VLOOKUP(A114,list!A:P,3,FALSE)</f>
        <v>1450</v>
      </c>
      <c r="D114" s="6" t="str">
        <f>VLOOKUP(A114,list!A:P,12,FALSE)</f>
        <v>Marousi</v>
      </c>
      <c r="E114" s="6" t="str">
        <f t="shared" ref="E114:R114" si="109">IF($B114&lt;E$3,1,"")</f>
        <v/>
      </c>
      <c r="F114" s="6" t="str">
        <f t="shared" si="109"/>
        <v/>
      </c>
      <c r="G114" s="6" t="str">
        <f t="shared" si="109"/>
        <v/>
      </c>
      <c r="H114" s="6" t="str">
        <f t="shared" si="109"/>
        <v/>
      </c>
      <c r="I114" s="6" t="str">
        <f t="shared" si="109"/>
        <v/>
      </c>
      <c r="J114" s="6" t="str">
        <f t="shared" si="109"/>
        <v/>
      </c>
      <c r="K114" s="6" t="str">
        <f t="shared" si="109"/>
        <v/>
      </c>
      <c r="L114" s="6" t="str">
        <f t="shared" si="109"/>
        <v/>
      </c>
      <c r="M114" s="6" t="str">
        <f t="shared" si="109"/>
        <v/>
      </c>
      <c r="N114" s="6" t="str">
        <f t="shared" si="109"/>
        <v/>
      </c>
      <c r="O114" s="6" t="str">
        <f t="shared" si="109"/>
        <v/>
      </c>
      <c r="P114" s="6" t="str">
        <f t="shared" si="109"/>
        <v/>
      </c>
      <c r="Q114" s="6" t="str">
        <f t="shared" si="109"/>
        <v/>
      </c>
      <c r="R114" s="6" t="str">
        <f t="shared" si="109"/>
        <v/>
      </c>
    </row>
    <row r="115" spans="1:18" ht="13">
      <c r="A115" s="11" t="s">
        <v>1027</v>
      </c>
      <c r="B115" s="17">
        <f>VLOOKUP(A115,list!A:P,16,FALSE)</f>
        <v>45663</v>
      </c>
      <c r="C115" s="18">
        <f>VLOOKUP(A115,list!A:P,3,FALSE)</f>
        <v>1460</v>
      </c>
      <c r="D115" s="6" t="str">
        <f>VLOOKUP(A115,list!A:P,12,FALSE)</f>
        <v>Marousi</v>
      </c>
      <c r="E115" s="6" t="str">
        <f t="shared" ref="E115:R115" si="110">IF($B115&lt;E$3,1,"")</f>
        <v/>
      </c>
      <c r="F115" s="6" t="str">
        <f t="shared" si="110"/>
        <v/>
      </c>
      <c r="G115" s="6" t="str">
        <f t="shared" si="110"/>
        <v/>
      </c>
      <c r="H115" s="6">
        <f t="shared" si="110"/>
        <v>1</v>
      </c>
      <c r="I115" s="6">
        <f t="shared" si="110"/>
        <v>1</v>
      </c>
      <c r="J115" s="6">
        <f t="shared" si="110"/>
        <v>1</v>
      </c>
      <c r="K115" s="6">
        <f t="shared" si="110"/>
        <v>1</v>
      </c>
      <c r="L115" s="6">
        <f t="shared" si="110"/>
        <v>1</v>
      </c>
      <c r="M115" s="6">
        <f t="shared" si="110"/>
        <v>1</v>
      </c>
      <c r="N115" s="6">
        <f t="shared" si="110"/>
        <v>1</v>
      </c>
      <c r="O115" s="6">
        <f t="shared" si="110"/>
        <v>1</v>
      </c>
      <c r="P115" s="6">
        <f t="shared" si="110"/>
        <v>1</v>
      </c>
      <c r="Q115" s="6">
        <f t="shared" si="110"/>
        <v>1</v>
      </c>
      <c r="R115" s="6">
        <f t="shared" si="110"/>
        <v>1</v>
      </c>
    </row>
    <row r="116" spans="1:18" ht="13">
      <c r="A116" s="11" t="s">
        <v>1030</v>
      </c>
      <c r="B116" s="17">
        <f>VLOOKUP(A116,list!A:P,16,FALSE)</f>
        <v>45751</v>
      </c>
      <c r="C116" s="18">
        <f>VLOOKUP(A116,list!A:P,3,FALSE)</f>
        <v>1460</v>
      </c>
      <c r="D116" s="6" t="str">
        <f>VLOOKUP(A116,list!A:P,12,FALSE)</f>
        <v>Marousi</v>
      </c>
      <c r="E116" s="6" t="str">
        <f t="shared" ref="E116:R116" si="111">IF($B116&lt;E$3,1,"")</f>
        <v/>
      </c>
      <c r="F116" s="6" t="str">
        <f t="shared" si="111"/>
        <v/>
      </c>
      <c r="G116" s="6" t="str">
        <f t="shared" si="111"/>
        <v/>
      </c>
      <c r="H116" s="6" t="str">
        <f t="shared" si="111"/>
        <v/>
      </c>
      <c r="I116" s="6" t="str">
        <f t="shared" si="111"/>
        <v/>
      </c>
      <c r="J116" s="6" t="str">
        <f t="shared" si="111"/>
        <v/>
      </c>
      <c r="K116" s="6">
        <f t="shared" si="111"/>
        <v>1</v>
      </c>
      <c r="L116" s="6">
        <f t="shared" si="111"/>
        <v>1</v>
      </c>
      <c r="M116" s="6">
        <f t="shared" si="111"/>
        <v>1</v>
      </c>
      <c r="N116" s="6">
        <f t="shared" si="111"/>
        <v>1</v>
      </c>
      <c r="O116" s="6">
        <f t="shared" si="111"/>
        <v>1</v>
      </c>
      <c r="P116" s="6">
        <f t="shared" si="111"/>
        <v>1</v>
      </c>
      <c r="Q116" s="6">
        <f t="shared" si="111"/>
        <v>1</v>
      </c>
      <c r="R116" s="6">
        <f t="shared" si="111"/>
        <v>1</v>
      </c>
    </row>
    <row r="117" spans="1:18" ht="13">
      <c r="A117" s="11" t="s">
        <v>268</v>
      </c>
      <c r="B117" s="17">
        <f>VLOOKUP(A117,list!A:P,16,FALSE)</f>
        <v>45808</v>
      </c>
      <c r="C117" s="18">
        <f>VLOOKUP(A117,list!A:P,3,FALSE)</f>
        <v>1460</v>
      </c>
      <c r="D117" s="6" t="str">
        <f>VLOOKUP(A117,list!A:P,12,FALSE)</f>
        <v>Historic Center</v>
      </c>
      <c r="E117" s="6" t="str">
        <f t="shared" ref="E117:R117" si="112">IF($B117&lt;E$3,1,"")</f>
        <v/>
      </c>
      <c r="F117" s="6" t="str">
        <f t="shared" si="112"/>
        <v/>
      </c>
      <c r="G117" s="6" t="str">
        <f t="shared" si="112"/>
        <v/>
      </c>
      <c r="H117" s="6" t="str">
        <f t="shared" si="112"/>
        <v/>
      </c>
      <c r="I117" s="6" t="str">
        <f t="shared" si="112"/>
        <v/>
      </c>
      <c r="J117" s="6" t="str">
        <f t="shared" si="112"/>
        <v/>
      </c>
      <c r="K117" s="6" t="str">
        <f t="shared" si="112"/>
        <v/>
      </c>
      <c r="L117" s="6">
        <f t="shared" si="112"/>
        <v>1</v>
      </c>
      <c r="M117" s="6">
        <f t="shared" si="112"/>
        <v>1</v>
      </c>
      <c r="N117" s="6">
        <f t="shared" si="112"/>
        <v>1</v>
      </c>
      <c r="O117" s="6">
        <f t="shared" si="112"/>
        <v>1</v>
      </c>
      <c r="P117" s="6">
        <f t="shared" si="112"/>
        <v>1</v>
      </c>
      <c r="Q117" s="6">
        <f t="shared" si="112"/>
        <v>1</v>
      </c>
      <c r="R117" s="6">
        <f t="shared" si="112"/>
        <v>1</v>
      </c>
    </row>
    <row r="118" spans="1:18" ht="13">
      <c r="A118" s="11" t="s">
        <v>1033</v>
      </c>
      <c r="B118" s="17">
        <f>VLOOKUP(A118,list!A:P,16,FALSE)</f>
        <v>46009</v>
      </c>
      <c r="C118" s="18">
        <f>VLOOKUP(A118,list!A:P,3,FALSE)</f>
        <v>1460</v>
      </c>
      <c r="D118" s="6" t="str">
        <f>VLOOKUP(A118,list!A:P,12,FALSE)</f>
        <v>Marousi</v>
      </c>
      <c r="E118" s="6" t="str">
        <f t="shared" ref="E118:R118" si="113">IF($B118&lt;E$3,1,"")</f>
        <v/>
      </c>
      <c r="F118" s="6" t="str">
        <f t="shared" si="113"/>
        <v/>
      </c>
      <c r="G118" s="6" t="str">
        <f t="shared" si="113"/>
        <v/>
      </c>
      <c r="H118" s="6" t="str">
        <f t="shared" si="113"/>
        <v/>
      </c>
      <c r="I118" s="6" t="str">
        <f t="shared" si="113"/>
        <v/>
      </c>
      <c r="J118" s="6" t="str">
        <f t="shared" si="113"/>
        <v/>
      </c>
      <c r="K118" s="6" t="str">
        <f t="shared" si="113"/>
        <v/>
      </c>
      <c r="L118" s="6" t="str">
        <f t="shared" si="113"/>
        <v/>
      </c>
      <c r="M118" s="6" t="str">
        <f t="shared" si="113"/>
        <v/>
      </c>
      <c r="N118" s="6" t="str">
        <f t="shared" si="113"/>
        <v/>
      </c>
      <c r="O118" s="6" t="str">
        <f t="shared" si="113"/>
        <v/>
      </c>
      <c r="P118" s="6" t="str">
        <f t="shared" si="113"/>
        <v/>
      </c>
      <c r="Q118" s="6" t="str">
        <f t="shared" si="113"/>
        <v/>
      </c>
      <c r="R118" s="6" t="str">
        <f t="shared" si="113"/>
        <v/>
      </c>
    </row>
    <row r="119" spans="1:18" ht="13">
      <c r="A119" s="11" t="s">
        <v>1036</v>
      </c>
      <c r="B119" s="17">
        <f>VLOOKUP(A119,list!A:P,16,FALSE)</f>
        <v>45947</v>
      </c>
      <c r="C119" s="18">
        <f>VLOOKUP(A119,list!A:P,3,FALSE)</f>
        <v>1470</v>
      </c>
      <c r="D119" s="6" t="str">
        <f>VLOOKUP(A119,list!A:P,12,FALSE)</f>
        <v>Ampelokipoi</v>
      </c>
      <c r="E119" s="6" t="str">
        <f t="shared" ref="E119:R119" si="114">IF($B119&lt;E$3,1,"")</f>
        <v/>
      </c>
      <c r="F119" s="6" t="str">
        <f t="shared" si="114"/>
        <v/>
      </c>
      <c r="G119" s="6" t="str">
        <f t="shared" si="114"/>
        <v/>
      </c>
      <c r="H119" s="6" t="str">
        <f t="shared" si="114"/>
        <v/>
      </c>
      <c r="I119" s="6" t="str">
        <f t="shared" si="114"/>
        <v/>
      </c>
      <c r="J119" s="6" t="str">
        <f t="shared" si="114"/>
        <v/>
      </c>
      <c r="K119" s="6" t="str">
        <f t="shared" si="114"/>
        <v/>
      </c>
      <c r="L119" s="6" t="str">
        <f t="shared" si="114"/>
        <v/>
      </c>
      <c r="M119" s="6" t="str">
        <f t="shared" si="114"/>
        <v/>
      </c>
      <c r="N119" s="6" t="str">
        <f t="shared" si="114"/>
        <v/>
      </c>
      <c r="O119" s="6" t="str">
        <f t="shared" si="114"/>
        <v/>
      </c>
      <c r="P119" s="6" t="str">
        <f t="shared" si="114"/>
        <v/>
      </c>
      <c r="Q119" s="6">
        <f t="shared" si="114"/>
        <v>1</v>
      </c>
      <c r="R119" s="6">
        <f t="shared" si="114"/>
        <v>1</v>
      </c>
    </row>
    <row r="120" spans="1:18" ht="13">
      <c r="A120" s="11" t="s">
        <v>3230</v>
      </c>
      <c r="B120" s="17">
        <f>VLOOKUP(A120,list!A:P,16,FALSE)</f>
        <v>45718</v>
      </c>
      <c r="C120" s="18">
        <f>VLOOKUP(A120,list!A:P,3,FALSE)</f>
        <v>1480</v>
      </c>
      <c r="D120" s="6" t="str">
        <f>VLOOKUP(A120,list!A:P,12,FALSE)</f>
        <v>Marousi</v>
      </c>
      <c r="E120" s="6" t="str">
        <f t="shared" ref="E120:R120" si="115">IF($B120&lt;E$3,1,"")</f>
        <v/>
      </c>
      <c r="F120" s="6" t="str">
        <f t="shared" si="115"/>
        <v/>
      </c>
      <c r="G120" s="6" t="str">
        <f t="shared" si="115"/>
        <v/>
      </c>
      <c r="H120" s="6" t="str">
        <f t="shared" si="115"/>
        <v/>
      </c>
      <c r="I120" s="6" t="str">
        <f t="shared" si="115"/>
        <v/>
      </c>
      <c r="J120" s="6">
        <f t="shared" si="115"/>
        <v>1</v>
      </c>
      <c r="K120" s="6">
        <f t="shared" si="115"/>
        <v>1</v>
      </c>
      <c r="L120" s="6">
        <f t="shared" si="115"/>
        <v>1</v>
      </c>
      <c r="M120" s="6">
        <f t="shared" si="115"/>
        <v>1</v>
      </c>
      <c r="N120" s="6">
        <f t="shared" si="115"/>
        <v>1</v>
      </c>
      <c r="O120" s="6">
        <f t="shared" si="115"/>
        <v>1</v>
      </c>
      <c r="P120" s="6">
        <f t="shared" si="115"/>
        <v>1</v>
      </c>
      <c r="Q120" s="6">
        <f t="shared" si="115"/>
        <v>1</v>
      </c>
      <c r="R120" s="6">
        <f t="shared" si="115"/>
        <v>1</v>
      </c>
    </row>
    <row r="121" spans="1:18" ht="13">
      <c r="A121" s="11" t="s">
        <v>1039</v>
      </c>
      <c r="B121" s="17">
        <f>VLOOKUP(A121,list!A:P,16,FALSE)</f>
        <v>45770</v>
      </c>
      <c r="C121" s="18">
        <f>VLOOKUP(A121,list!A:P,3,FALSE)</f>
        <v>1480</v>
      </c>
      <c r="D121" s="6" t="str">
        <f>VLOOKUP(A121,list!A:P,12,FALSE)</f>
        <v>Marousi</v>
      </c>
      <c r="E121" s="6" t="str">
        <f t="shared" ref="E121:R121" si="116">IF($B121&lt;E$3,1,"")</f>
        <v/>
      </c>
      <c r="F121" s="6" t="str">
        <f t="shared" si="116"/>
        <v/>
      </c>
      <c r="G121" s="6" t="str">
        <f t="shared" si="116"/>
        <v/>
      </c>
      <c r="H121" s="6" t="str">
        <f t="shared" si="116"/>
        <v/>
      </c>
      <c r="I121" s="6" t="str">
        <f t="shared" si="116"/>
        <v/>
      </c>
      <c r="J121" s="6" t="str">
        <f t="shared" si="116"/>
        <v/>
      </c>
      <c r="K121" s="6">
        <f t="shared" si="116"/>
        <v>1</v>
      </c>
      <c r="L121" s="6">
        <f t="shared" si="116"/>
        <v>1</v>
      </c>
      <c r="M121" s="6">
        <f t="shared" si="116"/>
        <v>1</v>
      </c>
      <c r="N121" s="6">
        <f t="shared" si="116"/>
        <v>1</v>
      </c>
      <c r="O121" s="6">
        <f t="shared" si="116"/>
        <v>1</v>
      </c>
      <c r="P121" s="6">
        <f t="shared" si="116"/>
        <v>1</v>
      </c>
      <c r="Q121" s="6">
        <f t="shared" si="116"/>
        <v>1</v>
      </c>
      <c r="R121" s="6">
        <f t="shared" si="116"/>
        <v>1</v>
      </c>
    </row>
    <row r="122" spans="1:18" ht="13">
      <c r="A122" s="11" t="s">
        <v>1042</v>
      </c>
      <c r="B122" s="17">
        <f>VLOOKUP(A122,list!A:P,16,FALSE)</f>
        <v>45714</v>
      </c>
      <c r="C122" s="18">
        <f>VLOOKUP(A122,list!A:P,3,FALSE)</f>
        <v>1490</v>
      </c>
      <c r="D122" s="6" t="str">
        <f>VLOOKUP(A122,list!A:P,12,FALSE)</f>
        <v>Nea Erithrea</v>
      </c>
      <c r="E122" s="6" t="str">
        <f t="shared" ref="E122:R122" si="117">IF($B122&lt;E$3,1,"")</f>
        <v/>
      </c>
      <c r="F122" s="6" t="str">
        <f t="shared" si="117"/>
        <v/>
      </c>
      <c r="G122" s="6" t="str">
        <f t="shared" si="117"/>
        <v/>
      </c>
      <c r="H122" s="6" t="str">
        <f t="shared" si="117"/>
        <v/>
      </c>
      <c r="I122" s="6">
        <f t="shared" si="117"/>
        <v>1</v>
      </c>
      <c r="J122" s="6">
        <f t="shared" si="117"/>
        <v>1</v>
      </c>
      <c r="K122" s="6">
        <f t="shared" si="117"/>
        <v>1</v>
      </c>
      <c r="L122" s="6">
        <f t="shared" si="117"/>
        <v>1</v>
      </c>
      <c r="M122" s="6">
        <f t="shared" si="117"/>
        <v>1</v>
      </c>
      <c r="N122" s="6">
        <f t="shared" si="117"/>
        <v>1</v>
      </c>
      <c r="O122" s="6">
        <f t="shared" si="117"/>
        <v>1</v>
      </c>
      <c r="P122" s="6">
        <f t="shared" si="117"/>
        <v>1</v>
      </c>
      <c r="Q122" s="6">
        <f t="shared" si="117"/>
        <v>1</v>
      </c>
      <c r="R122" s="6">
        <f t="shared" si="117"/>
        <v>1</v>
      </c>
    </row>
    <row r="123" spans="1:18" ht="13">
      <c r="A123" s="11" t="s">
        <v>1045</v>
      </c>
      <c r="B123" s="17">
        <f>VLOOKUP(A123,list!A:P,16,FALSE)</f>
        <v>45660</v>
      </c>
      <c r="C123" s="18">
        <f>VLOOKUP(A123,list!A:P,3,FALSE)</f>
        <v>1500</v>
      </c>
      <c r="D123" s="6" t="str">
        <f>VLOOKUP(A123,list!A:P,12,FALSE)</f>
        <v>Lycabettus</v>
      </c>
      <c r="E123" s="6" t="str">
        <f t="shared" ref="E123:R123" si="118">IF($B123&lt;E$3,1,"")</f>
        <v/>
      </c>
      <c r="F123" s="6" t="str">
        <f t="shared" si="118"/>
        <v/>
      </c>
      <c r="G123" s="6" t="str">
        <f t="shared" si="118"/>
        <v/>
      </c>
      <c r="H123" s="6">
        <f t="shared" si="118"/>
        <v>1</v>
      </c>
      <c r="I123" s="6">
        <f t="shared" si="118"/>
        <v>1</v>
      </c>
      <c r="J123" s="6">
        <f t="shared" si="118"/>
        <v>1</v>
      </c>
      <c r="K123" s="6">
        <f t="shared" si="118"/>
        <v>1</v>
      </c>
      <c r="L123" s="6">
        <f t="shared" si="118"/>
        <v>1</v>
      </c>
      <c r="M123" s="6">
        <f t="shared" si="118"/>
        <v>1</v>
      </c>
      <c r="N123" s="6">
        <f t="shared" si="118"/>
        <v>1</v>
      </c>
      <c r="O123" s="6">
        <f t="shared" si="118"/>
        <v>1</v>
      </c>
      <c r="P123" s="6">
        <f t="shared" si="118"/>
        <v>1</v>
      </c>
      <c r="Q123" s="6">
        <f t="shared" si="118"/>
        <v>1</v>
      </c>
      <c r="R123" s="6">
        <f t="shared" si="118"/>
        <v>1</v>
      </c>
    </row>
    <row r="124" spans="1:18" ht="13">
      <c r="A124" s="11" t="s">
        <v>1048</v>
      </c>
      <c r="B124" s="17">
        <f>VLOOKUP(A124,list!A:P,16,FALSE)</f>
        <v>45693</v>
      </c>
      <c r="C124" s="18">
        <f>VLOOKUP(A124,list!A:P,3,FALSE)</f>
        <v>1500</v>
      </c>
      <c r="D124" s="6" t="str">
        <f>VLOOKUP(A124,list!A:P,12,FALSE)</f>
        <v>Chalandri</v>
      </c>
      <c r="E124" s="6" t="str">
        <f t="shared" ref="E124:R124" si="119">IF($B124&lt;E$3,1,"")</f>
        <v/>
      </c>
      <c r="F124" s="6" t="str">
        <f t="shared" si="119"/>
        <v/>
      </c>
      <c r="G124" s="6" t="str">
        <f t="shared" si="119"/>
        <v/>
      </c>
      <c r="H124" s="6" t="str">
        <f t="shared" si="119"/>
        <v/>
      </c>
      <c r="I124" s="6">
        <f t="shared" si="119"/>
        <v>1</v>
      </c>
      <c r="J124" s="6">
        <f t="shared" si="119"/>
        <v>1</v>
      </c>
      <c r="K124" s="6">
        <f t="shared" si="119"/>
        <v>1</v>
      </c>
      <c r="L124" s="6">
        <f t="shared" si="119"/>
        <v>1</v>
      </c>
      <c r="M124" s="6">
        <f t="shared" si="119"/>
        <v>1</v>
      </c>
      <c r="N124" s="6">
        <f t="shared" si="119"/>
        <v>1</v>
      </c>
      <c r="O124" s="6">
        <f t="shared" si="119"/>
        <v>1</v>
      </c>
      <c r="P124" s="6">
        <f t="shared" si="119"/>
        <v>1</v>
      </c>
      <c r="Q124" s="6">
        <f t="shared" si="119"/>
        <v>1</v>
      </c>
      <c r="R124" s="6">
        <f t="shared" si="119"/>
        <v>1</v>
      </c>
    </row>
    <row r="125" spans="1:18" ht="13">
      <c r="A125" s="11" t="s">
        <v>1051</v>
      </c>
      <c r="B125" s="17">
        <f>VLOOKUP(A125,list!A:P,16,FALSE)</f>
        <v>45770</v>
      </c>
      <c r="C125" s="18">
        <f>VLOOKUP(A125,list!A:P,3,FALSE)</f>
        <v>1500</v>
      </c>
      <c r="D125" s="6" t="str">
        <f>VLOOKUP(A125,list!A:P,12,FALSE)</f>
        <v>Agia Paraskevi</v>
      </c>
      <c r="E125" s="6" t="str">
        <f t="shared" ref="E125:R125" si="120">IF($B125&lt;E$3,1,"")</f>
        <v/>
      </c>
      <c r="F125" s="6" t="str">
        <f t="shared" si="120"/>
        <v/>
      </c>
      <c r="G125" s="6" t="str">
        <f t="shared" si="120"/>
        <v/>
      </c>
      <c r="H125" s="6" t="str">
        <f t="shared" si="120"/>
        <v/>
      </c>
      <c r="I125" s="6" t="str">
        <f t="shared" si="120"/>
        <v/>
      </c>
      <c r="J125" s="6" t="str">
        <f t="shared" si="120"/>
        <v/>
      </c>
      <c r="K125" s="6">
        <f t="shared" si="120"/>
        <v>1</v>
      </c>
      <c r="L125" s="6">
        <f t="shared" si="120"/>
        <v>1</v>
      </c>
      <c r="M125" s="6">
        <f t="shared" si="120"/>
        <v>1</v>
      </c>
      <c r="N125" s="6">
        <f t="shared" si="120"/>
        <v>1</v>
      </c>
      <c r="O125" s="6">
        <f t="shared" si="120"/>
        <v>1</v>
      </c>
      <c r="P125" s="6">
        <f t="shared" si="120"/>
        <v>1</v>
      </c>
      <c r="Q125" s="6">
        <f t="shared" si="120"/>
        <v>1</v>
      </c>
      <c r="R125" s="6">
        <f t="shared" si="120"/>
        <v>1</v>
      </c>
    </row>
    <row r="126" spans="1:18" ht="13">
      <c r="A126" s="11" t="s">
        <v>1054</v>
      </c>
      <c r="B126" s="17">
        <f>VLOOKUP(A126,list!A:P,16,FALSE)</f>
        <v>45788</v>
      </c>
      <c r="C126" s="18">
        <f>VLOOKUP(A126,list!A:P,3,FALSE)</f>
        <v>1520</v>
      </c>
      <c r="D126" s="6" t="str">
        <f>VLOOKUP(A126,list!A:P,12,FALSE)</f>
        <v>Neo Psychiko</v>
      </c>
      <c r="E126" s="6" t="str">
        <f t="shared" ref="E126:R126" si="121">IF($B126&lt;E$3,1,"")</f>
        <v/>
      </c>
      <c r="F126" s="6" t="str">
        <f t="shared" si="121"/>
        <v/>
      </c>
      <c r="G126" s="6" t="str">
        <f t="shared" si="121"/>
        <v/>
      </c>
      <c r="H126" s="6" t="str">
        <f t="shared" si="121"/>
        <v/>
      </c>
      <c r="I126" s="6" t="str">
        <f t="shared" si="121"/>
        <v/>
      </c>
      <c r="J126" s="6" t="str">
        <f t="shared" si="121"/>
        <v/>
      </c>
      <c r="K126" s="6" t="str">
        <f t="shared" si="121"/>
        <v/>
      </c>
      <c r="L126" s="6">
        <f t="shared" si="121"/>
        <v>1</v>
      </c>
      <c r="M126" s="6">
        <f t="shared" si="121"/>
        <v>1</v>
      </c>
      <c r="N126" s="6">
        <f t="shared" si="121"/>
        <v>1</v>
      </c>
      <c r="O126" s="6">
        <f t="shared" si="121"/>
        <v>1</v>
      </c>
      <c r="P126" s="6">
        <f t="shared" si="121"/>
        <v>1</v>
      </c>
      <c r="Q126" s="6">
        <f t="shared" si="121"/>
        <v>1</v>
      </c>
      <c r="R126" s="6">
        <f t="shared" si="121"/>
        <v>1</v>
      </c>
    </row>
    <row r="127" spans="1:18" ht="13">
      <c r="A127" s="11" t="s">
        <v>1057</v>
      </c>
      <c r="B127" s="17">
        <f>VLOOKUP(A127,list!A:P,16,FALSE)</f>
        <v>46128</v>
      </c>
      <c r="C127" s="18">
        <f>VLOOKUP(A127,list!A:P,3,FALSE)</f>
        <v>1530</v>
      </c>
      <c r="D127" s="6" t="str">
        <f>VLOOKUP(A127,list!A:P,12,FALSE)</f>
        <v>Kifisia</v>
      </c>
      <c r="E127" s="6" t="str">
        <f t="shared" ref="E127:R127" si="122">IF($B127&lt;E$3,1,"")</f>
        <v/>
      </c>
      <c r="F127" s="6" t="str">
        <f t="shared" si="122"/>
        <v/>
      </c>
      <c r="G127" s="6" t="str">
        <f t="shared" si="122"/>
        <v/>
      </c>
      <c r="H127" s="6" t="str">
        <f t="shared" si="122"/>
        <v/>
      </c>
      <c r="I127" s="6" t="str">
        <f t="shared" si="122"/>
        <v/>
      </c>
      <c r="J127" s="6" t="str">
        <f t="shared" si="122"/>
        <v/>
      </c>
      <c r="K127" s="6" t="str">
        <f t="shared" si="122"/>
        <v/>
      </c>
      <c r="L127" s="6" t="str">
        <f t="shared" si="122"/>
        <v/>
      </c>
      <c r="M127" s="6" t="str">
        <f t="shared" si="122"/>
        <v/>
      </c>
      <c r="N127" s="6" t="str">
        <f t="shared" si="122"/>
        <v/>
      </c>
      <c r="O127" s="6" t="str">
        <f t="shared" si="122"/>
        <v/>
      </c>
      <c r="P127" s="6" t="str">
        <f t="shared" si="122"/>
        <v/>
      </c>
      <c r="Q127" s="6" t="str">
        <f t="shared" si="122"/>
        <v/>
      </c>
      <c r="R127" s="6" t="str">
        <f t="shared" si="122"/>
        <v/>
      </c>
    </row>
    <row r="128" spans="1:18" ht="13">
      <c r="A128" s="11" t="s">
        <v>1060</v>
      </c>
      <c r="B128" s="17">
        <f>VLOOKUP(A128,list!A:P,16,FALSE)</f>
        <v>45758</v>
      </c>
      <c r="C128" s="18">
        <f>VLOOKUP(A128,list!A:P,3,FALSE)</f>
        <v>1540</v>
      </c>
      <c r="D128" s="6" t="str">
        <f>VLOOKUP(A128,list!A:P,12,FALSE)</f>
        <v>Alimos</v>
      </c>
      <c r="E128" s="6" t="str">
        <f t="shared" ref="E128:R128" si="123">IF($B128&lt;E$3,1,"")</f>
        <v/>
      </c>
      <c r="F128" s="6" t="str">
        <f t="shared" si="123"/>
        <v/>
      </c>
      <c r="G128" s="6" t="str">
        <f t="shared" si="123"/>
        <v/>
      </c>
      <c r="H128" s="6" t="str">
        <f t="shared" si="123"/>
        <v/>
      </c>
      <c r="I128" s="6" t="str">
        <f t="shared" si="123"/>
        <v/>
      </c>
      <c r="J128" s="6" t="str">
        <f t="shared" si="123"/>
        <v/>
      </c>
      <c r="K128" s="6">
        <f t="shared" si="123"/>
        <v>1</v>
      </c>
      <c r="L128" s="6">
        <f t="shared" si="123"/>
        <v>1</v>
      </c>
      <c r="M128" s="6">
        <f t="shared" si="123"/>
        <v>1</v>
      </c>
      <c r="N128" s="6">
        <f t="shared" si="123"/>
        <v>1</v>
      </c>
      <c r="O128" s="6">
        <f t="shared" si="123"/>
        <v>1</v>
      </c>
      <c r="P128" s="6">
        <f t="shared" si="123"/>
        <v>1</v>
      </c>
      <c r="Q128" s="6">
        <f t="shared" si="123"/>
        <v>1</v>
      </c>
      <c r="R128" s="6">
        <f t="shared" si="123"/>
        <v>1</v>
      </c>
    </row>
    <row r="129" spans="1:18" ht="13">
      <c r="A129" s="11" t="s">
        <v>1063</v>
      </c>
      <c r="B129" s="17">
        <f>VLOOKUP(A129,list!A:P,16,FALSE)</f>
        <v>46236</v>
      </c>
      <c r="C129" s="18">
        <f>VLOOKUP(A129,list!A:P,3,FALSE)</f>
        <v>1540</v>
      </c>
      <c r="D129" s="6" t="str">
        <f>VLOOKUP(A129,list!A:P,12,FALSE)</f>
        <v>Palaio Faliro</v>
      </c>
      <c r="E129" s="6" t="str">
        <f t="shared" ref="E129:R129" si="124">IF($B129&lt;E$3,1,"")</f>
        <v/>
      </c>
      <c r="F129" s="6" t="str">
        <f t="shared" si="124"/>
        <v/>
      </c>
      <c r="G129" s="6" t="str">
        <f t="shared" si="124"/>
        <v/>
      </c>
      <c r="H129" s="6" t="str">
        <f t="shared" si="124"/>
        <v/>
      </c>
      <c r="I129" s="6" t="str">
        <f t="shared" si="124"/>
        <v/>
      </c>
      <c r="J129" s="6" t="str">
        <f t="shared" si="124"/>
        <v/>
      </c>
      <c r="K129" s="6" t="str">
        <f t="shared" si="124"/>
        <v/>
      </c>
      <c r="L129" s="6" t="str">
        <f t="shared" si="124"/>
        <v/>
      </c>
      <c r="M129" s="6" t="str">
        <f t="shared" si="124"/>
        <v/>
      </c>
      <c r="N129" s="6" t="str">
        <f t="shared" si="124"/>
        <v/>
      </c>
      <c r="O129" s="6" t="str">
        <f t="shared" si="124"/>
        <v/>
      </c>
      <c r="P129" s="6" t="str">
        <f t="shared" si="124"/>
        <v/>
      </c>
      <c r="Q129" s="6" t="str">
        <f t="shared" si="124"/>
        <v/>
      </c>
      <c r="R129" s="6" t="str">
        <f t="shared" si="124"/>
        <v/>
      </c>
    </row>
    <row r="130" spans="1:18" ht="13">
      <c r="A130" s="11" t="s">
        <v>1066</v>
      </c>
      <c r="B130" s="17">
        <f>VLOOKUP(A130,list!A:P,16,FALSE)</f>
        <v>45595</v>
      </c>
      <c r="C130" s="18">
        <f>VLOOKUP(A130,list!A:P,3,FALSE)</f>
        <v>1560</v>
      </c>
      <c r="D130" s="6" t="str">
        <f>VLOOKUP(A130,list!A:P,12,FALSE)</f>
        <v>Neo Psychiko</v>
      </c>
      <c r="E130" s="6">
        <f t="shared" ref="E130:R130" si="125">IF($B130&lt;E$3,1,"")</f>
        <v>1</v>
      </c>
      <c r="F130" s="6">
        <f t="shared" si="125"/>
        <v>1</v>
      </c>
      <c r="G130" s="6">
        <f t="shared" si="125"/>
        <v>1</v>
      </c>
      <c r="H130" s="6">
        <f t="shared" si="125"/>
        <v>1</v>
      </c>
      <c r="I130" s="6">
        <f t="shared" si="125"/>
        <v>1</v>
      </c>
      <c r="J130" s="6">
        <f t="shared" si="125"/>
        <v>1</v>
      </c>
      <c r="K130" s="6">
        <f t="shared" si="125"/>
        <v>1</v>
      </c>
      <c r="L130" s="6">
        <f t="shared" si="125"/>
        <v>1</v>
      </c>
      <c r="M130" s="6">
        <f t="shared" si="125"/>
        <v>1</v>
      </c>
      <c r="N130" s="6">
        <f t="shared" si="125"/>
        <v>1</v>
      </c>
      <c r="O130" s="6">
        <f t="shared" si="125"/>
        <v>1</v>
      </c>
      <c r="P130" s="6">
        <f t="shared" si="125"/>
        <v>1</v>
      </c>
      <c r="Q130" s="6">
        <f t="shared" si="125"/>
        <v>1</v>
      </c>
      <c r="R130" s="6">
        <f t="shared" si="125"/>
        <v>1</v>
      </c>
    </row>
    <row r="131" spans="1:18" ht="13">
      <c r="A131" s="11" t="s">
        <v>1069</v>
      </c>
      <c r="B131" s="17">
        <f>VLOOKUP(A131,list!A:P,16,FALSE)</f>
        <v>45597</v>
      </c>
      <c r="C131" s="18">
        <f>VLOOKUP(A131,list!A:P,3,FALSE)</f>
        <v>1560</v>
      </c>
      <c r="D131" s="6" t="str">
        <f>VLOOKUP(A131,list!A:P,12,FALSE)</f>
        <v>Marousi</v>
      </c>
      <c r="E131" s="6" t="str">
        <f t="shared" ref="E131:R131" si="126">IF($B131&lt;E$3,1,"")</f>
        <v/>
      </c>
      <c r="F131" s="6">
        <f t="shared" si="126"/>
        <v>1</v>
      </c>
      <c r="G131" s="6">
        <f t="shared" si="126"/>
        <v>1</v>
      </c>
      <c r="H131" s="6">
        <f t="shared" si="126"/>
        <v>1</v>
      </c>
      <c r="I131" s="6">
        <f t="shared" si="126"/>
        <v>1</v>
      </c>
      <c r="J131" s="6">
        <f t="shared" si="126"/>
        <v>1</v>
      </c>
      <c r="K131" s="6">
        <f t="shared" si="126"/>
        <v>1</v>
      </c>
      <c r="L131" s="6">
        <f t="shared" si="126"/>
        <v>1</v>
      </c>
      <c r="M131" s="6">
        <f t="shared" si="126"/>
        <v>1</v>
      </c>
      <c r="N131" s="6">
        <f t="shared" si="126"/>
        <v>1</v>
      </c>
      <c r="O131" s="6">
        <f t="shared" si="126"/>
        <v>1</v>
      </c>
      <c r="P131" s="6">
        <f t="shared" si="126"/>
        <v>1</v>
      </c>
      <c r="Q131" s="6">
        <f t="shared" si="126"/>
        <v>1</v>
      </c>
      <c r="R131" s="6">
        <f t="shared" si="126"/>
        <v>1</v>
      </c>
    </row>
    <row r="132" spans="1:18" ht="13">
      <c r="A132" s="11" t="s">
        <v>1072</v>
      </c>
      <c r="B132" s="17">
        <f>VLOOKUP(A132,list!A:P,16,FALSE)</f>
        <v>45599</v>
      </c>
      <c r="C132" s="18">
        <f>VLOOKUP(A132,list!A:P,3,FALSE)</f>
        <v>1560</v>
      </c>
      <c r="D132" s="6" t="str">
        <f>VLOOKUP(A132,list!A:P,12,FALSE)</f>
        <v>Marousi</v>
      </c>
      <c r="E132" s="6" t="str">
        <f t="shared" ref="E132:R132" si="127">IF($B132&lt;E$3,1,"")</f>
        <v/>
      </c>
      <c r="F132" s="6">
        <f t="shared" si="127"/>
        <v>1</v>
      </c>
      <c r="G132" s="6">
        <f t="shared" si="127"/>
        <v>1</v>
      </c>
      <c r="H132" s="6">
        <f t="shared" si="127"/>
        <v>1</v>
      </c>
      <c r="I132" s="6">
        <f t="shared" si="127"/>
        <v>1</v>
      </c>
      <c r="J132" s="6">
        <f t="shared" si="127"/>
        <v>1</v>
      </c>
      <c r="K132" s="6">
        <f t="shared" si="127"/>
        <v>1</v>
      </c>
      <c r="L132" s="6">
        <f t="shared" si="127"/>
        <v>1</v>
      </c>
      <c r="M132" s="6">
        <f t="shared" si="127"/>
        <v>1</v>
      </c>
      <c r="N132" s="6">
        <f t="shared" si="127"/>
        <v>1</v>
      </c>
      <c r="O132" s="6">
        <f t="shared" si="127"/>
        <v>1</v>
      </c>
      <c r="P132" s="6">
        <f t="shared" si="127"/>
        <v>1</v>
      </c>
      <c r="Q132" s="6">
        <f t="shared" si="127"/>
        <v>1</v>
      </c>
      <c r="R132" s="6">
        <f t="shared" si="127"/>
        <v>1</v>
      </c>
    </row>
    <row r="133" spans="1:18" ht="13">
      <c r="A133" s="11" t="s">
        <v>270</v>
      </c>
      <c r="B133" s="17">
        <f>VLOOKUP(A133,list!A:P,16,FALSE)</f>
        <v>45630</v>
      </c>
      <c r="C133" s="18">
        <f>VLOOKUP(A133,list!A:P,3,FALSE)</f>
        <v>1560</v>
      </c>
      <c r="D133" s="6" t="str">
        <f>VLOOKUP(A133,list!A:P,12,FALSE)</f>
        <v>Ampelokipoi</v>
      </c>
      <c r="E133" s="6" t="str">
        <f t="shared" ref="E133:R133" si="128">IF($B133&lt;E$3,1,"")</f>
        <v/>
      </c>
      <c r="F133" s="6" t="str">
        <f t="shared" si="128"/>
        <v/>
      </c>
      <c r="G133" s="6">
        <f t="shared" si="128"/>
        <v>1</v>
      </c>
      <c r="H133" s="6">
        <f t="shared" si="128"/>
        <v>1</v>
      </c>
      <c r="I133" s="6">
        <f t="shared" si="128"/>
        <v>1</v>
      </c>
      <c r="J133" s="6">
        <f t="shared" si="128"/>
        <v>1</v>
      </c>
      <c r="K133" s="6">
        <f t="shared" si="128"/>
        <v>1</v>
      </c>
      <c r="L133" s="6">
        <f t="shared" si="128"/>
        <v>1</v>
      </c>
      <c r="M133" s="6">
        <f t="shared" si="128"/>
        <v>1</v>
      </c>
      <c r="N133" s="6">
        <f t="shared" si="128"/>
        <v>1</v>
      </c>
      <c r="O133" s="6">
        <f t="shared" si="128"/>
        <v>1</v>
      </c>
      <c r="P133" s="6">
        <f t="shared" si="128"/>
        <v>1</v>
      </c>
      <c r="Q133" s="6">
        <f t="shared" si="128"/>
        <v>1</v>
      </c>
      <c r="R133" s="6">
        <f t="shared" si="128"/>
        <v>1</v>
      </c>
    </row>
    <row r="134" spans="1:18" ht="13">
      <c r="A134" s="11" t="s">
        <v>1075</v>
      </c>
      <c r="B134" s="17">
        <f>VLOOKUP(A134,list!A:P,16,FALSE)</f>
        <v>45686</v>
      </c>
      <c r="C134" s="18">
        <f>VLOOKUP(A134,list!A:P,3,FALSE)</f>
        <v>1560</v>
      </c>
      <c r="D134" s="6" t="str">
        <f>VLOOKUP(A134,list!A:P,12,FALSE)</f>
        <v>Historic Center</v>
      </c>
      <c r="E134" s="6" t="str">
        <f t="shared" ref="E134:R134" si="129">IF($B134&lt;E$3,1,"")</f>
        <v/>
      </c>
      <c r="F134" s="6" t="str">
        <f t="shared" si="129"/>
        <v/>
      </c>
      <c r="G134" s="6" t="str">
        <f t="shared" si="129"/>
        <v/>
      </c>
      <c r="H134" s="6">
        <f t="shared" si="129"/>
        <v>1</v>
      </c>
      <c r="I134" s="6">
        <f t="shared" si="129"/>
        <v>1</v>
      </c>
      <c r="J134" s="6">
        <f t="shared" si="129"/>
        <v>1</v>
      </c>
      <c r="K134" s="6">
        <f t="shared" si="129"/>
        <v>1</v>
      </c>
      <c r="L134" s="6">
        <f t="shared" si="129"/>
        <v>1</v>
      </c>
      <c r="M134" s="6">
        <f t="shared" si="129"/>
        <v>1</v>
      </c>
      <c r="N134" s="6">
        <f t="shared" si="129"/>
        <v>1</v>
      </c>
      <c r="O134" s="6">
        <f t="shared" si="129"/>
        <v>1</v>
      </c>
      <c r="P134" s="6">
        <f t="shared" si="129"/>
        <v>1</v>
      </c>
      <c r="Q134" s="6">
        <f t="shared" si="129"/>
        <v>1</v>
      </c>
      <c r="R134" s="6">
        <f t="shared" si="129"/>
        <v>1</v>
      </c>
    </row>
    <row r="135" spans="1:18" ht="13">
      <c r="A135" s="11" t="s">
        <v>1078</v>
      </c>
      <c r="B135" s="17">
        <f>VLOOKUP(A135,list!A:P,16,FALSE)</f>
        <v>45768</v>
      </c>
      <c r="C135" s="18">
        <f>VLOOKUP(A135,list!A:P,3,FALSE)</f>
        <v>1560</v>
      </c>
      <c r="D135" s="6" t="str">
        <f>VLOOKUP(A135,list!A:P,12,FALSE)</f>
        <v>Marousi</v>
      </c>
      <c r="E135" s="6" t="str">
        <f t="shared" ref="E135:R135" si="130">IF($B135&lt;E$3,1,"")</f>
        <v/>
      </c>
      <c r="F135" s="6" t="str">
        <f t="shared" si="130"/>
        <v/>
      </c>
      <c r="G135" s="6" t="str">
        <f t="shared" si="130"/>
        <v/>
      </c>
      <c r="H135" s="6" t="str">
        <f t="shared" si="130"/>
        <v/>
      </c>
      <c r="I135" s="6" t="str">
        <f t="shared" si="130"/>
        <v/>
      </c>
      <c r="J135" s="6" t="str">
        <f t="shared" si="130"/>
        <v/>
      </c>
      <c r="K135" s="6">
        <f t="shared" si="130"/>
        <v>1</v>
      </c>
      <c r="L135" s="6">
        <f t="shared" si="130"/>
        <v>1</v>
      </c>
      <c r="M135" s="6">
        <f t="shared" si="130"/>
        <v>1</v>
      </c>
      <c r="N135" s="6">
        <f t="shared" si="130"/>
        <v>1</v>
      </c>
      <c r="O135" s="6">
        <f t="shared" si="130"/>
        <v>1</v>
      </c>
      <c r="P135" s="6">
        <f t="shared" si="130"/>
        <v>1</v>
      </c>
      <c r="Q135" s="6">
        <f t="shared" si="130"/>
        <v>1</v>
      </c>
      <c r="R135" s="6">
        <f t="shared" si="130"/>
        <v>1</v>
      </c>
    </row>
    <row r="136" spans="1:18" ht="13">
      <c r="A136" s="11" t="s">
        <v>1081</v>
      </c>
      <c r="B136" s="17">
        <f>VLOOKUP(A136,list!A:P,16,FALSE)</f>
        <v>45840</v>
      </c>
      <c r="C136" s="18">
        <f>VLOOKUP(A136,list!A:P,3,FALSE)</f>
        <v>1570</v>
      </c>
      <c r="D136" s="6" t="str">
        <f>VLOOKUP(A136,list!A:P,12,FALSE)</f>
        <v>Marousi</v>
      </c>
      <c r="E136" s="6" t="str">
        <f t="shared" ref="E136:R136" si="131">IF($B136&lt;E$3,1,"")</f>
        <v/>
      </c>
      <c r="F136" s="6" t="str">
        <f t="shared" si="131"/>
        <v/>
      </c>
      <c r="G136" s="6" t="str">
        <f t="shared" si="131"/>
        <v/>
      </c>
      <c r="H136" s="6" t="str">
        <f t="shared" si="131"/>
        <v/>
      </c>
      <c r="I136" s="6" t="str">
        <f t="shared" si="131"/>
        <v/>
      </c>
      <c r="J136" s="6" t="str">
        <f t="shared" si="131"/>
        <v/>
      </c>
      <c r="K136" s="6" t="str">
        <f t="shared" si="131"/>
        <v/>
      </c>
      <c r="L136" s="6" t="str">
        <f t="shared" si="131"/>
        <v/>
      </c>
      <c r="M136" s="6" t="str">
        <f t="shared" si="131"/>
        <v/>
      </c>
      <c r="N136" s="6">
        <f t="shared" si="131"/>
        <v>1</v>
      </c>
      <c r="O136" s="6">
        <f t="shared" si="131"/>
        <v>1</v>
      </c>
      <c r="P136" s="6">
        <f t="shared" si="131"/>
        <v>1</v>
      </c>
      <c r="Q136" s="6">
        <f t="shared" si="131"/>
        <v>1</v>
      </c>
      <c r="R136" s="6">
        <f t="shared" si="131"/>
        <v>1</v>
      </c>
    </row>
    <row r="137" spans="1:18" ht="13">
      <c r="A137" s="11" t="s">
        <v>1084</v>
      </c>
      <c r="B137" s="17">
        <f>VLOOKUP(A137,list!A:P,16,FALSE)</f>
        <v>45994</v>
      </c>
      <c r="C137" s="18">
        <f>VLOOKUP(A137,list!A:P,3,FALSE)</f>
        <v>1570</v>
      </c>
      <c r="D137" s="6" t="str">
        <f>VLOOKUP(A137,list!A:P,12,FALSE)</f>
        <v>Marousi</v>
      </c>
      <c r="E137" s="6" t="str">
        <f t="shared" ref="E137:R137" si="132">IF($B137&lt;E$3,1,"")</f>
        <v/>
      </c>
      <c r="F137" s="6" t="str">
        <f t="shared" si="132"/>
        <v/>
      </c>
      <c r="G137" s="6" t="str">
        <f t="shared" si="132"/>
        <v/>
      </c>
      <c r="H137" s="6" t="str">
        <f t="shared" si="132"/>
        <v/>
      </c>
      <c r="I137" s="6" t="str">
        <f t="shared" si="132"/>
        <v/>
      </c>
      <c r="J137" s="6" t="str">
        <f t="shared" si="132"/>
        <v/>
      </c>
      <c r="K137" s="6" t="str">
        <f t="shared" si="132"/>
        <v/>
      </c>
      <c r="L137" s="6" t="str">
        <f t="shared" si="132"/>
        <v/>
      </c>
      <c r="M137" s="6" t="str">
        <f t="shared" si="132"/>
        <v/>
      </c>
      <c r="N137" s="6" t="str">
        <f t="shared" si="132"/>
        <v/>
      </c>
      <c r="O137" s="6" t="str">
        <f t="shared" si="132"/>
        <v/>
      </c>
      <c r="P137" s="6" t="str">
        <f t="shared" si="132"/>
        <v/>
      </c>
      <c r="Q137" s="6" t="str">
        <f t="shared" si="132"/>
        <v/>
      </c>
      <c r="R137" s="6" t="str">
        <f t="shared" si="132"/>
        <v/>
      </c>
    </row>
    <row r="138" spans="1:18" ht="13">
      <c r="A138" s="11" t="s">
        <v>1087</v>
      </c>
      <c r="B138" s="17">
        <f>VLOOKUP(A138,list!A:P,16,FALSE)</f>
        <v>45628</v>
      </c>
      <c r="C138" s="18">
        <f>VLOOKUP(A138,list!A:P,3,FALSE)</f>
        <v>1580</v>
      </c>
      <c r="D138" s="6" t="str">
        <f>VLOOKUP(A138,list!A:P,12,FALSE)</f>
        <v>Marousi</v>
      </c>
      <c r="E138" s="6" t="str">
        <f t="shared" ref="E138:R138" si="133">IF($B138&lt;E$3,1,"")</f>
        <v/>
      </c>
      <c r="F138" s="6" t="str">
        <f t="shared" si="133"/>
        <v/>
      </c>
      <c r="G138" s="6">
        <f t="shared" si="133"/>
        <v>1</v>
      </c>
      <c r="H138" s="6">
        <f t="shared" si="133"/>
        <v>1</v>
      </c>
      <c r="I138" s="6">
        <f t="shared" si="133"/>
        <v>1</v>
      </c>
      <c r="J138" s="6">
        <f t="shared" si="133"/>
        <v>1</v>
      </c>
      <c r="K138" s="6">
        <f t="shared" si="133"/>
        <v>1</v>
      </c>
      <c r="L138" s="6">
        <f t="shared" si="133"/>
        <v>1</v>
      </c>
      <c r="M138" s="6">
        <f t="shared" si="133"/>
        <v>1</v>
      </c>
      <c r="N138" s="6">
        <f t="shared" si="133"/>
        <v>1</v>
      </c>
      <c r="O138" s="6">
        <f t="shared" si="133"/>
        <v>1</v>
      </c>
      <c r="P138" s="6">
        <f t="shared" si="133"/>
        <v>1</v>
      </c>
      <c r="Q138" s="6">
        <f t="shared" si="133"/>
        <v>1</v>
      </c>
      <c r="R138" s="6">
        <f t="shared" si="133"/>
        <v>1</v>
      </c>
    </row>
    <row r="139" spans="1:18" ht="13">
      <c r="A139" s="11" t="s">
        <v>1090</v>
      </c>
      <c r="B139" s="17">
        <f>VLOOKUP(A139,list!A:P,16,FALSE)</f>
        <v>45690</v>
      </c>
      <c r="C139" s="18">
        <f>VLOOKUP(A139,list!A:P,3,FALSE)</f>
        <v>1580</v>
      </c>
      <c r="D139" s="6" t="str">
        <f>VLOOKUP(A139,list!A:P,12,FALSE)</f>
        <v>Chalandri</v>
      </c>
      <c r="E139" s="6" t="str">
        <f t="shared" ref="E139:R139" si="134">IF($B139&lt;E$3,1,"")</f>
        <v/>
      </c>
      <c r="F139" s="6" t="str">
        <f t="shared" si="134"/>
        <v/>
      </c>
      <c r="G139" s="6" t="str">
        <f t="shared" si="134"/>
        <v/>
      </c>
      <c r="H139" s="6" t="str">
        <f t="shared" si="134"/>
        <v/>
      </c>
      <c r="I139" s="6">
        <f t="shared" si="134"/>
        <v>1</v>
      </c>
      <c r="J139" s="6">
        <f t="shared" si="134"/>
        <v>1</v>
      </c>
      <c r="K139" s="6">
        <f t="shared" si="134"/>
        <v>1</v>
      </c>
      <c r="L139" s="6">
        <f t="shared" si="134"/>
        <v>1</v>
      </c>
      <c r="M139" s="6">
        <f t="shared" si="134"/>
        <v>1</v>
      </c>
      <c r="N139" s="6">
        <f t="shared" si="134"/>
        <v>1</v>
      </c>
      <c r="O139" s="6">
        <f t="shared" si="134"/>
        <v>1</v>
      </c>
      <c r="P139" s="6">
        <f t="shared" si="134"/>
        <v>1</v>
      </c>
      <c r="Q139" s="6">
        <f t="shared" si="134"/>
        <v>1</v>
      </c>
      <c r="R139" s="6">
        <f t="shared" si="134"/>
        <v>1</v>
      </c>
    </row>
    <row r="140" spans="1:18" ht="13">
      <c r="A140" s="11" t="s">
        <v>1093</v>
      </c>
      <c r="B140" s="17">
        <f>VLOOKUP(A140,list!A:P,16,FALSE)</f>
        <v>45731</v>
      </c>
      <c r="C140" s="18">
        <f>VLOOKUP(A140,list!A:P,3,FALSE)</f>
        <v>1590</v>
      </c>
      <c r="D140" s="6" t="str">
        <f>VLOOKUP(A140,list!A:P,12,FALSE)</f>
        <v>Marousi</v>
      </c>
      <c r="E140" s="6" t="str">
        <f t="shared" ref="E140:R140" si="135">IF($B140&lt;E$3,1,"")</f>
        <v/>
      </c>
      <c r="F140" s="6" t="str">
        <f t="shared" si="135"/>
        <v/>
      </c>
      <c r="G140" s="6" t="str">
        <f t="shared" si="135"/>
        <v/>
      </c>
      <c r="H140" s="6" t="str">
        <f t="shared" si="135"/>
        <v/>
      </c>
      <c r="I140" s="6" t="str">
        <f t="shared" si="135"/>
        <v/>
      </c>
      <c r="J140" s="6">
        <f t="shared" si="135"/>
        <v>1</v>
      </c>
      <c r="K140" s="6">
        <f t="shared" si="135"/>
        <v>1</v>
      </c>
      <c r="L140" s="6">
        <f t="shared" si="135"/>
        <v>1</v>
      </c>
      <c r="M140" s="6">
        <f t="shared" si="135"/>
        <v>1</v>
      </c>
      <c r="N140" s="6">
        <f t="shared" si="135"/>
        <v>1</v>
      </c>
      <c r="O140" s="6">
        <f t="shared" si="135"/>
        <v>1</v>
      </c>
      <c r="P140" s="6">
        <f t="shared" si="135"/>
        <v>1</v>
      </c>
      <c r="Q140" s="6">
        <f t="shared" si="135"/>
        <v>1</v>
      </c>
      <c r="R140" s="6">
        <f t="shared" si="135"/>
        <v>1</v>
      </c>
    </row>
    <row r="141" spans="1:18" ht="13">
      <c r="A141" s="11" t="s">
        <v>1096</v>
      </c>
      <c r="B141" s="17">
        <f>VLOOKUP(A141,list!A:P,16,FALSE)</f>
        <v>45737</v>
      </c>
      <c r="C141" s="18">
        <f>VLOOKUP(A141,list!A:P,3,FALSE)</f>
        <v>1590</v>
      </c>
      <c r="D141" s="6" t="str">
        <f>VLOOKUP(A141,list!A:P,12,FALSE)</f>
        <v>Palaio Faliro</v>
      </c>
      <c r="E141" s="6" t="str">
        <f t="shared" ref="E141:R141" si="136">IF($B141&lt;E$3,1,"")</f>
        <v/>
      </c>
      <c r="F141" s="6" t="str">
        <f t="shared" si="136"/>
        <v/>
      </c>
      <c r="G141" s="6" t="str">
        <f t="shared" si="136"/>
        <v/>
      </c>
      <c r="H141" s="6" t="str">
        <f t="shared" si="136"/>
        <v/>
      </c>
      <c r="I141" s="6" t="str">
        <f t="shared" si="136"/>
        <v/>
      </c>
      <c r="J141" s="6">
        <f t="shared" si="136"/>
        <v>1</v>
      </c>
      <c r="K141" s="6">
        <f t="shared" si="136"/>
        <v>1</v>
      </c>
      <c r="L141" s="6">
        <f t="shared" si="136"/>
        <v>1</v>
      </c>
      <c r="M141" s="6">
        <f t="shared" si="136"/>
        <v>1</v>
      </c>
      <c r="N141" s="6">
        <f t="shared" si="136"/>
        <v>1</v>
      </c>
      <c r="O141" s="6">
        <f t="shared" si="136"/>
        <v>1</v>
      </c>
      <c r="P141" s="6">
        <f t="shared" si="136"/>
        <v>1</v>
      </c>
      <c r="Q141" s="6">
        <f t="shared" si="136"/>
        <v>1</v>
      </c>
      <c r="R141" s="6">
        <f t="shared" si="136"/>
        <v>1</v>
      </c>
    </row>
    <row r="142" spans="1:18" ht="13">
      <c r="A142" s="11" t="s">
        <v>1099</v>
      </c>
      <c r="B142" s="17">
        <f>VLOOKUP(A142,list!A:P,16,FALSE)</f>
        <v>45713</v>
      </c>
      <c r="C142" s="18">
        <f>VLOOKUP(A142,list!A:P,3,FALSE)</f>
        <v>1600</v>
      </c>
      <c r="D142" s="6" t="str">
        <f>VLOOKUP(A142,list!A:P,12,FALSE)</f>
        <v>Marousi</v>
      </c>
      <c r="E142" s="6" t="str">
        <f t="shared" ref="E142:R142" si="137">IF($B142&lt;E$3,1,"")</f>
        <v/>
      </c>
      <c r="F142" s="6" t="str">
        <f t="shared" si="137"/>
        <v/>
      </c>
      <c r="G142" s="6" t="str">
        <f t="shared" si="137"/>
        <v/>
      </c>
      <c r="H142" s="6" t="str">
        <f t="shared" si="137"/>
        <v/>
      </c>
      <c r="I142" s="6">
        <f t="shared" si="137"/>
        <v>1</v>
      </c>
      <c r="J142" s="6">
        <f t="shared" si="137"/>
        <v>1</v>
      </c>
      <c r="K142" s="6">
        <f t="shared" si="137"/>
        <v>1</v>
      </c>
      <c r="L142" s="6">
        <f t="shared" si="137"/>
        <v>1</v>
      </c>
      <c r="M142" s="6">
        <f t="shared" si="137"/>
        <v>1</v>
      </c>
      <c r="N142" s="6">
        <f t="shared" si="137"/>
        <v>1</v>
      </c>
      <c r="O142" s="6">
        <f t="shared" si="137"/>
        <v>1</v>
      </c>
      <c r="P142" s="6">
        <f t="shared" si="137"/>
        <v>1</v>
      </c>
      <c r="Q142" s="6">
        <f t="shared" si="137"/>
        <v>1</v>
      </c>
      <c r="R142" s="6">
        <f t="shared" si="137"/>
        <v>1</v>
      </c>
    </row>
    <row r="143" spans="1:18" ht="13">
      <c r="A143" s="11" t="s">
        <v>1102</v>
      </c>
      <c r="B143" s="17">
        <f>VLOOKUP(A143,list!A:P,16,FALSE)</f>
        <v>45691</v>
      </c>
      <c r="C143" s="18">
        <f>VLOOKUP(A143,list!A:P,3,FALSE)</f>
        <v>1620</v>
      </c>
      <c r="D143" s="6" t="str">
        <f>VLOOKUP(A143,list!A:P,12,FALSE)</f>
        <v>Chalandri</v>
      </c>
      <c r="E143" s="6" t="str">
        <f t="shared" ref="E143:R143" si="138">IF($B143&lt;E$3,1,"")</f>
        <v/>
      </c>
      <c r="F143" s="6" t="str">
        <f t="shared" si="138"/>
        <v/>
      </c>
      <c r="G143" s="6" t="str">
        <f t="shared" si="138"/>
        <v/>
      </c>
      <c r="H143" s="6" t="str">
        <f t="shared" si="138"/>
        <v/>
      </c>
      <c r="I143" s="6">
        <f t="shared" si="138"/>
        <v>1</v>
      </c>
      <c r="J143" s="6">
        <f t="shared" si="138"/>
        <v>1</v>
      </c>
      <c r="K143" s="6">
        <f t="shared" si="138"/>
        <v>1</v>
      </c>
      <c r="L143" s="6">
        <f t="shared" si="138"/>
        <v>1</v>
      </c>
      <c r="M143" s="6">
        <f t="shared" si="138"/>
        <v>1</v>
      </c>
      <c r="N143" s="6">
        <f t="shared" si="138"/>
        <v>1</v>
      </c>
      <c r="O143" s="6">
        <f t="shared" si="138"/>
        <v>1</v>
      </c>
      <c r="P143" s="6">
        <f t="shared" si="138"/>
        <v>1</v>
      </c>
      <c r="Q143" s="6">
        <f t="shared" si="138"/>
        <v>1</v>
      </c>
      <c r="R143" s="6">
        <f t="shared" si="138"/>
        <v>1</v>
      </c>
    </row>
    <row r="144" spans="1:18" ht="13">
      <c r="A144" s="11" t="s">
        <v>1105</v>
      </c>
      <c r="B144" s="17">
        <f>VLOOKUP(A144,list!A:P,16,FALSE)</f>
        <v>45809</v>
      </c>
      <c r="C144" s="18">
        <f>VLOOKUP(A144,list!A:P,3,FALSE)</f>
        <v>1620</v>
      </c>
      <c r="D144" s="6" t="str">
        <f>VLOOKUP(A144,list!A:P,12,FALSE)</f>
        <v>Chalandri</v>
      </c>
      <c r="E144" s="6" t="str">
        <f t="shared" ref="E144:R144" si="139">IF($B144&lt;E$3,1,"")</f>
        <v/>
      </c>
      <c r="F144" s="6" t="str">
        <f t="shared" si="139"/>
        <v/>
      </c>
      <c r="G144" s="6" t="str">
        <f t="shared" si="139"/>
        <v/>
      </c>
      <c r="H144" s="6" t="str">
        <f t="shared" si="139"/>
        <v/>
      </c>
      <c r="I144" s="6" t="str">
        <f t="shared" si="139"/>
        <v/>
      </c>
      <c r="J144" s="6" t="str">
        <f t="shared" si="139"/>
        <v/>
      </c>
      <c r="K144" s="6" t="str">
        <f t="shared" si="139"/>
        <v/>
      </c>
      <c r="L144" s="6" t="str">
        <f t="shared" si="139"/>
        <v/>
      </c>
      <c r="M144" s="6">
        <f t="shared" si="139"/>
        <v>1</v>
      </c>
      <c r="N144" s="6">
        <f t="shared" si="139"/>
        <v>1</v>
      </c>
      <c r="O144" s="6">
        <f t="shared" si="139"/>
        <v>1</v>
      </c>
      <c r="P144" s="6">
        <f t="shared" si="139"/>
        <v>1</v>
      </c>
      <c r="Q144" s="6">
        <f t="shared" si="139"/>
        <v>1</v>
      </c>
      <c r="R144" s="6">
        <f t="shared" si="139"/>
        <v>1</v>
      </c>
    </row>
    <row r="145" spans="1:18" ht="13">
      <c r="A145" s="11" t="s">
        <v>3233</v>
      </c>
      <c r="B145" s="17">
        <f>VLOOKUP(A145,list!A:P,16,FALSE)</f>
        <v>46239</v>
      </c>
      <c r="C145" s="18">
        <f>VLOOKUP(A145,list!A:P,3,FALSE)</f>
        <v>1620</v>
      </c>
      <c r="D145" s="6" t="str">
        <f>VLOOKUP(A145,list!A:P,12,FALSE)</f>
        <v>Marousi</v>
      </c>
      <c r="E145" s="6" t="str">
        <f t="shared" ref="E145:R145" si="140">IF($B145&lt;E$3,1,"")</f>
        <v/>
      </c>
      <c r="F145" s="6" t="str">
        <f t="shared" si="140"/>
        <v/>
      </c>
      <c r="G145" s="6" t="str">
        <f t="shared" si="140"/>
        <v/>
      </c>
      <c r="H145" s="6" t="str">
        <f t="shared" si="140"/>
        <v/>
      </c>
      <c r="I145" s="6" t="str">
        <f t="shared" si="140"/>
        <v/>
      </c>
      <c r="J145" s="6" t="str">
        <f t="shared" si="140"/>
        <v/>
      </c>
      <c r="K145" s="6" t="str">
        <f t="shared" si="140"/>
        <v/>
      </c>
      <c r="L145" s="6" t="str">
        <f t="shared" si="140"/>
        <v/>
      </c>
      <c r="M145" s="6" t="str">
        <f t="shared" si="140"/>
        <v/>
      </c>
      <c r="N145" s="6" t="str">
        <f t="shared" si="140"/>
        <v/>
      </c>
      <c r="O145" s="6" t="str">
        <f t="shared" si="140"/>
        <v/>
      </c>
      <c r="P145" s="6" t="str">
        <f t="shared" si="140"/>
        <v/>
      </c>
      <c r="Q145" s="6" t="str">
        <f t="shared" si="140"/>
        <v/>
      </c>
      <c r="R145" s="6" t="str">
        <f t="shared" si="140"/>
        <v/>
      </c>
    </row>
    <row r="146" spans="1:18" ht="13">
      <c r="A146" s="11" t="s">
        <v>1108</v>
      </c>
      <c r="B146" s="17">
        <f>VLOOKUP(A146,list!A:P,16,FALSE)</f>
        <v>45627</v>
      </c>
      <c r="C146" s="18">
        <f>VLOOKUP(A146,list!A:P,3,FALSE)</f>
        <v>1630</v>
      </c>
      <c r="D146" s="6" t="str">
        <f>VLOOKUP(A146,list!A:P,12,FALSE)</f>
        <v>Ampelokipoi</v>
      </c>
      <c r="E146" s="6" t="str">
        <f t="shared" ref="E146:R146" si="141">IF($B146&lt;E$3,1,"")</f>
        <v/>
      </c>
      <c r="F146" s="6" t="str">
        <f t="shared" si="141"/>
        <v/>
      </c>
      <c r="G146" s="6">
        <f t="shared" si="141"/>
        <v>1</v>
      </c>
      <c r="H146" s="6">
        <f t="shared" si="141"/>
        <v>1</v>
      </c>
      <c r="I146" s="6">
        <f t="shared" si="141"/>
        <v>1</v>
      </c>
      <c r="J146" s="6">
        <f t="shared" si="141"/>
        <v>1</v>
      </c>
      <c r="K146" s="6">
        <f t="shared" si="141"/>
        <v>1</v>
      </c>
      <c r="L146" s="6">
        <f t="shared" si="141"/>
        <v>1</v>
      </c>
      <c r="M146" s="6">
        <f t="shared" si="141"/>
        <v>1</v>
      </c>
      <c r="N146" s="6">
        <f t="shared" si="141"/>
        <v>1</v>
      </c>
      <c r="O146" s="6">
        <f t="shared" si="141"/>
        <v>1</v>
      </c>
      <c r="P146" s="6">
        <f t="shared" si="141"/>
        <v>1</v>
      </c>
      <c r="Q146" s="6">
        <f t="shared" si="141"/>
        <v>1</v>
      </c>
      <c r="R146" s="6">
        <f t="shared" si="141"/>
        <v>1</v>
      </c>
    </row>
    <row r="147" spans="1:18" ht="13">
      <c r="A147" s="11" t="s">
        <v>1111</v>
      </c>
      <c r="B147" s="17">
        <f>VLOOKUP(A147,list!A:P,16,FALSE)</f>
        <v>46204</v>
      </c>
      <c r="C147" s="18">
        <f>VLOOKUP(A147,list!A:P,3,FALSE)</f>
        <v>1630</v>
      </c>
      <c r="D147" s="6" t="str">
        <f>VLOOKUP(A147,list!A:P,12,FALSE)</f>
        <v>Kolonaki</v>
      </c>
      <c r="E147" s="6" t="str">
        <f t="shared" ref="E147:R147" si="142">IF($B147&lt;E$3,1,"")</f>
        <v/>
      </c>
      <c r="F147" s="6" t="str">
        <f t="shared" si="142"/>
        <v/>
      </c>
      <c r="G147" s="6" t="str">
        <f t="shared" si="142"/>
        <v/>
      </c>
      <c r="H147" s="6" t="str">
        <f t="shared" si="142"/>
        <v/>
      </c>
      <c r="I147" s="6" t="str">
        <f t="shared" si="142"/>
        <v/>
      </c>
      <c r="J147" s="6" t="str">
        <f t="shared" si="142"/>
        <v/>
      </c>
      <c r="K147" s="6" t="str">
        <f t="shared" si="142"/>
        <v/>
      </c>
      <c r="L147" s="6" t="str">
        <f t="shared" si="142"/>
        <v/>
      </c>
      <c r="M147" s="6" t="str">
        <f t="shared" si="142"/>
        <v/>
      </c>
      <c r="N147" s="6" t="str">
        <f t="shared" si="142"/>
        <v/>
      </c>
      <c r="O147" s="6" t="str">
        <f t="shared" si="142"/>
        <v/>
      </c>
      <c r="P147" s="6" t="str">
        <f t="shared" si="142"/>
        <v/>
      </c>
      <c r="Q147" s="6" t="str">
        <f t="shared" si="142"/>
        <v/>
      </c>
      <c r="R147" s="6" t="str">
        <f t="shared" si="142"/>
        <v/>
      </c>
    </row>
    <row r="148" spans="1:18" ht="13">
      <c r="A148" s="11" t="s">
        <v>1114</v>
      </c>
      <c r="B148" s="17">
        <f>VLOOKUP(A148,list!A:P,16,FALSE)</f>
        <v>45706</v>
      </c>
      <c r="C148" s="18">
        <f>VLOOKUP(A148,list!A:P,3,FALSE)</f>
        <v>1640</v>
      </c>
      <c r="D148" s="6" t="str">
        <f>VLOOKUP(A148,list!A:P,12,FALSE)</f>
        <v>Kifisia</v>
      </c>
      <c r="E148" s="6" t="str">
        <f t="shared" ref="E148:R148" si="143">IF($B148&lt;E$3,1,"")</f>
        <v/>
      </c>
      <c r="F148" s="6" t="str">
        <f t="shared" si="143"/>
        <v/>
      </c>
      <c r="G148" s="6" t="str">
        <f t="shared" si="143"/>
        <v/>
      </c>
      <c r="H148" s="6" t="str">
        <f t="shared" si="143"/>
        <v/>
      </c>
      <c r="I148" s="6">
        <f t="shared" si="143"/>
        <v>1</v>
      </c>
      <c r="J148" s="6">
        <f t="shared" si="143"/>
        <v>1</v>
      </c>
      <c r="K148" s="6">
        <f t="shared" si="143"/>
        <v>1</v>
      </c>
      <c r="L148" s="6">
        <f t="shared" si="143"/>
        <v>1</v>
      </c>
      <c r="M148" s="6">
        <f t="shared" si="143"/>
        <v>1</v>
      </c>
      <c r="N148" s="6">
        <f t="shared" si="143"/>
        <v>1</v>
      </c>
      <c r="O148" s="6">
        <f t="shared" si="143"/>
        <v>1</v>
      </c>
      <c r="P148" s="6">
        <f t="shared" si="143"/>
        <v>1</v>
      </c>
      <c r="Q148" s="6">
        <f t="shared" si="143"/>
        <v>1</v>
      </c>
      <c r="R148" s="6">
        <f t="shared" si="143"/>
        <v>1</v>
      </c>
    </row>
    <row r="149" spans="1:18" ht="13">
      <c r="A149" s="11" t="s">
        <v>1117</v>
      </c>
      <c r="B149" s="17">
        <f>VLOOKUP(A149,list!A:P,16,FALSE)</f>
        <v>45753</v>
      </c>
      <c r="C149" s="18">
        <f>VLOOKUP(A149,list!A:P,3,FALSE)</f>
        <v>1650</v>
      </c>
      <c r="D149" s="6" t="str">
        <f>VLOOKUP(A149,list!A:P,12,FALSE)</f>
        <v>Elliniko</v>
      </c>
      <c r="E149" s="6" t="str">
        <f t="shared" ref="E149:R149" si="144">IF($B149&lt;E$3,1,"")</f>
        <v/>
      </c>
      <c r="F149" s="6" t="str">
        <f t="shared" si="144"/>
        <v/>
      </c>
      <c r="G149" s="6" t="str">
        <f t="shared" si="144"/>
        <v/>
      </c>
      <c r="H149" s="6" t="str">
        <f t="shared" si="144"/>
        <v/>
      </c>
      <c r="I149" s="6" t="str">
        <f t="shared" si="144"/>
        <v/>
      </c>
      <c r="J149" s="6" t="str">
        <f t="shared" si="144"/>
        <v/>
      </c>
      <c r="K149" s="6">
        <f t="shared" si="144"/>
        <v>1</v>
      </c>
      <c r="L149" s="6">
        <f t="shared" si="144"/>
        <v>1</v>
      </c>
      <c r="M149" s="6">
        <f t="shared" si="144"/>
        <v>1</v>
      </c>
      <c r="N149" s="6">
        <f t="shared" si="144"/>
        <v>1</v>
      </c>
      <c r="O149" s="6">
        <f t="shared" si="144"/>
        <v>1</v>
      </c>
      <c r="P149" s="6">
        <f t="shared" si="144"/>
        <v>1</v>
      </c>
      <c r="Q149" s="6">
        <f t="shared" si="144"/>
        <v>1</v>
      </c>
      <c r="R149" s="6">
        <f t="shared" si="144"/>
        <v>1</v>
      </c>
    </row>
    <row r="150" spans="1:18" ht="13">
      <c r="A150" s="11" t="s">
        <v>1120</v>
      </c>
      <c r="B150" s="17">
        <f>VLOOKUP(A150,list!A:P,16,FALSE)</f>
        <v>45780</v>
      </c>
      <c r="C150" s="18">
        <f>VLOOKUP(A150,list!A:P,3,FALSE)</f>
        <v>1650</v>
      </c>
      <c r="D150" s="6" t="str">
        <f>VLOOKUP(A150,list!A:P,12,FALSE)</f>
        <v>Politeia</v>
      </c>
      <c r="E150" s="6" t="str">
        <f t="shared" ref="E150:R150" si="145">IF($B150&lt;E$3,1,"")</f>
        <v/>
      </c>
      <c r="F150" s="6" t="str">
        <f t="shared" si="145"/>
        <v/>
      </c>
      <c r="G150" s="6" t="str">
        <f t="shared" si="145"/>
        <v/>
      </c>
      <c r="H150" s="6" t="str">
        <f t="shared" si="145"/>
        <v/>
      </c>
      <c r="I150" s="6" t="str">
        <f t="shared" si="145"/>
        <v/>
      </c>
      <c r="J150" s="6" t="str">
        <f t="shared" si="145"/>
        <v/>
      </c>
      <c r="K150" s="6" t="str">
        <f t="shared" si="145"/>
        <v/>
      </c>
      <c r="L150" s="6">
        <f t="shared" si="145"/>
        <v>1</v>
      </c>
      <c r="M150" s="6">
        <f t="shared" si="145"/>
        <v>1</v>
      </c>
      <c r="N150" s="6">
        <f t="shared" si="145"/>
        <v>1</v>
      </c>
      <c r="O150" s="6">
        <f t="shared" si="145"/>
        <v>1</v>
      </c>
      <c r="P150" s="6">
        <f t="shared" si="145"/>
        <v>1</v>
      </c>
      <c r="Q150" s="6">
        <f t="shared" si="145"/>
        <v>1</v>
      </c>
      <c r="R150" s="6">
        <f t="shared" si="145"/>
        <v>1</v>
      </c>
    </row>
    <row r="151" spans="1:18" ht="13">
      <c r="A151" s="11" t="s">
        <v>1123</v>
      </c>
      <c r="B151" s="17">
        <f>VLOOKUP(A151,list!A:P,16,FALSE)</f>
        <v>45947</v>
      </c>
      <c r="C151" s="18">
        <f>VLOOKUP(A151,list!A:P,3,FALSE)</f>
        <v>1650</v>
      </c>
      <c r="D151" s="6" t="str">
        <f>VLOOKUP(A151,list!A:P,12,FALSE)</f>
        <v>Marousi</v>
      </c>
      <c r="E151" s="6" t="str">
        <f t="shared" ref="E151:R151" si="146">IF($B151&lt;E$3,1,"")</f>
        <v/>
      </c>
      <c r="F151" s="6" t="str">
        <f t="shared" si="146"/>
        <v/>
      </c>
      <c r="G151" s="6" t="str">
        <f t="shared" si="146"/>
        <v/>
      </c>
      <c r="H151" s="6" t="str">
        <f t="shared" si="146"/>
        <v/>
      </c>
      <c r="I151" s="6" t="str">
        <f t="shared" si="146"/>
        <v/>
      </c>
      <c r="J151" s="6" t="str">
        <f t="shared" si="146"/>
        <v/>
      </c>
      <c r="K151" s="6" t="str">
        <f t="shared" si="146"/>
        <v/>
      </c>
      <c r="L151" s="6" t="str">
        <f t="shared" si="146"/>
        <v/>
      </c>
      <c r="M151" s="6" t="str">
        <f t="shared" si="146"/>
        <v/>
      </c>
      <c r="N151" s="6" t="str">
        <f t="shared" si="146"/>
        <v/>
      </c>
      <c r="O151" s="6" t="str">
        <f t="shared" si="146"/>
        <v/>
      </c>
      <c r="P151" s="6" t="str">
        <f t="shared" si="146"/>
        <v/>
      </c>
      <c r="Q151" s="6">
        <f t="shared" si="146"/>
        <v>1</v>
      </c>
      <c r="R151" s="6">
        <f t="shared" si="146"/>
        <v>1</v>
      </c>
    </row>
    <row r="152" spans="1:18" ht="13">
      <c r="A152" s="11" t="s">
        <v>1125</v>
      </c>
      <c r="B152" s="17">
        <f>VLOOKUP(A152,list!A:P,16,FALSE)</f>
        <v>45581</v>
      </c>
      <c r="C152" s="18">
        <f>VLOOKUP(A152,list!A:P,3,FALSE)</f>
        <v>1660</v>
      </c>
      <c r="D152" s="6" t="str">
        <f>VLOOKUP(A152,list!A:P,12,FALSE)</f>
        <v>Marousi</v>
      </c>
      <c r="E152" s="6">
        <f t="shared" ref="E152:R152" si="147">IF($B152&lt;E$3,1,"")</f>
        <v>1</v>
      </c>
      <c r="F152" s="6">
        <f t="shared" si="147"/>
        <v>1</v>
      </c>
      <c r="G152" s="6">
        <f t="shared" si="147"/>
        <v>1</v>
      </c>
      <c r="H152" s="6">
        <f t="shared" si="147"/>
        <v>1</v>
      </c>
      <c r="I152" s="6">
        <f t="shared" si="147"/>
        <v>1</v>
      </c>
      <c r="J152" s="6">
        <f t="shared" si="147"/>
        <v>1</v>
      </c>
      <c r="K152" s="6">
        <f t="shared" si="147"/>
        <v>1</v>
      </c>
      <c r="L152" s="6">
        <f t="shared" si="147"/>
        <v>1</v>
      </c>
      <c r="M152" s="6">
        <f t="shared" si="147"/>
        <v>1</v>
      </c>
      <c r="N152" s="6">
        <f t="shared" si="147"/>
        <v>1</v>
      </c>
      <c r="O152" s="6">
        <f t="shared" si="147"/>
        <v>1</v>
      </c>
      <c r="P152" s="6">
        <f t="shared" si="147"/>
        <v>1</v>
      </c>
      <c r="Q152" s="6">
        <f t="shared" si="147"/>
        <v>1</v>
      </c>
      <c r="R152" s="6">
        <f t="shared" si="147"/>
        <v>1</v>
      </c>
    </row>
    <row r="153" spans="1:18" ht="13">
      <c r="A153" s="11" t="s">
        <v>1128</v>
      </c>
      <c r="B153" s="17">
        <f>VLOOKUP(A153,list!A:P,16,FALSE)</f>
        <v>45916</v>
      </c>
      <c r="C153" s="18">
        <f>VLOOKUP(A153,list!A:P,3,FALSE)</f>
        <v>1660</v>
      </c>
      <c r="D153" s="6" t="str">
        <f>VLOOKUP(A153,list!A:P,12,FALSE)</f>
        <v>Kifisia</v>
      </c>
      <c r="E153" s="6" t="str">
        <f t="shared" ref="E153:R153" si="148">IF($B153&lt;E$3,1,"")</f>
        <v/>
      </c>
      <c r="F153" s="6" t="str">
        <f t="shared" si="148"/>
        <v/>
      </c>
      <c r="G153" s="6" t="str">
        <f t="shared" si="148"/>
        <v/>
      </c>
      <c r="H153" s="6" t="str">
        <f t="shared" si="148"/>
        <v/>
      </c>
      <c r="I153" s="6" t="str">
        <f t="shared" si="148"/>
        <v/>
      </c>
      <c r="J153" s="6" t="str">
        <f t="shared" si="148"/>
        <v/>
      </c>
      <c r="K153" s="6" t="str">
        <f t="shared" si="148"/>
        <v/>
      </c>
      <c r="L153" s="6" t="str">
        <f t="shared" si="148"/>
        <v/>
      </c>
      <c r="M153" s="6" t="str">
        <f t="shared" si="148"/>
        <v/>
      </c>
      <c r="N153" s="6" t="str">
        <f t="shared" si="148"/>
        <v/>
      </c>
      <c r="O153" s="6" t="str">
        <f t="shared" si="148"/>
        <v/>
      </c>
      <c r="P153" s="6">
        <f t="shared" si="148"/>
        <v>1</v>
      </c>
      <c r="Q153" s="6">
        <f t="shared" si="148"/>
        <v>1</v>
      </c>
      <c r="R153" s="6">
        <f t="shared" si="148"/>
        <v>1</v>
      </c>
    </row>
    <row r="154" spans="1:18" ht="13">
      <c r="A154" s="11" t="s">
        <v>1131</v>
      </c>
      <c r="B154" s="17">
        <f>VLOOKUP(A154,list!A:P,16,FALSE)</f>
        <v>45724</v>
      </c>
      <c r="C154" s="18">
        <f>VLOOKUP(A154,list!A:P,3,FALSE)</f>
        <v>1670</v>
      </c>
      <c r="D154" s="6" t="str">
        <f>VLOOKUP(A154,list!A:P,12,FALSE)</f>
        <v>Kifisia</v>
      </c>
      <c r="E154" s="6" t="str">
        <f t="shared" ref="E154:R154" si="149">IF($B154&lt;E$3,1,"")</f>
        <v/>
      </c>
      <c r="F154" s="6" t="str">
        <f t="shared" si="149"/>
        <v/>
      </c>
      <c r="G154" s="6" t="str">
        <f t="shared" si="149"/>
        <v/>
      </c>
      <c r="H154" s="6" t="str">
        <f t="shared" si="149"/>
        <v/>
      </c>
      <c r="I154" s="6" t="str">
        <f t="shared" si="149"/>
        <v/>
      </c>
      <c r="J154" s="6">
        <f t="shared" si="149"/>
        <v>1</v>
      </c>
      <c r="K154" s="6">
        <f t="shared" si="149"/>
        <v>1</v>
      </c>
      <c r="L154" s="6">
        <f t="shared" si="149"/>
        <v>1</v>
      </c>
      <c r="M154" s="6">
        <f t="shared" si="149"/>
        <v>1</v>
      </c>
      <c r="N154" s="6">
        <f t="shared" si="149"/>
        <v>1</v>
      </c>
      <c r="O154" s="6">
        <f t="shared" si="149"/>
        <v>1</v>
      </c>
      <c r="P154" s="6">
        <f t="shared" si="149"/>
        <v>1</v>
      </c>
      <c r="Q154" s="6">
        <f t="shared" si="149"/>
        <v>1</v>
      </c>
      <c r="R154" s="6">
        <f t="shared" si="149"/>
        <v>1</v>
      </c>
    </row>
    <row r="155" spans="1:18" ht="13">
      <c r="A155" s="11" t="s">
        <v>1134</v>
      </c>
      <c r="B155" s="17">
        <f>VLOOKUP(A155,list!A:P,16,FALSE)</f>
        <v>45607</v>
      </c>
      <c r="C155" s="18">
        <f>VLOOKUP(A155,list!A:P,3,FALSE)</f>
        <v>1680</v>
      </c>
      <c r="D155" s="6" t="str">
        <f>VLOOKUP(A155,list!A:P,12,FALSE)</f>
        <v>Chalandri</v>
      </c>
      <c r="E155" s="6" t="str">
        <f t="shared" ref="E155:R155" si="150">IF($B155&lt;E$3,1,"")</f>
        <v/>
      </c>
      <c r="F155" s="6">
        <f t="shared" si="150"/>
        <v>1</v>
      </c>
      <c r="G155" s="6">
        <f t="shared" si="150"/>
        <v>1</v>
      </c>
      <c r="H155" s="6">
        <f t="shared" si="150"/>
        <v>1</v>
      </c>
      <c r="I155" s="6">
        <f t="shared" si="150"/>
        <v>1</v>
      </c>
      <c r="J155" s="6">
        <f t="shared" si="150"/>
        <v>1</v>
      </c>
      <c r="K155" s="6">
        <f t="shared" si="150"/>
        <v>1</v>
      </c>
      <c r="L155" s="6">
        <f t="shared" si="150"/>
        <v>1</v>
      </c>
      <c r="M155" s="6">
        <f t="shared" si="150"/>
        <v>1</v>
      </c>
      <c r="N155" s="6">
        <f t="shared" si="150"/>
        <v>1</v>
      </c>
      <c r="O155" s="6">
        <f t="shared" si="150"/>
        <v>1</v>
      </c>
      <c r="P155" s="6">
        <f t="shared" si="150"/>
        <v>1</v>
      </c>
      <c r="Q155" s="6">
        <f t="shared" si="150"/>
        <v>1</v>
      </c>
      <c r="R155" s="6">
        <f t="shared" si="150"/>
        <v>1</v>
      </c>
    </row>
    <row r="156" spans="1:18" ht="13">
      <c r="A156" s="11" t="s">
        <v>3236</v>
      </c>
      <c r="B156" s="17">
        <f>VLOOKUP(A156,list!A:P,16,FALSE)</f>
        <v>45624</v>
      </c>
      <c r="C156" s="18">
        <f>VLOOKUP(A156,list!A:P,3,FALSE)</f>
        <v>1680</v>
      </c>
      <c r="D156" s="6" t="str">
        <f>VLOOKUP(A156,list!A:P,12,FALSE)</f>
        <v>Marousi</v>
      </c>
      <c r="E156" s="6" t="str">
        <f t="shared" ref="E156:R156" si="151">IF($B156&lt;E$3,1,"")</f>
        <v/>
      </c>
      <c r="F156" s="6">
        <f t="shared" si="151"/>
        <v>1</v>
      </c>
      <c r="G156" s="6">
        <f t="shared" si="151"/>
        <v>1</v>
      </c>
      <c r="H156" s="6">
        <f t="shared" si="151"/>
        <v>1</v>
      </c>
      <c r="I156" s="6">
        <f t="shared" si="151"/>
        <v>1</v>
      </c>
      <c r="J156" s="6">
        <f t="shared" si="151"/>
        <v>1</v>
      </c>
      <c r="K156" s="6">
        <f t="shared" si="151"/>
        <v>1</v>
      </c>
      <c r="L156" s="6">
        <f t="shared" si="151"/>
        <v>1</v>
      </c>
      <c r="M156" s="6">
        <f t="shared" si="151"/>
        <v>1</v>
      </c>
      <c r="N156" s="6">
        <f t="shared" si="151"/>
        <v>1</v>
      </c>
      <c r="O156" s="6">
        <f t="shared" si="151"/>
        <v>1</v>
      </c>
      <c r="P156" s="6">
        <f t="shared" si="151"/>
        <v>1</v>
      </c>
      <c r="Q156" s="6">
        <f t="shared" si="151"/>
        <v>1</v>
      </c>
      <c r="R156" s="6">
        <f t="shared" si="151"/>
        <v>1</v>
      </c>
    </row>
    <row r="157" spans="1:18" ht="13">
      <c r="A157" s="11" t="s">
        <v>3239</v>
      </c>
      <c r="B157" s="17">
        <f>VLOOKUP(A157,list!A:P,16,FALSE)</f>
        <v>45792</v>
      </c>
      <c r="C157" s="18">
        <f>VLOOKUP(A157,list!A:P,3,FALSE)</f>
        <v>1690</v>
      </c>
      <c r="D157" s="6" t="str">
        <f>VLOOKUP(A157,list!A:P,12,FALSE)</f>
        <v>Chalandri</v>
      </c>
      <c r="E157" s="6" t="str">
        <f t="shared" ref="E157:R157" si="152">IF($B157&lt;E$3,1,"")</f>
        <v/>
      </c>
      <c r="F157" s="6" t="str">
        <f t="shared" si="152"/>
        <v/>
      </c>
      <c r="G157" s="6" t="str">
        <f t="shared" si="152"/>
        <v/>
      </c>
      <c r="H157" s="6" t="str">
        <f t="shared" si="152"/>
        <v/>
      </c>
      <c r="I157" s="6" t="str">
        <f t="shared" si="152"/>
        <v/>
      </c>
      <c r="J157" s="6" t="str">
        <f t="shared" si="152"/>
        <v/>
      </c>
      <c r="K157" s="6" t="str">
        <f t="shared" si="152"/>
        <v/>
      </c>
      <c r="L157" s="6">
        <f t="shared" si="152"/>
        <v>1</v>
      </c>
      <c r="M157" s="6">
        <f t="shared" si="152"/>
        <v>1</v>
      </c>
      <c r="N157" s="6">
        <f t="shared" si="152"/>
        <v>1</v>
      </c>
      <c r="O157" s="6">
        <f t="shared" si="152"/>
        <v>1</v>
      </c>
      <c r="P157" s="6">
        <f t="shared" si="152"/>
        <v>1</v>
      </c>
      <c r="Q157" s="6">
        <f t="shared" si="152"/>
        <v>1</v>
      </c>
      <c r="R157" s="6">
        <f t="shared" si="152"/>
        <v>1</v>
      </c>
    </row>
    <row r="158" spans="1:18" ht="13">
      <c r="A158" s="11" t="s">
        <v>4576</v>
      </c>
      <c r="B158" s="17">
        <f>VLOOKUP(A158,list!A:P,16,FALSE)</f>
        <v>45840</v>
      </c>
      <c r="C158" s="18">
        <f>VLOOKUP(A158,list!A:P,3,FALSE)</f>
        <v>1700</v>
      </c>
      <c r="D158" s="6" t="str">
        <f>VLOOKUP(A158,list!A:P,12,FALSE)</f>
        <v>Marousi</v>
      </c>
      <c r="E158" s="6" t="str">
        <f t="shared" ref="E158:R158" si="153">IF($B158&lt;E$3,1,"")</f>
        <v/>
      </c>
      <c r="F158" s="6" t="str">
        <f t="shared" si="153"/>
        <v/>
      </c>
      <c r="G158" s="6" t="str">
        <f t="shared" si="153"/>
        <v/>
      </c>
      <c r="H158" s="6" t="str">
        <f t="shared" si="153"/>
        <v/>
      </c>
      <c r="I158" s="6" t="str">
        <f t="shared" si="153"/>
        <v/>
      </c>
      <c r="J158" s="6" t="str">
        <f t="shared" si="153"/>
        <v/>
      </c>
      <c r="K158" s="6" t="str">
        <f t="shared" si="153"/>
        <v/>
      </c>
      <c r="L158" s="6" t="str">
        <f t="shared" si="153"/>
        <v/>
      </c>
      <c r="M158" s="6" t="str">
        <f t="shared" si="153"/>
        <v/>
      </c>
      <c r="N158" s="6">
        <f t="shared" si="153"/>
        <v>1</v>
      </c>
      <c r="O158" s="6">
        <f t="shared" si="153"/>
        <v>1</v>
      </c>
      <c r="P158" s="6">
        <f t="shared" si="153"/>
        <v>1</v>
      </c>
      <c r="Q158" s="6">
        <f t="shared" si="153"/>
        <v>1</v>
      </c>
      <c r="R158" s="6">
        <f t="shared" si="153"/>
        <v>1</v>
      </c>
    </row>
    <row r="159" spans="1:18" ht="13">
      <c r="A159" s="11" t="s">
        <v>1137</v>
      </c>
      <c r="B159" s="17">
        <f>VLOOKUP(A159,list!A:P,16,FALSE)</f>
        <v>45888</v>
      </c>
      <c r="C159" s="18">
        <f>VLOOKUP(A159,list!A:P,3,FALSE)</f>
        <v>1700</v>
      </c>
      <c r="D159" s="6" t="str">
        <f>VLOOKUP(A159,list!A:P,12,FALSE)</f>
        <v>Kifisia</v>
      </c>
      <c r="E159" s="6" t="str">
        <f t="shared" ref="E159:R159" si="154">IF($B159&lt;E$3,1,"")</f>
        <v/>
      </c>
      <c r="F159" s="6" t="str">
        <f t="shared" si="154"/>
        <v/>
      </c>
      <c r="G159" s="6" t="str">
        <f t="shared" si="154"/>
        <v/>
      </c>
      <c r="H159" s="6" t="str">
        <f t="shared" si="154"/>
        <v/>
      </c>
      <c r="I159" s="6" t="str">
        <f t="shared" si="154"/>
        <v/>
      </c>
      <c r="J159" s="6" t="str">
        <f t="shared" si="154"/>
        <v/>
      </c>
      <c r="K159" s="6" t="str">
        <f t="shared" si="154"/>
        <v/>
      </c>
      <c r="L159" s="6" t="str">
        <f t="shared" si="154"/>
        <v/>
      </c>
      <c r="M159" s="6" t="str">
        <f t="shared" si="154"/>
        <v/>
      </c>
      <c r="N159" s="6" t="str">
        <f t="shared" si="154"/>
        <v/>
      </c>
      <c r="O159" s="6">
        <f t="shared" si="154"/>
        <v>1</v>
      </c>
      <c r="P159" s="6">
        <f t="shared" si="154"/>
        <v>1</v>
      </c>
      <c r="Q159" s="6">
        <f t="shared" si="154"/>
        <v>1</v>
      </c>
      <c r="R159" s="6">
        <f t="shared" si="154"/>
        <v>1</v>
      </c>
    </row>
    <row r="160" spans="1:18" ht="13">
      <c r="A160" s="11" t="s">
        <v>1140</v>
      </c>
      <c r="B160" s="17">
        <f>VLOOKUP(A160,list!A:P,16,FALSE)</f>
        <v>45637</v>
      </c>
      <c r="C160" s="18">
        <f>VLOOKUP(A160,list!A:P,3,FALSE)</f>
        <v>1710</v>
      </c>
      <c r="D160" s="6" t="str">
        <f>VLOOKUP(A160,list!A:P,12,FALSE)</f>
        <v>Palaio Faliro</v>
      </c>
      <c r="E160" s="6" t="str">
        <f t="shared" ref="E160:R160" si="155">IF($B160&lt;E$3,1,"")</f>
        <v/>
      </c>
      <c r="F160" s="6" t="str">
        <f t="shared" si="155"/>
        <v/>
      </c>
      <c r="G160" s="6">
        <f t="shared" si="155"/>
        <v>1</v>
      </c>
      <c r="H160" s="6">
        <f t="shared" si="155"/>
        <v>1</v>
      </c>
      <c r="I160" s="6">
        <f t="shared" si="155"/>
        <v>1</v>
      </c>
      <c r="J160" s="6">
        <f t="shared" si="155"/>
        <v>1</v>
      </c>
      <c r="K160" s="6">
        <f t="shared" si="155"/>
        <v>1</v>
      </c>
      <c r="L160" s="6">
        <f t="shared" si="155"/>
        <v>1</v>
      </c>
      <c r="M160" s="6">
        <f t="shared" si="155"/>
        <v>1</v>
      </c>
      <c r="N160" s="6">
        <f t="shared" si="155"/>
        <v>1</v>
      </c>
      <c r="O160" s="6">
        <f t="shared" si="155"/>
        <v>1</v>
      </c>
      <c r="P160" s="6">
        <f t="shared" si="155"/>
        <v>1</v>
      </c>
      <c r="Q160" s="6">
        <f t="shared" si="155"/>
        <v>1</v>
      </c>
      <c r="R160" s="6">
        <f t="shared" si="155"/>
        <v>1</v>
      </c>
    </row>
    <row r="161" spans="1:18" ht="13">
      <c r="A161" s="11" t="s">
        <v>1143</v>
      </c>
      <c r="B161" s="17">
        <f>VLOOKUP(A161,list!A:P,16,FALSE)</f>
        <v>45641</v>
      </c>
      <c r="C161" s="18">
        <f>VLOOKUP(A161,list!A:P,3,FALSE)</f>
        <v>1710</v>
      </c>
      <c r="D161" s="6" t="str">
        <f>VLOOKUP(A161,list!A:P,12,FALSE)</f>
        <v>Neo Psychiko</v>
      </c>
      <c r="E161" s="6" t="str">
        <f t="shared" ref="E161:R161" si="156">IF($B161&lt;E$3,1,"")</f>
        <v/>
      </c>
      <c r="F161" s="6" t="str">
        <f t="shared" si="156"/>
        <v/>
      </c>
      <c r="G161" s="6">
        <f t="shared" si="156"/>
        <v>1</v>
      </c>
      <c r="H161" s="6">
        <f t="shared" si="156"/>
        <v>1</v>
      </c>
      <c r="I161" s="6">
        <f t="shared" si="156"/>
        <v>1</v>
      </c>
      <c r="J161" s="6">
        <f t="shared" si="156"/>
        <v>1</v>
      </c>
      <c r="K161" s="6">
        <f t="shared" si="156"/>
        <v>1</v>
      </c>
      <c r="L161" s="6">
        <f t="shared" si="156"/>
        <v>1</v>
      </c>
      <c r="M161" s="6">
        <f t="shared" si="156"/>
        <v>1</v>
      </c>
      <c r="N161" s="6">
        <f t="shared" si="156"/>
        <v>1</v>
      </c>
      <c r="O161" s="6">
        <f t="shared" si="156"/>
        <v>1</v>
      </c>
      <c r="P161" s="6">
        <f t="shared" si="156"/>
        <v>1</v>
      </c>
      <c r="Q161" s="6">
        <f t="shared" si="156"/>
        <v>1</v>
      </c>
      <c r="R161" s="6">
        <f t="shared" si="156"/>
        <v>1</v>
      </c>
    </row>
    <row r="162" spans="1:18" ht="13">
      <c r="A162" s="11" t="s">
        <v>1146</v>
      </c>
      <c r="B162" s="17">
        <f>VLOOKUP(A162,list!A:P,16,FALSE)</f>
        <v>45756</v>
      </c>
      <c r="C162" s="18">
        <f>VLOOKUP(A162,list!A:P,3,FALSE)</f>
        <v>1710</v>
      </c>
      <c r="D162" s="6" t="str">
        <f>VLOOKUP(A162,list!A:P,12,FALSE)</f>
        <v>Marousi</v>
      </c>
      <c r="E162" s="6" t="str">
        <f t="shared" ref="E162:R162" si="157">IF($B162&lt;E$3,1,"")</f>
        <v/>
      </c>
      <c r="F162" s="6" t="str">
        <f t="shared" si="157"/>
        <v/>
      </c>
      <c r="G162" s="6" t="str">
        <f t="shared" si="157"/>
        <v/>
      </c>
      <c r="H162" s="6" t="str">
        <f t="shared" si="157"/>
        <v/>
      </c>
      <c r="I162" s="6" t="str">
        <f t="shared" si="157"/>
        <v/>
      </c>
      <c r="J162" s="6" t="str">
        <f t="shared" si="157"/>
        <v/>
      </c>
      <c r="K162" s="6">
        <f t="shared" si="157"/>
        <v>1</v>
      </c>
      <c r="L162" s="6">
        <f t="shared" si="157"/>
        <v>1</v>
      </c>
      <c r="M162" s="6">
        <f t="shared" si="157"/>
        <v>1</v>
      </c>
      <c r="N162" s="6">
        <f t="shared" si="157"/>
        <v>1</v>
      </c>
      <c r="O162" s="6">
        <f t="shared" si="157"/>
        <v>1</v>
      </c>
      <c r="P162" s="6">
        <f t="shared" si="157"/>
        <v>1</v>
      </c>
      <c r="Q162" s="6">
        <f t="shared" si="157"/>
        <v>1</v>
      </c>
      <c r="R162" s="6">
        <f t="shared" si="157"/>
        <v>1</v>
      </c>
    </row>
    <row r="163" spans="1:18" ht="13">
      <c r="A163" s="11" t="s">
        <v>1149</v>
      </c>
      <c r="B163" s="17">
        <f>VLOOKUP(A163,list!A:P,16,FALSE)</f>
        <v>46204</v>
      </c>
      <c r="C163" s="18">
        <f>VLOOKUP(A163,list!A:P,3,FALSE)</f>
        <v>1710</v>
      </c>
      <c r="D163" s="6" t="str">
        <f>VLOOKUP(A163,list!A:P,12,FALSE)</f>
        <v>Chalandri</v>
      </c>
      <c r="E163" s="6" t="str">
        <f t="shared" ref="E163:R163" si="158">IF($B163&lt;E$3,1,"")</f>
        <v/>
      </c>
      <c r="F163" s="6" t="str">
        <f t="shared" si="158"/>
        <v/>
      </c>
      <c r="G163" s="6" t="str">
        <f t="shared" si="158"/>
        <v/>
      </c>
      <c r="H163" s="6" t="str">
        <f t="shared" si="158"/>
        <v/>
      </c>
      <c r="I163" s="6" t="str">
        <f t="shared" si="158"/>
        <v/>
      </c>
      <c r="J163" s="6" t="str">
        <f t="shared" si="158"/>
        <v/>
      </c>
      <c r="K163" s="6" t="str">
        <f t="shared" si="158"/>
        <v/>
      </c>
      <c r="L163" s="6" t="str">
        <f t="shared" si="158"/>
        <v/>
      </c>
      <c r="M163" s="6" t="str">
        <f t="shared" si="158"/>
        <v/>
      </c>
      <c r="N163" s="6" t="str">
        <f t="shared" si="158"/>
        <v/>
      </c>
      <c r="O163" s="6" t="str">
        <f t="shared" si="158"/>
        <v/>
      </c>
      <c r="P163" s="6" t="str">
        <f t="shared" si="158"/>
        <v/>
      </c>
      <c r="Q163" s="6" t="str">
        <f t="shared" si="158"/>
        <v/>
      </c>
      <c r="R163" s="6" t="str">
        <f t="shared" si="158"/>
        <v/>
      </c>
    </row>
    <row r="164" spans="1:18" ht="13">
      <c r="A164" s="11" t="s">
        <v>1152</v>
      </c>
      <c r="B164" s="17">
        <f>VLOOKUP(A164,list!A:P,16,FALSE)</f>
        <v>45750</v>
      </c>
      <c r="C164" s="18">
        <f>VLOOKUP(A164,list!A:P,3,FALSE)</f>
        <v>1720</v>
      </c>
      <c r="D164" s="6" t="str">
        <f>VLOOKUP(A164,list!A:P,12,FALSE)</f>
        <v>Palaio Faliro</v>
      </c>
      <c r="E164" s="6" t="str">
        <f t="shared" ref="E164:R164" si="159">IF($B164&lt;E$3,1,"")</f>
        <v/>
      </c>
      <c r="F164" s="6" t="str">
        <f t="shared" si="159"/>
        <v/>
      </c>
      <c r="G164" s="6" t="str">
        <f t="shared" si="159"/>
        <v/>
      </c>
      <c r="H164" s="6" t="str">
        <f t="shared" si="159"/>
        <v/>
      </c>
      <c r="I164" s="6" t="str">
        <f t="shared" si="159"/>
        <v/>
      </c>
      <c r="J164" s="6" t="str">
        <f t="shared" si="159"/>
        <v/>
      </c>
      <c r="K164" s="6">
        <f t="shared" si="159"/>
        <v>1</v>
      </c>
      <c r="L164" s="6">
        <f t="shared" si="159"/>
        <v>1</v>
      </c>
      <c r="M164" s="6">
        <f t="shared" si="159"/>
        <v>1</v>
      </c>
      <c r="N164" s="6">
        <f t="shared" si="159"/>
        <v>1</v>
      </c>
      <c r="O164" s="6">
        <f t="shared" si="159"/>
        <v>1</v>
      </c>
      <c r="P164" s="6">
        <f t="shared" si="159"/>
        <v>1</v>
      </c>
      <c r="Q164" s="6">
        <f t="shared" si="159"/>
        <v>1</v>
      </c>
      <c r="R164" s="6">
        <f t="shared" si="159"/>
        <v>1</v>
      </c>
    </row>
    <row r="165" spans="1:18" ht="13">
      <c r="A165" s="11" t="s">
        <v>1155</v>
      </c>
      <c r="B165" s="17">
        <f>VLOOKUP(A165,list!A:P,16,FALSE)</f>
        <v>45587</v>
      </c>
      <c r="C165" s="18">
        <f>VLOOKUP(A165,list!A:P,3,FALSE)</f>
        <v>1730</v>
      </c>
      <c r="D165" s="6" t="str">
        <f>VLOOKUP(A165,list!A:P,12,FALSE)</f>
        <v>Historic Center</v>
      </c>
      <c r="E165" s="6">
        <f t="shared" ref="E165:R165" si="160">IF($B165&lt;E$3,1,"")</f>
        <v>1</v>
      </c>
      <c r="F165" s="6">
        <f t="shared" si="160"/>
        <v>1</v>
      </c>
      <c r="G165" s="6">
        <f t="shared" si="160"/>
        <v>1</v>
      </c>
      <c r="H165" s="6">
        <f t="shared" si="160"/>
        <v>1</v>
      </c>
      <c r="I165" s="6">
        <f t="shared" si="160"/>
        <v>1</v>
      </c>
      <c r="J165" s="6">
        <f t="shared" si="160"/>
        <v>1</v>
      </c>
      <c r="K165" s="6">
        <f t="shared" si="160"/>
        <v>1</v>
      </c>
      <c r="L165" s="6">
        <f t="shared" si="160"/>
        <v>1</v>
      </c>
      <c r="M165" s="6">
        <f t="shared" si="160"/>
        <v>1</v>
      </c>
      <c r="N165" s="6">
        <f t="shared" si="160"/>
        <v>1</v>
      </c>
      <c r="O165" s="6">
        <f t="shared" si="160"/>
        <v>1</v>
      </c>
      <c r="P165" s="6">
        <f t="shared" si="160"/>
        <v>1</v>
      </c>
      <c r="Q165" s="6">
        <f t="shared" si="160"/>
        <v>1</v>
      </c>
      <c r="R165" s="6">
        <f t="shared" si="160"/>
        <v>1</v>
      </c>
    </row>
    <row r="166" spans="1:18" ht="13">
      <c r="A166" s="11" t="s">
        <v>1158</v>
      </c>
      <c r="B166" s="17">
        <f>VLOOKUP(A166,list!A:P,16,FALSE)</f>
        <v>45615</v>
      </c>
      <c r="C166" s="18">
        <f>VLOOKUP(A166,list!A:P,3,FALSE)</f>
        <v>1730</v>
      </c>
      <c r="D166" s="6" t="str">
        <f>VLOOKUP(A166,list!A:P,12,FALSE)</f>
        <v>Nea Erithrea</v>
      </c>
      <c r="E166" s="6" t="str">
        <f t="shared" ref="E166:R166" si="161">IF($B166&lt;E$3,1,"")</f>
        <v/>
      </c>
      <c r="F166" s="6">
        <f t="shared" si="161"/>
        <v>1</v>
      </c>
      <c r="G166" s="6">
        <f t="shared" si="161"/>
        <v>1</v>
      </c>
      <c r="H166" s="6">
        <f t="shared" si="161"/>
        <v>1</v>
      </c>
      <c r="I166" s="6">
        <f t="shared" si="161"/>
        <v>1</v>
      </c>
      <c r="J166" s="6">
        <f t="shared" si="161"/>
        <v>1</v>
      </c>
      <c r="K166" s="6">
        <f t="shared" si="161"/>
        <v>1</v>
      </c>
      <c r="L166" s="6">
        <f t="shared" si="161"/>
        <v>1</v>
      </c>
      <c r="M166" s="6">
        <f t="shared" si="161"/>
        <v>1</v>
      </c>
      <c r="N166" s="6">
        <f t="shared" si="161"/>
        <v>1</v>
      </c>
      <c r="O166" s="6">
        <f t="shared" si="161"/>
        <v>1</v>
      </c>
      <c r="P166" s="6">
        <f t="shared" si="161"/>
        <v>1</v>
      </c>
      <c r="Q166" s="6">
        <f t="shared" si="161"/>
        <v>1</v>
      </c>
      <c r="R166" s="6">
        <f t="shared" si="161"/>
        <v>1</v>
      </c>
    </row>
    <row r="167" spans="1:18" ht="13">
      <c r="A167" s="11" t="s">
        <v>3242</v>
      </c>
      <c r="B167" s="17">
        <f>VLOOKUP(A167,list!A:P,16,FALSE)</f>
        <v>45634</v>
      </c>
      <c r="C167" s="18">
        <f>VLOOKUP(A167,list!A:P,3,FALSE)</f>
        <v>1730</v>
      </c>
      <c r="D167" s="6" t="str">
        <f>VLOOKUP(A167,list!A:P,12,FALSE)</f>
        <v>Palaio Faliro</v>
      </c>
      <c r="E167" s="6" t="str">
        <f t="shared" ref="E167:R167" si="162">IF($B167&lt;E$3,1,"")</f>
        <v/>
      </c>
      <c r="F167" s="6" t="str">
        <f t="shared" si="162"/>
        <v/>
      </c>
      <c r="G167" s="6">
        <f t="shared" si="162"/>
        <v>1</v>
      </c>
      <c r="H167" s="6">
        <f t="shared" si="162"/>
        <v>1</v>
      </c>
      <c r="I167" s="6">
        <f t="shared" si="162"/>
        <v>1</v>
      </c>
      <c r="J167" s="6">
        <f t="shared" si="162"/>
        <v>1</v>
      </c>
      <c r="K167" s="6">
        <f t="shared" si="162"/>
        <v>1</v>
      </c>
      <c r="L167" s="6">
        <f t="shared" si="162"/>
        <v>1</v>
      </c>
      <c r="M167" s="6">
        <f t="shared" si="162"/>
        <v>1</v>
      </c>
      <c r="N167" s="6">
        <f t="shared" si="162"/>
        <v>1</v>
      </c>
      <c r="O167" s="6">
        <f t="shared" si="162"/>
        <v>1</v>
      </c>
      <c r="P167" s="6">
        <f t="shared" si="162"/>
        <v>1</v>
      </c>
      <c r="Q167" s="6">
        <f t="shared" si="162"/>
        <v>1</v>
      </c>
      <c r="R167" s="6">
        <f t="shared" si="162"/>
        <v>1</v>
      </c>
    </row>
    <row r="168" spans="1:18" ht="13">
      <c r="A168" s="11" t="s">
        <v>3245</v>
      </c>
      <c r="B168" s="17">
        <f>VLOOKUP(A168,list!A:P,16,FALSE)</f>
        <v>45646</v>
      </c>
      <c r="C168" s="18">
        <f>VLOOKUP(A168,list!A:P,3,FALSE)</f>
        <v>1730</v>
      </c>
      <c r="D168" s="6" t="str">
        <f>VLOOKUP(A168,list!A:P,12,FALSE)</f>
        <v>Pangrati</v>
      </c>
      <c r="E168" s="6" t="str">
        <f t="shared" ref="E168:R168" si="163">IF($B168&lt;E$3,1,"")</f>
        <v/>
      </c>
      <c r="F168" s="6" t="str">
        <f t="shared" si="163"/>
        <v/>
      </c>
      <c r="G168" s="6">
        <f t="shared" si="163"/>
        <v>1</v>
      </c>
      <c r="H168" s="6">
        <f t="shared" si="163"/>
        <v>1</v>
      </c>
      <c r="I168" s="6">
        <f t="shared" si="163"/>
        <v>1</v>
      </c>
      <c r="J168" s="6">
        <f t="shared" si="163"/>
        <v>1</v>
      </c>
      <c r="K168" s="6">
        <f t="shared" si="163"/>
        <v>1</v>
      </c>
      <c r="L168" s="6">
        <f t="shared" si="163"/>
        <v>1</v>
      </c>
      <c r="M168" s="6">
        <f t="shared" si="163"/>
        <v>1</v>
      </c>
      <c r="N168" s="6">
        <f t="shared" si="163"/>
        <v>1</v>
      </c>
      <c r="O168" s="6">
        <f t="shared" si="163"/>
        <v>1</v>
      </c>
      <c r="P168" s="6">
        <f t="shared" si="163"/>
        <v>1</v>
      </c>
      <c r="Q168" s="6">
        <f t="shared" si="163"/>
        <v>1</v>
      </c>
      <c r="R168" s="6">
        <f t="shared" si="163"/>
        <v>1</v>
      </c>
    </row>
    <row r="169" spans="1:18" ht="13">
      <c r="A169" s="11" t="s">
        <v>1161</v>
      </c>
      <c r="B169" s="17">
        <f>VLOOKUP(A169,list!A:P,16,FALSE)</f>
        <v>45769</v>
      </c>
      <c r="C169" s="18">
        <f>VLOOKUP(A169,list!A:P,3,FALSE)</f>
        <v>1730</v>
      </c>
      <c r="D169" s="6" t="str">
        <f>VLOOKUP(A169,list!A:P,12,FALSE)</f>
        <v>Acropolis</v>
      </c>
      <c r="E169" s="6" t="str">
        <f t="shared" ref="E169:R169" si="164">IF($B169&lt;E$3,1,"")</f>
        <v/>
      </c>
      <c r="F169" s="6" t="str">
        <f t="shared" si="164"/>
        <v/>
      </c>
      <c r="G169" s="6" t="str">
        <f t="shared" si="164"/>
        <v/>
      </c>
      <c r="H169" s="6" t="str">
        <f t="shared" si="164"/>
        <v/>
      </c>
      <c r="I169" s="6" t="str">
        <f t="shared" si="164"/>
        <v/>
      </c>
      <c r="J169" s="6" t="str">
        <f t="shared" si="164"/>
        <v/>
      </c>
      <c r="K169" s="6">
        <f t="shared" si="164"/>
        <v>1</v>
      </c>
      <c r="L169" s="6">
        <f t="shared" si="164"/>
        <v>1</v>
      </c>
      <c r="M169" s="6">
        <f t="shared" si="164"/>
        <v>1</v>
      </c>
      <c r="N169" s="6">
        <f t="shared" si="164"/>
        <v>1</v>
      </c>
      <c r="O169" s="6">
        <f t="shared" si="164"/>
        <v>1</v>
      </c>
      <c r="P169" s="6">
        <f t="shared" si="164"/>
        <v>1</v>
      </c>
      <c r="Q169" s="6">
        <f t="shared" si="164"/>
        <v>1</v>
      </c>
      <c r="R169" s="6">
        <f t="shared" si="164"/>
        <v>1</v>
      </c>
    </row>
    <row r="170" spans="1:18" ht="13">
      <c r="A170" s="11" t="s">
        <v>3248</v>
      </c>
      <c r="B170" s="17">
        <f>VLOOKUP(A170,list!A:P,16,FALSE)</f>
        <v>45893</v>
      </c>
      <c r="C170" s="18">
        <f>VLOOKUP(A170,list!A:P,3,FALSE)</f>
        <v>1730</v>
      </c>
      <c r="D170" s="6" t="str">
        <f>VLOOKUP(A170,list!A:P,12,FALSE)</f>
        <v>Marousi</v>
      </c>
      <c r="E170" s="6" t="str">
        <f t="shared" ref="E170:R170" si="165">IF($B170&lt;E$3,1,"")</f>
        <v/>
      </c>
      <c r="F170" s="6" t="str">
        <f t="shared" si="165"/>
        <v/>
      </c>
      <c r="G170" s="6" t="str">
        <f t="shared" si="165"/>
        <v/>
      </c>
      <c r="H170" s="6" t="str">
        <f t="shared" si="165"/>
        <v/>
      </c>
      <c r="I170" s="6" t="str">
        <f t="shared" si="165"/>
        <v/>
      </c>
      <c r="J170" s="6" t="str">
        <f t="shared" si="165"/>
        <v/>
      </c>
      <c r="K170" s="6" t="str">
        <f t="shared" si="165"/>
        <v/>
      </c>
      <c r="L170" s="6" t="str">
        <f t="shared" si="165"/>
        <v/>
      </c>
      <c r="M170" s="6" t="str">
        <f t="shared" si="165"/>
        <v/>
      </c>
      <c r="N170" s="6" t="str">
        <f t="shared" si="165"/>
        <v/>
      </c>
      <c r="O170" s="6">
        <f t="shared" si="165"/>
        <v>1</v>
      </c>
      <c r="P170" s="6">
        <f t="shared" si="165"/>
        <v>1</v>
      </c>
      <c r="Q170" s="6">
        <f t="shared" si="165"/>
        <v>1</v>
      </c>
      <c r="R170" s="6">
        <f t="shared" si="165"/>
        <v>1</v>
      </c>
    </row>
    <row r="171" spans="1:18" ht="13">
      <c r="A171" s="11" t="s">
        <v>3250</v>
      </c>
      <c r="B171" s="17">
        <f>VLOOKUP(A171,list!A:P,16,FALSE)</f>
        <v>45606</v>
      </c>
      <c r="C171" s="18">
        <f>VLOOKUP(A171,list!A:P,3,FALSE)</f>
        <v>1740</v>
      </c>
      <c r="D171" s="6" t="str">
        <f>VLOOKUP(A171,list!A:P,12,FALSE)</f>
        <v>Chalandri</v>
      </c>
      <c r="E171" s="6" t="str">
        <f t="shared" ref="E171:R171" si="166">IF($B171&lt;E$3,1,"")</f>
        <v/>
      </c>
      <c r="F171" s="6">
        <f t="shared" si="166"/>
        <v>1</v>
      </c>
      <c r="G171" s="6">
        <f t="shared" si="166"/>
        <v>1</v>
      </c>
      <c r="H171" s="6">
        <f t="shared" si="166"/>
        <v>1</v>
      </c>
      <c r="I171" s="6">
        <f t="shared" si="166"/>
        <v>1</v>
      </c>
      <c r="J171" s="6">
        <f t="shared" si="166"/>
        <v>1</v>
      </c>
      <c r="K171" s="6">
        <f t="shared" si="166"/>
        <v>1</v>
      </c>
      <c r="L171" s="6">
        <f t="shared" si="166"/>
        <v>1</v>
      </c>
      <c r="M171" s="6">
        <f t="shared" si="166"/>
        <v>1</v>
      </c>
      <c r="N171" s="6">
        <f t="shared" si="166"/>
        <v>1</v>
      </c>
      <c r="O171" s="6">
        <f t="shared" si="166"/>
        <v>1</v>
      </c>
      <c r="P171" s="6">
        <f t="shared" si="166"/>
        <v>1</v>
      </c>
      <c r="Q171" s="6">
        <f t="shared" si="166"/>
        <v>1</v>
      </c>
      <c r="R171" s="6">
        <f t="shared" si="166"/>
        <v>1</v>
      </c>
    </row>
    <row r="172" spans="1:18" ht="13">
      <c r="A172" s="11" t="s">
        <v>1164</v>
      </c>
      <c r="B172" s="17">
        <f>VLOOKUP(A172,list!A:P,16,FALSE)</f>
        <v>45586</v>
      </c>
      <c r="C172" s="18">
        <f>VLOOKUP(A172,list!A:P,3,FALSE)</f>
        <v>1800</v>
      </c>
      <c r="D172" s="6" t="str">
        <f>VLOOKUP(A172,list!A:P,12,FALSE)</f>
        <v>Palaio Faliro</v>
      </c>
      <c r="E172" s="6">
        <f t="shared" ref="E172:R172" si="167">IF($B172&lt;E$3,1,"")</f>
        <v>1</v>
      </c>
      <c r="F172" s="6">
        <f t="shared" si="167"/>
        <v>1</v>
      </c>
      <c r="G172" s="6">
        <f t="shared" si="167"/>
        <v>1</v>
      </c>
      <c r="H172" s="6">
        <f t="shared" si="167"/>
        <v>1</v>
      </c>
      <c r="I172" s="6">
        <f t="shared" si="167"/>
        <v>1</v>
      </c>
      <c r="J172" s="6">
        <f t="shared" si="167"/>
        <v>1</v>
      </c>
      <c r="K172" s="6">
        <f t="shared" si="167"/>
        <v>1</v>
      </c>
      <c r="L172" s="6">
        <f t="shared" si="167"/>
        <v>1</v>
      </c>
      <c r="M172" s="6">
        <f t="shared" si="167"/>
        <v>1</v>
      </c>
      <c r="N172" s="6">
        <f t="shared" si="167"/>
        <v>1</v>
      </c>
      <c r="O172" s="6">
        <f t="shared" si="167"/>
        <v>1</v>
      </c>
      <c r="P172" s="6">
        <f t="shared" si="167"/>
        <v>1</v>
      </c>
      <c r="Q172" s="6">
        <f t="shared" si="167"/>
        <v>1</v>
      </c>
      <c r="R172" s="6">
        <f t="shared" si="167"/>
        <v>1</v>
      </c>
    </row>
    <row r="173" spans="1:18" ht="13">
      <c r="A173" s="11" t="s">
        <v>1166</v>
      </c>
      <c r="B173" s="17">
        <f>VLOOKUP(A173,list!A:P,16,FALSE)</f>
        <v>45587</v>
      </c>
      <c r="C173" s="18">
        <f>VLOOKUP(A173,list!A:P,3,FALSE)</f>
        <v>1800</v>
      </c>
      <c r="D173" s="6" t="str">
        <f>VLOOKUP(A173,list!A:P,12,FALSE)</f>
        <v>Palaio Faliro</v>
      </c>
      <c r="E173" s="6">
        <f t="shared" ref="E173:R173" si="168">IF($B173&lt;E$3,1,"")</f>
        <v>1</v>
      </c>
      <c r="F173" s="6">
        <f t="shared" si="168"/>
        <v>1</v>
      </c>
      <c r="G173" s="6">
        <f t="shared" si="168"/>
        <v>1</v>
      </c>
      <c r="H173" s="6">
        <f t="shared" si="168"/>
        <v>1</v>
      </c>
      <c r="I173" s="6">
        <f t="shared" si="168"/>
        <v>1</v>
      </c>
      <c r="J173" s="6">
        <f t="shared" si="168"/>
        <v>1</v>
      </c>
      <c r="K173" s="6">
        <f t="shared" si="168"/>
        <v>1</v>
      </c>
      <c r="L173" s="6">
        <f t="shared" si="168"/>
        <v>1</v>
      </c>
      <c r="M173" s="6">
        <f t="shared" si="168"/>
        <v>1</v>
      </c>
      <c r="N173" s="6">
        <f t="shared" si="168"/>
        <v>1</v>
      </c>
      <c r="O173" s="6">
        <f t="shared" si="168"/>
        <v>1</v>
      </c>
      <c r="P173" s="6">
        <f t="shared" si="168"/>
        <v>1</v>
      </c>
      <c r="Q173" s="6">
        <f t="shared" si="168"/>
        <v>1</v>
      </c>
      <c r="R173" s="6">
        <f t="shared" si="168"/>
        <v>1</v>
      </c>
    </row>
    <row r="174" spans="1:18" ht="13">
      <c r="A174" s="11" t="s">
        <v>1169</v>
      </c>
      <c r="B174" s="17">
        <f>VLOOKUP(A174,list!A:P,16,FALSE)</f>
        <v>45600</v>
      </c>
      <c r="C174" s="18">
        <f>VLOOKUP(A174,list!A:P,3,FALSE)</f>
        <v>1800</v>
      </c>
      <c r="D174" s="6" t="str">
        <f>VLOOKUP(A174,list!A:P,12,FALSE)</f>
        <v>Marousi</v>
      </c>
      <c r="E174" s="6" t="str">
        <f t="shared" ref="E174:R174" si="169">IF($B174&lt;E$3,1,"")</f>
        <v/>
      </c>
      <c r="F174" s="6">
        <f t="shared" si="169"/>
        <v>1</v>
      </c>
      <c r="G174" s="6">
        <f t="shared" si="169"/>
        <v>1</v>
      </c>
      <c r="H174" s="6">
        <f t="shared" si="169"/>
        <v>1</v>
      </c>
      <c r="I174" s="6">
        <f t="shared" si="169"/>
        <v>1</v>
      </c>
      <c r="J174" s="6">
        <f t="shared" si="169"/>
        <v>1</v>
      </c>
      <c r="K174" s="6">
        <f t="shared" si="169"/>
        <v>1</v>
      </c>
      <c r="L174" s="6">
        <f t="shared" si="169"/>
        <v>1</v>
      </c>
      <c r="M174" s="6">
        <f t="shared" si="169"/>
        <v>1</v>
      </c>
      <c r="N174" s="6">
        <f t="shared" si="169"/>
        <v>1</v>
      </c>
      <c r="O174" s="6">
        <f t="shared" si="169"/>
        <v>1</v>
      </c>
      <c r="P174" s="6">
        <f t="shared" si="169"/>
        <v>1</v>
      </c>
      <c r="Q174" s="6">
        <f t="shared" si="169"/>
        <v>1</v>
      </c>
      <c r="R174" s="6">
        <f t="shared" si="169"/>
        <v>1</v>
      </c>
    </row>
    <row r="175" spans="1:18" ht="13">
      <c r="A175" s="11" t="s">
        <v>3253</v>
      </c>
      <c r="B175" s="17">
        <f>VLOOKUP(A175,list!A:P,16,FALSE)</f>
        <v>45601</v>
      </c>
      <c r="C175" s="18">
        <f>VLOOKUP(A175,list!A:P,3,FALSE)</f>
        <v>1800</v>
      </c>
      <c r="D175" s="6" t="str">
        <f>VLOOKUP(A175,list!A:P,12,FALSE)</f>
        <v>Neo Psychiko</v>
      </c>
      <c r="E175" s="6" t="str">
        <f t="shared" ref="E175:R175" si="170">IF($B175&lt;E$3,1,"")</f>
        <v/>
      </c>
      <c r="F175" s="6">
        <f t="shared" si="170"/>
        <v>1</v>
      </c>
      <c r="G175" s="6">
        <f t="shared" si="170"/>
        <v>1</v>
      </c>
      <c r="H175" s="6">
        <f t="shared" si="170"/>
        <v>1</v>
      </c>
      <c r="I175" s="6">
        <f t="shared" si="170"/>
        <v>1</v>
      </c>
      <c r="J175" s="6">
        <f t="shared" si="170"/>
        <v>1</v>
      </c>
      <c r="K175" s="6">
        <f t="shared" si="170"/>
        <v>1</v>
      </c>
      <c r="L175" s="6">
        <f t="shared" si="170"/>
        <v>1</v>
      </c>
      <c r="M175" s="6">
        <f t="shared" si="170"/>
        <v>1</v>
      </c>
      <c r="N175" s="6">
        <f t="shared" si="170"/>
        <v>1</v>
      </c>
      <c r="O175" s="6">
        <f t="shared" si="170"/>
        <v>1</v>
      </c>
      <c r="P175" s="6">
        <f t="shared" si="170"/>
        <v>1</v>
      </c>
      <c r="Q175" s="6">
        <f t="shared" si="170"/>
        <v>1</v>
      </c>
      <c r="R175" s="6">
        <f t="shared" si="170"/>
        <v>1</v>
      </c>
    </row>
    <row r="176" spans="1:18" ht="13">
      <c r="A176" s="11" t="s">
        <v>1172</v>
      </c>
      <c r="B176" s="17">
        <f>VLOOKUP(A176,list!A:P,16,FALSE)</f>
        <v>45627</v>
      </c>
      <c r="C176" s="18">
        <f>VLOOKUP(A176,list!A:P,3,FALSE)</f>
        <v>1800</v>
      </c>
      <c r="D176" s="6" t="str">
        <f>VLOOKUP(A176,list!A:P,12,FALSE)</f>
        <v>Chalandri</v>
      </c>
      <c r="E176" s="6" t="str">
        <f t="shared" ref="E176:R176" si="171">IF($B176&lt;E$3,1,"")</f>
        <v/>
      </c>
      <c r="F176" s="6" t="str">
        <f t="shared" si="171"/>
        <v/>
      </c>
      <c r="G176" s="6">
        <f t="shared" si="171"/>
        <v>1</v>
      </c>
      <c r="H176" s="6">
        <f t="shared" si="171"/>
        <v>1</v>
      </c>
      <c r="I176" s="6">
        <f t="shared" si="171"/>
        <v>1</v>
      </c>
      <c r="J176" s="6">
        <f t="shared" si="171"/>
        <v>1</v>
      </c>
      <c r="K176" s="6">
        <f t="shared" si="171"/>
        <v>1</v>
      </c>
      <c r="L176" s="6">
        <f t="shared" si="171"/>
        <v>1</v>
      </c>
      <c r="M176" s="6">
        <f t="shared" si="171"/>
        <v>1</v>
      </c>
      <c r="N176" s="6">
        <f t="shared" si="171"/>
        <v>1</v>
      </c>
      <c r="O176" s="6">
        <f t="shared" si="171"/>
        <v>1</v>
      </c>
      <c r="P176" s="6">
        <f t="shared" si="171"/>
        <v>1</v>
      </c>
      <c r="Q176" s="6">
        <f t="shared" si="171"/>
        <v>1</v>
      </c>
      <c r="R176" s="6">
        <f t="shared" si="171"/>
        <v>1</v>
      </c>
    </row>
    <row r="177" spans="1:18" ht="13">
      <c r="A177" s="11" t="s">
        <v>1175</v>
      </c>
      <c r="B177" s="17">
        <f>VLOOKUP(A177,list!A:P,16,FALSE)</f>
        <v>45593</v>
      </c>
      <c r="C177" s="18">
        <f>VLOOKUP(A177,list!A:P,3,FALSE)</f>
        <v>1830</v>
      </c>
      <c r="D177" s="6" t="str">
        <f>VLOOKUP(A177,list!A:P,12,FALSE)</f>
        <v>Marousi</v>
      </c>
      <c r="E177" s="6">
        <f t="shared" ref="E177:R177" si="172">IF($B177&lt;E$3,1,"")</f>
        <v>1</v>
      </c>
      <c r="F177" s="6">
        <f t="shared" si="172"/>
        <v>1</v>
      </c>
      <c r="G177" s="6">
        <f t="shared" si="172"/>
        <v>1</v>
      </c>
      <c r="H177" s="6">
        <f t="shared" si="172"/>
        <v>1</v>
      </c>
      <c r="I177" s="6">
        <f t="shared" si="172"/>
        <v>1</v>
      </c>
      <c r="J177" s="6">
        <f t="shared" si="172"/>
        <v>1</v>
      </c>
      <c r="K177" s="6">
        <f t="shared" si="172"/>
        <v>1</v>
      </c>
      <c r="L177" s="6">
        <f t="shared" si="172"/>
        <v>1</v>
      </c>
      <c r="M177" s="6">
        <f t="shared" si="172"/>
        <v>1</v>
      </c>
      <c r="N177" s="6">
        <f t="shared" si="172"/>
        <v>1</v>
      </c>
      <c r="O177" s="6">
        <f t="shared" si="172"/>
        <v>1</v>
      </c>
      <c r="P177" s="6">
        <f t="shared" si="172"/>
        <v>1</v>
      </c>
      <c r="Q177" s="6">
        <f t="shared" si="172"/>
        <v>1</v>
      </c>
      <c r="R177" s="6">
        <f t="shared" si="172"/>
        <v>1</v>
      </c>
    </row>
    <row r="178" spans="1:18" ht="13">
      <c r="A178" s="11" t="s">
        <v>1178</v>
      </c>
      <c r="B178" s="17">
        <f>VLOOKUP(A178,list!A:P,16,FALSE)</f>
        <v>45640</v>
      </c>
      <c r="C178" s="18">
        <f>VLOOKUP(A178,list!A:P,3,FALSE)</f>
        <v>1830</v>
      </c>
      <c r="D178" s="6" t="str">
        <f>VLOOKUP(A178,list!A:P,12,FALSE)</f>
        <v>Pangrati</v>
      </c>
      <c r="E178" s="6" t="str">
        <f t="shared" ref="E178:R178" si="173">IF($B178&lt;E$3,1,"")</f>
        <v/>
      </c>
      <c r="F178" s="6" t="str">
        <f t="shared" si="173"/>
        <v/>
      </c>
      <c r="G178" s="6">
        <f t="shared" si="173"/>
        <v>1</v>
      </c>
      <c r="H178" s="6">
        <f t="shared" si="173"/>
        <v>1</v>
      </c>
      <c r="I178" s="6">
        <f t="shared" si="173"/>
        <v>1</v>
      </c>
      <c r="J178" s="6">
        <f t="shared" si="173"/>
        <v>1</v>
      </c>
      <c r="K178" s="6">
        <f t="shared" si="173"/>
        <v>1</v>
      </c>
      <c r="L178" s="6">
        <f t="shared" si="173"/>
        <v>1</v>
      </c>
      <c r="M178" s="6">
        <f t="shared" si="173"/>
        <v>1</v>
      </c>
      <c r="N178" s="6">
        <f t="shared" si="173"/>
        <v>1</v>
      </c>
      <c r="O178" s="6">
        <f t="shared" si="173"/>
        <v>1</v>
      </c>
      <c r="P178" s="6">
        <f t="shared" si="173"/>
        <v>1</v>
      </c>
      <c r="Q178" s="6">
        <f t="shared" si="173"/>
        <v>1</v>
      </c>
      <c r="R178" s="6">
        <f t="shared" si="173"/>
        <v>1</v>
      </c>
    </row>
    <row r="179" spans="1:18" ht="13">
      <c r="A179" s="11" t="s">
        <v>1181</v>
      </c>
      <c r="B179" s="17">
        <f>VLOOKUP(A179,list!A:P,16,FALSE)</f>
        <v>45788</v>
      </c>
      <c r="C179" s="18">
        <f>VLOOKUP(A179,list!A:P,3,FALSE)</f>
        <v>1850</v>
      </c>
      <c r="D179" s="6" t="str">
        <f>VLOOKUP(A179,list!A:P,12,FALSE)</f>
        <v>Kolonaki</v>
      </c>
      <c r="E179" s="6" t="str">
        <f t="shared" ref="E179:R179" si="174">IF($B179&lt;E$3,1,"")</f>
        <v/>
      </c>
      <c r="F179" s="6" t="str">
        <f t="shared" si="174"/>
        <v/>
      </c>
      <c r="G179" s="6" t="str">
        <f t="shared" si="174"/>
        <v/>
      </c>
      <c r="H179" s="6" t="str">
        <f t="shared" si="174"/>
        <v/>
      </c>
      <c r="I179" s="6" t="str">
        <f t="shared" si="174"/>
        <v/>
      </c>
      <c r="J179" s="6" t="str">
        <f t="shared" si="174"/>
        <v/>
      </c>
      <c r="K179" s="6" t="str">
        <f t="shared" si="174"/>
        <v/>
      </c>
      <c r="L179" s="6">
        <f t="shared" si="174"/>
        <v>1</v>
      </c>
      <c r="M179" s="6">
        <f t="shared" si="174"/>
        <v>1</v>
      </c>
      <c r="N179" s="6">
        <f t="shared" si="174"/>
        <v>1</v>
      </c>
      <c r="O179" s="6">
        <f t="shared" si="174"/>
        <v>1</v>
      </c>
      <c r="P179" s="6">
        <f t="shared" si="174"/>
        <v>1</v>
      </c>
      <c r="Q179" s="6">
        <f t="shared" si="174"/>
        <v>1</v>
      </c>
      <c r="R179" s="6">
        <f t="shared" si="174"/>
        <v>1</v>
      </c>
    </row>
    <row r="180" spans="1:18" ht="13">
      <c r="A180" s="11" t="s">
        <v>3256</v>
      </c>
      <c r="B180" s="17">
        <f>VLOOKUP(A180,list!A:P,16,FALSE)</f>
        <v>45587</v>
      </c>
      <c r="C180" s="18">
        <f>VLOOKUP(A180,list!A:P,3,FALSE)</f>
        <v>1860</v>
      </c>
      <c r="D180" s="6" t="str">
        <f>VLOOKUP(A180,list!A:P,12,FALSE)</f>
        <v>Marousi</v>
      </c>
      <c r="E180" s="6">
        <f t="shared" ref="E180:R180" si="175">IF($B180&lt;E$3,1,"")</f>
        <v>1</v>
      </c>
      <c r="F180" s="6">
        <f t="shared" si="175"/>
        <v>1</v>
      </c>
      <c r="G180" s="6">
        <f t="shared" si="175"/>
        <v>1</v>
      </c>
      <c r="H180" s="6">
        <f t="shared" si="175"/>
        <v>1</v>
      </c>
      <c r="I180" s="6">
        <f t="shared" si="175"/>
        <v>1</v>
      </c>
      <c r="J180" s="6">
        <f t="shared" si="175"/>
        <v>1</v>
      </c>
      <c r="K180" s="6">
        <f t="shared" si="175"/>
        <v>1</v>
      </c>
      <c r="L180" s="6">
        <f t="shared" si="175"/>
        <v>1</v>
      </c>
      <c r="M180" s="6">
        <f t="shared" si="175"/>
        <v>1</v>
      </c>
      <c r="N180" s="6">
        <f t="shared" si="175"/>
        <v>1</v>
      </c>
      <c r="O180" s="6">
        <f t="shared" si="175"/>
        <v>1</v>
      </c>
      <c r="P180" s="6">
        <f t="shared" si="175"/>
        <v>1</v>
      </c>
      <c r="Q180" s="6">
        <f t="shared" si="175"/>
        <v>1</v>
      </c>
      <c r="R180" s="6">
        <f t="shared" si="175"/>
        <v>1</v>
      </c>
    </row>
    <row r="181" spans="1:18" ht="13">
      <c r="A181" s="11" t="s">
        <v>1184</v>
      </c>
      <c r="B181" s="17">
        <f>VLOOKUP(A181,list!A:P,16,FALSE)</f>
        <v>45603</v>
      </c>
      <c r="C181" s="18">
        <f>VLOOKUP(A181,list!A:P,3,FALSE)</f>
        <v>1860</v>
      </c>
      <c r="D181" s="6" t="str">
        <f>VLOOKUP(A181,list!A:P,12,FALSE)</f>
        <v>Marousi</v>
      </c>
      <c r="E181" s="6" t="str">
        <f t="shared" ref="E181:R181" si="176">IF($B181&lt;E$3,1,"")</f>
        <v/>
      </c>
      <c r="F181" s="6">
        <f t="shared" si="176"/>
        <v>1</v>
      </c>
      <c r="G181" s="6">
        <f t="shared" si="176"/>
        <v>1</v>
      </c>
      <c r="H181" s="6">
        <f t="shared" si="176"/>
        <v>1</v>
      </c>
      <c r="I181" s="6">
        <f t="shared" si="176"/>
        <v>1</v>
      </c>
      <c r="J181" s="6">
        <f t="shared" si="176"/>
        <v>1</v>
      </c>
      <c r="K181" s="6">
        <f t="shared" si="176"/>
        <v>1</v>
      </c>
      <c r="L181" s="6">
        <f t="shared" si="176"/>
        <v>1</v>
      </c>
      <c r="M181" s="6">
        <f t="shared" si="176"/>
        <v>1</v>
      </c>
      <c r="N181" s="6">
        <f t="shared" si="176"/>
        <v>1</v>
      </c>
      <c r="O181" s="6">
        <f t="shared" si="176"/>
        <v>1</v>
      </c>
      <c r="P181" s="6">
        <f t="shared" si="176"/>
        <v>1</v>
      </c>
      <c r="Q181" s="6">
        <f t="shared" si="176"/>
        <v>1</v>
      </c>
      <c r="R181" s="6">
        <f t="shared" si="176"/>
        <v>1</v>
      </c>
    </row>
    <row r="182" spans="1:18" ht="13">
      <c r="A182" s="11" t="s">
        <v>3259</v>
      </c>
      <c r="B182" s="17">
        <f>VLOOKUP(A182,list!A:P,16,FALSE)</f>
        <v>45659</v>
      </c>
      <c r="C182" s="18">
        <f>VLOOKUP(A182,list!A:P,3,FALSE)</f>
        <v>1860</v>
      </c>
      <c r="D182" s="6" t="str">
        <f>VLOOKUP(A182,list!A:P,12,FALSE)</f>
        <v>Marousi</v>
      </c>
      <c r="E182" s="6" t="str">
        <f t="shared" ref="E182:R182" si="177">IF($B182&lt;E$3,1,"")</f>
        <v/>
      </c>
      <c r="F182" s="6" t="str">
        <f t="shared" si="177"/>
        <v/>
      </c>
      <c r="G182" s="6" t="str">
        <f t="shared" si="177"/>
        <v/>
      </c>
      <c r="H182" s="6">
        <f t="shared" si="177"/>
        <v>1</v>
      </c>
      <c r="I182" s="6">
        <f t="shared" si="177"/>
        <v>1</v>
      </c>
      <c r="J182" s="6">
        <f t="shared" si="177"/>
        <v>1</v>
      </c>
      <c r="K182" s="6">
        <f t="shared" si="177"/>
        <v>1</v>
      </c>
      <c r="L182" s="6">
        <f t="shared" si="177"/>
        <v>1</v>
      </c>
      <c r="M182" s="6">
        <f t="shared" si="177"/>
        <v>1</v>
      </c>
      <c r="N182" s="6">
        <f t="shared" si="177"/>
        <v>1</v>
      </c>
      <c r="O182" s="6">
        <f t="shared" si="177"/>
        <v>1</v>
      </c>
      <c r="P182" s="6">
        <f t="shared" si="177"/>
        <v>1</v>
      </c>
      <c r="Q182" s="6">
        <f t="shared" si="177"/>
        <v>1</v>
      </c>
      <c r="R182" s="6">
        <f t="shared" si="177"/>
        <v>1</v>
      </c>
    </row>
    <row r="183" spans="1:18" ht="13">
      <c r="A183" s="11" t="s">
        <v>1186</v>
      </c>
      <c r="B183" s="17">
        <f>VLOOKUP(A183,list!A:P,16,FALSE)</f>
        <v>45841</v>
      </c>
      <c r="C183" s="18">
        <f>VLOOKUP(A183,list!A:P,3,FALSE)</f>
        <v>1890</v>
      </c>
      <c r="D183" s="6" t="str">
        <f>VLOOKUP(A183,list!A:P,12,FALSE)</f>
        <v>Chalandri</v>
      </c>
      <c r="E183" s="6" t="str">
        <f t="shared" ref="E183:R183" si="178">IF($B183&lt;E$3,1,"")</f>
        <v/>
      </c>
      <c r="F183" s="6" t="str">
        <f t="shared" si="178"/>
        <v/>
      </c>
      <c r="G183" s="6" t="str">
        <f t="shared" si="178"/>
        <v/>
      </c>
      <c r="H183" s="6" t="str">
        <f t="shared" si="178"/>
        <v/>
      </c>
      <c r="I183" s="6" t="str">
        <f t="shared" si="178"/>
        <v/>
      </c>
      <c r="J183" s="6" t="str">
        <f t="shared" si="178"/>
        <v/>
      </c>
      <c r="K183" s="6" t="str">
        <f t="shared" si="178"/>
        <v/>
      </c>
      <c r="L183" s="6" t="str">
        <f t="shared" si="178"/>
        <v/>
      </c>
      <c r="M183" s="6" t="str">
        <f t="shared" si="178"/>
        <v/>
      </c>
      <c r="N183" s="6">
        <f t="shared" si="178"/>
        <v>1</v>
      </c>
      <c r="O183" s="6">
        <f t="shared" si="178"/>
        <v>1</v>
      </c>
      <c r="P183" s="6">
        <f t="shared" si="178"/>
        <v>1</v>
      </c>
      <c r="Q183" s="6">
        <f t="shared" si="178"/>
        <v>1</v>
      </c>
      <c r="R183" s="6">
        <f t="shared" si="178"/>
        <v>1</v>
      </c>
    </row>
    <row r="184" spans="1:18" ht="13">
      <c r="A184" s="11" t="s">
        <v>1189</v>
      </c>
      <c r="B184" s="17">
        <f>VLOOKUP(A184,list!A:P,16,FALSE)</f>
        <v>45926</v>
      </c>
      <c r="C184" s="18">
        <f>VLOOKUP(A184,list!A:P,3,FALSE)</f>
        <v>1890</v>
      </c>
      <c r="D184" s="6" t="str">
        <f>VLOOKUP(A184,list!A:P,12,FALSE)</f>
        <v>Kifisia</v>
      </c>
      <c r="E184" s="6" t="str">
        <f t="shared" ref="E184:R184" si="179">IF($B184&lt;E$3,1,"")</f>
        <v/>
      </c>
      <c r="F184" s="6" t="str">
        <f t="shared" si="179"/>
        <v/>
      </c>
      <c r="G184" s="6" t="str">
        <f t="shared" si="179"/>
        <v/>
      </c>
      <c r="H184" s="6" t="str">
        <f t="shared" si="179"/>
        <v/>
      </c>
      <c r="I184" s="6" t="str">
        <f t="shared" si="179"/>
        <v/>
      </c>
      <c r="J184" s="6" t="str">
        <f t="shared" si="179"/>
        <v/>
      </c>
      <c r="K184" s="6" t="str">
        <f t="shared" si="179"/>
        <v/>
      </c>
      <c r="L184" s="6" t="str">
        <f t="shared" si="179"/>
        <v/>
      </c>
      <c r="M184" s="6" t="str">
        <f t="shared" si="179"/>
        <v/>
      </c>
      <c r="N184" s="6" t="str">
        <f t="shared" si="179"/>
        <v/>
      </c>
      <c r="O184" s="6" t="str">
        <f t="shared" si="179"/>
        <v/>
      </c>
      <c r="P184" s="6">
        <f t="shared" si="179"/>
        <v>1</v>
      </c>
      <c r="Q184" s="6">
        <f t="shared" si="179"/>
        <v>1</v>
      </c>
      <c r="R184" s="6">
        <f t="shared" si="179"/>
        <v>1</v>
      </c>
    </row>
    <row r="185" spans="1:18" ht="13">
      <c r="A185" s="11" t="s">
        <v>3262</v>
      </c>
      <c r="B185" s="17">
        <f>VLOOKUP(A185,list!A:P,16,FALSE)</f>
        <v>45589</v>
      </c>
      <c r="C185" s="18">
        <f>VLOOKUP(A185,list!A:P,3,FALSE)</f>
        <v>1920</v>
      </c>
      <c r="D185" s="6" t="str">
        <f>VLOOKUP(A185,list!A:P,12,FALSE)</f>
        <v>Palaio Faliro</v>
      </c>
      <c r="E185" s="6">
        <f t="shared" ref="E185:R185" si="180">IF($B185&lt;E$3,1,"")</f>
        <v>1</v>
      </c>
      <c r="F185" s="6">
        <f t="shared" si="180"/>
        <v>1</v>
      </c>
      <c r="G185" s="6">
        <f t="shared" si="180"/>
        <v>1</v>
      </c>
      <c r="H185" s="6">
        <f t="shared" si="180"/>
        <v>1</v>
      </c>
      <c r="I185" s="6">
        <f t="shared" si="180"/>
        <v>1</v>
      </c>
      <c r="J185" s="6">
        <f t="shared" si="180"/>
        <v>1</v>
      </c>
      <c r="K185" s="6">
        <f t="shared" si="180"/>
        <v>1</v>
      </c>
      <c r="L185" s="6">
        <f t="shared" si="180"/>
        <v>1</v>
      </c>
      <c r="M185" s="6">
        <f t="shared" si="180"/>
        <v>1</v>
      </c>
      <c r="N185" s="6">
        <f t="shared" si="180"/>
        <v>1</v>
      </c>
      <c r="O185" s="6">
        <f t="shared" si="180"/>
        <v>1</v>
      </c>
      <c r="P185" s="6">
        <f t="shared" si="180"/>
        <v>1</v>
      </c>
      <c r="Q185" s="6">
        <f t="shared" si="180"/>
        <v>1</v>
      </c>
      <c r="R185" s="6">
        <f t="shared" si="180"/>
        <v>1</v>
      </c>
    </row>
    <row r="186" spans="1:18" ht="13">
      <c r="A186" s="11" t="s">
        <v>1192</v>
      </c>
      <c r="B186" s="17">
        <f>VLOOKUP(A186,list!A:P,16,FALSE)</f>
        <v>45607</v>
      </c>
      <c r="C186" s="18">
        <f>VLOOKUP(A186,list!A:P,3,FALSE)</f>
        <v>1950</v>
      </c>
      <c r="D186" s="6" t="str">
        <f>VLOOKUP(A186,list!A:P,12,FALSE)</f>
        <v>Palaio Faliro</v>
      </c>
      <c r="E186" s="6" t="str">
        <f t="shared" ref="E186:R186" si="181">IF($B186&lt;E$3,1,"")</f>
        <v/>
      </c>
      <c r="F186" s="6">
        <f t="shared" si="181"/>
        <v>1</v>
      </c>
      <c r="G186" s="6">
        <f t="shared" si="181"/>
        <v>1</v>
      </c>
      <c r="H186" s="6">
        <f t="shared" si="181"/>
        <v>1</v>
      </c>
      <c r="I186" s="6">
        <f t="shared" si="181"/>
        <v>1</v>
      </c>
      <c r="J186" s="6">
        <f t="shared" si="181"/>
        <v>1</v>
      </c>
      <c r="K186" s="6">
        <f t="shared" si="181"/>
        <v>1</v>
      </c>
      <c r="L186" s="6">
        <f t="shared" si="181"/>
        <v>1</v>
      </c>
      <c r="M186" s="6">
        <f t="shared" si="181"/>
        <v>1</v>
      </c>
      <c r="N186" s="6">
        <f t="shared" si="181"/>
        <v>1</v>
      </c>
      <c r="O186" s="6">
        <f t="shared" si="181"/>
        <v>1</v>
      </c>
      <c r="P186" s="6">
        <f t="shared" si="181"/>
        <v>1</v>
      </c>
      <c r="Q186" s="6">
        <f t="shared" si="181"/>
        <v>1</v>
      </c>
      <c r="R186" s="6">
        <f t="shared" si="181"/>
        <v>1</v>
      </c>
    </row>
    <row r="187" spans="1:18" ht="13">
      <c r="A187" s="11" t="s">
        <v>3264</v>
      </c>
      <c r="B187" s="17">
        <f>VLOOKUP(A187,list!A:P,16,FALSE)</f>
        <v>45690</v>
      </c>
      <c r="C187" s="18">
        <f>VLOOKUP(A187,list!A:P,3,FALSE)</f>
        <v>1980</v>
      </c>
      <c r="D187" s="6" t="str">
        <f>VLOOKUP(A187,list!A:P,12,FALSE)</f>
        <v>Alimos</v>
      </c>
      <c r="E187" s="6" t="str">
        <f t="shared" ref="E187:R187" si="182">IF($B187&lt;E$3,1,"")</f>
        <v/>
      </c>
      <c r="F187" s="6" t="str">
        <f t="shared" si="182"/>
        <v/>
      </c>
      <c r="G187" s="6" t="str">
        <f t="shared" si="182"/>
        <v/>
      </c>
      <c r="H187" s="6" t="str">
        <f t="shared" si="182"/>
        <v/>
      </c>
      <c r="I187" s="6">
        <f t="shared" si="182"/>
        <v>1</v>
      </c>
      <c r="J187" s="6">
        <f t="shared" si="182"/>
        <v>1</v>
      </c>
      <c r="K187" s="6">
        <f t="shared" si="182"/>
        <v>1</v>
      </c>
      <c r="L187" s="6">
        <f t="shared" si="182"/>
        <v>1</v>
      </c>
      <c r="M187" s="6">
        <f t="shared" si="182"/>
        <v>1</v>
      </c>
      <c r="N187" s="6">
        <f t="shared" si="182"/>
        <v>1</v>
      </c>
      <c r="O187" s="6">
        <f t="shared" si="182"/>
        <v>1</v>
      </c>
      <c r="P187" s="6">
        <f t="shared" si="182"/>
        <v>1</v>
      </c>
      <c r="Q187" s="6">
        <f t="shared" si="182"/>
        <v>1</v>
      </c>
      <c r="R187" s="6">
        <f t="shared" si="182"/>
        <v>1</v>
      </c>
    </row>
    <row r="188" spans="1:18" ht="13">
      <c r="A188" s="11" t="s">
        <v>3267</v>
      </c>
      <c r="B188" s="17">
        <f>VLOOKUP(A188,list!A:P,16,FALSE)</f>
        <v>45723</v>
      </c>
      <c r="C188" s="18">
        <f>VLOOKUP(A188,list!A:P,3,FALSE)</f>
        <v>2000</v>
      </c>
      <c r="D188" s="6" t="str">
        <f>VLOOKUP(A188,list!A:P,12,FALSE)</f>
        <v>Melissia</v>
      </c>
      <c r="E188" s="6" t="str">
        <f t="shared" ref="E188:R188" si="183">IF($B188&lt;E$3,1,"")</f>
        <v/>
      </c>
      <c r="F188" s="6" t="str">
        <f t="shared" si="183"/>
        <v/>
      </c>
      <c r="G188" s="6" t="str">
        <f t="shared" si="183"/>
        <v/>
      </c>
      <c r="H188" s="6" t="str">
        <f t="shared" si="183"/>
        <v/>
      </c>
      <c r="I188" s="6" t="str">
        <f t="shared" si="183"/>
        <v/>
      </c>
      <c r="J188" s="6">
        <f t="shared" si="183"/>
        <v>1</v>
      </c>
      <c r="K188" s="6">
        <f t="shared" si="183"/>
        <v>1</v>
      </c>
      <c r="L188" s="6">
        <f t="shared" si="183"/>
        <v>1</v>
      </c>
      <c r="M188" s="6">
        <f t="shared" si="183"/>
        <v>1</v>
      </c>
      <c r="N188" s="6">
        <f t="shared" si="183"/>
        <v>1</v>
      </c>
      <c r="O188" s="6">
        <f t="shared" si="183"/>
        <v>1</v>
      </c>
      <c r="P188" s="6">
        <f t="shared" si="183"/>
        <v>1</v>
      </c>
      <c r="Q188" s="6">
        <f t="shared" si="183"/>
        <v>1</v>
      </c>
      <c r="R188" s="6">
        <f t="shared" si="183"/>
        <v>1</v>
      </c>
    </row>
    <row r="189" spans="1:18" ht="13">
      <c r="A189" s="11" t="s">
        <v>1195</v>
      </c>
      <c r="B189" s="17">
        <f>VLOOKUP(A189,list!A:P,16,FALSE)</f>
        <v>45598</v>
      </c>
      <c r="C189" s="18">
        <f>VLOOKUP(A189,list!A:P,3,FALSE)</f>
        <v>2010</v>
      </c>
      <c r="D189" s="6" t="str">
        <f>VLOOKUP(A189,list!A:P,12,FALSE)</f>
        <v>Palaio Faliro</v>
      </c>
      <c r="E189" s="6" t="str">
        <f t="shared" ref="E189:R189" si="184">IF($B189&lt;E$3,1,"")</f>
        <v/>
      </c>
      <c r="F189" s="6">
        <f t="shared" si="184"/>
        <v>1</v>
      </c>
      <c r="G189" s="6">
        <f t="shared" si="184"/>
        <v>1</v>
      </c>
      <c r="H189" s="6">
        <f t="shared" si="184"/>
        <v>1</v>
      </c>
      <c r="I189" s="6">
        <f t="shared" si="184"/>
        <v>1</v>
      </c>
      <c r="J189" s="6">
        <f t="shared" si="184"/>
        <v>1</v>
      </c>
      <c r="K189" s="6">
        <f t="shared" si="184"/>
        <v>1</v>
      </c>
      <c r="L189" s="6">
        <f t="shared" si="184"/>
        <v>1</v>
      </c>
      <c r="M189" s="6">
        <f t="shared" si="184"/>
        <v>1</v>
      </c>
      <c r="N189" s="6">
        <f t="shared" si="184"/>
        <v>1</v>
      </c>
      <c r="O189" s="6">
        <f t="shared" si="184"/>
        <v>1</v>
      </c>
      <c r="P189" s="6">
        <f t="shared" si="184"/>
        <v>1</v>
      </c>
      <c r="Q189" s="6">
        <f t="shared" si="184"/>
        <v>1</v>
      </c>
      <c r="R189" s="6">
        <f t="shared" si="184"/>
        <v>1</v>
      </c>
    </row>
    <row r="190" spans="1:18" ht="13">
      <c r="A190" s="11" t="s">
        <v>3270</v>
      </c>
      <c r="B190" s="17">
        <f>VLOOKUP(A190,list!A:P,16,FALSE)</f>
        <v>45602</v>
      </c>
      <c r="C190" s="18">
        <f>VLOOKUP(A190,list!A:P,3,FALSE)</f>
        <v>2010</v>
      </c>
      <c r="D190" s="6" t="str">
        <f>VLOOKUP(A190,list!A:P,12,FALSE)</f>
        <v>Palaio Faliro</v>
      </c>
      <c r="E190" s="6" t="str">
        <f t="shared" ref="E190:R190" si="185">IF($B190&lt;E$3,1,"")</f>
        <v/>
      </c>
      <c r="F190" s="6">
        <f t="shared" si="185"/>
        <v>1</v>
      </c>
      <c r="G190" s="6">
        <f t="shared" si="185"/>
        <v>1</v>
      </c>
      <c r="H190" s="6">
        <f t="shared" si="185"/>
        <v>1</v>
      </c>
      <c r="I190" s="6">
        <f t="shared" si="185"/>
        <v>1</v>
      </c>
      <c r="J190" s="6">
        <f t="shared" si="185"/>
        <v>1</v>
      </c>
      <c r="K190" s="6">
        <f t="shared" si="185"/>
        <v>1</v>
      </c>
      <c r="L190" s="6">
        <f t="shared" si="185"/>
        <v>1</v>
      </c>
      <c r="M190" s="6">
        <f t="shared" si="185"/>
        <v>1</v>
      </c>
      <c r="N190" s="6">
        <f t="shared" si="185"/>
        <v>1</v>
      </c>
      <c r="O190" s="6">
        <f t="shared" si="185"/>
        <v>1</v>
      </c>
      <c r="P190" s="6">
        <f t="shared" si="185"/>
        <v>1</v>
      </c>
      <c r="Q190" s="6">
        <f t="shared" si="185"/>
        <v>1</v>
      </c>
      <c r="R190" s="6">
        <f t="shared" si="185"/>
        <v>1</v>
      </c>
    </row>
    <row r="191" spans="1:18" ht="13">
      <c r="A191" s="11" t="s">
        <v>3273</v>
      </c>
      <c r="B191" s="17">
        <f>VLOOKUP(A191,list!A:P,16,FALSE)</f>
        <v>45627</v>
      </c>
      <c r="C191" s="18">
        <f>VLOOKUP(A191,list!A:P,3,FALSE)</f>
        <v>2010</v>
      </c>
      <c r="D191" s="6" t="str">
        <f>VLOOKUP(A191,list!A:P,12,FALSE)</f>
        <v>Palaio Faliro</v>
      </c>
      <c r="E191" s="6" t="str">
        <f t="shared" ref="E191:R191" si="186">IF($B191&lt;E$3,1,"")</f>
        <v/>
      </c>
      <c r="F191" s="6" t="str">
        <f t="shared" si="186"/>
        <v/>
      </c>
      <c r="G191" s="6">
        <f t="shared" si="186"/>
        <v>1</v>
      </c>
      <c r="H191" s="6">
        <f t="shared" si="186"/>
        <v>1</v>
      </c>
      <c r="I191" s="6">
        <f t="shared" si="186"/>
        <v>1</v>
      </c>
      <c r="J191" s="6">
        <f t="shared" si="186"/>
        <v>1</v>
      </c>
      <c r="K191" s="6">
        <f t="shared" si="186"/>
        <v>1</v>
      </c>
      <c r="L191" s="6">
        <f t="shared" si="186"/>
        <v>1</v>
      </c>
      <c r="M191" s="6">
        <f t="shared" si="186"/>
        <v>1</v>
      </c>
      <c r="N191" s="6">
        <f t="shared" si="186"/>
        <v>1</v>
      </c>
      <c r="O191" s="6">
        <f t="shared" si="186"/>
        <v>1</v>
      </c>
      <c r="P191" s="6">
        <f t="shared" si="186"/>
        <v>1</v>
      </c>
      <c r="Q191" s="6">
        <f t="shared" si="186"/>
        <v>1</v>
      </c>
      <c r="R191" s="6">
        <f t="shared" si="186"/>
        <v>1</v>
      </c>
    </row>
    <row r="192" spans="1:18" ht="13">
      <c r="A192" s="11" t="s">
        <v>1198</v>
      </c>
      <c r="B192" s="17">
        <f>VLOOKUP(A192,list!A:P,16,FALSE)</f>
        <v>45635</v>
      </c>
      <c r="C192" s="18">
        <f>VLOOKUP(A192,list!A:P,3,FALSE)</f>
        <v>2010</v>
      </c>
      <c r="D192" s="6" t="str">
        <f>VLOOKUP(A192,list!A:P,12,FALSE)</f>
        <v>Palaio Faliro</v>
      </c>
      <c r="E192" s="6" t="str">
        <f t="shared" ref="E192:R192" si="187">IF($B192&lt;E$3,1,"")</f>
        <v/>
      </c>
      <c r="F192" s="6" t="str">
        <f t="shared" si="187"/>
        <v/>
      </c>
      <c r="G192" s="6">
        <f t="shared" si="187"/>
        <v>1</v>
      </c>
      <c r="H192" s="6">
        <f t="shared" si="187"/>
        <v>1</v>
      </c>
      <c r="I192" s="6">
        <f t="shared" si="187"/>
        <v>1</v>
      </c>
      <c r="J192" s="6">
        <f t="shared" si="187"/>
        <v>1</v>
      </c>
      <c r="K192" s="6">
        <f t="shared" si="187"/>
        <v>1</v>
      </c>
      <c r="L192" s="6">
        <f t="shared" si="187"/>
        <v>1</v>
      </c>
      <c r="M192" s="6">
        <f t="shared" si="187"/>
        <v>1</v>
      </c>
      <c r="N192" s="6">
        <f t="shared" si="187"/>
        <v>1</v>
      </c>
      <c r="O192" s="6">
        <f t="shared" si="187"/>
        <v>1</v>
      </c>
      <c r="P192" s="6">
        <f t="shared" si="187"/>
        <v>1</v>
      </c>
      <c r="Q192" s="6">
        <f t="shared" si="187"/>
        <v>1</v>
      </c>
      <c r="R192" s="6">
        <f t="shared" si="187"/>
        <v>1</v>
      </c>
    </row>
    <row r="193" spans="1:18" ht="13">
      <c r="A193" s="11" t="s">
        <v>3276</v>
      </c>
      <c r="B193" s="17">
        <f>VLOOKUP(A193,list!A:P,16,FALSE)</f>
        <v>45997</v>
      </c>
      <c r="C193" s="18">
        <f>VLOOKUP(A193,list!A:P,3,FALSE)</f>
        <v>2020</v>
      </c>
      <c r="D193" s="6" t="str">
        <f>VLOOKUP(A193,list!A:P,12,FALSE)</f>
        <v>Politeia</v>
      </c>
      <c r="E193" s="6" t="str">
        <f t="shared" ref="E193:R193" si="188">IF($B193&lt;E$3,1,"")</f>
        <v/>
      </c>
      <c r="F193" s="6" t="str">
        <f t="shared" si="188"/>
        <v/>
      </c>
      <c r="G193" s="6" t="str">
        <f t="shared" si="188"/>
        <v/>
      </c>
      <c r="H193" s="6" t="str">
        <f t="shared" si="188"/>
        <v/>
      </c>
      <c r="I193" s="6" t="str">
        <f t="shared" si="188"/>
        <v/>
      </c>
      <c r="J193" s="6" t="str">
        <f t="shared" si="188"/>
        <v/>
      </c>
      <c r="K193" s="6" t="str">
        <f t="shared" si="188"/>
        <v/>
      </c>
      <c r="L193" s="6" t="str">
        <f t="shared" si="188"/>
        <v/>
      </c>
      <c r="M193" s="6" t="str">
        <f t="shared" si="188"/>
        <v/>
      </c>
      <c r="N193" s="6" t="str">
        <f t="shared" si="188"/>
        <v/>
      </c>
      <c r="O193" s="6" t="str">
        <f t="shared" si="188"/>
        <v/>
      </c>
      <c r="P193" s="6" t="str">
        <f t="shared" si="188"/>
        <v/>
      </c>
      <c r="Q193" s="6" t="str">
        <f t="shared" si="188"/>
        <v/>
      </c>
      <c r="R193" s="6" t="str">
        <f t="shared" si="188"/>
        <v/>
      </c>
    </row>
    <row r="194" spans="1:18" ht="13">
      <c r="A194" s="11" t="s">
        <v>1201</v>
      </c>
      <c r="B194" s="17">
        <f>VLOOKUP(A194,list!A:P,16,FALSE)</f>
        <v>45592</v>
      </c>
      <c r="C194" s="18">
        <f>VLOOKUP(A194,list!A:P,3,FALSE)</f>
        <v>2030</v>
      </c>
      <c r="D194" s="6" t="str">
        <f>VLOOKUP(A194,list!A:P,12,FALSE)</f>
        <v>Historic Center</v>
      </c>
      <c r="E194" s="6">
        <f t="shared" ref="E194:R194" si="189">IF($B194&lt;E$3,1,"")</f>
        <v>1</v>
      </c>
      <c r="F194" s="6">
        <f t="shared" si="189"/>
        <v>1</v>
      </c>
      <c r="G194" s="6">
        <f t="shared" si="189"/>
        <v>1</v>
      </c>
      <c r="H194" s="6">
        <f t="shared" si="189"/>
        <v>1</v>
      </c>
      <c r="I194" s="6">
        <f t="shared" si="189"/>
        <v>1</v>
      </c>
      <c r="J194" s="6">
        <f t="shared" si="189"/>
        <v>1</v>
      </c>
      <c r="K194" s="6">
        <f t="shared" si="189"/>
        <v>1</v>
      </c>
      <c r="L194" s="6">
        <f t="shared" si="189"/>
        <v>1</v>
      </c>
      <c r="M194" s="6">
        <f t="shared" si="189"/>
        <v>1</v>
      </c>
      <c r="N194" s="6">
        <f t="shared" si="189"/>
        <v>1</v>
      </c>
      <c r="O194" s="6">
        <f t="shared" si="189"/>
        <v>1</v>
      </c>
      <c r="P194" s="6">
        <f t="shared" si="189"/>
        <v>1</v>
      </c>
      <c r="Q194" s="6">
        <f t="shared" si="189"/>
        <v>1</v>
      </c>
      <c r="R194" s="6">
        <f t="shared" si="189"/>
        <v>1</v>
      </c>
    </row>
    <row r="195" spans="1:18" ht="13">
      <c r="A195" s="11" t="s">
        <v>3279</v>
      </c>
      <c r="B195" s="17">
        <f>VLOOKUP(A195,list!A:P,16,FALSE)</f>
        <v>45690</v>
      </c>
      <c r="C195" s="18">
        <f>VLOOKUP(A195,list!A:P,3,FALSE)</f>
        <v>2040</v>
      </c>
      <c r="D195" s="6" t="str">
        <f>VLOOKUP(A195,list!A:P,12,FALSE)</f>
        <v>Kifisia</v>
      </c>
      <c r="E195" s="6" t="str">
        <f t="shared" ref="E195:R195" si="190">IF($B195&lt;E$3,1,"")</f>
        <v/>
      </c>
      <c r="F195" s="6" t="str">
        <f t="shared" si="190"/>
        <v/>
      </c>
      <c r="G195" s="6" t="str">
        <f t="shared" si="190"/>
        <v/>
      </c>
      <c r="H195" s="6" t="str">
        <f t="shared" si="190"/>
        <v/>
      </c>
      <c r="I195" s="6">
        <f t="shared" si="190"/>
        <v>1</v>
      </c>
      <c r="J195" s="6">
        <f t="shared" si="190"/>
        <v>1</v>
      </c>
      <c r="K195" s="6">
        <f t="shared" si="190"/>
        <v>1</v>
      </c>
      <c r="L195" s="6">
        <f t="shared" si="190"/>
        <v>1</v>
      </c>
      <c r="M195" s="6">
        <f t="shared" si="190"/>
        <v>1</v>
      </c>
      <c r="N195" s="6">
        <f t="shared" si="190"/>
        <v>1</v>
      </c>
      <c r="O195" s="6">
        <f t="shared" si="190"/>
        <v>1</v>
      </c>
      <c r="P195" s="6">
        <f t="shared" si="190"/>
        <v>1</v>
      </c>
      <c r="Q195" s="6">
        <f t="shared" si="190"/>
        <v>1</v>
      </c>
      <c r="R195" s="6">
        <f t="shared" si="190"/>
        <v>1</v>
      </c>
    </row>
    <row r="196" spans="1:18" ht="13">
      <c r="A196" s="11" t="s">
        <v>4579</v>
      </c>
      <c r="B196" s="17">
        <f>VLOOKUP(A196,list!A:P,16,FALSE)</f>
        <v>45840</v>
      </c>
      <c r="C196" s="18">
        <f>VLOOKUP(A196,list!A:P,3,FALSE)</f>
        <v>2120</v>
      </c>
      <c r="D196" s="6" t="str">
        <f>VLOOKUP(A196,list!A:P,12,FALSE)</f>
        <v>Cholargos</v>
      </c>
      <c r="E196" s="6" t="str">
        <f t="shared" ref="E196:R196" si="191">IF($B196&lt;E$3,1,"")</f>
        <v/>
      </c>
      <c r="F196" s="6" t="str">
        <f t="shared" si="191"/>
        <v/>
      </c>
      <c r="G196" s="6" t="str">
        <f t="shared" si="191"/>
        <v/>
      </c>
      <c r="H196" s="6" t="str">
        <f t="shared" si="191"/>
        <v/>
      </c>
      <c r="I196" s="6" t="str">
        <f t="shared" si="191"/>
        <v/>
      </c>
      <c r="J196" s="6" t="str">
        <f t="shared" si="191"/>
        <v/>
      </c>
      <c r="K196" s="6" t="str">
        <f t="shared" si="191"/>
        <v/>
      </c>
      <c r="L196" s="6" t="str">
        <f t="shared" si="191"/>
        <v/>
      </c>
      <c r="M196" s="6" t="str">
        <f t="shared" si="191"/>
        <v/>
      </c>
      <c r="N196" s="6">
        <f t="shared" si="191"/>
        <v>1</v>
      </c>
      <c r="O196" s="6">
        <f t="shared" si="191"/>
        <v>1</v>
      </c>
      <c r="P196" s="6">
        <f t="shared" si="191"/>
        <v>1</v>
      </c>
      <c r="Q196" s="6">
        <f t="shared" si="191"/>
        <v>1</v>
      </c>
      <c r="R196" s="6">
        <f t="shared" si="191"/>
        <v>1</v>
      </c>
    </row>
    <row r="197" spans="1:18" ht="13">
      <c r="A197" s="11" t="s">
        <v>1203</v>
      </c>
      <c r="B197" s="17">
        <f>VLOOKUP(A197,list!A:P,16,FALSE)</f>
        <v>45749</v>
      </c>
      <c r="C197" s="18">
        <f>VLOOKUP(A197,list!A:P,3,FALSE)</f>
        <v>2200</v>
      </c>
      <c r="D197" s="6" t="str">
        <f>VLOOKUP(A197,list!A:P,12,FALSE)</f>
        <v>Kolonaki</v>
      </c>
      <c r="E197" s="6" t="str">
        <f t="shared" ref="E197:R197" si="192">IF($B197&lt;E$3,1,"")</f>
        <v/>
      </c>
      <c r="F197" s="6" t="str">
        <f t="shared" si="192"/>
        <v/>
      </c>
      <c r="G197" s="6" t="str">
        <f t="shared" si="192"/>
        <v/>
      </c>
      <c r="H197" s="6" t="str">
        <f t="shared" si="192"/>
        <v/>
      </c>
      <c r="I197" s="6" t="str">
        <f t="shared" si="192"/>
        <v/>
      </c>
      <c r="J197" s="6" t="str">
        <f t="shared" si="192"/>
        <v/>
      </c>
      <c r="K197" s="6">
        <f t="shared" si="192"/>
        <v>1</v>
      </c>
      <c r="L197" s="6">
        <f t="shared" si="192"/>
        <v>1</v>
      </c>
      <c r="M197" s="6">
        <f t="shared" si="192"/>
        <v>1</v>
      </c>
      <c r="N197" s="6">
        <f t="shared" si="192"/>
        <v>1</v>
      </c>
      <c r="O197" s="6">
        <f t="shared" si="192"/>
        <v>1</v>
      </c>
      <c r="P197" s="6">
        <f t="shared" si="192"/>
        <v>1</v>
      </c>
      <c r="Q197" s="6">
        <f t="shared" si="192"/>
        <v>1</v>
      </c>
      <c r="R197" s="6">
        <f t="shared" si="192"/>
        <v>1</v>
      </c>
    </row>
    <row r="198" spans="1:18" ht="13">
      <c r="A198" s="11" t="s">
        <v>3282</v>
      </c>
      <c r="B198" s="17">
        <f>VLOOKUP(A198,list!A:P,16,FALSE)</f>
        <v>45785</v>
      </c>
      <c r="C198" s="18">
        <f>VLOOKUP(A198,list!A:P,3,FALSE)</f>
        <v>2210</v>
      </c>
      <c r="D198" s="6" t="str">
        <f>VLOOKUP(A198,list!A:P,12,FALSE)</f>
        <v>Kifisia</v>
      </c>
      <c r="E198" s="6" t="str">
        <f t="shared" ref="E198:R198" si="193">IF($B198&lt;E$3,1,"")</f>
        <v/>
      </c>
      <c r="F198" s="6" t="str">
        <f t="shared" si="193"/>
        <v/>
      </c>
      <c r="G198" s="6" t="str">
        <f t="shared" si="193"/>
        <v/>
      </c>
      <c r="H198" s="6" t="str">
        <f t="shared" si="193"/>
        <v/>
      </c>
      <c r="I198" s="6" t="str">
        <f t="shared" si="193"/>
        <v/>
      </c>
      <c r="J198" s="6" t="str">
        <f t="shared" si="193"/>
        <v/>
      </c>
      <c r="K198" s="6" t="str">
        <f t="shared" si="193"/>
        <v/>
      </c>
      <c r="L198" s="6">
        <f t="shared" si="193"/>
        <v>1</v>
      </c>
      <c r="M198" s="6">
        <f t="shared" si="193"/>
        <v>1</v>
      </c>
      <c r="N198" s="6">
        <f t="shared" si="193"/>
        <v>1</v>
      </c>
      <c r="O198" s="6">
        <f t="shared" si="193"/>
        <v>1</v>
      </c>
      <c r="P198" s="6">
        <f t="shared" si="193"/>
        <v>1</v>
      </c>
      <c r="Q198" s="6">
        <f t="shared" si="193"/>
        <v>1</v>
      </c>
      <c r="R198" s="6">
        <f t="shared" si="193"/>
        <v>1</v>
      </c>
    </row>
    <row r="199" spans="1:18" ht="13">
      <c r="A199" s="11" t="s">
        <v>3285</v>
      </c>
      <c r="B199" s="17">
        <f>VLOOKUP(A199,list!A:P,16,FALSE)</f>
        <v>45947</v>
      </c>
      <c r="C199" s="18">
        <f>VLOOKUP(A199,list!A:P,3,FALSE)</f>
        <v>2220</v>
      </c>
      <c r="D199" s="6" t="str">
        <f>VLOOKUP(A199,list!A:P,12,FALSE)</f>
        <v>Marousi</v>
      </c>
      <c r="E199" s="6" t="str">
        <f t="shared" ref="E199:R199" si="194">IF($B199&lt;E$3,1,"")</f>
        <v/>
      </c>
      <c r="F199" s="6" t="str">
        <f t="shared" si="194"/>
        <v/>
      </c>
      <c r="G199" s="6" t="str">
        <f t="shared" si="194"/>
        <v/>
      </c>
      <c r="H199" s="6" t="str">
        <f t="shared" si="194"/>
        <v/>
      </c>
      <c r="I199" s="6" t="str">
        <f t="shared" si="194"/>
        <v/>
      </c>
      <c r="J199" s="6" t="str">
        <f t="shared" si="194"/>
        <v/>
      </c>
      <c r="K199" s="6" t="str">
        <f t="shared" si="194"/>
        <v/>
      </c>
      <c r="L199" s="6" t="str">
        <f t="shared" si="194"/>
        <v/>
      </c>
      <c r="M199" s="6" t="str">
        <f t="shared" si="194"/>
        <v/>
      </c>
      <c r="N199" s="6" t="str">
        <f t="shared" si="194"/>
        <v/>
      </c>
      <c r="O199" s="6" t="str">
        <f t="shared" si="194"/>
        <v/>
      </c>
      <c r="P199" s="6" t="str">
        <f t="shared" si="194"/>
        <v/>
      </c>
      <c r="Q199" s="6">
        <f t="shared" si="194"/>
        <v>1</v>
      </c>
      <c r="R199" s="6">
        <f t="shared" si="194"/>
        <v>1</v>
      </c>
    </row>
    <row r="200" spans="1:18" ht="13">
      <c r="A200" s="11" t="s">
        <v>4582</v>
      </c>
      <c r="B200" s="17">
        <f>VLOOKUP(A200,list!A:P,16,FALSE)</f>
        <v>45749</v>
      </c>
      <c r="C200" s="18">
        <f>VLOOKUP(A200,list!A:P,3,FALSE)</f>
        <v>2280</v>
      </c>
      <c r="D200" s="6" t="str">
        <f>VLOOKUP(A200,list!A:P,12,FALSE)</f>
        <v>Palaio Faliro</v>
      </c>
      <c r="E200" s="6" t="str">
        <f t="shared" ref="E200:R200" si="195">IF($B200&lt;E$3,1,"")</f>
        <v/>
      </c>
      <c r="F200" s="6" t="str">
        <f t="shared" si="195"/>
        <v/>
      </c>
      <c r="G200" s="6" t="str">
        <f t="shared" si="195"/>
        <v/>
      </c>
      <c r="H200" s="6" t="str">
        <f t="shared" si="195"/>
        <v/>
      </c>
      <c r="I200" s="6" t="str">
        <f t="shared" si="195"/>
        <v/>
      </c>
      <c r="J200" s="6" t="str">
        <f t="shared" si="195"/>
        <v/>
      </c>
      <c r="K200" s="6">
        <f t="shared" si="195"/>
        <v>1</v>
      </c>
      <c r="L200" s="6">
        <f t="shared" si="195"/>
        <v>1</v>
      </c>
      <c r="M200" s="6">
        <f t="shared" si="195"/>
        <v>1</v>
      </c>
      <c r="N200" s="6">
        <f t="shared" si="195"/>
        <v>1</v>
      </c>
      <c r="O200" s="6">
        <f t="shared" si="195"/>
        <v>1</v>
      </c>
      <c r="P200" s="6">
        <f t="shared" si="195"/>
        <v>1</v>
      </c>
      <c r="Q200" s="6">
        <f t="shared" si="195"/>
        <v>1</v>
      </c>
      <c r="R200" s="6">
        <f t="shared" si="195"/>
        <v>1</v>
      </c>
    </row>
    <row r="201" spans="1:18" ht="13">
      <c r="A201" s="11" t="s">
        <v>3288</v>
      </c>
      <c r="B201" s="17">
        <f>VLOOKUP(A201,list!A:P,16,FALSE)</f>
        <v>45896</v>
      </c>
      <c r="C201" s="18">
        <f>VLOOKUP(A201,list!A:P,3,FALSE)</f>
        <v>2290</v>
      </c>
      <c r="D201" s="6" t="str">
        <f>VLOOKUP(A201,list!A:P,12,FALSE)</f>
        <v>Kifisia</v>
      </c>
      <c r="E201" s="6" t="str">
        <f t="shared" ref="E201:R201" si="196">IF($B201&lt;E$3,1,"")</f>
        <v/>
      </c>
      <c r="F201" s="6" t="str">
        <f t="shared" si="196"/>
        <v/>
      </c>
      <c r="G201" s="6" t="str">
        <f t="shared" si="196"/>
        <v/>
      </c>
      <c r="H201" s="6" t="str">
        <f t="shared" si="196"/>
        <v/>
      </c>
      <c r="I201" s="6" t="str">
        <f t="shared" si="196"/>
        <v/>
      </c>
      <c r="J201" s="6" t="str">
        <f t="shared" si="196"/>
        <v/>
      </c>
      <c r="K201" s="6" t="str">
        <f t="shared" si="196"/>
        <v/>
      </c>
      <c r="L201" s="6" t="str">
        <f t="shared" si="196"/>
        <v/>
      </c>
      <c r="M201" s="6" t="str">
        <f t="shared" si="196"/>
        <v/>
      </c>
      <c r="N201" s="6" t="str">
        <f t="shared" si="196"/>
        <v/>
      </c>
      <c r="O201" s="6">
        <f t="shared" si="196"/>
        <v>1</v>
      </c>
      <c r="P201" s="6">
        <f t="shared" si="196"/>
        <v>1</v>
      </c>
      <c r="Q201" s="6">
        <f t="shared" si="196"/>
        <v>1</v>
      </c>
      <c r="R201" s="6">
        <f t="shared" si="196"/>
        <v>1</v>
      </c>
    </row>
    <row r="202" spans="1:18" ht="13">
      <c r="A202" s="11" t="s">
        <v>4585</v>
      </c>
      <c r="B202" s="17">
        <f>VLOOKUP(A202,list!A:P,16,FALSE)</f>
        <v>45780</v>
      </c>
      <c r="C202" s="18">
        <f>VLOOKUP(A202,list!A:P,3,FALSE)</f>
        <v>2300</v>
      </c>
      <c r="D202" s="6" t="str">
        <f>VLOOKUP(A202,list!A:P,12,FALSE)</f>
        <v>Marousi</v>
      </c>
      <c r="E202" s="6" t="str">
        <f t="shared" ref="E202:R202" si="197">IF($B202&lt;E$3,1,"")</f>
        <v/>
      </c>
      <c r="F202" s="6" t="str">
        <f t="shared" si="197"/>
        <v/>
      </c>
      <c r="G202" s="6" t="str">
        <f t="shared" si="197"/>
        <v/>
      </c>
      <c r="H202" s="6" t="str">
        <f t="shared" si="197"/>
        <v/>
      </c>
      <c r="I202" s="6" t="str">
        <f t="shared" si="197"/>
        <v/>
      </c>
      <c r="J202" s="6" t="str">
        <f t="shared" si="197"/>
        <v/>
      </c>
      <c r="K202" s="6" t="str">
        <f t="shared" si="197"/>
        <v/>
      </c>
      <c r="L202" s="6">
        <f t="shared" si="197"/>
        <v>1</v>
      </c>
      <c r="M202" s="6">
        <f t="shared" si="197"/>
        <v>1</v>
      </c>
      <c r="N202" s="6">
        <f t="shared" si="197"/>
        <v>1</v>
      </c>
      <c r="O202" s="6">
        <f t="shared" si="197"/>
        <v>1</v>
      </c>
      <c r="P202" s="6">
        <f t="shared" si="197"/>
        <v>1</v>
      </c>
      <c r="Q202" s="6">
        <f t="shared" si="197"/>
        <v>1</v>
      </c>
      <c r="R202" s="6">
        <f t="shared" si="197"/>
        <v>1</v>
      </c>
    </row>
    <row r="203" spans="1:18" ht="13">
      <c r="A203" s="11" t="s">
        <v>3291</v>
      </c>
      <c r="B203" s="17">
        <f>VLOOKUP(A203,list!A:P,16,FALSE)</f>
        <v>45710</v>
      </c>
      <c r="C203" s="18">
        <f>VLOOKUP(A203,list!A:P,3,FALSE)</f>
        <v>2460</v>
      </c>
      <c r="D203" s="6" t="str">
        <f>VLOOKUP(A203,list!A:P,12,FALSE)</f>
        <v>Marousi</v>
      </c>
      <c r="E203" s="6" t="str">
        <f t="shared" ref="E203:R203" si="198">IF($B203&lt;E$3,1,"")</f>
        <v/>
      </c>
      <c r="F203" s="6" t="str">
        <f t="shared" si="198"/>
        <v/>
      </c>
      <c r="G203" s="6" t="str">
        <f t="shared" si="198"/>
        <v/>
      </c>
      <c r="H203" s="6" t="str">
        <f t="shared" si="198"/>
        <v/>
      </c>
      <c r="I203" s="6">
        <f t="shared" si="198"/>
        <v>1</v>
      </c>
      <c r="J203" s="6">
        <f t="shared" si="198"/>
        <v>1</v>
      </c>
      <c r="K203" s="6">
        <f t="shared" si="198"/>
        <v>1</v>
      </c>
      <c r="L203" s="6">
        <f t="shared" si="198"/>
        <v>1</v>
      </c>
      <c r="M203" s="6">
        <f t="shared" si="198"/>
        <v>1</v>
      </c>
      <c r="N203" s="6">
        <f t="shared" si="198"/>
        <v>1</v>
      </c>
      <c r="O203" s="6">
        <f t="shared" si="198"/>
        <v>1</v>
      </c>
      <c r="P203" s="6">
        <f t="shared" si="198"/>
        <v>1</v>
      </c>
      <c r="Q203" s="6">
        <f t="shared" si="198"/>
        <v>1</v>
      </c>
      <c r="R203" s="6">
        <f t="shared" si="198"/>
        <v>1</v>
      </c>
    </row>
    <row r="204" spans="1:18" ht="13">
      <c r="A204" s="11" t="s">
        <v>3294</v>
      </c>
      <c r="B204" s="17">
        <f>VLOOKUP(A204,list!A:P,16,FALSE)</f>
        <v>45947</v>
      </c>
      <c r="C204" s="18">
        <f>VLOOKUP(A204,list!A:P,3,FALSE)</f>
        <v>2460</v>
      </c>
      <c r="D204" s="6" t="str">
        <f>VLOOKUP(A204,list!A:P,12,FALSE)</f>
        <v>Palaio Faliro</v>
      </c>
      <c r="E204" s="6" t="str">
        <f t="shared" ref="E204:R204" si="199">IF($B204&lt;E$3,1,"")</f>
        <v/>
      </c>
      <c r="F204" s="6" t="str">
        <f t="shared" si="199"/>
        <v/>
      </c>
      <c r="G204" s="6" t="str">
        <f t="shared" si="199"/>
        <v/>
      </c>
      <c r="H204" s="6" t="str">
        <f t="shared" si="199"/>
        <v/>
      </c>
      <c r="I204" s="6" t="str">
        <f t="shared" si="199"/>
        <v/>
      </c>
      <c r="J204" s="6" t="str">
        <f t="shared" si="199"/>
        <v/>
      </c>
      <c r="K204" s="6" t="str">
        <f t="shared" si="199"/>
        <v/>
      </c>
      <c r="L204" s="6" t="str">
        <f t="shared" si="199"/>
        <v/>
      </c>
      <c r="M204" s="6" t="str">
        <f t="shared" si="199"/>
        <v/>
      </c>
      <c r="N204" s="6" t="str">
        <f t="shared" si="199"/>
        <v/>
      </c>
      <c r="O204" s="6" t="str">
        <f t="shared" si="199"/>
        <v/>
      </c>
      <c r="P204" s="6" t="str">
        <f t="shared" si="199"/>
        <v/>
      </c>
      <c r="Q204" s="6">
        <f t="shared" si="199"/>
        <v>1</v>
      </c>
      <c r="R204" s="6">
        <f t="shared" si="199"/>
        <v>1</v>
      </c>
    </row>
    <row r="205" spans="1:18" ht="13">
      <c r="A205" s="11" t="s">
        <v>3296</v>
      </c>
      <c r="B205" s="17">
        <f>VLOOKUP(A205,list!A:P,16,FALSE)</f>
        <v>45664</v>
      </c>
      <c r="C205" s="18">
        <f>VLOOKUP(A205,list!A:P,3,FALSE)</f>
        <v>2470</v>
      </c>
      <c r="D205" s="6" t="str">
        <f>VLOOKUP(A205,list!A:P,12,FALSE)</f>
        <v>Kifisia</v>
      </c>
      <c r="E205" s="6" t="str">
        <f t="shared" ref="E205:R205" si="200">IF($B205&lt;E$3,1,"")</f>
        <v/>
      </c>
      <c r="F205" s="6" t="str">
        <f t="shared" si="200"/>
        <v/>
      </c>
      <c r="G205" s="6" t="str">
        <f t="shared" si="200"/>
        <v/>
      </c>
      <c r="H205" s="6">
        <f t="shared" si="200"/>
        <v>1</v>
      </c>
      <c r="I205" s="6">
        <f t="shared" si="200"/>
        <v>1</v>
      </c>
      <c r="J205" s="6">
        <f t="shared" si="200"/>
        <v>1</v>
      </c>
      <c r="K205" s="6">
        <f t="shared" si="200"/>
        <v>1</v>
      </c>
      <c r="L205" s="6">
        <f t="shared" si="200"/>
        <v>1</v>
      </c>
      <c r="M205" s="6">
        <f t="shared" si="200"/>
        <v>1</v>
      </c>
      <c r="N205" s="6">
        <f t="shared" si="200"/>
        <v>1</v>
      </c>
      <c r="O205" s="6">
        <f t="shared" si="200"/>
        <v>1</v>
      </c>
      <c r="P205" s="6">
        <f t="shared" si="200"/>
        <v>1</v>
      </c>
      <c r="Q205" s="6">
        <f t="shared" si="200"/>
        <v>1</v>
      </c>
      <c r="R205" s="6">
        <f t="shared" si="200"/>
        <v>1</v>
      </c>
    </row>
    <row r="206" spans="1:18" ht="13">
      <c r="A206" s="11" t="s">
        <v>3299</v>
      </c>
      <c r="B206" s="17">
        <f>VLOOKUP(A206,list!A:P,16,FALSE)</f>
        <v>45732</v>
      </c>
      <c r="C206" s="18">
        <f>VLOOKUP(A206,list!A:P,3,FALSE)</f>
        <v>2690</v>
      </c>
      <c r="D206" s="6" t="str">
        <f>VLOOKUP(A206,list!A:P,12,FALSE)</f>
        <v>Kifisia</v>
      </c>
      <c r="E206" s="6" t="str">
        <f t="shared" ref="E206:R206" si="201">IF($B206&lt;E$3,1,"")</f>
        <v/>
      </c>
      <c r="F206" s="6" t="str">
        <f t="shared" si="201"/>
        <v/>
      </c>
      <c r="G206" s="6" t="str">
        <f t="shared" si="201"/>
        <v/>
      </c>
      <c r="H206" s="6" t="str">
        <f t="shared" si="201"/>
        <v/>
      </c>
      <c r="I206" s="6" t="str">
        <f t="shared" si="201"/>
        <v/>
      </c>
      <c r="J206" s="6">
        <f t="shared" si="201"/>
        <v>1</v>
      </c>
      <c r="K206" s="6">
        <f t="shared" si="201"/>
        <v>1</v>
      </c>
      <c r="L206" s="6">
        <f t="shared" si="201"/>
        <v>1</v>
      </c>
      <c r="M206" s="6">
        <f t="shared" si="201"/>
        <v>1</v>
      </c>
      <c r="N206" s="6">
        <f t="shared" si="201"/>
        <v>1</v>
      </c>
      <c r="O206" s="6">
        <f t="shared" si="201"/>
        <v>1</v>
      </c>
      <c r="P206" s="6">
        <f t="shared" si="201"/>
        <v>1</v>
      </c>
      <c r="Q206" s="6">
        <f t="shared" si="201"/>
        <v>1</v>
      </c>
      <c r="R206" s="6">
        <f t="shared" si="201"/>
        <v>1</v>
      </c>
    </row>
    <row r="207" spans="1:18" ht="13">
      <c r="A207" s="11" t="s">
        <v>4692</v>
      </c>
      <c r="B207" s="17">
        <f>VLOOKUP(A207,list!A:P,16,FALSE)</f>
        <v>45648</v>
      </c>
      <c r="C207" s="18">
        <f>VLOOKUP(A207,list!A:P,3,FALSE)</f>
        <v>1050</v>
      </c>
      <c r="D207" s="6" t="str">
        <f>VLOOKUP(A207,list!A:P,12,FALSE)</f>
        <v>Historic Center</v>
      </c>
      <c r="E207" s="6" t="str">
        <f t="shared" ref="E207:R207" si="202">IF($B207&lt;E$3,1,"")</f>
        <v/>
      </c>
      <c r="F207" s="6" t="str">
        <f t="shared" si="202"/>
        <v/>
      </c>
      <c r="G207" s="6">
        <f t="shared" si="202"/>
        <v>1</v>
      </c>
      <c r="H207" s="6">
        <f t="shared" si="202"/>
        <v>1</v>
      </c>
      <c r="I207" s="6">
        <f t="shared" si="202"/>
        <v>1</v>
      </c>
      <c r="J207" s="6">
        <f t="shared" si="202"/>
        <v>1</v>
      </c>
      <c r="K207" s="6">
        <f t="shared" si="202"/>
        <v>1</v>
      </c>
      <c r="L207" s="6">
        <f t="shared" si="202"/>
        <v>1</v>
      </c>
      <c r="M207" s="6">
        <f t="shared" si="202"/>
        <v>1</v>
      </c>
      <c r="N207" s="6">
        <f t="shared" si="202"/>
        <v>1</v>
      </c>
      <c r="O207" s="6">
        <f t="shared" si="202"/>
        <v>1</v>
      </c>
      <c r="P207" s="6">
        <f t="shared" si="202"/>
        <v>1</v>
      </c>
      <c r="Q207" s="6">
        <f t="shared" si="202"/>
        <v>1</v>
      </c>
      <c r="R207" s="6">
        <f t="shared" si="202"/>
        <v>1</v>
      </c>
    </row>
    <row r="208" spans="1:18" ht="13">
      <c r="A208" s="11" t="s">
        <v>3302</v>
      </c>
      <c r="B208" s="17">
        <f>VLOOKUP(A208,list!A:P,16,FALSE)</f>
        <v>46243</v>
      </c>
      <c r="C208" s="18">
        <f>VLOOKUP(A208,list!A:P,3,FALSE)</f>
        <v>1820</v>
      </c>
      <c r="D208" s="6" t="str">
        <f>VLOOKUP(A208,list!A:P,12,FALSE)</f>
        <v>Marousi</v>
      </c>
      <c r="E208" s="6" t="str">
        <f t="shared" ref="E208:R208" si="203">IF($B208&lt;E$3,1,"")</f>
        <v/>
      </c>
      <c r="F208" s="6" t="str">
        <f t="shared" si="203"/>
        <v/>
      </c>
      <c r="G208" s="6" t="str">
        <f t="shared" si="203"/>
        <v/>
      </c>
      <c r="H208" s="6" t="str">
        <f t="shared" si="203"/>
        <v/>
      </c>
      <c r="I208" s="6" t="str">
        <f t="shared" si="203"/>
        <v/>
      </c>
      <c r="J208" s="6" t="str">
        <f t="shared" si="203"/>
        <v/>
      </c>
      <c r="K208" s="6" t="str">
        <f t="shared" si="203"/>
        <v/>
      </c>
      <c r="L208" s="6" t="str">
        <f t="shared" si="203"/>
        <v/>
      </c>
      <c r="M208" s="6" t="str">
        <f t="shared" si="203"/>
        <v/>
      </c>
      <c r="N208" s="6" t="str">
        <f t="shared" si="203"/>
        <v/>
      </c>
      <c r="O208" s="6" t="str">
        <f t="shared" si="203"/>
        <v/>
      </c>
      <c r="P208" s="6" t="str">
        <f t="shared" si="203"/>
        <v/>
      </c>
      <c r="Q208" s="6" t="str">
        <f t="shared" si="203"/>
        <v/>
      </c>
      <c r="R208" s="6" t="str">
        <f t="shared" si="203"/>
        <v/>
      </c>
    </row>
    <row r="209" spans="1:18" ht="13">
      <c r="A209" s="11" t="s">
        <v>273</v>
      </c>
      <c r="B209" s="17">
        <f>VLOOKUP(A209,list!A:P,16,FALSE)</f>
        <v>45589</v>
      </c>
      <c r="C209" s="18">
        <f>VLOOKUP(A209,list!A:P,3,FALSE)</f>
        <v>2610</v>
      </c>
      <c r="D209" s="6" t="str">
        <f>VLOOKUP(A209,list!A:P,12,FALSE)</f>
        <v>Palaio Faliro</v>
      </c>
      <c r="E209" s="6">
        <f t="shared" ref="E209:R209" si="204">IF($B209&lt;E$3,1,"")</f>
        <v>1</v>
      </c>
      <c r="F209" s="6">
        <f t="shared" si="204"/>
        <v>1</v>
      </c>
      <c r="G209" s="6">
        <f t="shared" si="204"/>
        <v>1</v>
      </c>
      <c r="H209" s="6">
        <f t="shared" si="204"/>
        <v>1</v>
      </c>
      <c r="I209" s="6">
        <f t="shared" si="204"/>
        <v>1</v>
      </c>
      <c r="J209" s="6">
        <f t="shared" si="204"/>
        <v>1</v>
      </c>
      <c r="K209" s="6">
        <f t="shared" si="204"/>
        <v>1</v>
      </c>
      <c r="L209" s="6">
        <f t="shared" si="204"/>
        <v>1</v>
      </c>
      <c r="M209" s="6">
        <f t="shared" si="204"/>
        <v>1</v>
      </c>
      <c r="N209" s="6">
        <f t="shared" si="204"/>
        <v>1</v>
      </c>
      <c r="O209" s="6">
        <f t="shared" si="204"/>
        <v>1</v>
      </c>
      <c r="P209" s="6">
        <f t="shared" si="204"/>
        <v>1</v>
      </c>
      <c r="Q209" s="6">
        <f t="shared" si="204"/>
        <v>1</v>
      </c>
      <c r="R209" s="6">
        <f t="shared" si="204"/>
        <v>1</v>
      </c>
    </row>
    <row r="210" spans="1:18" ht="13">
      <c r="A210" s="11" t="s">
        <v>4694</v>
      </c>
      <c r="B210" s="17">
        <f>VLOOKUP(A210,list!A:P,16,FALSE)</f>
        <v>45654</v>
      </c>
      <c r="C210" s="18">
        <f>VLOOKUP(A210,list!A:P,3,FALSE)</f>
        <v>1210</v>
      </c>
      <c r="D210" s="6" t="str">
        <f>VLOOKUP(A210,list!A:P,12,FALSE)</f>
        <v>Historic Center</v>
      </c>
      <c r="E210" s="6" t="str">
        <f t="shared" ref="E210:R210" si="205">IF($B210&lt;E$3,1,"")</f>
        <v/>
      </c>
      <c r="F210" s="6" t="str">
        <f t="shared" si="205"/>
        <v/>
      </c>
      <c r="G210" s="6">
        <f t="shared" si="205"/>
        <v>1</v>
      </c>
      <c r="H210" s="6">
        <f t="shared" si="205"/>
        <v>1</v>
      </c>
      <c r="I210" s="6">
        <f t="shared" si="205"/>
        <v>1</v>
      </c>
      <c r="J210" s="6">
        <f t="shared" si="205"/>
        <v>1</v>
      </c>
      <c r="K210" s="6">
        <f t="shared" si="205"/>
        <v>1</v>
      </c>
      <c r="L210" s="6">
        <f t="shared" si="205"/>
        <v>1</v>
      </c>
      <c r="M210" s="6">
        <f t="shared" si="205"/>
        <v>1</v>
      </c>
      <c r="N210" s="6">
        <f t="shared" si="205"/>
        <v>1</v>
      </c>
      <c r="O210" s="6">
        <f t="shared" si="205"/>
        <v>1</v>
      </c>
      <c r="P210" s="6">
        <f t="shared" si="205"/>
        <v>1</v>
      </c>
      <c r="Q210" s="6">
        <f t="shared" si="205"/>
        <v>1</v>
      </c>
      <c r="R210" s="6">
        <f t="shared" si="205"/>
        <v>1</v>
      </c>
    </row>
    <row r="211" spans="1:18" ht="13">
      <c r="A211" s="11" t="s">
        <v>276</v>
      </c>
      <c r="B211" s="17">
        <f>VLOOKUP(A211,list!A:P,16,FALSE)</f>
        <v>45725</v>
      </c>
      <c r="C211" s="18">
        <f>VLOOKUP(A211,list!A:P,3,FALSE)</f>
        <v>1070</v>
      </c>
      <c r="D211" s="6" t="str">
        <f>VLOOKUP(A211,list!A:P,12,FALSE)</f>
        <v>Historic Center</v>
      </c>
      <c r="E211" s="6" t="str">
        <f t="shared" ref="E211:R211" si="206">IF($B211&lt;E$3,1,"")</f>
        <v/>
      </c>
      <c r="F211" s="6" t="str">
        <f t="shared" si="206"/>
        <v/>
      </c>
      <c r="G211" s="6" t="str">
        <f t="shared" si="206"/>
        <v/>
      </c>
      <c r="H211" s="6" t="str">
        <f t="shared" si="206"/>
        <v/>
      </c>
      <c r="I211" s="6" t="str">
        <f t="shared" si="206"/>
        <v/>
      </c>
      <c r="J211" s="6">
        <f t="shared" si="206"/>
        <v>1</v>
      </c>
      <c r="K211" s="6">
        <f t="shared" si="206"/>
        <v>1</v>
      </c>
      <c r="L211" s="6">
        <f t="shared" si="206"/>
        <v>1</v>
      </c>
      <c r="M211" s="6">
        <f t="shared" si="206"/>
        <v>1</v>
      </c>
      <c r="N211" s="6">
        <f t="shared" si="206"/>
        <v>1</v>
      </c>
      <c r="O211" s="6">
        <f t="shared" si="206"/>
        <v>1</v>
      </c>
      <c r="P211" s="6">
        <f t="shared" si="206"/>
        <v>1</v>
      </c>
      <c r="Q211" s="6">
        <f t="shared" si="206"/>
        <v>1</v>
      </c>
      <c r="R211" s="6">
        <f t="shared" si="206"/>
        <v>1</v>
      </c>
    </row>
    <row r="212" spans="1:18" ht="13">
      <c r="A212" s="11" t="s">
        <v>1206</v>
      </c>
      <c r="B212" s="17">
        <f>VLOOKUP(A212,list!A:P,16,FALSE)</f>
        <v>45597</v>
      </c>
      <c r="C212" s="18">
        <f>VLOOKUP(A212,list!A:P,3,FALSE)</f>
        <v>3890</v>
      </c>
      <c r="D212" s="6" t="str">
        <f>VLOOKUP(A212,list!A:P,12,FALSE)</f>
        <v>Mets-Kallimarmaro</v>
      </c>
      <c r="E212" s="6" t="str">
        <f t="shared" ref="E212:R212" si="207">IF($B212&lt;E$3,1,"")</f>
        <v/>
      </c>
      <c r="F212" s="6">
        <f t="shared" si="207"/>
        <v>1</v>
      </c>
      <c r="G212" s="6">
        <f t="shared" si="207"/>
        <v>1</v>
      </c>
      <c r="H212" s="6">
        <f t="shared" si="207"/>
        <v>1</v>
      </c>
      <c r="I212" s="6">
        <f t="shared" si="207"/>
        <v>1</v>
      </c>
      <c r="J212" s="6">
        <f t="shared" si="207"/>
        <v>1</v>
      </c>
      <c r="K212" s="6">
        <f t="shared" si="207"/>
        <v>1</v>
      </c>
      <c r="L212" s="6">
        <f t="shared" si="207"/>
        <v>1</v>
      </c>
      <c r="M212" s="6">
        <f t="shared" si="207"/>
        <v>1</v>
      </c>
      <c r="N212" s="6">
        <f t="shared" si="207"/>
        <v>1</v>
      </c>
      <c r="O212" s="6">
        <f t="shared" si="207"/>
        <v>1</v>
      </c>
      <c r="P212" s="6">
        <f t="shared" si="207"/>
        <v>1</v>
      </c>
      <c r="Q212" s="6">
        <f t="shared" si="207"/>
        <v>1</v>
      </c>
      <c r="R212" s="6">
        <f t="shared" si="207"/>
        <v>1</v>
      </c>
    </row>
    <row r="213" spans="1:18" ht="13">
      <c r="A213" s="11" t="s">
        <v>4696</v>
      </c>
      <c r="B213" s="17">
        <f>VLOOKUP(A213,list!A:P,16,FALSE)</f>
        <v>45594</v>
      </c>
      <c r="C213" s="18">
        <f>VLOOKUP(A213,list!A:P,3,FALSE)</f>
        <v>1520</v>
      </c>
      <c r="D213" s="6" t="str">
        <f>VLOOKUP(A213,list!A:P,12,FALSE)</f>
        <v>Palaio Faliro</v>
      </c>
      <c r="E213" s="6">
        <f t="shared" ref="E213:R213" si="208">IF($B213&lt;E$3,1,"")</f>
        <v>1</v>
      </c>
      <c r="F213" s="6">
        <f t="shared" si="208"/>
        <v>1</v>
      </c>
      <c r="G213" s="6">
        <f t="shared" si="208"/>
        <v>1</v>
      </c>
      <c r="H213" s="6">
        <f t="shared" si="208"/>
        <v>1</v>
      </c>
      <c r="I213" s="6">
        <f t="shared" si="208"/>
        <v>1</v>
      </c>
      <c r="J213" s="6">
        <f t="shared" si="208"/>
        <v>1</v>
      </c>
      <c r="K213" s="6">
        <f t="shared" si="208"/>
        <v>1</v>
      </c>
      <c r="L213" s="6">
        <f t="shared" si="208"/>
        <v>1</v>
      </c>
      <c r="M213" s="6">
        <f t="shared" si="208"/>
        <v>1</v>
      </c>
      <c r="N213" s="6">
        <f t="shared" si="208"/>
        <v>1</v>
      </c>
      <c r="O213" s="6">
        <f t="shared" si="208"/>
        <v>1</v>
      </c>
      <c r="P213" s="6">
        <f t="shared" si="208"/>
        <v>1</v>
      </c>
      <c r="Q213" s="6">
        <f t="shared" si="208"/>
        <v>1</v>
      </c>
      <c r="R213" s="6">
        <f t="shared" si="208"/>
        <v>1</v>
      </c>
    </row>
    <row r="214" spans="1:18" ht="13">
      <c r="A214" s="11" t="s">
        <v>4698</v>
      </c>
      <c r="B214" s="17">
        <f>VLOOKUP(A214,list!A:P,16,FALSE)</f>
        <v>45594</v>
      </c>
      <c r="C214" s="18">
        <f>VLOOKUP(A214,list!A:P,3,FALSE)</f>
        <v>1380</v>
      </c>
      <c r="D214" s="6" t="str">
        <f>VLOOKUP(A214,list!A:P,12,FALSE)</f>
        <v>Kolonaki</v>
      </c>
      <c r="E214" s="6">
        <f t="shared" ref="E214:R214" si="209">IF($B214&lt;E$3,1,"")</f>
        <v>1</v>
      </c>
      <c r="F214" s="6">
        <f t="shared" si="209"/>
        <v>1</v>
      </c>
      <c r="G214" s="6">
        <f t="shared" si="209"/>
        <v>1</v>
      </c>
      <c r="H214" s="6">
        <f t="shared" si="209"/>
        <v>1</v>
      </c>
      <c r="I214" s="6">
        <f t="shared" si="209"/>
        <v>1</v>
      </c>
      <c r="J214" s="6">
        <f t="shared" si="209"/>
        <v>1</v>
      </c>
      <c r="K214" s="6">
        <f t="shared" si="209"/>
        <v>1</v>
      </c>
      <c r="L214" s="6">
        <f t="shared" si="209"/>
        <v>1</v>
      </c>
      <c r="M214" s="6">
        <f t="shared" si="209"/>
        <v>1</v>
      </c>
      <c r="N214" s="6">
        <f t="shared" si="209"/>
        <v>1</v>
      </c>
      <c r="O214" s="6">
        <f t="shared" si="209"/>
        <v>1</v>
      </c>
      <c r="P214" s="6">
        <f t="shared" si="209"/>
        <v>1</v>
      </c>
      <c r="Q214" s="6">
        <f t="shared" si="209"/>
        <v>1</v>
      </c>
      <c r="R214" s="6">
        <f t="shared" si="209"/>
        <v>1</v>
      </c>
    </row>
    <row r="215" spans="1:18" ht="13">
      <c r="A215" s="11" t="s">
        <v>1209</v>
      </c>
      <c r="B215" s="17">
        <f>VLOOKUP(A215,list!A:P,16,FALSE)</f>
        <v>45961</v>
      </c>
      <c r="C215" s="18">
        <f>VLOOKUP(A215,list!A:P,3,FALSE)</f>
        <v>1590</v>
      </c>
      <c r="D215" s="6" t="str">
        <f>VLOOKUP(A215,list!A:P,12,FALSE)</f>
        <v>Agia Paraskevi</v>
      </c>
      <c r="E215" s="6" t="str">
        <f t="shared" ref="E215:R215" si="210">IF($B215&lt;E$3,1,"")</f>
        <v/>
      </c>
      <c r="F215" s="6" t="str">
        <f t="shared" si="210"/>
        <v/>
      </c>
      <c r="G215" s="6" t="str">
        <f t="shared" si="210"/>
        <v/>
      </c>
      <c r="H215" s="6" t="str">
        <f t="shared" si="210"/>
        <v/>
      </c>
      <c r="I215" s="6" t="str">
        <f t="shared" si="210"/>
        <v/>
      </c>
      <c r="J215" s="6" t="str">
        <f t="shared" si="210"/>
        <v/>
      </c>
      <c r="K215" s="6" t="str">
        <f t="shared" si="210"/>
        <v/>
      </c>
      <c r="L215" s="6" t="str">
        <f t="shared" si="210"/>
        <v/>
      </c>
      <c r="M215" s="6" t="str">
        <f t="shared" si="210"/>
        <v/>
      </c>
      <c r="N215" s="6" t="str">
        <f t="shared" si="210"/>
        <v/>
      </c>
      <c r="O215" s="6" t="str">
        <f t="shared" si="210"/>
        <v/>
      </c>
      <c r="P215" s="6" t="str">
        <f t="shared" si="210"/>
        <v/>
      </c>
      <c r="Q215" s="6">
        <f t="shared" si="210"/>
        <v>1</v>
      </c>
      <c r="R215" s="6">
        <f t="shared" si="210"/>
        <v>1</v>
      </c>
    </row>
    <row r="216" spans="1:18" ht="13">
      <c r="A216" s="11" t="s">
        <v>278</v>
      </c>
      <c r="B216" s="17">
        <f>VLOOKUP(A216,list!A:P,16,FALSE)</f>
        <v>45596</v>
      </c>
      <c r="C216" s="18">
        <f>VLOOKUP(A216,list!A:P,3,FALSE)</f>
        <v>830</v>
      </c>
      <c r="D216" s="6" t="str">
        <f>VLOOKUP(A216,list!A:P,12,FALSE)</f>
        <v>Palaio Faliro</v>
      </c>
      <c r="E216" s="6">
        <f t="shared" ref="E216:R216" si="211">IF($B216&lt;E$3,1,"")</f>
        <v>1</v>
      </c>
      <c r="F216" s="6">
        <f t="shared" si="211"/>
        <v>1</v>
      </c>
      <c r="G216" s="6">
        <f t="shared" si="211"/>
        <v>1</v>
      </c>
      <c r="H216" s="6">
        <f t="shared" si="211"/>
        <v>1</v>
      </c>
      <c r="I216" s="6">
        <f t="shared" si="211"/>
        <v>1</v>
      </c>
      <c r="J216" s="6">
        <f t="shared" si="211"/>
        <v>1</v>
      </c>
      <c r="K216" s="6">
        <f t="shared" si="211"/>
        <v>1</v>
      </c>
      <c r="L216" s="6">
        <f t="shared" si="211"/>
        <v>1</v>
      </c>
      <c r="M216" s="6">
        <f t="shared" si="211"/>
        <v>1</v>
      </c>
      <c r="N216" s="6">
        <f t="shared" si="211"/>
        <v>1</v>
      </c>
      <c r="O216" s="6">
        <f t="shared" si="211"/>
        <v>1</v>
      </c>
      <c r="P216" s="6">
        <f t="shared" si="211"/>
        <v>1</v>
      </c>
      <c r="Q216" s="6">
        <f t="shared" si="211"/>
        <v>1</v>
      </c>
      <c r="R216" s="6">
        <f t="shared" si="211"/>
        <v>1</v>
      </c>
    </row>
    <row r="217" spans="1:18" ht="13">
      <c r="A217" s="11" t="s">
        <v>1212</v>
      </c>
      <c r="B217" s="17">
        <f>VLOOKUP(A217,list!A:P,16,FALSE)</f>
        <v>45808</v>
      </c>
      <c r="C217" s="18">
        <f>VLOOKUP(A217,list!A:P,3,FALSE)</f>
        <v>1250</v>
      </c>
      <c r="D217" s="6" t="str">
        <f>VLOOKUP(A217,list!A:P,12,FALSE)</f>
        <v>Vrilissia</v>
      </c>
      <c r="E217" s="6" t="str">
        <f t="shared" ref="E217:R217" si="212">IF($B217&lt;E$3,1,"")</f>
        <v/>
      </c>
      <c r="F217" s="6" t="str">
        <f t="shared" si="212"/>
        <v/>
      </c>
      <c r="G217" s="6" t="str">
        <f t="shared" si="212"/>
        <v/>
      </c>
      <c r="H217" s="6" t="str">
        <f t="shared" si="212"/>
        <v/>
      </c>
      <c r="I217" s="6" t="str">
        <f t="shared" si="212"/>
        <v/>
      </c>
      <c r="J217" s="6" t="str">
        <f t="shared" si="212"/>
        <v/>
      </c>
      <c r="K217" s="6" t="str">
        <f t="shared" si="212"/>
        <v/>
      </c>
      <c r="L217" s="6">
        <f t="shared" si="212"/>
        <v>1</v>
      </c>
      <c r="M217" s="6">
        <f t="shared" si="212"/>
        <v>1</v>
      </c>
      <c r="N217" s="6">
        <f t="shared" si="212"/>
        <v>1</v>
      </c>
      <c r="O217" s="6">
        <f t="shared" si="212"/>
        <v>1</v>
      </c>
      <c r="P217" s="6">
        <f t="shared" si="212"/>
        <v>1</v>
      </c>
      <c r="Q217" s="6">
        <f t="shared" si="212"/>
        <v>1</v>
      </c>
      <c r="R217" s="6">
        <f t="shared" si="212"/>
        <v>1</v>
      </c>
    </row>
    <row r="218" spans="1:18" ht="13">
      <c r="A218" s="11" t="s">
        <v>3305</v>
      </c>
      <c r="B218" s="17">
        <f>VLOOKUP(A218,list!A:P,16,FALSE)</f>
        <v>45808</v>
      </c>
      <c r="C218" s="18">
        <f>VLOOKUP(A218,list!A:P,3,FALSE)</f>
        <v>1320</v>
      </c>
      <c r="D218" s="6" t="str">
        <f>VLOOKUP(A218,list!A:P,12,FALSE)</f>
        <v>Glyfada</v>
      </c>
      <c r="E218" s="6" t="str">
        <f t="shared" ref="E218:R218" si="213">IF($B218&lt;E$3,1,"")</f>
        <v/>
      </c>
      <c r="F218" s="6" t="str">
        <f t="shared" si="213"/>
        <v/>
      </c>
      <c r="G218" s="6" t="str">
        <f t="shared" si="213"/>
        <v/>
      </c>
      <c r="H218" s="6" t="str">
        <f t="shared" si="213"/>
        <v/>
      </c>
      <c r="I218" s="6" t="str">
        <f t="shared" si="213"/>
        <v/>
      </c>
      <c r="J218" s="6" t="str">
        <f t="shared" si="213"/>
        <v/>
      </c>
      <c r="K218" s="6" t="str">
        <f t="shared" si="213"/>
        <v/>
      </c>
      <c r="L218" s="6">
        <f t="shared" si="213"/>
        <v>1</v>
      </c>
      <c r="M218" s="6">
        <f t="shared" si="213"/>
        <v>1</v>
      </c>
      <c r="N218" s="6">
        <f t="shared" si="213"/>
        <v>1</v>
      </c>
      <c r="O218" s="6">
        <f t="shared" si="213"/>
        <v>1</v>
      </c>
      <c r="P218" s="6">
        <f t="shared" si="213"/>
        <v>1</v>
      </c>
      <c r="Q218" s="6">
        <f t="shared" si="213"/>
        <v>1</v>
      </c>
      <c r="R218" s="6">
        <f t="shared" si="213"/>
        <v>1</v>
      </c>
    </row>
    <row r="219" spans="1:18" ht="13">
      <c r="A219" s="11" t="s">
        <v>3308</v>
      </c>
      <c r="B219" s="17">
        <f>VLOOKUP(A219,list!A:P,16,FALSE)</f>
        <v>45808</v>
      </c>
      <c r="C219" s="18">
        <f>VLOOKUP(A219,list!A:P,3,FALSE)</f>
        <v>2170</v>
      </c>
      <c r="D219" s="6" t="str">
        <f>VLOOKUP(A219,list!A:P,12,FALSE)</f>
        <v>Kifisia</v>
      </c>
      <c r="E219" s="6" t="str">
        <f t="shared" ref="E219:R219" si="214">IF($B219&lt;E$3,1,"")</f>
        <v/>
      </c>
      <c r="F219" s="6" t="str">
        <f t="shared" si="214"/>
        <v/>
      </c>
      <c r="G219" s="6" t="str">
        <f t="shared" si="214"/>
        <v/>
      </c>
      <c r="H219" s="6" t="str">
        <f t="shared" si="214"/>
        <v/>
      </c>
      <c r="I219" s="6" t="str">
        <f t="shared" si="214"/>
        <v/>
      </c>
      <c r="J219" s="6" t="str">
        <f t="shared" si="214"/>
        <v/>
      </c>
      <c r="K219" s="6" t="str">
        <f t="shared" si="214"/>
        <v/>
      </c>
      <c r="L219" s="6">
        <f t="shared" si="214"/>
        <v>1</v>
      </c>
      <c r="M219" s="6">
        <f t="shared" si="214"/>
        <v>1</v>
      </c>
      <c r="N219" s="6">
        <f t="shared" si="214"/>
        <v>1</v>
      </c>
      <c r="O219" s="6">
        <f t="shared" si="214"/>
        <v>1</v>
      </c>
      <c r="P219" s="6">
        <f t="shared" si="214"/>
        <v>1</v>
      </c>
      <c r="Q219" s="6">
        <f t="shared" si="214"/>
        <v>1</v>
      </c>
      <c r="R219" s="6">
        <f t="shared" si="214"/>
        <v>1</v>
      </c>
    </row>
    <row r="220" spans="1:18" ht="13">
      <c r="A220" s="11" t="s">
        <v>1215</v>
      </c>
      <c r="B220" s="17">
        <f>VLOOKUP(A220,list!A:P,16,FALSE)</f>
        <v>45747</v>
      </c>
      <c r="C220" s="18">
        <f>VLOOKUP(A220,list!A:P,3,FALSE)</f>
        <v>1540</v>
      </c>
      <c r="D220" s="6" t="str">
        <f>VLOOKUP(A220,list!A:P,12,FALSE)</f>
        <v>Kifisia</v>
      </c>
      <c r="E220" s="6" t="str">
        <f t="shared" ref="E220:R220" si="215">IF($B220&lt;E$3,1,"")</f>
        <v/>
      </c>
      <c r="F220" s="6" t="str">
        <f t="shared" si="215"/>
        <v/>
      </c>
      <c r="G220" s="6" t="str">
        <f t="shared" si="215"/>
        <v/>
      </c>
      <c r="H220" s="6" t="str">
        <f t="shared" si="215"/>
        <v/>
      </c>
      <c r="I220" s="6" t="str">
        <f t="shared" si="215"/>
        <v/>
      </c>
      <c r="J220" s="6">
        <f t="shared" si="215"/>
        <v>1</v>
      </c>
      <c r="K220" s="6">
        <f t="shared" si="215"/>
        <v>1</v>
      </c>
      <c r="L220" s="6">
        <f t="shared" si="215"/>
        <v>1</v>
      </c>
      <c r="M220" s="6">
        <f t="shared" si="215"/>
        <v>1</v>
      </c>
      <c r="N220" s="6">
        <f t="shared" si="215"/>
        <v>1</v>
      </c>
      <c r="O220" s="6">
        <f t="shared" si="215"/>
        <v>1</v>
      </c>
      <c r="P220" s="6">
        <f t="shared" si="215"/>
        <v>1</v>
      </c>
      <c r="Q220" s="6">
        <f t="shared" si="215"/>
        <v>1</v>
      </c>
      <c r="R220" s="6">
        <f t="shared" si="215"/>
        <v>1</v>
      </c>
    </row>
    <row r="221" spans="1:18" ht="13">
      <c r="A221" s="11" t="s">
        <v>1218</v>
      </c>
      <c r="B221" s="17">
        <f>VLOOKUP(A221,list!A:P,16,FALSE)</f>
        <v>45869</v>
      </c>
      <c r="C221" s="18">
        <f>VLOOKUP(A221,list!A:P,3,FALSE)</f>
        <v>1280</v>
      </c>
      <c r="D221" s="6" t="str">
        <f>VLOOKUP(A221,list!A:P,12,FALSE)</f>
        <v>Kolonaki</v>
      </c>
      <c r="E221" s="6" t="str">
        <f t="shared" ref="E221:R221" si="216">IF($B221&lt;E$3,1,"")</f>
        <v/>
      </c>
      <c r="F221" s="6" t="str">
        <f t="shared" si="216"/>
        <v/>
      </c>
      <c r="G221" s="6" t="str">
        <f t="shared" si="216"/>
        <v/>
      </c>
      <c r="H221" s="6" t="str">
        <f t="shared" si="216"/>
        <v/>
      </c>
      <c r="I221" s="6" t="str">
        <f t="shared" si="216"/>
        <v/>
      </c>
      <c r="J221" s="6" t="str">
        <f t="shared" si="216"/>
        <v/>
      </c>
      <c r="K221" s="6" t="str">
        <f t="shared" si="216"/>
        <v/>
      </c>
      <c r="L221" s="6" t="str">
        <f t="shared" si="216"/>
        <v/>
      </c>
      <c r="M221" s="6" t="str">
        <f t="shared" si="216"/>
        <v/>
      </c>
      <c r="N221" s="6">
        <f t="shared" si="216"/>
        <v>1</v>
      </c>
      <c r="O221" s="6">
        <f t="shared" si="216"/>
        <v>1</v>
      </c>
      <c r="P221" s="6">
        <f t="shared" si="216"/>
        <v>1</v>
      </c>
      <c r="Q221" s="6">
        <f t="shared" si="216"/>
        <v>1</v>
      </c>
      <c r="R221" s="6">
        <f t="shared" si="216"/>
        <v>1</v>
      </c>
    </row>
    <row r="222" spans="1:18" ht="13">
      <c r="A222" s="11" t="s">
        <v>4588</v>
      </c>
      <c r="B222" s="17">
        <f>VLOOKUP(A222,list!A:P,16,FALSE)</f>
        <v>45869</v>
      </c>
      <c r="C222" s="18">
        <f>VLOOKUP(A222,list!A:P,3,FALSE)</f>
        <v>1940</v>
      </c>
      <c r="D222" s="6" t="str">
        <f>VLOOKUP(A222,list!A:P,12,FALSE)</f>
        <v>Chalandri</v>
      </c>
      <c r="E222" s="6" t="str">
        <f t="shared" ref="E222:R222" si="217">IF($B222&lt;E$3,1,"")</f>
        <v/>
      </c>
      <c r="F222" s="6" t="str">
        <f t="shared" si="217"/>
        <v/>
      </c>
      <c r="G222" s="6" t="str">
        <f t="shared" si="217"/>
        <v/>
      </c>
      <c r="H222" s="6" t="str">
        <f t="shared" si="217"/>
        <v/>
      </c>
      <c r="I222" s="6" t="str">
        <f t="shared" si="217"/>
        <v/>
      </c>
      <c r="J222" s="6" t="str">
        <f t="shared" si="217"/>
        <v/>
      </c>
      <c r="K222" s="6" t="str">
        <f t="shared" si="217"/>
        <v/>
      </c>
      <c r="L222" s="6" t="str">
        <f t="shared" si="217"/>
        <v/>
      </c>
      <c r="M222" s="6" t="str">
        <f t="shared" si="217"/>
        <v/>
      </c>
      <c r="N222" s="6">
        <f t="shared" si="217"/>
        <v>1</v>
      </c>
      <c r="O222" s="6">
        <f t="shared" si="217"/>
        <v>1</v>
      </c>
      <c r="P222" s="6">
        <f t="shared" si="217"/>
        <v>1</v>
      </c>
      <c r="Q222" s="6">
        <f t="shared" si="217"/>
        <v>1</v>
      </c>
      <c r="R222" s="6">
        <f t="shared" si="217"/>
        <v>1</v>
      </c>
    </row>
    <row r="223" spans="1:18" ht="13">
      <c r="A223" s="11" t="s">
        <v>3311</v>
      </c>
      <c r="B223" s="17">
        <f>VLOOKUP(A223,list!A:P,16,FALSE)</f>
        <v>45688</v>
      </c>
      <c r="C223" s="18">
        <f>VLOOKUP(A223,list!A:P,3,FALSE)</f>
        <v>2080</v>
      </c>
      <c r="D223" s="6" t="str">
        <f>VLOOKUP(A223,list!A:P,12,FALSE)</f>
        <v>Alimos</v>
      </c>
      <c r="E223" s="6" t="str">
        <f t="shared" ref="E223:R223" si="218">IF($B223&lt;E$3,1,"")</f>
        <v/>
      </c>
      <c r="F223" s="6" t="str">
        <f t="shared" si="218"/>
        <v/>
      </c>
      <c r="G223" s="6" t="str">
        <f t="shared" si="218"/>
        <v/>
      </c>
      <c r="H223" s="6">
        <f t="shared" si="218"/>
        <v>1</v>
      </c>
      <c r="I223" s="6">
        <f t="shared" si="218"/>
        <v>1</v>
      </c>
      <c r="J223" s="6">
        <f t="shared" si="218"/>
        <v>1</v>
      </c>
      <c r="K223" s="6">
        <f t="shared" si="218"/>
        <v>1</v>
      </c>
      <c r="L223" s="6">
        <f t="shared" si="218"/>
        <v>1</v>
      </c>
      <c r="M223" s="6">
        <f t="shared" si="218"/>
        <v>1</v>
      </c>
      <c r="N223" s="6">
        <f t="shared" si="218"/>
        <v>1</v>
      </c>
      <c r="O223" s="6">
        <f t="shared" si="218"/>
        <v>1</v>
      </c>
      <c r="P223" s="6">
        <f t="shared" si="218"/>
        <v>1</v>
      </c>
      <c r="Q223" s="6">
        <f t="shared" si="218"/>
        <v>1</v>
      </c>
      <c r="R223" s="6">
        <f t="shared" si="218"/>
        <v>1</v>
      </c>
    </row>
    <row r="224" spans="1:18" ht="13">
      <c r="A224" s="11" t="s">
        <v>1221</v>
      </c>
      <c r="B224" s="17">
        <f>VLOOKUP(A224,list!A:P,16,FALSE)</f>
        <v>46022</v>
      </c>
      <c r="C224" s="18">
        <f>VLOOKUP(A224,list!A:P,3,FALSE)</f>
        <v>1170</v>
      </c>
      <c r="D224" s="6" t="str">
        <f>VLOOKUP(A224,list!A:P,12,FALSE)</f>
        <v>Marousi</v>
      </c>
      <c r="E224" s="6" t="str">
        <f t="shared" ref="E224:R224" si="219">IF($B224&lt;E$3,1,"")</f>
        <v/>
      </c>
      <c r="F224" s="6" t="str">
        <f t="shared" si="219"/>
        <v/>
      </c>
      <c r="G224" s="6" t="str">
        <f t="shared" si="219"/>
        <v/>
      </c>
      <c r="H224" s="6" t="str">
        <f t="shared" si="219"/>
        <v/>
      </c>
      <c r="I224" s="6" t="str">
        <f t="shared" si="219"/>
        <v/>
      </c>
      <c r="J224" s="6" t="str">
        <f t="shared" si="219"/>
        <v/>
      </c>
      <c r="K224" s="6" t="str">
        <f t="shared" si="219"/>
        <v/>
      </c>
      <c r="L224" s="6" t="str">
        <f t="shared" si="219"/>
        <v/>
      </c>
      <c r="M224" s="6" t="str">
        <f t="shared" si="219"/>
        <v/>
      </c>
      <c r="N224" s="6" t="str">
        <f t="shared" si="219"/>
        <v/>
      </c>
      <c r="O224" s="6" t="str">
        <f t="shared" si="219"/>
        <v/>
      </c>
      <c r="P224" s="6" t="str">
        <f t="shared" si="219"/>
        <v/>
      </c>
      <c r="Q224" s="6" t="str">
        <f t="shared" si="219"/>
        <v/>
      </c>
      <c r="R224" s="6" t="str">
        <f t="shared" si="219"/>
        <v/>
      </c>
    </row>
    <row r="225" spans="1:18" ht="13">
      <c r="A225" s="11" t="s">
        <v>281</v>
      </c>
      <c r="B225" s="17">
        <f>VLOOKUP(A225,list!A:P,16,FALSE)</f>
        <v>45657</v>
      </c>
      <c r="C225" s="18">
        <f>VLOOKUP(A225,list!A:P,3,FALSE)</f>
        <v>800</v>
      </c>
      <c r="D225" s="6" t="str">
        <f>VLOOKUP(A225,list!A:P,12,FALSE)</f>
        <v>Ampelokipoi</v>
      </c>
      <c r="E225" s="6" t="str">
        <f t="shared" ref="E225:R225" si="220">IF($B225&lt;E$3,1,"")</f>
        <v/>
      </c>
      <c r="F225" s="6" t="str">
        <f t="shared" si="220"/>
        <v/>
      </c>
      <c r="G225" s="6">
        <f t="shared" si="220"/>
        <v>1</v>
      </c>
      <c r="H225" s="6">
        <f t="shared" si="220"/>
        <v>1</v>
      </c>
      <c r="I225" s="6">
        <f t="shared" si="220"/>
        <v>1</v>
      </c>
      <c r="J225" s="6">
        <f t="shared" si="220"/>
        <v>1</v>
      </c>
      <c r="K225" s="6">
        <f t="shared" si="220"/>
        <v>1</v>
      </c>
      <c r="L225" s="6">
        <f t="shared" si="220"/>
        <v>1</v>
      </c>
      <c r="M225" s="6">
        <f t="shared" si="220"/>
        <v>1</v>
      </c>
      <c r="N225" s="6">
        <f t="shared" si="220"/>
        <v>1</v>
      </c>
      <c r="O225" s="6">
        <f t="shared" si="220"/>
        <v>1</v>
      </c>
      <c r="P225" s="6">
        <f t="shared" si="220"/>
        <v>1</v>
      </c>
      <c r="Q225" s="6">
        <f t="shared" si="220"/>
        <v>1</v>
      </c>
      <c r="R225" s="6">
        <f t="shared" si="220"/>
        <v>1</v>
      </c>
    </row>
    <row r="226" spans="1:18" ht="13">
      <c r="A226" s="11" t="s">
        <v>284</v>
      </c>
      <c r="B226" s="17">
        <f>VLOOKUP(A226,list!A:P,16,FALSE)</f>
        <v>45657</v>
      </c>
      <c r="C226" s="18">
        <f>VLOOKUP(A226,list!A:P,3,FALSE)</f>
        <v>880</v>
      </c>
      <c r="D226" s="6" t="str">
        <f>VLOOKUP(A226,list!A:P,12,FALSE)</f>
        <v>Vasilissis Sofias Avenue</v>
      </c>
      <c r="E226" s="6" t="str">
        <f t="shared" ref="E226:R226" si="221">IF($B226&lt;E$3,1,"")</f>
        <v/>
      </c>
      <c r="F226" s="6" t="str">
        <f t="shared" si="221"/>
        <v/>
      </c>
      <c r="G226" s="6">
        <f t="shared" si="221"/>
        <v>1</v>
      </c>
      <c r="H226" s="6">
        <f t="shared" si="221"/>
        <v>1</v>
      </c>
      <c r="I226" s="6">
        <f t="shared" si="221"/>
        <v>1</v>
      </c>
      <c r="J226" s="6">
        <f t="shared" si="221"/>
        <v>1</v>
      </c>
      <c r="K226" s="6">
        <f t="shared" si="221"/>
        <v>1</v>
      </c>
      <c r="L226" s="6">
        <f t="shared" si="221"/>
        <v>1</v>
      </c>
      <c r="M226" s="6">
        <f t="shared" si="221"/>
        <v>1</v>
      </c>
      <c r="N226" s="6">
        <f t="shared" si="221"/>
        <v>1</v>
      </c>
      <c r="O226" s="6">
        <f t="shared" si="221"/>
        <v>1</v>
      </c>
      <c r="P226" s="6">
        <f t="shared" si="221"/>
        <v>1</v>
      </c>
      <c r="Q226" s="6">
        <f t="shared" si="221"/>
        <v>1</v>
      </c>
      <c r="R226" s="6">
        <f t="shared" si="221"/>
        <v>1</v>
      </c>
    </row>
    <row r="227" spans="1:18" ht="13">
      <c r="A227" s="11" t="s">
        <v>1224</v>
      </c>
      <c r="B227" s="17">
        <f>VLOOKUP(A227,list!A:P,16,FALSE)</f>
        <v>45657</v>
      </c>
      <c r="C227" s="18">
        <f>VLOOKUP(A227,list!A:P,3,FALSE)</f>
        <v>1010</v>
      </c>
      <c r="D227" s="6" t="str">
        <f>VLOOKUP(A227,list!A:P,12,FALSE)</f>
        <v>Marousi</v>
      </c>
      <c r="E227" s="6" t="str">
        <f t="shared" ref="E227:R227" si="222">IF($B227&lt;E$3,1,"")</f>
        <v/>
      </c>
      <c r="F227" s="6" t="str">
        <f t="shared" si="222"/>
        <v/>
      </c>
      <c r="G227" s="6">
        <f t="shared" si="222"/>
        <v>1</v>
      </c>
      <c r="H227" s="6">
        <f t="shared" si="222"/>
        <v>1</v>
      </c>
      <c r="I227" s="6">
        <f t="shared" si="222"/>
        <v>1</v>
      </c>
      <c r="J227" s="6">
        <f t="shared" si="222"/>
        <v>1</v>
      </c>
      <c r="K227" s="6">
        <f t="shared" si="222"/>
        <v>1</v>
      </c>
      <c r="L227" s="6">
        <f t="shared" si="222"/>
        <v>1</v>
      </c>
      <c r="M227" s="6">
        <f t="shared" si="222"/>
        <v>1</v>
      </c>
      <c r="N227" s="6">
        <f t="shared" si="222"/>
        <v>1</v>
      </c>
      <c r="O227" s="6">
        <f t="shared" si="222"/>
        <v>1</v>
      </c>
      <c r="P227" s="6">
        <f t="shared" si="222"/>
        <v>1</v>
      </c>
      <c r="Q227" s="6">
        <f t="shared" si="222"/>
        <v>1</v>
      </c>
      <c r="R227" s="6">
        <f t="shared" si="222"/>
        <v>1</v>
      </c>
    </row>
    <row r="228" spans="1:18" ht="13">
      <c r="A228" s="11" t="s">
        <v>3314</v>
      </c>
      <c r="B228" s="17">
        <f>VLOOKUP(A228,list!A:P,16,FALSE)</f>
        <v>45657</v>
      </c>
      <c r="C228" s="18">
        <f>VLOOKUP(A228,list!A:P,3,FALSE)</f>
        <v>2320</v>
      </c>
      <c r="D228" s="6" t="str">
        <f>VLOOKUP(A228,list!A:P,12,FALSE)</f>
        <v>Politeia</v>
      </c>
      <c r="E228" s="6" t="str">
        <f t="shared" ref="E228:R228" si="223">IF($B228&lt;E$3,1,"")</f>
        <v/>
      </c>
      <c r="F228" s="6" t="str">
        <f t="shared" si="223"/>
        <v/>
      </c>
      <c r="G228" s="6">
        <f t="shared" si="223"/>
        <v>1</v>
      </c>
      <c r="H228" s="6">
        <f t="shared" si="223"/>
        <v>1</v>
      </c>
      <c r="I228" s="6">
        <f t="shared" si="223"/>
        <v>1</v>
      </c>
      <c r="J228" s="6">
        <f t="shared" si="223"/>
        <v>1</v>
      </c>
      <c r="K228" s="6">
        <f t="shared" si="223"/>
        <v>1</v>
      </c>
      <c r="L228" s="6">
        <f t="shared" si="223"/>
        <v>1</v>
      </c>
      <c r="M228" s="6">
        <f t="shared" si="223"/>
        <v>1</v>
      </c>
      <c r="N228" s="6">
        <f t="shared" si="223"/>
        <v>1</v>
      </c>
      <c r="O228" s="6">
        <f t="shared" si="223"/>
        <v>1</v>
      </c>
      <c r="P228" s="6">
        <f t="shared" si="223"/>
        <v>1</v>
      </c>
      <c r="Q228" s="6">
        <f t="shared" si="223"/>
        <v>1</v>
      </c>
      <c r="R228" s="6">
        <f t="shared" si="223"/>
        <v>1</v>
      </c>
    </row>
    <row r="229" spans="1:18" ht="13">
      <c r="A229" s="11" t="s">
        <v>1227</v>
      </c>
      <c r="B229" s="17">
        <f>VLOOKUP(A229,list!A:P,16,FALSE)</f>
        <v>45900</v>
      </c>
      <c r="C229" s="18">
        <f>VLOOKUP(A229,list!A:P,3,FALSE)</f>
        <v>1230</v>
      </c>
      <c r="D229" s="6" t="str">
        <f>VLOOKUP(A229,list!A:P,12,FALSE)</f>
        <v>Cholargos</v>
      </c>
      <c r="E229" s="6" t="str">
        <f t="shared" ref="E229:R229" si="224">IF($B229&lt;E$3,1,"")</f>
        <v/>
      </c>
      <c r="F229" s="6" t="str">
        <f t="shared" si="224"/>
        <v/>
      </c>
      <c r="G229" s="6" t="str">
        <f t="shared" si="224"/>
        <v/>
      </c>
      <c r="H229" s="6" t="str">
        <f t="shared" si="224"/>
        <v/>
      </c>
      <c r="I229" s="6" t="str">
        <f t="shared" si="224"/>
        <v/>
      </c>
      <c r="J229" s="6" t="str">
        <f t="shared" si="224"/>
        <v/>
      </c>
      <c r="K229" s="6" t="str">
        <f t="shared" si="224"/>
        <v/>
      </c>
      <c r="L229" s="6" t="str">
        <f t="shared" si="224"/>
        <v/>
      </c>
      <c r="M229" s="6" t="str">
        <f t="shared" si="224"/>
        <v/>
      </c>
      <c r="N229" s="6" t="str">
        <f t="shared" si="224"/>
        <v/>
      </c>
      <c r="O229" s="6">
        <f t="shared" si="224"/>
        <v>1</v>
      </c>
      <c r="P229" s="6">
        <f t="shared" si="224"/>
        <v>1</v>
      </c>
      <c r="Q229" s="6">
        <f t="shared" si="224"/>
        <v>1</v>
      </c>
      <c r="R229" s="6">
        <f t="shared" si="224"/>
        <v>1</v>
      </c>
    </row>
    <row r="230" spans="1:18" ht="13">
      <c r="A230" s="11" t="s">
        <v>4660</v>
      </c>
      <c r="B230" s="17">
        <f>VLOOKUP(A230,list!A:P,16,FALSE)</f>
        <v>45960</v>
      </c>
      <c r="C230" s="18">
        <f>VLOOKUP(A230,list!A:P,3,FALSE)</f>
        <v>2100</v>
      </c>
      <c r="D230" s="6" t="str">
        <f>VLOOKUP(A230,list!A:P,12,FALSE)</f>
        <v>Marousi</v>
      </c>
      <c r="E230" s="6" t="str">
        <f t="shared" ref="E230:R230" si="225">IF($B230&lt;E$3,1,"")</f>
        <v/>
      </c>
      <c r="F230" s="6" t="str">
        <f t="shared" si="225"/>
        <v/>
      </c>
      <c r="G230" s="6" t="str">
        <f t="shared" si="225"/>
        <v/>
      </c>
      <c r="H230" s="6" t="str">
        <f t="shared" si="225"/>
        <v/>
      </c>
      <c r="I230" s="6" t="str">
        <f t="shared" si="225"/>
        <v/>
      </c>
      <c r="J230" s="6" t="str">
        <f t="shared" si="225"/>
        <v/>
      </c>
      <c r="K230" s="6" t="str">
        <f t="shared" si="225"/>
        <v/>
      </c>
      <c r="L230" s="6" t="str">
        <f t="shared" si="225"/>
        <v/>
      </c>
      <c r="M230" s="6" t="str">
        <f t="shared" si="225"/>
        <v/>
      </c>
      <c r="N230" s="6" t="str">
        <f t="shared" si="225"/>
        <v/>
      </c>
      <c r="O230" s="6" t="str">
        <f t="shared" si="225"/>
        <v/>
      </c>
      <c r="P230" s="6" t="str">
        <f t="shared" si="225"/>
        <v/>
      </c>
      <c r="Q230" s="6">
        <f t="shared" si="225"/>
        <v>1</v>
      </c>
      <c r="R230" s="6">
        <f t="shared" si="225"/>
        <v>1</v>
      </c>
    </row>
    <row r="231" spans="1:18" ht="13">
      <c r="A231" s="11" t="s">
        <v>1230</v>
      </c>
      <c r="B231" s="17">
        <f>VLOOKUP(A231,list!A:P,16,FALSE)</f>
        <v>45626</v>
      </c>
      <c r="C231" s="18">
        <f>VLOOKUP(A231,list!A:P,3,FALSE)</f>
        <v>970</v>
      </c>
      <c r="D231" s="6" t="str">
        <f>VLOOKUP(A231,list!A:P,12,FALSE)</f>
        <v>Ampelokipoi</v>
      </c>
      <c r="E231" s="6" t="str">
        <f t="shared" ref="E231:R231" si="226">IF($B231&lt;E$3,1,"")</f>
        <v/>
      </c>
      <c r="F231" s="6">
        <f t="shared" si="226"/>
        <v>1</v>
      </c>
      <c r="G231" s="6">
        <f t="shared" si="226"/>
        <v>1</v>
      </c>
      <c r="H231" s="6">
        <f t="shared" si="226"/>
        <v>1</v>
      </c>
      <c r="I231" s="6">
        <f t="shared" si="226"/>
        <v>1</v>
      </c>
      <c r="J231" s="6">
        <f t="shared" si="226"/>
        <v>1</v>
      </c>
      <c r="K231" s="6">
        <f t="shared" si="226"/>
        <v>1</v>
      </c>
      <c r="L231" s="6">
        <f t="shared" si="226"/>
        <v>1</v>
      </c>
      <c r="M231" s="6">
        <f t="shared" si="226"/>
        <v>1</v>
      </c>
      <c r="N231" s="6">
        <f t="shared" si="226"/>
        <v>1</v>
      </c>
      <c r="O231" s="6">
        <f t="shared" si="226"/>
        <v>1</v>
      </c>
      <c r="P231" s="6">
        <f t="shared" si="226"/>
        <v>1</v>
      </c>
      <c r="Q231" s="6">
        <f t="shared" si="226"/>
        <v>1</v>
      </c>
      <c r="R231" s="6">
        <f t="shared" si="226"/>
        <v>1</v>
      </c>
    </row>
    <row r="232" spans="1:18" ht="13">
      <c r="A232" s="11" t="s">
        <v>3317</v>
      </c>
      <c r="B232" s="17">
        <f>VLOOKUP(A232,list!A:P,16,FALSE)</f>
        <v>45626</v>
      </c>
      <c r="C232" s="18">
        <f>VLOOKUP(A232,list!A:P,3,FALSE)</f>
        <v>1390</v>
      </c>
      <c r="D232" s="6" t="str">
        <f>VLOOKUP(A232,list!A:P,12,FALSE)</f>
        <v>Vasilissis Sofias Avenue</v>
      </c>
      <c r="E232" s="6" t="str">
        <f t="shared" ref="E232:R232" si="227">IF($B232&lt;E$3,1,"")</f>
        <v/>
      </c>
      <c r="F232" s="6">
        <f t="shared" si="227"/>
        <v>1</v>
      </c>
      <c r="G232" s="6">
        <f t="shared" si="227"/>
        <v>1</v>
      </c>
      <c r="H232" s="6">
        <f t="shared" si="227"/>
        <v>1</v>
      </c>
      <c r="I232" s="6">
        <f t="shared" si="227"/>
        <v>1</v>
      </c>
      <c r="J232" s="6">
        <f t="shared" si="227"/>
        <v>1</v>
      </c>
      <c r="K232" s="6">
        <f t="shared" si="227"/>
        <v>1</v>
      </c>
      <c r="L232" s="6">
        <f t="shared" si="227"/>
        <v>1</v>
      </c>
      <c r="M232" s="6">
        <f t="shared" si="227"/>
        <v>1</v>
      </c>
      <c r="N232" s="6">
        <f t="shared" si="227"/>
        <v>1</v>
      </c>
      <c r="O232" s="6">
        <f t="shared" si="227"/>
        <v>1</v>
      </c>
      <c r="P232" s="6">
        <f t="shared" si="227"/>
        <v>1</v>
      </c>
      <c r="Q232" s="6">
        <f t="shared" si="227"/>
        <v>1</v>
      </c>
      <c r="R232" s="6">
        <f t="shared" si="227"/>
        <v>1</v>
      </c>
    </row>
    <row r="233" spans="1:18" ht="13">
      <c r="A233" s="11" t="s">
        <v>1233</v>
      </c>
      <c r="B233" s="17">
        <f>VLOOKUP(A233,list!A:P,16,FALSE)</f>
        <v>45807</v>
      </c>
      <c r="C233" s="18">
        <f>VLOOKUP(A233,list!A:P,3,FALSE)</f>
        <v>1240</v>
      </c>
      <c r="D233" s="6" t="str">
        <f>VLOOKUP(A233,list!A:P,12,FALSE)</f>
        <v>Palaio Faliro</v>
      </c>
      <c r="E233" s="6" t="str">
        <f t="shared" ref="E233:R233" si="228">IF($B233&lt;E$3,1,"")</f>
        <v/>
      </c>
      <c r="F233" s="6" t="str">
        <f t="shared" si="228"/>
        <v/>
      </c>
      <c r="G233" s="6" t="str">
        <f t="shared" si="228"/>
        <v/>
      </c>
      <c r="H233" s="6" t="str">
        <f t="shared" si="228"/>
        <v/>
      </c>
      <c r="I233" s="6" t="str">
        <f t="shared" si="228"/>
        <v/>
      </c>
      <c r="J233" s="6" t="str">
        <f t="shared" si="228"/>
        <v/>
      </c>
      <c r="K233" s="6" t="str">
        <f t="shared" si="228"/>
        <v/>
      </c>
      <c r="L233" s="6">
        <f t="shared" si="228"/>
        <v>1</v>
      </c>
      <c r="M233" s="6">
        <f t="shared" si="228"/>
        <v>1</v>
      </c>
      <c r="N233" s="6">
        <f t="shared" si="228"/>
        <v>1</v>
      </c>
      <c r="O233" s="6">
        <f t="shared" si="228"/>
        <v>1</v>
      </c>
      <c r="P233" s="6">
        <f t="shared" si="228"/>
        <v>1</v>
      </c>
      <c r="Q233" s="6">
        <f t="shared" si="228"/>
        <v>1</v>
      </c>
      <c r="R233" s="6">
        <f t="shared" si="228"/>
        <v>1</v>
      </c>
    </row>
    <row r="234" spans="1:18" ht="13">
      <c r="A234" s="11" t="s">
        <v>1236</v>
      </c>
      <c r="B234" s="17">
        <f>VLOOKUP(A234,list!A:P,16,FALSE)</f>
        <v>45807</v>
      </c>
      <c r="C234" s="18">
        <f>VLOOKUP(A234,list!A:P,3,FALSE)</f>
        <v>1420</v>
      </c>
      <c r="D234" s="6" t="str">
        <f>VLOOKUP(A234,list!A:P,12,FALSE)</f>
        <v>Palaio Faliro</v>
      </c>
      <c r="E234" s="6" t="str">
        <f t="shared" ref="E234:R234" si="229">IF($B234&lt;E$3,1,"")</f>
        <v/>
      </c>
      <c r="F234" s="6" t="str">
        <f t="shared" si="229"/>
        <v/>
      </c>
      <c r="G234" s="6" t="str">
        <f t="shared" si="229"/>
        <v/>
      </c>
      <c r="H234" s="6" t="str">
        <f t="shared" si="229"/>
        <v/>
      </c>
      <c r="I234" s="6" t="str">
        <f t="shared" si="229"/>
        <v/>
      </c>
      <c r="J234" s="6" t="str">
        <f t="shared" si="229"/>
        <v/>
      </c>
      <c r="K234" s="6" t="str">
        <f t="shared" si="229"/>
        <v/>
      </c>
      <c r="L234" s="6">
        <f t="shared" si="229"/>
        <v>1</v>
      </c>
      <c r="M234" s="6">
        <f t="shared" si="229"/>
        <v>1</v>
      </c>
      <c r="N234" s="6">
        <f t="shared" si="229"/>
        <v>1</v>
      </c>
      <c r="O234" s="6">
        <f t="shared" si="229"/>
        <v>1</v>
      </c>
      <c r="P234" s="6">
        <f t="shared" si="229"/>
        <v>1</v>
      </c>
      <c r="Q234" s="6">
        <f t="shared" si="229"/>
        <v>1</v>
      </c>
      <c r="R234" s="6">
        <f t="shared" si="229"/>
        <v>1</v>
      </c>
    </row>
    <row r="235" spans="1:18" ht="13">
      <c r="A235" s="11" t="s">
        <v>1239</v>
      </c>
      <c r="B235" s="17">
        <f>VLOOKUP(A235,list!A:P,16,FALSE)</f>
        <v>45746</v>
      </c>
      <c r="C235" s="18">
        <f>VLOOKUP(A235,list!A:P,3,FALSE)</f>
        <v>1310</v>
      </c>
      <c r="D235" s="6" t="str">
        <f>VLOOKUP(A235,list!A:P,12,FALSE)</f>
        <v>Palaio Faliro</v>
      </c>
      <c r="E235" s="6" t="str">
        <f t="shared" ref="E235:R235" si="230">IF($B235&lt;E$3,1,"")</f>
        <v/>
      </c>
      <c r="F235" s="6" t="str">
        <f t="shared" si="230"/>
        <v/>
      </c>
      <c r="G235" s="6" t="str">
        <f t="shared" si="230"/>
        <v/>
      </c>
      <c r="H235" s="6" t="str">
        <f t="shared" si="230"/>
        <v/>
      </c>
      <c r="I235" s="6" t="str">
        <f t="shared" si="230"/>
        <v/>
      </c>
      <c r="J235" s="6">
        <f t="shared" si="230"/>
        <v>1</v>
      </c>
      <c r="K235" s="6">
        <f t="shared" si="230"/>
        <v>1</v>
      </c>
      <c r="L235" s="6">
        <f t="shared" si="230"/>
        <v>1</v>
      </c>
      <c r="M235" s="6">
        <f t="shared" si="230"/>
        <v>1</v>
      </c>
      <c r="N235" s="6">
        <f t="shared" si="230"/>
        <v>1</v>
      </c>
      <c r="O235" s="6">
        <f t="shared" si="230"/>
        <v>1</v>
      </c>
      <c r="P235" s="6">
        <f t="shared" si="230"/>
        <v>1</v>
      </c>
      <c r="Q235" s="6">
        <f t="shared" si="230"/>
        <v>1</v>
      </c>
      <c r="R235" s="6">
        <f t="shared" si="230"/>
        <v>1</v>
      </c>
    </row>
    <row r="236" spans="1:18" ht="13">
      <c r="A236" s="11" t="s">
        <v>3320</v>
      </c>
      <c r="B236" s="17">
        <f>VLOOKUP(A236,list!A:P,16,FALSE)</f>
        <v>45746</v>
      </c>
      <c r="C236" s="18">
        <f>VLOOKUP(A236,list!A:P,3,FALSE)</f>
        <v>2060</v>
      </c>
      <c r="D236" s="6" t="str">
        <f>VLOOKUP(A236,list!A:P,12,FALSE)</f>
        <v>Elliniko</v>
      </c>
      <c r="E236" s="6" t="str">
        <f t="shared" ref="E236:R236" si="231">IF($B236&lt;E$3,1,"")</f>
        <v/>
      </c>
      <c r="F236" s="6" t="str">
        <f t="shared" si="231"/>
        <v/>
      </c>
      <c r="G236" s="6" t="str">
        <f t="shared" si="231"/>
        <v/>
      </c>
      <c r="H236" s="6" t="str">
        <f t="shared" si="231"/>
        <v/>
      </c>
      <c r="I236" s="6" t="str">
        <f t="shared" si="231"/>
        <v/>
      </c>
      <c r="J236" s="6">
        <f t="shared" si="231"/>
        <v>1</v>
      </c>
      <c r="K236" s="6">
        <f t="shared" si="231"/>
        <v>1</v>
      </c>
      <c r="L236" s="6">
        <f t="shared" si="231"/>
        <v>1</v>
      </c>
      <c r="M236" s="6">
        <f t="shared" si="231"/>
        <v>1</v>
      </c>
      <c r="N236" s="6">
        <f t="shared" si="231"/>
        <v>1</v>
      </c>
      <c r="O236" s="6">
        <f t="shared" si="231"/>
        <v>1</v>
      </c>
      <c r="P236" s="6">
        <f t="shared" si="231"/>
        <v>1</v>
      </c>
      <c r="Q236" s="6">
        <f t="shared" si="231"/>
        <v>1</v>
      </c>
      <c r="R236" s="6">
        <f t="shared" si="231"/>
        <v>1</v>
      </c>
    </row>
    <row r="237" spans="1:18" ht="13">
      <c r="A237" s="11" t="s">
        <v>3323</v>
      </c>
      <c r="B237" s="17">
        <f>VLOOKUP(A237,list!A:P,16,FALSE)</f>
        <v>46203</v>
      </c>
      <c r="C237" s="18">
        <f>VLOOKUP(A237,list!A:P,3,FALSE)</f>
        <v>1740</v>
      </c>
      <c r="D237" s="6" t="str">
        <f>VLOOKUP(A237,list!A:P,12,FALSE)</f>
        <v>Marousi</v>
      </c>
      <c r="E237" s="6" t="str">
        <f t="shared" ref="E237:R237" si="232">IF($B237&lt;E$3,1,"")</f>
        <v/>
      </c>
      <c r="F237" s="6" t="str">
        <f t="shared" si="232"/>
        <v/>
      </c>
      <c r="G237" s="6" t="str">
        <f t="shared" si="232"/>
        <v/>
      </c>
      <c r="H237" s="6" t="str">
        <f t="shared" si="232"/>
        <v/>
      </c>
      <c r="I237" s="6" t="str">
        <f t="shared" si="232"/>
        <v/>
      </c>
      <c r="J237" s="6" t="str">
        <f t="shared" si="232"/>
        <v/>
      </c>
      <c r="K237" s="6" t="str">
        <f t="shared" si="232"/>
        <v/>
      </c>
      <c r="L237" s="6" t="str">
        <f t="shared" si="232"/>
        <v/>
      </c>
      <c r="M237" s="6" t="str">
        <f t="shared" si="232"/>
        <v/>
      </c>
      <c r="N237" s="6" t="str">
        <f t="shared" si="232"/>
        <v/>
      </c>
      <c r="O237" s="6" t="str">
        <f t="shared" si="232"/>
        <v/>
      </c>
      <c r="P237" s="6" t="str">
        <f t="shared" si="232"/>
        <v/>
      </c>
      <c r="Q237" s="6" t="str">
        <f t="shared" si="232"/>
        <v/>
      </c>
      <c r="R237" s="6" t="str">
        <f t="shared" si="232"/>
        <v/>
      </c>
    </row>
    <row r="238" spans="1:18" ht="13">
      <c r="A238" s="11" t="s">
        <v>1242</v>
      </c>
      <c r="B238" s="17">
        <f>VLOOKUP(A238,list!A:P,16,FALSE)</f>
        <v>45868</v>
      </c>
      <c r="C238" s="18">
        <f>VLOOKUP(A238,list!A:P,3,FALSE)</f>
        <v>1890</v>
      </c>
      <c r="D238" s="6" t="str">
        <f>VLOOKUP(A238,list!A:P,12,FALSE)</f>
        <v>Kolonaki</v>
      </c>
      <c r="E238" s="6" t="str">
        <f t="shared" ref="E238:R238" si="233">IF($B238&lt;E$3,1,"")</f>
        <v/>
      </c>
      <c r="F238" s="6" t="str">
        <f t="shared" si="233"/>
        <v/>
      </c>
      <c r="G238" s="6" t="str">
        <f t="shared" si="233"/>
        <v/>
      </c>
      <c r="H238" s="6" t="str">
        <f t="shared" si="233"/>
        <v/>
      </c>
      <c r="I238" s="6" t="str">
        <f t="shared" si="233"/>
        <v/>
      </c>
      <c r="J238" s="6" t="str">
        <f t="shared" si="233"/>
        <v/>
      </c>
      <c r="K238" s="6" t="str">
        <f t="shared" si="233"/>
        <v/>
      </c>
      <c r="L238" s="6" t="str">
        <f t="shared" si="233"/>
        <v/>
      </c>
      <c r="M238" s="6" t="str">
        <f t="shared" si="233"/>
        <v/>
      </c>
      <c r="N238" s="6">
        <f t="shared" si="233"/>
        <v>1</v>
      </c>
      <c r="O238" s="6">
        <f t="shared" si="233"/>
        <v>1</v>
      </c>
      <c r="P238" s="6">
        <f t="shared" si="233"/>
        <v>1</v>
      </c>
      <c r="Q238" s="6">
        <f t="shared" si="233"/>
        <v>1</v>
      </c>
      <c r="R238" s="6">
        <f t="shared" si="233"/>
        <v>1</v>
      </c>
    </row>
    <row r="239" spans="1:18" ht="13">
      <c r="A239" s="11" t="s">
        <v>1245</v>
      </c>
      <c r="B239" s="17">
        <f>VLOOKUP(A239,list!A:P,16,FALSE)</f>
        <v>45687</v>
      </c>
      <c r="C239" s="18">
        <f>VLOOKUP(A239,list!A:P,3,FALSE)</f>
        <v>1870</v>
      </c>
      <c r="D239" s="6" t="str">
        <f>VLOOKUP(A239,list!A:P,12,FALSE)</f>
        <v>Kolonaki</v>
      </c>
      <c r="E239" s="6" t="str">
        <f t="shared" ref="E239:R239" si="234">IF($B239&lt;E$3,1,"")</f>
        <v/>
      </c>
      <c r="F239" s="6" t="str">
        <f t="shared" si="234"/>
        <v/>
      </c>
      <c r="G239" s="6" t="str">
        <f t="shared" si="234"/>
        <v/>
      </c>
      <c r="H239" s="6">
        <f t="shared" si="234"/>
        <v>1</v>
      </c>
      <c r="I239" s="6">
        <f t="shared" si="234"/>
        <v>1</v>
      </c>
      <c r="J239" s="6">
        <f t="shared" si="234"/>
        <v>1</v>
      </c>
      <c r="K239" s="6">
        <f t="shared" si="234"/>
        <v>1</v>
      </c>
      <c r="L239" s="6">
        <f t="shared" si="234"/>
        <v>1</v>
      </c>
      <c r="M239" s="6">
        <f t="shared" si="234"/>
        <v>1</v>
      </c>
      <c r="N239" s="6">
        <f t="shared" si="234"/>
        <v>1</v>
      </c>
      <c r="O239" s="6">
        <f t="shared" si="234"/>
        <v>1</v>
      </c>
      <c r="P239" s="6">
        <f t="shared" si="234"/>
        <v>1</v>
      </c>
      <c r="Q239" s="6">
        <f t="shared" si="234"/>
        <v>1</v>
      </c>
      <c r="R239" s="6">
        <f t="shared" si="234"/>
        <v>1</v>
      </c>
    </row>
    <row r="240" spans="1:18" ht="13">
      <c r="A240" s="11" t="s">
        <v>287</v>
      </c>
      <c r="B240" s="17">
        <f>VLOOKUP(A240,list!A:P,16,FALSE)</f>
        <v>46021</v>
      </c>
      <c r="C240" s="18">
        <f>VLOOKUP(A240,list!A:P,3,FALSE)</f>
        <v>750</v>
      </c>
      <c r="D240" s="6" t="str">
        <f>VLOOKUP(A240,list!A:P,12,FALSE)</f>
        <v>Historic Center</v>
      </c>
      <c r="E240" s="6" t="str">
        <f t="shared" ref="E240:R240" si="235">IF($B240&lt;E$3,1,"")</f>
        <v/>
      </c>
      <c r="F240" s="6" t="str">
        <f t="shared" si="235"/>
        <v/>
      </c>
      <c r="G240" s="6" t="str">
        <f t="shared" si="235"/>
        <v/>
      </c>
      <c r="H240" s="6" t="str">
        <f t="shared" si="235"/>
        <v/>
      </c>
      <c r="I240" s="6" t="str">
        <f t="shared" si="235"/>
        <v/>
      </c>
      <c r="J240" s="6" t="str">
        <f t="shared" si="235"/>
        <v/>
      </c>
      <c r="K240" s="6" t="str">
        <f t="shared" si="235"/>
        <v/>
      </c>
      <c r="L240" s="6" t="str">
        <f t="shared" si="235"/>
        <v/>
      </c>
      <c r="M240" s="6" t="str">
        <f t="shared" si="235"/>
        <v/>
      </c>
      <c r="N240" s="6" t="str">
        <f t="shared" si="235"/>
        <v/>
      </c>
      <c r="O240" s="6" t="str">
        <f t="shared" si="235"/>
        <v/>
      </c>
      <c r="P240" s="6" t="str">
        <f t="shared" si="235"/>
        <v/>
      </c>
      <c r="Q240" s="6" t="str">
        <f t="shared" si="235"/>
        <v/>
      </c>
      <c r="R240" s="6" t="str">
        <f t="shared" si="235"/>
        <v/>
      </c>
    </row>
    <row r="241" spans="1:18" ht="13">
      <c r="A241" s="11" t="s">
        <v>1248</v>
      </c>
      <c r="B241" s="17">
        <f>VLOOKUP(A241,list!A:P,16,FALSE)</f>
        <v>46021</v>
      </c>
      <c r="C241" s="18">
        <f>VLOOKUP(A241,list!A:P,3,FALSE)</f>
        <v>1370</v>
      </c>
      <c r="D241" s="6" t="str">
        <f>VLOOKUP(A241,list!A:P,12,FALSE)</f>
        <v>Chalandri</v>
      </c>
      <c r="E241" s="6" t="str">
        <f t="shared" ref="E241:R241" si="236">IF($B241&lt;E$3,1,"")</f>
        <v/>
      </c>
      <c r="F241" s="6" t="str">
        <f t="shared" si="236"/>
        <v/>
      </c>
      <c r="G241" s="6" t="str">
        <f t="shared" si="236"/>
        <v/>
      </c>
      <c r="H241" s="6" t="str">
        <f t="shared" si="236"/>
        <v/>
      </c>
      <c r="I241" s="6" t="str">
        <f t="shared" si="236"/>
        <v/>
      </c>
      <c r="J241" s="6" t="str">
        <f t="shared" si="236"/>
        <v/>
      </c>
      <c r="K241" s="6" t="str">
        <f t="shared" si="236"/>
        <v/>
      </c>
      <c r="L241" s="6" t="str">
        <f t="shared" si="236"/>
        <v/>
      </c>
      <c r="M241" s="6" t="str">
        <f t="shared" si="236"/>
        <v/>
      </c>
      <c r="N241" s="6" t="str">
        <f t="shared" si="236"/>
        <v/>
      </c>
      <c r="O241" s="6" t="str">
        <f t="shared" si="236"/>
        <v/>
      </c>
      <c r="P241" s="6" t="str">
        <f t="shared" si="236"/>
        <v/>
      </c>
      <c r="Q241" s="6" t="str">
        <f t="shared" si="236"/>
        <v/>
      </c>
      <c r="R241" s="6" t="str">
        <f t="shared" si="236"/>
        <v/>
      </c>
    </row>
    <row r="242" spans="1:18" ht="13">
      <c r="A242" s="11" t="s">
        <v>3326</v>
      </c>
      <c r="B242" s="17">
        <f>VLOOKUP(A242,list!A:P,16,FALSE)</f>
        <v>45899</v>
      </c>
      <c r="C242" s="18">
        <f>VLOOKUP(A242,list!A:P,3,FALSE)</f>
        <v>1300</v>
      </c>
      <c r="D242" s="6" t="str">
        <f>VLOOKUP(A242,list!A:P,12,FALSE)</f>
        <v>Marousi</v>
      </c>
      <c r="E242" s="6" t="str">
        <f t="shared" ref="E242:R242" si="237">IF($B242&lt;E$3,1,"")</f>
        <v/>
      </c>
      <c r="F242" s="6" t="str">
        <f t="shared" si="237"/>
        <v/>
      </c>
      <c r="G242" s="6" t="str">
        <f t="shared" si="237"/>
        <v/>
      </c>
      <c r="H242" s="6" t="str">
        <f t="shared" si="237"/>
        <v/>
      </c>
      <c r="I242" s="6" t="str">
        <f t="shared" si="237"/>
        <v/>
      </c>
      <c r="J242" s="6" t="str">
        <f t="shared" si="237"/>
        <v/>
      </c>
      <c r="K242" s="6" t="str">
        <f t="shared" si="237"/>
        <v/>
      </c>
      <c r="L242" s="6" t="str">
        <f t="shared" si="237"/>
        <v/>
      </c>
      <c r="M242" s="6" t="str">
        <f t="shared" si="237"/>
        <v/>
      </c>
      <c r="N242" s="6" t="str">
        <f t="shared" si="237"/>
        <v/>
      </c>
      <c r="O242" s="6">
        <f t="shared" si="237"/>
        <v>1</v>
      </c>
      <c r="P242" s="6">
        <f t="shared" si="237"/>
        <v>1</v>
      </c>
      <c r="Q242" s="6">
        <f t="shared" si="237"/>
        <v>1</v>
      </c>
      <c r="R242" s="6">
        <f t="shared" si="237"/>
        <v>1</v>
      </c>
    </row>
    <row r="243" spans="1:18" ht="13">
      <c r="A243" s="11" t="s">
        <v>1251</v>
      </c>
      <c r="B243" s="17">
        <f>VLOOKUP(A243,list!A:P,16,FALSE)</f>
        <v>45777</v>
      </c>
      <c r="C243" s="18">
        <f>VLOOKUP(A243,list!A:P,3,FALSE)</f>
        <v>870</v>
      </c>
      <c r="D243" s="6" t="str">
        <f>VLOOKUP(A243,list!A:P,12,FALSE)</f>
        <v>Pangrati</v>
      </c>
      <c r="E243" s="6" t="str">
        <f t="shared" ref="E243:R243" si="238">IF($B243&lt;E$3,1,"")</f>
        <v/>
      </c>
      <c r="F243" s="6" t="str">
        <f t="shared" si="238"/>
        <v/>
      </c>
      <c r="G243" s="6" t="str">
        <f t="shared" si="238"/>
        <v/>
      </c>
      <c r="H243" s="6" t="str">
        <f t="shared" si="238"/>
        <v/>
      </c>
      <c r="I243" s="6" t="str">
        <f t="shared" si="238"/>
        <v/>
      </c>
      <c r="J243" s="6" t="str">
        <f t="shared" si="238"/>
        <v/>
      </c>
      <c r="K243" s="6">
        <f t="shared" si="238"/>
        <v>1</v>
      </c>
      <c r="L243" s="6">
        <f t="shared" si="238"/>
        <v>1</v>
      </c>
      <c r="M243" s="6">
        <f t="shared" si="238"/>
        <v>1</v>
      </c>
      <c r="N243" s="6">
        <f t="shared" si="238"/>
        <v>1</v>
      </c>
      <c r="O243" s="6">
        <f t="shared" si="238"/>
        <v>1</v>
      </c>
      <c r="P243" s="6">
        <f t="shared" si="238"/>
        <v>1</v>
      </c>
      <c r="Q243" s="6">
        <f t="shared" si="238"/>
        <v>1</v>
      </c>
      <c r="R243" s="6">
        <f t="shared" si="238"/>
        <v>1</v>
      </c>
    </row>
    <row r="244" spans="1:18" ht="13">
      <c r="A244" s="11" t="s">
        <v>3329</v>
      </c>
      <c r="B244" s="17">
        <f>VLOOKUP(A244,list!A:P,16,FALSE)</f>
        <v>45777</v>
      </c>
      <c r="C244" s="18">
        <f>VLOOKUP(A244,list!A:P,3,FALSE)</f>
        <v>1310</v>
      </c>
      <c r="D244" s="6" t="str">
        <f>VLOOKUP(A244,list!A:P,12,FALSE)</f>
        <v>Melissia</v>
      </c>
      <c r="E244" s="6" t="str">
        <f t="shared" ref="E244:R244" si="239">IF($B244&lt;E$3,1,"")</f>
        <v/>
      </c>
      <c r="F244" s="6" t="str">
        <f t="shared" si="239"/>
        <v/>
      </c>
      <c r="G244" s="6" t="str">
        <f t="shared" si="239"/>
        <v/>
      </c>
      <c r="H244" s="6" t="str">
        <f t="shared" si="239"/>
        <v/>
      </c>
      <c r="I244" s="6" t="str">
        <f t="shared" si="239"/>
        <v/>
      </c>
      <c r="J244" s="6" t="str">
        <f t="shared" si="239"/>
        <v/>
      </c>
      <c r="K244" s="6">
        <f t="shared" si="239"/>
        <v>1</v>
      </c>
      <c r="L244" s="6">
        <f t="shared" si="239"/>
        <v>1</v>
      </c>
      <c r="M244" s="6">
        <f t="shared" si="239"/>
        <v>1</v>
      </c>
      <c r="N244" s="6">
        <f t="shared" si="239"/>
        <v>1</v>
      </c>
      <c r="O244" s="6">
        <f t="shared" si="239"/>
        <v>1</v>
      </c>
      <c r="P244" s="6">
        <f t="shared" si="239"/>
        <v>1</v>
      </c>
      <c r="Q244" s="6">
        <f t="shared" si="239"/>
        <v>1</v>
      </c>
      <c r="R244" s="6">
        <f t="shared" si="239"/>
        <v>1</v>
      </c>
    </row>
    <row r="245" spans="1:18" ht="13">
      <c r="A245" s="11" t="s">
        <v>4591</v>
      </c>
      <c r="B245" s="17">
        <f>VLOOKUP(A245,list!A:P,16,FALSE)</f>
        <v>45959</v>
      </c>
      <c r="C245" s="18">
        <f>VLOOKUP(A245,list!A:P,3,FALSE)</f>
        <v>2100</v>
      </c>
      <c r="D245" s="6" t="str">
        <f>VLOOKUP(A245,list!A:P,12,FALSE)</f>
        <v>Palaio Faliro</v>
      </c>
      <c r="E245" s="6" t="str">
        <f t="shared" ref="E245:R245" si="240">IF($B245&lt;E$3,1,"")</f>
        <v/>
      </c>
      <c r="F245" s="6" t="str">
        <f t="shared" si="240"/>
        <v/>
      </c>
      <c r="G245" s="6" t="str">
        <f t="shared" si="240"/>
        <v/>
      </c>
      <c r="H245" s="6" t="str">
        <f t="shared" si="240"/>
        <v/>
      </c>
      <c r="I245" s="6" t="str">
        <f t="shared" si="240"/>
        <v/>
      </c>
      <c r="J245" s="6" t="str">
        <f t="shared" si="240"/>
        <v/>
      </c>
      <c r="K245" s="6" t="str">
        <f t="shared" si="240"/>
        <v/>
      </c>
      <c r="L245" s="6" t="str">
        <f t="shared" si="240"/>
        <v/>
      </c>
      <c r="M245" s="6" t="str">
        <f t="shared" si="240"/>
        <v/>
      </c>
      <c r="N245" s="6" t="str">
        <f t="shared" si="240"/>
        <v/>
      </c>
      <c r="O245" s="6" t="str">
        <f t="shared" si="240"/>
        <v/>
      </c>
      <c r="P245" s="6" t="str">
        <f t="shared" si="240"/>
        <v/>
      </c>
      <c r="Q245" s="6">
        <f t="shared" si="240"/>
        <v>1</v>
      </c>
      <c r="R245" s="6">
        <f t="shared" si="240"/>
        <v>1</v>
      </c>
    </row>
    <row r="246" spans="1:18" ht="13">
      <c r="A246" s="11" t="s">
        <v>1254</v>
      </c>
      <c r="B246" s="17">
        <f>VLOOKUP(A246,list!A:P,16,FALSE)</f>
        <v>45594</v>
      </c>
      <c r="C246" s="18">
        <f>VLOOKUP(A246,list!A:P,3,FALSE)</f>
        <v>940</v>
      </c>
      <c r="D246" s="6" t="str">
        <f>VLOOKUP(A246,list!A:P,12,FALSE)</f>
        <v>Mets - Kallimarmaro</v>
      </c>
      <c r="E246" s="6">
        <f t="shared" ref="E246:R246" si="241">IF($B246&lt;E$3,1,"")</f>
        <v>1</v>
      </c>
      <c r="F246" s="6">
        <f t="shared" si="241"/>
        <v>1</v>
      </c>
      <c r="G246" s="6">
        <f t="shared" si="241"/>
        <v>1</v>
      </c>
      <c r="H246" s="6">
        <f t="shared" si="241"/>
        <v>1</v>
      </c>
      <c r="I246" s="6">
        <f t="shared" si="241"/>
        <v>1</v>
      </c>
      <c r="J246" s="6">
        <f t="shared" si="241"/>
        <v>1</v>
      </c>
      <c r="K246" s="6">
        <f t="shared" si="241"/>
        <v>1</v>
      </c>
      <c r="L246" s="6">
        <f t="shared" si="241"/>
        <v>1</v>
      </c>
      <c r="M246" s="6">
        <f t="shared" si="241"/>
        <v>1</v>
      </c>
      <c r="N246" s="6">
        <f t="shared" si="241"/>
        <v>1</v>
      </c>
      <c r="O246" s="6">
        <f t="shared" si="241"/>
        <v>1</v>
      </c>
      <c r="P246" s="6">
        <f t="shared" si="241"/>
        <v>1</v>
      </c>
      <c r="Q246" s="6">
        <f t="shared" si="241"/>
        <v>1</v>
      </c>
      <c r="R246" s="6">
        <f t="shared" si="241"/>
        <v>1</v>
      </c>
    </row>
    <row r="247" spans="1:18" ht="13">
      <c r="A247" s="11" t="s">
        <v>1257</v>
      </c>
      <c r="B247" s="17">
        <f>VLOOKUP(A247,list!A:P,16,FALSE)</f>
        <v>45594</v>
      </c>
      <c r="C247" s="18">
        <f>VLOOKUP(A247,list!A:P,3,FALSE)</f>
        <v>1130</v>
      </c>
      <c r="D247" s="6" t="str">
        <f>VLOOKUP(A247,list!A:P,12,FALSE)</f>
        <v>Marousi</v>
      </c>
      <c r="E247" s="6">
        <f t="shared" ref="E247:R247" si="242">IF($B247&lt;E$3,1,"")</f>
        <v>1</v>
      </c>
      <c r="F247" s="6">
        <f t="shared" si="242"/>
        <v>1</v>
      </c>
      <c r="G247" s="6">
        <f t="shared" si="242"/>
        <v>1</v>
      </c>
      <c r="H247" s="6">
        <f t="shared" si="242"/>
        <v>1</v>
      </c>
      <c r="I247" s="6">
        <f t="shared" si="242"/>
        <v>1</v>
      </c>
      <c r="J247" s="6">
        <f t="shared" si="242"/>
        <v>1</v>
      </c>
      <c r="K247" s="6">
        <f t="shared" si="242"/>
        <v>1</v>
      </c>
      <c r="L247" s="6">
        <f t="shared" si="242"/>
        <v>1</v>
      </c>
      <c r="M247" s="6">
        <f t="shared" si="242"/>
        <v>1</v>
      </c>
      <c r="N247" s="6">
        <f t="shared" si="242"/>
        <v>1</v>
      </c>
      <c r="O247" s="6">
        <f t="shared" si="242"/>
        <v>1</v>
      </c>
      <c r="P247" s="6">
        <f t="shared" si="242"/>
        <v>1</v>
      </c>
      <c r="Q247" s="6">
        <f t="shared" si="242"/>
        <v>1</v>
      </c>
      <c r="R247" s="6">
        <f t="shared" si="242"/>
        <v>1</v>
      </c>
    </row>
    <row r="248" spans="1:18" ht="13">
      <c r="A248" s="11" t="s">
        <v>1260</v>
      </c>
      <c r="B248" s="17">
        <f>VLOOKUP(A248,list!A:P,16,FALSE)</f>
        <v>45990</v>
      </c>
      <c r="C248" s="18">
        <f>VLOOKUP(A248,list!A:P,3,FALSE)</f>
        <v>1360</v>
      </c>
      <c r="D248" s="6" t="str">
        <f>VLOOKUP(A248,list!A:P,12,FALSE)</f>
        <v>Marousi</v>
      </c>
      <c r="E248" s="6" t="str">
        <f t="shared" ref="E248:R248" si="243">IF($B248&lt;E$3,1,"")</f>
        <v/>
      </c>
      <c r="F248" s="6" t="str">
        <f t="shared" si="243"/>
        <v/>
      </c>
      <c r="G248" s="6" t="str">
        <f t="shared" si="243"/>
        <v/>
      </c>
      <c r="H248" s="6" t="str">
        <f t="shared" si="243"/>
        <v/>
      </c>
      <c r="I248" s="6" t="str">
        <f t="shared" si="243"/>
        <v/>
      </c>
      <c r="J248" s="6" t="str">
        <f t="shared" si="243"/>
        <v/>
      </c>
      <c r="K248" s="6" t="str">
        <f t="shared" si="243"/>
        <v/>
      </c>
      <c r="L248" s="6" t="str">
        <f t="shared" si="243"/>
        <v/>
      </c>
      <c r="M248" s="6" t="str">
        <f t="shared" si="243"/>
        <v/>
      </c>
      <c r="N248" s="6" t="str">
        <f t="shared" si="243"/>
        <v/>
      </c>
      <c r="O248" s="6" t="str">
        <f t="shared" si="243"/>
        <v/>
      </c>
      <c r="P248" s="6" t="str">
        <f t="shared" si="243"/>
        <v/>
      </c>
      <c r="Q248" s="6" t="str">
        <f t="shared" si="243"/>
        <v/>
      </c>
      <c r="R248" s="6">
        <f t="shared" si="243"/>
        <v>1</v>
      </c>
    </row>
    <row r="249" spans="1:18" ht="13">
      <c r="A249" s="11" t="s">
        <v>3332</v>
      </c>
      <c r="B249" s="17">
        <f>VLOOKUP(A249,list!A:P,16,FALSE)</f>
        <v>45625</v>
      </c>
      <c r="C249" s="18">
        <f>VLOOKUP(A249,list!A:P,3,FALSE)</f>
        <v>1550</v>
      </c>
      <c r="D249" s="6" t="str">
        <f>VLOOKUP(A249,list!A:P,12,FALSE)</f>
        <v>Marousi</v>
      </c>
      <c r="E249" s="6" t="str">
        <f t="shared" ref="E249:R249" si="244">IF($B249&lt;E$3,1,"")</f>
        <v/>
      </c>
      <c r="F249" s="6">
        <f t="shared" si="244"/>
        <v>1</v>
      </c>
      <c r="G249" s="6">
        <f t="shared" si="244"/>
        <v>1</v>
      </c>
      <c r="H249" s="6">
        <f t="shared" si="244"/>
        <v>1</v>
      </c>
      <c r="I249" s="6">
        <f t="shared" si="244"/>
        <v>1</v>
      </c>
      <c r="J249" s="6">
        <f t="shared" si="244"/>
        <v>1</v>
      </c>
      <c r="K249" s="6">
        <f t="shared" si="244"/>
        <v>1</v>
      </c>
      <c r="L249" s="6">
        <f t="shared" si="244"/>
        <v>1</v>
      </c>
      <c r="M249" s="6">
        <f t="shared" si="244"/>
        <v>1</v>
      </c>
      <c r="N249" s="6">
        <f t="shared" si="244"/>
        <v>1</v>
      </c>
      <c r="O249" s="6">
        <f t="shared" si="244"/>
        <v>1</v>
      </c>
      <c r="P249" s="6">
        <f t="shared" si="244"/>
        <v>1</v>
      </c>
      <c r="Q249" s="6">
        <f t="shared" si="244"/>
        <v>1</v>
      </c>
      <c r="R249" s="6">
        <f t="shared" si="244"/>
        <v>1</v>
      </c>
    </row>
    <row r="250" spans="1:18" ht="13">
      <c r="A250" s="11" t="s">
        <v>1263</v>
      </c>
      <c r="B250" s="17">
        <f>VLOOKUP(A250,list!A:P,16,FALSE)</f>
        <v>45745</v>
      </c>
      <c r="C250" s="18">
        <f>VLOOKUP(A250,list!A:P,3,FALSE)</f>
        <v>1210</v>
      </c>
      <c r="D250" s="6" t="str">
        <f>VLOOKUP(A250,list!A:P,12,FALSE)</f>
        <v>Palaio Faliro</v>
      </c>
      <c r="E250" s="6" t="str">
        <f t="shared" ref="E250:R250" si="245">IF($B250&lt;E$3,1,"")</f>
        <v/>
      </c>
      <c r="F250" s="6" t="str">
        <f t="shared" si="245"/>
        <v/>
      </c>
      <c r="G250" s="6" t="str">
        <f t="shared" si="245"/>
        <v/>
      </c>
      <c r="H250" s="6" t="str">
        <f t="shared" si="245"/>
        <v/>
      </c>
      <c r="I250" s="6" t="str">
        <f t="shared" si="245"/>
        <v/>
      </c>
      <c r="J250" s="6">
        <f t="shared" si="245"/>
        <v>1</v>
      </c>
      <c r="K250" s="6">
        <f t="shared" si="245"/>
        <v>1</v>
      </c>
      <c r="L250" s="6">
        <f t="shared" si="245"/>
        <v>1</v>
      </c>
      <c r="M250" s="6">
        <f t="shared" si="245"/>
        <v>1</v>
      </c>
      <c r="N250" s="6">
        <f t="shared" si="245"/>
        <v>1</v>
      </c>
      <c r="O250" s="6">
        <f t="shared" si="245"/>
        <v>1</v>
      </c>
      <c r="P250" s="6">
        <f t="shared" si="245"/>
        <v>1</v>
      </c>
      <c r="Q250" s="6">
        <f t="shared" si="245"/>
        <v>1</v>
      </c>
      <c r="R250" s="6">
        <f t="shared" si="245"/>
        <v>1</v>
      </c>
    </row>
    <row r="251" spans="1:18" ht="13">
      <c r="A251" s="11" t="s">
        <v>1266</v>
      </c>
      <c r="B251" s="17">
        <f>VLOOKUP(A251,list!A:P,16,FALSE)</f>
        <v>45745</v>
      </c>
      <c r="C251" s="18">
        <f>VLOOKUP(A251,list!A:P,3,FALSE)</f>
        <v>1330</v>
      </c>
      <c r="D251" s="6" t="str">
        <f>VLOOKUP(A251,list!A:P,12,FALSE)</f>
        <v>Palaio Faliro</v>
      </c>
      <c r="E251" s="6" t="str">
        <f t="shared" ref="E251:R251" si="246">IF($B251&lt;E$3,1,"")</f>
        <v/>
      </c>
      <c r="F251" s="6" t="str">
        <f t="shared" si="246"/>
        <v/>
      </c>
      <c r="G251" s="6" t="str">
        <f t="shared" si="246"/>
        <v/>
      </c>
      <c r="H251" s="6" t="str">
        <f t="shared" si="246"/>
        <v/>
      </c>
      <c r="I251" s="6" t="str">
        <f t="shared" si="246"/>
        <v/>
      </c>
      <c r="J251" s="6">
        <f t="shared" si="246"/>
        <v>1</v>
      </c>
      <c r="K251" s="6">
        <f t="shared" si="246"/>
        <v>1</v>
      </c>
      <c r="L251" s="6">
        <f t="shared" si="246"/>
        <v>1</v>
      </c>
      <c r="M251" s="6">
        <f t="shared" si="246"/>
        <v>1</v>
      </c>
      <c r="N251" s="6">
        <f t="shared" si="246"/>
        <v>1</v>
      </c>
      <c r="O251" s="6">
        <f t="shared" si="246"/>
        <v>1</v>
      </c>
      <c r="P251" s="6">
        <f t="shared" si="246"/>
        <v>1</v>
      </c>
      <c r="Q251" s="6">
        <f t="shared" si="246"/>
        <v>1</v>
      </c>
      <c r="R251" s="6">
        <f t="shared" si="246"/>
        <v>1</v>
      </c>
    </row>
    <row r="252" spans="1:18" ht="13">
      <c r="A252" s="11" t="s">
        <v>4594</v>
      </c>
      <c r="B252" s="17">
        <f>VLOOKUP(A252,list!A:P,16,FALSE)</f>
        <v>45745</v>
      </c>
      <c r="C252" s="18">
        <f>VLOOKUP(A252,list!A:P,3,FALSE)</f>
        <v>2360</v>
      </c>
      <c r="D252" s="6" t="str">
        <f>VLOOKUP(A252,list!A:P,12,FALSE)</f>
        <v>Nea Erithrea</v>
      </c>
      <c r="E252" s="6" t="str">
        <f t="shared" ref="E252:R252" si="247">IF($B252&lt;E$3,1,"")</f>
        <v/>
      </c>
      <c r="F252" s="6" t="str">
        <f t="shared" si="247"/>
        <v/>
      </c>
      <c r="G252" s="6" t="str">
        <f t="shared" si="247"/>
        <v/>
      </c>
      <c r="H252" s="6" t="str">
        <f t="shared" si="247"/>
        <v/>
      </c>
      <c r="I252" s="6" t="str">
        <f t="shared" si="247"/>
        <v/>
      </c>
      <c r="J252" s="6">
        <f t="shared" si="247"/>
        <v>1</v>
      </c>
      <c r="K252" s="6">
        <f t="shared" si="247"/>
        <v>1</v>
      </c>
      <c r="L252" s="6">
        <f t="shared" si="247"/>
        <v>1</v>
      </c>
      <c r="M252" s="6">
        <f t="shared" si="247"/>
        <v>1</v>
      </c>
      <c r="N252" s="6">
        <f t="shared" si="247"/>
        <v>1</v>
      </c>
      <c r="O252" s="6">
        <f t="shared" si="247"/>
        <v>1</v>
      </c>
      <c r="P252" s="6">
        <f t="shared" si="247"/>
        <v>1</v>
      </c>
      <c r="Q252" s="6">
        <f t="shared" si="247"/>
        <v>1</v>
      </c>
      <c r="R252" s="6">
        <f t="shared" si="247"/>
        <v>1</v>
      </c>
    </row>
    <row r="253" spans="1:18" ht="13">
      <c r="A253" s="11" t="s">
        <v>1269</v>
      </c>
      <c r="B253" s="17">
        <f>VLOOKUP(A253,list!A:P,16,FALSE)</f>
        <v>45837</v>
      </c>
      <c r="C253" s="18">
        <f>VLOOKUP(A253,list!A:P,3,FALSE)</f>
        <v>1090</v>
      </c>
      <c r="D253" s="6" t="str">
        <f>VLOOKUP(A253,list!A:P,12,FALSE)</f>
        <v>Pangrati</v>
      </c>
      <c r="E253" s="6" t="str">
        <f t="shared" ref="E253:R253" si="248">IF($B253&lt;E$3,1,"")</f>
        <v/>
      </c>
      <c r="F253" s="6" t="str">
        <f t="shared" si="248"/>
        <v/>
      </c>
      <c r="G253" s="6" t="str">
        <f t="shared" si="248"/>
        <v/>
      </c>
      <c r="H253" s="6" t="str">
        <f t="shared" si="248"/>
        <v/>
      </c>
      <c r="I253" s="6" t="str">
        <f t="shared" si="248"/>
        <v/>
      </c>
      <c r="J253" s="6" t="str">
        <f t="shared" si="248"/>
        <v/>
      </c>
      <c r="K253" s="6" t="str">
        <f t="shared" si="248"/>
        <v/>
      </c>
      <c r="L253" s="6" t="str">
        <f t="shared" si="248"/>
        <v/>
      </c>
      <c r="M253" s="6">
        <f t="shared" si="248"/>
        <v>1</v>
      </c>
      <c r="N253" s="6">
        <f t="shared" si="248"/>
        <v>1</v>
      </c>
      <c r="O253" s="6">
        <f t="shared" si="248"/>
        <v>1</v>
      </c>
      <c r="P253" s="6">
        <f t="shared" si="248"/>
        <v>1</v>
      </c>
      <c r="Q253" s="6">
        <f t="shared" si="248"/>
        <v>1</v>
      </c>
      <c r="R253" s="6">
        <f t="shared" si="248"/>
        <v>1</v>
      </c>
    </row>
    <row r="254" spans="1:18" ht="13">
      <c r="A254" s="11" t="s">
        <v>1272</v>
      </c>
      <c r="B254" s="17">
        <f>VLOOKUP(A254,list!A:P,16,FALSE)</f>
        <v>45867</v>
      </c>
      <c r="C254" s="18">
        <f>VLOOKUP(A254,list!A:P,3,FALSE)</f>
        <v>920</v>
      </c>
      <c r="D254" s="6" t="str">
        <f>VLOOKUP(A254,list!A:P,12,FALSE)</f>
        <v>Ampelokipoi</v>
      </c>
      <c r="E254" s="6" t="str">
        <f t="shared" ref="E254:R254" si="249">IF($B254&lt;E$3,1,"")</f>
        <v/>
      </c>
      <c r="F254" s="6" t="str">
        <f t="shared" si="249"/>
        <v/>
      </c>
      <c r="G254" s="6" t="str">
        <f t="shared" si="249"/>
        <v/>
      </c>
      <c r="H254" s="6" t="str">
        <f t="shared" si="249"/>
        <v/>
      </c>
      <c r="I254" s="6" t="str">
        <f t="shared" si="249"/>
        <v/>
      </c>
      <c r="J254" s="6" t="str">
        <f t="shared" si="249"/>
        <v/>
      </c>
      <c r="K254" s="6" t="str">
        <f t="shared" si="249"/>
        <v/>
      </c>
      <c r="L254" s="6" t="str">
        <f t="shared" si="249"/>
        <v/>
      </c>
      <c r="M254" s="6" t="str">
        <f t="shared" si="249"/>
        <v/>
      </c>
      <c r="N254" s="6">
        <f t="shared" si="249"/>
        <v>1</v>
      </c>
      <c r="O254" s="6">
        <f t="shared" si="249"/>
        <v>1</v>
      </c>
      <c r="P254" s="6">
        <f t="shared" si="249"/>
        <v>1</v>
      </c>
      <c r="Q254" s="6">
        <f t="shared" si="249"/>
        <v>1</v>
      </c>
      <c r="R254" s="6">
        <f t="shared" si="249"/>
        <v>1</v>
      </c>
    </row>
    <row r="255" spans="1:18" ht="13">
      <c r="A255" s="11" t="s">
        <v>1275</v>
      </c>
      <c r="B255" s="17">
        <f>VLOOKUP(A255,list!A:P,16,FALSE)</f>
        <v>45867</v>
      </c>
      <c r="C255" s="18">
        <f>VLOOKUP(A255,list!A:P,3,FALSE)</f>
        <v>1020</v>
      </c>
      <c r="D255" s="6" t="str">
        <f>VLOOKUP(A255,list!A:P,12,FALSE)</f>
        <v>Cholargos</v>
      </c>
      <c r="E255" s="6" t="str">
        <f t="shared" ref="E255:R255" si="250">IF($B255&lt;E$3,1,"")</f>
        <v/>
      </c>
      <c r="F255" s="6" t="str">
        <f t="shared" si="250"/>
        <v/>
      </c>
      <c r="G255" s="6" t="str">
        <f t="shared" si="250"/>
        <v/>
      </c>
      <c r="H255" s="6" t="str">
        <f t="shared" si="250"/>
        <v/>
      </c>
      <c r="I255" s="6" t="str">
        <f t="shared" si="250"/>
        <v/>
      </c>
      <c r="J255" s="6" t="str">
        <f t="shared" si="250"/>
        <v/>
      </c>
      <c r="K255" s="6" t="str">
        <f t="shared" si="250"/>
        <v/>
      </c>
      <c r="L255" s="6" t="str">
        <f t="shared" si="250"/>
        <v/>
      </c>
      <c r="M255" s="6" t="str">
        <f t="shared" si="250"/>
        <v/>
      </c>
      <c r="N255" s="6">
        <f t="shared" si="250"/>
        <v>1</v>
      </c>
      <c r="O255" s="6">
        <f t="shared" si="250"/>
        <v>1</v>
      </c>
      <c r="P255" s="6">
        <f t="shared" si="250"/>
        <v>1</v>
      </c>
      <c r="Q255" s="6">
        <f t="shared" si="250"/>
        <v>1</v>
      </c>
      <c r="R255" s="6">
        <f t="shared" si="250"/>
        <v>1</v>
      </c>
    </row>
    <row r="256" spans="1:18" ht="13">
      <c r="A256" s="11" t="s">
        <v>3335</v>
      </c>
      <c r="B256" s="17">
        <f>VLOOKUP(A256,list!A:P,16,FALSE)</f>
        <v>45867</v>
      </c>
      <c r="C256" s="18">
        <f>VLOOKUP(A256,list!A:P,3,FALSE)</f>
        <v>1470</v>
      </c>
      <c r="D256" s="6" t="str">
        <f>VLOOKUP(A256,list!A:P,12,FALSE)</f>
        <v>Chalandri</v>
      </c>
      <c r="E256" s="6" t="str">
        <f t="shared" ref="E256:R256" si="251">IF($B256&lt;E$3,1,"")</f>
        <v/>
      </c>
      <c r="F256" s="6" t="str">
        <f t="shared" si="251"/>
        <v/>
      </c>
      <c r="G256" s="6" t="str">
        <f t="shared" si="251"/>
        <v/>
      </c>
      <c r="H256" s="6" t="str">
        <f t="shared" si="251"/>
        <v/>
      </c>
      <c r="I256" s="6" t="str">
        <f t="shared" si="251"/>
        <v/>
      </c>
      <c r="J256" s="6" t="str">
        <f t="shared" si="251"/>
        <v/>
      </c>
      <c r="K256" s="6" t="str">
        <f t="shared" si="251"/>
        <v/>
      </c>
      <c r="L256" s="6" t="str">
        <f t="shared" si="251"/>
        <v/>
      </c>
      <c r="M256" s="6" t="str">
        <f t="shared" si="251"/>
        <v/>
      </c>
      <c r="N256" s="6">
        <f t="shared" si="251"/>
        <v>1</v>
      </c>
      <c r="O256" s="6">
        <f t="shared" si="251"/>
        <v>1</v>
      </c>
      <c r="P256" s="6">
        <f t="shared" si="251"/>
        <v>1</v>
      </c>
      <c r="Q256" s="6">
        <f t="shared" si="251"/>
        <v>1</v>
      </c>
      <c r="R256" s="6">
        <f t="shared" si="251"/>
        <v>1</v>
      </c>
    </row>
    <row r="257" spans="1:18" ht="13">
      <c r="A257" s="11" t="s">
        <v>3338</v>
      </c>
      <c r="B257" s="17">
        <f>VLOOKUP(A257,list!A:P,16,FALSE)</f>
        <v>45867</v>
      </c>
      <c r="C257" s="18">
        <f>VLOOKUP(A257,list!A:P,3,FALSE)</f>
        <v>1490</v>
      </c>
      <c r="D257" s="6" t="str">
        <f>VLOOKUP(A257,list!A:P,12,FALSE)</f>
        <v>Chalandri</v>
      </c>
      <c r="E257" s="6" t="str">
        <f t="shared" ref="E257:R257" si="252">IF($B257&lt;E$3,1,"")</f>
        <v/>
      </c>
      <c r="F257" s="6" t="str">
        <f t="shared" si="252"/>
        <v/>
      </c>
      <c r="G257" s="6" t="str">
        <f t="shared" si="252"/>
        <v/>
      </c>
      <c r="H257" s="6" t="str">
        <f t="shared" si="252"/>
        <v/>
      </c>
      <c r="I257" s="6" t="str">
        <f t="shared" si="252"/>
        <v/>
      </c>
      <c r="J257" s="6" t="str">
        <f t="shared" si="252"/>
        <v/>
      </c>
      <c r="K257" s="6" t="str">
        <f t="shared" si="252"/>
        <v/>
      </c>
      <c r="L257" s="6" t="str">
        <f t="shared" si="252"/>
        <v/>
      </c>
      <c r="M257" s="6" t="str">
        <f t="shared" si="252"/>
        <v/>
      </c>
      <c r="N257" s="6">
        <f t="shared" si="252"/>
        <v>1</v>
      </c>
      <c r="O257" s="6">
        <f t="shared" si="252"/>
        <v>1</v>
      </c>
      <c r="P257" s="6">
        <f t="shared" si="252"/>
        <v>1</v>
      </c>
      <c r="Q257" s="6">
        <f t="shared" si="252"/>
        <v>1</v>
      </c>
      <c r="R257" s="6">
        <f t="shared" si="252"/>
        <v>1</v>
      </c>
    </row>
    <row r="258" spans="1:18" ht="13">
      <c r="A258" s="11" t="s">
        <v>3341</v>
      </c>
      <c r="B258" s="17">
        <f>VLOOKUP(A258,list!A:P,16,FALSE)</f>
        <v>45867</v>
      </c>
      <c r="C258" s="18">
        <f>VLOOKUP(A258,list!A:P,3,FALSE)</f>
        <v>1720</v>
      </c>
      <c r="D258" s="6" t="str">
        <f>VLOOKUP(A258,list!A:P,12,FALSE)</f>
        <v>Pangrati</v>
      </c>
      <c r="E258" s="6" t="str">
        <f t="shared" ref="E258:R258" si="253">IF($B258&lt;E$3,1,"")</f>
        <v/>
      </c>
      <c r="F258" s="6" t="str">
        <f t="shared" si="253"/>
        <v/>
      </c>
      <c r="G258" s="6" t="str">
        <f t="shared" si="253"/>
        <v/>
      </c>
      <c r="H258" s="6" t="str">
        <f t="shared" si="253"/>
        <v/>
      </c>
      <c r="I258" s="6" t="str">
        <f t="shared" si="253"/>
        <v/>
      </c>
      <c r="J258" s="6" t="str">
        <f t="shared" si="253"/>
        <v/>
      </c>
      <c r="K258" s="6" t="str">
        <f t="shared" si="253"/>
        <v/>
      </c>
      <c r="L258" s="6" t="str">
        <f t="shared" si="253"/>
        <v/>
      </c>
      <c r="M258" s="6" t="str">
        <f t="shared" si="253"/>
        <v/>
      </c>
      <c r="N258" s="6">
        <f t="shared" si="253"/>
        <v>1</v>
      </c>
      <c r="O258" s="6">
        <f t="shared" si="253"/>
        <v>1</v>
      </c>
      <c r="P258" s="6">
        <f t="shared" si="253"/>
        <v>1</v>
      </c>
      <c r="Q258" s="6">
        <f t="shared" si="253"/>
        <v>1</v>
      </c>
      <c r="R258" s="6">
        <f t="shared" si="253"/>
        <v>1</v>
      </c>
    </row>
    <row r="259" spans="1:18" ht="13">
      <c r="A259" s="11" t="s">
        <v>3344</v>
      </c>
      <c r="B259" s="17">
        <f>VLOOKUP(A259,list!A:P,16,FALSE)</f>
        <v>45686</v>
      </c>
      <c r="C259" s="18">
        <f>VLOOKUP(A259,list!A:P,3,FALSE)</f>
        <v>1130</v>
      </c>
      <c r="D259" s="6" t="str">
        <f>VLOOKUP(A259,list!A:P,12,FALSE)</f>
        <v>Melissia</v>
      </c>
      <c r="E259" s="6" t="str">
        <f t="shared" ref="E259:R259" si="254">IF($B259&lt;E$3,1,"")</f>
        <v/>
      </c>
      <c r="F259" s="6" t="str">
        <f t="shared" si="254"/>
        <v/>
      </c>
      <c r="G259" s="6" t="str">
        <f t="shared" si="254"/>
        <v/>
      </c>
      <c r="H259" s="6">
        <f t="shared" si="254"/>
        <v>1</v>
      </c>
      <c r="I259" s="6">
        <f t="shared" si="254"/>
        <v>1</v>
      </c>
      <c r="J259" s="6">
        <f t="shared" si="254"/>
        <v>1</v>
      </c>
      <c r="K259" s="6">
        <f t="shared" si="254"/>
        <v>1</v>
      </c>
      <c r="L259" s="6">
        <f t="shared" si="254"/>
        <v>1</v>
      </c>
      <c r="M259" s="6">
        <f t="shared" si="254"/>
        <v>1</v>
      </c>
      <c r="N259" s="6">
        <f t="shared" si="254"/>
        <v>1</v>
      </c>
      <c r="O259" s="6">
        <f t="shared" si="254"/>
        <v>1</v>
      </c>
      <c r="P259" s="6">
        <f t="shared" si="254"/>
        <v>1</v>
      </c>
      <c r="Q259" s="6">
        <f t="shared" si="254"/>
        <v>1</v>
      </c>
      <c r="R259" s="6">
        <f t="shared" si="254"/>
        <v>1</v>
      </c>
    </row>
    <row r="260" spans="1:18" ht="13">
      <c r="A260" s="11" t="s">
        <v>3347</v>
      </c>
      <c r="B260" s="17">
        <f>VLOOKUP(A260,list!A:P,16,FALSE)</f>
        <v>45686</v>
      </c>
      <c r="C260" s="18">
        <f>VLOOKUP(A260,list!A:P,3,FALSE)</f>
        <v>1230</v>
      </c>
      <c r="D260" s="6" t="str">
        <f>VLOOKUP(A260,list!A:P,12,FALSE)</f>
        <v>Ampelokipoi</v>
      </c>
      <c r="E260" s="6" t="str">
        <f t="shared" ref="E260:R260" si="255">IF($B260&lt;E$3,1,"")</f>
        <v/>
      </c>
      <c r="F260" s="6" t="str">
        <f t="shared" si="255"/>
        <v/>
      </c>
      <c r="G260" s="6" t="str">
        <f t="shared" si="255"/>
        <v/>
      </c>
      <c r="H260" s="6">
        <f t="shared" si="255"/>
        <v>1</v>
      </c>
      <c r="I260" s="6">
        <f t="shared" si="255"/>
        <v>1</v>
      </c>
      <c r="J260" s="6">
        <f t="shared" si="255"/>
        <v>1</v>
      </c>
      <c r="K260" s="6">
        <f t="shared" si="255"/>
        <v>1</v>
      </c>
      <c r="L260" s="6">
        <f t="shared" si="255"/>
        <v>1</v>
      </c>
      <c r="M260" s="6">
        <f t="shared" si="255"/>
        <v>1</v>
      </c>
      <c r="N260" s="6">
        <f t="shared" si="255"/>
        <v>1</v>
      </c>
      <c r="O260" s="6">
        <f t="shared" si="255"/>
        <v>1</v>
      </c>
      <c r="P260" s="6">
        <f t="shared" si="255"/>
        <v>1</v>
      </c>
      <c r="Q260" s="6">
        <f t="shared" si="255"/>
        <v>1</v>
      </c>
      <c r="R260" s="6">
        <f t="shared" si="255"/>
        <v>1</v>
      </c>
    </row>
    <row r="261" spans="1:18" ht="13">
      <c r="A261" s="11" t="s">
        <v>3350</v>
      </c>
      <c r="B261" s="17">
        <f>VLOOKUP(A261,list!A:P,16,FALSE)</f>
        <v>45776</v>
      </c>
      <c r="C261" s="18">
        <f>VLOOKUP(A261,list!A:P,3,FALSE)</f>
        <v>1340</v>
      </c>
      <c r="D261" s="6" t="str">
        <f>VLOOKUP(A261,list!A:P,12,FALSE)</f>
        <v>Marousi</v>
      </c>
      <c r="E261" s="6" t="str">
        <f t="shared" ref="E261:R261" si="256">IF($B261&lt;E$3,1,"")</f>
        <v/>
      </c>
      <c r="F261" s="6" t="str">
        <f t="shared" si="256"/>
        <v/>
      </c>
      <c r="G261" s="6" t="str">
        <f t="shared" si="256"/>
        <v/>
      </c>
      <c r="H261" s="6" t="str">
        <f t="shared" si="256"/>
        <v/>
      </c>
      <c r="I261" s="6" t="str">
        <f t="shared" si="256"/>
        <v/>
      </c>
      <c r="J261" s="6" t="str">
        <f t="shared" si="256"/>
        <v/>
      </c>
      <c r="K261" s="6">
        <f t="shared" si="256"/>
        <v>1</v>
      </c>
      <c r="L261" s="6">
        <f t="shared" si="256"/>
        <v>1</v>
      </c>
      <c r="M261" s="6">
        <f t="shared" si="256"/>
        <v>1</v>
      </c>
      <c r="N261" s="6">
        <f t="shared" si="256"/>
        <v>1</v>
      </c>
      <c r="O261" s="6">
        <f t="shared" si="256"/>
        <v>1</v>
      </c>
      <c r="P261" s="6">
        <f t="shared" si="256"/>
        <v>1</v>
      </c>
      <c r="Q261" s="6">
        <f t="shared" si="256"/>
        <v>1</v>
      </c>
      <c r="R261" s="6">
        <f t="shared" si="256"/>
        <v>1</v>
      </c>
    </row>
    <row r="262" spans="1:18" ht="13">
      <c r="A262" s="11" t="s">
        <v>1278</v>
      </c>
      <c r="B262" s="17">
        <f>VLOOKUP(A262,list!A:P,16,FALSE)</f>
        <v>45776</v>
      </c>
      <c r="C262" s="18">
        <f>VLOOKUP(A262,list!A:P,3,FALSE)</f>
        <v>1790</v>
      </c>
      <c r="D262" s="6" t="str">
        <f>VLOOKUP(A262,list!A:P,12,FALSE)</f>
        <v>Kifisia</v>
      </c>
      <c r="E262" s="6" t="str">
        <f t="shared" ref="E262:R262" si="257">IF($B262&lt;E$3,1,"")</f>
        <v/>
      </c>
      <c r="F262" s="6" t="str">
        <f t="shared" si="257"/>
        <v/>
      </c>
      <c r="G262" s="6" t="str">
        <f t="shared" si="257"/>
        <v/>
      </c>
      <c r="H262" s="6" t="str">
        <f t="shared" si="257"/>
        <v/>
      </c>
      <c r="I262" s="6" t="str">
        <f t="shared" si="257"/>
        <v/>
      </c>
      <c r="J262" s="6" t="str">
        <f t="shared" si="257"/>
        <v/>
      </c>
      <c r="K262" s="6">
        <f t="shared" si="257"/>
        <v>1</v>
      </c>
      <c r="L262" s="6">
        <f t="shared" si="257"/>
        <v>1</v>
      </c>
      <c r="M262" s="6">
        <f t="shared" si="257"/>
        <v>1</v>
      </c>
      <c r="N262" s="6">
        <f t="shared" si="257"/>
        <v>1</v>
      </c>
      <c r="O262" s="6">
        <f t="shared" si="257"/>
        <v>1</v>
      </c>
      <c r="P262" s="6">
        <f t="shared" si="257"/>
        <v>1</v>
      </c>
      <c r="Q262" s="6">
        <f t="shared" si="257"/>
        <v>1</v>
      </c>
      <c r="R262" s="6">
        <f t="shared" si="257"/>
        <v>1</v>
      </c>
    </row>
    <row r="263" spans="1:18" ht="13">
      <c r="A263" s="11" t="s">
        <v>3353</v>
      </c>
      <c r="B263" s="17">
        <f>VLOOKUP(A263,list!A:P,16,FALSE)</f>
        <v>45928</v>
      </c>
      <c r="C263" s="18">
        <f>VLOOKUP(A263,list!A:P,3,FALSE)</f>
        <v>1650</v>
      </c>
      <c r="D263" s="6" t="str">
        <f>VLOOKUP(A263,list!A:P,12,FALSE)</f>
        <v>Elliniko</v>
      </c>
      <c r="E263" s="6" t="str">
        <f t="shared" ref="E263:R263" si="258">IF($B263&lt;E$3,1,"")</f>
        <v/>
      </c>
      <c r="F263" s="6" t="str">
        <f t="shared" si="258"/>
        <v/>
      </c>
      <c r="G263" s="6" t="str">
        <f t="shared" si="258"/>
        <v/>
      </c>
      <c r="H263" s="6" t="str">
        <f t="shared" si="258"/>
        <v/>
      </c>
      <c r="I263" s="6" t="str">
        <f t="shared" si="258"/>
        <v/>
      </c>
      <c r="J263" s="6" t="str">
        <f t="shared" si="258"/>
        <v/>
      </c>
      <c r="K263" s="6" t="str">
        <f t="shared" si="258"/>
        <v/>
      </c>
      <c r="L263" s="6" t="str">
        <f t="shared" si="258"/>
        <v/>
      </c>
      <c r="M263" s="6" t="str">
        <f t="shared" si="258"/>
        <v/>
      </c>
      <c r="N263" s="6" t="str">
        <f t="shared" si="258"/>
        <v/>
      </c>
      <c r="O263" s="6" t="str">
        <f t="shared" si="258"/>
        <v/>
      </c>
      <c r="P263" s="6">
        <f t="shared" si="258"/>
        <v>1</v>
      </c>
      <c r="Q263" s="6">
        <f t="shared" si="258"/>
        <v>1</v>
      </c>
      <c r="R263" s="6">
        <f t="shared" si="258"/>
        <v>1</v>
      </c>
    </row>
    <row r="264" spans="1:18" ht="13">
      <c r="A264" s="11" t="s">
        <v>1281</v>
      </c>
      <c r="B264" s="17">
        <f>VLOOKUP(A264,list!A:P,16,FALSE)</f>
        <v>45989</v>
      </c>
      <c r="C264" s="18">
        <f>VLOOKUP(A264,list!A:P,3,FALSE)</f>
        <v>1350</v>
      </c>
      <c r="D264" s="6" t="str">
        <f>VLOOKUP(A264,list!A:P,12,FALSE)</f>
        <v>Kifisia</v>
      </c>
      <c r="E264" s="6" t="str">
        <f t="shared" ref="E264:R264" si="259">IF($B264&lt;E$3,1,"")</f>
        <v/>
      </c>
      <c r="F264" s="6" t="str">
        <f t="shared" si="259"/>
        <v/>
      </c>
      <c r="G264" s="6" t="str">
        <f t="shared" si="259"/>
        <v/>
      </c>
      <c r="H264" s="6" t="str">
        <f t="shared" si="259"/>
        <v/>
      </c>
      <c r="I264" s="6" t="str">
        <f t="shared" si="259"/>
        <v/>
      </c>
      <c r="J264" s="6" t="str">
        <f t="shared" si="259"/>
        <v/>
      </c>
      <c r="K264" s="6" t="str">
        <f t="shared" si="259"/>
        <v/>
      </c>
      <c r="L264" s="6" t="str">
        <f t="shared" si="259"/>
        <v/>
      </c>
      <c r="M264" s="6" t="str">
        <f t="shared" si="259"/>
        <v/>
      </c>
      <c r="N264" s="6" t="str">
        <f t="shared" si="259"/>
        <v/>
      </c>
      <c r="O264" s="6" t="str">
        <f t="shared" si="259"/>
        <v/>
      </c>
      <c r="P264" s="6" t="str">
        <f t="shared" si="259"/>
        <v/>
      </c>
      <c r="Q264" s="6" t="str">
        <f t="shared" si="259"/>
        <v/>
      </c>
      <c r="R264" s="6">
        <f t="shared" si="259"/>
        <v>1</v>
      </c>
    </row>
    <row r="265" spans="1:18" ht="13">
      <c r="A265" s="11" t="s">
        <v>1284</v>
      </c>
      <c r="B265" s="17">
        <f>VLOOKUP(A265,list!A:P,16,FALSE)</f>
        <v>45624</v>
      </c>
      <c r="C265" s="18">
        <f>VLOOKUP(A265,list!A:P,3,FALSE)</f>
        <v>950</v>
      </c>
      <c r="D265" s="6" t="str">
        <f>VLOOKUP(A265,list!A:P,12,FALSE)</f>
        <v>Koukaki</v>
      </c>
      <c r="E265" s="6" t="str">
        <f t="shared" ref="E265:R265" si="260">IF($B265&lt;E$3,1,"")</f>
        <v/>
      </c>
      <c r="F265" s="6">
        <f t="shared" si="260"/>
        <v>1</v>
      </c>
      <c r="G265" s="6">
        <f t="shared" si="260"/>
        <v>1</v>
      </c>
      <c r="H265" s="6">
        <f t="shared" si="260"/>
        <v>1</v>
      </c>
      <c r="I265" s="6">
        <f t="shared" si="260"/>
        <v>1</v>
      </c>
      <c r="J265" s="6">
        <f t="shared" si="260"/>
        <v>1</v>
      </c>
      <c r="K265" s="6">
        <f t="shared" si="260"/>
        <v>1</v>
      </c>
      <c r="L265" s="6">
        <f t="shared" si="260"/>
        <v>1</v>
      </c>
      <c r="M265" s="6">
        <f t="shared" si="260"/>
        <v>1</v>
      </c>
      <c r="N265" s="6">
        <f t="shared" si="260"/>
        <v>1</v>
      </c>
      <c r="O265" s="6">
        <f t="shared" si="260"/>
        <v>1</v>
      </c>
      <c r="P265" s="6">
        <f t="shared" si="260"/>
        <v>1</v>
      </c>
      <c r="Q265" s="6">
        <f t="shared" si="260"/>
        <v>1</v>
      </c>
      <c r="R265" s="6">
        <f t="shared" si="260"/>
        <v>1</v>
      </c>
    </row>
    <row r="266" spans="1:18" ht="13">
      <c r="A266" s="11" t="s">
        <v>1287</v>
      </c>
      <c r="B266" s="17">
        <f>VLOOKUP(A266,list!A:P,16,FALSE)</f>
        <v>45624</v>
      </c>
      <c r="C266" s="18">
        <f>VLOOKUP(A266,list!A:P,3,FALSE)</f>
        <v>1100</v>
      </c>
      <c r="D266" s="6" t="str">
        <f>VLOOKUP(A266,list!A:P,12,FALSE)</f>
        <v>Pangrati</v>
      </c>
      <c r="E266" s="6" t="str">
        <f t="shared" ref="E266:R266" si="261">IF($B266&lt;E$3,1,"")</f>
        <v/>
      </c>
      <c r="F266" s="6">
        <f t="shared" si="261"/>
        <v>1</v>
      </c>
      <c r="G266" s="6">
        <f t="shared" si="261"/>
        <v>1</v>
      </c>
      <c r="H266" s="6">
        <f t="shared" si="261"/>
        <v>1</v>
      </c>
      <c r="I266" s="6">
        <f t="shared" si="261"/>
        <v>1</v>
      </c>
      <c r="J266" s="6">
        <f t="shared" si="261"/>
        <v>1</v>
      </c>
      <c r="K266" s="6">
        <f t="shared" si="261"/>
        <v>1</v>
      </c>
      <c r="L266" s="6">
        <f t="shared" si="261"/>
        <v>1</v>
      </c>
      <c r="M266" s="6">
        <f t="shared" si="261"/>
        <v>1</v>
      </c>
      <c r="N266" s="6">
        <f t="shared" si="261"/>
        <v>1</v>
      </c>
      <c r="O266" s="6">
        <f t="shared" si="261"/>
        <v>1</v>
      </c>
      <c r="P266" s="6">
        <f t="shared" si="261"/>
        <v>1</v>
      </c>
      <c r="Q266" s="6">
        <f t="shared" si="261"/>
        <v>1</v>
      </c>
      <c r="R266" s="6">
        <f t="shared" si="261"/>
        <v>1</v>
      </c>
    </row>
    <row r="267" spans="1:18" ht="13">
      <c r="A267" s="11" t="s">
        <v>1290</v>
      </c>
      <c r="B267" s="17">
        <f>VLOOKUP(A267,list!A:P,16,FALSE)</f>
        <v>46170</v>
      </c>
      <c r="C267" s="18">
        <f>VLOOKUP(A267,list!A:P,3,FALSE)</f>
        <v>920</v>
      </c>
      <c r="D267" s="6" t="str">
        <f>VLOOKUP(A267,list!A:P,12,FALSE)</f>
        <v>Elliniko</v>
      </c>
      <c r="E267" s="6" t="str">
        <f t="shared" ref="E267:R267" si="262">IF($B267&lt;E$3,1,"")</f>
        <v/>
      </c>
      <c r="F267" s="6" t="str">
        <f t="shared" si="262"/>
        <v/>
      </c>
      <c r="G267" s="6" t="str">
        <f t="shared" si="262"/>
        <v/>
      </c>
      <c r="H267" s="6" t="str">
        <f t="shared" si="262"/>
        <v/>
      </c>
      <c r="I267" s="6" t="str">
        <f t="shared" si="262"/>
        <v/>
      </c>
      <c r="J267" s="6" t="str">
        <f t="shared" si="262"/>
        <v/>
      </c>
      <c r="K267" s="6" t="str">
        <f t="shared" si="262"/>
        <v/>
      </c>
      <c r="L267" s="6" t="str">
        <f t="shared" si="262"/>
        <v/>
      </c>
      <c r="M267" s="6" t="str">
        <f t="shared" si="262"/>
        <v/>
      </c>
      <c r="N267" s="6" t="str">
        <f t="shared" si="262"/>
        <v/>
      </c>
      <c r="O267" s="6" t="str">
        <f t="shared" si="262"/>
        <v/>
      </c>
      <c r="P267" s="6" t="str">
        <f t="shared" si="262"/>
        <v/>
      </c>
      <c r="Q267" s="6" t="str">
        <f t="shared" si="262"/>
        <v/>
      </c>
      <c r="R267" s="6" t="str">
        <f t="shared" si="262"/>
        <v/>
      </c>
    </row>
    <row r="268" spans="1:18" ht="13">
      <c r="A268" s="11" t="s">
        <v>290</v>
      </c>
      <c r="B268" s="17">
        <f>VLOOKUP(A268,list!A:P,16,FALSE)</f>
        <v>45805</v>
      </c>
      <c r="C268" s="18">
        <f>VLOOKUP(A268,list!A:P,3,FALSE)</f>
        <v>1260</v>
      </c>
      <c r="D268" s="6" t="str">
        <f>VLOOKUP(A268,list!A:P,12,FALSE)</f>
        <v>Kifisia</v>
      </c>
      <c r="E268" s="6" t="str">
        <f t="shared" ref="E268:R268" si="263">IF($B268&lt;E$3,1,"")</f>
        <v/>
      </c>
      <c r="F268" s="6" t="str">
        <f t="shared" si="263"/>
        <v/>
      </c>
      <c r="G268" s="6" t="str">
        <f t="shared" si="263"/>
        <v/>
      </c>
      <c r="H268" s="6" t="str">
        <f t="shared" si="263"/>
        <v/>
      </c>
      <c r="I268" s="6" t="str">
        <f t="shared" si="263"/>
        <v/>
      </c>
      <c r="J268" s="6" t="str">
        <f t="shared" si="263"/>
        <v/>
      </c>
      <c r="K268" s="6" t="str">
        <f t="shared" si="263"/>
        <v/>
      </c>
      <c r="L268" s="6">
        <f t="shared" si="263"/>
        <v>1</v>
      </c>
      <c r="M268" s="6">
        <f t="shared" si="263"/>
        <v>1</v>
      </c>
      <c r="N268" s="6">
        <f t="shared" si="263"/>
        <v>1</v>
      </c>
      <c r="O268" s="6">
        <f t="shared" si="263"/>
        <v>1</v>
      </c>
      <c r="P268" s="6">
        <f t="shared" si="263"/>
        <v>1</v>
      </c>
      <c r="Q268" s="6">
        <f t="shared" si="263"/>
        <v>1</v>
      </c>
      <c r="R268" s="6">
        <f t="shared" si="263"/>
        <v>1</v>
      </c>
    </row>
    <row r="269" spans="1:18" ht="13">
      <c r="A269" s="11" t="s">
        <v>3356</v>
      </c>
      <c r="B269" s="17">
        <f>VLOOKUP(A269,list!A:P,16,FALSE)</f>
        <v>45805</v>
      </c>
      <c r="C269" s="18">
        <f>VLOOKUP(A269,list!A:P,3,FALSE)</f>
        <v>1630</v>
      </c>
      <c r="D269" s="6" t="str">
        <f>VLOOKUP(A269,list!A:P,12,FALSE)</f>
        <v>Chalandri</v>
      </c>
      <c r="E269" s="6" t="str">
        <f t="shared" ref="E269:R269" si="264">IF($B269&lt;E$3,1,"")</f>
        <v/>
      </c>
      <c r="F269" s="6" t="str">
        <f t="shared" si="264"/>
        <v/>
      </c>
      <c r="G269" s="6" t="str">
        <f t="shared" si="264"/>
        <v/>
      </c>
      <c r="H269" s="6" t="str">
        <f t="shared" si="264"/>
        <v/>
      </c>
      <c r="I269" s="6" t="str">
        <f t="shared" si="264"/>
        <v/>
      </c>
      <c r="J269" s="6" t="str">
        <f t="shared" si="264"/>
        <v/>
      </c>
      <c r="K269" s="6" t="str">
        <f t="shared" si="264"/>
        <v/>
      </c>
      <c r="L269" s="6">
        <f t="shared" si="264"/>
        <v>1</v>
      </c>
      <c r="M269" s="6">
        <f t="shared" si="264"/>
        <v>1</v>
      </c>
      <c r="N269" s="6">
        <f t="shared" si="264"/>
        <v>1</v>
      </c>
      <c r="O269" s="6">
        <f t="shared" si="264"/>
        <v>1</v>
      </c>
      <c r="P269" s="6">
        <f t="shared" si="264"/>
        <v>1</v>
      </c>
      <c r="Q269" s="6">
        <f t="shared" si="264"/>
        <v>1</v>
      </c>
      <c r="R269" s="6">
        <f t="shared" si="264"/>
        <v>1</v>
      </c>
    </row>
    <row r="270" spans="1:18" ht="13">
      <c r="A270" s="11" t="s">
        <v>1293</v>
      </c>
      <c r="B270" s="17">
        <f>VLOOKUP(A270,list!A:P,16,FALSE)</f>
        <v>45744</v>
      </c>
      <c r="C270" s="18">
        <f>VLOOKUP(A270,list!A:P,3,FALSE)</f>
        <v>1080</v>
      </c>
      <c r="D270" s="6" t="str">
        <f>VLOOKUP(A270,list!A:P,12,FALSE)</f>
        <v>Vrilissia</v>
      </c>
      <c r="E270" s="6" t="str">
        <f t="shared" ref="E270:R270" si="265">IF($B270&lt;E$3,1,"")</f>
        <v/>
      </c>
      <c r="F270" s="6" t="str">
        <f t="shared" si="265"/>
        <v/>
      </c>
      <c r="G270" s="6" t="str">
        <f t="shared" si="265"/>
        <v/>
      </c>
      <c r="H270" s="6" t="str">
        <f t="shared" si="265"/>
        <v/>
      </c>
      <c r="I270" s="6" t="str">
        <f t="shared" si="265"/>
        <v/>
      </c>
      <c r="J270" s="6">
        <f t="shared" si="265"/>
        <v>1</v>
      </c>
      <c r="K270" s="6">
        <f t="shared" si="265"/>
        <v>1</v>
      </c>
      <c r="L270" s="6">
        <f t="shared" si="265"/>
        <v>1</v>
      </c>
      <c r="M270" s="6">
        <f t="shared" si="265"/>
        <v>1</v>
      </c>
      <c r="N270" s="6">
        <f t="shared" si="265"/>
        <v>1</v>
      </c>
      <c r="O270" s="6">
        <f t="shared" si="265"/>
        <v>1</v>
      </c>
      <c r="P270" s="6">
        <f t="shared" si="265"/>
        <v>1</v>
      </c>
      <c r="Q270" s="6">
        <f t="shared" si="265"/>
        <v>1</v>
      </c>
      <c r="R270" s="6">
        <f t="shared" si="265"/>
        <v>1</v>
      </c>
    </row>
    <row r="271" spans="1:18" ht="13">
      <c r="A271" s="11" t="s">
        <v>4597</v>
      </c>
      <c r="B271" s="17">
        <f>VLOOKUP(A271,list!A:P,16,FALSE)</f>
        <v>45744</v>
      </c>
      <c r="C271" s="18">
        <f>VLOOKUP(A271,list!A:P,3,FALSE)</f>
        <v>2140</v>
      </c>
      <c r="D271" s="6" t="str">
        <f>VLOOKUP(A271,list!A:P,12,FALSE)</f>
        <v>Marousi</v>
      </c>
      <c r="E271" s="6" t="str">
        <f t="shared" ref="E271:R271" si="266">IF($B271&lt;E$3,1,"")</f>
        <v/>
      </c>
      <c r="F271" s="6" t="str">
        <f t="shared" si="266"/>
        <v/>
      </c>
      <c r="G271" s="6" t="str">
        <f t="shared" si="266"/>
        <v/>
      </c>
      <c r="H271" s="6" t="str">
        <f t="shared" si="266"/>
        <v/>
      </c>
      <c r="I271" s="6" t="str">
        <f t="shared" si="266"/>
        <v/>
      </c>
      <c r="J271" s="6">
        <f t="shared" si="266"/>
        <v>1</v>
      </c>
      <c r="K271" s="6">
        <f t="shared" si="266"/>
        <v>1</v>
      </c>
      <c r="L271" s="6">
        <f t="shared" si="266"/>
        <v>1</v>
      </c>
      <c r="M271" s="6">
        <f t="shared" si="266"/>
        <v>1</v>
      </c>
      <c r="N271" s="6">
        <f t="shared" si="266"/>
        <v>1</v>
      </c>
      <c r="O271" s="6">
        <f t="shared" si="266"/>
        <v>1</v>
      </c>
      <c r="P271" s="6">
        <f t="shared" si="266"/>
        <v>1</v>
      </c>
      <c r="Q271" s="6">
        <f t="shared" si="266"/>
        <v>1</v>
      </c>
      <c r="R271" s="6">
        <f t="shared" si="266"/>
        <v>1</v>
      </c>
    </row>
    <row r="272" spans="1:18" ht="13">
      <c r="A272" s="11" t="s">
        <v>3359</v>
      </c>
      <c r="B272" s="17">
        <f>VLOOKUP(A272,list!A:P,16,FALSE)</f>
        <v>45836</v>
      </c>
      <c r="C272" s="18">
        <f>VLOOKUP(A272,list!A:P,3,FALSE)</f>
        <v>1470</v>
      </c>
      <c r="D272" s="6" t="str">
        <f>VLOOKUP(A272,list!A:P,12,FALSE)</f>
        <v>Chalandri</v>
      </c>
      <c r="E272" s="6" t="str">
        <f t="shared" ref="E272:R272" si="267">IF($B272&lt;E$3,1,"")</f>
        <v/>
      </c>
      <c r="F272" s="6" t="str">
        <f t="shared" si="267"/>
        <v/>
      </c>
      <c r="G272" s="6" t="str">
        <f t="shared" si="267"/>
        <v/>
      </c>
      <c r="H272" s="6" t="str">
        <f t="shared" si="267"/>
        <v/>
      </c>
      <c r="I272" s="6" t="str">
        <f t="shared" si="267"/>
        <v/>
      </c>
      <c r="J272" s="6" t="str">
        <f t="shared" si="267"/>
        <v/>
      </c>
      <c r="K272" s="6" t="str">
        <f t="shared" si="267"/>
        <v/>
      </c>
      <c r="L272" s="6" t="str">
        <f t="shared" si="267"/>
        <v/>
      </c>
      <c r="M272" s="6">
        <f t="shared" si="267"/>
        <v>1</v>
      </c>
      <c r="N272" s="6">
        <f t="shared" si="267"/>
        <v>1</v>
      </c>
      <c r="O272" s="6">
        <f t="shared" si="267"/>
        <v>1</v>
      </c>
      <c r="P272" s="6">
        <f t="shared" si="267"/>
        <v>1</v>
      </c>
      <c r="Q272" s="6">
        <f t="shared" si="267"/>
        <v>1</v>
      </c>
      <c r="R272" s="6">
        <f t="shared" si="267"/>
        <v>1</v>
      </c>
    </row>
    <row r="273" spans="1:18" ht="13">
      <c r="A273" s="11" t="s">
        <v>3362</v>
      </c>
      <c r="B273" s="17">
        <f>VLOOKUP(A273,list!A:P,16,FALSE)</f>
        <v>45836</v>
      </c>
      <c r="C273" s="18">
        <f>VLOOKUP(A273,list!A:P,3,FALSE)</f>
        <v>1890</v>
      </c>
      <c r="D273" s="6" t="str">
        <f>VLOOKUP(A273,list!A:P,12,FALSE)</f>
        <v>Kifisia</v>
      </c>
      <c r="E273" s="6" t="str">
        <f t="shared" ref="E273:R273" si="268">IF($B273&lt;E$3,1,"")</f>
        <v/>
      </c>
      <c r="F273" s="6" t="str">
        <f t="shared" si="268"/>
        <v/>
      </c>
      <c r="G273" s="6" t="str">
        <f t="shared" si="268"/>
        <v/>
      </c>
      <c r="H273" s="6" t="str">
        <f t="shared" si="268"/>
        <v/>
      </c>
      <c r="I273" s="6" t="str">
        <f t="shared" si="268"/>
        <v/>
      </c>
      <c r="J273" s="6" t="str">
        <f t="shared" si="268"/>
        <v/>
      </c>
      <c r="K273" s="6" t="str">
        <f t="shared" si="268"/>
        <v/>
      </c>
      <c r="L273" s="6" t="str">
        <f t="shared" si="268"/>
        <v/>
      </c>
      <c r="M273" s="6">
        <f t="shared" si="268"/>
        <v>1</v>
      </c>
      <c r="N273" s="6">
        <f t="shared" si="268"/>
        <v>1</v>
      </c>
      <c r="O273" s="6">
        <f t="shared" si="268"/>
        <v>1</v>
      </c>
      <c r="P273" s="6">
        <f t="shared" si="268"/>
        <v>1</v>
      </c>
      <c r="Q273" s="6">
        <f t="shared" si="268"/>
        <v>1</v>
      </c>
      <c r="R273" s="6">
        <f t="shared" si="268"/>
        <v>1</v>
      </c>
    </row>
    <row r="274" spans="1:18" ht="13">
      <c r="A274" s="11" t="s">
        <v>3365</v>
      </c>
      <c r="B274" s="17">
        <f>VLOOKUP(A274,list!A:P,16,FALSE)</f>
        <v>46231</v>
      </c>
      <c r="C274" s="18">
        <f>VLOOKUP(A274,list!A:P,3,FALSE)</f>
        <v>1530</v>
      </c>
      <c r="D274" s="6" t="str">
        <f>VLOOKUP(A274,list!A:P,12,FALSE)</f>
        <v>Marousi</v>
      </c>
      <c r="E274" s="6" t="str">
        <f t="shared" ref="E274:R274" si="269">IF($B274&lt;E$3,1,"")</f>
        <v/>
      </c>
      <c r="F274" s="6" t="str">
        <f t="shared" si="269"/>
        <v/>
      </c>
      <c r="G274" s="6" t="str">
        <f t="shared" si="269"/>
        <v/>
      </c>
      <c r="H274" s="6" t="str">
        <f t="shared" si="269"/>
        <v/>
      </c>
      <c r="I274" s="6" t="str">
        <f t="shared" si="269"/>
        <v/>
      </c>
      <c r="J274" s="6" t="str">
        <f t="shared" si="269"/>
        <v/>
      </c>
      <c r="K274" s="6" t="str">
        <f t="shared" si="269"/>
        <v/>
      </c>
      <c r="L274" s="6" t="str">
        <f t="shared" si="269"/>
        <v/>
      </c>
      <c r="M274" s="6" t="str">
        <f t="shared" si="269"/>
        <v/>
      </c>
      <c r="N274" s="6" t="str">
        <f t="shared" si="269"/>
        <v/>
      </c>
      <c r="O274" s="6" t="str">
        <f t="shared" si="269"/>
        <v/>
      </c>
      <c r="P274" s="6" t="str">
        <f t="shared" si="269"/>
        <v/>
      </c>
      <c r="Q274" s="6" t="str">
        <f t="shared" si="269"/>
        <v/>
      </c>
      <c r="R274" s="6" t="str">
        <f t="shared" si="269"/>
        <v/>
      </c>
    </row>
    <row r="275" spans="1:18" ht="13">
      <c r="A275" s="11" t="s">
        <v>293</v>
      </c>
      <c r="B275" s="17">
        <f>VLOOKUP(A275,list!A:P,16,FALSE)</f>
        <v>45685</v>
      </c>
      <c r="C275" s="18">
        <f>VLOOKUP(A275,list!A:P,3,FALSE)</f>
        <v>1050</v>
      </c>
      <c r="D275" s="6" t="str">
        <f>VLOOKUP(A275,list!A:P,12,FALSE)</f>
        <v>Kolonaki</v>
      </c>
      <c r="E275" s="6" t="str">
        <f t="shared" ref="E275:R275" si="270">IF($B275&lt;E$3,1,"")</f>
        <v/>
      </c>
      <c r="F275" s="6" t="str">
        <f t="shared" si="270"/>
        <v/>
      </c>
      <c r="G275" s="6" t="str">
        <f t="shared" si="270"/>
        <v/>
      </c>
      <c r="H275" s="6">
        <f t="shared" si="270"/>
        <v>1</v>
      </c>
      <c r="I275" s="6">
        <f t="shared" si="270"/>
        <v>1</v>
      </c>
      <c r="J275" s="6">
        <f t="shared" si="270"/>
        <v>1</v>
      </c>
      <c r="K275" s="6">
        <f t="shared" si="270"/>
        <v>1</v>
      </c>
      <c r="L275" s="6">
        <f t="shared" si="270"/>
        <v>1</v>
      </c>
      <c r="M275" s="6">
        <f t="shared" si="270"/>
        <v>1</v>
      </c>
      <c r="N275" s="6">
        <f t="shared" si="270"/>
        <v>1</v>
      </c>
      <c r="O275" s="6">
        <f t="shared" si="270"/>
        <v>1</v>
      </c>
      <c r="P275" s="6">
        <f t="shared" si="270"/>
        <v>1</v>
      </c>
      <c r="Q275" s="6">
        <f t="shared" si="270"/>
        <v>1</v>
      </c>
      <c r="R275" s="6">
        <f t="shared" si="270"/>
        <v>1</v>
      </c>
    </row>
    <row r="276" spans="1:18" ht="13">
      <c r="A276" s="11" t="s">
        <v>1296</v>
      </c>
      <c r="B276" s="17">
        <f>VLOOKUP(A276,list!A:P,16,FALSE)</f>
        <v>45685</v>
      </c>
      <c r="C276" s="18">
        <f>VLOOKUP(A276,list!A:P,3,FALSE)</f>
        <v>1380</v>
      </c>
      <c r="D276" s="6" t="str">
        <f>VLOOKUP(A276,list!A:P,12,FALSE)</f>
        <v>Kifisia</v>
      </c>
      <c r="E276" s="6" t="str">
        <f t="shared" ref="E276:R276" si="271">IF($B276&lt;E$3,1,"")</f>
        <v/>
      </c>
      <c r="F276" s="6" t="str">
        <f t="shared" si="271"/>
        <v/>
      </c>
      <c r="G276" s="6" t="str">
        <f t="shared" si="271"/>
        <v/>
      </c>
      <c r="H276" s="6">
        <f t="shared" si="271"/>
        <v>1</v>
      </c>
      <c r="I276" s="6">
        <f t="shared" si="271"/>
        <v>1</v>
      </c>
      <c r="J276" s="6">
        <f t="shared" si="271"/>
        <v>1</v>
      </c>
      <c r="K276" s="6">
        <f t="shared" si="271"/>
        <v>1</v>
      </c>
      <c r="L276" s="6">
        <f t="shared" si="271"/>
        <v>1</v>
      </c>
      <c r="M276" s="6">
        <f t="shared" si="271"/>
        <v>1</v>
      </c>
      <c r="N276" s="6">
        <f t="shared" si="271"/>
        <v>1</v>
      </c>
      <c r="O276" s="6">
        <f t="shared" si="271"/>
        <v>1</v>
      </c>
      <c r="P276" s="6">
        <f t="shared" si="271"/>
        <v>1</v>
      </c>
      <c r="Q276" s="6">
        <f t="shared" si="271"/>
        <v>1</v>
      </c>
      <c r="R276" s="6">
        <f t="shared" si="271"/>
        <v>1</v>
      </c>
    </row>
    <row r="277" spans="1:18" ht="13">
      <c r="A277" s="11" t="s">
        <v>1299</v>
      </c>
      <c r="B277" s="17">
        <f>VLOOKUP(A277,list!A:P,16,FALSE)</f>
        <v>46081</v>
      </c>
      <c r="C277" s="18">
        <f>VLOOKUP(A277,list!A:P,3,FALSE)</f>
        <v>1130</v>
      </c>
      <c r="D277" s="6" t="str">
        <f>VLOOKUP(A277,list!A:P,12,FALSE)</f>
        <v>Pangrati</v>
      </c>
      <c r="E277" s="6" t="str">
        <f t="shared" ref="E277:R277" si="272">IF($B277&lt;E$3,1,"")</f>
        <v/>
      </c>
      <c r="F277" s="6" t="str">
        <f t="shared" si="272"/>
        <v/>
      </c>
      <c r="G277" s="6" t="str">
        <f t="shared" si="272"/>
        <v/>
      </c>
      <c r="H277" s="6" t="str">
        <f t="shared" si="272"/>
        <v/>
      </c>
      <c r="I277" s="6" t="str">
        <f t="shared" si="272"/>
        <v/>
      </c>
      <c r="J277" s="6" t="str">
        <f t="shared" si="272"/>
        <v/>
      </c>
      <c r="K277" s="6" t="str">
        <f t="shared" si="272"/>
        <v/>
      </c>
      <c r="L277" s="6" t="str">
        <f t="shared" si="272"/>
        <v/>
      </c>
      <c r="M277" s="6" t="str">
        <f t="shared" si="272"/>
        <v/>
      </c>
      <c r="N277" s="6" t="str">
        <f t="shared" si="272"/>
        <v/>
      </c>
      <c r="O277" s="6" t="str">
        <f t="shared" si="272"/>
        <v/>
      </c>
      <c r="P277" s="6" t="str">
        <f t="shared" si="272"/>
        <v/>
      </c>
      <c r="Q277" s="6" t="str">
        <f t="shared" si="272"/>
        <v/>
      </c>
      <c r="R277" s="6" t="str">
        <f t="shared" si="272"/>
        <v/>
      </c>
    </row>
    <row r="278" spans="1:18" ht="13">
      <c r="A278" s="11" t="s">
        <v>1302</v>
      </c>
      <c r="B278" s="17">
        <f>VLOOKUP(A278,list!A:P,16,FALSE)</f>
        <v>45654</v>
      </c>
      <c r="C278" s="18">
        <f>VLOOKUP(A278,list!A:P,3,FALSE)</f>
        <v>1050</v>
      </c>
      <c r="D278" s="6" t="str">
        <f>VLOOKUP(A278,list!A:P,12,FALSE)</f>
        <v>Pangrati</v>
      </c>
      <c r="E278" s="6" t="str">
        <f t="shared" ref="E278:R278" si="273">IF($B278&lt;E$3,1,"")</f>
        <v/>
      </c>
      <c r="F278" s="6" t="str">
        <f t="shared" si="273"/>
        <v/>
      </c>
      <c r="G278" s="6">
        <f t="shared" si="273"/>
        <v>1</v>
      </c>
      <c r="H278" s="6">
        <f t="shared" si="273"/>
        <v>1</v>
      </c>
      <c r="I278" s="6">
        <f t="shared" si="273"/>
        <v>1</v>
      </c>
      <c r="J278" s="6">
        <f t="shared" si="273"/>
        <v>1</v>
      </c>
      <c r="K278" s="6">
        <f t="shared" si="273"/>
        <v>1</v>
      </c>
      <c r="L278" s="6">
        <f t="shared" si="273"/>
        <v>1</v>
      </c>
      <c r="M278" s="6">
        <f t="shared" si="273"/>
        <v>1</v>
      </c>
      <c r="N278" s="6">
        <f t="shared" si="273"/>
        <v>1</v>
      </c>
      <c r="O278" s="6">
        <f t="shared" si="273"/>
        <v>1</v>
      </c>
      <c r="P278" s="6">
        <f t="shared" si="273"/>
        <v>1</v>
      </c>
      <c r="Q278" s="6">
        <f t="shared" si="273"/>
        <v>1</v>
      </c>
      <c r="R278" s="6">
        <f t="shared" si="273"/>
        <v>1</v>
      </c>
    </row>
    <row r="279" spans="1:18" ht="13">
      <c r="A279" s="11" t="s">
        <v>3368</v>
      </c>
      <c r="B279" s="17">
        <f>VLOOKUP(A279,list!A:P,16,FALSE)</f>
        <v>45654</v>
      </c>
      <c r="C279" s="18">
        <f>VLOOKUP(A279,list!A:P,3,FALSE)</f>
        <v>1270</v>
      </c>
      <c r="D279" s="6" t="str">
        <f>VLOOKUP(A279,list!A:P,12,FALSE)</f>
        <v>Marousi</v>
      </c>
      <c r="E279" s="6" t="str">
        <f t="shared" ref="E279:R279" si="274">IF($B279&lt;E$3,1,"")</f>
        <v/>
      </c>
      <c r="F279" s="6" t="str">
        <f t="shared" si="274"/>
        <v/>
      </c>
      <c r="G279" s="6">
        <f t="shared" si="274"/>
        <v>1</v>
      </c>
      <c r="H279" s="6">
        <f t="shared" si="274"/>
        <v>1</v>
      </c>
      <c r="I279" s="6">
        <f t="shared" si="274"/>
        <v>1</v>
      </c>
      <c r="J279" s="6">
        <f t="shared" si="274"/>
        <v>1</v>
      </c>
      <c r="K279" s="6">
        <f t="shared" si="274"/>
        <v>1</v>
      </c>
      <c r="L279" s="6">
        <f t="shared" si="274"/>
        <v>1</v>
      </c>
      <c r="M279" s="6">
        <f t="shared" si="274"/>
        <v>1</v>
      </c>
      <c r="N279" s="6">
        <f t="shared" si="274"/>
        <v>1</v>
      </c>
      <c r="O279" s="6">
        <f t="shared" si="274"/>
        <v>1</v>
      </c>
      <c r="P279" s="6">
        <f t="shared" si="274"/>
        <v>1</v>
      </c>
      <c r="Q279" s="6">
        <f t="shared" si="274"/>
        <v>1</v>
      </c>
      <c r="R279" s="6">
        <f t="shared" si="274"/>
        <v>1</v>
      </c>
    </row>
    <row r="280" spans="1:18" ht="13">
      <c r="A280" s="11" t="s">
        <v>1305</v>
      </c>
      <c r="B280" s="17">
        <f>VLOOKUP(A280,list!A:P,16,FALSE)</f>
        <v>45654</v>
      </c>
      <c r="C280" s="18">
        <f>VLOOKUP(A280,list!A:P,3,FALSE)</f>
        <v>1420</v>
      </c>
      <c r="D280" s="6" t="str">
        <f>VLOOKUP(A280,list!A:P,12,FALSE)</f>
        <v>Chalandri</v>
      </c>
      <c r="E280" s="6" t="str">
        <f t="shared" ref="E280:R280" si="275">IF($B280&lt;E$3,1,"")</f>
        <v/>
      </c>
      <c r="F280" s="6" t="str">
        <f t="shared" si="275"/>
        <v/>
      </c>
      <c r="G280" s="6">
        <f t="shared" si="275"/>
        <v>1</v>
      </c>
      <c r="H280" s="6">
        <f t="shared" si="275"/>
        <v>1</v>
      </c>
      <c r="I280" s="6">
        <f t="shared" si="275"/>
        <v>1</v>
      </c>
      <c r="J280" s="6">
        <f t="shared" si="275"/>
        <v>1</v>
      </c>
      <c r="K280" s="6">
        <f t="shared" si="275"/>
        <v>1</v>
      </c>
      <c r="L280" s="6">
        <f t="shared" si="275"/>
        <v>1</v>
      </c>
      <c r="M280" s="6">
        <f t="shared" si="275"/>
        <v>1</v>
      </c>
      <c r="N280" s="6">
        <f t="shared" si="275"/>
        <v>1</v>
      </c>
      <c r="O280" s="6">
        <f t="shared" si="275"/>
        <v>1</v>
      </c>
      <c r="P280" s="6">
        <f t="shared" si="275"/>
        <v>1</v>
      </c>
      <c r="Q280" s="6">
        <f t="shared" si="275"/>
        <v>1</v>
      </c>
      <c r="R280" s="6">
        <f t="shared" si="275"/>
        <v>1</v>
      </c>
    </row>
    <row r="281" spans="1:18" ht="13">
      <c r="A281" s="11" t="s">
        <v>3371</v>
      </c>
      <c r="B281" s="17">
        <f>VLOOKUP(A281,list!A:P,16,FALSE)</f>
        <v>45654</v>
      </c>
      <c r="C281" s="18">
        <f>VLOOKUP(A281,list!A:P,3,FALSE)</f>
        <v>1480</v>
      </c>
      <c r="D281" s="6" t="str">
        <f>VLOOKUP(A281,list!A:P,12,FALSE)</f>
        <v>Marousi</v>
      </c>
      <c r="E281" s="6" t="str">
        <f t="shared" ref="E281:R281" si="276">IF($B281&lt;E$3,1,"")</f>
        <v/>
      </c>
      <c r="F281" s="6" t="str">
        <f t="shared" si="276"/>
        <v/>
      </c>
      <c r="G281" s="6">
        <f t="shared" si="276"/>
        <v>1</v>
      </c>
      <c r="H281" s="6">
        <f t="shared" si="276"/>
        <v>1</v>
      </c>
      <c r="I281" s="6">
        <f t="shared" si="276"/>
        <v>1</v>
      </c>
      <c r="J281" s="6">
        <f t="shared" si="276"/>
        <v>1</v>
      </c>
      <c r="K281" s="6">
        <f t="shared" si="276"/>
        <v>1</v>
      </c>
      <c r="L281" s="6">
        <f t="shared" si="276"/>
        <v>1</v>
      </c>
      <c r="M281" s="6">
        <f t="shared" si="276"/>
        <v>1</v>
      </c>
      <c r="N281" s="6">
        <f t="shared" si="276"/>
        <v>1</v>
      </c>
      <c r="O281" s="6">
        <f t="shared" si="276"/>
        <v>1</v>
      </c>
      <c r="P281" s="6">
        <f t="shared" si="276"/>
        <v>1</v>
      </c>
      <c r="Q281" s="6">
        <f t="shared" si="276"/>
        <v>1</v>
      </c>
      <c r="R281" s="6">
        <f t="shared" si="276"/>
        <v>1</v>
      </c>
    </row>
    <row r="282" spans="1:18" ht="13">
      <c r="A282" s="11" t="s">
        <v>296</v>
      </c>
      <c r="B282" s="17">
        <f>VLOOKUP(A282,list!A:P,16,FALSE)</f>
        <v>45897</v>
      </c>
      <c r="C282" s="18">
        <f>VLOOKUP(A282,list!A:P,3,FALSE)</f>
        <v>990</v>
      </c>
      <c r="D282" s="6" t="str">
        <f>VLOOKUP(A282,list!A:P,12,FALSE)</f>
        <v>Cholargos</v>
      </c>
      <c r="E282" s="6" t="str">
        <f t="shared" ref="E282:R282" si="277">IF($B282&lt;E$3,1,"")</f>
        <v/>
      </c>
      <c r="F282" s="6" t="str">
        <f t="shared" si="277"/>
        <v/>
      </c>
      <c r="G282" s="6" t="str">
        <f t="shared" si="277"/>
        <v/>
      </c>
      <c r="H282" s="6" t="str">
        <f t="shared" si="277"/>
        <v/>
      </c>
      <c r="I282" s="6" t="str">
        <f t="shared" si="277"/>
        <v/>
      </c>
      <c r="J282" s="6" t="str">
        <f t="shared" si="277"/>
        <v/>
      </c>
      <c r="K282" s="6" t="str">
        <f t="shared" si="277"/>
        <v/>
      </c>
      <c r="L282" s="6" t="str">
        <f t="shared" si="277"/>
        <v/>
      </c>
      <c r="M282" s="6" t="str">
        <f t="shared" si="277"/>
        <v/>
      </c>
      <c r="N282" s="6" t="str">
        <f t="shared" si="277"/>
        <v/>
      </c>
      <c r="O282" s="6">
        <f t="shared" si="277"/>
        <v>1</v>
      </c>
      <c r="P282" s="6">
        <f t="shared" si="277"/>
        <v>1</v>
      </c>
      <c r="Q282" s="6">
        <f t="shared" si="277"/>
        <v>1</v>
      </c>
      <c r="R282" s="6">
        <f t="shared" si="277"/>
        <v>1</v>
      </c>
    </row>
    <row r="283" spans="1:18" ht="13">
      <c r="A283" s="11" t="s">
        <v>1308</v>
      </c>
      <c r="B283" s="17">
        <f>VLOOKUP(A283,list!A:P,16,FALSE)</f>
        <v>45623</v>
      </c>
      <c r="C283" s="18">
        <f>VLOOKUP(A283,list!A:P,3,FALSE)</f>
        <v>1100</v>
      </c>
      <c r="D283" s="6" t="str">
        <f>VLOOKUP(A283,list!A:P,12,FALSE)</f>
        <v>Agia Paraskevi</v>
      </c>
      <c r="E283" s="6" t="str">
        <f t="shared" ref="E283:R283" si="278">IF($B283&lt;E$3,1,"")</f>
        <v/>
      </c>
      <c r="F283" s="6">
        <f t="shared" si="278"/>
        <v>1</v>
      </c>
      <c r="G283" s="6">
        <f t="shared" si="278"/>
        <v>1</v>
      </c>
      <c r="H283" s="6">
        <f t="shared" si="278"/>
        <v>1</v>
      </c>
      <c r="I283" s="6">
        <f t="shared" si="278"/>
        <v>1</v>
      </c>
      <c r="J283" s="6">
        <f t="shared" si="278"/>
        <v>1</v>
      </c>
      <c r="K283" s="6">
        <f t="shared" si="278"/>
        <v>1</v>
      </c>
      <c r="L283" s="6">
        <f t="shared" si="278"/>
        <v>1</v>
      </c>
      <c r="M283" s="6">
        <f t="shared" si="278"/>
        <v>1</v>
      </c>
      <c r="N283" s="6">
        <f t="shared" si="278"/>
        <v>1</v>
      </c>
      <c r="O283" s="6">
        <f t="shared" si="278"/>
        <v>1</v>
      </c>
      <c r="P283" s="6">
        <f t="shared" si="278"/>
        <v>1</v>
      </c>
      <c r="Q283" s="6">
        <f t="shared" si="278"/>
        <v>1</v>
      </c>
      <c r="R283" s="6">
        <f t="shared" si="278"/>
        <v>1</v>
      </c>
    </row>
    <row r="284" spans="1:18" ht="13">
      <c r="A284" s="11" t="s">
        <v>3374</v>
      </c>
      <c r="B284" s="17">
        <f>VLOOKUP(A284,list!A:P,16,FALSE)</f>
        <v>45623</v>
      </c>
      <c r="C284" s="18">
        <f>VLOOKUP(A284,list!A:P,3,FALSE)</f>
        <v>1120</v>
      </c>
      <c r="D284" s="6" t="str">
        <f>VLOOKUP(A284,list!A:P,12,FALSE)</f>
        <v>Vasilissis Sofias Avenue</v>
      </c>
      <c r="E284" s="6" t="str">
        <f t="shared" ref="E284:R284" si="279">IF($B284&lt;E$3,1,"")</f>
        <v/>
      </c>
      <c r="F284" s="6">
        <f t="shared" si="279"/>
        <v>1</v>
      </c>
      <c r="G284" s="6">
        <f t="shared" si="279"/>
        <v>1</v>
      </c>
      <c r="H284" s="6">
        <f t="shared" si="279"/>
        <v>1</v>
      </c>
      <c r="I284" s="6">
        <f t="shared" si="279"/>
        <v>1</v>
      </c>
      <c r="J284" s="6">
        <f t="shared" si="279"/>
        <v>1</v>
      </c>
      <c r="K284" s="6">
        <f t="shared" si="279"/>
        <v>1</v>
      </c>
      <c r="L284" s="6">
        <f t="shared" si="279"/>
        <v>1</v>
      </c>
      <c r="M284" s="6">
        <f t="shared" si="279"/>
        <v>1</v>
      </c>
      <c r="N284" s="6">
        <f t="shared" si="279"/>
        <v>1</v>
      </c>
      <c r="O284" s="6">
        <f t="shared" si="279"/>
        <v>1</v>
      </c>
      <c r="P284" s="6">
        <f t="shared" si="279"/>
        <v>1</v>
      </c>
      <c r="Q284" s="6">
        <f t="shared" si="279"/>
        <v>1</v>
      </c>
      <c r="R284" s="6">
        <f t="shared" si="279"/>
        <v>1</v>
      </c>
    </row>
    <row r="285" spans="1:18" ht="13">
      <c r="A285" s="11" t="s">
        <v>1311</v>
      </c>
      <c r="B285" s="17">
        <f>VLOOKUP(A285,list!A:P,16,FALSE)</f>
        <v>45623</v>
      </c>
      <c r="C285" s="18">
        <f>VLOOKUP(A285,list!A:P,3,FALSE)</f>
        <v>1330</v>
      </c>
      <c r="D285" s="6" t="str">
        <f>VLOOKUP(A285,list!A:P,12,FALSE)</f>
        <v>Nea Smyrni</v>
      </c>
      <c r="E285" s="6" t="str">
        <f t="shared" ref="E285:R285" si="280">IF($B285&lt;E$3,1,"")</f>
        <v/>
      </c>
      <c r="F285" s="6">
        <f t="shared" si="280"/>
        <v>1</v>
      </c>
      <c r="G285" s="6">
        <f t="shared" si="280"/>
        <v>1</v>
      </c>
      <c r="H285" s="6">
        <f t="shared" si="280"/>
        <v>1</v>
      </c>
      <c r="I285" s="6">
        <f t="shared" si="280"/>
        <v>1</v>
      </c>
      <c r="J285" s="6">
        <f t="shared" si="280"/>
        <v>1</v>
      </c>
      <c r="K285" s="6">
        <f t="shared" si="280"/>
        <v>1</v>
      </c>
      <c r="L285" s="6">
        <f t="shared" si="280"/>
        <v>1</v>
      </c>
      <c r="M285" s="6">
        <f t="shared" si="280"/>
        <v>1</v>
      </c>
      <c r="N285" s="6">
        <f t="shared" si="280"/>
        <v>1</v>
      </c>
      <c r="O285" s="6">
        <f t="shared" si="280"/>
        <v>1</v>
      </c>
      <c r="P285" s="6">
        <f t="shared" si="280"/>
        <v>1</v>
      </c>
      <c r="Q285" s="6">
        <f t="shared" si="280"/>
        <v>1</v>
      </c>
      <c r="R285" s="6">
        <f t="shared" si="280"/>
        <v>1</v>
      </c>
    </row>
    <row r="286" spans="1:18" ht="13">
      <c r="A286" s="11" t="s">
        <v>1314</v>
      </c>
      <c r="B286" s="17">
        <f>VLOOKUP(A286,list!A:P,16,FALSE)</f>
        <v>45804</v>
      </c>
      <c r="C286" s="18">
        <f>VLOOKUP(A286,list!A:P,3,FALSE)</f>
        <v>1180</v>
      </c>
      <c r="D286" s="6" t="str">
        <f>VLOOKUP(A286,list!A:P,12,FALSE)</f>
        <v>Palaio Faliro</v>
      </c>
      <c r="E286" s="6" t="str">
        <f t="shared" ref="E286:R286" si="281">IF($B286&lt;E$3,1,"")</f>
        <v/>
      </c>
      <c r="F286" s="6" t="str">
        <f t="shared" si="281"/>
        <v/>
      </c>
      <c r="G286" s="6" t="str">
        <f t="shared" si="281"/>
        <v/>
      </c>
      <c r="H286" s="6" t="str">
        <f t="shared" si="281"/>
        <v/>
      </c>
      <c r="I286" s="6" t="str">
        <f t="shared" si="281"/>
        <v/>
      </c>
      <c r="J286" s="6" t="str">
        <f t="shared" si="281"/>
        <v/>
      </c>
      <c r="K286" s="6" t="str">
        <f t="shared" si="281"/>
        <v/>
      </c>
      <c r="L286" s="6">
        <f t="shared" si="281"/>
        <v>1</v>
      </c>
      <c r="M286" s="6">
        <f t="shared" si="281"/>
        <v>1</v>
      </c>
      <c r="N286" s="6">
        <f t="shared" si="281"/>
        <v>1</v>
      </c>
      <c r="O286" s="6">
        <f t="shared" si="281"/>
        <v>1</v>
      </c>
      <c r="P286" s="6">
        <f t="shared" si="281"/>
        <v>1</v>
      </c>
      <c r="Q286" s="6">
        <f t="shared" si="281"/>
        <v>1</v>
      </c>
      <c r="R286" s="6">
        <f t="shared" si="281"/>
        <v>1</v>
      </c>
    </row>
    <row r="287" spans="1:18" ht="13">
      <c r="A287" s="11" t="s">
        <v>1317</v>
      </c>
      <c r="B287" s="17">
        <f>VLOOKUP(A287,list!A:P,16,FALSE)</f>
        <v>45804</v>
      </c>
      <c r="C287" s="18">
        <f>VLOOKUP(A287,list!A:P,3,FALSE)</f>
        <v>1260</v>
      </c>
      <c r="D287" s="6" t="str">
        <f>VLOOKUP(A287,list!A:P,12,FALSE)</f>
        <v>Nea Smyrni</v>
      </c>
      <c r="E287" s="6" t="str">
        <f t="shared" ref="E287:R287" si="282">IF($B287&lt;E$3,1,"")</f>
        <v/>
      </c>
      <c r="F287" s="6" t="str">
        <f t="shared" si="282"/>
        <v/>
      </c>
      <c r="G287" s="6" t="str">
        <f t="shared" si="282"/>
        <v/>
      </c>
      <c r="H287" s="6" t="str">
        <f t="shared" si="282"/>
        <v/>
      </c>
      <c r="I287" s="6" t="str">
        <f t="shared" si="282"/>
        <v/>
      </c>
      <c r="J287" s="6" t="str">
        <f t="shared" si="282"/>
        <v/>
      </c>
      <c r="K287" s="6" t="str">
        <f t="shared" si="282"/>
        <v/>
      </c>
      <c r="L287" s="6">
        <f t="shared" si="282"/>
        <v>1</v>
      </c>
      <c r="M287" s="6">
        <f t="shared" si="282"/>
        <v>1</v>
      </c>
      <c r="N287" s="6">
        <f t="shared" si="282"/>
        <v>1</v>
      </c>
      <c r="O287" s="6">
        <f t="shared" si="282"/>
        <v>1</v>
      </c>
      <c r="P287" s="6">
        <f t="shared" si="282"/>
        <v>1</v>
      </c>
      <c r="Q287" s="6">
        <f t="shared" si="282"/>
        <v>1</v>
      </c>
      <c r="R287" s="6">
        <f t="shared" si="282"/>
        <v>1</v>
      </c>
    </row>
    <row r="288" spans="1:18" ht="13">
      <c r="A288" s="11" t="s">
        <v>3377</v>
      </c>
      <c r="B288" s="17">
        <f>VLOOKUP(A288,list!A:P,16,FALSE)</f>
        <v>45804</v>
      </c>
      <c r="C288" s="18">
        <f>VLOOKUP(A288,list!A:P,3,FALSE)</f>
        <v>1670</v>
      </c>
      <c r="D288" s="6" t="str">
        <f>VLOOKUP(A288,list!A:P,12,FALSE)</f>
        <v>Palaio Faliro</v>
      </c>
      <c r="E288" s="6" t="str">
        <f t="shared" ref="E288:R288" si="283">IF($B288&lt;E$3,1,"")</f>
        <v/>
      </c>
      <c r="F288" s="6" t="str">
        <f t="shared" si="283"/>
        <v/>
      </c>
      <c r="G288" s="6" t="str">
        <f t="shared" si="283"/>
        <v/>
      </c>
      <c r="H288" s="6" t="str">
        <f t="shared" si="283"/>
        <v/>
      </c>
      <c r="I288" s="6" t="str">
        <f t="shared" si="283"/>
        <v/>
      </c>
      <c r="J288" s="6" t="str">
        <f t="shared" si="283"/>
        <v/>
      </c>
      <c r="K288" s="6" t="str">
        <f t="shared" si="283"/>
        <v/>
      </c>
      <c r="L288" s="6">
        <f t="shared" si="283"/>
        <v>1</v>
      </c>
      <c r="M288" s="6">
        <f t="shared" si="283"/>
        <v>1</v>
      </c>
      <c r="N288" s="6">
        <f t="shared" si="283"/>
        <v>1</v>
      </c>
      <c r="O288" s="6">
        <f t="shared" si="283"/>
        <v>1</v>
      </c>
      <c r="P288" s="6">
        <f t="shared" si="283"/>
        <v>1</v>
      </c>
      <c r="Q288" s="6">
        <f t="shared" si="283"/>
        <v>1</v>
      </c>
      <c r="R288" s="6">
        <f t="shared" si="283"/>
        <v>1</v>
      </c>
    </row>
    <row r="289" spans="1:18" ht="13">
      <c r="A289" s="11" t="s">
        <v>3380</v>
      </c>
      <c r="B289" s="17">
        <f>VLOOKUP(A289,list!A:P,16,FALSE)</f>
        <v>45804</v>
      </c>
      <c r="C289" s="18">
        <f>VLOOKUP(A289,list!A:P,3,FALSE)</f>
        <v>1680</v>
      </c>
      <c r="D289" s="6" t="str">
        <f>VLOOKUP(A289,list!A:P,12,FALSE)</f>
        <v>Mets - Kallimarmaro</v>
      </c>
      <c r="E289" s="6" t="str">
        <f t="shared" ref="E289:R289" si="284">IF($B289&lt;E$3,1,"")</f>
        <v/>
      </c>
      <c r="F289" s="6" t="str">
        <f t="shared" si="284"/>
        <v/>
      </c>
      <c r="G289" s="6" t="str">
        <f t="shared" si="284"/>
        <v/>
      </c>
      <c r="H289" s="6" t="str">
        <f t="shared" si="284"/>
        <v/>
      </c>
      <c r="I289" s="6" t="str">
        <f t="shared" si="284"/>
        <v/>
      </c>
      <c r="J289" s="6" t="str">
        <f t="shared" si="284"/>
        <v/>
      </c>
      <c r="K289" s="6" t="str">
        <f t="shared" si="284"/>
        <v/>
      </c>
      <c r="L289" s="6">
        <f t="shared" si="284"/>
        <v>1</v>
      </c>
      <c r="M289" s="6">
        <f t="shared" si="284"/>
        <v>1</v>
      </c>
      <c r="N289" s="6">
        <f t="shared" si="284"/>
        <v>1</v>
      </c>
      <c r="O289" s="6">
        <f t="shared" si="284"/>
        <v>1</v>
      </c>
      <c r="P289" s="6">
        <f t="shared" si="284"/>
        <v>1</v>
      </c>
      <c r="Q289" s="6">
        <f t="shared" si="284"/>
        <v>1</v>
      </c>
      <c r="R289" s="6">
        <f t="shared" si="284"/>
        <v>1</v>
      </c>
    </row>
    <row r="290" spans="1:18" ht="13">
      <c r="A290" s="11" t="s">
        <v>1320</v>
      </c>
      <c r="B290" s="17">
        <f>VLOOKUP(A290,list!A:P,16,FALSE)</f>
        <v>45743</v>
      </c>
      <c r="C290" s="18">
        <f>VLOOKUP(A290,list!A:P,3,FALSE)</f>
        <v>1170</v>
      </c>
      <c r="D290" s="6" t="str">
        <f>VLOOKUP(A290,list!A:P,12,FALSE)</f>
        <v>Marousi</v>
      </c>
      <c r="E290" s="6" t="str">
        <f t="shared" ref="E290:R290" si="285">IF($B290&lt;E$3,1,"")</f>
        <v/>
      </c>
      <c r="F290" s="6" t="str">
        <f t="shared" si="285"/>
        <v/>
      </c>
      <c r="G290" s="6" t="str">
        <f t="shared" si="285"/>
        <v/>
      </c>
      <c r="H290" s="6" t="str">
        <f t="shared" si="285"/>
        <v/>
      </c>
      <c r="I290" s="6" t="str">
        <f t="shared" si="285"/>
        <v/>
      </c>
      <c r="J290" s="6">
        <f t="shared" si="285"/>
        <v>1</v>
      </c>
      <c r="K290" s="6">
        <f t="shared" si="285"/>
        <v>1</v>
      </c>
      <c r="L290" s="6">
        <f t="shared" si="285"/>
        <v>1</v>
      </c>
      <c r="M290" s="6">
        <f t="shared" si="285"/>
        <v>1</v>
      </c>
      <c r="N290" s="6">
        <f t="shared" si="285"/>
        <v>1</v>
      </c>
      <c r="O290" s="6">
        <f t="shared" si="285"/>
        <v>1</v>
      </c>
      <c r="P290" s="6">
        <f t="shared" si="285"/>
        <v>1</v>
      </c>
      <c r="Q290" s="6">
        <f t="shared" si="285"/>
        <v>1</v>
      </c>
      <c r="R290" s="6">
        <f t="shared" si="285"/>
        <v>1</v>
      </c>
    </row>
    <row r="291" spans="1:18" ht="13">
      <c r="A291" s="11" t="s">
        <v>1323</v>
      </c>
      <c r="B291" s="17">
        <f>VLOOKUP(A291,list!A:P,16,FALSE)</f>
        <v>45743</v>
      </c>
      <c r="C291" s="18">
        <f>VLOOKUP(A291,list!A:P,3,FALSE)</f>
        <v>1290</v>
      </c>
      <c r="D291" s="6" t="str">
        <f>VLOOKUP(A291,list!A:P,12,FALSE)</f>
        <v>Chalandri</v>
      </c>
      <c r="E291" s="6" t="str">
        <f t="shared" ref="E291:R291" si="286">IF($B291&lt;E$3,1,"")</f>
        <v/>
      </c>
      <c r="F291" s="6" t="str">
        <f t="shared" si="286"/>
        <v/>
      </c>
      <c r="G291" s="6" t="str">
        <f t="shared" si="286"/>
        <v/>
      </c>
      <c r="H291" s="6" t="str">
        <f t="shared" si="286"/>
        <v/>
      </c>
      <c r="I291" s="6" t="str">
        <f t="shared" si="286"/>
        <v/>
      </c>
      <c r="J291" s="6">
        <f t="shared" si="286"/>
        <v>1</v>
      </c>
      <c r="K291" s="6">
        <f t="shared" si="286"/>
        <v>1</v>
      </c>
      <c r="L291" s="6">
        <f t="shared" si="286"/>
        <v>1</v>
      </c>
      <c r="M291" s="6">
        <f t="shared" si="286"/>
        <v>1</v>
      </c>
      <c r="N291" s="6">
        <f t="shared" si="286"/>
        <v>1</v>
      </c>
      <c r="O291" s="6">
        <f t="shared" si="286"/>
        <v>1</v>
      </c>
      <c r="P291" s="6">
        <f t="shared" si="286"/>
        <v>1</v>
      </c>
      <c r="Q291" s="6">
        <f t="shared" si="286"/>
        <v>1</v>
      </c>
      <c r="R291" s="6">
        <f t="shared" si="286"/>
        <v>1</v>
      </c>
    </row>
    <row r="292" spans="1:18" ht="13">
      <c r="A292" s="11" t="s">
        <v>1326</v>
      </c>
      <c r="B292" s="17">
        <f>VLOOKUP(A292,list!A:P,16,FALSE)</f>
        <v>45865</v>
      </c>
      <c r="C292" s="18">
        <f>VLOOKUP(A292,list!A:P,3,FALSE)</f>
        <v>1140</v>
      </c>
      <c r="D292" s="6" t="str">
        <f>VLOOKUP(A292,list!A:P,12,FALSE)</f>
        <v>Palaio Faliro</v>
      </c>
      <c r="E292" s="6" t="str">
        <f t="shared" ref="E292:R292" si="287">IF($B292&lt;E$3,1,"")</f>
        <v/>
      </c>
      <c r="F292" s="6" t="str">
        <f t="shared" si="287"/>
        <v/>
      </c>
      <c r="G292" s="6" t="str">
        <f t="shared" si="287"/>
        <v/>
      </c>
      <c r="H292" s="6" t="str">
        <f t="shared" si="287"/>
        <v/>
      </c>
      <c r="I292" s="6" t="str">
        <f t="shared" si="287"/>
        <v/>
      </c>
      <c r="J292" s="6" t="str">
        <f t="shared" si="287"/>
        <v/>
      </c>
      <c r="K292" s="6" t="str">
        <f t="shared" si="287"/>
        <v/>
      </c>
      <c r="L292" s="6" t="str">
        <f t="shared" si="287"/>
        <v/>
      </c>
      <c r="M292" s="6" t="str">
        <f t="shared" si="287"/>
        <v/>
      </c>
      <c r="N292" s="6">
        <f t="shared" si="287"/>
        <v>1</v>
      </c>
      <c r="O292" s="6">
        <f t="shared" si="287"/>
        <v>1</v>
      </c>
      <c r="P292" s="6">
        <f t="shared" si="287"/>
        <v>1</v>
      </c>
      <c r="Q292" s="6">
        <f t="shared" si="287"/>
        <v>1</v>
      </c>
      <c r="R292" s="6">
        <f t="shared" si="287"/>
        <v>1</v>
      </c>
    </row>
    <row r="293" spans="1:18" ht="13">
      <c r="A293" s="11" t="s">
        <v>3383</v>
      </c>
      <c r="B293" s="17">
        <f>VLOOKUP(A293,list!A:P,16,FALSE)</f>
        <v>45715</v>
      </c>
      <c r="C293" s="18">
        <f>VLOOKUP(A293,list!A:P,3,FALSE)</f>
        <v>1510</v>
      </c>
      <c r="D293" s="6" t="str">
        <f>VLOOKUP(A293,list!A:P,12,FALSE)</f>
        <v>Elliniko</v>
      </c>
      <c r="E293" s="6" t="str">
        <f t="shared" ref="E293:R293" si="288">IF($B293&lt;E$3,1,"")</f>
        <v/>
      </c>
      <c r="F293" s="6" t="str">
        <f t="shared" si="288"/>
        <v/>
      </c>
      <c r="G293" s="6" t="str">
        <f t="shared" si="288"/>
        <v/>
      </c>
      <c r="H293" s="6" t="str">
        <f t="shared" si="288"/>
        <v/>
      </c>
      <c r="I293" s="6">
        <f t="shared" si="288"/>
        <v>1</v>
      </c>
      <c r="J293" s="6">
        <f t="shared" si="288"/>
        <v>1</v>
      </c>
      <c r="K293" s="6">
        <f t="shared" si="288"/>
        <v>1</v>
      </c>
      <c r="L293" s="6">
        <f t="shared" si="288"/>
        <v>1</v>
      </c>
      <c r="M293" s="6">
        <f t="shared" si="288"/>
        <v>1</v>
      </c>
      <c r="N293" s="6">
        <f t="shared" si="288"/>
        <v>1</v>
      </c>
      <c r="O293" s="6">
        <f t="shared" si="288"/>
        <v>1</v>
      </c>
      <c r="P293" s="6">
        <f t="shared" si="288"/>
        <v>1</v>
      </c>
      <c r="Q293" s="6">
        <f t="shared" si="288"/>
        <v>1</v>
      </c>
      <c r="R293" s="6">
        <f t="shared" si="288"/>
        <v>1</v>
      </c>
    </row>
    <row r="294" spans="1:18" ht="13">
      <c r="A294" s="11" t="s">
        <v>3386</v>
      </c>
      <c r="B294" s="17">
        <f>VLOOKUP(A294,list!A:P,16,FALSE)</f>
        <v>45715</v>
      </c>
      <c r="C294" s="18">
        <f>VLOOKUP(A294,list!A:P,3,FALSE)</f>
        <v>1890</v>
      </c>
      <c r="D294" s="6" t="str">
        <f>VLOOKUP(A294,list!A:P,12,FALSE)</f>
        <v>Cholargos</v>
      </c>
      <c r="E294" s="6" t="str">
        <f t="shared" ref="E294:R294" si="289">IF($B294&lt;E$3,1,"")</f>
        <v/>
      </c>
      <c r="F294" s="6" t="str">
        <f t="shared" si="289"/>
        <v/>
      </c>
      <c r="G294" s="6" t="str">
        <f t="shared" si="289"/>
        <v/>
      </c>
      <c r="H294" s="6" t="str">
        <f t="shared" si="289"/>
        <v/>
      </c>
      <c r="I294" s="6">
        <f t="shared" si="289"/>
        <v>1</v>
      </c>
      <c r="J294" s="6">
        <f t="shared" si="289"/>
        <v>1</v>
      </c>
      <c r="K294" s="6">
        <f t="shared" si="289"/>
        <v>1</v>
      </c>
      <c r="L294" s="6">
        <f t="shared" si="289"/>
        <v>1</v>
      </c>
      <c r="M294" s="6">
        <f t="shared" si="289"/>
        <v>1</v>
      </c>
      <c r="N294" s="6">
        <f t="shared" si="289"/>
        <v>1</v>
      </c>
      <c r="O294" s="6">
        <f t="shared" si="289"/>
        <v>1</v>
      </c>
      <c r="P294" s="6">
        <f t="shared" si="289"/>
        <v>1</v>
      </c>
      <c r="Q294" s="6">
        <f t="shared" si="289"/>
        <v>1</v>
      </c>
      <c r="R294" s="6">
        <f t="shared" si="289"/>
        <v>1</v>
      </c>
    </row>
    <row r="295" spans="1:18" ht="13">
      <c r="A295" s="11" t="s">
        <v>3389</v>
      </c>
      <c r="B295" s="17">
        <f>VLOOKUP(A295,list!A:P,16,FALSE)</f>
        <v>45715</v>
      </c>
      <c r="C295" s="18">
        <f>VLOOKUP(A295,list!A:P,3,FALSE)</f>
        <v>1920</v>
      </c>
      <c r="D295" s="6" t="str">
        <f>VLOOKUP(A295,list!A:P,12,FALSE)</f>
        <v>Ekali</v>
      </c>
      <c r="E295" s="6" t="str">
        <f t="shared" ref="E295:R295" si="290">IF($B295&lt;E$3,1,"")</f>
        <v/>
      </c>
      <c r="F295" s="6" t="str">
        <f t="shared" si="290"/>
        <v/>
      </c>
      <c r="G295" s="6" t="str">
        <f t="shared" si="290"/>
        <v/>
      </c>
      <c r="H295" s="6" t="str">
        <f t="shared" si="290"/>
        <v/>
      </c>
      <c r="I295" s="6">
        <f t="shared" si="290"/>
        <v>1</v>
      </c>
      <c r="J295" s="6">
        <f t="shared" si="290"/>
        <v>1</v>
      </c>
      <c r="K295" s="6">
        <f t="shared" si="290"/>
        <v>1</v>
      </c>
      <c r="L295" s="6">
        <f t="shared" si="290"/>
        <v>1</v>
      </c>
      <c r="M295" s="6">
        <f t="shared" si="290"/>
        <v>1</v>
      </c>
      <c r="N295" s="6">
        <f t="shared" si="290"/>
        <v>1</v>
      </c>
      <c r="O295" s="6">
        <f t="shared" si="290"/>
        <v>1</v>
      </c>
      <c r="P295" s="6">
        <f t="shared" si="290"/>
        <v>1</v>
      </c>
      <c r="Q295" s="6">
        <f t="shared" si="290"/>
        <v>1</v>
      </c>
      <c r="R295" s="6">
        <f t="shared" si="290"/>
        <v>1</v>
      </c>
    </row>
    <row r="296" spans="1:18" ht="13">
      <c r="A296" s="11" t="s">
        <v>1329</v>
      </c>
      <c r="B296" s="17">
        <f>VLOOKUP(A296,list!A:P,16,FALSE)</f>
        <v>45653</v>
      </c>
      <c r="C296" s="18">
        <f>VLOOKUP(A296,list!A:P,3,FALSE)</f>
        <v>1050</v>
      </c>
      <c r="D296" s="6" t="str">
        <f>VLOOKUP(A296,list!A:P,12,FALSE)</f>
        <v>Kifisia</v>
      </c>
      <c r="E296" s="6" t="str">
        <f t="shared" ref="E296:R296" si="291">IF($B296&lt;E$3,1,"")</f>
        <v/>
      </c>
      <c r="F296" s="6" t="str">
        <f t="shared" si="291"/>
        <v/>
      </c>
      <c r="G296" s="6">
        <f t="shared" si="291"/>
        <v>1</v>
      </c>
      <c r="H296" s="6">
        <f t="shared" si="291"/>
        <v>1</v>
      </c>
      <c r="I296" s="6">
        <f t="shared" si="291"/>
        <v>1</v>
      </c>
      <c r="J296" s="6">
        <f t="shared" si="291"/>
        <v>1</v>
      </c>
      <c r="K296" s="6">
        <f t="shared" si="291"/>
        <v>1</v>
      </c>
      <c r="L296" s="6">
        <f t="shared" si="291"/>
        <v>1</v>
      </c>
      <c r="M296" s="6">
        <f t="shared" si="291"/>
        <v>1</v>
      </c>
      <c r="N296" s="6">
        <f t="shared" si="291"/>
        <v>1</v>
      </c>
      <c r="O296" s="6">
        <f t="shared" si="291"/>
        <v>1</v>
      </c>
      <c r="P296" s="6">
        <f t="shared" si="291"/>
        <v>1</v>
      </c>
      <c r="Q296" s="6">
        <f t="shared" si="291"/>
        <v>1</v>
      </c>
      <c r="R296" s="6">
        <f t="shared" si="291"/>
        <v>1</v>
      </c>
    </row>
    <row r="297" spans="1:18" ht="13">
      <c r="A297" s="11" t="s">
        <v>3392</v>
      </c>
      <c r="B297" s="17">
        <f>VLOOKUP(A297,list!A:P,16,FALSE)</f>
        <v>45653</v>
      </c>
      <c r="C297" s="18">
        <f>VLOOKUP(A297,list!A:P,3,FALSE)</f>
        <v>1410</v>
      </c>
      <c r="D297" s="6" t="str">
        <f>VLOOKUP(A297,list!A:P,12,FALSE)</f>
        <v>Marousi</v>
      </c>
      <c r="E297" s="6" t="str">
        <f t="shared" ref="E297:R297" si="292">IF($B297&lt;E$3,1,"")</f>
        <v/>
      </c>
      <c r="F297" s="6" t="str">
        <f t="shared" si="292"/>
        <v/>
      </c>
      <c r="G297" s="6">
        <f t="shared" si="292"/>
        <v>1</v>
      </c>
      <c r="H297" s="6">
        <f t="shared" si="292"/>
        <v>1</v>
      </c>
      <c r="I297" s="6">
        <f t="shared" si="292"/>
        <v>1</v>
      </c>
      <c r="J297" s="6">
        <f t="shared" si="292"/>
        <v>1</v>
      </c>
      <c r="K297" s="6">
        <f t="shared" si="292"/>
        <v>1</v>
      </c>
      <c r="L297" s="6">
        <f t="shared" si="292"/>
        <v>1</v>
      </c>
      <c r="M297" s="6">
        <f t="shared" si="292"/>
        <v>1</v>
      </c>
      <c r="N297" s="6">
        <f t="shared" si="292"/>
        <v>1</v>
      </c>
      <c r="O297" s="6">
        <f t="shared" si="292"/>
        <v>1</v>
      </c>
      <c r="P297" s="6">
        <f t="shared" si="292"/>
        <v>1</v>
      </c>
      <c r="Q297" s="6">
        <f t="shared" si="292"/>
        <v>1</v>
      </c>
      <c r="R297" s="6">
        <f t="shared" si="292"/>
        <v>1</v>
      </c>
    </row>
    <row r="298" spans="1:18" ht="13">
      <c r="A298" s="11" t="s">
        <v>1332</v>
      </c>
      <c r="B298" s="17">
        <f>VLOOKUP(A298,list!A:P,16,FALSE)</f>
        <v>45653</v>
      </c>
      <c r="C298" s="18">
        <f>VLOOKUP(A298,list!A:P,3,FALSE)</f>
        <v>1620</v>
      </c>
      <c r="D298" s="6" t="str">
        <f>VLOOKUP(A298,list!A:P,12,FALSE)</f>
        <v>Kolonaki</v>
      </c>
      <c r="E298" s="6" t="str">
        <f t="shared" ref="E298:R298" si="293">IF($B298&lt;E$3,1,"")</f>
        <v/>
      </c>
      <c r="F298" s="6" t="str">
        <f t="shared" si="293"/>
        <v/>
      </c>
      <c r="G298" s="6">
        <f t="shared" si="293"/>
        <v>1</v>
      </c>
      <c r="H298" s="6">
        <f t="shared" si="293"/>
        <v>1</v>
      </c>
      <c r="I298" s="6">
        <f t="shared" si="293"/>
        <v>1</v>
      </c>
      <c r="J298" s="6">
        <f t="shared" si="293"/>
        <v>1</v>
      </c>
      <c r="K298" s="6">
        <f t="shared" si="293"/>
        <v>1</v>
      </c>
      <c r="L298" s="6">
        <f t="shared" si="293"/>
        <v>1</v>
      </c>
      <c r="M298" s="6">
        <f t="shared" si="293"/>
        <v>1</v>
      </c>
      <c r="N298" s="6">
        <f t="shared" si="293"/>
        <v>1</v>
      </c>
      <c r="O298" s="6">
        <f t="shared" si="293"/>
        <v>1</v>
      </c>
      <c r="P298" s="6">
        <f t="shared" si="293"/>
        <v>1</v>
      </c>
      <c r="Q298" s="6">
        <f t="shared" si="293"/>
        <v>1</v>
      </c>
      <c r="R298" s="6">
        <f t="shared" si="293"/>
        <v>1</v>
      </c>
    </row>
    <row r="299" spans="1:18" ht="13">
      <c r="A299" s="11" t="s">
        <v>3395</v>
      </c>
      <c r="B299" s="17">
        <f>VLOOKUP(A299,list!A:P,16,FALSE)</f>
        <v>45896</v>
      </c>
      <c r="C299" s="18">
        <f>VLOOKUP(A299,list!A:P,3,FALSE)</f>
        <v>1290</v>
      </c>
      <c r="D299" s="6" t="str">
        <f>VLOOKUP(A299,list!A:P,12,FALSE)</f>
        <v>Pangrati</v>
      </c>
      <c r="E299" s="6" t="str">
        <f t="shared" ref="E299:R299" si="294">IF($B299&lt;E$3,1,"")</f>
        <v/>
      </c>
      <c r="F299" s="6" t="str">
        <f t="shared" si="294"/>
        <v/>
      </c>
      <c r="G299" s="6" t="str">
        <f t="shared" si="294"/>
        <v/>
      </c>
      <c r="H299" s="6" t="str">
        <f t="shared" si="294"/>
        <v/>
      </c>
      <c r="I299" s="6" t="str">
        <f t="shared" si="294"/>
        <v/>
      </c>
      <c r="J299" s="6" t="str">
        <f t="shared" si="294"/>
        <v/>
      </c>
      <c r="K299" s="6" t="str">
        <f t="shared" si="294"/>
        <v/>
      </c>
      <c r="L299" s="6" t="str">
        <f t="shared" si="294"/>
        <v/>
      </c>
      <c r="M299" s="6" t="str">
        <f t="shared" si="294"/>
        <v/>
      </c>
      <c r="N299" s="6" t="str">
        <f t="shared" si="294"/>
        <v/>
      </c>
      <c r="O299" s="6">
        <f t="shared" si="294"/>
        <v>1</v>
      </c>
      <c r="P299" s="6">
        <f t="shared" si="294"/>
        <v>1</v>
      </c>
      <c r="Q299" s="6">
        <f t="shared" si="294"/>
        <v>1</v>
      </c>
      <c r="R299" s="6">
        <f t="shared" si="294"/>
        <v>1</v>
      </c>
    </row>
    <row r="300" spans="1:18" ht="13">
      <c r="A300" s="11" t="s">
        <v>1335</v>
      </c>
      <c r="B300" s="17">
        <f>VLOOKUP(A300,list!A:P,16,FALSE)</f>
        <v>45774</v>
      </c>
      <c r="C300" s="18">
        <f>VLOOKUP(A300,list!A:P,3,FALSE)</f>
        <v>1340</v>
      </c>
      <c r="D300" s="6" t="str">
        <f>VLOOKUP(A300,list!A:P,12,FALSE)</f>
        <v>Pangrati</v>
      </c>
      <c r="E300" s="6" t="str">
        <f t="shared" ref="E300:R300" si="295">IF($B300&lt;E$3,1,"")</f>
        <v/>
      </c>
      <c r="F300" s="6" t="str">
        <f t="shared" si="295"/>
        <v/>
      </c>
      <c r="G300" s="6" t="str">
        <f t="shared" si="295"/>
        <v/>
      </c>
      <c r="H300" s="6" t="str">
        <f t="shared" si="295"/>
        <v/>
      </c>
      <c r="I300" s="6" t="str">
        <f t="shared" si="295"/>
        <v/>
      </c>
      <c r="J300" s="6" t="str">
        <f t="shared" si="295"/>
        <v/>
      </c>
      <c r="K300" s="6">
        <f t="shared" si="295"/>
        <v>1</v>
      </c>
      <c r="L300" s="6">
        <f t="shared" si="295"/>
        <v>1</v>
      </c>
      <c r="M300" s="6">
        <f t="shared" si="295"/>
        <v>1</v>
      </c>
      <c r="N300" s="6">
        <f t="shared" si="295"/>
        <v>1</v>
      </c>
      <c r="O300" s="6">
        <f t="shared" si="295"/>
        <v>1</v>
      </c>
      <c r="P300" s="6">
        <f t="shared" si="295"/>
        <v>1</v>
      </c>
      <c r="Q300" s="6">
        <f t="shared" si="295"/>
        <v>1</v>
      </c>
      <c r="R300" s="6">
        <f t="shared" si="295"/>
        <v>1</v>
      </c>
    </row>
    <row r="301" spans="1:18" ht="13">
      <c r="A301" s="11" t="s">
        <v>3398</v>
      </c>
      <c r="B301" s="17">
        <f>VLOOKUP(A301,list!A:P,16,FALSE)</f>
        <v>45956</v>
      </c>
      <c r="C301" s="18">
        <f>VLOOKUP(A301,list!A:P,3,FALSE)</f>
        <v>1890</v>
      </c>
      <c r="D301" s="6" t="str">
        <f>VLOOKUP(A301,list!A:P,12,FALSE)</f>
        <v>Agia Paraskevi</v>
      </c>
      <c r="E301" s="6" t="str">
        <f t="shared" ref="E301:R301" si="296">IF($B301&lt;E$3,1,"")</f>
        <v/>
      </c>
      <c r="F301" s="6" t="str">
        <f t="shared" si="296"/>
        <v/>
      </c>
      <c r="G301" s="6" t="str">
        <f t="shared" si="296"/>
        <v/>
      </c>
      <c r="H301" s="6" t="str">
        <f t="shared" si="296"/>
        <v/>
      </c>
      <c r="I301" s="6" t="str">
        <f t="shared" si="296"/>
        <v/>
      </c>
      <c r="J301" s="6" t="str">
        <f t="shared" si="296"/>
        <v/>
      </c>
      <c r="K301" s="6" t="str">
        <f t="shared" si="296"/>
        <v/>
      </c>
      <c r="L301" s="6" t="str">
        <f t="shared" si="296"/>
        <v/>
      </c>
      <c r="M301" s="6" t="str">
        <f t="shared" si="296"/>
        <v/>
      </c>
      <c r="N301" s="6" t="str">
        <f t="shared" si="296"/>
        <v/>
      </c>
      <c r="O301" s="6" t="str">
        <f t="shared" si="296"/>
        <v/>
      </c>
      <c r="P301" s="6" t="str">
        <f t="shared" si="296"/>
        <v/>
      </c>
      <c r="Q301" s="6">
        <f t="shared" si="296"/>
        <v>1</v>
      </c>
      <c r="R301" s="6">
        <f t="shared" si="296"/>
        <v>1</v>
      </c>
    </row>
    <row r="302" spans="1:18" ht="13">
      <c r="A302" s="11" t="s">
        <v>1338</v>
      </c>
      <c r="B302" s="17">
        <f>VLOOKUP(A302,list!A:P,16,FALSE)</f>
        <v>45591</v>
      </c>
      <c r="C302" s="18">
        <f>VLOOKUP(A302,list!A:P,3,FALSE)</f>
        <v>1050</v>
      </c>
      <c r="D302" s="6" t="str">
        <f>VLOOKUP(A302,list!A:P,12,FALSE)</f>
        <v>Pangrati</v>
      </c>
      <c r="E302" s="6">
        <f t="shared" ref="E302:R302" si="297">IF($B302&lt;E$3,1,"")</f>
        <v>1</v>
      </c>
      <c r="F302" s="6">
        <f t="shared" si="297"/>
        <v>1</v>
      </c>
      <c r="G302" s="6">
        <f t="shared" si="297"/>
        <v>1</v>
      </c>
      <c r="H302" s="6">
        <f t="shared" si="297"/>
        <v>1</v>
      </c>
      <c r="I302" s="6">
        <f t="shared" si="297"/>
        <v>1</v>
      </c>
      <c r="J302" s="6">
        <f t="shared" si="297"/>
        <v>1</v>
      </c>
      <c r="K302" s="6">
        <f t="shared" si="297"/>
        <v>1</v>
      </c>
      <c r="L302" s="6">
        <f t="shared" si="297"/>
        <v>1</v>
      </c>
      <c r="M302" s="6">
        <f t="shared" si="297"/>
        <v>1</v>
      </c>
      <c r="N302" s="6">
        <f t="shared" si="297"/>
        <v>1</v>
      </c>
      <c r="O302" s="6">
        <f t="shared" si="297"/>
        <v>1</v>
      </c>
      <c r="P302" s="6">
        <f t="shared" si="297"/>
        <v>1</v>
      </c>
      <c r="Q302" s="6">
        <f t="shared" si="297"/>
        <v>1</v>
      </c>
      <c r="R302" s="6">
        <f t="shared" si="297"/>
        <v>1</v>
      </c>
    </row>
    <row r="303" spans="1:18" ht="13">
      <c r="A303" s="11" t="s">
        <v>1341</v>
      </c>
      <c r="B303" s="17">
        <f>VLOOKUP(A303,list!A:P,16,FALSE)</f>
        <v>45622</v>
      </c>
      <c r="C303" s="18">
        <f>VLOOKUP(A303,list!A:P,3,FALSE)</f>
        <v>880</v>
      </c>
      <c r="D303" s="6" t="str">
        <f>VLOOKUP(A303,list!A:P,12,FALSE)</f>
        <v>Pangrati</v>
      </c>
      <c r="E303" s="6" t="str">
        <f t="shared" ref="E303:R303" si="298">IF($B303&lt;E$3,1,"")</f>
        <v/>
      </c>
      <c r="F303" s="6">
        <f t="shared" si="298"/>
        <v>1</v>
      </c>
      <c r="G303" s="6">
        <f t="shared" si="298"/>
        <v>1</v>
      </c>
      <c r="H303" s="6">
        <f t="shared" si="298"/>
        <v>1</v>
      </c>
      <c r="I303" s="6">
        <f t="shared" si="298"/>
        <v>1</v>
      </c>
      <c r="J303" s="6">
        <f t="shared" si="298"/>
        <v>1</v>
      </c>
      <c r="K303" s="6">
        <f t="shared" si="298"/>
        <v>1</v>
      </c>
      <c r="L303" s="6">
        <f t="shared" si="298"/>
        <v>1</v>
      </c>
      <c r="M303" s="6">
        <f t="shared" si="298"/>
        <v>1</v>
      </c>
      <c r="N303" s="6">
        <f t="shared" si="298"/>
        <v>1</v>
      </c>
      <c r="O303" s="6">
        <f t="shared" si="298"/>
        <v>1</v>
      </c>
      <c r="P303" s="6">
        <f t="shared" si="298"/>
        <v>1</v>
      </c>
      <c r="Q303" s="6">
        <f t="shared" si="298"/>
        <v>1</v>
      </c>
      <c r="R303" s="6">
        <f t="shared" si="298"/>
        <v>1</v>
      </c>
    </row>
    <row r="304" spans="1:18" ht="13">
      <c r="A304" s="11" t="s">
        <v>1344</v>
      </c>
      <c r="B304" s="17">
        <f>VLOOKUP(A304,list!A:P,16,FALSE)</f>
        <v>45622</v>
      </c>
      <c r="C304" s="18">
        <f>VLOOKUP(A304,list!A:P,3,FALSE)</f>
        <v>1010</v>
      </c>
      <c r="D304" s="6" t="str">
        <f>VLOOKUP(A304,list!A:P,12,FALSE)</f>
        <v>Nea Smyrni</v>
      </c>
      <c r="E304" s="6" t="str">
        <f t="shared" ref="E304:R304" si="299">IF($B304&lt;E$3,1,"")</f>
        <v/>
      </c>
      <c r="F304" s="6">
        <f t="shared" si="299"/>
        <v>1</v>
      </c>
      <c r="G304" s="6">
        <f t="shared" si="299"/>
        <v>1</v>
      </c>
      <c r="H304" s="6">
        <f t="shared" si="299"/>
        <v>1</v>
      </c>
      <c r="I304" s="6">
        <f t="shared" si="299"/>
        <v>1</v>
      </c>
      <c r="J304" s="6">
        <f t="shared" si="299"/>
        <v>1</v>
      </c>
      <c r="K304" s="6">
        <f t="shared" si="299"/>
        <v>1</v>
      </c>
      <c r="L304" s="6">
        <f t="shared" si="299"/>
        <v>1</v>
      </c>
      <c r="M304" s="6">
        <f t="shared" si="299"/>
        <v>1</v>
      </c>
      <c r="N304" s="6">
        <f t="shared" si="299"/>
        <v>1</v>
      </c>
      <c r="O304" s="6">
        <f t="shared" si="299"/>
        <v>1</v>
      </c>
      <c r="P304" s="6">
        <f t="shared" si="299"/>
        <v>1</v>
      </c>
      <c r="Q304" s="6">
        <f t="shared" si="299"/>
        <v>1</v>
      </c>
      <c r="R304" s="6">
        <f t="shared" si="299"/>
        <v>1</v>
      </c>
    </row>
    <row r="305" spans="1:18" ht="13">
      <c r="A305" s="11" t="s">
        <v>1347</v>
      </c>
      <c r="B305" s="17">
        <f>VLOOKUP(A305,list!A:P,16,FALSE)</f>
        <v>45622</v>
      </c>
      <c r="C305" s="18">
        <f>VLOOKUP(A305,list!A:P,3,FALSE)</f>
        <v>1020</v>
      </c>
      <c r="D305" s="6" t="str">
        <f>VLOOKUP(A305,list!A:P,12,FALSE)</f>
        <v>Nea Smyrni</v>
      </c>
      <c r="E305" s="6" t="str">
        <f t="shared" ref="E305:R305" si="300">IF($B305&lt;E$3,1,"")</f>
        <v/>
      </c>
      <c r="F305" s="6">
        <f t="shared" si="300"/>
        <v>1</v>
      </c>
      <c r="G305" s="6">
        <f t="shared" si="300"/>
        <v>1</v>
      </c>
      <c r="H305" s="6">
        <f t="shared" si="300"/>
        <v>1</v>
      </c>
      <c r="I305" s="6">
        <f t="shared" si="300"/>
        <v>1</v>
      </c>
      <c r="J305" s="6">
        <f t="shared" si="300"/>
        <v>1</v>
      </c>
      <c r="K305" s="6">
        <f t="shared" si="300"/>
        <v>1</v>
      </c>
      <c r="L305" s="6">
        <f t="shared" si="300"/>
        <v>1</v>
      </c>
      <c r="M305" s="6">
        <f t="shared" si="300"/>
        <v>1</v>
      </c>
      <c r="N305" s="6">
        <f t="shared" si="300"/>
        <v>1</v>
      </c>
      <c r="O305" s="6">
        <f t="shared" si="300"/>
        <v>1</v>
      </c>
      <c r="P305" s="6">
        <f t="shared" si="300"/>
        <v>1</v>
      </c>
      <c r="Q305" s="6">
        <f t="shared" si="300"/>
        <v>1</v>
      </c>
      <c r="R305" s="6">
        <f t="shared" si="300"/>
        <v>1</v>
      </c>
    </row>
    <row r="306" spans="1:18" ht="13">
      <c r="A306" s="11" t="s">
        <v>1350</v>
      </c>
      <c r="B306" s="17">
        <f>VLOOKUP(A306,list!A:P,16,FALSE)</f>
        <v>45622</v>
      </c>
      <c r="C306" s="18">
        <f>VLOOKUP(A306,list!A:P,3,FALSE)</f>
        <v>1060</v>
      </c>
      <c r="D306" s="6" t="str">
        <f>VLOOKUP(A306,list!A:P,12,FALSE)</f>
        <v>Stavros Niarchos Park Area</v>
      </c>
      <c r="E306" s="6" t="str">
        <f t="shared" ref="E306:R306" si="301">IF($B306&lt;E$3,1,"")</f>
        <v/>
      </c>
      <c r="F306" s="6">
        <f t="shared" si="301"/>
        <v>1</v>
      </c>
      <c r="G306" s="6">
        <f t="shared" si="301"/>
        <v>1</v>
      </c>
      <c r="H306" s="6">
        <f t="shared" si="301"/>
        <v>1</v>
      </c>
      <c r="I306" s="6">
        <f t="shared" si="301"/>
        <v>1</v>
      </c>
      <c r="J306" s="6">
        <f t="shared" si="301"/>
        <v>1</v>
      </c>
      <c r="K306" s="6">
        <f t="shared" si="301"/>
        <v>1</v>
      </c>
      <c r="L306" s="6">
        <f t="shared" si="301"/>
        <v>1</v>
      </c>
      <c r="M306" s="6">
        <f t="shared" si="301"/>
        <v>1</v>
      </c>
      <c r="N306" s="6">
        <f t="shared" si="301"/>
        <v>1</v>
      </c>
      <c r="O306" s="6">
        <f t="shared" si="301"/>
        <v>1</v>
      </c>
      <c r="P306" s="6">
        <f t="shared" si="301"/>
        <v>1</v>
      </c>
      <c r="Q306" s="6">
        <f t="shared" si="301"/>
        <v>1</v>
      </c>
      <c r="R306" s="6">
        <f t="shared" si="301"/>
        <v>1</v>
      </c>
    </row>
    <row r="307" spans="1:18" ht="13">
      <c r="A307" s="11" t="s">
        <v>3401</v>
      </c>
      <c r="B307" s="17">
        <f>VLOOKUP(A307,list!A:P,16,FALSE)</f>
        <v>45622</v>
      </c>
      <c r="C307" s="18">
        <f>VLOOKUP(A307,list!A:P,3,FALSE)</f>
        <v>1150</v>
      </c>
      <c r="D307" s="6" t="str">
        <f>VLOOKUP(A307,list!A:P,12,FALSE)</f>
        <v>Vasilissis Sofias Avenue</v>
      </c>
      <c r="E307" s="6" t="str">
        <f t="shared" ref="E307:R307" si="302">IF($B307&lt;E$3,1,"")</f>
        <v/>
      </c>
      <c r="F307" s="6">
        <f t="shared" si="302"/>
        <v>1</v>
      </c>
      <c r="G307" s="6">
        <f t="shared" si="302"/>
        <v>1</v>
      </c>
      <c r="H307" s="6">
        <f t="shared" si="302"/>
        <v>1</v>
      </c>
      <c r="I307" s="6">
        <f t="shared" si="302"/>
        <v>1</v>
      </c>
      <c r="J307" s="6">
        <f t="shared" si="302"/>
        <v>1</v>
      </c>
      <c r="K307" s="6">
        <f t="shared" si="302"/>
        <v>1</v>
      </c>
      <c r="L307" s="6">
        <f t="shared" si="302"/>
        <v>1</v>
      </c>
      <c r="M307" s="6">
        <f t="shared" si="302"/>
        <v>1</v>
      </c>
      <c r="N307" s="6">
        <f t="shared" si="302"/>
        <v>1</v>
      </c>
      <c r="O307" s="6">
        <f t="shared" si="302"/>
        <v>1</v>
      </c>
      <c r="P307" s="6">
        <f t="shared" si="302"/>
        <v>1</v>
      </c>
      <c r="Q307" s="6">
        <f t="shared" si="302"/>
        <v>1</v>
      </c>
      <c r="R307" s="6">
        <f t="shared" si="302"/>
        <v>1</v>
      </c>
    </row>
    <row r="308" spans="1:18" ht="13">
      <c r="A308" s="11" t="s">
        <v>1353</v>
      </c>
      <c r="B308" s="17">
        <f>VLOOKUP(A308,list!A:P,16,FALSE)</f>
        <v>45622</v>
      </c>
      <c r="C308" s="18">
        <f>VLOOKUP(A308,list!A:P,3,FALSE)</f>
        <v>1240</v>
      </c>
      <c r="D308" s="6" t="str">
        <f>VLOOKUP(A308,list!A:P,12,FALSE)</f>
        <v>Stavros Niarchos Park Area</v>
      </c>
      <c r="E308" s="6" t="str">
        <f t="shared" ref="E308:R308" si="303">IF($B308&lt;E$3,1,"")</f>
        <v/>
      </c>
      <c r="F308" s="6">
        <f t="shared" si="303"/>
        <v>1</v>
      </c>
      <c r="G308" s="6">
        <f t="shared" si="303"/>
        <v>1</v>
      </c>
      <c r="H308" s="6">
        <f t="shared" si="303"/>
        <v>1</v>
      </c>
      <c r="I308" s="6">
        <f t="shared" si="303"/>
        <v>1</v>
      </c>
      <c r="J308" s="6">
        <f t="shared" si="303"/>
        <v>1</v>
      </c>
      <c r="K308" s="6">
        <f t="shared" si="303"/>
        <v>1</v>
      </c>
      <c r="L308" s="6">
        <f t="shared" si="303"/>
        <v>1</v>
      </c>
      <c r="M308" s="6">
        <f t="shared" si="303"/>
        <v>1</v>
      </c>
      <c r="N308" s="6">
        <f t="shared" si="303"/>
        <v>1</v>
      </c>
      <c r="O308" s="6">
        <f t="shared" si="303"/>
        <v>1</v>
      </c>
      <c r="P308" s="6">
        <f t="shared" si="303"/>
        <v>1</v>
      </c>
      <c r="Q308" s="6">
        <f t="shared" si="303"/>
        <v>1</v>
      </c>
      <c r="R308" s="6">
        <f t="shared" si="303"/>
        <v>1</v>
      </c>
    </row>
    <row r="309" spans="1:18" ht="13">
      <c r="A309" s="11" t="s">
        <v>1356</v>
      </c>
      <c r="B309" s="17">
        <f>VLOOKUP(A309,list!A:P,16,FALSE)</f>
        <v>45622</v>
      </c>
      <c r="C309" s="18">
        <f>VLOOKUP(A309,list!A:P,3,FALSE)</f>
        <v>1420</v>
      </c>
      <c r="D309" s="6" t="str">
        <f>VLOOKUP(A309,list!A:P,12,FALSE)</f>
        <v>Stavros Niarchos Park Area</v>
      </c>
      <c r="E309" s="6" t="str">
        <f t="shared" ref="E309:R309" si="304">IF($B309&lt;E$3,1,"")</f>
        <v/>
      </c>
      <c r="F309" s="6">
        <f t="shared" si="304"/>
        <v>1</v>
      </c>
      <c r="G309" s="6">
        <f t="shared" si="304"/>
        <v>1</v>
      </c>
      <c r="H309" s="6">
        <f t="shared" si="304"/>
        <v>1</v>
      </c>
      <c r="I309" s="6">
        <f t="shared" si="304"/>
        <v>1</v>
      </c>
      <c r="J309" s="6">
        <f t="shared" si="304"/>
        <v>1</v>
      </c>
      <c r="K309" s="6">
        <f t="shared" si="304"/>
        <v>1</v>
      </c>
      <c r="L309" s="6">
        <f t="shared" si="304"/>
        <v>1</v>
      </c>
      <c r="M309" s="6">
        <f t="shared" si="304"/>
        <v>1</v>
      </c>
      <c r="N309" s="6">
        <f t="shared" si="304"/>
        <v>1</v>
      </c>
      <c r="O309" s="6">
        <f t="shared" si="304"/>
        <v>1</v>
      </c>
      <c r="P309" s="6">
        <f t="shared" si="304"/>
        <v>1</v>
      </c>
      <c r="Q309" s="6">
        <f t="shared" si="304"/>
        <v>1</v>
      </c>
      <c r="R309" s="6">
        <f t="shared" si="304"/>
        <v>1</v>
      </c>
    </row>
    <row r="310" spans="1:18" ht="13">
      <c r="A310" s="11" t="s">
        <v>3404</v>
      </c>
      <c r="B310" s="17">
        <f>VLOOKUP(A310,list!A:P,16,FALSE)</f>
        <v>45622</v>
      </c>
      <c r="C310" s="18">
        <f>VLOOKUP(A310,list!A:P,3,FALSE)</f>
        <v>1510</v>
      </c>
      <c r="D310" s="6" t="str">
        <f>VLOOKUP(A310,list!A:P,12,FALSE)</f>
        <v>Elliniko</v>
      </c>
      <c r="E310" s="6" t="str">
        <f t="shared" ref="E310:R310" si="305">IF($B310&lt;E$3,1,"")</f>
        <v/>
      </c>
      <c r="F310" s="6">
        <f t="shared" si="305"/>
        <v>1</v>
      </c>
      <c r="G310" s="6">
        <f t="shared" si="305"/>
        <v>1</v>
      </c>
      <c r="H310" s="6">
        <f t="shared" si="305"/>
        <v>1</v>
      </c>
      <c r="I310" s="6">
        <f t="shared" si="305"/>
        <v>1</v>
      </c>
      <c r="J310" s="6">
        <f t="shared" si="305"/>
        <v>1</v>
      </c>
      <c r="K310" s="6">
        <f t="shared" si="305"/>
        <v>1</v>
      </c>
      <c r="L310" s="6">
        <f t="shared" si="305"/>
        <v>1</v>
      </c>
      <c r="M310" s="6">
        <f t="shared" si="305"/>
        <v>1</v>
      </c>
      <c r="N310" s="6">
        <f t="shared" si="305"/>
        <v>1</v>
      </c>
      <c r="O310" s="6">
        <f t="shared" si="305"/>
        <v>1</v>
      </c>
      <c r="P310" s="6">
        <f t="shared" si="305"/>
        <v>1</v>
      </c>
      <c r="Q310" s="6">
        <f t="shared" si="305"/>
        <v>1</v>
      </c>
      <c r="R310" s="6">
        <f t="shared" si="305"/>
        <v>1</v>
      </c>
    </row>
    <row r="311" spans="1:18" ht="13">
      <c r="A311" s="11" t="s">
        <v>1359</v>
      </c>
      <c r="B311" s="17">
        <f>VLOOKUP(A311,list!A:P,16,FALSE)</f>
        <v>45742</v>
      </c>
      <c r="C311" s="18">
        <f>VLOOKUP(A311,list!A:P,3,FALSE)</f>
        <v>1030</v>
      </c>
      <c r="D311" s="6" t="str">
        <f>VLOOKUP(A311,list!A:P,12,FALSE)</f>
        <v>Piraeus</v>
      </c>
      <c r="E311" s="6" t="str">
        <f t="shared" ref="E311:R311" si="306">IF($B311&lt;E$3,1,"")</f>
        <v/>
      </c>
      <c r="F311" s="6" t="str">
        <f t="shared" si="306"/>
        <v/>
      </c>
      <c r="G311" s="6" t="str">
        <f t="shared" si="306"/>
        <v/>
      </c>
      <c r="H311" s="6" t="str">
        <f t="shared" si="306"/>
        <v/>
      </c>
      <c r="I311" s="6" t="str">
        <f t="shared" si="306"/>
        <v/>
      </c>
      <c r="J311" s="6">
        <f t="shared" si="306"/>
        <v>1</v>
      </c>
      <c r="K311" s="6">
        <f t="shared" si="306"/>
        <v>1</v>
      </c>
      <c r="L311" s="6">
        <f t="shared" si="306"/>
        <v>1</v>
      </c>
      <c r="M311" s="6">
        <f t="shared" si="306"/>
        <v>1</v>
      </c>
      <c r="N311" s="6">
        <f t="shared" si="306"/>
        <v>1</v>
      </c>
      <c r="O311" s="6">
        <f t="shared" si="306"/>
        <v>1</v>
      </c>
      <c r="P311" s="6">
        <f t="shared" si="306"/>
        <v>1</v>
      </c>
      <c r="Q311" s="6">
        <f t="shared" si="306"/>
        <v>1</v>
      </c>
      <c r="R311" s="6">
        <f t="shared" si="306"/>
        <v>1</v>
      </c>
    </row>
    <row r="312" spans="1:18" ht="13">
      <c r="A312" s="11" t="s">
        <v>1362</v>
      </c>
      <c r="B312" s="17">
        <f>VLOOKUP(A312,list!A:P,16,FALSE)</f>
        <v>45742</v>
      </c>
      <c r="C312" s="18">
        <f>VLOOKUP(A312,list!A:P,3,FALSE)</f>
        <v>1410</v>
      </c>
      <c r="D312" s="6" t="str">
        <f>VLOOKUP(A312,list!A:P,12,FALSE)</f>
        <v>Neo Psychiko</v>
      </c>
      <c r="E312" s="6" t="str">
        <f t="shared" ref="E312:R312" si="307">IF($B312&lt;E$3,1,"")</f>
        <v/>
      </c>
      <c r="F312" s="6" t="str">
        <f t="shared" si="307"/>
        <v/>
      </c>
      <c r="G312" s="6" t="str">
        <f t="shared" si="307"/>
        <v/>
      </c>
      <c r="H312" s="6" t="str">
        <f t="shared" si="307"/>
        <v/>
      </c>
      <c r="I312" s="6" t="str">
        <f t="shared" si="307"/>
        <v/>
      </c>
      <c r="J312" s="6">
        <f t="shared" si="307"/>
        <v>1</v>
      </c>
      <c r="K312" s="6">
        <f t="shared" si="307"/>
        <v>1</v>
      </c>
      <c r="L312" s="6">
        <f t="shared" si="307"/>
        <v>1</v>
      </c>
      <c r="M312" s="6">
        <f t="shared" si="307"/>
        <v>1</v>
      </c>
      <c r="N312" s="6">
        <f t="shared" si="307"/>
        <v>1</v>
      </c>
      <c r="O312" s="6">
        <f t="shared" si="307"/>
        <v>1</v>
      </c>
      <c r="P312" s="6">
        <f t="shared" si="307"/>
        <v>1</v>
      </c>
      <c r="Q312" s="6">
        <f t="shared" si="307"/>
        <v>1</v>
      </c>
      <c r="R312" s="6">
        <f t="shared" si="307"/>
        <v>1</v>
      </c>
    </row>
    <row r="313" spans="1:18" ht="13">
      <c r="A313" s="11" t="s">
        <v>1365</v>
      </c>
      <c r="B313" s="17">
        <f>VLOOKUP(A313,list!A:P,16,FALSE)</f>
        <v>45834</v>
      </c>
      <c r="C313" s="18">
        <f>VLOOKUP(A313,list!A:P,3,FALSE)</f>
        <v>1010</v>
      </c>
      <c r="D313" s="6" t="str">
        <f>VLOOKUP(A313,list!A:P,12,FALSE)</f>
        <v>Melissia</v>
      </c>
      <c r="E313" s="6" t="str">
        <f t="shared" ref="E313:R313" si="308">IF($B313&lt;E$3,1,"")</f>
        <v/>
      </c>
      <c r="F313" s="6" t="str">
        <f t="shared" si="308"/>
        <v/>
      </c>
      <c r="G313" s="6" t="str">
        <f t="shared" si="308"/>
        <v/>
      </c>
      <c r="H313" s="6" t="str">
        <f t="shared" si="308"/>
        <v/>
      </c>
      <c r="I313" s="6" t="str">
        <f t="shared" si="308"/>
        <v/>
      </c>
      <c r="J313" s="6" t="str">
        <f t="shared" si="308"/>
        <v/>
      </c>
      <c r="K313" s="6" t="str">
        <f t="shared" si="308"/>
        <v/>
      </c>
      <c r="L313" s="6" t="str">
        <f t="shared" si="308"/>
        <v/>
      </c>
      <c r="M313" s="6">
        <f t="shared" si="308"/>
        <v>1</v>
      </c>
      <c r="N313" s="6">
        <f t="shared" si="308"/>
        <v>1</v>
      </c>
      <c r="O313" s="6">
        <f t="shared" si="308"/>
        <v>1</v>
      </c>
      <c r="P313" s="6">
        <f t="shared" si="308"/>
        <v>1</v>
      </c>
      <c r="Q313" s="6">
        <f t="shared" si="308"/>
        <v>1</v>
      </c>
      <c r="R313" s="6">
        <f t="shared" si="308"/>
        <v>1</v>
      </c>
    </row>
    <row r="314" spans="1:18" ht="13">
      <c r="A314" s="11" t="s">
        <v>1368</v>
      </c>
      <c r="B314" s="17">
        <f>VLOOKUP(A314,list!A:P,16,FALSE)</f>
        <v>45834</v>
      </c>
      <c r="C314" s="18">
        <f>VLOOKUP(A314,list!A:P,3,FALSE)</f>
        <v>1600</v>
      </c>
      <c r="D314" s="6" t="str">
        <f>VLOOKUP(A314,list!A:P,12,FALSE)</f>
        <v>Alimos</v>
      </c>
      <c r="E314" s="6" t="str">
        <f t="shared" ref="E314:R314" si="309">IF($B314&lt;E$3,1,"")</f>
        <v/>
      </c>
      <c r="F314" s="6" t="str">
        <f t="shared" si="309"/>
        <v/>
      </c>
      <c r="G314" s="6" t="str">
        <f t="shared" si="309"/>
        <v/>
      </c>
      <c r="H314" s="6" t="str">
        <f t="shared" si="309"/>
        <v/>
      </c>
      <c r="I314" s="6" t="str">
        <f t="shared" si="309"/>
        <v/>
      </c>
      <c r="J314" s="6" t="str">
        <f t="shared" si="309"/>
        <v/>
      </c>
      <c r="K314" s="6" t="str">
        <f t="shared" si="309"/>
        <v/>
      </c>
      <c r="L314" s="6" t="str">
        <f t="shared" si="309"/>
        <v/>
      </c>
      <c r="M314" s="6">
        <f t="shared" si="309"/>
        <v>1</v>
      </c>
      <c r="N314" s="6">
        <f t="shared" si="309"/>
        <v>1</v>
      </c>
      <c r="O314" s="6">
        <f t="shared" si="309"/>
        <v>1</v>
      </c>
      <c r="P314" s="6">
        <f t="shared" si="309"/>
        <v>1</v>
      </c>
      <c r="Q314" s="6">
        <f t="shared" si="309"/>
        <v>1</v>
      </c>
      <c r="R314" s="6">
        <f t="shared" si="309"/>
        <v>1</v>
      </c>
    </row>
    <row r="315" spans="1:18" ht="13">
      <c r="A315" s="11" t="s">
        <v>3407</v>
      </c>
      <c r="B315" s="17">
        <f>VLOOKUP(A315,list!A:P,16,FALSE)</f>
        <v>45834</v>
      </c>
      <c r="C315" s="18">
        <f>VLOOKUP(A315,list!A:P,3,FALSE)</f>
        <v>1850</v>
      </c>
      <c r="D315" s="6" t="str">
        <f>VLOOKUP(A315,list!A:P,12,FALSE)</f>
        <v>Vrilissia</v>
      </c>
      <c r="E315" s="6" t="str">
        <f t="shared" ref="E315:R315" si="310">IF($B315&lt;E$3,1,"")</f>
        <v/>
      </c>
      <c r="F315" s="6" t="str">
        <f t="shared" si="310"/>
        <v/>
      </c>
      <c r="G315" s="6" t="str">
        <f t="shared" si="310"/>
        <v/>
      </c>
      <c r="H315" s="6" t="str">
        <f t="shared" si="310"/>
        <v/>
      </c>
      <c r="I315" s="6" t="str">
        <f t="shared" si="310"/>
        <v/>
      </c>
      <c r="J315" s="6" t="str">
        <f t="shared" si="310"/>
        <v/>
      </c>
      <c r="K315" s="6" t="str">
        <f t="shared" si="310"/>
        <v/>
      </c>
      <c r="L315" s="6" t="str">
        <f t="shared" si="310"/>
        <v/>
      </c>
      <c r="M315" s="6">
        <f t="shared" si="310"/>
        <v>1</v>
      </c>
      <c r="N315" s="6">
        <f t="shared" si="310"/>
        <v>1</v>
      </c>
      <c r="O315" s="6">
        <f t="shared" si="310"/>
        <v>1</v>
      </c>
      <c r="P315" s="6">
        <f t="shared" si="310"/>
        <v>1</v>
      </c>
      <c r="Q315" s="6">
        <f t="shared" si="310"/>
        <v>1</v>
      </c>
      <c r="R315" s="6">
        <f t="shared" si="310"/>
        <v>1</v>
      </c>
    </row>
    <row r="316" spans="1:18" ht="13">
      <c r="A316" s="11" t="s">
        <v>1371</v>
      </c>
      <c r="B316" s="17">
        <f>VLOOKUP(A316,list!A:P,16,FALSE)</f>
        <v>45864</v>
      </c>
      <c r="C316" s="18">
        <f>VLOOKUP(A316,list!A:P,3,FALSE)</f>
        <v>720</v>
      </c>
      <c r="D316" s="6" t="str">
        <f>VLOOKUP(A316,list!A:P,12,FALSE)</f>
        <v>Historic Center</v>
      </c>
      <c r="E316" s="6" t="str">
        <f t="shared" ref="E316:R316" si="311">IF($B316&lt;E$3,1,"")</f>
        <v/>
      </c>
      <c r="F316" s="6" t="str">
        <f t="shared" si="311"/>
        <v/>
      </c>
      <c r="G316" s="6" t="str">
        <f t="shared" si="311"/>
        <v/>
      </c>
      <c r="H316" s="6" t="str">
        <f t="shared" si="311"/>
        <v/>
      </c>
      <c r="I316" s="6" t="str">
        <f t="shared" si="311"/>
        <v/>
      </c>
      <c r="J316" s="6" t="str">
        <f t="shared" si="311"/>
        <v/>
      </c>
      <c r="K316" s="6" t="str">
        <f t="shared" si="311"/>
        <v/>
      </c>
      <c r="L316" s="6" t="str">
        <f t="shared" si="311"/>
        <v/>
      </c>
      <c r="M316" s="6" t="str">
        <f t="shared" si="311"/>
        <v/>
      </c>
      <c r="N316" s="6">
        <f t="shared" si="311"/>
        <v>1</v>
      </c>
      <c r="O316" s="6">
        <f t="shared" si="311"/>
        <v>1</v>
      </c>
      <c r="P316" s="6">
        <f t="shared" si="311"/>
        <v>1</v>
      </c>
      <c r="Q316" s="6">
        <f t="shared" si="311"/>
        <v>1</v>
      </c>
      <c r="R316" s="6">
        <f t="shared" si="311"/>
        <v>1</v>
      </c>
    </row>
    <row r="317" spans="1:18" ht="13">
      <c r="A317" s="11" t="s">
        <v>1374</v>
      </c>
      <c r="B317" s="17">
        <f>VLOOKUP(A317,list!A:P,16,FALSE)</f>
        <v>45683</v>
      </c>
      <c r="C317" s="18">
        <f>VLOOKUP(A317,list!A:P,3,FALSE)</f>
        <v>1130</v>
      </c>
      <c r="D317" s="6" t="str">
        <f>VLOOKUP(A317,list!A:P,12,FALSE)</f>
        <v>Nea Erithrea</v>
      </c>
      <c r="E317" s="6" t="str">
        <f t="shared" ref="E317:R317" si="312">IF($B317&lt;E$3,1,"")</f>
        <v/>
      </c>
      <c r="F317" s="6" t="str">
        <f t="shared" si="312"/>
        <v/>
      </c>
      <c r="G317" s="6" t="str">
        <f t="shared" si="312"/>
        <v/>
      </c>
      <c r="H317" s="6">
        <f t="shared" si="312"/>
        <v>1</v>
      </c>
      <c r="I317" s="6">
        <f t="shared" si="312"/>
        <v>1</v>
      </c>
      <c r="J317" s="6">
        <f t="shared" si="312"/>
        <v>1</v>
      </c>
      <c r="K317" s="6">
        <f t="shared" si="312"/>
        <v>1</v>
      </c>
      <c r="L317" s="6">
        <f t="shared" si="312"/>
        <v>1</v>
      </c>
      <c r="M317" s="6">
        <f t="shared" si="312"/>
        <v>1</v>
      </c>
      <c r="N317" s="6">
        <f t="shared" si="312"/>
        <v>1</v>
      </c>
      <c r="O317" s="6">
        <f t="shared" si="312"/>
        <v>1</v>
      </c>
      <c r="P317" s="6">
        <f t="shared" si="312"/>
        <v>1</v>
      </c>
      <c r="Q317" s="6">
        <f t="shared" si="312"/>
        <v>1</v>
      </c>
      <c r="R317" s="6">
        <f t="shared" si="312"/>
        <v>1</v>
      </c>
    </row>
    <row r="318" spans="1:18" ht="13">
      <c r="A318" s="11" t="s">
        <v>1377</v>
      </c>
      <c r="B318" s="17">
        <f>VLOOKUP(A318,list!A:P,16,FALSE)</f>
        <v>45683</v>
      </c>
      <c r="C318" s="18">
        <f>VLOOKUP(A318,list!A:P,3,FALSE)</f>
        <v>1330</v>
      </c>
      <c r="D318" s="6" t="str">
        <f>VLOOKUP(A318,list!A:P,12,FALSE)</f>
        <v>Vasilissis Sofias Avenue</v>
      </c>
      <c r="E318" s="6" t="str">
        <f t="shared" ref="E318:R318" si="313">IF($B318&lt;E$3,1,"")</f>
        <v/>
      </c>
      <c r="F318" s="6" t="str">
        <f t="shared" si="313"/>
        <v/>
      </c>
      <c r="G318" s="6" t="str">
        <f t="shared" si="313"/>
        <v/>
      </c>
      <c r="H318" s="6">
        <f t="shared" si="313"/>
        <v>1</v>
      </c>
      <c r="I318" s="6">
        <f t="shared" si="313"/>
        <v>1</v>
      </c>
      <c r="J318" s="6">
        <f t="shared" si="313"/>
        <v>1</v>
      </c>
      <c r="K318" s="6">
        <f t="shared" si="313"/>
        <v>1</v>
      </c>
      <c r="L318" s="6">
        <f t="shared" si="313"/>
        <v>1</v>
      </c>
      <c r="M318" s="6">
        <f t="shared" si="313"/>
        <v>1</v>
      </c>
      <c r="N318" s="6">
        <f t="shared" si="313"/>
        <v>1</v>
      </c>
      <c r="O318" s="6">
        <f t="shared" si="313"/>
        <v>1</v>
      </c>
      <c r="P318" s="6">
        <f t="shared" si="313"/>
        <v>1</v>
      </c>
      <c r="Q318" s="6">
        <f t="shared" si="313"/>
        <v>1</v>
      </c>
      <c r="R318" s="6">
        <f t="shared" si="313"/>
        <v>1</v>
      </c>
    </row>
    <row r="319" spans="1:18" ht="13">
      <c r="A319" s="11" t="s">
        <v>3410</v>
      </c>
      <c r="B319" s="17">
        <f>VLOOKUP(A319,list!A:P,16,FALSE)</f>
        <v>45683</v>
      </c>
      <c r="C319" s="18">
        <f>VLOOKUP(A319,list!A:P,3,FALSE)</f>
        <v>2090</v>
      </c>
      <c r="D319" s="6" t="str">
        <f>VLOOKUP(A319,list!A:P,12,FALSE)</f>
        <v>Elliniko</v>
      </c>
      <c r="E319" s="6" t="str">
        <f t="shared" ref="E319:R319" si="314">IF($B319&lt;E$3,1,"")</f>
        <v/>
      </c>
      <c r="F319" s="6" t="str">
        <f t="shared" si="314"/>
        <v/>
      </c>
      <c r="G319" s="6" t="str">
        <f t="shared" si="314"/>
        <v/>
      </c>
      <c r="H319" s="6">
        <f t="shared" si="314"/>
        <v>1</v>
      </c>
      <c r="I319" s="6">
        <f t="shared" si="314"/>
        <v>1</v>
      </c>
      <c r="J319" s="6">
        <f t="shared" si="314"/>
        <v>1</v>
      </c>
      <c r="K319" s="6">
        <f t="shared" si="314"/>
        <v>1</v>
      </c>
      <c r="L319" s="6">
        <f t="shared" si="314"/>
        <v>1</v>
      </c>
      <c r="M319" s="6">
        <f t="shared" si="314"/>
        <v>1</v>
      </c>
      <c r="N319" s="6">
        <f t="shared" si="314"/>
        <v>1</v>
      </c>
      <c r="O319" s="6">
        <f t="shared" si="314"/>
        <v>1</v>
      </c>
      <c r="P319" s="6">
        <f t="shared" si="314"/>
        <v>1</v>
      </c>
      <c r="Q319" s="6">
        <f t="shared" si="314"/>
        <v>1</v>
      </c>
      <c r="R319" s="6">
        <f t="shared" si="314"/>
        <v>1</v>
      </c>
    </row>
    <row r="320" spans="1:18" ht="13">
      <c r="A320" s="11" t="s">
        <v>3413</v>
      </c>
      <c r="B320" s="17">
        <f>VLOOKUP(A320,list!A:P,16,FALSE)</f>
        <v>45683</v>
      </c>
      <c r="C320" s="18">
        <f>VLOOKUP(A320,list!A:P,3,FALSE)</f>
        <v>2200</v>
      </c>
      <c r="D320" s="6" t="str">
        <f>VLOOKUP(A320,list!A:P,12,FALSE)</f>
        <v>Kifisia</v>
      </c>
      <c r="E320" s="6" t="str">
        <f t="shared" ref="E320:R320" si="315">IF($B320&lt;E$3,1,"")</f>
        <v/>
      </c>
      <c r="F320" s="6" t="str">
        <f t="shared" si="315"/>
        <v/>
      </c>
      <c r="G320" s="6" t="str">
        <f t="shared" si="315"/>
        <v/>
      </c>
      <c r="H320" s="6">
        <f t="shared" si="315"/>
        <v>1</v>
      </c>
      <c r="I320" s="6">
        <f t="shared" si="315"/>
        <v>1</v>
      </c>
      <c r="J320" s="6">
        <f t="shared" si="315"/>
        <v>1</v>
      </c>
      <c r="K320" s="6">
        <f t="shared" si="315"/>
        <v>1</v>
      </c>
      <c r="L320" s="6">
        <f t="shared" si="315"/>
        <v>1</v>
      </c>
      <c r="M320" s="6">
        <f t="shared" si="315"/>
        <v>1</v>
      </c>
      <c r="N320" s="6">
        <f t="shared" si="315"/>
        <v>1</v>
      </c>
      <c r="O320" s="6">
        <f t="shared" si="315"/>
        <v>1</v>
      </c>
      <c r="P320" s="6">
        <f t="shared" si="315"/>
        <v>1</v>
      </c>
      <c r="Q320" s="6">
        <f t="shared" si="315"/>
        <v>1</v>
      </c>
      <c r="R320" s="6">
        <f t="shared" si="315"/>
        <v>1</v>
      </c>
    </row>
    <row r="321" spans="1:18" ht="13">
      <c r="A321" s="11" t="s">
        <v>3416</v>
      </c>
      <c r="B321" s="17">
        <f>VLOOKUP(A321,list!A:P,16,FALSE)</f>
        <v>45714</v>
      </c>
      <c r="C321" s="18">
        <f>VLOOKUP(A321,list!A:P,3,FALSE)</f>
        <v>1430</v>
      </c>
      <c r="D321" s="6" t="str">
        <f>VLOOKUP(A321,list!A:P,12,FALSE)</f>
        <v>Chalandri</v>
      </c>
      <c r="E321" s="6" t="str">
        <f t="shared" ref="E321:R321" si="316">IF($B321&lt;E$3,1,"")</f>
        <v/>
      </c>
      <c r="F321" s="6" t="str">
        <f t="shared" si="316"/>
        <v/>
      </c>
      <c r="G321" s="6" t="str">
        <f t="shared" si="316"/>
        <v/>
      </c>
      <c r="H321" s="6" t="str">
        <f t="shared" si="316"/>
        <v/>
      </c>
      <c r="I321" s="6">
        <f t="shared" si="316"/>
        <v>1</v>
      </c>
      <c r="J321" s="6">
        <f t="shared" si="316"/>
        <v>1</v>
      </c>
      <c r="K321" s="6">
        <f t="shared" si="316"/>
        <v>1</v>
      </c>
      <c r="L321" s="6">
        <f t="shared" si="316"/>
        <v>1</v>
      </c>
      <c r="M321" s="6">
        <f t="shared" si="316"/>
        <v>1</v>
      </c>
      <c r="N321" s="6">
        <f t="shared" si="316"/>
        <v>1</v>
      </c>
      <c r="O321" s="6">
        <f t="shared" si="316"/>
        <v>1</v>
      </c>
      <c r="P321" s="6">
        <f t="shared" si="316"/>
        <v>1</v>
      </c>
      <c r="Q321" s="6">
        <f t="shared" si="316"/>
        <v>1</v>
      </c>
      <c r="R321" s="6">
        <f t="shared" si="316"/>
        <v>1</v>
      </c>
    </row>
    <row r="322" spans="1:18" ht="13">
      <c r="A322" s="11" t="s">
        <v>3419</v>
      </c>
      <c r="B322" s="17">
        <f>VLOOKUP(A322,list!A:P,16,FALSE)</f>
        <v>45714</v>
      </c>
      <c r="C322" s="18">
        <f>VLOOKUP(A322,list!A:P,3,FALSE)</f>
        <v>1620</v>
      </c>
      <c r="D322" s="6" t="str">
        <f>VLOOKUP(A322,list!A:P,12,FALSE)</f>
        <v>Chalandri</v>
      </c>
      <c r="E322" s="6" t="str">
        <f t="shared" ref="E322:R322" si="317">IF($B322&lt;E$3,1,"")</f>
        <v/>
      </c>
      <c r="F322" s="6" t="str">
        <f t="shared" si="317"/>
        <v/>
      </c>
      <c r="G322" s="6" t="str">
        <f t="shared" si="317"/>
        <v/>
      </c>
      <c r="H322" s="6" t="str">
        <f t="shared" si="317"/>
        <v/>
      </c>
      <c r="I322" s="6">
        <f t="shared" si="317"/>
        <v>1</v>
      </c>
      <c r="J322" s="6">
        <f t="shared" si="317"/>
        <v>1</v>
      </c>
      <c r="K322" s="6">
        <f t="shared" si="317"/>
        <v>1</v>
      </c>
      <c r="L322" s="6">
        <f t="shared" si="317"/>
        <v>1</v>
      </c>
      <c r="M322" s="6">
        <f t="shared" si="317"/>
        <v>1</v>
      </c>
      <c r="N322" s="6">
        <f t="shared" si="317"/>
        <v>1</v>
      </c>
      <c r="O322" s="6">
        <f t="shared" si="317"/>
        <v>1</v>
      </c>
      <c r="P322" s="6">
        <f t="shared" si="317"/>
        <v>1</v>
      </c>
      <c r="Q322" s="6">
        <f t="shared" si="317"/>
        <v>1</v>
      </c>
      <c r="R322" s="6">
        <f t="shared" si="317"/>
        <v>1</v>
      </c>
    </row>
    <row r="323" spans="1:18" ht="13">
      <c r="A323" s="11" t="s">
        <v>1380</v>
      </c>
      <c r="B323" s="17">
        <f>VLOOKUP(A323,list!A:P,16,FALSE)</f>
        <v>45652</v>
      </c>
      <c r="C323" s="18">
        <f>VLOOKUP(A323,list!A:P,3,FALSE)</f>
        <v>1270</v>
      </c>
      <c r="D323" s="6" t="str">
        <f>VLOOKUP(A323,list!A:P,12,FALSE)</f>
        <v>Marousi</v>
      </c>
      <c r="E323" s="6" t="str">
        <f t="shared" ref="E323:R323" si="318">IF($B323&lt;E$3,1,"")</f>
        <v/>
      </c>
      <c r="F323" s="6" t="str">
        <f t="shared" si="318"/>
        <v/>
      </c>
      <c r="G323" s="6">
        <f t="shared" si="318"/>
        <v>1</v>
      </c>
      <c r="H323" s="6">
        <f t="shared" si="318"/>
        <v>1</v>
      </c>
      <c r="I323" s="6">
        <f t="shared" si="318"/>
        <v>1</v>
      </c>
      <c r="J323" s="6">
        <f t="shared" si="318"/>
        <v>1</v>
      </c>
      <c r="K323" s="6">
        <f t="shared" si="318"/>
        <v>1</v>
      </c>
      <c r="L323" s="6">
        <f t="shared" si="318"/>
        <v>1</v>
      </c>
      <c r="M323" s="6">
        <f t="shared" si="318"/>
        <v>1</v>
      </c>
      <c r="N323" s="6">
        <f t="shared" si="318"/>
        <v>1</v>
      </c>
      <c r="O323" s="6">
        <f t="shared" si="318"/>
        <v>1</v>
      </c>
      <c r="P323" s="6">
        <f t="shared" si="318"/>
        <v>1</v>
      </c>
      <c r="Q323" s="6">
        <f t="shared" si="318"/>
        <v>1</v>
      </c>
      <c r="R323" s="6">
        <f t="shared" si="318"/>
        <v>1</v>
      </c>
    </row>
    <row r="324" spans="1:18" ht="13">
      <c r="A324" s="11" t="s">
        <v>3422</v>
      </c>
      <c r="B324" s="17">
        <f>VLOOKUP(A324,list!A:P,16,FALSE)</f>
        <v>45895</v>
      </c>
      <c r="C324" s="18">
        <f>VLOOKUP(A324,list!A:P,3,FALSE)</f>
        <v>1770</v>
      </c>
      <c r="D324" s="6" t="str">
        <f>VLOOKUP(A324,list!A:P,12,FALSE)</f>
        <v>Kifisia</v>
      </c>
      <c r="E324" s="6" t="str">
        <f t="shared" ref="E324:R324" si="319">IF($B324&lt;E$3,1,"")</f>
        <v/>
      </c>
      <c r="F324" s="6" t="str">
        <f t="shared" si="319"/>
        <v/>
      </c>
      <c r="G324" s="6" t="str">
        <f t="shared" si="319"/>
        <v/>
      </c>
      <c r="H324" s="6" t="str">
        <f t="shared" si="319"/>
        <v/>
      </c>
      <c r="I324" s="6" t="str">
        <f t="shared" si="319"/>
        <v/>
      </c>
      <c r="J324" s="6" t="str">
        <f t="shared" si="319"/>
        <v/>
      </c>
      <c r="K324" s="6" t="str">
        <f t="shared" si="319"/>
        <v/>
      </c>
      <c r="L324" s="6" t="str">
        <f t="shared" si="319"/>
        <v/>
      </c>
      <c r="M324" s="6" t="str">
        <f t="shared" si="319"/>
        <v/>
      </c>
      <c r="N324" s="6" t="str">
        <f t="shared" si="319"/>
        <v/>
      </c>
      <c r="O324" s="6">
        <f t="shared" si="319"/>
        <v>1</v>
      </c>
      <c r="P324" s="6">
        <f t="shared" si="319"/>
        <v>1</v>
      </c>
      <c r="Q324" s="6">
        <f t="shared" si="319"/>
        <v>1</v>
      </c>
      <c r="R324" s="6">
        <f t="shared" si="319"/>
        <v>1</v>
      </c>
    </row>
    <row r="325" spans="1:18" ht="13">
      <c r="A325" s="11" t="s">
        <v>1383</v>
      </c>
      <c r="B325" s="17">
        <f>VLOOKUP(A325,list!A:P,16,FALSE)</f>
        <v>45773</v>
      </c>
      <c r="C325" s="18">
        <f>VLOOKUP(A325,list!A:P,3,FALSE)</f>
        <v>1200</v>
      </c>
      <c r="D325" s="6" t="str">
        <f>VLOOKUP(A325,list!A:P,12,FALSE)</f>
        <v>Agia Paraskevi</v>
      </c>
      <c r="E325" s="6" t="str">
        <f t="shared" ref="E325:R325" si="320">IF($B325&lt;E$3,1,"")</f>
        <v/>
      </c>
      <c r="F325" s="6" t="str">
        <f t="shared" si="320"/>
        <v/>
      </c>
      <c r="G325" s="6" t="str">
        <f t="shared" si="320"/>
        <v/>
      </c>
      <c r="H325" s="6" t="str">
        <f t="shared" si="320"/>
        <v/>
      </c>
      <c r="I325" s="6" t="str">
        <f t="shared" si="320"/>
        <v/>
      </c>
      <c r="J325" s="6" t="str">
        <f t="shared" si="320"/>
        <v/>
      </c>
      <c r="K325" s="6">
        <f t="shared" si="320"/>
        <v>1</v>
      </c>
      <c r="L325" s="6">
        <f t="shared" si="320"/>
        <v>1</v>
      </c>
      <c r="M325" s="6">
        <f t="shared" si="320"/>
        <v>1</v>
      </c>
      <c r="N325" s="6">
        <f t="shared" si="320"/>
        <v>1</v>
      </c>
      <c r="O325" s="6">
        <f t="shared" si="320"/>
        <v>1</v>
      </c>
      <c r="P325" s="6">
        <f t="shared" si="320"/>
        <v>1</v>
      </c>
      <c r="Q325" s="6">
        <f t="shared" si="320"/>
        <v>1</v>
      </c>
      <c r="R325" s="6">
        <f t="shared" si="320"/>
        <v>1</v>
      </c>
    </row>
    <row r="326" spans="1:18" ht="13">
      <c r="A326" s="11" t="s">
        <v>3425</v>
      </c>
      <c r="B326" s="17">
        <f>VLOOKUP(A326,list!A:P,16,FALSE)</f>
        <v>45773</v>
      </c>
      <c r="C326" s="18">
        <f>VLOOKUP(A326,list!A:P,3,FALSE)</f>
        <v>1360</v>
      </c>
      <c r="D326" s="6" t="str">
        <f>VLOOKUP(A326,list!A:P,12,FALSE)</f>
        <v>Marousi</v>
      </c>
      <c r="E326" s="6" t="str">
        <f t="shared" ref="E326:R326" si="321">IF($B326&lt;E$3,1,"")</f>
        <v/>
      </c>
      <c r="F326" s="6" t="str">
        <f t="shared" si="321"/>
        <v/>
      </c>
      <c r="G326" s="6" t="str">
        <f t="shared" si="321"/>
        <v/>
      </c>
      <c r="H326" s="6" t="str">
        <f t="shared" si="321"/>
        <v/>
      </c>
      <c r="I326" s="6" t="str">
        <f t="shared" si="321"/>
        <v/>
      </c>
      <c r="J326" s="6" t="str">
        <f t="shared" si="321"/>
        <v/>
      </c>
      <c r="K326" s="6">
        <f t="shared" si="321"/>
        <v>1</v>
      </c>
      <c r="L326" s="6">
        <f t="shared" si="321"/>
        <v>1</v>
      </c>
      <c r="M326" s="6">
        <f t="shared" si="321"/>
        <v>1</v>
      </c>
      <c r="N326" s="6">
        <f t="shared" si="321"/>
        <v>1</v>
      </c>
      <c r="O326" s="6">
        <f t="shared" si="321"/>
        <v>1</v>
      </c>
      <c r="P326" s="6">
        <f t="shared" si="321"/>
        <v>1</v>
      </c>
      <c r="Q326" s="6">
        <f t="shared" si="321"/>
        <v>1</v>
      </c>
      <c r="R326" s="6">
        <f t="shared" si="321"/>
        <v>1</v>
      </c>
    </row>
    <row r="327" spans="1:18" ht="13">
      <c r="A327" s="11" t="s">
        <v>3428</v>
      </c>
      <c r="B327" s="17">
        <f>VLOOKUP(A327,list!A:P,16,FALSE)</f>
        <v>45590</v>
      </c>
      <c r="C327" s="18">
        <f>VLOOKUP(A327,list!A:P,3,FALSE)</f>
        <v>1240</v>
      </c>
      <c r="D327" s="6" t="str">
        <f>VLOOKUP(A327,list!A:P,12,FALSE)</f>
        <v>Chalandri</v>
      </c>
      <c r="E327" s="6">
        <f t="shared" ref="E327:R327" si="322">IF($B327&lt;E$3,1,"")</f>
        <v>1</v>
      </c>
      <c r="F327" s="6">
        <f t="shared" si="322"/>
        <v>1</v>
      </c>
      <c r="G327" s="6">
        <f t="shared" si="322"/>
        <v>1</v>
      </c>
      <c r="H327" s="6">
        <f t="shared" si="322"/>
        <v>1</v>
      </c>
      <c r="I327" s="6">
        <f t="shared" si="322"/>
        <v>1</v>
      </c>
      <c r="J327" s="6">
        <f t="shared" si="322"/>
        <v>1</v>
      </c>
      <c r="K327" s="6">
        <f t="shared" si="322"/>
        <v>1</v>
      </c>
      <c r="L327" s="6">
        <f t="shared" si="322"/>
        <v>1</v>
      </c>
      <c r="M327" s="6">
        <f t="shared" si="322"/>
        <v>1</v>
      </c>
      <c r="N327" s="6">
        <f t="shared" si="322"/>
        <v>1</v>
      </c>
      <c r="O327" s="6">
        <f t="shared" si="322"/>
        <v>1</v>
      </c>
      <c r="P327" s="6">
        <f t="shared" si="322"/>
        <v>1</v>
      </c>
      <c r="Q327" s="6">
        <f t="shared" si="322"/>
        <v>1</v>
      </c>
      <c r="R327" s="6">
        <f t="shared" si="322"/>
        <v>1</v>
      </c>
    </row>
    <row r="328" spans="1:18" ht="13">
      <c r="A328" s="11" t="s">
        <v>1386</v>
      </c>
      <c r="B328" s="17">
        <f>VLOOKUP(A328,list!A:P,16,FALSE)</f>
        <v>45590</v>
      </c>
      <c r="C328" s="18">
        <f>VLOOKUP(A328,list!A:P,3,FALSE)</f>
        <v>1460</v>
      </c>
      <c r="D328" s="6" t="str">
        <f>VLOOKUP(A328,list!A:P,12,FALSE)</f>
        <v>Chalandri</v>
      </c>
      <c r="E328" s="6">
        <f t="shared" ref="E328:R328" si="323">IF($B328&lt;E$3,1,"")</f>
        <v>1</v>
      </c>
      <c r="F328" s="6">
        <f t="shared" si="323"/>
        <v>1</v>
      </c>
      <c r="G328" s="6">
        <f t="shared" si="323"/>
        <v>1</v>
      </c>
      <c r="H328" s="6">
        <f t="shared" si="323"/>
        <v>1</v>
      </c>
      <c r="I328" s="6">
        <f t="shared" si="323"/>
        <v>1</v>
      </c>
      <c r="J328" s="6">
        <f t="shared" si="323"/>
        <v>1</v>
      </c>
      <c r="K328" s="6">
        <f t="shared" si="323"/>
        <v>1</v>
      </c>
      <c r="L328" s="6">
        <f t="shared" si="323"/>
        <v>1</v>
      </c>
      <c r="M328" s="6">
        <f t="shared" si="323"/>
        <v>1</v>
      </c>
      <c r="N328" s="6">
        <f t="shared" si="323"/>
        <v>1</v>
      </c>
      <c r="O328" s="6">
        <f t="shared" si="323"/>
        <v>1</v>
      </c>
      <c r="P328" s="6">
        <f t="shared" si="323"/>
        <v>1</v>
      </c>
      <c r="Q328" s="6">
        <f t="shared" si="323"/>
        <v>1</v>
      </c>
      <c r="R328" s="6">
        <f t="shared" si="323"/>
        <v>1</v>
      </c>
    </row>
    <row r="329" spans="1:18" ht="13">
      <c r="A329" s="11" t="s">
        <v>3431</v>
      </c>
      <c r="B329" s="17">
        <f>VLOOKUP(A329,list!A:P,16,FALSE)</f>
        <v>45621</v>
      </c>
      <c r="C329" s="18">
        <f>VLOOKUP(A329,list!A:P,3,FALSE)</f>
        <v>1600</v>
      </c>
      <c r="D329" s="6" t="str">
        <f>VLOOKUP(A329,list!A:P,12,FALSE)</f>
        <v>Alimos</v>
      </c>
      <c r="E329" s="6" t="str">
        <f t="shared" ref="E329:R329" si="324">IF($B329&lt;E$3,1,"")</f>
        <v/>
      </c>
      <c r="F329" s="6">
        <f t="shared" si="324"/>
        <v>1</v>
      </c>
      <c r="G329" s="6">
        <f t="shared" si="324"/>
        <v>1</v>
      </c>
      <c r="H329" s="6">
        <f t="shared" si="324"/>
        <v>1</v>
      </c>
      <c r="I329" s="6">
        <f t="shared" si="324"/>
        <v>1</v>
      </c>
      <c r="J329" s="6">
        <f t="shared" si="324"/>
        <v>1</v>
      </c>
      <c r="K329" s="6">
        <f t="shared" si="324"/>
        <v>1</v>
      </c>
      <c r="L329" s="6">
        <f t="shared" si="324"/>
        <v>1</v>
      </c>
      <c r="M329" s="6">
        <f t="shared" si="324"/>
        <v>1</v>
      </c>
      <c r="N329" s="6">
        <f t="shared" si="324"/>
        <v>1</v>
      </c>
      <c r="O329" s="6">
        <f t="shared" si="324"/>
        <v>1</v>
      </c>
      <c r="P329" s="6">
        <f t="shared" si="324"/>
        <v>1</v>
      </c>
      <c r="Q329" s="6">
        <f t="shared" si="324"/>
        <v>1</v>
      </c>
      <c r="R329" s="6">
        <f t="shared" si="324"/>
        <v>1</v>
      </c>
    </row>
    <row r="330" spans="1:18" ht="13">
      <c r="A330" s="11" t="s">
        <v>1389</v>
      </c>
      <c r="B330" s="17">
        <f>VLOOKUP(A330,list!A:P,16,FALSE)</f>
        <v>45802</v>
      </c>
      <c r="C330" s="18">
        <f>VLOOKUP(A330,list!A:P,3,FALSE)</f>
        <v>1000</v>
      </c>
      <c r="D330" s="6" t="str">
        <f>VLOOKUP(A330,list!A:P,12,FALSE)</f>
        <v>Historic Center</v>
      </c>
      <c r="E330" s="6" t="str">
        <f t="shared" ref="E330:R330" si="325">IF($B330&lt;E$3,1,"")</f>
        <v/>
      </c>
      <c r="F330" s="6" t="str">
        <f t="shared" si="325"/>
        <v/>
      </c>
      <c r="G330" s="6" t="str">
        <f t="shared" si="325"/>
        <v/>
      </c>
      <c r="H330" s="6" t="str">
        <f t="shared" si="325"/>
        <v/>
      </c>
      <c r="I330" s="6" t="str">
        <f t="shared" si="325"/>
        <v/>
      </c>
      <c r="J330" s="6" t="str">
        <f t="shared" si="325"/>
        <v/>
      </c>
      <c r="K330" s="6" t="str">
        <f t="shared" si="325"/>
        <v/>
      </c>
      <c r="L330" s="6">
        <f t="shared" si="325"/>
        <v>1</v>
      </c>
      <c r="M330" s="6">
        <f t="shared" si="325"/>
        <v>1</v>
      </c>
      <c r="N330" s="6">
        <f t="shared" si="325"/>
        <v>1</v>
      </c>
      <c r="O330" s="6">
        <f t="shared" si="325"/>
        <v>1</v>
      </c>
      <c r="P330" s="6">
        <f t="shared" si="325"/>
        <v>1</v>
      </c>
      <c r="Q330" s="6">
        <f t="shared" si="325"/>
        <v>1</v>
      </c>
      <c r="R330" s="6">
        <f t="shared" si="325"/>
        <v>1</v>
      </c>
    </row>
    <row r="331" spans="1:18" ht="13">
      <c r="A331" s="11" t="s">
        <v>1392</v>
      </c>
      <c r="B331" s="17">
        <f>VLOOKUP(A331,list!A:P,16,FALSE)</f>
        <v>45802</v>
      </c>
      <c r="C331" s="18">
        <f>VLOOKUP(A331,list!A:P,3,FALSE)</f>
        <v>1070</v>
      </c>
      <c r="D331" s="6" t="str">
        <f>VLOOKUP(A331,list!A:P,12,FALSE)</f>
        <v>Pangrati</v>
      </c>
      <c r="E331" s="6" t="str">
        <f t="shared" ref="E331:R331" si="326">IF($B331&lt;E$3,1,"")</f>
        <v/>
      </c>
      <c r="F331" s="6" t="str">
        <f t="shared" si="326"/>
        <v/>
      </c>
      <c r="G331" s="6" t="str">
        <f t="shared" si="326"/>
        <v/>
      </c>
      <c r="H331" s="6" t="str">
        <f t="shared" si="326"/>
        <v/>
      </c>
      <c r="I331" s="6" t="str">
        <f t="shared" si="326"/>
        <v/>
      </c>
      <c r="J331" s="6" t="str">
        <f t="shared" si="326"/>
        <v/>
      </c>
      <c r="K331" s="6" t="str">
        <f t="shared" si="326"/>
        <v/>
      </c>
      <c r="L331" s="6">
        <f t="shared" si="326"/>
        <v>1</v>
      </c>
      <c r="M331" s="6">
        <f t="shared" si="326"/>
        <v>1</v>
      </c>
      <c r="N331" s="6">
        <f t="shared" si="326"/>
        <v>1</v>
      </c>
      <c r="O331" s="6">
        <f t="shared" si="326"/>
        <v>1</v>
      </c>
      <c r="P331" s="6">
        <f t="shared" si="326"/>
        <v>1</v>
      </c>
      <c r="Q331" s="6">
        <f t="shared" si="326"/>
        <v>1</v>
      </c>
      <c r="R331" s="6">
        <f t="shared" si="326"/>
        <v>1</v>
      </c>
    </row>
    <row r="332" spans="1:18" ht="13">
      <c r="A332" s="11" t="s">
        <v>3434</v>
      </c>
      <c r="B332" s="17">
        <f>VLOOKUP(A332,list!A:P,16,FALSE)</f>
        <v>45741</v>
      </c>
      <c r="C332" s="18">
        <f>VLOOKUP(A332,list!A:P,3,FALSE)</f>
        <v>1960</v>
      </c>
      <c r="D332" s="6" t="str">
        <f>VLOOKUP(A332,list!A:P,12,FALSE)</f>
        <v>Kolonaki</v>
      </c>
      <c r="E332" s="6" t="str">
        <f t="shared" ref="E332:R332" si="327">IF($B332&lt;E$3,1,"")</f>
        <v/>
      </c>
      <c r="F332" s="6" t="str">
        <f t="shared" si="327"/>
        <v/>
      </c>
      <c r="G332" s="6" t="str">
        <f t="shared" si="327"/>
        <v/>
      </c>
      <c r="H332" s="6" t="str">
        <f t="shared" si="327"/>
        <v/>
      </c>
      <c r="I332" s="6" t="str">
        <f t="shared" si="327"/>
        <v/>
      </c>
      <c r="J332" s="6">
        <f t="shared" si="327"/>
        <v>1</v>
      </c>
      <c r="K332" s="6">
        <f t="shared" si="327"/>
        <v>1</v>
      </c>
      <c r="L332" s="6">
        <f t="shared" si="327"/>
        <v>1</v>
      </c>
      <c r="M332" s="6">
        <f t="shared" si="327"/>
        <v>1</v>
      </c>
      <c r="N332" s="6">
        <f t="shared" si="327"/>
        <v>1</v>
      </c>
      <c r="O332" s="6">
        <f t="shared" si="327"/>
        <v>1</v>
      </c>
      <c r="P332" s="6">
        <f t="shared" si="327"/>
        <v>1</v>
      </c>
      <c r="Q332" s="6">
        <f t="shared" si="327"/>
        <v>1</v>
      </c>
      <c r="R332" s="6">
        <f t="shared" si="327"/>
        <v>1</v>
      </c>
    </row>
    <row r="333" spans="1:18" ht="13">
      <c r="A333" s="11" t="s">
        <v>1395</v>
      </c>
      <c r="B333" s="17">
        <f>VLOOKUP(A333,list!A:P,16,FALSE)</f>
        <v>46228</v>
      </c>
      <c r="C333" s="18">
        <f>VLOOKUP(A333,list!A:P,3,FALSE)</f>
        <v>1450</v>
      </c>
      <c r="D333" s="6" t="str">
        <f>VLOOKUP(A333,list!A:P,12,FALSE)</f>
        <v>Palaio Faliro</v>
      </c>
      <c r="E333" s="6" t="str">
        <f t="shared" ref="E333:R333" si="328">IF($B333&lt;E$3,1,"")</f>
        <v/>
      </c>
      <c r="F333" s="6" t="str">
        <f t="shared" si="328"/>
        <v/>
      </c>
      <c r="G333" s="6" t="str">
        <f t="shared" si="328"/>
        <v/>
      </c>
      <c r="H333" s="6" t="str">
        <f t="shared" si="328"/>
        <v/>
      </c>
      <c r="I333" s="6" t="str">
        <f t="shared" si="328"/>
        <v/>
      </c>
      <c r="J333" s="6" t="str">
        <f t="shared" si="328"/>
        <v/>
      </c>
      <c r="K333" s="6" t="str">
        <f t="shared" si="328"/>
        <v/>
      </c>
      <c r="L333" s="6" t="str">
        <f t="shared" si="328"/>
        <v/>
      </c>
      <c r="M333" s="6" t="str">
        <f t="shared" si="328"/>
        <v/>
      </c>
      <c r="N333" s="6" t="str">
        <f t="shared" si="328"/>
        <v/>
      </c>
      <c r="O333" s="6" t="str">
        <f t="shared" si="328"/>
        <v/>
      </c>
      <c r="P333" s="6" t="str">
        <f t="shared" si="328"/>
        <v/>
      </c>
      <c r="Q333" s="6" t="str">
        <f t="shared" si="328"/>
        <v/>
      </c>
      <c r="R333" s="6" t="str">
        <f t="shared" si="328"/>
        <v/>
      </c>
    </row>
    <row r="334" spans="1:18" ht="13">
      <c r="A334" s="11" t="s">
        <v>3437</v>
      </c>
      <c r="B334" s="17">
        <f>VLOOKUP(A334,list!A:P,16,FALSE)</f>
        <v>45863</v>
      </c>
      <c r="C334" s="18">
        <f>VLOOKUP(A334,list!A:P,3,FALSE)</f>
        <v>1690</v>
      </c>
      <c r="D334" s="6" t="str">
        <f>VLOOKUP(A334,list!A:P,12,FALSE)</f>
        <v>Nea Erithrea</v>
      </c>
      <c r="E334" s="6" t="str">
        <f t="shared" ref="E334:R334" si="329">IF($B334&lt;E$3,1,"")</f>
        <v/>
      </c>
      <c r="F334" s="6" t="str">
        <f t="shared" si="329"/>
        <v/>
      </c>
      <c r="G334" s="6" t="str">
        <f t="shared" si="329"/>
        <v/>
      </c>
      <c r="H334" s="6" t="str">
        <f t="shared" si="329"/>
        <v/>
      </c>
      <c r="I334" s="6" t="str">
        <f t="shared" si="329"/>
        <v/>
      </c>
      <c r="J334" s="6" t="str">
        <f t="shared" si="329"/>
        <v/>
      </c>
      <c r="K334" s="6" t="str">
        <f t="shared" si="329"/>
        <v/>
      </c>
      <c r="L334" s="6" t="str">
        <f t="shared" si="329"/>
        <v/>
      </c>
      <c r="M334" s="6" t="str">
        <f t="shared" si="329"/>
        <v/>
      </c>
      <c r="N334" s="6">
        <f t="shared" si="329"/>
        <v>1</v>
      </c>
      <c r="O334" s="6">
        <f t="shared" si="329"/>
        <v>1</v>
      </c>
      <c r="P334" s="6">
        <f t="shared" si="329"/>
        <v>1</v>
      </c>
      <c r="Q334" s="6">
        <f t="shared" si="329"/>
        <v>1</v>
      </c>
      <c r="R334" s="6">
        <f t="shared" si="329"/>
        <v>1</v>
      </c>
    </row>
    <row r="335" spans="1:18" ht="13">
      <c r="A335" s="11" t="s">
        <v>1398</v>
      </c>
      <c r="B335" s="17">
        <f>VLOOKUP(A335,list!A:P,16,FALSE)</f>
        <v>46047</v>
      </c>
      <c r="C335" s="18">
        <f>VLOOKUP(A335,list!A:P,3,FALSE)</f>
        <v>1350</v>
      </c>
      <c r="D335" s="6" t="str">
        <f>VLOOKUP(A335,list!A:P,12,FALSE)</f>
        <v>Ampelokipoi</v>
      </c>
      <c r="E335" s="6" t="str">
        <f t="shared" ref="E335:R335" si="330">IF($B335&lt;E$3,1,"")</f>
        <v/>
      </c>
      <c r="F335" s="6" t="str">
        <f t="shared" si="330"/>
        <v/>
      </c>
      <c r="G335" s="6" t="str">
        <f t="shared" si="330"/>
        <v/>
      </c>
      <c r="H335" s="6" t="str">
        <f t="shared" si="330"/>
        <v/>
      </c>
      <c r="I335" s="6" t="str">
        <f t="shared" si="330"/>
        <v/>
      </c>
      <c r="J335" s="6" t="str">
        <f t="shared" si="330"/>
        <v/>
      </c>
      <c r="K335" s="6" t="str">
        <f t="shared" si="330"/>
        <v/>
      </c>
      <c r="L335" s="6" t="str">
        <f t="shared" si="330"/>
        <v/>
      </c>
      <c r="M335" s="6" t="str">
        <f t="shared" si="330"/>
        <v/>
      </c>
      <c r="N335" s="6" t="str">
        <f t="shared" si="330"/>
        <v/>
      </c>
      <c r="O335" s="6" t="str">
        <f t="shared" si="330"/>
        <v/>
      </c>
      <c r="P335" s="6" t="str">
        <f t="shared" si="330"/>
        <v/>
      </c>
      <c r="Q335" s="6" t="str">
        <f t="shared" si="330"/>
        <v/>
      </c>
      <c r="R335" s="6" t="str">
        <f t="shared" si="330"/>
        <v/>
      </c>
    </row>
    <row r="336" spans="1:18" ht="13">
      <c r="A336" s="11" t="s">
        <v>299</v>
      </c>
      <c r="B336" s="17">
        <f>VLOOKUP(A336,list!A:P,16,FALSE)</f>
        <v>45713</v>
      </c>
      <c r="C336" s="18">
        <f>VLOOKUP(A336,list!A:P,3,FALSE)</f>
        <v>960</v>
      </c>
      <c r="D336" s="6" t="str">
        <f>VLOOKUP(A336,list!A:P,12,FALSE)</f>
        <v>Kolonaki</v>
      </c>
      <c r="E336" s="6" t="str">
        <f t="shared" ref="E336:R336" si="331">IF($B336&lt;E$3,1,"")</f>
        <v/>
      </c>
      <c r="F336" s="6" t="str">
        <f t="shared" si="331"/>
        <v/>
      </c>
      <c r="G336" s="6" t="str">
        <f t="shared" si="331"/>
        <v/>
      </c>
      <c r="H336" s="6" t="str">
        <f t="shared" si="331"/>
        <v/>
      </c>
      <c r="I336" s="6">
        <f t="shared" si="331"/>
        <v>1</v>
      </c>
      <c r="J336" s="6">
        <f t="shared" si="331"/>
        <v>1</v>
      </c>
      <c r="K336" s="6">
        <f t="shared" si="331"/>
        <v>1</v>
      </c>
      <c r="L336" s="6">
        <f t="shared" si="331"/>
        <v>1</v>
      </c>
      <c r="M336" s="6">
        <f t="shared" si="331"/>
        <v>1</v>
      </c>
      <c r="N336" s="6">
        <f t="shared" si="331"/>
        <v>1</v>
      </c>
      <c r="O336" s="6">
        <f t="shared" si="331"/>
        <v>1</v>
      </c>
      <c r="P336" s="6">
        <f t="shared" si="331"/>
        <v>1</v>
      </c>
      <c r="Q336" s="6">
        <f t="shared" si="331"/>
        <v>1</v>
      </c>
      <c r="R336" s="6">
        <f t="shared" si="331"/>
        <v>1</v>
      </c>
    </row>
    <row r="337" spans="1:18" ht="13">
      <c r="A337" s="11" t="s">
        <v>1401</v>
      </c>
      <c r="B337" s="17">
        <f>VLOOKUP(A337,list!A:P,16,FALSE)</f>
        <v>45713</v>
      </c>
      <c r="C337" s="18">
        <f>VLOOKUP(A337,list!A:P,3,FALSE)</f>
        <v>1110</v>
      </c>
      <c r="D337" s="6" t="str">
        <f>VLOOKUP(A337,list!A:P,12,FALSE)</f>
        <v>Acropolis</v>
      </c>
      <c r="E337" s="6" t="str">
        <f t="shared" ref="E337:R337" si="332">IF($B337&lt;E$3,1,"")</f>
        <v/>
      </c>
      <c r="F337" s="6" t="str">
        <f t="shared" si="332"/>
        <v/>
      </c>
      <c r="G337" s="6" t="str">
        <f t="shared" si="332"/>
        <v/>
      </c>
      <c r="H337" s="6" t="str">
        <f t="shared" si="332"/>
        <v/>
      </c>
      <c r="I337" s="6">
        <f t="shared" si="332"/>
        <v>1</v>
      </c>
      <c r="J337" s="6">
        <f t="shared" si="332"/>
        <v>1</v>
      </c>
      <c r="K337" s="6">
        <f t="shared" si="332"/>
        <v>1</v>
      </c>
      <c r="L337" s="6">
        <f t="shared" si="332"/>
        <v>1</v>
      </c>
      <c r="M337" s="6">
        <f t="shared" si="332"/>
        <v>1</v>
      </c>
      <c r="N337" s="6">
        <f t="shared" si="332"/>
        <v>1</v>
      </c>
      <c r="O337" s="6">
        <f t="shared" si="332"/>
        <v>1</v>
      </c>
      <c r="P337" s="6">
        <f t="shared" si="332"/>
        <v>1</v>
      </c>
      <c r="Q337" s="6">
        <f t="shared" si="332"/>
        <v>1</v>
      </c>
      <c r="R337" s="6">
        <f t="shared" si="332"/>
        <v>1</v>
      </c>
    </row>
    <row r="338" spans="1:18" ht="13">
      <c r="A338" s="11" t="s">
        <v>3440</v>
      </c>
      <c r="B338" s="17">
        <f>VLOOKUP(A338,list!A:P,16,FALSE)</f>
        <v>45713</v>
      </c>
      <c r="C338" s="18">
        <f>VLOOKUP(A338,list!A:P,3,FALSE)</f>
        <v>1250</v>
      </c>
      <c r="D338" s="6" t="str">
        <f>VLOOKUP(A338,list!A:P,12,FALSE)</f>
        <v>Melissia</v>
      </c>
      <c r="E338" s="6" t="str">
        <f t="shared" ref="E338:R338" si="333">IF($B338&lt;E$3,1,"")</f>
        <v/>
      </c>
      <c r="F338" s="6" t="str">
        <f t="shared" si="333"/>
        <v/>
      </c>
      <c r="G338" s="6" t="str">
        <f t="shared" si="333"/>
        <v/>
      </c>
      <c r="H338" s="6" t="str">
        <f t="shared" si="333"/>
        <v/>
      </c>
      <c r="I338" s="6">
        <f t="shared" si="333"/>
        <v>1</v>
      </c>
      <c r="J338" s="6">
        <f t="shared" si="333"/>
        <v>1</v>
      </c>
      <c r="K338" s="6">
        <f t="shared" si="333"/>
        <v>1</v>
      </c>
      <c r="L338" s="6">
        <f t="shared" si="333"/>
        <v>1</v>
      </c>
      <c r="M338" s="6">
        <f t="shared" si="333"/>
        <v>1</v>
      </c>
      <c r="N338" s="6">
        <f t="shared" si="333"/>
        <v>1</v>
      </c>
      <c r="O338" s="6">
        <f t="shared" si="333"/>
        <v>1</v>
      </c>
      <c r="P338" s="6">
        <f t="shared" si="333"/>
        <v>1</v>
      </c>
      <c r="Q338" s="6">
        <f t="shared" si="333"/>
        <v>1</v>
      </c>
      <c r="R338" s="6">
        <f t="shared" si="333"/>
        <v>1</v>
      </c>
    </row>
    <row r="339" spans="1:18" ht="13">
      <c r="A339" s="11" t="s">
        <v>302</v>
      </c>
      <c r="B339" s="17">
        <f>VLOOKUP(A339,list!A:P,16,FALSE)</f>
        <v>45651</v>
      </c>
      <c r="C339" s="18">
        <f>VLOOKUP(A339,list!A:P,3,FALSE)</f>
        <v>950</v>
      </c>
      <c r="D339" s="6" t="str">
        <f>VLOOKUP(A339,list!A:P,12,FALSE)</f>
        <v>Agia Paraskevi</v>
      </c>
      <c r="E339" s="6" t="str">
        <f t="shared" ref="E339:R339" si="334">IF($B339&lt;E$3,1,"")</f>
        <v/>
      </c>
      <c r="F339" s="6" t="str">
        <f t="shared" si="334"/>
        <v/>
      </c>
      <c r="G339" s="6">
        <f t="shared" si="334"/>
        <v>1</v>
      </c>
      <c r="H339" s="6">
        <f t="shared" si="334"/>
        <v>1</v>
      </c>
      <c r="I339" s="6">
        <f t="shared" si="334"/>
        <v>1</v>
      </c>
      <c r="J339" s="6">
        <f t="shared" si="334"/>
        <v>1</v>
      </c>
      <c r="K339" s="6">
        <f t="shared" si="334"/>
        <v>1</v>
      </c>
      <c r="L339" s="6">
        <f t="shared" si="334"/>
        <v>1</v>
      </c>
      <c r="M339" s="6">
        <f t="shared" si="334"/>
        <v>1</v>
      </c>
      <c r="N339" s="6">
        <f t="shared" si="334"/>
        <v>1</v>
      </c>
      <c r="O339" s="6">
        <f t="shared" si="334"/>
        <v>1</v>
      </c>
      <c r="P339" s="6">
        <f t="shared" si="334"/>
        <v>1</v>
      </c>
      <c r="Q339" s="6">
        <f t="shared" si="334"/>
        <v>1</v>
      </c>
      <c r="R339" s="6">
        <f t="shared" si="334"/>
        <v>1</v>
      </c>
    </row>
    <row r="340" spans="1:18" ht="13">
      <c r="A340" s="11" t="s">
        <v>1404</v>
      </c>
      <c r="B340" s="17">
        <f>VLOOKUP(A340,list!A:P,16,FALSE)</f>
        <v>45651</v>
      </c>
      <c r="C340" s="18">
        <f>VLOOKUP(A340,list!A:P,3,FALSE)</f>
        <v>990</v>
      </c>
      <c r="D340" s="6" t="str">
        <f>VLOOKUP(A340,list!A:P,12,FALSE)</f>
        <v>Pangrati</v>
      </c>
      <c r="E340" s="6" t="str">
        <f t="shared" ref="E340:R340" si="335">IF($B340&lt;E$3,1,"")</f>
        <v/>
      </c>
      <c r="F340" s="6" t="str">
        <f t="shared" si="335"/>
        <v/>
      </c>
      <c r="G340" s="6">
        <f t="shared" si="335"/>
        <v>1</v>
      </c>
      <c r="H340" s="6">
        <f t="shared" si="335"/>
        <v>1</v>
      </c>
      <c r="I340" s="6">
        <f t="shared" si="335"/>
        <v>1</v>
      </c>
      <c r="J340" s="6">
        <f t="shared" si="335"/>
        <v>1</v>
      </c>
      <c r="K340" s="6">
        <f t="shared" si="335"/>
        <v>1</v>
      </c>
      <c r="L340" s="6">
        <f t="shared" si="335"/>
        <v>1</v>
      </c>
      <c r="M340" s="6">
        <f t="shared" si="335"/>
        <v>1</v>
      </c>
      <c r="N340" s="6">
        <f t="shared" si="335"/>
        <v>1</v>
      </c>
      <c r="O340" s="6">
        <f t="shared" si="335"/>
        <v>1</v>
      </c>
      <c r="P340" s="6">
        <f t="shared" si="335"/>
        <v>1</v>
      </c>
      <c r="Q340" s="6">
        <f t="shared" si="335"/>
        <v>1</v>
      </c>
      <c r="R340" s="6">
        <f t="shared" si="335"/>
        <v>1</v>
      </c>
    </row>
    <row r="341" spans="1:18" ht="13">
      <c r="A341" s="11" t="s">
        <v>1407</v>
      </c>
      <c r="B341" s="17">
        <f>VLOOKUP(A341,list!A:P,16,FALSE)</f>
        <v>45651</v>
      </c>
      <c r="C341" s="18">
        <f>VLOOKUP(A341,list!A:P,3,FALSE)</f>
        <v>1080</v>
      </c>
      <c r="D341" s="6" t="str">
        <f>VLOOKUP(A341,list!A:P,12,FALSE)</f>
        <v>Agia Paraskevi</v>
      </c>
      <c r="E341" s="6" t="str">
        <f t="shared" ref="E341:R341" si="336">IF($B341&lt;E$3,1,"")</f>
        <v/>
      </c>
      <c r="F341" s="6" t="str">
        <f t="shared" si="336"/>
        <v/>
      </c>
      <c r="G341" s="6">
        <f t="shared" si="336"/>
        <v>1</v>
      </c>
      <c r="H341" s="6">
        <f t="shared" si="336"/>
        <v>1</v>
      </c>
      <c r="I341" s="6">
        <f t="shared" si="336"/>
        <v>1</v>
      </c>
      <c r="J341" s="6">
        <f t="shared" si="336"/>
        <v>1</v>
      </c>
      <c r="K341" s="6">
        <f t="shared" si="336"/>
        <v>1</v>
      </c>
      <c r="L341" s="6">
        <f t="shared" si="336"/>
        <v>1</v>
      </c>
      <c r="M341" s="6">
        <f t="shared" si="336"/>
        <v>1</v>
      </c>
      <c r="N341" s="6">
        <f t="shared" si="336"/>
        <v>1</v>
      </c>
      <c r="O341" s="6">
        <f t="shared" si="336"/>
        <v>1</v>
      </c>
      <c r="P341" s="6">
        <f t="shared" si="336"/>
        <v>1</v>
      </c>
      <c r="Q341" s="6">
        <f t="shared" si="336"/>
        <v>1</v>
      </c>
      <c r="R341" s="6">
        <f t="shared" si="336"/>
        <v>1</v>
      </c>
    </row>
    <row r="342" spans="1:18" ht="13">
      <c r="A342" s="11" t="s">
        <v>3443</v>
      </c>
      <c r="B342" s="17">
        <f>VLOOKUP(A342,list!A:P,16,FALSE)</f>
        <v>45651</v>
      </c>
      <c r="C342" s="18">
        <f>VLOOKUP(A342,list!A:P,3,FALSE)</f>
        <v>1260</v>
      </c>
      <c r="D342" s="6" t="str">
        <f>VLOOKUP(A342,list!A:P,12,FALSE)</f>
        <v>Marousi</v>
      </c>
      <c r="E342" s="6" t="str">
        <f t="shared" ref="E342:R342" si="337">IF($B342&lt;E$3,1,"")</f>
        <v/>
      </c>
      <c r="F342" s="6" t="str">
        <f t="shared" si="337"/>
        <v/>
      </c>
      <c r="G342" s="6">
        <f t="shared" si="337"/>
        <v>1</v>
      </c>
      <c r="H342" s="6">
        <f t="shared" si="337"/>
        <v>1</v>
      </c>
      <c r="I342" s="6">
        <f t="shared" si="337"/>
        <v>1</v>
      </c>
      <c r="J342" s="6">
        <f t="shared" si="337"/>
        <v>1</v>
      </c>
      <c r="K342" s="6">
        <f t="shared" si="337"/>
        <v>1</v>
      </c>
      <c r="L342" s="6">
        <f t="shared" si="337"/>
        <v>1</v>
      </c>
      <c r="M342" s="6">
        <f t="shared" si="337"/>
        <v>1</v>
      </c>
      <c r="N342" s="6">
        <f t="shared" si="337"/>
        <v>1</v>
      </c>
      <c r="O342" s="6">
        <f t="shared" si="337"/>
        <v>1</v>
      </c>
      <c r="P342" s="6">
        <f t="shared" si="337"/>
        <v>1</v>
      </c>
      <c r="Q342" s="6">
        <f t="shared" si="337"/>
        <v>1</v>
      </c>
      <c r="R342" s="6">
        <f t="shared" si="337"/>
        <v>1</v>
      </c>
    </row>
    <row r="343" spans="1:18" ht="13">
      <c r="A343" s="11" t="s">
        <v>1410</v>
      </c>
      <c r="B343" s="17">
        <f>VLOOKUP(A343,list!A:P,16,FALSE)</f>
        <v>46259</v>
      </c>
      <c r="C343" s="18">
        <f>VLOOKUP(A343,list!A:P,3,FALSE)</f>
        <v>1200</v>
      </c>
      <c r="D343" s="6" t="str">
        <f>VLOOKUP(A343,list!A:P,12,FALSE)</f>
        <v>Pangrati</v>
      </c>
      <c r="E343" s="6" t="str">
        <f t="shared" ref="E343:R343" si="338">IF($B343&lt;E$3,1,"")</f>
        <v/>
      </c>
      <c r="F343" s="6" t="str">
        <f t="shared" si="338"/>
        <v/>
      </c>
      <c r="G343" s="6" t="str">
        <f t="shared" si="338"/>
        <v/>
      </c>
      <c r="H343" s="6" t="str">
        <f t="shared" si="338"/>
        <v/>
      </c>
      <c r="I343" s="6" t="str">
        <f t="shared" si="338"/>
        <v/>
      </c>
      <c r="J343" s="6" t="str">
        <f t="shared" si="338"/>
        <v/>
      </c>
      <c r="K343" s="6" t="str">
        <f t="shared" si="338"/>
        <v/>
      </c>
      <c r="L343" s="6" t="str">
        <f t="shared" si="338"/>
        <v/>
      </c>
      <c r="M343" s="6" t="str">
        <f t="shared" si="338"/>
        <v/>
      </c>
      <c r="N343" s="6" t="str">
        <f t="shared" si="338"/>
        <v/>
      </c>
      <c r="O343" s="6" t="str">
        <f t="shared" si="338"/>
        <v/>
      </c>
      <c r="P343" s="6" t="str">
        <f t="shared" si="338"/>
        <v/>
      </c>
      <c r="Q343" s="6" t="str">
        <f t="shared" si="338"/>
        <v/>
      </c>
      <c r="R343" s="6" t="str">
        <f t="shared" si="338"/>
        <v/>
      </c>
    </row>
    <row r="344" spans="1:18" ht="13">
      <c r="A344" s="11" t="s">
        <v>3446</v>
      </c>
      <c r="B344" s="17">
        <f>VLOOKUP(A344,list!A:P,16,FALSE)</f>
        <v>45954</v>
      </c>
      <c r="C344" s="18">
        <f>VLOOKUP(A344,list!A:P,3,FALSE)</f>
        <v>2200</v>
      </c>
      <c r="D344" s="6" t="str">
        <f>VLOOKUP(A344,list!A:P,12,FALSE)</f>
        <v>Chalandri</v>
      </c>
      <c r="E344" s="6" t="str">
        <f t="shared" ref="E344:R344" si="339">IF($B344&lt;E$3,1,"")</f>
        <v/>
      </c>
      <c r="F344" s="6" t="str">
        <f t="shared" si="339"/>
        <v/>
      </c>
      <c r="G344" s="6" t="str">
        <f t="shared" si="339"/>
        <v/>
      </c>
      <c r="H344" s="6" t="str">
        <f t="shared" si="339"/>
        <v/>
      </c>
      <c r="I344" s="6" t="str">
        <f t="shared" si="339"/>
        <v/>
      </c>
      <c r="J344" s="6" t="str">
        <f t="shared" si="339"/>
        <v/>
      </c>
      <c r="K344" s="6" t="str">
        <f t="shared" si="339"/>
        <v/>
      </c>
      <c r="L344" s="6" t="str">
        <f t="shared" si="339"/>
        <v/>
      </c>
      <c r="M344" s="6" t="str">
        <f t="shared" si="339"/>
        <v/>
      </c>
      <c r="N344" s="6" t="str">
        <f t="shared" si="339"/>
        <v/>
      </c>
      <c r="O344" s="6" t="str">
        <f t="shared" si="339"/>
        <v/>
      </c>
      <c r="P344" s="6" t="str">
        <f t="shared" si="339"/>
        <v/>
      </c>
      <c r="Q344" s="6">
        <f t="shared" si="339"/>
        <v>1</v>
      </c>
      <c r="R344" s="6">
        <f t="shared" si="339"/>
        <v>1</v>
      </c>
    </row>
    <row r="345" spans="1:18" ht="13">
      <c r="A345" s="11" t="s">
        <v>1413</v>
      </c>
      <c r="B345" s="17">
        <f>VLOOKUP(A345,list!A:P,16,FALSE)</f>
        <v>45985</v>
      </c>
      <c r="C345" s="18">
        <f>VLOOKUP(A345,list!A:P,3,FALSE)</f>
        <v>1330</v>
      </c>
      <c r="D345" s="6" t="str">
        <f>VLOOKUP(A345,list!A:P,12,FALSE)</f>
        <v>Palaio Faliro</v>
      </c>
      <c r="E345" s="6" t="str">
        <f t="shared" ref="E345:R345" si="340">IF($B345&lt;E$3,1,"")</f>
        <v/>
      </c>
      <c r="F345" s="6" t="str">
        <f t="shared" si="340"/>
        <v/>
      </c>
      <c r="G345" s="6" t="str">
        <f t="shared" si="340"/>
        <v/>
      </c>
      <c r="H345" s="6" t="str">
        <f t="shared" si="340"/>
        <v/>
      </c>
      <c r="I345" s="6" t="str">
        <f t="shared" si="340"/>
        <v/>
      </c>
      <c r="J345" s="6" t="str">
        <f t="shared" si="340"/>
        <v/>
      </c>
      <c r="K345" s="6" t="str">
        <f t="shared" si="340"/>
        <v/>
      </c>
      <c r="L345" s="6" t="str">
        <f t="shared" si="340"/>
        <v/>
      </c>
      <c r="M345" s="6" t="str">
        <f t="shared" si="340"/>
        <v/>
      </c>
      <c r="N345" s="6" t="str">
        <f t="shared" si="340"/>
        <v/>
      </c>
      <c r="O345" s="6" t="str">
        <f t="shared" si="340"/>
        <v/>
      </c>
      <c r="P345" s="6" t="str">
        <f t="shared" si="340"/>
        <v/>
      </c>
      <c r="Q345" s="6" t="str">
        <f t="shared" si="340"/>
        <v/>
      </c>
      <c r="R345" s="6">
        <f t="shared" si="340"/>
        <v>1</v>
      </c>
    </row>
    <row r="346" spans="1:18" ht="13">
      <c r="A346" s="11" t="s">
        <v>1416</v>
      </c>
      <c r="B346" s="17">
        <f>VLOOKUP(A346,list!A:P,16,FALSE)</f>
        <v>45620</v>
      </c>
      <c r="C346" s="18">
        <f>VLOOKUP(A346,list!A:P,3,FALSE)</f>
        <v>1070</v>
      </c>
      <c r="D346" s="6" t="str">
        <f>VLOOKUP(A346,list!A:P,12,FALSE)</f>
        <v>Lycabettus</v>
      </c>
      <c r="E346" s="6" t="str">
        <f t="shared" ref="E346:R346" si="341">IF($B346&lt;E$3,1,"")</f>
        <v/>
      </c>
      <c r="F346" s="6">
        <f t="shared" si="341"/>
        <v>1</v>
      </c>
      <c r="G346" s="6">
        <f t="shared" si="341"/>
        <v>1</v>
      </c>
      <c r="H346" s="6">
        <f t="shared" si="341"/>
        <v>1</v>
      </c>
      <c r="I346" s="6">
        <f t="shared" si="341"/>
        <v>1</v>
      </c>
      <c r="J346" s="6">
        <f t="shared" si="341"/>
        <v>1</v>
      </c>
      <c r="K346" s="6">
        <f t="shared" si="341"/>
        <v>1</v>
      </c>
      <c r="L346" s="6">
        <f t="shared" si="341"/>
        <v>1</v>
      </c>
      <c r="M346" s="6">
        <f t="shared" si="341"/>
        <v>1</v>
      </c>
      <c r="N346" s="6">
        <f t="shared" si="341"/>
        <v>1</v>
      </c>
      <c r="O346" s="6">
        <f t="shared" si="341"/>
        <v>1</v>
      </c>
      <c r="P346" s="6">
        <f t="shared" si="341"/>
        <v>1</v>
      </c>
      <c r="Q346" s="6">
        <f t="shared" si="341"/>
        <v>1</v>
      </c>
      <c r="R346" s="6">
        <f t="shared" si="341"/>
        <v>1</v>
      </c>
    </row>
    <row r="347" spans="1:18" ht="13">
      <c r="A347" s="11" t="s">
        <v>3449</v>
      </c>
      <c r="B347" s="17">
        <f>VLOOKUP(A347,list!A:P,16,FALSE)</f>
        <v>45620</v>
      </c>
      <c r="C347" s="18">
        <f>VLOOKUP(A347,list!A:P,3,FALSE)</f>
        <v>1210</v>
      </c>
      <c r="D347" s="6" t="str">
        <f>VLOOKUP(A347,list!A:P,12,FALSE)</f>
        <v>Agia Paraskevi</v>
      </c>
      <c r="E347" s="6" t="str">
        <f t="shared" ref="E347:R347" si="342">IF($B347&lt;E$3,1,"")</f>
        <v/>
      </c>
      <c r="F347" s="6">
        <f t="shared" si="342"/>
        <v>1</v>
      </c>
      <c r="G347" s="6">
        <f t="shared" si="342"/>
        <v>1</v>
      </c>
      <c r="H347" s="6">
        <f t="shared" si="342"/>
        <v>1</v>
      </c>
      <c r="I347" s="6">
        <f t="shared" si="342"/>
        <v>1</v>
      </c>
      <c r="J347" s="6">
        <f t="shared" si="342"/>
        <v>1</v>
      </c>
      <c r="K347" s="6">
        <f t="shared" si="342"/>
        <v>1</v>
      </c>
      <c r="L347" s="6">
        <f t="shared" si="342"/>
        <v>1</v>
      </c>
      <c r="M347" s="6">
        <f t="shared" si="342"/>
        <v>1</v>
      </c>
      <c r="N347" s="6">
        <f t="shared" si="342"/>
        <v>1</v>
      </c>
      <c r="O347" s="6">
        <f t="shared" si="342"/>
        <v>1</v>
      </c>
      <c r="P347" s="6">
        <f t="shared" si="342"/>
        <v>1</v>
      </c>
      <c r="Q347" s="6">
        <f t="shared" si="342"/>
        <v>1</v>
      </c>
      <c r="R347" s="6">
        <f t="shared" si="342"/>
        <v>1</v>
      </c>
    </row>
    <row r="348" spans="1:18" ht="13">
      <c r="A348" s="11" t="s">
        <v>1419</v>
      </c>
      <c r="B348" s="17">
        <f>VLOOKUP(A348,list!A:P,16,FALSE)</f>
        <v>45620</v>
      </c>
      <c r="C348" s="18">
        <f>VLOOKUP(A348,list!A:P,3,FALSE)</f>
        <v>1270</v>
      </c>
      <c r="D348" s="6" t="str">
        <f>VLOOKUP(A348,list!A:P,12,FALSE)</f>
        <v>Piraeus</v>
      </c>
      <c r="E348" s="6" t="str">
        <f t="shared" ref="E348:R348" si="343">IF($B348&lt;E$3,1,"")</f>
        <v/>
      </c>
      <c r="F348" s="6">
        <f t="shared" si="343"/>
        <v>1</v>
      </c>
      <c r="G348" s="6">
        <f t="shared" si="343"/>
        <v>1</v>
      </c>
      <c r="H348" s="6">
        <f t="shared" si="343"/>
        <v>1</v>
      </c>
      <c r="I348" s="6">
        <f t="shared" si="343"/>
        <v>1</v>
      </c>
      <c r="J348" s="6">
        <f t="shared" si="343"/>
        <v>1</v>
      </c>
      <c r="K348" s="6">
        <f t="shared" si="343"/>
        <v>1</v>
      </c>
      <c r="L348" s="6">
        <f t="shared" si="343"/>
        <v>1</v>
      </c>
      <c r="M348" s="6">
        <f t="shared" si="343"/>
        <v>1</v>
      </c>
      <c r="N348" s="6">
        <f t="shared" si="343"/>
        <v>1</v>
      </c>
      <c r="O348" s="6">
        <f t="shared" si="343"/>
        <v>1</v>
      </c>
      <c r="P348" s="6">
        <f t="shared" si="343"/>
        <v>1</v>
      </c>
      <c r="Q348" s="6">
        <f t="shared" si="343"/>
        <v>1</v>
      </c>
      <c r="R348" s="6">
        <f t="shared" si="343"/>
        <v>1</v>
      </c>
    </row>
    <row r="349" spans="1:18" ht="13">
      <c r="A349" s="11" t="s">
        <v>1422</v>
      </c>
      <c r="B349" s="17">
        <f>VLOOKUP(A349,list!A:P,16,FALSE)</f>
        <v>45620</v>
      </c>
      <c r="C349" s="18">
        <f>VLOOKUP(A349,list!A:P,3,FALSE)</f>
        <v>1470</v>
      </c>
      <c r="D349" s="6" t="str">
        <f>VLOOKUP(A349,list!A:P,12,FALSE)</f>
        <v>Palaio Faliro</v>
      </c>
      <c r="E349" s="6" t="str">
        <f t="shared" ref="E349:R349" si="344">IF($B349&lt;E$3,1,"")</f>
        <v/>
      </c>
      <c r="F349" s="6">
        <f t="shared" si="344"/>
        <v>1</v>
      </c>
      <c r="G349" s="6">
        <f t="shared" si="344"/>
        <v>1</v>
      </c>
      <c r="H349" s="6">
        <f t="shared" si="344"/>
        <v>1</v>
      </c>
      <c r="I349" s="6">
        <f t="shared" si="344"/>
        <v>1</v>
      </c>
      <c r="J349" s="6">
        <f t="shared" si="344"/>
        <v>1</v>
      </c>
      <c r="K349" s="6">
        <f t="shared" si="344"/>
        <v>1</v>
      </c>
      <c r="L349" s="6">
        <f t="shared" si="344"/>
        <v>1</v>
      </c>
      <c r="M349" s="6">
        <f t="shared" si="344"/>
        <v>1</v>
      </c>
      <c r="N349" s="6">
        <f t="shared" si="344"/>
        <v>1</v>
      </c>
      <c r="O349" s="6">
        <f t="shared" si="344"/>
        <v>1</v>
      </c>
      <c r="P349" s="6">
        <f t="shared" si="344"/>
        <v>1</v>
      </c>
      <c r="Q349" s="6">
        <f t="shared" si="344"/>
        <v>1</v>
      </c>
      <c r="R349" s="6">
        <f t="shared" si="344"/>
        <v>1</v>
      </c>
    </row>
    <row r="350" spans="1:18" ht="13">
      <c r="A350" s="11" t="s">
        <v>3452</v>
      </c>
      <c r="B350" s="17">
        <f>VLOOKUP(A350,list!A:P,16,FALSE)</f>
        <v>45620</v>
      </c>
      <c r="C350" s="18">
        <f>VLOOKUP(A350,list!A:P,3,FALSE)</f>
        <v>1620</v>
      </c>
      <c r="D350" s="6" t="str">
        <f>VLOOKUP(A350,list!A:P,12,FALSE)</f>
        <v>Palaio Faliro</v>
      </c>
      <c r="E350" s="6" t="str">
        <f t="shared" ref="E350:R350" si="345">IF($B350&lt;E$3,1,"")</f>
        <v/>
      </c>
      <c r="F350" s="6">
        <f t="shared" si="345"/>
        <v>1</v>
      </c>
      <c r="G350" s="6">
        <f t="shared" si="345"/>
        <v>1</v>
      </c>
      <c r="H350" s="6">
        <f t="shared" si="345"/>
        <v>1</v>
      </c>
      <c r="I350" s="6">
        <f t="shared" si="345"/>
        <v>1</v>
      </c>
      <c r="J350" s="6">
        <f t="shared" si="345"/>
        <v>1</v>
      </c>
      <c r="K350" s="6">
        <f t="shared" si="345"/>
        <v>1</v>
      </c>
      <c r="L350" s="6">
        <f t="shared" si="345"/>
        <v>1</v>
      </c>
      <c r="M350" s="6">
        <f t="shared" si="345"/>
        <v>1</v>
      </c>
      <c r="N350" s="6">
        <f t="shared" si="345"/>
        <v>1</v>
      </c>
      <c r="O350" s="6">
        <f t="shared" si="345"/>
        <v>1</v>
      </c>
      <c r="P350" s="6">
        <f t="shared" si="345"/>
        <v>1</v>
      </c>
      <c r="Q350" s="6">
        <f t="shared" si="345"/>
        <v>1</v>
      </c>
      <c r="R350" s="6">
        <f t="shared" si="345"/>
        <v>1</v>
      </c>
    </row>
    <row r="351" spans="1:18" ht="13">
      <c r="A351" s="11" t="s">
        <v>1424</v>
      </c>
      <c r="B351" s="17">
        <f>VLOOKUP(A351,list!A:P,16,FALSE)</f>
        <v>45801</v>
      </c>
      <c r="C351" s="18">
        <f>VLOOKUP(A351,list!A:P,3,FALSE)</f>
        <v>1340</v>
      </c>
      <c r="D351" s="6" t="str">
        <f>VLOOKUP(A351,list!A:P,12,FALSE)</f>
        <v>Marousi</v>
      </c>
      <c r="E351" s="6" t="str">
        <f t="shared" ref="E351:R351" si="346">IF($B351&lt;E$3,1,"")</f>
        <v/>
      </c>
      <c r="F351" s="6" t="str">
        <f t="shared" si="346"/>
        <v/>
      </c>
      <c r="G351" s="6" t="str">
        <f t="shared" si="346"/>
        <v/>
      </c>
      <c r="H351" s="6" t="str">
        <f t="shared" si="346"/>
        <v/>
      </c>
      <c r="I351" s="6" t="str">
        <f t="shared" si="346"/>
        <v/>
      </c>
      <c r="J351" s="6" t="str">
        <f t="shared" si="346"/>
        <v/>
      </c>
      <c r="K351" s="6" t="str">
        <f t="shared" si="346"/>
        <v/>
      </c>
      <c r="L351" s="6">
        <f t="shared" si="346"/>
        <v>1</v>
      </c>
      <c r="M351" s="6">
        <f t="shared" si="346"/>
        <v>1</v>
      </c>
      <c r="N351" s="6">
        <f t="shared" si="346"/>
        <v>1</v>
      </c>
      <c r="O351" s="6">
        <f t="shared" si="346"/>
        <v>1</v>
      </c>
      <c r="P351" s="6">
        <f t="shared" si="346"/>
        <v>1</v>
      </c>
      <c r="Q351" s="6">
        <f t="shared" si="346"/>
        <v>1</v>
      </c>
      <c r="R351" s="6">
        <f t="shared" si="346"/>
        <v>1</v>
      </c>
    </row>
    <row r="352" spans="1:18" ht="13">
      <c r="A352" s="11" t="s">
        <v>4701</v>
      </c>
      <c r="B352" s="17">
        <f>VLOOKUP(A352,list!A:P,16,FALSE)</f>
        <v>45832</v>
      </c>
      <c r="C352" s="18">
        <f>VLOOKUP(A352,list!A:P,3,FALSE)</f>
        <v>600</v>
      </c>
      <c r="D352" s="6" t="str">
        <f>VLOOKUP(A352,list!A:P,12,FALSE)</f>
        <v>Kolonaki</v>
      </c>
      <c r="E352" s="6" t="str">
        <f t="shared" ref="E352:R352" si="347">IF($B352&lt;E$3,1,"")</f>
        <v/>
      </c>
      <c r="F352" s="6" t="str">
        <f t="shared" si="347"/>
        <v/>
      </c>
      <c r="G352" s="6" t="str">
        <f t="shared" si="347"/>
        <v/>
      </c>
      <c r="H352" s="6" t="str">
        <f t="shared" si="347"/>
        <v/>
      </c>
      <c r="I352" s="6" t="str">
        <f t="shared" si="347"/>
        <v/>
      </c>
      <c r="J352" s="6" t="str">
        <f t="shared" si="347"/>
        <v/>
      </c>
      <c r="K352" s="6" t="str">
        <f t="shared" si="347"/>
        <v/>
      </c>
      <c r="L352" s="6" t="str">
        <f t="shared" si="347"/>
        <v/>
      </c>
      <c r="M352" s="6">
        <f t="shared" si="347"/>
        <v>1</v>
      </c>
      <c r="N352" s="6">
        <f t="shared" si="347"/>
        <v>1</v>
      </c>
      <c r="O352" s="6">
        <f t="shared" si="347"/>
        <v>1</v>
      </c>
      <c r="P352" s="6">
        <f t="shared" si="347"/>
        <v>1</v>
      </c>
      <c r="Q352" s="6">
        <f t="shared" si="347"/>
        <v>1</v>
      </c>
      <c r="R352" s="6">
        <f t="shared" si="347"/>
        <v>1</v>
      </c>
    </row>
    <row r="353" spans="1:18" ht="13">
      <c r="A353" s="11" t="s">
        <v>1427</v>
      </c>
      <c r="B353" s="17">
        <f>VLOOKUP(A353,list!A:P,16,FALSE)</f>
        <v>45832</v>
      </c>
      <c r="C353" s="18">
        <f>VLOOKUP(A353,list!A:P,3,FALSE)</f>
        <v>900</v>
      </c>
      <c r="D353" s="6" t="str">
        <f>VLOOKUP(A353,list!A:P,12,FALSE)</f>
        <v>Pangrati</v>
      </c>
      <c r="E353" s="6" t="str">
        <f t="shared" ref="E353:R353" si="348">IF($B353&lt;E$3,1,"")</f>
        <v/>
      </c>
      <c r="F353" s="6" t="str">
        <f t="shared" si="348"/>
        <v/>
      </c>
      <c r="G353" s="6" t="str">
        <f t="shared" si="348"/>
        <v/>
      </c>
      <c r="H353" s="6" t="str">
        <f t="shared" si="348"/>
        <v/>
      </c>
      <c r="I353" s="6" t="str">
        <f t="shared" si="348"/>
        <v/>
      </c>
      <c r="J353" s="6" t="str">
        <f t="shared" si="348"/>
        <v/>
      </c>
      <c r="K353" s="6" t="str">
        <f t="shared" si="348"/>
        <v/>
      </c>
      <c r="L353" s="6" t="str">
        <f t="shared" si="348"/>
        <v/>
      </c>
      <c r="M353" s="6">
        <f t="shared" si="348"/>
        <v>1</v>
      </c>
      <c r="N353" s="6">
        <f t="shared" si="348"/>
        <v>1</v>
      </c>
      <c r="O353" s="6">
        <f t="shared" si="348"/>
        <v>1</v>
      </c>
      <c r="P353" s="6">
        <f t="shared" si="348"/>
        <v>1</v>
      </c>
      <c r="Q353" s="6">
        <f t="shared" si="348"/>
        <v>1</v>
      </c>
      <c r="R353" s="6">
        <f t="shared" si="348"/>
        <v>1</v>
      </c>
    </row>
    <row r="354" spans="1:18" ht="13">
      <c r="A354" s="11" t="s">
        <v>1430</v>
      </c>
      <c r="B354" s="17">
        <f>VLOOKUP(A354,list!A:P,16,FALSE)</f>
        <v>45832</v>
      </c>
      <c r="C354" s="18">
        <f>VLOOKUP(A354,list!A:P,3,FALSE)</f>
        <v>1210</v>
      </c>
      <c r="D354" s="6" t="str">
        <f>VLOOKUP(A354,list!A:P,12,FALSE)</f>
        <v>Palaio Faliro</v>
      </c>
      <c r="E354" s="6" t="str">
        <f t="shared" ref="E354:R354" si="349">IF($B354&lt;E$3,1,"")</f>
        <v/>
      </c>
      <c r="F354" s="6" t="str">
        <f t="shared" si="349"/>
        <v/>
      </c>
      <c r="G354" s="6" t="str">
        <f t="shared" si="349"/>
        <v/>
      </c>
      <c r="H354" s="6" t="str">
        <f t="shared" si="349"/>
        <v/>
      </c>
      <c r="I354" s="6" t="str">
        <f t="shared" si="349"/>
        <v/>
      </c>
      <c r="J354" s="6" t="str">
        <f t="shared" si="349"/>
        <v/>
      </c>
      <c r="K354" s="6" t="str">
        <f t="shared" si="349"/>
        <v/>
      </c>
      <c r="L354" s="6" t="str">
        <f t="shared" si="349"/>
        <v/>
      </c>
      <c r="M354" s="6">
        <f t="shared" si="349"/>
        <v>1</v>
      </c>
      <c r="N354" s="6">
        <f t="shared" si="349"/>
        <v>1</v>
      </c>
      <c r="O354" s="6">
        <f t="shared" si="349"/>
        <v>1</v>
      </c>
      <c r="P354" s="6">
        <f t="shared" si="349"/>
        <v>1</v>
      </c>
      <c r="Q354" s="6">
        <f t="shared" si="349"/>
        <v>1</v>
      </c>
      <c r="R354" s="6">
        <f t="shared" si="349"/>
        <v>1</v>
      </c>
    </row>
    <row r="355" spans="1:18" ht="13">
      <c r="A355" s="11" t="s">
        <v>1433</v>
      </c>
      <c r="B355" s="17">
        <f>VLOOKUP(A355,list!A:P,16,FALSE)</f>
        <v>45832</v>
      </c>
      <c r="C355" s="18">
        <f>VLOOKUP(A355,list!A:P,3,FALSE)</f>
        <v>1210</v>
      </c>
      <c r="D355" s="6" t="str">
        <f>VLOOKUP(A355,list!A:P,12,FALSE)</f>
        <v>Chalandri</v>
      </c>
      <c r="E355" s="6" t="str">
        <f t="shared" ref="E355:R355" si="350">IF($B355&lt;E$3,1,"")</f>
        <v/>
      </c>
      <c r="F355" s="6" t="str">
        <f t="shared" si="350"/>
        <v/>
      </c>
      <c r="G355" s="6" t="str">
        <f t="shared" si="350"/>
        <v/>
      </c>
      <c r="H355" s="6" t="str">
        <f t="shared" si="350"/>
        <v/>
      </c>
      <c r="I355" s="6" t="str">
        <f t="shared" si="350"/>
        <v/>
      </c>
      <c r="J355" s="6" t="str">
        <f t="shared" si="350"/>
        <v/>
      </c>
      <c r="K355" s="6" t="str">
        <f t="shared" si="350"/>
        <v/>
      </c>
      <c r="L355" s="6" t="str">
        <f t="shared" si="350"/>
        <v/>
      </c>
      <c r="M355" s="6">
        <f t="shared" si="350"/>
        <v>1</v>
      </c>
      <c r="N355" s="6">
        <f t="shared" si="350"/>
        <v>1</v>
      </c>
      <c r="O355" s="6">
        <f t="shared" si="350"/>
        <v>1</v>
      </c>
      <c r="P355" s="6">
        <f t="shared" si="350"/>
        <v>1</v>
      </c>
      <c r="Q355" s="6">
        <f t="shared" si="350"/>
        <v>1</v>
      </c>
      <c r="R355" s="6">
        <f t="shared" si="350"/>
        <v>1</v>
      </c>
    </row>
    <row r="356" spans="1:18" ht="13">
      <c r="A356" s="11" t="s">
        <v>1436</v>
      </c>
      <c r="B356" s="17">
        <f>VLOOKUP(A356,list!A:P,16,FALSE)</f>
        <v>45832</v>
      </c>
      <c r="C356" s="18">
        <f>VLOOKUP(A356,list!A:P,3,FALSE)</f>
        <v>1270</v>
      </c>
      <c r="D356" s="6" t="str">
        <f>VLOOKUP(A356,list!A:P,12,FALSE)</f>
        <v>Nea Smyrni</v>
      </c>
      <c r="E356" s="6" t="str">
        <f t="shared" ref="E356:R356" si="351">IF($B356&lt;E$3,1,"")</f>
        <v/>
      </c>
      <c r="F356" s="6" t="str">
        <f t="shared" si="351"/>
        <v/>
      </c>
      <c r="G356" s="6" t="str">
        <f t="shared" si="351"/>
        <v/>
      </c>
      <c r="H356" s="6" t="str">
        <f t="shared" si="351"/>
        <v/>
      </c>
      <c r="I356" s="6" t="str">
        <f t="shared" si="351"/>
        <v/>
      </c>
      <c r="J356" s="6" t="str">
        <f t="shared" si="351"/>
        <v/>
      </c>
      <c r="K356" s="6" t="str">
        <f t="shared" si="351"/>
        <v/>
      </c>
      <c r="L356" s="6" t="str">
        <f t="shared" si="351"/>
        <v/>
      </c>
      <c r="M356" s="6">
        <f t="shared" si="351"/>
        <v>1</v>
      </c>
      <c r="N356" s="6">
        <f t="shared" si="351"/>
        <v>1</v>
      </c>
      <c r="O356" s="6">
        <f t="shared" si="351"/>
        <v>1</v>
      </c>
      <c r="P356" s="6">
        <f t="shared" si="351"/>
        <v>1</v>
      </c>
      <c r="Q356" s="6">
        <f t="shared" si="351"/>
        <v>1</v>
      </c>
      <c r="R356" s="6">
        <f t="shared" si="351"/>
        <v>1</v>
      </c>
    </row>
    <row r="357" spans="1:18" ht="13">
      <c r="A357" s="11" t="s">
        <v>3455</v>
      </c>
      <c r="B357" s="17">
        <f>VLOOKUP(A357,list!A:P,16,FALSE)</f>
        <v>45832</v>
      </c>
      <c r="C357" s="18">
        <f>VLOOKUP(A357,list!A:P,3,FALSE)</f>
        <v>1430</v>
      </c>
      <c r="D357" s="6" t="str">
        <f>VLOOKUP(A357,list!A:P,12,FALSE)</f>
        <v>Marousi</v>
      </c>
      <c r="E357" s="6" t="str">
        <f t="shared" ref="E357:R357" si="352">IF($B357&lt;E$3,1,"")</f>
        <v/>
      </c>
      <c r="F357" s="6" t="str">
        <f t="shared" si="352"/>
        <v/>
      </c>
      <c r="G357" s="6" t="str">
        <f t="shared" si="352"/>
        <v/>
      </c>
      <c r="H357" s="6" t="str">
        <f t="shared" si="352"/>
        <v/>
      </c>
      <c r="I357" s="6" t="str">
        <f t="shared" si="352"/>
        <v/>
      </c>
      <c r="J357" s="6" t="str">
        <f t="shared" si="352"/>
        <v/>
      </c>
      <c r="K357" s="6" t="str">
        <f t="shared" si="352"/>
        <v/>
      </c>
      <c r="L357" s="6" t="str">
        <f t="shared" si="352"/>
        <v/>
      </c>
      <c r="M357" s="6">
        <f t="shared" si="352"/>
        <v>1</v>
      </c>
      <c r="N357" s="6">
        <f t="shared" si="352"/>
        <v>1</v>
      </c>
      <c r="O357" s="6">
        <f t="shared" si="352"/>
        <v>1</v>
      </c>
      <c r="P357" s="6">
        <f t="shared" si="352"/>
        <v>1</v>
      </c>
      <c r="Q357" s="6">
        <f t="shared" si="352"/>
        <v>1</v>
      </c>
      <c r="R357" s="6">
        <f t="shared" si="352"/>
        <v>1</v>
      </c>
    </row>
    <row r="358" spans="1:18" ht="13">
      <c r="A358" s="11" t="s">
        <v>3458</v>
      </c>
      <c r="B358" s="17">
        <f>VLOOKUP(A358,list!A:P,16,FALSE)</f>
        <v>45832</v>
      </c>
      <c r="C358" s="18">
        <f>VLOOKUP(A358,list!A:P,3,FALSE)</f>
        <v>1720</v>
      </c>
      <c r="D358" s="6" t="str">
        <f>VLOOKUP(A358,list!A:P,12,FALSE)</f>
        <v>Chalandri</v>
      </c>
      <c r="E358" s="6" t="str">
        <f t="shared" ref="E358:R358" si="353">IF($B358&lt;E$3,1,"")</f>
        <v/>
      </c>
      <c r="F358" s="6" t="str">
        <f t="shared" si="353"/>
        <v/>
      </c>
      <c r="G358" s="6" t="str">
        <f t="shared" si="353"/>
        <v/>
      </c>
      <c r="H358" s="6" t="str">
        <f t="shared" si="353"/>
        <v/>
      </c>
      <c r="I358" s="6" t="str">
        <f t="shared" si="353"/>
        <v/>
      </c>
      <c r="J358" s="6" t="str">
        <f t="shared" si="353"/>
        <v/>
      </c>
      <c r="K358" s="6" t="str">
        <f t="shared" si="353"/>
        <v/>
      </c>
      <c r="L358" s="6" t="str">
        <f t="shared" si="353"/>
        <v/>
      </c>
      <c r="M358" s="6">
        <f t="shared" si="353"/>
        <v>1</v>
      </c>
      <c r="N358" s="6">
        <f t="shared" si="353"/>
        <v>1</v>
      </c>
      <c r="O358" s="6">
        <f t="shared" si="353"/>
        <v>1</v>
      </c>
      <c r="P358" s="6">
        <f t="shared" si="353"/>
        <v>1</v>
      </c>
      <c r="Q358" s="6">
        <f t="shared" si="353"/>
        <v>1</v>
      </c>
      <c r="R358" s="6">
        <f t="shared" si="353"/>
        <v>1</v>
      </c>
    </row>
    <row r="359" spans="1:18" ht="13">
      <c r="A359" s="11" t="s">
        <v>4663</v>
      </c>
      <c r="B359" s="17">
        <f>VLOOKUP(A359,list!A:P,16,FALSE)</f>
        <v>45832</v>
      </c>
      <c r="C359" s="18">
        <f>VLOOKUP(A359,list!A:P,3,FALSE)</f>
        <v>2320</v>
      </c>
      <c r="D359" s="6" t="str">
        <f>VLOOKUP(A359,list!A:P,12,FALSE)</f>
        <v>Kifisia</v>
      </c>
      <c r="E359" s="6" t="str">
        <f t="shared" ref="E359:R359" si="354">IF($B359&lt;E$3,1,"")</f>
        <v/>
      </c>
      <c r="F359" s="6" t="str">
        <f t="shared" si="354"/>
        <v/>
      </c>
      <c r="G359" s="6" t="str">
        <f t="shared" si="354"/>
        <v/>
      </c>
      <c r="H359" s="6" t="str">
        <f t="shared" si="354"/>
        <v/>
      </c>
      <c r="I359" s="6" t="str">
        <f t="shared" si="354"/>
        <v/>
      </c>
      <c r="J359" s="6" t="str">
        <f t="shared" si="354"/>
        <v/>
      </c>
      <c r="K359" s="6" t="str">
        <f t="shared" si="354"/>
        <v/>
      </c>
      <c r="L359" s="6" t="str">
        <f t="shared" si="354"/>
        <v/>
      </c>
      <c r="M359" s="6">
        <f t="shared" si="354"/>
        <v>1</v>
      </c>
      <c r="N359" s="6">
        <f t="shared" si="354"/>
        <v>1</v>
      </c>
      <c r="O359" s="6">
        <f t="shared" si="354"/>
        <v>1</v>
      </c>
      <c r="P359" s="6">
        <f t="shared" si="354"/>
        <v>1</v>
      </c>
      <c r="Q359" s="6">
        <f t="shared" si="354"/>
        <v>1</v>
      </c>
      <c r="R359" s="6">
        <f t="shared" si="354"/>
        <v>1</v>
      </c>
    </row>
    <row r="360" spans="1:18" ht="13">
      <c r="A360" s="11" t="s">
        <v>1439</v>
      </c>
      <c r="B360" s="17">
        <f>VLOOKUP(A360,list!A:P,16,FALSE)</f>
        <v>45862</v>
      </c>
      <c r="C360" s="18">
        <f>VLOOKUP(A360,list!A:P,3,FALSE)</f>
        <v>1190</v>
      </c>
      <c r="D360" s="6" t="str">
        <f>VLOOKUP(A360,list!A:P,12,FALSE)</f>
        <v>Pangrati</v>
      </c>
      <c r="E360" s="6" t="str">
        <f t="shared" ref="E360:R360" si="355">IF($B360&lt;E$3,1,"")</f>
        <v/>
      </c>
      <c r="F360" s="6" t="str">
        <f t="shared" si="355"/>
        <v/>
      </c>
      <c r="G360" s="6" t="str">
        <f t="shared" si="355"/>
        <v/>
      </c>
      <c r="H360" s="6" t="str">
        <f t="shared" si="355"/>
        <v/>
      </c>
      <c r="I360" s="6" t="str">
        <f t="shared" si="355"/>
        <v/>
      </c>
      <c r="J360" s="6" t="str">
        <f t="shared" si="355"/>
        <v/>
      </c>
      <c r="K360" s="6" t="str">
        <f t="shared" si="355"/>
        <v/>
      </c>
      <c r="L360" s="6" t="str">
        <f t="shared" si="355"/>
        <v/>
      </c>
      <c r="M360" s="6" t="str">
        <f t="shared" si="355"/>
        <v/>
      </c>
      <c r="N360" s="6">
        <f t="shared" si="355"/>
        <v>1</v>
      </c>
      <c r="O360" s="6">
        <f t="shared" si="355"/>
        <v>1</v>
      </c>
      <c r="P360" s="6">
        <f t="shared" si="355"/>
        <v>1</v>
      </c>
      <c r="Q360" s="6">
        <f t="shared" si="355"/>
        <v>1</v>
      </c>
      <c r="R360" s="6">
        <f t="shared" si="355"/>
        <v>1</v>
      </c>
    </row>
    <row r="361" spans="1:18" ht="13">
      <c r="A361" s="11" t="s">
        <v>1442</v>
      </c>
      <c r="B361" s="17">
        <f>VLOOKUP(A361,list!A:P,16,FALSE)</f>
        <v>45681</v>
      </c>
      <c r="C361" s="18">
        <f>VLOOKUP(A361,list!A:P,3,FALSE)</f>
        <v>1290</v>
      </c>
      <c r="D361" s="6" t="str">
        <f>VLOOKUP(A361,list!A:P,12,FALSE)</f>
        <v>Palaio Faliro</v>
      </c>
      <c r="E361" s="6" t="str">
        <f t="shared" ref="E361:R361" si="356">IF($B361&lt;E$3,1,"")</f>
        <v/>
      </c>
      <c r="F361" s="6" t="str">
        <f t="shared" si="356"/>
        <v/>
      </c>
      <c r="G361" s="6" t="str">
        <f t="shared" si="356"/>
        <v/>
      </c>
      <c r="H361" s="6">
        <f t="shared" si="356"/>
        <v>1</v>
      </c>
      <c r="I361" s="6">
        <f t="shared" si="356"/>
        <v>1</v>
      </c>
      <c r="J361" s="6">
        <f t="shared" si="356"/>
        <v>1</v>
      </c>
      <c r="K361" s="6">
        <f t="shared" si="356"/>
        <v>1</v>
      </c>
      <c r="L361" s="6">
        <f t="shared" si="356"/>
        <v>1</v>
      </c>
      <c r="M361" s="6">
        <f t="shared" si="356"/>
        <v>1</v>
      </c>
      <c r="N361" s="6">
        <f t="shared" si="356"/>
        <v>1</v>
      </c>
      <c r="O361" s="6">
        <f t="shared" si="356"/>
        <v>1</v>
      </c>
      <c r="P361" s="6">
        <f t="shared" si="356"/>
        <v>1</v>
      </c>
      <c r="Q361" s="6">
        <f t="shared" si="356"/>
        <v>1</v>
      </c>
      <c r="R361" s="6">
        <f t="shared" si="356"/>
        <v>1</v>
      </c>
    </row>
    <row r="362" spans="1:18" ht="13">
      <c r="A362" s="11" t="s">
        <v>3461</v>
      </c>
      <c r="B362" s="17">
        <f>VLOOKUP(A362,list!A:P,16,FALSE)</f>
        <v>45681</v>
      </c>
      <c r="C362" s="18">
        <f>VLOOKUP(A362,list!A:P,3,FALSE)</f>
        <v>1630</v>
      </c>
      <c r="D362" s="6" t="str">
        <f>VLOOKUP(A362,list!A:P,12,FALSE)</f>
        <v>Marousi</v>
      </c>
      <c r="E362" s="6" t="str">
        <f t="shared" ref="E362:R362" si="357">IF($B362&lt;E$3,1,"")</f>
        <v/>
      </c>
      <c r="F362" s="6" t="str">
        <f t="shared" si="357"/>
        <v/>
      </c>
      <c r="G362" s="6" t="str">
        <f t="shared" si="357"/>
        <v/>
      </c>
      <c r="H362" s="6">
        <f t="shared" si="357"/>
        <v>1</v>
      </c>
      <c r="I362" s="6">
        <f t="shared" si="357"/>
        <v>1</v>
      </c>
      <c r="J362" s="6">
        <f t="shared" si="357"/>
        <v>1</v>
      </c>
      <c r="K362" s="6">
        <f t="shared" si="357"/>
        <v>1</v>
      </c>
      <c r="L362" s="6">
        <f t="shared" si="357"/>
        <v>1</v>
      </c>
      <c r="M362" s="6">
        <f t="shared" si="357"/>
        <v>1</v>
      </c>
      <c r="N362" s="6">
        <f t="shared" si="357"/>
        <v>1</v>
      </c>
      <c r="O362" s="6">
        <f t="shared" si="357"/>
        <v>1</v>
      </c>
      <c r="P362" s="6">
        <f t="shared" si="357"/>
        <v>1</v>
      </c>
      <c r="Q362" s="6">
        <f t="shared" si="357"/>
        <v>1</v>
      </c>
      <c r="R362" s="6">
        <f t="shared" si="357"/>
        <v>1</v>
      </c>
    </row>
    <row r="363" spans="1:18" ht="13">
      <c r="A363" s="11" t="s">
        <v>1445</v>
      </c>
      <c r="B363" s="17">
        <f>VLOOKUP(A363,list!A:P,16,FALSE)</f>
        <v>45712</v>
      </c>
      <c r="C363" s="18">
        <f>VLOOKUP(A363,list!A:P,3,FALSE)</f>
        <v>1110</v>
      </c>
      <c r="D363" s="6" t="str">
        <f>VLOOKUP(A363,list!A:P,12,FALSE)</f>
        <v>Piraeus</v>
      </c>
      <c r="E363" s="6" t="str">
        <f t="shared" ref="E363:R363" si="358">IF($B363&lt;E$3,1,"")</f>
        <v/>
      </c>
      <c r="F363" s="6" t="str">
        <f t="shared" si="358"/>
        <v/>
      </c>
      <c r="G363" s="6" t="str">
        <f t="shared" si="358"/>
        <v/>
      </c>
      <c r="H363" s="6" t="str">
        <f t="shared" si="358"/>
        <v/>
      </c>
      <c r="I363" s="6">
        <f t="shared" si="358"/>
        <v>1</v>
      </c>
      <c r="J363" s="6">
        <f t="shared" si="358"/>
        <v>1</v>
      </c>
      <c r="K363" s="6">
        <f t="shared" si="358"/>
        <v>1</v>
      </c>
      <c r="L363" s="6">
        <f t="shared" si="358"/>
        <v>1</v>
      </c>
      <c r="M363" s="6">
        <f t="shared" si="358"/>
        <v>1</v>
      </c>
      <c r="N363" s="6">
        <f t="shared" si="358"/>
        <v>1</v>
      </c>
      <c r="O363" s="6">
        <f t="shared" si="358"/>
        <v>1</v>
      </c>
      <c r="P363" s="6">
        <f t="shared" si="358"/>
        <v>1</v>
      </c>
      <c r="Q363" s="6">
        <f t="shared" si="358"/>
        <v>1</v>
      </c>
      <c r="R363" s="6">
        <f t="shared" si="358"/>
        <v>1</v>
      </c>
    </row>
    <row r="364" spans="1:18" ht="13">
      <c r="A364" s="11" t="s">
        <v>1448</v>
      </c>
      <c r="B364" s="17">
        <f>VLOOKUP(A364,list!A:P,16,FALSE)</f>
        <v>45650</v>
      </c>
      <c r="C364" s="18">
        <f>VLOOKUP(A364,list!A:P,3,FALSE)</f>
        <v>740</v>
      </c>
      <c r="D364" s="6" t="str">
        <f>VLOOKUP(A364,list!A:P,12,FALSE)</f>
        <v>Ampelokipoi</v>
      </c>
      <c r="E364" s="6" t="str">
        <f t="shared" ref="E364:R364" si="359">IF($B364&lt;E$3,1,"")</f>
        <v/>
      </c>
      <c r="F364" s="6" t="str">
        <f t="shared" si="359"/>
        <v/>
      </c>
      <c r="G364" s="6">
        <f t="shared" si="359"/>
        <v>1</v>
      </c>
      <c r="H364" s="6">
        <f t="shared" si="359"/>
        <v>1</v>
      </c>
      <c r="I364" s="6">
        <f t="shared" si="359"/>
        <v>1</v>
      </c>
      <c r="J364" s="6">
        <f t="shared" si="359"/>
        <v>1</v>
      </c>
      <c r="K364" s="6">
        <f t="shared" si="359"/>
        <v>1</v>
      </c>
      <c r="L364" s="6">
        <f t="shared" si="359"/>
        <v>1</v>
      </c>
      <c r="M364" s="6">
        <f t="shared" si="359"/>
        <v>1</v>
      </c>
      <c r="N364" s="6">
        <f t="shared" si="359"/>
        <v>1</v>
      </c>
      <c r="O364" s="6">
        <f t="shared" si="359"/>
        <v>1</v>
      </c>
      <c r="P364" s="6">
        <f t="shared" si="359"/>
        <v>1</v>
      </c>
      <c r="Q364" s="6">
        <f t="shared" si="359"/>
        <v>1</v>
      </c>
      <c r="R364" s="6">
        <f t="shared" si="359"/>
        <v>1</v>
      </c>
    </row>
    <row r="365" spans="1:18" ht="13">
      <c r="A365" s="11" t="s">
        <v>305</v>
      </c>
      <c r="B365" s="17">
        <f>VLOOKUP(A365,list!A:P,16,FALSE)</f>
        <v>45650</v>
      </c>
      <c r="C365" s="18">
        <f>VLOOKUP(A365,list!A:P,3,FALSE)</f>
        <v>1060</v>
      </c>
      <c r="D365" s="6" t="str">
        <f>VLOOKUP(A365,list!A:P,12,FALSE)</f>
        <v>Kolonaki</v>
      </c>
      <c r="E365" s="6" t="str">
        <f t="shared" ref="E365:R365" si="360">IF($B365&lt;E$3,1,"")</f>
        <v/>
      </c>
      <c r="F365" s="6" t="str">
        <f t="shared" si="360"/>
        <v/>
      </c>
      <c r="G365" s="6">
        <f t="shared" si="360"/>
        <v>1</v>
      </c>
      <c r="H365" s="6">
        <f t="shared" si="360"/>
        <v>1</v>
      </c>
      <c r="I365" s="6">
        <f t="shared" si="360"/>
        <v>1</v>
      </c>
      <c r="J365" s="6">
        <f t="shared" si="360"/>
        <v>1</v>
      </c>
      <c r="K365" s="6">
        <f t="shared" si="360"/>
        <v>1</v>
      </c>
      <c r="L365" s="6">
        <f t="shared" si="360"/>
        <v>1</v>
      </c>
      <c r="M365" s="6">
        <f t="shared" si="360"/>
        <v>1</v>
      </c>
      <c r="N365" s="6">
        <f t="shared" si="360"/>
        <v>1</v>
      </c>
      <c r="O365" s="6">
        <f t="shared" si="360"/>
        <v>1</v>
      </c>
      <c r="P365" s="6">
        <f t="shared" si="360"/>
        <v>1</v>
      </c>
      <c r="Q365" s="6">
        <f t="shared" si="360"/>
        <v>1</v>
      </c>
      <c r="R365" s="6">
        <f t="shared" si="360"/>
        <v>1</v>
      </c>
    </row>
    <row r="366" spans="1:18" ht="13">
      <c r="A366" s="11" t="s">
        <v>1451</v>
      </c>
      <c r="B366" s="17">
        <f>VLOOKUP(A366,list!A:P,16,FALSE)</f>
        <v>45650</v>
      </c>
      <c r="C366" s="18">
        <f>VLOOKUP(A366,list!A:P,3,FALSE)</f>
        <v>1140</v>
      </c>
      <c r="D366" s="6" t="str">
        <f>VLOOKUP(A366,list!A:P,12,FALSE)</f>
        <v>Kolonaki</v>
      </c>
      <c r="E366" s="6" t="str">
        <f t="shared" ref="E366:R366" si="361">IF($B366&lt;E$3,1,"")</f>
        <v/>
      </c>
      <c r="F366" s="6" t="str">
        <f t="shared" si="361"/>
        <v/>
      </c>
      <c r="G366" s="6">
        <f t="shared" si="361"/>
        <v>1</v>
      </c>
      <c r="H366" s="6">
        <f t="shared" si="361"/>
        <v>1</v>
      </c>
      <c r="I366" s="6">
        <f t="shared" si="361"/>
        <v>1</v>
      </c>
      <c r="J366" s="6">
        <f t="shared" si="361"/>
        <v>1</v>
      </c>
      <c r="K366" s="6">
        <f t="shared" si="361"/>
        <v>1</v>
      </c>
      <c r="L366" s="6">
        <f t="shared" si="361"/>
        <v>1</v>
      </c>
      <c r="M366" s="6">
        <f t="shared" si="361"/>
        <v>1</v>
      </c>
      <c r="N366" s="6">
        <f t="shared" si="361"/>
        <v>1</v>
      </c>
      <c r="O366" s="6">
        <f t="shared" si="361"/>
        <v>1</v>
      </c>
      <c r="P366" s="6">
        <f t="shared" si="361"/>
        <v>1</v>
      </c>
      <c r="Q366" s="6">
        <f t="shared" si="361"/>
        <v>1</v>
      </c>
      <c r="R366" s="6">
        <f t="shared" si="361"/>
        <v>1</v>
      </c>
    </row>
    <row r="367" spans="1:18" ht="13">
      <c r="A367" s="11" t="s">
        <v>3464</v>
      </c>
      <c r="B367" s="17">
        <f>VLOOKUP(A367,list!A:P,16,FALSE)</f>
        <v>45650</v>
      </c>
      <c r="C367" s="18">
        <f>VLOOKUP(A367,list!A:P,3,FALSE)</f>
        <v>1160</v>
      </c>
      <c r="D367" s="6" t="str">
        <f>VLOOKUP(A367,list!A:P,12,FALSE)</f>
        <v>Ampelokipoi</v>
      </c>
      <c r="E367" s="6" t="str">
        <f t="shared" ref="E367:R367" si="362">IF($B367&lt;E$3,1,"")</f>
        <v/>
      </c>
      <c r="F367" s="6" t="str">
        <f t="shared" si="362"/>
        <v/>
      </c>
      <c r="G367" s="6">
        <f t="shared" si="362"/>
        <v>1</v>
      </c>
      <c r="H367" s="6">
        <f t="shared" si="362"/>
        <v>1</v>
      </c>
      <c r="I367" s="6">
        <f t="shared" si="362"/>
        <v>1</v>
      </c>
      <c r="J367" s="6">
        <f t="shared" si="362"/>
        <v>1</v>
      </c>
      <c r="K367" s="6">
        <f t="shared" si="362"/>
        <v>1</v>
      </c>
      <c r="L367" s="6">
        <f t="shared" si="362"/>
        <v>1</v>
      </c>
      <c r="M367" s="6">
        <f t="shared" si="362"/>
        <v>1</v>
      </c>
      <c r="N367" s="6">
        <f t="shared" si="362"/>
        <v>1</v>
      </c>
      <c r="O367" s="6">
        <f t="shared" si="362"/>
        <v>1</v>
      </c>
      <c r="P367" s="6">
        <f t="shared" si="362"/>
        <v>1</v>
      </c>
      <c r="Q367" s="6">
        <f t="shared" si="362"/>
        <v>1</v>
      </c>
      <c r="R367" s="6">
        <f t="shared" si="362"/>
        <v>1</v>
      </c>
    </row>
    <row r="368" spans="1:18" ht="13">
      <c r="A368" s="11" t="s">
        <v>1454</v>
      </c>
      <c r="B368" s="17">
        <f>VLOOKUP(A368,list!A:P,16,FALSE)</f>
        <v>45650</v>
      </c>
      <c r="C368" s="18">
        <f>VLOOKUP(A368,list!A:P,3,FALSE)</f>
        <v>1200</v>
      </c>
      <c r="D368" s="6" t="str">
        <f>VLOOKUP(A368,list!A:P,12,FALSE)</f>
        <v>Agia Paraskevi</v>
      </c>
      <c r="E368" s="6" t="str">
        <f t="shared" ref="E368:R368" si="363">IF($B368&lt;E$3,1,"")</f>
        <v/>
      </c>
      <c r="F368" s="6" t="str">
        <f t="shared" si="363"/>
        <v/>
      </c>
      <c r="G368" s="6">
        <f t="shared" si="363"/>
        <v>1</v>
      </c>
      <c r="H368" s="6">
        <f t="shared" si="363"/>
        <v>1</v>
      </c>
      <c r="I368" s="6">
        <f t="shared" si="363"/>
        <v>1</v>
      </c>
      <c r="J368" s="6">
        <f t="shared" si="363"/>
        <v>1</v>
      </c>
      <c r="K368" s="6">
        <f t="shared" si="363"/>
        <v>1</v>
      </c>
      <c r="L368" s="6">
        <f t="shared" si="363"/>
        <v>1</v>
      </c>
      <c r="M368" s="6">
        <f t="shared" si="363"/>
        <v>1</v>
      </c>
      <c r="N368" s="6">
        <f t="shared" si="363"/>
        <v>1</v>
      </c>
      <c r="O368" s="6">
        <f t="shared" si="363"/>
        <v>1</v>
      </c>
      <c r="P368" s="6">
        <f t="shared" si="363"/>
        <v>1</v>
      </c>
      <c r="Q368" s="6">
        <f t="shared" si="363"/>
        <v>1</v>
      </c>
      <c r="R368" s="6">
        <f t="shared" si="363"/>
        <v>1</v>
      </c>
    </row>
    <row r="369" spans="1:18" ht="13">
      <c r="A369" s="11" t="s">
        <v>1457</v>
      </c>
      <c r="B369" s="17">
        <f>VLOOKUP(A369,list!A:P,16,FALSE)</f>
        <v>45650</v>
      </c>
      <c r="C369" s="18">
        <f>VLOOKUP(A369,list!A:P,3,FALSE)</f>
        <v>1240</v>
      </c>
      <c r="D369" s="6" t="str">
        <f>VLOOKUP(A369,list!A:P,12,FALSE)</f>
        <v>Agia Paraskevi</v>
      </c>
      <c r="E369" s="6" t="str">
        <f t="shared" ref="E369:R369" si="364">IF($B369&lt;E$3,1,"")</f>
        <v/>
      </c>
      <c r="F369" s="6" t="str">
        <f t="shared" si="364"/>
        <v/>
      </c>
      <c r="G369" s="6">
        <f t="shared" si="364"/>
        <v>1</v>
      </c>
      <c r="H369" s="6">
        <f t="shared" si="364"/>
        <v>1</v>
      </c>
      <c r="I369" s="6">
        <f t="shared" si="364"/>
        <v>1</v>
      </c>
      <c r="J369" s="6">
        <f t="shared" si="364"/>
        <v>1</v>
      </c>
      <c r="K369" s="6">
        <f t="shared" si="364"/>
        <v>1</v>
      </c>
      <c r="L369" s="6">
        <f t="shared" si="364"/>
        <v>1</v>
      </c>
      <c r="M369" s="6">
        <f t="shared" si="364"/>
        <v>1</v>
      </c>
      <c r="N369" s="6">
        <f t="shared" si="364"/>
        <v>1</v>
      </c>
      <c r="O369" s="6">
        <f t="shared" si="364"/>
        <v>1</v>
      </c>
      <c r="P369" s="6">
        <f t="shared" si="364"/>
        <v>1</v>
      </c>
      <c r="Q369" s="6">
        <f t="shared" si="364"/>
        <v>1</v>
      </c>
      <c r="R369" s="6">
        <f t="shared" si="364"/>
        <v>1</v>
      </c>
    </row>
    <row r="370" spans="1:18" ht="13">
      <c r="A370" s="11" t="s">
        <v>3467</v>
      </c>
      <c r="B370" s="17">
        <f>VLOOKUP(A370,list!A:P,16,FALSE)</f>
        <v>45650</v>
      </c>
      <c r="C370" s="18">
        <f>VLOOKUP(A370,list!A:P,3,FALSE)</f>
        <v>1370</v>
      </c>
      <c r="D370" s="6" t="str">
        <f>VLOOKUP(A370,list!A:P,12,FALSE)</f>
        <v>Marousi</v>
      </c>
      <c r="E370" s="6" t="str">
        <f t="shared" ref="E370:R370" si="365">IF($B370&lt;E$3,1,"")</f>
        <v/>
      </c>
      <c r="F370" s="6" t="str">
        <f t="shared" si="365"/>
        <v/>
      </c>
      <c r="G370" s="6">
        <f t="shared" si="365"/>
        <v>1</v>
      </c>
      <c r="H370" s="6">
        <f t="shared" si="365"/>
        <v>1</v>
      </c>
      <c r="I370" s="6">
        <f t="shared" si="365"/>
        <v>1</v>
      </c>
      <c r="J370" s="6">
        <f t="shared" si="365"/>
        <v>1</v>
      </c>
      <c r="K370" s="6">
        <f t="shared" si="365"/>
        <v>1</v>
      </c>
      <c r="L370" s="6">
        <f t="shared" si="365"/>
        <v>1</v>
      </c>
      <c r="M370" s="6">
        <f t="shared" si="365"/>
        <v>1</v>
      </c>
      <c r="N370" s="6">
        <f t="shared" si="365"/>
        <v>1</v>
      </c>
      <c r="O370" s="6">
        <f t="shared" si="365"/>
        <v>1</v>
      </c>
      <c r="P370" s="6">
        <f t="shared" si="365"/>
        <v>1</v>
      </c>
      <c r="Q370" s="6">
        <f t="shared" si="365"/>
        <v>1</v>
      </c>
      <c r="R370" s="6">
        <f t="shared" si="365"/>
        <v>1</v>
      </c>
    </row>
    <row r="371" spans="1:18" ht="13">
      <c r="A371" s="11" t="s">
        <v>3469</v>
      </c>
      <c r="B371" s="17">
        <f>VLOOKUP(A371,list!A:P,16,FALSE)</f>
        <v>45650</v>
      </c>
      <c r="C371" s="18">
        <f>VLOOKUP(A371,list!A:P,3,FALSE)</f>
        <v>1380</v>
      </c>
      <c r="D371" s="6" t="str">
        <f>VLOOKUP(A371,list!A:P,12,FALSE)</f>
        <v>Pangrati</v>
      </c>
      <c r="E371" s="6" t="str">
        <f t="shared" ref="E371:R371" si="366">IF($B371&lt;E$3,1,"")</f>
        <v/>
      </c>
      <c r="F371" s="6" t="str">
        <f t="shared" si="366"/>
        <v/>
      </c>
      <c r="G371" s="6">
        <f t="shared" si="366"/>
        <v>1</v>
      </c>
      <c r="H371" s="6">
        <f t="shared" si="366"/>
        <v>1</v>
      </c>
      <c r="I371" s="6">
        <f t="shared" si="366"/>
        <v>1</v>
      </c>
      <c r="J371" s="6">
        <f t="shared" si="366"/>
        <v>1</v>
      </c>
      <c r="K371" s="6">
        <f t="shared" si="366"/>
        <v>1</v>
      </c>
      <c r="L371" s="6">
        <f t="shared" si="366"/>
        <v>1</v>
      </c>
      <c r="M371" s="6">
        <f t="shared" si="366"/>
        <v>1</v>
      </c>
      <c r="N371" s="6">
        <f t="shared" si="366"/>
        <v>1</v>
      </c>
      <c r="O371" s="6">
        <f t="shared" si="366"/>
        <v>1</v>
      </c>
      <c r="P371" s="6">
        <f t="shared" si="366"/>
        <v>1</v>
      </c>
      <c r="Q371" s="6">
        <f t="shared" si="366"/>
        <v>1</v>
      </c>
      <c r="R371" s="6">
        <f t="shared" si="366"/>
        <v>1</v>
      </c>
    </row>
    <row r="372" spans="1:18" ht="13">
      <c r="A372" s="11" t="s">
        <v>1460</v>
      </c>
      <c r="B372" s="17">
        <f>VLOOKUP(A372,list!A:P,16,FALSE)</f>
        <v>45650</v>
      </c>
      <c r="C372" s="18">
        <f>VLOOKUP(A372,list!A:P,3,FALSE)</f>
        <v>1390</v>
      </c>
      <c r="D372" s="6" t="str">
        <f>VLOOKUP(A372,list!A:P,12,FALSE)</f>
        <v>Chalandri</v>
      </c>
      <c r="E372" s="6" t="str">
        <f t="shared" ref="E372:R372" si="367">IF($B372&lt;E$3,1,"")</f>
        <v/>
      </c>
      <c r="F372" s="6" t="str">
        <f t="shared" si="367"/>
        <v/>
      </c>
      <c r="G372" s="6">
        <f t="shared" si="367"/>
        <v>1</v>
      </c>
      <c r="H372" s="6">
        <f t="shared" si="367"/>
        <v>1</v>
      </c>
      <c r="I372" s="6">
        <f t="shared" si="367"/>
        <v>1</v>
      </c>
      <c r="J372" s="6">
        <f t="shared" si="367"/>
        <v>1</v>
      </c>
      <c r="K372" s="6">
        <f t="shared" si="367"/>
        <v>1</v>
      </c>
      <c r="L372" s="6">
        <f t="shared" si="367"/>
        <v>1</v>
      </c>
      <c r="M372" s="6">
        <f t="shared" si="367"/>
        <v>1</v>
      </c>
      <c r="N372" s="6">
        <f t="shared" si="367"/>
        <v>1</v>
      </c>
      <c r="O372" s="6">
        <f t="shared" si="367"/>
        <v>1</v>
      </c>
      <c r="P372" s="6">
        <f t="shared" si="367"/>
        <v>1</v>
      </c>
      <c r="Q372" s="6">
        <f t="shared" si="367"/>
        <v>1</v>
      </c>
      <c r="R372" s="6">
        <f t="shared" si="367"/>
        <v>1</v>
      </c>
    </row>
    <row r="373" spans="1:18" ht="13">
      <c r="A373" s="11" t="s">
        <v>3472</v>
      </c>
      <c r="B373" s="17">
        <f>VLOOKUP(A373,list!A:P,16,FALSE)</f>
        <v>45650</v>
      </c>
      <c r="C373" s="18">
        <f>VLOOKUP(A373,list!A:P,3,FALSE)</f>
        <v>1410</v>
      </c>
      <c r="D373" s="6" t="str">
        <f>VLOOKUP(A373,list!A:P,12,FALSE)</f>
        <v>Chalandri</v>
      </c>
      <c r="E373" s="6" t="str">
        <f t="shared" ref="E373:R373" si="368">IF($B373&lt;E$3,1,"")</f>
        <v/>
      </c>
      <c r="F373" s="6" t="str">
        <f t="shared" si="368"/>
        <v/>
      </c>
      <c r="G373" s="6">
        <f t="shared" si="368"/>
        <v>1</v>
      </c>
      <c r="H373" s="6">
        <f t="shared" si="368"/>
        <v>1</v>
      </c>
      <c r="I373" s="6">
        <f t="shared" si="368"/>
        <v>1</v>
      </c>
      <c r="J373" s="6">
        <f t="shared" si="368"/>
        <v>1</v>
      </c>
      <c r="K373" s="6">
        <f t="shared" si="368"/>
        <v>1</v>
      </c>
      <c r="L373" s="6">
        <f t="shared" si="368"/>
        <v>1</v>
      </c>
      <c r="M373" s="6">
        <f t="shared" si="368"/>
        <v>1</v>
      </c>
      <c r="N373" s="6">
        <f t="shared" si="368"/>
        <v>1</v>
      </c>
      <c r="O373" s="6">
        <f t="shared" si="368"/>
        <v>1</v>
      </c>
      <c r="P373" s="6">
        <f t="shared" si="368"/>
        <v>1</v>
      </c>
      <c r="Q373" s="6">
        <f t="shared" si="368"/>
        <v>1</v>
      </c>
      <c r="R373" s="6">
        <f t="shared" si="368"/>
        <v>1</v>
      </c>
    </row>
    <row r="374" spans="1:18" ht="13">
      <c r="A374" s="11" t="s">
        <v>1463</v>
      </c>
      <c r="B374" s="17">
        <f>VLOOKUP(A374,list!A:P,16,FALSE)</f>
        <v>45650</v>
      </c>
      <c r="C374" s="18">
        <f>VLOOKUP(A374,list!A:P,3,FALSE)</f>
        <v>1640</v>
      </c>
      <c r="D374" s="6" t="str">
        <f>VLOOKUP(A374,list!A:P,12,FALSE)</f>
        <v>Kolonaki</v>
      </c>
      <c r="E374" s="6" t="str">
        <f t="shared" ref="E374:R374" si="369">IF($B374&lt;E$3,1,"")</f>
        <v/>
      </c>
      <c r="F374" s="6" t="str">
        <f t="shared" si="369"/>
        <v/>
      </c>
      <c r="G374" s="6">
        <f t="shared" si="369"/>
        <v>1</v>
      </c>
      <c r="H374" s="6">
        <f t="shared" si="369"/>
        <v>1</v>
      </c>
      <c r="I374" s="6">
        <f t="shared" si="369"/>
        <v>1</v>
      </c>
      <c r="J374" s="6">
        <f t="shared" si="369"/>
        <v>1</v>
      </c>
      <c r="K374" s="6">
        <f t="shared" si="369"/>
        <v>1</v>
      </c>
      <c r="L374" s="6">
        <f t="shared" si="369"/>
        <v>1</v>
      </c>
      <c r="M374" s="6">
        <f t="shared" si="369"/>
        <v>1</v>
      </c>
      <c r="N374" s="6">
        <f t="shared" si="369"/>
        <v>1</v>
      </c>
      <c r="O374" s="6">
        <f t="shared" si="369"/>
        <v>1</v>
      </c>
      <c r="P374" s="6">
        <f t="shared" si="369"/>
        <v>1</v>
      </c>
      <c r="Q374" s="6">
        <f t="shared" si="369"/>
        <v>1</v>
      </c>
      <c r="R374" s="6">
        <f t="shared" si="369"/>
        <v>1</v>
      </c>
    </row>
    <row r="375" spans="1:18" ht="13">
      <c r="A375" s="11" t="s">
        <v>4600</v>
      </c>
      <c r="B375" s="17">
        <f>VLOOKUP(A375,list!A:P,16,FALSE)</f>
        <v>45650</v>
      </c>
      <c r="C375" s="18">
        <f>VLOOKUP(A375,list!A:P,3,FALSE)</f>
        <v>1740</v>
      </c>
      <c r="D375" s="6" t="str">
        <f>VLOOKUP(A375,list!A:P,12,FALSE)</f>
        <v>Nea Erithrea</v>
      </c>
      <c r="E375" s="6" t="str">
        <f t="shared" ref="E375:R375" si="370">IF($B375&lt;E$3,1,"")</f>
        <v/>
      </c>
      <c r="F375" s="6" t="str">
        <f t="shared" si="370"/>
        <v/>
      </c>
      <c r="G375" s="6">
        <f t="shared" si="370"/>
        <v>1</v>
      </c>
      <c r="H375" s="6">
        <f t="shared" si="370"/>
        <v>1</v>
      </c>
      <c r="I375" s="6">
        <f t="shared" si="370"/>
        <v>1</v>
      </c>
      <c r="J375" s="6">
        <f t="shared" si="370"/>
        <v>1</v>
      </c>
      <c r="K375" s="6">
        <f t="shared" si="370"/>
        <v>1</v>
      </c>
      <c r="L375" s="6">
        <f t="shared" si="370"/>
        <v>1</v>
      </c>
      <c r="M375" s="6">
        <f t="shared" si="370"/>
        <v>1</v>
      </c>
      <c r="N375" s="6">
        <f t="shared" si="370"/>
        <v>1</v>
      </c>
      <c r="O375" s="6">
        <f t="shared" si="370"/>
        <v>1</v>
      </c>
      <c r="P375" s="6">
        <f t="shared" si="370"/>
        <v>1</v>
      </c>
      <c r="Q375" s="6">
        <f t="shared" si="370"/>
        <v>1</v>
      </c>
      <c r="R375" s="6">
        <f t="shared" si="370"/>
        <v>1</v>
      </c>
    </row>
    <row r="376" spans="1:18" ht="13">
      <c r="A376" s="11" t="s">
        <v>3475</v>
      </c>
      <c r="B376" s="17">
        <f>VLOOKUP(A376,list!A:P,16,FALSE)</f>
        <v>45650</v>
      </c>
      <c r="C376" s="18">
        <f>VLOOKUP(A376,list!A:P,3,FALSE)</f>
        <v>2770</v>
      </c>
      <c r="D376" s="6" t="str">
        <f>VLOOKUP(A376,list!A:P,12,FALSE)</f>
        <v>Marousi</v>
      </c>
      <c r="E376" s="6" t="str">
        <f t="shared" ref="E376:R376" si="371">IF($B376&lt;E$3,1,"")</f>
        <v/>
      </c>
      <c r="F376" s="6" t="str">
        <f t="shared" si="371"/>
        <v/>
      </c>
      <c r="G376" s="6">
        <f t="shared" si="371"/>
        <v>1</v>
      </c>
      <c r="H376" s="6">
        <f t="shared" si="371"/>
        <v>1</v>
      </c>
      <c r="I376" s="6">
        <f t="shared" si="371"/>
        <v>1</v>
      </c>
      <c r="J376" s="6">
        <f t="shared" si="371"/>
        <v>1</v>
      </c>
      <c r="K376" s="6">
        <f t="shared" si="371"/>
        <v>1</v>
      </c>
      <c r="L376" s="6">
        <f t="shared" si="371"/>
        <v>1</v>
      </c>
      <c r="M376" s="6">
        <f t="shared" si="371"/>
        <v>1</v>
      </c>
      <c r="N376" s="6">
        <f t="shared" si="371"/>
        <v>1</v>
      </c>
      <c r="O376" s="6">
        <f t="shared" si="371"/>
        <v>1</v>
      </c>
      <c r="P376" s="6">
        <f t="shared" si="371"/>
        <v>1</v>
      </c>
      <c r="Q376" s="6">
        <f t="shared" si="371"/>
        <v>1</v>
      </c>
      <c r="R376" s="6">
        <f t="shared" si="371"/>
        <v>1</v>
      </c>
    </row>
    <row r="377" spans="1:18" ht="13">
      <c r="A377" s="11" t="s">
        <v>308</v>
      </c>
      <c r="B377" s="17">
        <f>VLOOKUP(A377,list!A:P,16,FALSE)</f>
        <v>45893</v>
      </c>
      <c r="C377" s="18">
        <f>VLOOKUP(A377,list!A:P,3,FALSE)</f>
        <v>810</v>
      </c>
      <c r="D377" s="6" t="str">
        <f>VLOOKUP(A377,list!A:P,12,FALSE)</f>
        <v>Pangrati</v>
      </c>
      <c r="E377" s="6" t="str">
        <f t="shared" ref="E377:R377" si="372">IF($B377&lt;E$3,1,"")</f>
        <v/>
      </c>
      <c r="F377" s="6" t="str">
        <f t="shared" si="372"/>
        <v/>
      </c>
      <c r="G377" s="6" t="str">
        <f t="shared" si="372"/>
        <v/>
      </c>
      <c r="H377" s="6" t="str">
        <f t="shared" si="372"/>
        <v/>
      </c>
      <c r="I377" s="6" t="str">
        <f t="shared" si="372"/>
        <v/>
      </c>
      <c r="J377" s="6" t="str">
        <f t="shared" si="372"/>
        <v/>
      </c>
      <c r="K377" s="6" t="str">
        <f t="shared" si="372"/>
        <v/>
      </c>
      <c r="L377" s="6" t="str">
        <f t="shared" si="372"/>
        <v/>
      </c>
      <c r="M377" s="6" t="str">
        <f t="shared" si="372"/>
        <v/>
      </c>
      <c r="N377" s="6" t="str">
        <f t="shared" si="372"/>
        <v/>
      </c>
      <c r="O377" s="6">
        <f t="shared" si="372"/>
        <v>1</v>
      </c>
      <c r="P377" s="6">
        <f t="shared" si="372"/>
        <v>1</v>
      </c>
      <c r="Q377" s="6">
        <f t="shared" si="372"/>
        <v>1</v>
      </c>
      <c r="R377" s="6">
        <f t="shared" si="372"/>
        <v>1</v>
      </c>
    </row>
    <row r="378" spans="1:18" ht="13">
      <c r="A378" s="11" t="s">
        <v>311</v>
      </c>
      <c r="B378" s="17">
        <f>VLOOKUP(A378,list!A:P,16,FALSE)</f>
        <v>45771</v>
      </c>
      <c r="C378" s="18">
        <f>VLOOKUP(A378,list!A:P,3,FALSE)</f>
        <v>790</v>
      </c>
      <c r="D378" s="6" t="str">
        <f>VLOOKUP(A378,list!A:P,12,FALSE)</f>
        <v>Marousi</v>
      </c>
      <c r="E378" s="6" t="str">
        <f t="shared" ref="E378:R378" si="373">IF($B378&lt;E$3,1,"")</f>
        <v/>
      </c>
      <c r="F378" s="6" t="str">
        <f t="shared" si="373"/>
        <v/>
      </c>
      <c r="G378" s="6" t="str">
        <f t="shared" si="373"/>
        <v/>
      </c>
      <c r="H378" s="6" t="str">
        <f t="shared" si="373"/>
        <v/>
      </c>
      <c r="I378" s="6" t="str">
        <f t="shared" si="373"/>
        <v/>
      </c>
      <c r="J378" s="6" t="str">
        <f t="shared" si="373"/>
        <v/>
      </c>
      <c r="K378" s="6">
        <f t="shared" si="373"/>
        <v>1</v>
      </c>
      <c r="L378" s="6">
        <f t="shared" si="373"/>
        <v>1</v>
      </c>
      <c r="M378" s="6">
        <f t="shared" si="373"/>
        <v>1</v>
      </c>
      <c r="N378" s="6">
        <f t="shared" si="373"/>
        <v>1</v>
      </c>
      <c r="O378" s="6">
        <f t="shared" si="373"/>
        <v>1</v>
      </c>
      <c r="P378" s="6">
        <f t="shared" si="373"/>
        <v>1</v>
      </c>
      <c r="Q378" s="6">
        <f t="shared" si="373"/>
        <v>1</v>
      </c>
      <c r="R378" s="6">
        <f t="shared" si="373"/>
        <v>1</v>
      </c>
    </row>
    <row r="379" spans="1:18" ht="13">
      <c r="A379" s="11" t="s">
        <v>1466</v>
      </c>
      <c r="B379" s="17">
        <f>VLOOKUP(A379,list!A:P,16,FALSE)</f>
        <v>45771</v>
      </c>
      <c r="C379" s="18">
        <f>VLOOKUP(A379,list!A:P,3,FALSE)</f>
        <v>1110</v>
      </c>
      <c r="D379" s="6" t="str">
        <f>VLOOKUP(A379,list!A:P,12,FALSE)</f>
        <v>Palaio Faliro</v>
      </c>
      <c r="E379" s="6" t="str">
        <f t="shared" ref="E379:R379" si="374">IF($B379&lt;E$3,1,"")</f>
        <v/>
      </c>
      <c r="F379" s="6" t="str">
        <f t="shared" si="374"/>
        <v/>
      </c>
      <c r="G379" s="6" t="str">
        <f t="shared" si="374"/>
        <v/>
      </c>
      <c r="H379" s="6" t="str">
        <f t="shared" si="374"/>
        <v/>
      </c>
      <c r="I379" s="6" t="str">
        <f t="shared" si="374"/>
        <v/>
      </c>
      <c r="J379" s="6" t="str">
        <f t="shared" si="374"/>
        <v/>
      </c>
      <c r="K379" s="6">
        <f t="shared" si="374"/>
        <v>1</v>
      </c>
      <c r="L379" s="6">
        <f t="shared" si="374"/>
        <v>1</v>
      </c>
      <c r="M379" s="6">
        <f t="shared" si="374"/>
        <v>1</v>
      </c>
      <c r="N379" s="6">
        <f t="shared" si="374"/>
        <v>1</v>
      </c>
      <c r="O379" s="6">
        <f t="shared" si="374"/>
        <v>1</v>
      </c>
      <c r="P379" s="6">
        <f t="shared" si="374"/>
        <v>1</v>
      </c>
      <c r="Q379" s="6">
        <f t="shared" si="374"/>
        <v>1</v>
      </c>
      <c r="R379" s="6">
        <f t="shared" si="374"/>
        <v>1</v>
      </c>
    </row>
    <row r="380" spans="1:18" ht="13">
      <c r="A380" s="11" t="s">
        <v>3478</v>
      </c>
      <c r="B380" s="17">
        <f>VLOOKUP(A380,list!A:P,16,FALSE)</f>
        <v>45771</v>
      </c>
      <c r="C380" s="18">
        <f>VLOOKUP(A380,list!A:P,3,FALSE)</f>
        <v>1800</v>
      </c>
      <c r="D380" s="6" t="str">
        <f>VLOOKUP(A380,list!A:P,12,FALSE)</f>
        <v>Kolonaki</v>
      </c>
      <c r="E380" s="6" t="str">
        <f t="shared" ref="E380:R380" si="375">IF($B380&lt;E$3,1,"")</f>
        <v/>
      </c>
      <c r="F380" s="6" t="str">
        <f t="shared" si="375"/>
        <v/>
      </c>
      <c r="G380" s="6" t="str">
        <f t="shared" si="375"/>
        <v/>
      </c>
      <c r="H380" s="6" t="str">
        <f t="shared" si="375"/>
        <v/>
      </c>
      <c r="I380" s="6" t="str">
        <f t="shared" si="375"/>
        <v/>
      </c>
      <c r="J380" s="6" t="str">
        <f t="shared" si="375"/>
        <v/>
      </c>
      <c r="K380" s="6">
        <f t="shared" si="375"/>
        <v>1</v>
      </c>
      <c r="L380" s="6">
        <f t="shared" si="375"/>
        <v>1</v>
      </c>
      <c r="M380" s="6">
        <f t="shared" si="375"/>
        <v>1</v>
      </c>
      <c r="N380" s="6">
        <f t="shared" si="375"/>
        <v>1</v>
      </c>
      <c r="O380" s="6">
        <f t="shared" si="375"/>
        <v>1</v>
      </c>
      <c r="P380" s="6">
        <f t="shared" si="375"/>
        <v>1</v>
      </c>
      <c r="Q380" s="6">
        <f t="shared" si="375"/>
        <v>1</v>
      </c>
      <c r="R380" s="6">
        <f t="shared" si="375"/>
        <v>1</v>
      </c>
    </row>
    <row r="381" spans="1:18" ht="13">
      <c r="A381" s="11" t="s">
        <v>314</v>
      </c>
      <c r="B381" s="17">
        <f>VLOOKUP(A381,list!A:P,16,FALSE)</f>
        <v>45588</v>
      </c>
      <c r="C381" s="18">
        <f>VLOOKUP(A381,list!A:P,3,FALSE)</f>
        <v>910</v>
      </c>
      <c r="D381" s="6" t="str">
        <f>VLOOKUP(A381,list!A:P,12,FALSE)</f>
        <v>Koukaki</v>
      </c>
      <c r="E381" s="6">
        <f t="shared" ref="E381:R381" si="376">IF($B381&lt;E$3,1,"")</f>
        <v>1</v>
      </c>
      <c r="F381" s="6">
        <f t="shared" si="376"/>
        <v>1</v>
      </c>
      <c r="G381" s="6">
        <f t="shared" si="376"/>
        <v>1</v>
      </c>
      <c r="H381" s="6">
        <f t="shared" si="376"/>
        <v>1</v>
      </c>
      <c r="I381" s="6">
        <f t="shared" si="376"/>
        <v>1</v>
      </c>
      <c r="J381" s="6">
        <f t="shared" si="376"/>
        <v>1</v>
      </c>
      <c r="K381" s="6">
        <f t="shared" si="376"/>
        <v>1</v>
      </c>
      <c r="L381" s="6">
        <f t="shared" si="376"/>
        <v>1</v>
      </c>
      <c r="M381" s="6">
        <f t="shared" si="376"/>
        <v>1</v>
      </c>
      <c r="N381" s="6">
        <f t="shared" si="376"/>
        <v>1</v>
      </c>
      <c r="O381" s="6">
        <f t="shared" si="376"/>
        <v>1</v>
      </c>
      <c r="P381" s="6">
        <f t="shared" si="376"/>
        <v>1</v>
      </c>
      <c r="Q381" s="6">
        <f t="shared" si="376"/>
        <v>1</v>
      </c>
      <c r="R381" s="6">
        <f t="shared" si="376"/>
        <v>1</v>
      </c>
    </row>
    <row r="382" spans="1:18" ht="13">
      <c r="A382" s="11" t="s">
        <v>1469</v>
      </c>
      <c r="B382" s="17">
        <f>VLOOKUP(A382,list!A:P,16,FALSE)</f>
        <v>45984</v>
      </c>
      <c r="C382" s="18">
        <f>VLOOKUP(A382,list!A:P,3,FALSE)</f>
        <v>1330</v>
      </c>
      <c r="D382" s="6" t="str">
        <f>VLOOKUP(A382,list!A:P,12,FALSE)</f>
        <v>Palaio Faliro</v>
      </c>
      <c r="E382" s="6" t="str">
        <f t="shared" ref="E382:R382" si="377">IF($B382&lt;E$3,1,"")</f>
        <v/>
      </c>
      <c r="F382" s="6" t="str">
        <f t="shared" si="377"/>
        <v/>
      </c>
      <c r="G382" s="6" t="str">
        <f t="shared" si="377"/>
        <v/>
      </c>
      <c r="H382" s="6" t="str">
        <f t="shared" si="377"/>
        <v/>
      </c>
      <c r="I382" s="6" t="str">
        <f t="shared" si="377"/>
        <v/>
      </c>
      <c r="J382" s="6" t="str">
        <f t="shared" si="377"/>
        <v/>
      </c>
      <c r="K382" s="6" t="str">
        <f t="shared" si="377"/>
        <v/>
      </c>
      <c r="L382" s="6" t="str">
        <f t="shared" si="377"/>
        <v/>
      </c>
      <c r="M382" s="6" t="str">
        <f t="shared" si="377"/>
        <v/>
      </c>
      <c r="N382" s="6" t="str">
        <f t="shared" si="377"/>
        <v/>
      </c>
      <c r="O382" s="6" t="str">
        <f t="shared" si="377"/>
        <v/>
      </c>
      <c r="P382" s="6" t="str">
        <f t="shared" si="377"/>
        <v/>
      </c>
      <c r="Q382" s="6" t="str">
        <f t="shared" si="377"/>
        <v/>
      </c>
      <c r="R382" s="6">
        <f t="shared" si="377"/>
        <v>1</v>
      </c>
    </row>
    <row r="383" spans="1:18" ht="13">
      <c r="A383" s="11" t="s">
        <v>4603</v>
      </c>
      <c r="B383" s="17">
        <f>VLOOKUP(A383,list!A:P,16,FALSE)</f>
        <v>45739</v>
      </c>
      <c r="C383" s="18">
        <f>VLOOKUP(A383,list!A:P,3,FALSE)</f>
        <v>1440</v>
      </c>
      <c r="D383" s="6" t="str">
        <f>VLOOKUP(A383,list!A:P,12,FALSE)</f>
        <v>Agia Paraskevi</v>
      </c>
      <c r="E383" s="6" t="str">
        <f t="shared" ref="E383:R383" si="378">IF($B383&lt;E$3,1,"")</f>
        <v/>
      </c>
      <c r="F383" s="6" t="str">
        <f t="shared" si="378"/>
        <v/>
      </c>
      <c r="G383" s="6" t="str">
        <f t="shared" si="378"/>
        <v/>
      </c>
      <c r="H383" s="6" t="str">
        <f t="shared" si="378"/>
        <v/>
      </c>
      <c r="I383" s="6" t="str">
        <f t="shared" si="378"/>
        <v/>
      </c>
      <c r="J383" s="6">
        <f t="shared" si="378"/>
        <v>1</v>
      </c>
      <c r="K383" s="6">
        <f t="shared" si="378"/>
        <v>1</v>
      </c>
      <c r="L383" s="6">
        <f t="shared" si="378"/>
        <v>1</v>
      </c>
      <c r="M383" s="6">
        <f t="shared" si="378"/>
        <v>1</v>
      </c>
      <c r="N383" s="6">
        <f t="shared" si="378"/>
        <v>1</v>
      </c>
      <c r="O383" s="6">
        <f t="shared" si="378"/>
        <v>1</v>
      </c>
      <c r="P383" s="6">
        <f t="shared" si="378"/>
        <v>1</v>
      </c>
      <c r="Q383" s="6">
        <f t="shared" si="378"/>
        <v>1</v>
      </c>
      <c r="R383" s="6">
        <f t="shared" si="378"/>
        <v>1</v>
      </c>
    </row>
    <row r="384" spans="1:18" ht="13">
      <c r="A384" s="11" t="s">
        <v>1472</v>
      </c>
      <c r="B384" s="17">
        <f>VLOOKUP(A384,list!A:P,16,FALSE)</f>
        <v>45739</v>
      </c>
      <c r="C384" s="18">
        <f>VLOOKUP(A384,list!A:P,3,FALSE)</f>
        <v>1520</v>
      </c>
      <c r="D384" s="6" t="str">
        <f>VLOOKUP(A384,list!A:P,12,FALSE)</f>
        <v>Chalandri</v>
      </c>
      <c r="E384" s="6" t="str">
        <f t="shared" ref="E384:R384" si="379">IF($B384&lt;E$3,1,"")</f>
        <v/>
      </c>
      <c r="F384" s="6" t="str">
        <f t="shared" si="379"/>
        <v/>
      </c>
      <c r="G384" s="6" t="str">
        <f t="shared" si="379"/>
        <v/>
      </c>
      <c r="H384" s="6" t="str">
        <f t="shared" si="379"/>
        <v/>
      </c>
      <c r="I384" s="6" t="str">
        <f t="shared" si="379"/>
        <v/>
      </c>
      <c r="J384" s="6">
        <f t="shared" si="379"/>
        <v>1</v>
      </c>
      <c r="K384" s="6">
        <f t="shared" si="379"/>
        <v>1</v>
      </c>
      <c r="L384" s="6">
        <f t="shared" si="379"/>
        <v>1</v>
      </c>
      <c r="M384" s="6">
        <f t="shared" si="379"/>
        <v>1</v>
      </c>
      <c r="N384" s="6">
        <f t="shared" si="379"/>
        <v>1</v>
      </c>
      <c r="O384" s="6">
        <f t="shared" si="379"/>
        <v>1</v>
      </c>
      <c r="P384" s="6">
        <f t="shared" si="379"/>
        <v>1</v>
      </c>
      <c r="Q384" s="6">
        <f t="shared" si="379"/>
        <v>1</v>
      </c>
      <c r="R384" s="6">
        <f t="shared" si="379"/>
        <v>1</v>
      </c>
    </row>
    <row r="385" spans="1:18" ht="13">
      <c r="A385" s="11" t="s">
        <v>317</v>
      </c>
      <c r="B385" s="17">
        <f>VLOOKUP(A385,list!A:P,16,FALSE)</f>
        <v>45831</v>
      </c>
      <c r="C385" s="18">
        <f>VLOOKUP(A385,list!A:P,3,FALSE)</f>
        <v>1280</v>
      </c>
      <c r="D385" s="6" t="str">
        <f>VLOOKUP(A385,list!A:P,12,FALSE)</f>
        <v>Kolonaki</v>
      </c>
      <c r="E385" s="6" t="str">
        <f t="shared" ref="E385:R385" si="380">IF($B385&lt;E$3,1,"")</f>
        <v/>
      </c>
      <c r="F385" s="6" t="str">
        <f t="shared" si="380"/>
        <v/>
      </c>
      <c r="G385" s="6" t="str">
        <f t="shared" si="380"/>
        <v/>
      </c>
      <c r="H385" s="6" t="str">
        <f t="shared" si="380"/>
        <v/>
      </c>
      <c r="I385" s="6" t="str">
        <f t="shared" si="380"/>
        <v/>
      </c>
      <c r="J385" s="6" t="str">
        <f t="shared" si="380"/>
        <v/>
      </c>
      <c r="K385" s="6" t="str">
        <f t="shared" si="380"/>
        <v/>
      </c>
      <c r="L385" s="6" t="str">
        <f t="shared" si="380"/>
        <v/>
      </c>
      <c r="M385" s="6">
        <f t="shared" si="380"/>
        <v>1</v>
      </c>
      <c r="N385" s="6">
        <f t="shared" si="380"/>
        <v>1</v>
      </c>
      <c r="O385" s="6">
        <f t="shared" si="380"/>
        <v>1</v>
      </c>
      <c r="P385" s="6">
        <f t="shared" si="380"/>
        <v>1</v>
      </c>
      <c r="Q385" s="6">
        <f t="shared" si="380"/>
        <v>1</v>
      </c>
      <c r="R385" s="6">
        <f t="shared" si="380"/>
        <v>1</v>
      </c>
    </row>
    <row r="386" spans="1:18" ht="13">
      <c r="A386" s="11" t="s">
        <v>1475</v>
      </c>
      <c r="B386" s="17">
        <f>VLOOKUP(A386,list!A:P,16,FALSE)</f>
        <v>45861</v>
      </c>
      <c r="C386" s="18">
        <f>VLOOKUP(A386,list!A:P,3,FALSE)</f>
        <v>1340</v>
      </c>
      <c r="D386" s="6" t="str">
        <f>VLOOKUP(A386,list!A:P,12,FALSE)</f>
        <v>Pangrati</v>
      </c>
      <c r="E386" s="6" t="str">
        <f t="shared" ref="E386:R386" si="381">IF($B386&lt;E$3,1,"")</f>
        <v/>
      </c>
      <c r="F386" s="6" t="str">
        <f t="shared" si="381"/>
        <v/>
      </c>
      <c r="G386" s="6" t="str">
        <f t="shared" si="381"/>
        <v/>
      </c>
      <c r="H386" s="6" t="str">
        <f t="shared" si="381"/>
        <v/>
      </c>
      <c r="I386" s="6" t="str">
        <f t="shared" si="381"/>
        <v/>
      </c>
      <c r="J386" s="6" t="str">
        <f t="shared" si="381"/>
        <v/>
      </c>
      <c r="K386" s="6" t="str">
        <f t="shared" si="381"/>
        <v/>
      </c>
      <c r="L386" s="6" t="str">
        <f t="shared" si="381"/>
        <v/>
      </c>
      <c r="M386" s="6" t="str">
        <f t="shared" si="381"/>
        <v/>
      </c>
      <c r="N386" s="6">
        <f t="shared" si="381"/>
        <v>1</v>
      </c>
      <c r="O386" s="6">
        <f t="shared" si="381"/>
        <v>1</v>
      </c>
      <c r="P386" s="6">
        <f t="shared" si="381"/>
        <v>1</v>
      </c>
      <c r="Q386" s="6">
        <f t="shared" si="381"/>
        <v>1</v>
      </c>
      <c r="R386" s="6">
        <f t="shared" si="381"/>
        <v>1</v>
      </c>
    </row>
    <row r="387" spans="1:18" ht="13">
      <c r="A387" s="11" t="s">
        <v>1478</v>
      </c>
      <c r="B387" s="17">
        <f>VLOOKUP(A387,list!A:P,16,FALSE)</f>
        <v>45861</v>
      </c>
      <c r="C387" s="18">
        <f>VLOOKUP(A387,list!A:P,3,FALSE)</f>
        <v>1390</v>
      </c>
      <c r="D387" s="6" t="str">
        <f>VLOOKUP(A387,list!A:P,12,FALSE)</f>
        <v>Agia Paraskevi</v>
      </c>
      <c r="E387" s="6" t="str">
        <f t="shared" ref="E387:R387" si="382">IF($B387&lt;E$3,1,"")</f>
        <v/>
      </c>
      <c r="F387" s="6" t="str">
        <f t="shared" si="382"/>
        <v/>
      </c>
      <c r="G387" s="6" t="str">
        <f t="shared" si="382"/>
        <v/>
      </c>
      <c r="H387" s="6" t="str">
        <f t="shared" si="382"/>
        <v/>
      </c>
      <c r="I387" s="6" t="str">
        <f t="shared" si="382"/>
        <v/>
      </c>
      <c r="J387" s="6" t="str">
        <f t="shared" si="382"/>
        <v/>
      </c>
      <c r="K387" s="6" t="str">
        <f t="shared" si="382"/>
        <v/>
      </c>
      <c r="L387" s="6" t="str">
        <f t="shared" si="382"/>
        <v/>
      </c>
      <c r="M387" s="6" t="str">
        <f t="shared" si="382"/>
        <v/>
      </c>
      <c r="N387" s="6">
        <f t="shared" si="382"/>
        <v>1</v>
      </c>
      <c r="O387" s="6">
        <f t="shared" si="382"/>
        <v>1</v>
      </c>
      <c r="P387" s="6">
        <f t="shared" si="382"/>
        <v>1</v>
      </c>
      <c r="Q387" s="6">
        <f t="shared" si="382"/>
        <v>1</v>
      </c>
      <c r="R387" s="6">
        <f t="shared" si="382"/>
        <v>1</v>
      </c>
    </row>
    <row r="388" spans="1:18" ht="13">
      <c r="A388" s="11" t="s">
        <v>1481</v>
      </c>
      <c r="B388" s="17">
        <f>VLOOKUP(A388,list!A:P,16,FALSE)</f>
        <v>45680</v>
      </c>
      <c r="C388" s="18">
        <f>VLOOKUP(A388,list!A:P,3,FALSE)</f>
        <v>940</v>
      </c>
      <c r="D388" s="6" t="str">
        <f>VLOOKUP(A388,list!A:P,12,FALSE)</f>
        <v>Vasilissis Sofias Avenue</v>
      </c>
      <c r="E388" s="6" t="str">
        <f t="shared" ref="E388:R388" si="383">IF($B388&lt;E$3,1,"")</f>
        <v/>
      </c>
      <c r="F388" s="6" t="str">
        <f t="shared" si="383"/>
        <v/>
      </c>
      <c r="G388" s="6" t="str">
        <f t="shared" si="383"/>
        <v/>
      </c>
      <c r="H388" s="6">
        <f t="shared" si="383"/>
        <v>1</v>
      </c>
      <c r="I388" s="6">
        <f t="shared" si="383"/>
        <v>1</v>
      </c>
      <c r="J388" s="6">
        <f t="shared" si="383"/>
        <v>1</v>
      </c>
      <c r="K388" s="6">
        <f t="shared" si="383"/>
        <v>1</v>
      </c>
      <c r="L388" s="6">
        <f t="shared" si="383"/>
        <v>1</v>
      </c>
      <c r="M388" s="6">
        <f t="shared" si="383"/>
        <v>1</v>
      </c>
      <c r="N388" s="6">
        <f t="shared" si="383"/>
        <v>1</v>
      </c>
      <c r="O388" s="6">
        <f t="shared" si="383"/>
        <v>1</v>
      </c>
      <c r="P388" s="6">
        <f t="shared" si="383"/>
        <v>1</v>
      </c>
      <c r="Q388" s="6">
        <f t="shared" si="383"/>
        <v>1</v>
      </c>
      <c r="R388" s="6">
        <f t="shared" si="383"/>
        <v>1</v>
      </c>
    </row>
    <row r="389" spans="1:18" ht="13">
      <c r="A389" s="11" t="s">
        <v>1484</v>
      </c>
      <c r="B389" s="17">
        <f>VLOOKUP(A389,list!A:P,16,FALSE)</f>
        <v>45680</v>
      </c>
      <c r="C389" s="18">
        <f>VLOOKUP(A389,list!A:P,3,FALSE)</f>
        <v>1080</v>
      </c>
      <c r="D389" s="6" t="str">
        <f>VLOOKUP(A389,list!A:P,12,FALSE)</f>
        <v>Palaio Faliro</v>
      </c>
      <c r="E389" s="6" t="str">
        <f t="shared" ref="E389:R389" si="384">IF($B389&lt;E$3,1,"")</f>
        <v/>
      </c>
      <c r="F389" s="6" t="str">
        <f t="shared" si="384"/>
        <v/>
      </c>
      <c r="G389" s="6" t="str">
        <f t="shared" si="384"/>
        <v/>
      </c>
      <c r="H389" s="6">
        <f t="shared" si="384"/>
        <v>1</v>
      </c>
      <c r="I389" s="6">
        <f t="shared" si="384"/>
        <v>1</v>
      </c>
      <c r="J389" s="6">
        <f t="shared" si="384"/>
        <v>1</v>
      </c>
      <c r="K389" s="6">
        <f t="shared" si="384"/>
        <v>1</v>
      </c>
      <c r="L389" s="6">
        <f t="shared" si="384"/>
        <v>1</v>
      </c>
      <c r="M389" s="6">
        <f t="shared" si="384"/>
        <v>1</v>
      </c>
      <c r="N389" s="6">
        <f t="shared" si="384"/>
        <v>1</v>
      </c>
      <c r="O389" s="6">
        <f t="shared" si="384"/>
        <v>1</v>
      </c>
      <c r="P389" s="6">
        <f t="shared" si="384"/>
        <v>1</v>
      </c>
      <c r="Q389" s="6">
        <f t="shared" si="384"/>
        <v>1</v>
      </c>
      <c r="R389" s="6">
        <f t="shared" si="384"/>
        <v>1</v>
      </c>
    </row>
    <row r="390" spans="1:18" ht="13">
      <c r="A390" s="11" t="s">
        <v>1487</v>
      </c>
      <c r="B390" s="17">
        <f>VLOOKUP(A390,list!A:P,16,FALSE)</f>
        <v>45680</v>
      </c>
      <c r="C390" s="18">
        <f>VLOOKUP(A390,list!A:P,3,FALSE)</f>
        <v>1090</v>
      </c>
      <c r="D390" s="6" t="str">
        <f>VLOOKUP(A390,list!A:P,12,FALSE)</f>
        <v>Vasilissis Sofias Avenue</v>
      </c>
      <c r="E390" s="6" t="str">
        <f t="shared" ref="E390:R390" si="385">IF($B390&lt;E$3,1,"")</f>
        <v/>
      </c>
      <c r="F390" s="6" t="str">
        <f t="shared" si="385"/>
        <v/>
      </c>
      <c r="G390" s="6" t="str">
        <f t="shared" si="385"/>
        <v/>
      </c>
      <c r="H390" s="6">
        <f t="shared" si="385"/>
        <v>1</v>
      </c>
      <c r="I390" s="6">
        <f t="shared" si="385"/>
        <v>1</v>
      </c>
      <c r="J390" s="6">
        <f t="shared" si="385"/>
        <v>1</v>
      </c>
      <c r="K390" s="6">
        <f t="shared" si="385"/>
        <v>1</v>
      </c>
      <c r="L390" s="6">
        <f t="shared" si="385"/>
        <v>1</v>
      </c>
      <c r="M390" s="6">
        <f t="shared" si="385"/>
        <v>1</v>
      </c>
      <c r="N390" s="6">
        <f t="shared" si="385"/>
        <v>1</v>
      </c>
      <c r="O390" s="6">
        <f t="shared" si="385"/>
        <v>1</v>
      </c>
      <c r="P390" s="6">
        <f t="shared" si="385"/>
        <v>1</v>
      </c>
      <c r="Q390" s="6">
        <f t="shared" si="385"/>
        <v>1</v>
      </c>
      <c r="R390" s="6">
        <f t="shared" si="385"/>
        <v>1</v>
      </c>
    </row>
    <row r="391" spans="1:18" ht="13">
      <c r="A391" s="11" t="s">
        <v>1490</v>
      </c>
      <c r="B391" s="17">
        <f>VLOOKUP(A391,list!A:P,16,FALSE)</f>
        <v>45680</v>
      </c>
      <c r="C391" s="18">
        <f>VLOOKUP(A391,list!A:P,3,FALSE)</f>
        <v>1240</v>
      </c>
      <c r="D391" s="6" t="str">
        <f>VLOOKUP(A391,list!A:P,12,FALSE)</f>
        <v>Kolonaki</v>
      </c>
      <c r="E391" s="6" t="str">
        <f t="shared" ref="E391:R391" si="386">IF($B391&lt;E$3,1,"")</f>
        <v/>
      </c>
      <c r="F391" s="6" t="str">
        <f t="shared" si="386"/>
        <v/>
      </c>
      <c r="G391" s="6" t="str">
        <f t="shared" si="386"/>
        <v/>
      </c>
      <c r="H391" s="6">
        <f t="shared" si="386"/>
        <v>1</v>
      </c>
      <c r="I391" s="6">
        <f t="shared" si="386"/>
        <v>1</v>
      </c>
      <c r="J391" s="6">
        <f t="shared" si="386"/>
        <v>1</v>
      </c>
      <c r="K391" s="6">
        <f t="shared" si="386"/>
        <v>1</v>
      </c>
      <c r="L391" s="6">
        <f t="shared" si="386"/>
        <v>1</v>
      </c>
      <c r="M391" s="6">
        <f t="shared" si="386"/>
        <v>1</v>
      </c>
      <c r="N391" s="6">
        <f t="shared" si="386"/>
        <v>1</v>
      </c>
      <c r="O391" s="6">
        <f t="shared" si="386"/>
        <v>1</v>
      </c>
      <c r="P391" s="6">
        <f t="shared" si="386"/>
        <v>1</v>
      </c>
      <c r="Q391" s="6">
        <f t="shared" si="386"/>
        <v>1</v>
      </c>
      <c r="R391" s="6">
        <f t="shared" si="386"/>
        <v>1</v>
      </c>
    </row>
    <row r="392" spans="1:18" ht="13">
      <c r="A392" s="11" t="s">
        <v>1493</v>
      </c>
      <c r="B392" s="17">
        <f>VLOOKUP(A392,list!A:P,16,FALSE)</f>
        <v>45680</v>
      </c>
      <c r="C392" s="18">
        <f>VLOOKUP(A392,list!A:P,3,FALSE)</f>
        <v>1280</v>
      </c>
      <c r="D392" s="6" t="str">
        <f>VLOOKUP(A392,list!A:P,12,FALSE)</f>
        <v>Nea Smyrni</v>
      </c>
      <c r="E392" s="6" t="str">
        <f t="shared" ref="E392:R392" si="387">IF($B392&lt;E$3,1,"")</f>
        <v/>
      </c>
      <c r="F392" s="6" t="str">
        <f t="shared" si="387"/>
        <v/>
      </c>
      <c r="G392" s="6" t="str">
        <f t="shared" si="387"/>
        <v/>
      </c>
      <c r="H392" s="6">
        <f t="shared" si="387"/>
        <v>1</v>
      </c>
      <c r="I392" s="6">
        <f t="shared" si="387"/>
        <v>1</v>
      </c>
      <c r="J392" s="6">
        <f t="shared" si="387"/>
        <v>1</v>
      </c>
      <c r="K392" s="6">
        <f t="shared" si="387"/>
        <v>1</v>
      </c>
      <c r="L392" s="6">
        <f t="shared" si="387"/>
        <v>1</v>
      </c>
      <c r="M392" s="6">
        <f t="shared" si="387"/>
        <v>1</v>
      </c>
      <c r="N392" s="6">
        <f t="shared" si="387"/>
        <v>1</v>
      </c>
      <c r="O392" s="6">
        <f t="shared" si="387"/>
        <v>1</v>
      </c>
      <c r="P392" s="6">
        <f t="shared" si="387"/>
        <v>1</v>
      </c>
      <c r="Q392" s="6">
        <f t="shared" si="387"/>
        <v>1</v>
      </c>
      <c r="R392" s="6">
        <f t="shared" si="387"/>
        <v>1</v>
      </c>
    </row>
    <row r="393" spans="1:18" ht="13">
      <c r="A393" s="11" t="s">
        <v>1496</v>
      </c>
      <c r="B393" s="17">
        <f>VLOOKUP(A393,list!A:P,16,FALSE)</f>
        <v>45680</v>
      </c>
      <c r="C393" s="18">
        <f>VLOOKUP(A393,list!A:P,3,FALSE)</f>
        <v>1290</v>
      </c>
      <c r="D393" s="6" t="str">
        <f>VLOOKUP(A393,list!A:P,12,FALSE)</f>
        <v>Cholargos</v>
      </c>
      <c r="E393" s="6" t="str">
        <f t="shared" ref="E393:R393" si="388">IF($B393&lt;E$3,1,"")</f>
        <v/>
      </c>
      <c r="F393" s="6" t="str">
        <f t="shared" si="388"/>
        <v/>
      </c>
      <c r="G393" s="6" t="str">
        <f t="shared" si="388"/>
        <v/>
      </c>
      <c r="H393" s="6">
        <f t="shared" si="388"/>
        <v>1</v>
      </c>
      <c r="I393" s="6">
        <f t="shared" si="388"/>
        <v>1</v>
      </c>
      <c r="J393" s="6">
        <f t="shared" si="388"/>
        <v>1</v>
      </c>
      <c r="K393" s="6">
        <f t="shared" si="388"/>
        <v>1</v>
      </c>
      <c r="L393" s="6">
        <f t="shared" si="388"/>
        <v>1</v>
      </c>
      <c r="M393" s="6">
        <f t="shared" si="388"/>
        <v>1</v>
      </c>
      <c r="N393" s="6">
        <f t="shared" si="388"/>
        <v>1</v>
      </c>
      <c r="O393" s="6">
        <f t="shared" si="388"/>
        <v>1</v>
      </c>
      <c r="P393" s="6">
        <f t="shared" si="388"/>
        <v>1</v>
      </c>
      <c r="Q393" s="6">
        <f t="shared" si="388"/>
        <v>1</v>
      </c>
      <c r="R393" s="6">
        <f t="shared" si="388"/>
        <v>1</v>
      </c>
    </row>
    <row r="394" spans="1:18" ht="13">
      <c r="A394" s="11" t="s">
        <v>1499</v>
      </c>
      <c r="B394" s="17">
        <f>VLOOKUP(A394,list!A:P,16,FALSE)</f>
        <v>45680</v>
      </c>
      <c r="C394" s="18">
        <f>VLOOKUP(A394,list!A:P,3,FALSE)</f>
        <v>1410</v>
      </c>
      <c r="D394" s="6" t="str">
        <f>VLOOKUP(A394,list!A:P,12,FALSE)</f>
        <v>Thiseio</v>
      </c>
      <c r="E394" s="6" t="str">
        <f t="shared" ref="E394:R394" si="389">IF($B394&lt;E$3,1,"")</f>
        <v/>
      </c>
      <c r="F394" s="6" t="str">
        <f t="shared" si="389"/>
        <v/>
      </c>
      <c r="G394" s="6" t="str">
        <f t="shared" si="389"/>
        <v/>
      </c>
      <c r="H394" s="6">
        <f t="shared" si="389"/>
        <v>1</v>
      </c>
      <c r="I394" s="6">
        <f t="shared" si="389"/>
        <v>1</v>
      </c>
      <c r="J394" s="6">
        <f t="shared" si="389"/>
        <v>1</v>
      </c>
      <c r="K394" s="6">
        <f t="shared" si="389"/>
        <v>1</v>
      </c>
      <c r="L394" s="6">
        <f t="shared" si="389"/>
        <v>1</v>
      </c>
      <c r="M394" s="6">
        <f t="shared" si="389"/>
        <v>1</v>
      </c>
      <c r="N394" s="6">
        <f t="shared" si="389"/>
        <v>1</v>
      </c>
      <c r="O394" s="6">
        <f t="shared" si="389"/>
        <v>1</v>
      </c>
      <c r="P394" s="6">
        <f t="shared" si="389"/>
        <v>1</v>
      </c>
      <c r="Q394" s="6">
        <f t="shared" si="389"/>
        <v>1</v>
      </c>
      <c r="R394" s="6">
        <f t="shared" si="389"/>
        <v>1</v>
      </c>
    </row>
    <row r="395" spans="1:18" ht="13">
      <c r="A395" s="11" t="s">
        <v>320</v>
      </c>
      <c r="B395" s="17">
        <f>VLOOKUP(A395,list!A:P,16,FALSE)</f>
        <v>45952</v>
      </c>
      <c r="C395" s="18">
        <f>VLOOKUP(A395,list!A:P,3,FALSE)</f>
        <v>920</v>
      </c>
      <c r="D395" s="6" t="str">
        <f>VLOOKUP(A395,list!A:P,12,FALSE)</f>
        <v>Ampelokipoi</v>
      </c>
      <c r="E395" s="6" t="str">
        <f t="shared" ref="E395:R395" si="390">IF($B395&lt;E$3,1,"")</f>
        <v/>
      </c>
      <c r="F395" s="6" t="str">
        <f t="shared" si="390"/>
        <v/>
      </c>
      <c r="G395" s="6" t="str">
        <f t="shared" si="390"/>
        <v/>
      </c>
      <c r="H395" s="6" t="str">
        <f t="shared" si="390"/>
        <v/>
      </c>
      <c r="I395" s="6" t="str">
        <f t="shared" si="390"/>
        <v/>
      </c>
      <c r="J395" s="6" t="str">
        <f t="shared" si="390"/>
        <v/>
      </c>
      <c r="K395" s="6" t="str">
        <f t="shared" si="390"/>
        <v/>
      </c>
      <c r="L395" s="6" t="str">
        <f t="shared" si="390"/>
        <v/>
      </c>
      <c r="M395" s="6" t="str">
        <f t="shared" si="390"/>
        <v/>
      </c>
      <c r="N395" s="6" t="str">
        <f t="shared" si="390"/>
        <v/>
      </c>
      <c r="O395" s="6" t="str">
        <f t="shared" si="390"/>
        <v/>
      </c>
      <c r="P395" s="6" t="str">
        <f t="shared" si="390"/>
        <v/>
      </c>
      <c r="Q395" s="6">
        <f t="shared" si="390"/>
        <v>1</v>
      </c>
      <c r="R395" s="6">
        <f t="shared" si="390"/>
        <v>1</v>
      </c>
    </row>
    <row r="396" spans="1:18" ht="13">
      <c r="A396" s="11" t="s">
        <v>1502</v>
      </c>
      <c r="B396" s="17">
        <f>VLOOKUP(A396,list!A:P,16,FALSE)</f>
        <v>45952</v>
      </c>
      <c r="C396" s="18">
        <f>VLOOKUP(A396,list!A:P,3,FALSE)</f>
        <v>1380</v>
      </c>
      <c r="D396" s="6" t="str">
        <f>VLOOKUP(A396,list!A:P,12,FALSE)</f>
        <v>Marousi</v>
      </c>
      <c r="E396" s="6" t="str">
        <f t="shared" ref="E396:R396" si="391">IF($B396&lt;E$3,1,"")</f>
        <v/>
      </c>
      <c r="F396" s="6" t="str">
        <f t="shared" si="391"/>
        <v/>
      </c>
      <c r="G396" s="6" t="str">
        <f t="shared" si="391"/>
        <v/>
      </c>
      <c r="H396" s="6" t="str">
        <f t="shared" si="391"/>
        <v/>
      </c>
      <c r="I396" s="6" t="str">
        <f t="shared" si="391"/>
        <v/>
      </c>
      <c r="J396" s="6" t="str">
        <f t="shared" si="391"/>
        <v/>
      </c>
      <c r="K396" s="6" t="str">
        <f t="shared" si="391"/>
        <v/>
      </c>
      <c r="L396" s="6" t="str">
        <f t="shared" si="391"/>
        <v/>
      </c>
      <c r="M396" s="6" t="str">
        <f t="shared" si="391"/>
        <v/>
      </c>
      <c r="N396" s="6" t="str">
        <f t="shared" si="391"/>
        <v/>
      </c>
      <c r="O396" s="6" t="str">
        <f t="shared" si="391"/>
        <v/>
      </c>
      <c r="P396" s="6" t="str">
        <f t="shared" si="391"/>
        <v/>
      </c>
      <c r="Q396" s="6">
        <f t="shared" si="391"/>
        <v>1</v>
      </c>
      <c r="R396" s="6">
        <f t="shared" si="391"/>
        <v>1</v>
      </c>
    </row>
    <row r="397" spans="1:18" ht="13">
      <c r="A397" s="11" t="s">
        <v>1505</v>
      </c>
      <c r="B397" s="17">
        <f>VLOOKUP(A397,list!A:P,16,FALSE)</f>
        <v>45587</v>
      </c>
      <c r="C397" s="18">
        <f>VLOOKUP(A397,list!A:P,3,FALSE)</f>
        <v>930</v>
      </c>
      <c r="D397" s="6" t="str">
        <f>VLOOKUP(A397,list!A:P,12,FALSE)</f>
        <v>Lycabettus</v>
      </c>
      <c r="E397" s="6">
        <f t="shared" ref="E397:R397" si="392">IF($B397&lt;E$3,1,"")</f>
        <v>1</v>
      </c>
      <c r="F397" s="6">
        <f t="shared" si="392"/>
        <v>1</v>
      </c>
      <c r="G397" s="6">
        <f t="shared" si="392"/>
        <v>1</v>
      </c>
      <c r="H397" s="6">
        <f t="shared" si="392"/>
        <v>1</v>
      </c>
      <c r="I397" s="6">
        <f t="shared" si="392"/>
        <v>1</v>
      </c>
      <c r="J397" s="6">
        <f t="shared" si="392"/>
        <v>1</v>
      </c>
      <c r="K397" s="6">
        <f t="shared" si="392"/>
        <v>1</v>
      </c>
      <c r="L397" s="6">
        <f t="shared" si="392"/>
        <v>1</v>
      </c>
      <c r="M397" s="6">
        <f t="shared" si="392"/>
        <v>1</v>
      </c>
      <c r="N397" s="6">
        <f t="shared" si="392"/>
        <v>1</v>
      </c>
      <c r="O397" s="6">
        <f t="shared" si="392"/>
        <v>1</v>
      </c>
      <c r="P397" s="6">
        <f t="shared" si="392"/>
        <v>1</v>
      </c>
      <c r="Q397" s="6">
        <f t="shared" si="392"/>
        <v>1</v>
      </c>
      <c r="R397" s="6">
        <f t="shared" si="392"/>
        <v>1</v>
      </c>
    </row>
    <row r="398" spans="1:18" ht="13">
      <c r="A398" s="11" t="s">
        <v>323</v>
      </c>
      <c r="B398" s="17">
        <f>VLOOKUP(A398,list!A:P,16,FALSE)</f>
        <v>45587</v>
      </c>
      <c r="C398" s="18">
        <f>VLOOKUP(A398,list!A:P,3,FALSE)</f>
        <v>950</v>
      </c>
      <c r="D398" s="6" t="str">
        <f>VLOOKUP(A398,list!A:P,12,FALSE)</f>
        <v>Palaio Faliro</v>
      </c>
      <c r="E398" s="6">
        <f t="shared" ref="E398:R398" si="393">IF($B398&lt;E$3,1,"")</f>
        <v>1</v>
      </c>
      <c r="F398" s="6">
        <f t="shared" si="393"/>
        <v>1</v>
      </c>
      <c r="G398" s="6">
        <f t="shared" si="393"/>
        <v>1</v>
      </c>
      <c r="H398" s="6">
        <f t="shared" si="393"/>
        <v>1</v>
      </c>
      <c r="I398" s="6">
        <f t="shared" si="393"/>
        <v>1</v>
      </c>
      <c r="J398" s="6">
        <f t="shared" si="393"/>
        <v>1</v>
      </c>
      <c r="K398" s="6">
        <f t="shared" si="393"/>
        <v>1</v>
      </c>
      <c r="L398" s="6">
        <f t="shared" si="393"/>
        <v>1</v>
      </c>
      <c r="M398" s="6">
        <f t="shared" si="393"/>
        <v>1</v>
      </c>
      <c r="N398" s="6">
        <f t="shared" si="393"/>
        <v>1</v>
      </c>
      <c r="O398" s="6">
        <f t="shared" si="393"/>
        <v>1</v>
      </c>
      <c r="P398" s="6">
        <f t="shared" si="393"/>
        <v>1</v>
      </c>
      <c r="Q398" s="6">
        <f t="shared" si="393"/>
        <v>1</v>
      </c>
      <c r="R398" s="6">
        <f t="shared" si="393"/>
        <v>1</v>
      </c>
    </row>
    <row r="399" spans="1:18" ht="13">
      <c r="A399" s="11" t="s">
        <v>3481</v>
      </c>
      <c r="B399" s="17">
        <f>VLOOKUP(A399,list!A:P,16,FALSE)</f>
        <v>45587</v>
      </c>
      <c r="C399" s="18">
        <f>VLOOKUP(A399,list!A:P,3,FALSE)</f>
        <v>1200</v>
      </c>
      <c r="D399" s="6" t="str">
        <f>VLOOKUP(A399,list!A:P,12,FALSE)</f>
        <v>Melissia</v>
      </c>
      <c r="E399" s="6">
        <f t="shared" ref="E399:R399" si="394">IF($B399&lt;E$3,1,"")</f>
        <v>1</v>
      </c>
      <c r="F399" s="6">
        <f t="shared" si="394"/>
        <v>1</v>
      </c>
      <c r="G399" s="6">
        <f t="shared" si="394"/>
        <v>1</v>
      </c>
      <c r="H399" s="6">
        <f t="shared" si="394"/>
        <v>1</v>
      </c>
      <c r="I399" s="6">
        <f t="shared" si="394"/>
        <v>1</v>
      </c>
      <c r="J399" s="6">
        <f t="shared" si="394"/>
        <v>1</v>
      </c>
      <c r="K399" s="6">
        <f t="shared" si="394"/>
        <v>1</v>
      </c>
      <c r="L399" s="6">
        <f t="shared" si="394"/>
        <v>1</v>
      </c>
      <c r="M399" s="6">
        <f t="shared" si="394"/>
        <v>1</v>
      </c>
      <c r="N399" s="6">
        <f t="shared" si="394"/>
        <v>1</v>
      </c>
      <c r="O399" s="6">
        <f t="shared" si="394"/>
        <v>1</v>
      </c>
      <c r="P399" s="6">
        <f t="shared" si="394"/>
        <v>1</v>
      </c>
      <c r="Q399" s="6">
        <f t="shared" si="394"/>
        <v>1</v>
      </c>
      <c r="R399" s="6">
        <f t="shared" si="394"/>
        <v>1</v>
      </c>
    </row>
    <row r="400" spans="1:18" ht="13">
      <c r="A400" s="11" t="s">
        <v>1508</v>
      </c>
      <c r="B400" s="17">
        <f>VLOOKUP(A400,list!A:P,16,FALSE)</f>
        <v>45587</v>
      </c>
      <c r="C400" s="18">
        <f>VLOOKUP(A400,list!A:P,3,FALSE)</f>
        <v>1410</v>
      </c>
      <c r="D400" s="6" t="str">
        <f>VLOOKUP(A400,list!A:P,12,FALSE)</f>
        <v>Kifisia</v>
      </c>
      <c r="E400" s="6">
        <f t="shared" ref="E400:R400" si="395">IF($B400&lt;E$3,1,"")</f>
        <v>1</v>
      </c>
      <c r="F400" s="6">
        <f t="shared" si="395"/>
        <v>1</v>
      </c>
      <c r="G400" s="6">
        <f t="shared" si="395"/>
        <v>1</v>
      </c>
      <c r="H400" s="6">
        <f t="shared" si="395"/>
        <v>1</v>
      </c>
      <c r="I400" s="6">
        <f t="shared" si="395"/>
        <v>1</v>
      </c>
      <c r="J400" s="6">
        <f t="shared" si="395"/>
        <v>1</v>
      </c>
      <c r="K400" s="6">
        <f t="shared" si="395"/>
        <v>1</v>
      </c>
      <c r="L400" s="6">
        <f t="shared" si="395"/>
        <v>1</v>
      </c>
      <c r="M400" s="6">
        <f t="shared" si="395"/>
        <v>1</v>
      </c>
      <c r="N400" s="6">
        <f t="shared" si="395"/>
        <v>1</v>
      </c>
      <c r="O400" s="6">
        <f t="shared" si="395"/>
        <v>1</v>
      </c>
      <c r="P400" s="6">
        <f t="shared" si="395"/>
        <v>1</v>
      </c>
      <c r="Q400" s="6">
        <f t="shared" si="395"/>
        <v>1</v>
      </c>
      <c r="R400" s="6">
        <f t="shared" si="395"/>
        <v>1</v>
      </c>
    </row>
    <row r="401" spans="1:18" ht="13">
      <c r="A401" s="11" t="s">
        <v>3484</v>
      </c>
      <c r="B401" s="17">
        <f>VLOOKUP(A401,list!A:P,16,FALSE)</f>
        <v>45587</v>
      </c>
      <c r="C401" s="18">
        <f>VLOOKUP(A401,list!A:P,3,FALSE)</f>
        <v>1580</v>
      </c>
      <c r="D401" s="6" t="str">
        <f>VLOOKUP(A401,list!A:P,12,FALSE)</f>
        <v>Marousi</v>
      </c>
      <c r="E401" s="6">
        <f t="shared" ref="E401:R401" si="396">IF($B401&lt;E$3,1,"")</f>
        <v>1</v>
      </c>
      <c r="F401" s="6">
        <f t="shared" si="396"/>
        <v>1</v>
      </c>
      <c r="G401" s="6">
        <f t="shared" si="396"/>
        <v>1</v>
      </c>
      <c r="H401" s="6">
        <f t="shared" si="396"/>
        <v>1</v>
      </c>
      <c r="I401" s="6">
        <f t="shared" si="396"/>
        <v>1</v>
      </c>
      <c r="J401" s="6">
        <f t="shared" si="396"/>
        <v>1</v>
      </c>
      <c r="K401" s="6">
        <f t="shared" si="396"/>
        <v>1</v>
      </c>
      <c r="L401" s="6">
        <f t="shared" si="396"/>
        <v>1</v>
      </c>
      <c r="M401" s="6">
        <f t="shared" si="396"/>
        <v>1</v>
      </c>
      <c r="N401" s="6">
        <f t="shared" si="396"/>
        <v>1</v>
      </c>
      <c r="O401" s="6">
        <f t="shared" si="396"/>
        <v>1</v>
      </c>
      <c r="P401" s="6">
        <f t="shared" si="396"/>
        <v>1</v>
      </c>
      <c r="Q401" s="6">
        <f t="shared" si="396"/>
        <v>1</v>
      </c>
      <c r="R401" s="6">
        <f t="shared" si="396"/>
        <v>1</v>
      </c>
    </row>
    <row r="402" spans="1:18" ht="13">
      <c r="A402" s="11" t="s">
        <v>1511</v>
      </c>
      <c r="B402" s="17">
        <f>VLOOKUP(A402,list!A:P,16,FALSE)</f>
        <v>45983</v>
      </c>
      <c r="C402" s="18">
        <f>VLOOKUP(A402,list!A:P,3,FALSE)</f>
        <v>1260</v>
      </c>
      <c r="D402" s="6" t="str">
        <f>VLOOKUP(A402,list!A:P,12,FALSE)</f>
        <v>Nea Smyrni</v>
      </c>
      <c r="E402" s="6" t="str">
        <f t="shared" ref="E402:R402" si="397">IF($B402&lt;E$3,1,"")</f>
        <v/>
      </c>
      <c r="F402" s="6" t="str">
        <f t="shared" si="397"/>
        <v/>
      </c>
      <c r="G402" s="6" t="str">
        <f t="shared" si="397"/>
        <v/>
      </c>
      <c r="H402" s="6" t="str">
        <f t="shared" si="397"/>
        <v/>
      </c>
      <c r="I402" s="6" t="str">
        <f t="shared" si="397"/>
        <v/>
      </c>
      <c r="J402" s="6" t="str">
        <f t="shared" si="397"/>
        <v/>
      </c>
      <c r="K402" s="6" t="str">
        <f t="shared" si="397"/>
        <v/>
      </c>
      <c r="L402" s="6" t="str">
        <f t="shared" si="397"/>
        <v/>
      </c>
      <c r="M402" s="6" t="str">
        <f t="shared" si="397"/>
        <v/>
      </c>
      <c r="N402" s="6" t="str">
        <f t="shared" si="397"/>
        <v/>
      </c>
      <c r="O402" s="6" t="str">
        <f t="shared" si="397"/>
        <v/>
      </c>
      <c r="P402" s="6" t="str">
        <f t="shared" si="397"/>
        <v/>
      </c>
      <c r="Q402" s="6" t="str">
        <f t="shared" si="397"/>
        <v/>
      </c>
      <c r="R402" s="6">
        <f t="shared" si="397"/>
        <v>1</v>
      </c>
    </row>
    <row r="403" spans="1:18" ht="13">
      <c r="A403" s="11" t="s">
        <v>1514</v>
      </c>
      <c r="B403" s="17">
        <f>VLOOKUP(A403,list!A:P,16,FALSE)</f>
        <v>45983</v>
      </c>
      <c r="C403" s="18">
        <f>VLOOKUP(A403,list!A:P,3,FALSE)</f>
        <v>1680</v>
      </c>
      <c r="D403" s="6" t="str">
        <f>VLOOKUP(A403,list!A:P,12,FALSE)</f>
        <v>Kolonaki</v>
      </c>
      <c r="E403" s="6" t="str">
        <f t="shared" ref="E403:R403" si="398">IF($B403&lt;E$3,1,"")</f>
        <v/>
      </c>
      <c r="F403" s="6" t="str">
        <f t="shared" si="398"/>
        <v/>
      </c>
      <c r="G403" s="6" t="str">
        <f t="shared" si="398"/>
        <v/>
      </c>
      <c r="H403" s="6" t="str">
        <f t="shared" si="398"/>
        <v/>
      </c>
      <c r="I403" s="6" t="str">
        <f t="shared" si="398"/>
        <v/>
      </c>
      <c r="J403" s="6" t="str">
        <f t="shared" si="398"/>
        <v/>
      </c>
      <c r="K403" s="6" t="str">
        <f t="shared" si="398"/>
        <v/>
      </c>
      <c r="L403" s="6" t="str">
        <f t="shared" si="398"/>
        <v/>
      </c>
      <c r="M403" s="6" t="str">
        <f t="shared" si="398"/>
        <v/>
      </c>
      <c r="N403" s="6" t="str">
        <f t="shared" si="398"/>
        <v/>
      </c>
      <c r="O403" s="6" t="str">
        <f t="shared" si="398"/>
        <v/>
      </c>
      <c r="P403" s="6" t="str">
        <f t="shared" si="398"/>
        <v/>
      </c>
      <c r="Q403" s="6" t="str">
        <f t="shared" si="398"/>
        <v/>
      </c>
      <c r="R403" s="6">
        <f t="shared" si="398"/>
        <v>1</v>
      </c>
    </row>
    <row r="404" spans="1:18" ht="13">
      <c r="A404" s="11" t="s">
        <v>1517</v>
      </c>
      <c r="B404" s="17">
        <f>VLOOKUP(A404,list!A:P,16,FALSE)</f>
        <v>45618</v>
      </c>
      <c r="C404" s="18">
        <f>VLOOKUP(A404,list!A:P,3,FALSE)</f>
        <v>960</v>
      </c>
      <c r="D404" s="6" t="str">
        <f>VLOOKUP(A404,list!A:P,12,FALSE)</f>
        <v>Vasilissis Sofias Avenue</v>
      </c>
      <c r="E404" s="6" t="str">
        <f t="shared" ref="E404:R404" si="399">IF($B404&lt;E$3,1,"")</f>
        <v/>
      </c>
      <c r="F404" s="6">
        <f t="shared" si="399"/>
        <v>1</v>
      </c>
      <c r="G404" s="6">
        <f t="shared" si="399"/>
        <v>1</v>
      </c>
      <c r="H404" s="6">
        <f t="shared" si="399"/>
        <v>1</v>
      </c>
      <c r="I404" s="6">
        <f t="shared" si="399"/>
        <v>1</v>
      </c>
      <c r="J404" s="6">
        <f t="shared" si="399"/>
        <v>1</v>
      </c>
      <c r="K404" s="6">
        <f t="shared" si="399"/>
        <v>1</v>
      </c>
      <c r="L404" s="6">
        <f t="shared" si="399"/>
        <v>1</v>
      </c>
      <c r="M404" s="6">
        <f t="shared" si="399"/>
        <v>1</v>
      </c>
      <c r="N404" s="6">
        <f t="shared" si="399"/>
        <v>1</v>
      </c>
      <c r="O404" s="6">
        <f t="shared" si="399"/>
        <v>1</v>
      </c>
      <c r="P404" s="6">
        <f t="shared" si="399"/>
        <v>1</v>
      </c>
      <c r="Q404" s="6">
        <f t="shared" si="399"/>
        <v>1</v>
      </c>
      <c r="R404" s="6">
        <f t="shared" si="399"/>
        <v>1</v>
      </c>
    </row>
    <row r="405" spans="1:18" ht="13">
      <c r="A405" s="11" t="s">
        <v>326</v>
      </c>
      <c r="B405" s="17">
        <f>VLOOKUP(A405,list!A:P,16,FALSE)</f>
        <v>45799</v>
      </c>
      <c r="C405" s="18">
        <f>VLOOKUP(A405,list!A:P,3,FALSE)</f>
        <v>870</v>
      </c>
      <c r="D405" s="6" t="str">
        <f>VLOOKUP(A405,list!A:P,12,FALSE)</f>
        <v>Ampelokipoi</v>
      </c>
      <c r="E405" s="6" t="str">
        <f t="shared" ref="E405:R405" si="400">IF($B405&lt;E$3,1,"")</f>
        <v/>
      </c>
      <c r="F405" s="6" t="str">
        <f t="shared" si="400"/>
        <v/>
      </c>
      <c r="G405" s="6" t="str">
        <f t="shared" si="400"/>
        <v/>
      </c>
      <c r="H405" s="6" t="str">
        <f t="shared" si="400"/>
        <v/>
      </c>
      <c r="I405" s="6" t="str">
        <f t="shared" si="400"/>
        <v/>
      </c>
      <c r="J405" s="6" t="str">
        <f t="shared" si="400"/>
        <v/>
      </c>
      <c r="K405" s="6" t="str">
        <f t="shared" si="400"/>
        <v/>
      </c>
      <c r="L405" s="6">
        <f t="shared" si="400"/>
        <v>1</v>
      </c>
      <c r="M405" s="6">
        <f t="shared" si="400"/>
        <v>1</v>
      </c>
      <c r="N405" s="6">
        <f t="shared" si="400"/>
        <v>1</v>
      </c>
      <c r="O405" s="6">
        <f t="shared" si="400"/>
        <v>1</v>
      </c>
      <c r="P405" s="6">
        <f t="shared" si="400"/>
        <v>1</v>
      </c>
      <c r="Q405" s="6">
        <f t="shared" si="400"/>
        <v>1</v>
      </c>
      <c r="R405" s="6">
        <f t="shared" si="400"/>
        <v>1</v>
      </c>
    </row>
    <row r="406" spans="1:18" ht="13">
      <c r="A406" s="11" t="s">
        <v>1520</v>
      </c>
      <c r="B406" s="17">
        <f>VLOOKUP(A406,list!A:P,16,FALSE)</f>
        <v>45799</v>
      </c>
      <c r="C406" s="18">
        <f>VLOOKUP(A406,list!A:P,3,FALSE)</f>
        <v>1290</v>
      </c>
      <c r="D406" s="6" t="str">
        <f>VLOOKUP(A406,list!A:P,12,FALSE)</f>
        <v>Marousi</v>
      </c>
      <c r="E406" s="6" t="str">
        <f t="shared" ref="E406:R406" si="401">IF($B406&lt;E$3,1,"")</f>
        <v/>
      </c>
      <c r="F406" s="6" t="str">
        <f t="shared" si="401"/>
        <v/>
      </c>
      <c r="G406" s="6" t="str">
        <f t="shared" si="401"/>
        <v/>
      </c>
      <c r="H406" s="6" t="str">
        <f t="shared" si="401"/>
        <v/>
      </c>
      <c r="I406" s="6" t="str">
        <f t="shared" si="401"/>
        <v/>
      </c>
      <c r="J406" s="6" t="str">
        <f t="shared" si="401"/>
        <v/>
      </c>
      <c r="K406" s="6" t="str">
        <f t="shared" si="401"/>
        <v/>
      </c>
      <c r="L406" s="6">
        <f t="shared" si="401"/>
        <v>1</v>
      </c>
      <c r="M406" s="6">
        <f t="shared" si="401"/>
        <v>1</v>
      </c>
      <c r="N406" s="6">
        <f t="shared" si="401"/>
        <v>1</v>
      </c>
      <c r="O406" s="6">
        <f t="shared" si="401"/>
        <v>1</v>
      </c>
      <c r="P406" s="6">
        <f t="shared" si="401"/>
        <v>1</v>
      </c>
      <c r="Q406" s="6">
        <f t="shared" si="401"/>
        <v>1</v>
      </c>
      <c r="R406" s="6">
        <f t="shared" si="401"/>
        <v>1</v>
      </c>
    </row>
    <row r="407" spans="1:18" ht="13">
      <c r="A407" s="11" t="s">
        <v>329</v>
      </c>
      <c r="B407" s="17">
        <f>VLOOKUP(A407,list!A:P,16,FALSE)</f>
        <v>45738</v>
      </c>
      <c r="C407" s="18">
        <f>VLOOKUP(A407,list!A:P,3,FALSE)</f>
        <v>1010</v>
      </c>
      <c r="D407" s="6" t="str">
        <f>VLOOKUP(A407,list!A:P,12,FALSE)</f>
        <v>Palaio Faliro</v>
      </c>
      <c r="E407" s="6" t="str">
        <f t="shared" ref="E407:R407" si="402">IF($B407&lt;E$3,1,"")</f>
        <v/>
      </c>
      <c r="F407" s="6" t="str">
        <f t="shared" si="402"/>
        <v/>
      </c>
      <c r="G407" s="6" t="str">
        <f t="shared" si="402"/>
        <v/>
      </c>
      <c r="H407" s="6" t="str">
        <f t="shared" si="402"/>
        <v/>
      </c>
      <c r="I407" s="6" t="str">
        <f t="shared" si="402"/>
        <v/>
      </c>
      <c r="J407" s="6">
        <f t="shared" si="402"/>
        <v>1</v>
      </c>
      <c r="K407" s="6">
        <f t="shared" si="402"/>
        <v>1</v>
      </c>
      <c r="L407" s="6">
        <f t="shared" si="402"/>
        <v>1</v>
      </c>
      <c r="M407" s="6">
        <f t="shared" si="402"/>
        <v>1</v>
      </c>
      <c r="N407" s="6">
        <f t="shared" si="402"/>
        <v>1</v>
      </c>
      <c r="O407" s="6">
        <f t="shared" si="402"/>
        <v>1</v>
      </c>
      <c r="P407" s="6">
        <f t="shared" si="402"/>
        <v>1</v>
      </c>
      <c r="Q407" s="6">
        <f t="shared" si="402"/>
        <v>1</v>
      </c>
      <c r="R407" s="6">
        <f t="shared" si="402"/>
        <v>1</v>
      </c>
    </row>
    <row r="408" spans="1:18" ht="13">
      <c r="A408" s="11" t="s">
        <v>1523</v>
      </c>
      <c r="B408" s="17">
        <f>VLOOKUP(A408,list!A:P,16,FALSE)</f>
        <v>45738</v>
      </c>
      <c r="C408" s="18">
        <f>VLOOKUP(A408,list!A:P,3,FALSE)</f>
        <v>1060</v>
      </c>
      <c r="D408" s="6" t="str">
        <f>VLOOKUP(A408,list!A:P,12,FALSE)</f>
        <v>Marousi</v>
      </c>
      <c r="E408" s="6" t="str">
        <f t="shared" ref="E408:R408" si="403">IF($B408&lt;E$3,1,"")</f>
        <v/>
      </c>
      <c r="F408" s="6" t="str">
        <f t="shared" si="403"/>
        <v/>
      </c>
      <c r="G408" s="6" t="str">
        <f t="shared" si="403"/>
        <v/>
      </c>
      <c r="H408" s="6" t="str">
        <f t="shared" si="403"/>
        <v/>
      </c>
      <c r="I408" s="6" t="str">
        <f t="shared" si="403"/>
        <v/>
      </c>
      <c r="J408" s="6">
        <f t="shared" si="403"/>
        <v>1</v>
      </c>
      <c r="K408" s="6">
        <f t="shared" si="403"/>
        <v>1</v>
      </c>
      <c r="L408" s="6">
        <f t="shared" si="403"/>
        <v>1</v>
      </c>
      <c r="M408" s="6">
        <f t="shared" si="403"/>
        <v>1</v>
      </c>
      <c r="N408" s="6">
        <f t="shared" si="403"/>
        <v>1</v>
      </c>
      <c r="O408" s="6">
        <f t="shared" si="403"/>
        <v>1</v>
      </c>
      <c r="P408" s="6">
        <f t="shared" si="403"/>
        <v>1</v>
      </c>
      <c r="Q408" s="6">
        <f t="shared" si="403"/>
        <v>1</v>
      </c>
      <c r="R408" s="6">
        <f t="shared" si="403"/>
        <v>1</v>
      </c>
    </row>
    <row r="409" spans="1:18" ht="13">
      <c r="A409" s="11" t="s">
        <v>332</v>
      </c>
      <c r="B409" s="17">
        <f>VLOOKUP(A409,list!A:P,16,FALSE)</f>
        <v>45830</v>
      </c>
      <c r="C409" s="18">
        <f>VLOOKUP(A409,list!A:P,3,FALSE)</f>
        <v>810</v>
      </c>
      <c r="D409" s="6" t="str">
        <f>VLOOKUP(A409,list!A:P,12,FALSE)</f>
        <v>Marousi</v>
      </c>
      <c r="E409" s="6" t="str">
        <f t="shared" ref="E409:R409" si="404">IF($B409&lt;E$3,1,"")</f>
        <v/>
      </c>
      <c r="F409" s="6" t="str">
        <f t="shared" si="404"/>
        <v/>
      </c>
      <c r="G409" s="6" t="str">
        <f t="shared" si="404"/>
        <v/>
      </c>
      <c r="H409" s="6" t="str">
        <f t="shared" si="404"/>
        <v/>
      </c>
      <c r="I409" s="6" t="str">
        <f t="shared" si="404"/>
        <v/>
      </c>
      <c r="J409" s="6" t="str">
        <f t="shared" si="404"/>
        <v/>
      </c>
      <c r="K409" s="6" t="str">
        <f t="shared" si="404"/>
        <v/>
      </c>
      <c r="L409" s="6" t="str">
        <f t="shared" si="404"/>
        <v/>
      </c>
      <c r="M409" s="6">
        <f t="shared" si="404"/>
        <v>1</v>
      </c>
      <c r="N409" s="6">
        <f t="shared" si="404"/>
        <v>1</v>
      </c>
      <c r="O409" s="6">
        <f t="shared" si="404"/>
        <v>1</v>
      </c>
      <c r="P409" s="6">
        <f t="shared" si="404"/>
        <v>1</v>
      </c>
      <c r="Q409" s="6">
        <f t="shared" si="404"/>
        <v>1</v>
      </c>
      <c r="R409" s="6">
        <f t="shared" si="404"/>
        <v>1</v>
      </c>
    </row>
    <row r="410" spans="1:18" ht="13">
      <c r="A410" s="11" t="s">
        <v>1526</v>
      </c>
      <c r="B410" s="17">
        <f>VLOOKUP(A410,list!A:P,16,FALSE)</f>
        <v>45830</v>
      </c>
      <c r="C410" s="18">
        <f>VLOOKUP(A410,list!A:P,3,FALSE)</f>
        <v>1150</v>
      </c>
      <c r="D410" s="6" t="str">
        <f>VLOOKUP(A410,list!A:P,12,FALSE)</f>
        <v>Agia Paraskevi</v>
      </c>
      <c r="E410" s="6" t="str">
        <f t="shared" ref="E410:R410" si="405">IF($B410&lt;E$3,1,"")</f>
        <v/>
      </c>
      <c r="F410" s="6" t="str">
        <f t="shared" si="405"/>
        <v/>
      </c>
      <c r="G410" s="6" t="str">
        <f t="shared" si="405"/>
        <v/>
      </c>
      <c r="H410" s="6" t="str">
        <f t="shared" si="405"/>
        <v/>
      </c>
      <c r="I410" s="6" t="str">
        <f t="shared" si="405"/>
        <v/>
      </c>
      <c r="J410" s="6" t="str">
        <f t="shared" si="405"/>
        <v/>
      </c>
      <c r="K410" s="6" t="str">
        <f t="shared" si="405"/>
        <v/>
      </c>
      <c r="L410" s="6" t="str">
        <f t="shared" si="405"/>
        <v/>
      </c>
      <c r="M410" s="6">
        <f t="shared" si="405"/>
        <v>1</v>
      </c>
      <c r="N410" s="6">
        <f t="shared" si="405"/>
        <v>1</v>
      </c>
      <c r="O410" s="6">
        <f t="shared" si="405"/>
        <v>1</v>
      </c>
      <c r="P410" s="6">
        <f t="shared" si="405"/>
        <v>1</v>
      </c>
      <c r="Q410" s="6">
        <f t="shared" si="405"/>
        <v>1</v>
      </c>
      <c r="R410" s="6">
        <f t="shared" si="405"/>
        <v>1</v>
      </c>
    </row>
    <row r="411" spans="1:18" ht="13">
      <c r="A411" s="11" t="s">
        <v>1529</v>
      </c>
      <c r="B411" s="17">
        <f>VLOOKUP(A411,list!A:P,16,FALSE)</f>
        <v>45830</v>
      </c>
      <c r="C411" s="18">
        <f>VLOOKUP(A411,list!A:P,3,FALSE)</f>
        <v>1200</v>
      </c>
      <c r="D411" s="6" t="str">
        <f>VLOOKUP(A411,list!A:P,12,FALSE)</f>
        <v>Palaio Faliro</v>
      </c>
      <c r="E411" s="6" t="str">
        <f t="shared" ref="E411:R411" si="406">IF($B411&lt;E$3,1,"")</f>
        <v/>
      </c>
      <c r="F411" s="6" t="str">
        <f t="shared" si="406"/>
        <v/>
      </c>
      <c r="G411" s="6" t="str">
        <f t="shared" si="406"/>
        <v/>
      </c>
      <c r="H411" s="6" t="str">
        <f t="shared" si="406"/>
        <v/>
      </c>
      <c r="I411" s="6" t="str">
        <f t="shared" si="406"/>
        <v/>
      </c>
      <c r="J411" s="6" t="str">
        <f t="shared" si="406"/>
        <v/>
      </c>
      <c r="K411" s="6" t="str">
        <f t="shared" si="406"/>
        <v/>
      </c>
      <c r="L411" s="6" t="str">
        <f t="shared" si="406"/>
        <v/>
      </c>
      <c r="M411" s="6">
        <f t="shared" si="406"/>
        <v>1</v>
      </c>
      <c r="N411" s="6">
        <f t="shared" si="406"/>
        <v>1</v>
      </c>
      <c r="O411" s="6">
        <f t="shared" si="406"/>
        <v>1</v>
      </c>
      <c r="P411" s="6">
        <f t="shared" si="406"/>
        <v>1</v>
      </c>
      <c r="Q411" s="6">
        <f t="shared" si="406"/>
        <v>1</v>
      </c>
      <c r="R411" s="6">
        <f t="shared" si="406"/>
        <v>1</v>
      </c>
    </row>
    <row r="412" spans="1:18" ht="13">
      <c r="A412" s="11" t="s">
        <v>1532</v>
      </c>
      <c r="B412" s="17">
        <f>VLOOKUP(A412,list!A:P,16,FALSE)</f>
        <v>45830</v>
      </c>
      <c r="C412" s="18">
        <f>VLOOKUP(A412,list!A:P,3,FALSE)</f>
        <v>1270</v>
      </c>
      <c r="D412" s="6" t="str">
        <f>VLOOKUP(A412,list!A:P,12,FALSE)</f>
        <v>Marousi</v>
      </c>
      <c r="E412" s="6" t="str">
        <f t="shared" ref="E412:R412" si="407">IF($B412&lt;E$3,1,"")</f>
        <v/>
      </c>
      <c r="F412" s="6" t="str">
        <f t="shared" si="407"/>
        <v/>
      </c>
      <c r="G412" s="6" t="str">
        <f t="shared" si="407"/>
        <v/>
      </c>
      <c r="H412" s="6" t="str">
        <f t="shared" si="407"/>
        <v/>
      </c>
      <c r="I412" s="6" t="str">
        <f t="shared" si="407"/>
        <v/>
      </c>
      <c r="J412" s="6" t="str">
        <f t="shared" si="407"/>
        <v/>
      </c>
      <c r="K412" s="6" t="str">
        <f t="shared" si="407"/>
        <v/>
      </c>
      <c r="L412" s="6" t="str">
        <f t="shared" si="407"/>
        <v/>
      </c>
      <c r="M412" s="6">
        <f t="shared" si="407"/>
        <v>1</v>
      </c>
      <c r="N412" s="6">
        <f t="shared" si="407"/>
        <v>1</v>
      </c>
      <c r="O412" s="6">
        <f t="shared" si="407"/>
        <v>1</v>
      </c>
      <c r="P412" s="6">
        <f t="shared" si="407"/>
        <v>1</v>
      </c>
      <c r="Q412" s="6">
        <f t="shared" si="407"/>
        <v>1</v>
      </c>
      <c r="R412" s="6">
        <f t="shared" si="407"/>
        <v>1</v>
      </c>
    </row>
    <row r="413" spans="1:18" ht="13">
      <c r="A413" s="11" t="s">
        <v>3487</v>
      </c>
      <c r="B413" s="17">
        <f>VLOOKUP(A413,list!A:P,16,FALSE)</f>
        <v>45830</v>
      </c>
      <c r="C413" s="18">
        <f>VLOOKUP(A413,list!A:P,3,FALSE)</f>
        <v>1440</v>
      </c>
      <c r="D413" s="6" t="str">
        <f>VLOOKUP(A413,list!A:P,12,FALSE)</f>
        <v>Melissia</v>
      </c>
      <c r="E413" s="6" t="str">
        <f t="shared" ref="E413:R413" si="408">IF($B413&lt;E$3,1,"")</f>
        <v/>
      </c>
      <c r="F413" s="6" t="str">
        <f t="shared" si="408"/>
        <v/>
      </c>
      <c r="G413" s="6" t="str">
        <f t="shared" si="408"/>
        <v/>
      </c>
      <c r="H413" s="6" t="str">
        <f t="shared" si="408"/>
        <v/>
      </c>
      <c r="I413" s="6" t="str">
        <f t="shared" si="408"/>
        <v/>
      </c>
      <c r="J413" s="6" t="str">
        <f t="shared" si="408"/>
        <v/>
      </c>
      <c r="K413" s="6" t="str">
        <f t="shared" si="408"/>
        <v/>
      </c>
      <c r="L413" s="6" t="str">
        <f t="shared" si="408"/>
        <v/>
      </c>
      <c r="M413" s="6">
        <f t="shared" si="408"/>
        <v>1</v>
      </c>
      <c r="N413" s="6">
        <f t="shared" si="408"/>
        <v>1</v>
      </c>
      <c r="O413" s="6">
        <f t="shared" si="408"/>
        <v>1</v>
      </c>
      <c r="P413" s="6">
        <f t="shared" si="408"/>
        <v>1</v>
      </c>
      <c r="Q413" s="6">
        <f t="shared" si="408"/>
        <v>1</v>
      </c>
      <c r="R413" s="6">
        <f t="shared" si="408"/>
        <v>1</v>
      </c>
    </row>
    <row r="414" spans="1:18" ht="13">
      <c r="A414" s="11" t="s">
        <v>4704</v>
      </c>
      <c r="B414" s="17">
        <f>VLOOKUP(A414,list!A:P,16,FALSE)</f>
        <v>45860</v>
      </c>
      <c r="C414" s="18">
        <f>VLOOKUP(A414,list!A:P,3,FALSE)</f>
        <v>610</v>
      </c>
      <c r="D414" s="6" t="str">
        <f>VLOOKUP(A414,list!A:P,12,FALSE)</f>
        <v>Kolonaki</v>
      </c>
      <c r="E414" s="6" t="str">
        <f t="shared" ref="E414:R414" si="409">IF($B414&lt;E$3,1,"")</f>
        <v/>
      </c>
      <c r="F414" s="6" t="str">
        <f t="shared" si="409"/>
        <v/>
      </c>
      <c r="G414" s="6" t="str">
        <f t="shared" si="409"/>
        <v/>
      </c>
      <c r="H414" s="6" t="str">
        <f t="shared" si="409"/>
        <v/>
      </c>
      <c r="I414" s="6" t="str">
        <f t="shared" si="409"/>
        <v/>
      </c>
      <c r="J414" s="6" t="str">
        <f t="shared" si="409"/>
        <v/>
      </c>
      <c r="K414" s="6" t="str">
        <f t="shared" si="409"/>
        <v/>
      </c>
      <c r="L414" s="6" t="str">
        <f t="shared" si="409"/>
        <v/>
      </c>
      <c r="M414" s="6" t="str">
        <f t="shared" si="409"/>
        <v/>
      </c>
      <c r="N414" s="6">
        <f t="shared" si="409"/>
        <v>1</v>
      </c>
      <c r="O414" s="6">
        <f t="shared" si="409"/>
        <v>1</v>
      </c>
      <c r="P414" s="6">
        <f t="shared" si="409"/>
        <v>1</v>
      </c>
      <c r="Q414" s="6">
        <f t="shared" si="409"/>
        <v>1</v>
      </c>
      <c r="R414" s="6">
        <f t="shared" si="409"/>
        <v>1</v>
      </c>
    </row>
    <row r="415" spans="1:18" ht="13">
      <c r="A415" s="11" t="s">
        <v>335</v>
      </c>
      <c r="B415" s="17">
        <f>VLOOKUP(A415,list!A:P,16,FALSE)</f>
        <v>45860</v>
      </c>
      <c r="C415" s="18">
        <f>VLOOKUP(A415,list!A:P,3,FALSE)</f>
        <v>920</v>
      </c>
      <c r="D415" s="6" t="str">
        <f>VLOOKUP(A415,list!A:P,12,FALSE)</f>
        <v>Palaio Faliro</v>
      </c>
      <c r="E415" s="6" t="str">
        <f t="shared" ref="E415:R415" si="410">IF($B415&lt;E$3,1,"")</f>
        <v/>
      </c>
      <c r="F415" s="6" t="str">
        <f t="shared" si="410"/>
        <v/>
      </c>
      <c r="G415" s="6" t="str">
        <f t="shared" si="410"/>
        <v/>
      </c>
      <c r="H415" s="6" t="str">
        <f t="shared" si="410"/>
        <v/>
      </c>
      <c r="I415" s="6" t="str">
        <f t="shared" si="410"/>
        <v/>
      </c>
      <c r="J415" s="6" t="str">
        <f t="shared" si="410"/>
        <v/>
      </c>
      <c r="K415" s="6" t="str">
        <f t="shared" si="410"/>
        <v/>
      </c>
      <c r="L415" s="6" t="str">
        <f t="shared" si="410"/>
        <v/>
      </c>
      <c r="M415" s="6" t="str">
        <f t="shared" si="410"/>
        <v/>
      </c>
      <c r="N415" s="6">
        <f t="shared" si="410"/>
        <v>1</v>
      </c>
      <c r="O415" s="6">
        <f t="shared" si="410"/>
        <v>1</v>
      </c>
      <c r="P415" s="6">
        <f t="shared" si="410"/>
        <v>1</v>
      </c>
      <c r="Q415" s="6">
        <f t="shared" si="410"/>
        <v>1</v>
      </c>
      <c r="R415" s="6">
        <f t="shared" si="410"/>
        <v>1</v>
      </c>
    </row>
    <row r="416" spans="1:18" ht="13">
      <c r="A416" s="11" t="s">
        <v>3490</v>
      </c>
      <c r="B416" s="17">
        <f>VLOOKUP(A416,list!A:P,16,FALSE)</f>
        <v>45860</v>
      </c>
      <c r="C416" s="18">
        <f>VLOOKUP(A416,list!A:P,3,FALSE)</f>
        <v>1120</v>
      </c>
      <c r="D416" s="6" t="str">
        <f>VLOOKUP(A416,list!A:P,12,FALSE)</f>
        <v>Chalandri</v>
      </c>
      <c r="E416" s="6" t="str">
        <f t="shared" ref="E416:R416" si="411">IF($B416&lt;E$3,1,"")</f>
        <v/>
      </c>
      <c r="F416" s="6" t="str">
        <f t="shared" si="411"/>
        <v/>
      </c>
      <c r="G416" s="6" t="str">
        <f t="shared" si="411"/>
        <v/>
      </c>
      <c r="H416" s="6" t="str">
        <f t="shared" si="411"/>
        <v/>
      </c>
      <c r="I416" s="6" t="str">
        <f t="shared" si="411"/>
        <v/>
      </c>
      <c r="J416" s="6" t="str">
        <f t="shared" si="411"/>
        <v/>
      </c>
      <c r="K416" s="6" t="str">
        <f t="shared" si="411"/>
        <v/>
      </c>
      <c r="L416" s="6" t="str">
        <f t="shared" si="411"/>
        <v/>
      </c>
      <c r="M416" s="6" t="str">
        <f t="shared" si="411"/>
        <v/>
      </c>
      <c r="N416" s="6">
        <f t="shared" si="411"/>
        <v>1</v>
      </c>
      <c r="O416" s="6">
        <f t="shared" si="411"/>
        <v>1</v>
      </c>
      <c r="P416" s="6">
        <f t="shared" si="411"/>
        <v>1</v>
      </c>
      <c r="Q416" s="6">
        <f t="shared" si="411"/>
        <v>1</v>
      </c>
      <c r="R416" s="6">
        <f t="shared" si="411"/>
        <v>1</v>
      </c>
    </row>
    <row r="417" spans="1:18" ht="13">
      <c r="A417" s="11" t="s">
        <v>3493</v>
      </c>
      <c r="B417" s="17">
        <f>VLOOKUP(A417,list!A:P,16,FALSE)</f>
        <v>46044</v>
      </c>
      <c r="C417" s="18">
        <f>VLOOKUP(A417,list!A:P,3,FALSE)</f>
        <v>1480</v>
      </c>
      <c r="D417" s="6" t="str">
        <f>VLOOKUP(A417,list!A:P,12,FALSE)</f>
        <v>Pangrati</v>
      </c>
      <c r="E417" s="6" t="str">
        <f t="shared" ref="E417:R417" si="412">IF($B417&lt;E$3,1,"")</f>
        <v/>
      </c>
      <c r="F417" s="6" t="str">
        <f t="shared" si="412"/>
        <v/>
      </c>
      <c r="G417" s="6" t="str">
        <f t="shared" si="412"/>
        <v/>
      </c>
      <c r="H417" s="6" t="str">
        <f t="shared" si="412"/>
        <v/>
      </c>
      <c r="I417" s="6" t="str">
        <f t="shared" si="412"/>
        <v/>
      </c>
      <c r="J417" s="6" t="str">
        <f t="shared" si="412"/>
        <v/>
      </c>
      <c r="K417" s="6" t="str">
        <f t="shared" si="412"/>
        <v/>
      </c>
      <c r="L417" s="6" t="str">
        <f t="shared" si="412"/>
        <v/>
      </c>
      <c r="M417" s="6" t="str">
        <f t="shared" si="412"/>
        <v/>
      </c>
      <c r="N417" s="6" t="str">
        <f t="shared" si="412"/>
        <v/>
      </c>
      <c r="O417" s="6" t="str">
        <f t="shared" si="412"/>
        <v/>
      </c>
      <c r="P417" s="6" t="str">
        <f t="shared" si="412"/>
        <v/>
      </c>
      <c r="Q417" s="6" t="str">
        <f t="shared" si="412"/>
        <v/>
      </c>
      <c r="R417" s="6" t="str">
        <f t="shared" si="412"/>
        <v/>
      </c>
    </row>
    <row r="418" spans="1:18" ht="13">
      <c r="A418" s="11" t="s">
        <v>4666</v>
      </c>
      <c r="B418" s="17">
        <f>VLOOKUP(A418,list!A:P,16,FALSE)</f>
        <v>46044</v>
      </c>
      <c r="C418" s="18">
        <f>VLOOKUP(A418,list!A:P,3,FALSE)</f>
        <v>3700</v>
      </c>
      <c r="D418" s="6" t="str">
        <f>VLOOKUP(A418,list!A:P,12,FALSE)</f>
        <v>Kifisia</v>
      </c>
      <c r="E418" s="6" t="str">
        <f t="shared" ref="E418:R418" si="413">IF($B418&lt;E$3,1,"")</f>
        <v/>
      </c>
      <c r="F418" s="6" t="str">
        <f t="shared" si="413"/>
        <v/>
      </c>
      <c r="G418" s="6" t="str">
        <f t="shared" si="413"/>
        <v/>
      </c>
      <c r="H418" s="6" t="str">
        <f t="shared" si="413"/>
        <v/>
      </c>
      <c r="I418" s="6" t="str">
        <f t="shared" si="413"/>
        <v/>
      </c>
      <c r="J418" s="6" t="str">
        <f t="shared" si="413"/>
        <v/>
      </c>
      <c r="K418" s="6" t="str">
        <f t="shared" si="413"/>
        <v/>
      </c>
      <c r="L418" s="6" t="str">
        <f t="shared" si="413"/>
        <v/>
      </c>
      <c r="M418" s="6" t="str">
        <f t="shared" si="413"/>
        <v/>
      </c>
      <c r="N418" s="6" t="str">
        <f t="shared" si="413"/>
        <v/>
      </c>
      <c r="O418" s="6" t="str">
        <f t="shared" si="413"/>
        <v/>
      </c>
      <c r="P418" s="6" t="str">
        <f t="shared" si="413"/>
        <v/>
      </c>
      <c r="Q418" s="6" t="str">
        <f t="shared" si="413"/>
        <v/>
      </c>
      <c r="R418" s="6" t="str">
        <f t="shared" si="413"/>
        <v/>
      </c>
    </row>
    <row r="419" spans="1:18" ht="13">
      <c r="A419" s="11" t="s">
        <v>1535</v>
      </c>
      <c r="B419" s="17">
        <f>VLOOKUP(A419,list!A:P,16,FALSE)</f>
        <v>45679</v>
      </c>
      <c r="C419" s="18">
        <f>VLOOKUP(A419,list!A:P,3,FALSE)</f>
        <v>1540</v>
      </c>
      <c r="D419" s="6" t="str">
        <f>VLOOKUP(A419,list!A:P,12,FALSE)</f>
        <v>Kifisia</v>
      </c>
      <c r="E419" s="6" t="str">
        <f t="shared" ref="E419:R419" si="414">IF($B419&lt;E$3,1,"")</f>
        <v/>
      </c>
      <c r="F419" s="6" t="str">
        <f t="shared" si="414"/>
        <v/>
      </c>
      <c r="G419" s="6" t="str">
        <f t="shared" si="414"/>
        <v/>
      </c>
      <c r="H419" s="6">
        <f t="shared" si="414"/>
        <v>1</v>
      </c>
      <c r="I419" s="6">
        <f t="shared" si="414"/>
        <v>1</v>
      </c>
      <c r="J419" s="6">
        <f t="shared" si="414"/>
        <v>1</v>
      </c>
      <c r="K419" s="6">
        <f t="shared" si="414"/>
        <v>1</v>
      </c>
      <c r="L419" s="6">
        <f t="shared" si="414"/>
        <v>1</v>
      </c>
      <c r="M419" s="6">
        <f t="shared" si="414"/>
        <v>1</v>
      </c>
      <c r="N419" s="6">
        <f t="shared" si="414"/>
        <v>1</v>
      </c>
      <c r="O419" s="6">
        <f t="shared" si="414"/>
        <v>1</v>
      </c>
      <c r="P419" s="6">
        <f t="shared" si="414"/>
        <v>1</v>
      </c>
      <c r="Q419" s="6">
        <f t="shared" si="414"/>
        <v>1</v>
      </c>
      <c r="R419" s="6">
        <f t="shared" si="414"/>
        <v>1</v>
      </c>
    </row>
    <row r="420" spans="1:18" ht="13">
      <c r="A420" s="11" t="s">
        <v>1538</v>
      </c>
      <c r="B420" s="17">
        <f>VLOOKUP(A420,list!A:P,16,FALSE)</f>
        <v>46013</v>
      </c>
      <c r="C420" s="18">
        <f>VLOOKUP(A420,list!A:P,3,FALSE)</f>
        <v>2370</v>
      </c>
      <c r="D420" s="6" t="str">
        <f>VLOOKUP(A420,list!A:P,12,FALSE)</f>
        <v>Kolonaki</v>
      </c>
      <c r="E420" s="6" t="str">
        <f t="shared" ref="E420:R420" si="415">IF($B420&lt;E$3,1,"")</f>
        <v/>
      </c>
      <c r="F420" s="6" t="str">
        <f t="shared" si="415"/>
        <v/>
      </c>
      <c r="G420" s="6" t="str">
        <f t="shared" si="415"/>
        <v/>
      </c>
      <c r="H420" s="6" t="str">
        <f t="shared" si="415"/>
        <v/>
      </c>
      <c r="I420" s="6" t="str">
        <f t="shared" si="415"/>
        <v/>
      </c>
      <c r="J420" s="6" t="str">
        <f t="shared" si="415"/>
        <v/>
      </c>
      <c r="K420" s="6" t="str">
        <f t="shared" si="415"/>
        <v/>
      </c>
      <c r="L420" s="6" t="str">
        <f t="shared" si="415"/>
        <v/>
      </c>
      <c r="M420" s="6" t="str">
        <f t="shared" si="415"/>
        <v/>
      </c>
      <c r="N420" s="6" t="str">
        <f t="shared" si="415"/>
        <v/>
      </c>
      <c r="O420" s="6" t="str">
        <f t="shared" si="415"/>
        <v/>
      </c>
      <c r="P420" s="6" t="str">
        <f t="shared" si="415"/>
        <v/>
      </c>
      <c r="Q420" s="6" t="str">
        <f t="shared" si="415"/>
        <v/>
      </c>
      <c r="R420" s="6" t="str">
        <f t="shared" si="415"/>
        <v/>
      </c>
    </row>
    <row r="421" spans="1:18" ht="13">
      <c r="A421" s="11" t="s">
        <v>4675</v>
      </c>
      <c r="B421" s="17">
        <f>VLOOKUP(A421,list!A:P,16,FALSE)</f>
        <v>45648</v>
      </c>
      <c r="C421" s="18">
        <f>VLOOKUP(A421,list!A:P,3,FALSE)</f>
        <v>610</v>
      </c>
      <c r="D421" s="6" t="str">
        <f>VLOOKUP(A421,list!A:P,12,FALSE)</f>
        <v>Kolonaki</v>
      </c>
      <c r="E421" s="6" t="str">
        <f t="shared" ref="E421:R421" si="416">IF($B421&lt;E$3,1,"")</f>
        <v/>
      </c>
      <c r="F421" s="6" t="str">
        <f t="shared" si="416"/>
        <v/>
      </c>
      <c r="G421" s="6">
        <f t="shared" si="416"/>
        <v>1</v>
      </c>
      <c r="H421" s="6">
        <f t="shared" si="416"/>
        <v>1</v>
      </c>
      <c r="I421" s="6">
        <f t="shared" si="416"/>
        <v>1</v>
      </c>
      <c r="J421" s="6">
        <f t="shared" si="416"/>
        <v>1</v>
      </c>
      <c r="K421" s="6">
        <f t="shared" si="416"/>
        <v>1</v>
      </c>
      <c r="L421" s="6">
        <f t="shared" si="416"/>
        <v>1</v>
      </c>
      <c r="M421" s="6">
        <f t="shared" si="416"/>
        <v>1</v>
      </c>
      <c r="N421" s="6">
        <f t="shared" si="416"/>
        <v>1</v>
      </c>
      <c r="O421" s="6">
        <f t="shared" si="416"/>
        <v>1</v>
      </c>
      <c r="P421" s="6">
        <f t="shared" si="416"/>
        <v>1</v>
      </c>
      <c r="Q421" s="6">
        <f t="shared" si="416"/>
        <v>1</v>
      </c>
      <c r="R421" s="6">
        <f t="shared" si="416"/>
        <v>1</v>
      </c>
    </row>
    <row r="422" spans="1:18" ht="13">
      <c r="A422" s="11" t="s">
        <v>338</v>
      </c>
      <c r="B422" s="17">
        <f>VLOOKUP(A422,list!A:P,16,FALSE)</f>
        <v>45648</v>
      </c>
      <c r="C422" s="18">
        <f>VLOOKUP(A422,list!A:P,3,FALSE)</f>
        <v>770</v>
      </c>
      <c r="D422" s="6" t="str">
        <f>VLOOKUP(A422,list!A:P,12,FALSE)</f>
        <v>Historic Center</v>
      </c>
      <c r="E422" s="6" t="str">
        <f t="shared" ref="E422:R422" si="417">IF($B422&lt;E$3,1,"")</f>
        <v/>
      </c>
      <c r="F422" s="6" t="str">
        <f t="shared" si="417"/>
        <v/>
      </c>
      <c r="G422" s="6">
        <f t="shared" si="417"/>
        <v>1</v>
      </c>
      <c r="H422" s="6">
        <f t="shared" si="417"/>
        <v>1</v>
      </c>
      <c r="I422" s="6">
        <f t="shared" si="417"/>
        <v>1</v>
      </c>
      <c r="J422" s="6">
        <f t="shared" si="417"/>
        <v>1</v>
      </c>
      <c r="K422" s="6">
        <f t="shared" si="417"/>
        <v>1</v>
      </c>
      <c r="L422" s="6">
        <f t="shared" si="417"/>
        <v>1</v>
      </c>
      <c r="M422" s="6">
        <f t="shared" si="417"/>
        <v>1</v>
      </c>
      <c r="N422" s="6">
        <f t="shared" si="417"/>
        <v>1</v>
      </c>
      <c r="O422" s="6">
        <f t="shared" si="417"/>
        <v>1</v>
      </c>
      <c r="P422" s="6">
        <f t="shared" si="417"/>
        <v>1</v>
      </c>
      <c r="Q422" s="6">
        <f t="shared" si="417"/>
        <v>1</v>
      </c>
      <c r="R422" s="6">
        <f t="shared" si="417"/>
        <v>1</v>
      </c>
    </row>
    <row r="423" spans="1:18" ht="13">
      <c r="A423" s="11" t="s">
        <v>341</v>
      </c>
      <c r="B423" s="17">
        <f>VLOOKUP(A423,list!A:P,16,FALSE)</f>
        <v>45648</v>
      </c>
      <c r="C423" s="18">
        <f>VLOOKUP(A423,list!A:P,3,FALSE)</f>
        <v>950</v>
      </c>
      <c r="D423" s="6" t="str">
        <f>VLOOKUP(A423,list!A:P,12,FALSE)</f>
        <v>Cholargos</v>
      </c>
      <c r="E423" s="6" t="str">
        <f t="shared" ref="E423:R423" si="418">IF($B423&lt;E$3,1,"")</f>
        <v/>
      </c>
      <c r="F423" s="6" t="str">
        <f t="shared" si="418"/>
        <v/>
      </c>
      <c r="G423" s="6">
        <f t="shared" si="418"/>
        <v>1</v>
      </c>
      <c r="H423" s="6">
        <f t="shared" si="418"/>
        <v>1</v>
      </c>
      <c r="I423" s="6">
        <f t="shared" si="418"/>
        <v>1</v>
      </c>
      <c r="J423" s="6">
        <f t="shared" si="418"/>
        <v>1</v>
      </c>
      <c r="K423" s="6">
        <f t="shared" si="418"/>
        <v>1</v>
      </c>
      <c r="L423" s="6">
        <f t="shared" si="418"/>
        <v>1</v>
      </c>
      <c r="M423" s="6">
        <f t="shared" si="418"/>
        <v>1</v>
      </c>
      <c r="N423" s="6">
        <f t="shared" si="418"/>
        <v>1</v>
      </c>
      <c r="O423" s="6">
        <f t="shared" si="418"/>
        <v>1</v>
      </c>
      <c r="P423" s="6">
        <f t="shared" si="418"/>
        <v>1</v>
      </c>
      <c r="Q423" s="6">
        <f t="shared" si="418"/>
        <v>1</v>
      </c>
      <c r="R423" s="6">
        <f t="shared" si="418"/>
        <v>1</v>
      </c>
    </row>
    <row r="424" spans="1:18" ht="13">
      <c r="A424" s="11" t="s">
        <v>1541</v>
      </c>
      <c r="B424" s="17">
        <f>VLOOKUP(A424,list!A:P,16,FALSE)</f>
        <v>45648</v>
      </c>
      <c r="C424" s="18">
        <f>VLOOKUP(A424,list!A:P,3,FALSE)</f>
        <v>1220</v>
      </c>
      <c r="D424" s="6" t="str">
        <f>VLOOKUP(A424,list!A:P,12,FALSE)</f>
        <v>Pangrati</v>
      </c>
      <c r="E424" s="6" t="str">
        <f t="shared" ref="E424:R424" si="419">IF($B424&lt;E$3,1,"")</f>
        <v/>
      </c>
      <c r="F424" s="6" t="str">
        <f t="shared" si="419"/>
        <v/>
      </c>
      <c r="G424" s="6">
        <f t="shared" si="419"/>
        <v>1</v>
      </c>
      <c r="H424" s="6">
        <f t="shared" si="419"/>
        <v>1</v>
      </c>
      <c r="I424" s="6">
        <f t="shared" si="419"/>
        <v>1</v>
      </c>
      <c r="J424" s="6">
        <f t="shared" si="419"/>
        <v>1</v>
      </c>
      <c r="K424" s="6">
        <f t="shared" si="419"/>
        <v>1</v>
      </c>
      <c r="L424" s="6">
        <f t="shared" si="419"/>
        <v>1</v>
      </c>
      <c r="M424" s="6">
        <f t="shared" si="419"/>
        <v>1</v>
      </c>
      <c r="N424" s="6">
        <f t="shared" si="419"/>
        <v>1</v>
      </c>
      <c r="O424" s="6">
        <f t="shared" si="419"/>
        <v>1</v>
      </c>
      <c r="P424" s="6">
        <f t="shared" si="419"/>
        <v>1</v>
      </c>
      <c r="Q424" s="6">
        <f t="shared" si="419"/>
        <v>1</v>
      </c>
      <c r="R424" s="6">
        <f t="shared" si="419"/>
        <v>1</v>
      </c>
    </row>
    <row r="425" spans="1:18" ht="13">
      <c r="A425" s="11" t="s">
        <v>3496</v>
      </c>
      <c r="B425" s="17">
        <f>VLOOKUP(A425,list!A:P,16,FALSE)</f>
        <v>45648</v>
      </c>
      <c r="C425" s="18">
        <f>VLOOKUP(A425,list!A:P,3,FALSE)</f>
        <v>1340</v>
      </c>
      <c r="D425" s="6" t="str">
        <f>VLOOKUP(A425,list!A:P,12,FALSE)</f>
        <v>Alimos</v>
      </c>
      <c r="E425" s="6" t="str">
        <f t="shared" ref="E425:R425" si="420">IF($B425&lt;E$3,1,"")</f>
        <v/>
      </c>
      <c r="F425" s="6" t="str">
        <f t="shared" si="420"/>
        <v/>
      </c>
      <c r="G425" s="6">
        <f t="shared" si="420"/>
        <v>1</v>
      </c>
      <c r="H425" s="6">
        <f t="shared" si="420"/>
        <v>1</v>
      </c>
      <c r="I425" s="6">
        <f t="shared" si="420"/>
        <v>1</v>
      </c>
      <c r="J425" s="6">
        <f t="shared" si="420"/>
        <v>1</v>
      </c>
      <c r="K425" s="6">
        <f t="shared" si="420"/>
        <v>1</v>
      </c>
      <c r="L425" s="6">
        <f t="shared" si="420"/>
        <v>1</v>
      </c>
      <c r="M425" s="6">
        <f t="shared" si="420"/>
        <v>1</v>
      </c>
      <c r="N425" s="6">
        <f t="shared" si="420"/>
        <v>1</v>
      </c>
      <c r="O425" s="6">
        <f t="shared" si="420"/>
        <v>1</v>
      </c>
      <c r="P425" s="6">
        <f t="shared" si="420"/>
        <v>1</v>
      </c>
      <c r="Q425" s="6">
        <f t="shared" si="420"/>
        <v>1</v>
      </c>
      <c r="R425" s="6">
        <f t="shared" si="420"/>
        <v>1</v>
      </c>
    </row>
    <row r="426" spans="1:18" ht="13">
      <c r="A426" s="11" t="s">
        <v>1544</v>
      </c>
      <c r="B426" s="17">
        <f>VLOOKUP(A426,list!A:P,16,FALSE)</f>
        <v>45769</v>
      </c>
      <c r="C426" s="18">
        <f>VLOOKUP(A426,list!A:P,3,FALSE)</f>
        <v>870</v>
      </c>
      <c r="D426" s="6" t="str">
        <f>VLOOKUP(A426,list!A:P,12,FALSE)</f>
        <v>Pangrati</v>
      </c>
      <c r="E426" s="6" t="str">
        <f t="shared" ref="E426:R426" si="421">IF($B426&lt;E$3,1,"")</f>
        <v/>
      </c>
      <c r="F426" s="6" t="str">
        <f t="shared" si="421"/>
        <v/>
      </c>
      <c r="G426" s="6" t="str">
        <f t="shared" si="421"/>
        <v/>
      </c>
      <c r="H426" s="6" t="str">
        <f t="shared" si="421"/>
        <v/>
      </c>
      <c r="I426" s="6" t="str">
        <f t="shared" si="421"/>
        <v/>
      </c>
      <c r="J426" s="6" t="str">
        <f t="shared" si="421"/>
        <v/>
      </c>
      <c r="K426" s="6">
        <f t="shared" si="421"/>
        <v>1</v>
      </c>
      <c r="L426" s="6">
        <f t="shared" si="421"/>
        <v>1</v>
      </c>
      <c r="M426" s="6">
        <f t="shared" si="421"/>
        <v>1</v>
      </c>
      <c r="N426" s="6">
        <f t="shared" si="421"/>
        <v>1</v>
      </c>
      <c r="O426" s="6">
        <f t="shared" si="421"/>
        <v>1</v>
      </c>
      <c r="P426" s="6">
        <f t="shared" si="421"/>
        <v>1</v>
      </c>
      <c r="Q426" s="6">
        <f t="shared" si="421"/>
        <v>1</v>
      </c>
      <c r="R426" s="6">
        <f t="shared" si="421"/>
        <v>1</v>
      </c>
    </row>
    <row r="427" spans="1:18" ht="13">
      <c r="A427" s="11" t="s">
        <v>344</v>
      </c>
      <c r="B427" s="17">
        <f>VLOOKUP(A427,list!A:P,16,FALSE)</f>
        <v>45769</v>
      </c>
      <c r="C427" s="18">
        <f>VLOOKUP(A427,list!A:P,3,FALSE)</f>
        <v>900</v>
      </c>
      <c r="D427" s="6" t="str">
        <f>VLOOKUP(A427,list!A:P,12,FALSE)</f>
        <v>Palaio Faliro</v>
      </c>
      <c r="E427" s="6" t="str">
        <f t="shared" ref="E427:R427" si="422">IF($B427&lt;E$3,1,"")</f>
        <v/>
      </c>
      <c r="F427" s="6" t="str">
        <f t="shared" si="422"/>
        <v/>
      </c>
      <c r="G427" s="6" t="str">
        <f t="shared" si="422"/>
        <v/>
      </c>
      <c r="H427" s="6" t="str">
        <f t="shared" si="422"/>
        <v/>
      </c>
      <c r="I427" s="6" t="str">
        <f t="shared" si="422"/>
        <v/>
      </c>
      <c r="J427" s="6" t="str">
        <f t="shared" si="422"/>
        <v/>
      </c>
      <c r="K427" s="6">
        <f t="shared" si="422"/>
        <v>1</v>
      </c>
      <c r="L427" s="6">
        <f t="shared" si="422"/>
        <v>1</v>
      </c>
      <c r="M427" s="6">
        <f t="shared" si="422"/>
        <v>1</v>
      </c>
      <c r="N427" s="6">
        <f t="shared" si="422"/>
        <v>1</v>
      </c>
      <c r="O427" s="6">
        <f t="shared" si="422"/>
        <v>1</v>
      </c>
      <c r="P427" s="6">
        <f t="shared" si="422"/>
        <v>1</v>
      </c>
      <c r="Q427" s="6">
        <f t="shared" si="422"/>
        <v>1</v>
      </c>
      <c r="R427" s="6">
        <f t="shared" si="422"/>
        <v>1</v>
      </c>
    </row>
    <row r="428" spans="1:18" ht="13">
      <c r="A428" s="11" t="s">
        <v>1547</v>
      </c>
      <c r="B428" s="17">
        <f>VLOOKUP(A428,list!A:P,16,FALSE)</f>
        <v>45769</v>
      </c>
      <c r="C428" s="18">
        <f>VLOOKUP(A428,list!A:P,3,FALSE)</f>
        <v>1180</v>
      </c>
      <c r="D428" s="6" t="str">
        <f>VLOOKUP(A428,list!A:P,12,FALSE)</f>
        <v>Alimos</v>
      </c>
      <c r="E428" s="6" t="str">
        <f t="shared" ref="E428:R428" si="423">IF($B428&lt;E$3,1,"")</f>
        <v/>
      </c>
      <c r="F428" s="6" t="str">
        <f t="shared" si="423"/>
        <v/>
      </c>
      <c r="G428" s="6" t="str">
        <f t="shared" si="423"/>
        <v/>
      </c>
      <c r="H428" s="6" t="str">
        <f t="shared" si="423"/>
        <v/>
      </c>
      <c r="I428" s="6" t="str">
        <f t="shared" si="423"/>
        <v/>
      </c>
      <c r="J428" s="6" t="str">
        <f t="shared" si="423"/>
        <v/>
      </c>
      <c r="K428" s="6">
        <f t="shared" si="423"/>
        <v>1</v>
      </c>
      <c r="L428" s="6">
        <f t="shared" si="423"/>
        <v>1</v>
      </c>
      <c r="M428" s="6">
        <f t="shared" si="423"/>
        <v>1</v>
      </c>
      <c r="N428" s="6">
        <f t="shared" si="423"/>
        <v>1</v>
      </c>
      <c r="O428" s="6">
        <f t="shared" si="423"/>
        <v>1</v>
      </c>
      <c r="P428" s="6">
        <f t="shared" si="423"/>
        <v>1</v>
      </c>
      <c r="Q428" s="6">
        <f t="shared" si="423"/>
        <v>1</v>
      </c>
      <c r="R428" s="6">
        <f t="shared" si="423"/>
        <v>1</v>
      </c>
    </row>
    <row r="429" spans="1:18" ht="13">
      <c r="A429" s="11" t="s">
        <v>3499</v>
      </c>
      <c r="B429" s="17">
        <f>VLOOKUP(A429,list!A:P,16,FALSE)</f>
        <v>45769</v>
      </c>
      <c r="C429" s="18">
        <f>VLOOKUP(A429,list!A:P,3,FALSE)</f>
        <v>1270</v>
      </c>
      <c r="D429" s="6" t="str">
        <f>VLOOKUP(A429,list!A:P,12,FALSE)</f>
        <v>Chalandri</v>
      </c>
      <c r="E429" s="6" t="str">
        <f t="shared" ref="E429:R429" si="424">IF($B429&lt;E$3,1,"")</f>
        <v/>
      </c>
      <c r="F429" s="6" t="str">
        <f t="shared" si="424"/>
        <v/>
      </c>
      <c r="G429" s="6" t="str">
        <f t="shared" si="424"/>
        <v/>
      </c>
      <c r="H429" s="6" t="str">
        <f t="shared" si="424"/>
        <v/>
      </c>
      <c r="I429" s="6" t="str">
        <f t="shared" si="424"/>
        <v/>
      </c>
      <c r="J429" s="6" t="str">
        <f t="shared" si="424"/>
        <v/>
      </c>
      <c r="K429" s="6">
        <f t="shared" si="424"/>
        <v>1</v>
      </c>
      <c r="L429" s="6">
        <f t="shared" si="424"/>
        <v>1</v>
      </c>
      <c r="M429" s="6">
        <f t="shared" si="424"/>
        <v>1</v>
      </c>
      <c r="N429" s="6">
        <f t="shared" si="424"/>
        <v>1</v>
      </c>
      <c r="O429" s="6">
        <f t="shared" si="424"/>
        <v>1</v>
      </c>
      <c r="P429" s="6">
        <f t="shared" si="424"/>
        <v>1</v>
      </c>
      <c r="Q429" s="6">
        <f t="shared" si="424"/>
        <v>1</v>
      </c>
      <c r="R429" s="6">
        <f t="shared" si="424"/>
        <v>1</v>
      </c>
    </row>
    <row r="430" spans="1:18" ht="13">
      <c r="A430" s="11" t="s">
        <v>1550</v>
      </c>
      <c r="B430" s="17">
        <f>VLOOKUP(A430,list!A:P,16,FALSE)</f>
        <v>45769</v>
      </c>
      <c r="C430" s="18">
        <f>VLOOKUP(A430,list!A:P,3,FALSE)</f>
        <v>1440</v>
      </c>
      <c r="D430" s="6" t="str">
        <f>VLOOKUP(A430,list!A:P,12,FALSE)</f>
        <v>Kolonaki</v>
      </c>
      <c r="E430" s="6" t="str">
        <f t="shared" ref="E430:R430" si="425">IF($B430&lt;E$3,1,"")</f>
        <v/>
      </c>
      <c r="F430" s="6" t="str">
        <f t="shared" si="425"/>
        <v/>
      </c>
      <c r="G430" s="6" t="str">
        <f t="shared" si="425"/>
        <v/>
      </c>
      <c r="H430" s="6" t="str">
        <f t="shared" si="425"/>
        <v/>
      </c>
      <c r="I430" s="6" t="str">
        <f t="shared" si="425"/>
        <v/>
      </c>
      <c r="J430" s="6" t="str">
        <f t="shared" si="425"/>
        <v/>
      </c>
      <c r="K430" s="6">
        <f t="shared" si="425"/>
        <v>1</v>
      </c>
      <c r="L430" s="6">
        <f t="shared" si="425"/>
        <v>1</v>
      </c>
      <c r="M430" s="6">
        <f t="shared" si="425"/>
        <v>1</v>
      </c>
      <c r="N430" s="6">
        <f t="shared" si="425"/>
        <v>1</v>
      </c>
      <c r="O430" s="6">
        <f t="shared" si="425"/>
        <v>1</v>
      </c>
      <c r="P430" s="6">
        <f t="shared" si="425"/>
        <v>1</v>
      </c>
      <c r="Q430" s="6">
        <f t="shared" si="425"/>
        <v>1</v>
      </c>
      <c r="R430" s="6">
        <f t="shared" si="425"/>
        <v>1</v>
      </c>
    </row>
    <row r="431" spans="1:18" ht="13">
      <c r="A431" s="11" t="s">
        <v>4606</v>
      </c>
      <c r="B431" s="17">
        <f>VLOOKUP(A431,list!A:P,16,FALSE)</f>
        <v>45951</v>
      </c>
      <c r="C431" s="18">
        <f>VLOOKUP(A431,list!A:P,3,FALSE)</f>
        <v>2460</v>
      </c>
      <c r="D431" s="6" t="str">
        <f>VLOOKUP(A431,list!A:P,12,FALSE)</f>
        <v>Nea Erithrea</v>
      </c>
      <c r="E431" s="6" t="str">
        <f t="shared" ref="E431:R431" si="426">IF($B431&lt;E$3,1,"")</f>
        <v/>
      </c>
      <c r="F431" s="6" t="str">
        <f t="shared" si="426"/>
        <v/>
      </c>
      <c r="G431" s="6" t="str">
        <f t="shared" si="426"/>
        <v/>
      </c>
      <c r="H431" s="6" t="str">
        <f t="shared" si="426"/>
        <v/>
      </c>
      <c r="I431" s="6" t="str">
        <f t="shared" si="426"/>
        <v/>
      </c>
      <c r="J431" s="6" t="str">
        <f t="shared" si="426"/>
        <v/>
      </c>
      <c r="K431" s="6" t="str">
        <f t="shared" si="426"/>
        <v/>
      </c>
      <c r="L431" s="6" t="str">
        <f t="shared" si="426"/>
        <v/>
      </c>
      <c r="M431" s="6" t="str">
        <f t="shared" si="426"/>
        <v/>
      </c>
      <c r="N431" s="6" t="str">
        <f t="shared" si="426"/>
        <v/>
      </c>
      <c r="O431" s="6" t="str">
        <f t="shared" si="426"/>
        <v/>
      </c>
      <c r="P431" s="6" t="str">
        <f t="shared" si="426"/>
        <v/>
      </c>
      <c r="Q431" s="6">
        <f t="shared" si="426"/>
        <v>1</v>
      </c>
      <c r="R431" s="6">
        <f t="shared" si="426"/>
        <v>1</v>
      </c>
    </row>
    <row r="432" spans="1:18" ht="13">
      <c r="A432" s="11" t="s">
        <v>347</v>
      </c>
      <c r="B432" s="17">
        <f>VLOOKUP(A432,list!A:P,16,FALSE)</f>
        <v>45982</v>
      </c>
      <c r="C432" s="18">
        <f>VLOOKUP(A432,list!A:P,3,FALSE)</f>
        <v>1150</v>
      </c>
      <c r="D432" s="6" t="str">
        <f>VLOOKUP(A432,list!A:P,12,FALSE)</f>
        <v>Melissia</v>
      </c>
      <c r="E432" s="6" t="str">
        <f t="shared" ref="E432:R432" si="427">IF($B432&lt;E$3,1,"")</f>
        <v/>
      </c>
      <c r="F432" s="6" t="str">
        <f t="shared" si="427"/>
        <v/>
      </c>
      <c r="G432" s="6" t="str">
        <f t="shared" si="427"/>
        <v/>
      </c>
      <c r="H432" s="6" t="str">
        <f t="shared" si="427"/>
        <v/>
      </c>
      <c r="I432" s="6" t="str">
        <f t="shared" si="427"/>
        <v/>
      </c>
      <c r="J432" s="6" t="str">
        <f t="shared" si="427"/>
        <v/>
      </c>
      <c r="K432" s="6" t="str">
        <f t="shared" si="427"/>
        <v/>
      </c>
      <c r="L432" s="6" t="str">
        <f t="shared" si="427"/>
        <v/>
      </c>
      <c r="M432" s="6" t="str">
        <f t="shared" si="427"/>
        <v/>
      </c>
      <c r="N432" s="6" t="str">
        <f t="shared" si="427"/>
        <v/>
      </c>
      <c r="O432" s="6" t="str">
        <f t="shared" si="427"/>
        <v/>
      </c>
      <c r="P432" s="6" t="str">
        <f t="shared" si="427"/>
        <v/>
      </c>
      <c r="Q432" s="6" t="str">
        <f t="shared" si="427"/>
        <v/>
      </c>
      <c r="R432" s="6">
        <f t="shared" si="427"/>
        <v>1</v>
      </c>
    </row>
    <row r="433" spans="1:18" ht="13">
      <c r="A433" s="11" t="s">
        <v>1553</v>
      </c>
      <c r="B433" s="17">
        <f>VLOOKUP(A433,list!A:P,16,FALSE)</f>
        <v>45617</v>
      </c>
      <c r="C433" s="18">
        <f>VLOOKUP(A433,list!A:P,3,FALSE)</f>
        <v>1080</v>
      </c>
      <c r="D433" s="6" t="str">
        <f>VLOOKUP(A433,list!A:P,12,FALSE)</f>
        <v>Palaio Faliro</v>
      </c>
      <c r="E433" s="6" t="str">
        <f t="shared" ref="E433:R433" si="428">IF($B433&lt;E$3,1,"")</f>
        <v/>
      </c>
      <c r="F433" s="6">
        <f t="shared" si="428"/>
        <v>1</v>
      </c>
      <c r="G433" s="6">
        <f t="shared" si="428"/>
        <v>1</v>
      </c>
      <c r="H433" s="6">
        <f t="shared" si="428"/>
        <v>1</v>
      </c>
      <c r="I433" s="6">
        <f t="shared" si="428"/>
        <v>1</v>
      </c>
      <c r="J433" s="6">
        <f t="shared" si="428"/>
        <v>1</v>
      </c>
      <c r="K433" s="6">
        <f t="shared" si="428"/>
        <v>1</v>
      </c>
      <c r="L433" s="6">
        <f t="shared" si="428"/>
        <v>1</v>
      </c>
      <c r="M433" s="6">
        <f t="shared" si="428"/>
        <v>1</v>
      </c>
      <c r="N433" s="6">
        <f t="shared" si="428"/>
        <v>1</v>
      </c>
      <c r="O433" s="6">
        <f t="shared" si="428"/>
        <v>1</v>
      </c>
      <c r="P433" s="6">
        <f t="shared" si="428"/>
        <v>1</v>
      </c>
      <c r="Q433" s="6">
        <f t="shared" si="428"/>
        <v>1</v>
      </c>
      <c r="R433" s="6">
        <f t="shared" si="428"/>
        <v>1</v>
      </c>
    </row>
    <row r="434" spans="1:18" ht="13">
      <c r="A434" s="11" t="s">
        <v>1556</v>
      </c>
      <c r="B434" s="17">
        <f>VLOOKUP(A434,list!A:P,16,FALSE)</f>
        <v>45798</v>
      </c>
      <c r="C434" s="18">
        <f>VLOOKUP(A434,list!A:P,3,FALSE)</f>
        <v>1270</v>
      </c>
      <c r="D434" s="6" t="str">
        <f>VLOOKUP(A434,list!A:P,12,FALSE)</f>
        <v>Alimos</v>
      </c>
      <c r="E434" s="6" t="str">
        <f t="shared" ref="E434:R434" si="429">IF($B434&lt;E$3,1,"")</f>
        <v/>
      </c>
      <c r="F434" s="6" t="str">
        <f t="shared" si="429"/>
        <v/>
      </c>
      <c r="G434" s="6" t="str">
        <f t="shared" si="429"/>
        <v/>
      </c>
      <c r="H434" s="6" t="str">
        <f t="shared" si="429"/>
        <v/>
      </c>
      <c r="I434" s="6" t="str">
        <f t="shared" si="429"/>
        <v/>
      </c>
      <c r="J434" s="6" t="str">
        <f t="shared" si="429"/>
        <v/>
      </c>
      <c r="K434" s="6" t="str">
        <f t="shared" si="429"/>
        <v/>
      </c>
      <c r="L434" s="6">
        <f t="shared" si="429"/>
        <v>1</v>
      </c>
      <c r="M434" s="6">
        <f t="shared" si="429"/>
        <v>1</v>
      </c>
      <c r="N434" s="6">
        <f t="shared" si="429"/>
        <v>1</v>
      </c>
      <c r="O434" s="6">
        <f t="shared" si="429"/>
        <v>1</v>
      </c>
      <c r="P434" s="6">
        <f t="shared" si="429"/>
        <v>1</v>
      </c>
      <c r="Q434" s="6">
        <f t="shared" si="429"/>
        <v>1</v>
      </c>
      <c r="R434" s="6">
        <f t="shared" si="429"/>
        <v>1</v>
      </c>
    </row>
    <row r="435" spans="1:18" ht="13">
      <c r="A435" s="11" t="s">
        <v>350</v>
      </c>
      <c r="B435" s="17">
        <f>VLOOKUP(A435,list!A:P,16,FALSE)</f>
        <v>45798</v>
      </c>
      <c r="C435" s="18">
        <f>VLOOKUP(A435,list!A:P,3,FALSE)</f>
        <v>1380</v>
      </c>
      <c r="D435" s="6" t="str">
        <f>VLOOKUP(A435,list!A:P,12,FALSE)</f>
        <v>Kolonaki</v>
      </c>
      <c r="E435" s="6" t="str">
        <f t="shared" ref="E435:R435" si="430">IF($B435&lt;E$3,1,"")</f>
        <v/>
      </c>
      <c r="F435" s="6" t="str">
        <f t="shared" si="430"/>
        <v/>
      </c>
      <c r="G435" s="6" t="str">
        <f t="shared" si="430"/>
        <v/>
      </c>
      <c r="H435" s="6" t="str">
        <f t="shared" si="430"/>
        <v/>
      </c>
      <c r="I435" s="6" t="str">
        <f t="shared" si="430"/>
        <v/>
      </c>
      <c r="J435" s="6" t="str">
        <f t="shared" si="430"/>
        <v/>
      </c>
      <c r="K435" s="6" t="str">
        <f t="shared" si="430"/>
        <v/>
      </c>
      <c r="L435" s="6">
        <f t="shared" si="430"/>
        <v>1</v>
      </c>
      <c r="M435" s="6">
        <f t="shared" si="430"/>
        <v>1</v>
      </c>
      <c r="N435" s="6">
        <f t="shared" si="430"/>
        <v>1</v>
      </c>
      <c r="O435" s="6">
        <f t="shared" si="430"/>
        <v>1</v>
      </c>
      <c r="P435" s="6">
        <f t="shared" si="430"/>
        <v>1</v>
      </c>
      <c r="Q435" s="6">
        <f t="shared" si="430"/>
        <v>1</v>
      </c>
      <c r="R435" s="6">
        <f t="shared" si="430"/>
        <v>1</v>
      </c>
    </row>
    <row r="436" spans="1:18" ht="13">
      <c r="A436" s="11" t="s">
        <v>353</v>
      </c>
      <c r="B436" s="17">
        <f>VLOOKUP(A436,list!A:P,16,FALSE)</f>
        <v>45737</v>
      </c>
      <c r="C436" s="18">
        <f>VLOOKUP(A436,list!A:P,3,FALSE)</f>
        <v>740</v>
      </c>
      <c r="D436" s="6" t="str">
        <f>VLOOKUP(A436,list!A:P,12,FALSE)</f>
        <v>Pangrati</v>
      </c>
      <c r="E436" s="6" t="str">
        <f t="shared" ref="E436:R436" si="431">IF($B436&lt;E$3,1,"")</f>
        <v/>
      </c>
      <c r="F436" s="6" t="str">
        <f t="shared" si="431"/>
        <v/>
      </c>
      <c r="G436" s="6" t="str">
        <f t="shared" si="431"/>
        <v/>
      </c>
      <c r="H436" s="6" t="str">
        <f t="shared" si="431"/>
        <v/>
      </c>
      <c r="I436" s="6" t="str">
        <f t="shared" si="431"/>
        <v/>
      </c>
      <c r="J436" s="6">
        <f t="shared" si="431"/>
        <v>1</v>
      </c>
      <c r="K436" s="6">
        <f t="shared" si="431"/>
        <v>1</v>
      </c>
      <c r="L436" s="6">
        <f t="shared" si="431"/>
        <v>1</v>
      </c>
      <c r="M436" s="6">
        <f t="shared" si="431"/>
        <v>1</v>
      </c>
      <c r="N436" s="6">
        <f t="shared" si="431"/>
        <v>1</v>
      </c>
      <c r="O436" s="6">
        <f t="shared" si="431"/>
        <v>1</v>
      </c>
      <c r="P436" s="6">
        <f t="shared" si="431"/>
        <v>1</v>
      </c>
      <c r="Q436" s="6">
        <f t="shared" si="431"/>
        <v>1</v>
      </c>
      <c r="R436" s="6">
        <f t="shared" si="431"/>
        <v>1</v>
      </c>
    </row>
    <row r="437" spans="1:18" ht="13">
      <c r="A437" s="11" t="s">
        <v>356</v>
      </c>
      <c r="B437" s="17">
        <f>VLOOKUP(A437,list!A:P,16,FALSE)</f>
        <v>45737</v>
      </c>
      <c r="C437" s="18">
        <f>VLOOKUP(A437,list!A:P,3,FALSE)</f>
        <v>940</v>
      </c>
      <c r="D437" s="6" t="str">
        <f>VLOOKUP(A437,list!A:P,12,FALSE)</f>
        <v>Cholargos</v>
      </c>
      <c r="E437" s="6" t="str">
        <f t="shared" ref="E437:R437" si="432">IF($B437&lt;E$3,1,"")</f>
        <v/>
      </c>
      <c r="F437" s="6" t="str">
        <f t="shared" si="432"/>
        <v/>
      </c>
      <c r="G437" s="6" t="str">
        <f t="shared" si="432"/>
        <v/>
      </c>
      <c r="H437" s="6" t="str">
        <f t="shared" si="432"/>
        <v/>
      </c>
      <c r="I437" s="6" t="str">
        <f t="shared" si="432"/>
        <v/>
      </c>
      <c r="J437" s="6">
        <f t="shared" si="432"/>
        <v>1</v>
      </c>
      <c r="K437" s="6">
        <f t="shared" si="432"/>
        <v>1</v>
      </c>
      <c r="L437" s="6">
        <f t="shared" si="432"/>
        <v>1</v>
      </c>
      <c r="M437" s="6">
        <f t="shared" si="432"/>
        <v>1</v>
      </c>
      <c r="N437" s="6">
        <f t="shared" si="432"/>
        <v>1</v>
      </c>
      <c r="O437" s="6">
        <f t="shared" si="432"/>
        <v>1</v>
      </c>
      <c r="P437" s="6">
        <f t="shared" si="432"/>
        <v>1</v>
      </c>
      <c r="Q437" s="6">
        <f t="shared" si="432"/>
        <v>1</v>
      </c>
      <c r="R437" s="6">
        <f t="shared" si="432"/>
        <v>1</v>
      </c>
    </row>
    <row r="438" spans="1:18" ht="13">
      <c r="A438" s="11" t="s">
        <v>359</v>
      </c>
      <c r="B438" s="17">
        <f>VLOOKUP(A438,list!A:P,16,FALSE)</f>
        <v>45678</v>
      </c>
      <c r="C438" s="18">
        <f>VLOOKUP(A438,list!A:P,3,FALSE)</f>
        <v>810</v>
      </c>
      <c r="D438" s="6" t="str">
        <f>VLOOKUP(A438,list!A:P,12,FALSE)</f>
        <v>Ampelokipoi</v>
      </c>
      <c r="E438" s="6" t="str">
        <f t="shared" ref="E438:R438" si="433">IF($B438&lt;E$3,1,"")</f>
        <v/>
      </c>
      <c r="F438" s="6" t="str">
        <f t="shared" si="433"/>
        <v/>
      </c>
      <c r="G438" s="6" t="str">
        <f t="shared" si="433"/>
        <v/>
      </c>
      <c r="H438" s="6">
        <f t="shared" si="433"/>
        <v>1</v>
      </c>
      <c r="I438" s="6">
        <f t="shared" si="433"/>
        <v>1</v>
      </c>
      <c r="J438" s="6">
        <f t="shared" si="433"/>
        <v>1</v>
      </c>
      <c r="K438" s="6">
        <f t="shared" si="433"/>
        <v>1</v>
      </c>
      <c r="L438" s="6">
        <f t="shared" si="433"/>
        <v>1</v>
      </c>
      <c r="M438" s="6">
        <f t="shared" si="433"/>
        <v>1</v>
      </c>
      <c r="N438" s="6">
        <f t="shared" si="433"/>
        <v>1</v>
      </c>
      <c r="O438" s="6">
        <f t="shared" si="433"/>
        <v>1</v>
      </c>
      <c r="P438" s="6">
        <f t="shared" si="433"/>
        <v>1</v>
      </c>
      <c r="Q438" s="6">
        <f t="shared" si="433"/>
        <v>1</v>
      </c>
      <c r="R438" s="6">
        <f t="shared" si="433"/>
        <v>1</v>
      </c>
    </row>
    <row r="439" spans="1:18" ht="13">
      <c r="A439" s="11" t="s">
        <v>362</v>
      </c>
      <c r="B439" s="17">
        <f>VLOOKUP(A439,list!A:P,16,FALSE)</f>
        <v>45678</v>
      </c>
      <c r="C439" s="18">
        <f>VLOOKUP(A439,list!A:P,3,FALSE)</f>
        <v>920</v>
      </c>
      <c r="D439" s="6" t="str">
        <f>VLOOKUP(A439,list!A:P,12,FALSE)</f>
        <v>Marousi</v>
      </c>
      <c r="E439" s="6" t="str">
        <f t="shared" ref="E439:R439" si="434">IF($B439&lt;E$3,1,"")</f>
        <v/>
      </c>
      <c r="F439" s="6" t="str">
        <f t="shared" si="434"/>
        <v/>
      </c>
      <c r="G439" s="6" t="str">
        <f t="shared" si="434"/>
        <v/>
      </c>
      <c r="H439" s="6">
        <f t="shared" si="434"/>
        <v>1</v>
      </c>
      <c r="I439" s="6">
        <f t="shared" si="434"/>
        <v>1</v>
      </c>
      <c r="J439" s="6">
        <f t="shared" si="434"/>
        <v>1</v>
      </c>
      <c r="K439" s="6">
        <f t="shared" si="434"/>
        <v>1</v>
      </c>
      <c r="L439" s="6">
        <f t="shared" si="434"/>
        <v>1</v>
      </c>
      <c r="M439" s="6">
        <f t="shared" si="434"/>
        <v>1</v>
      </c>
      <c r="N439" s="6">
        <f t="shared" si="434"/>
        <v>1</v>
      </c>
      <c r="O439" s="6">
        <f t="shared" si="434"/>
        <v>1</v>
      </c>
      <c r="P439" s="6">
        <f t="shared" si="434"/>
        <v>1</v>
      </c>
      <c r="Q439" s="6">
        <f t="shared" si="434"/>
        <v>1</v>
      </c>
      <c r="R439" s="6">
        <f t="shared" si="434"/>
        <v>1</v>
      </c>
    </row>
    <row r="440" spans="1:18" ht="13">
      <c r="A440" s="11" t="s">
        <v>365</v>
      </c>
      <c r="B440" s="17">
        <f>VLOOKUP(A440,list!A:P,16,FALSE)</f>
        <v>45678</v>
      </c>
      <c r="C440" s="18">
        <f>VLOOKUP(A440,list!A:P,3,FALSE)</f>
        <v>950</v>
      </c>
      <c r="D440" s="6" t="str">
        <f>VLOOKUP(A440,list!A:P,12,FALSE)</f>
        <v>Chalandri</v>
      </c>
      <c r="E440" s="6" t="str">
        <f t="shared" ref="E440:R440" si="435">IF($B440&lt;E$3,1,"")</f>
        <v/>
      </c>
      <c r="F440" s="6" t="str">
        <f t="shared" si="435"/>
        <v/>
      </c>
      <c r="G440" s="6" t="str">
        <f t="shared" si="435"/>
        <v/>
      </c>
      <c r="H440" s="6">
        <f t="shared" si="435"/>
        <v>1</v>
      </c>
      <c r="I440" s="6">
        <f t="shared" si="435"/>
        <v>1</v>
      </c>
      <c r="J440" s="6">
        <f t="shared" si="435"/>
        <v>1</v>
      </c>
      <c r="K440" s="6">
        <f t="shared" si="435"/>
        <v>1</v>
      </c>
      <c r="L440" s="6">
        <f t="shared" si="435"/>
        <v>1</v>
      </c>
      <c r="M440" s="6">
        <f t="shared" si="435"/>
        <v>1</v>
      </c>
      <c r="N440" s="6">
        <f t="shared" si="435"/>
        <v>1</v>
      </c>
      <c r="O440" s="6">
        <f t="shared" si="435"/>
        <v>1</v>
      </c>
      <c r="P440" s="6">
        <f t="shared" si="435"/>
        <v>1</v>
      </c>
      <c r="Q440" s="6">
        <f t="shared" si="435"/>
        <v>1</v>
      </c>
      <c r="R440" s="6">
        <f t="shared" si="435"/>
        <v>1</v>
      </c>
    </row>
    <row r="441" spans="1:18" ht="13">
      <c r="A441" s="11" t="s">
        <v>3502</v>
      </c>
      <c r="B441" s="17">
        <f>VLOOKUP(A441,list!A:P,16,FALSE)</f>
        <v>45678</v>
      </c>
      <c r="C441" s="18">
        <f>VLOOKUP(A441,list!A:P,3,FALSE)</f>
        <v>1300</v>
      </c>
      <c r="D441" s="6" t="str">
        <f>VLOOKUP(A441,list!A:P,12,FALSE)</f>
        <v>Chalandri</v>
      </c>
      <c r="E441" s="6" t="str">
        <f t="shared" ref="E441:R441" si="436">IF($B441&lt;E$3,1,"")</f>
        <v/>
      </c>
      <c r="F441" s="6" t="str">
        <f t="shared" si="436"/>
        <v/>
      </c>
      <c r="G441" s="6" t="str">
        <f t="shared" si="436"/>
        <v/>
      </c>
      <c r="H441" s="6">
        <f t="shared" si="436"/>
        <v>1</v>
      </c>
      <c r="I441" s="6">
        <f t="shared" si="436"/>
        <v>1</v>
      </c>
      <c r="J441" s="6">
        <f t="shared" si="436"/>
        <v>1</v>
      </c>
      <c r="K441" s="6">
        <f t="shared" si="436"/>
        <v>1</v>
      </c>
      <c r="L441" s="6">
        <f t="shared" si="436"/>
        <v>1</v>
      </c>
      <c r="M441" s="6">
        <f t="shared" si="436"/>
        <v>1</v>
      </c>
      <c r="N441" s="6">
        <f t="shared" si="436"/>
        <v>1</v>
      </c>
      <c r="O441" s="6">
        <f t="shared" si="436"/>
        <v>1</v>
      </c>
      <c r="P441" s="6">
        <f t="shared" si="436"/>
        <v>1</v>
      </c>
      <c r="Q441" s="6">
        <f t="shared" si="436"/>
        <v>1</v>
      </c>
      <c r="R441" s="6">
        <f t="shared" si="436"/>
        <v>1</v>
      </c>
    </row>
    <row r="442" spans="1:18" ht="13">
      <c r="A442" s="11" t="s">
        <v>3505</v>
      </c>
      <c r="B442" s="17">
        <f>VLOOKUP(A442,list!A:P,16,FALSE)</f>
        <v>45678</v>
      </c>
      <c r="C442" s="18">
        <f>VLOOKUP(A442,list!A:P,3,FALSE)</f>
        <v>1360</v>
      </c>
      <c r="D442" s="6" t="str">
        <f>VLOOKUP(A442,list!A:P,12,FALSE)</f>
        <v>Vasilissis Sofias Avenue</v>
      </c>
      <c r="E442" s="6" t="str">
        <f t="shared" ref="E442:R442" si="437">IF($B442&lt;E$3,1,"")</f>
        <v/>
      </c>
      <c r="F442" s="6" t="str">
        <f t="shared" si="437"/>
        <v/>
      </c>
      <c r="G442" s="6" t="str">
        <f t="shared" si="437"/>
        <v/>
      </c>
      <c r="H442" s="6">
        <f t="shared" si="437"/>
        <v>1</v>
      </c>
      <c r="I442" s="6">
        <f t="shared" si="437"/>
        <v>1</v>
      </c>
      <c r="J442" s="6">
        <f t="shared" si="437"/>
        <v>1</v>
      </c>
      <c r="K442" s="6">
        <f t="shared" si="437"/>
        <v>1</v>
      </c>
      <c r="L442" s="6">
        <f t="shared" si="437"/>
        <v>1</v>
      </c>
      <c r="M442" s="6">
        <f t="shared" si="437"/>
        <v>1</v>
      </c>
      <c r="N442" s="6">
        <f t="shared" si="437"/>
        <v>1</v>
      </c>
      <c r="O442" s="6">
        <f t="shared" si="437"/>
        <v>1</v>
      </c>
      <c r="P442" s="6">
        <f t="shared" si="437"/>
        <v>1</v>
      </c>
      <c r="Q442" s="6">
        <f t="shared" si="437"/>
        <v>1</v>
      </c>
      <c r="R442" s="6">
        <f t="shared" si="437"/>
        <v>1</v>
      </c>
    </row>
    <row r="443" spans="1:18" ht="13">
      <c r="A443" s="11" t="s">
        <v>1559</v>
      </c>
      <c r="B443" s="17">
        <f>VLOOKUP(A443,list!A:P,16,FALSE)</f>
        <v>45678</v>
      </c>
      <c r="C443" s="18">
        <f>VLOOKUP(A443,list!A:P,3,FALSE)</f>
        <v>1390</v>
      </c>
      <c r="D443" s="6" t="str">
        <f>VLOOKUP(A443,list!A:P,12,FALSE)</f>
        <v>Palaio Faliro</v>
      </c>
      <c r="E443" s="6" t="str">
        <f t="shared" ref="E443:R443" si="438">IF($B443&lt;E$3,1,"")</f>
        <v/>
      </c>
      <c r="F443" s="6" t="str">
        <f t="shared" si="438"/>
        <v/>
      </c>
      <c r="G443" s="6" t="str">
        <f t="shared" si="438"/>
        <v/>
      </c>
      <c r="H443" s="6">
        <f t="shared" si="438"/>
        <v>1</v>
      </c>
      <c r="I443" s="6">
        <f t="shared" si="438"/>
        <v>1</v>
      </c>
      <c r="J443" s="6">
        <f t="shared" si="438"/>
        <v>1</v>
      </c>
      <c r="K443" s="6">
        <f t="shared" si="438"/>
        <v>1</v>
      </c>
      <c r="L443" s="6">
        <f t="shared" si="438"/>
        <v>1</v>
      </c>
      <c r="M443" s="6">
        <f t="shared" si="438"/>
        <v>1</v>
      </c>
      <c r="N443" s="6">
        <f t="shared" si="438"/>
        <v>1</v>
      </c>
      <c r="O443" s="6">
        <f t="shared" si="438"/>
        <v>1</v>
      </c>
      <c r="P443" s="6">
        <f t="shared" si="438"/>
        <v>1</v>
      </c>
      <c r="Q443" s="6">
        <f t="shared" si="438"/>
        <v>1</v>
      </c>
      <c r="R443" s="6">
        <f t="shared" si="438"/>
        <v>1</v>
      </c>
    </row>
    <row r="444" spans="1:18" ht="13">
      <c r="A444" s="11" t="s">
        <v>3508</v>
      </c>
      <c r="B444" s="17">
        <f>VLOOKUP(A444,list!A:P,16,FALSE)</f>
        <v>45678</v>
      </c>
      <c r="C444" s="18">
        <f>VLOOKUP(A444,list!A:P,3,FALSE)</f>
        <v>1690</v>
      </c>
      <c r="D444" s="6" t="str">
        <f>VLOOKUP(A444,list!A:P,12,FALSE)</f>
        <v>Kolonaki</v>
      </c>
      <c r="E444" s="6" t="str">
        <f t="shared" ref="E444:R444" si="439">IF($B444&lt;E$3,1,"")</f>
        <v/>
      </c>
      <c r="F444" s="6" t="str">
        <f t="shared" si="439"/>
        <v/>
      </c>
      <c r="G444" s="6" t="str">
        <f t="shared" si="439"/>
        <v/>
      </c>
      <c r="H444" s="6">
        <f t="shared" si="439"/>
        <v>1</v>
      </c>
      <c r="I444" s="6">
        <f t="shared" si="439"/>
        <v>1</v>
      </c>
      <c r="J444" s="6">
        <f t="shared" si="439"/>
        <v>1</v>
      </c>
      <c r="K444" s="6">
        <f t="shared" si="439"/>
        <v>1</v>
      </c>
      <c r="L444" s="6">
        <f t="shared" si="439"/>
        <v>1</v>
      </c>
      <c r="M444" s="6">
        <f t="shared" si="439"/>
        <v>1</v>
      </c>
      <c r="N444" s="6">
        <f t="shared" si="439"/>
        <v>1</v>
      </c>
      <c r="O444" s="6">
        <f t="shared" si="439"/>
        <v>1</v>
      </c>
      <c r="P444" s="6">
        <f t="shared" si="439"/>
        <v>1</v>
      </c>
      <c r="Q444" s="6">
        <f t="shared" si="439"/>
        <v>1</v>
      </c>
      <c r="R444" s="6">
        <f t="shared" si="439"/>
        <v>1</v>
      </c>
    </row>
    <row r="445" spans="1:18" ht="13">
      <c r="A445" s="11" t="s">
        <v>3511</v>
      </c>
      <c r="B445" s="17">
        <f>VLOOKUP(A445,list!A:P,16,FALSE)</f>
        <v>45678</v>
      </c>
      <c r="C445" s="18">
        <f>VLOOKUP(A445,list!A:P,3,FALSE)</f>
        <v>1870</v>
      </c>
      <c r="D445" s="6" t="str">
        <f>VLOOKUP(A445,list!A:P,12,FALSE)</f>
        <v>Kifisia</v>
      </c>
      <c r="E445" s="6" t="str">
        <f t="shared" ref="E445:R445" si="440">IF($B445&lt;E$3,1,"")</f>
        <v/>
      </c>
      <c r="F445" s="6" t="str">
        <f t="shared" si="440"/>
        <v/>
      </c>
      <c r="G445" s="6" t="str">
        <f t="shared" si="440"/>
        <v/>
      </c>
      <c r="H445" s="6">
        <f t="shared" si="440"/>
        <v>1</v>
      </c>
      <c r="I445" s="6">
        <f t="shared" si="440"/>
        <v>1</v>
      </c>
      <c r="J445" s="6">
        <f t="shared" si="440"/>
        <v>1</v>
      </c>
      <c r="K445" s="6">
        <f t="shared" si="440"/>
        <v>1</v>
      </c>
      <c r="L445" s="6">
        <f t="shared" si="440"/>
        <v>1</v>
      </c>
      <c r="M445" s="6">
        <f t="shared" si="440"/>
        <v>1</v>
      </c>
      <c r="N445" s="6">
        <f t="shared" si="440"/>
        <v>1</v>
      </c>
      <c r="O445" s="6">
        <f t="shared" si="440"/>
        <v>1</v>
      </c>
      <c r="P445" s="6">
        <f t="shared" si="440"/>
        <v>1</v>
      </c>
      <c r="Q445" s="6">
        <f t="shared" si="440"/>
        <v>1</v>
      </c>
      <c r="R445" s="6">
        <f t="shared" si="440"/>
        <v>1</v>
      </c>
    </row>
    <row r="446" spans="1:18" ht="13">
      <c r="A446" s="11" t="s">
        <v>4609</v>
      </c>
      <c r="B446" s="17">
        <f>VLOOKUP(A446,list!A:P,16,FALSE)</f>
        <v>45678</v>
      </c>
      <c r="C446" s="18">
        <f>VLOOKUP(A446,list!A:P,3,FALSE)</f>
        <v>3350</v>
      </c>
      <c r="D446" s="6" t="str">
        <f>VLOOKUP(A446,list!A:P,12,FALSE)</f>
        <v>Politeia</v>
      </c>
      <c r="E446" s="6" t="str">
        <f t="shared" ref="E446:R446" si="441">IF($B446&lt;E$3,1,"")</f>
        <v/>
      </c>
      <c r="F446" s="6" t="str">
        <f t="shared" si="441"/>
        <v/>
      </c>
      <c r="G446" s="6" t="str">
        <f t="shared" si="441"/>
        <v/>
      </c>
      <c r="H446" s="6">
        <f t="shared" si="441"/>
        <v>1</v>
      </c>
      <c r="I446" s="6">
        <f t="shared" si="441"/>
        <v>1</v>
      </c>
      <c r="J446" s="6">
        <f t="shared" si="441"/>
        <v>1</v>
      </c>
      <c r="K446" s="6">
        <f t="shared" si="441"/>
        <v>1</v>
      </c>
      <c r="L446" s="6">
        <f t="shared" si="441"/>
        <v>1</v>
      </c>
      <c r="M446" s="6">
        <f t="shared" si="441"/>
        <v>1</v>
      </c>
      <c r="N446" s="6">
        <f t="shared" si="441"/>
        <v>1</v>
      </c>
      <c r="O446" s="6">
        <f t="shared" si="441"/>
        <v>1</v>
      </c>
      <c r="P446" s="6">
        <f t="shared" si="441"/>
        <v>1</v>
      </c>
      <c r="Q446" s="6">
        <f t="shared" si="441"/>
        <v>1</v>
      </c>
      <c r="R446" s="6">
        <f t="shared" si="441"/>
        <v>1</v>
      </c>
    </row>
    <row r="447" spans="1:18" ht="13">
      <c r="A447" s="11" t="s">
        <v>368</v>
      </c>
      <c r="B447" s="17">
        <f>VLOOKUP(A447,list!A:P,16,FALSE)</f>
        <v>45709</v>
      </c>
      <c r="C447" s="18">
        <f>VLOOKUP(A447,list!A:P,3,FALSE)</f>
        <v>890</v>
      </c>
      <c r="D447" s="6" t="str">
        <f>VLOOKUP(A447,list!A:P,12,FALSE)</f>
        <v>Ampelokipoi</v>
      </c>
      <c r="E447" s="6" t="str">
        <f t="shared" ref="E447:R447" si="442">IF($B447&lt;E$3,1,"")</f>
        <v/>
      </c>
      <c r="F447" s="6" t="str">
        <f t="shared" si="442"/>
        <v/>
      </c>
      <c r="G447" s="6" t="str">
        <f t="shared" si="442"/>
        <v/>
      </c>
      <c r="H447" s="6" t="str">
        <f t="shared" si="442"/>
        <v/>
      </c>
      <c r="I447" s="6">
        <f t="shared" si="442"/>
        <v>1</v>
      </c>
      <c r="J447" s="6">
        <f t="shared" si="442"/>
        <v>1</v>
      </c>
      <c r="K447" s="6">
        <f t="shared" si="442"/>
        <v>1</v>
      </c>
      <c r="L447" s="6">
        <f t="shared" si="442"/>
        <v>1</v>
      </c>
      <c r="M447" s="6">
        <f t="shared" si="442"/>
        <v>1</v>
      </c>
      <c r="N447" s="6">
        <f t="shared" si="442"/>
        <v>1</v>
      </c>
      <c r="O447" s="6">
        <f t="shared" si="442"/>
        <v>1</v>
      </c>
      <c r="P447" s="6">
        <f t="shared" si="442"/>
        <v>1</v>
      </c>
      <c r="Q447" s="6">
        <f t="shared" si="442"/>
        <v>1</v>
      </c>
      <c r="R447" s="6">
        <f t="shared" si="442"/>
        <v>1</v>
      </c>
    </row>
    <row r="448" spans="1:18" ht="13">
      <c r="A448" s="11" t="s">
        <v>3514</v>
      </c>
      <c r="B448" s="17">
        <f>VLOOKUP(A448,list!A:P,16,FALSE)</f>
        <v>45709</v>
      </c>
      <c r="C448" s="18">
        <f>VLOOKUP(A448,list!A:P,3,FALSE)</f>
        <v>1860</v>
      </c>
      <c r="D448" s="6" t="str">
        <f>VLOOKUP(A448,list!A:P,12,FALSE)</f>
        <v>Politeia</v>
      </c>
      <c r="E448" s="6" t="str">
        <f t="shared" ref="E448:R448" si="443">IF($B448&lt;E$3,1,"")</f>
        <v/>
      </c>
      <c r="F448" s="6" t="str">
        <f t="shared" si="443"/>
        <v/>
      </c>
      <c r="G448" s="6" t="str">
        <f t="shared" si="443"/>
        <v/>
      </c>
      <c r="H448" s="6" t="str">
        <f t="shared" si="443"/>
        <v/>
      </c>
      <c r="I448" s="6">
        <f t="shared" si="443"/>
        <v>1</v>
      </c>
      <c r="J448" s="6">
        <f t="shared" si="443"/>
        <v>1</v>
      </c>
      <c r="K448" s="6">
        <f t="shared" si="443"/>
        <v>1</v>
      </c>
      <c r="L448" s="6">
        <f t="shared" si="443"/>
        <v>1</v>
      </c>
      <c r="M448" s="6">
        <f t="shared" si="443"/>
        <v>1</v>
      </c>
      <c r="N448" s="6">
        <f t="shared" si="443"/>
        <v>1</v>
      </c>
      <c r="O448" s="6">
        <f t="shared" si="443"/>
        <v>1</v>
      </c>
      <c r="P448" s="6">
        <f t="shared" si="443"/>
        <v>1</v>
      </c>
      <c r="Q448" s="6">
        <f t="shared" si="443"/>
        <v>1</v>
      </c>
      <c r="R448" s="6">
        <f t="shared" si="443"/>
        <v>1</v>
      </c>
    </row>
    <row r="449" spans="1:18" ht="13">
      <c r="A449" s="11" t="s">
        <v>3517</v>
      </c>
      <c r="B449" s="17">
        <f>VLOOKUP(A449,list!A:P,16,FALSE)</f>
        <v>46012</v>
      </c>
      <c r="C449" s="18">
        <f>VLOOKUP(A449,list!A:P,3,FALSE)</f>
        <v>1890</v>
      </c>
      <c r="D449" s="6" t="str">
        <f>VLOOKUP(A449,list!A:P,12,FALSE)</f>
        <v>Filothei</v>
      </c>
      <c r="E449" s="6" t="str">
        <f t="shared" ref="E449:R449" si="444">IF($B449&lt;E$3,1,"")</f>
        <v/>
      </c>
      <c r="F449" s="6" t="str">
        <f t="shared" si="444"/>
        <v/>
      </c>
      <c r="G449" s="6" t="str">
        <f t="shared" si="444"/>
        <v/>
      </c>
      <c r="H449" s="6" t="str">
        <f t="shared" si="444"/>
        <v/>
      </c>
      <c r="I449" s="6" t="str">
        <f t="shared" si="444"/>
        <v/>
      </c>
      <c r="J449" s="6" t="str">
        <f t="shared" si="444"/>
        <v/>
      </c>
      <c r="K449" s="6" t="str">
        <f t="shared" si="444"/>
        <v/>
      </c>
      <c r="L449" s="6" t="str">
        <f t="shared" si="444"/>
        <v/>
      </c>
      <c r="M449" s="6" t="str">
        <f t="shared" si="444"/>
        <v/>
      </c>
      <c r="N449" s="6" t="str">
        <f t="shared" si="444"/>
        <v/>
      </c>
      <c r="O449" s="6" t="str">
        <f t="shared" si="444"/>
        <v/>
      </c>
      <c r="P449" s="6" t="str">
        <f t="shared" si="444"/>
        <v/>
      </c>
      <c r="Q449" s="6" t="str">
        <f t="shared" si="444"/>
        <v/>
      </c>
      <c r="R449" s="6" t="str">
        <f t="shared" si="444"/>
        <v/>
      </c>
    </row>
    <row r="450" spans="1:18" ht="13">
      <c r="A450" s="11" t="s">
        <v>371</v>
      </c>
      <c r="B450" s="17">
        <f>VLOOKUP(A450,list!A:P,16,FALSE)</f>
        <v>45647</v>
      </c>
      <c r="C450" s="18">
        <f>VLOOKUP(A450,list!A:P,3,FALSE)</f>
        <v>810</v>
      </c>
      <c r="D450" s="6" t="str">
        <f>VLOOKUP(A450,list!A:P,12,FALSE)</f>
        <v>Kifisia</v>
      </c>
      <c r="E450" s="6" t="str">
        <f t="shared" ref="E450:R450" si="445">IF($B450&lt;E$3,1,"")</f>
        <v/>
      </c>
      <c r="F450" s="6" t="str">
        <f t="shared" si="445"/>
        <v/>
      </c>
      <c r="G450" s="6">
        <f t="shared" si="445"/>
        <v>1</v>
      </c>
      <c r="H450" s="6">
        <f t="shared" si="445"/>
        <v>1</v>
      </c>
      <c r="I450" s="6">
        <f t="shared" si="445"/>
        <v>1</v>
      </c>
      <c r="J450" s="6">
        <f t="shared" si="445"/>
        <v>1</v>
      </c>
      <c r="K450" s="6">
        <f t="shared" si="445"/>
        <v>1</v>
      </c>
      <c r="L450" s="6">
        <f t="shared" si="445"/>
        <v>1</v>
      </c>
      <c r="M450" s="6">
        <f t="shared" si="445"/>
        <v>1</v>
      </c>
      <c r="N450" s="6">
        <f t="shared" si="445"/>
        <v>1</v>
      </c>
      <c r="O450" s="6">
        <f t="shared" si="445"/>
        <v>1</v>
      </c>
      <c r="P450" s="6">
        <f t="shared" si="445"/>
        <v>1</v>
      </c>
      <c r="Q450" s="6">
        <f t="shared" si="445"/>
        <v>1</v>
      </c>
      <c r="R450" s="6">
        <f t="shared" si="445"/>
        <v>1</v>
      </c>
    </row>
    <row r="451" spans="1:18" ht="13">
      <c r="A451" s="11" t="s">
        <v>1562</v>
      </c>
      <c r="B451" s="17">
        <f>VLOOKUP(A451,list!A:P,16,FALSE)</f>
        <v>45647</v>
      </c>
      <c r="C451" s="18">
        <f>VLOOKUP(A451,list!A:P,3,FALSE)</f>
        <v>1180</v>
      </c>
      <c r="D451" s="6" t="str">
        <f>VLOOKUP(A451,list!A:P,12,FALSE)</f>
        <v>Agia Paraskevi</v>
      </c>
      <c r="E451" s="6" t="str">
        <f t="shared" ref="E451:R451" si="446">IF($B451&lt;E$3,1,"")</f>
        <v/>
      </c>
      <c r="F451" s="6" t="str">
        <f t="shared" si="446"/>
        <v/>
      </c>
      <c r="G451" s="6">
        <f t="shared" si="446"/>
        <v>1</v>
      </c>
      <c r="H451" s="6">
        <f t="shared" si="446"/>
        <v>1</v>
      </c>
      <c r="I451" s="6">
        <f t="shared" si="446"/>
        <v>1</v>
      </c>
      <c r="J451" s="6">
        <f t="shared" si="446"/>
        <v>1</v>
      </c>
      <c r="K451" s="6">
        <f t="shared" si="446"/>
        <v>1</v>
      </c>
      <c r="L451" s="6">
        <f t="shared" si="446"/>
        <v>1</v>
      </c>
      <c r="M451" s="6">
        <f t="shared" si="446"/>
        <v>1</v>
      </c>
      <c r="N451" s="6">
        <f t="shared" si="446"/>
        <v>1</v>
      </c>
      <c r="O451" s="6">
        <f t="shared" si="446"/>
        <v>1</v>
      </c>
      <c r="P451" s="6">
        <f t="shared" si="446"/>
        <v>1</v>
      </c>
      <c r="Q451" s="6">
        <f t="shared" si="446"/>
        <v>1</v>
      </c>
      <c r="R451" s="6">
        <f t="shared" si="446"/>
        <v>1</v>
      </c>
    </row>
    <row r="452" spans="1:18" ht="13">
      <c r="A452" s="11" t="s">
        <v>1565</v>
      </c>
      <c r="B452" s="17">
        <f>VLOOKUP(A452,list!A:P,16,FALSE)</f>
        <v>45647</v>
      </c>
      <c r="C452" s="18">
        <f>VLOOKUP(A452,list!A:P,3,FALSE)</f>
        <v>1260</v>
      </c>
      <c r="D452" s="6" t="str">
        <f>VLOOKUP(A452,list!A:P,12,FALSE)</f>
        <v>Kolonaki</v>
      </c>
      <c r="E452" s="6" t="str">
        <f t="shared" ref="E452:R452" si="447">IF($B452&lt;E$3,1,"")</f>
        <v/>
      </c>
      <c r="F452" s="6" t="str">
        <f t="shared" si="447"/>
        <v/>
      </c>
      <c r="G452" s="6">
        <f t="shared" si="447"/>
        <v>1</v>
      </c>
      <c r="H452" s="6">
        <f t="shared" si="447"/>
        <v>1</v>
      </c>
      <c r="I452" s="6">
        <f t="shared" si="447"/>
        <v>1</v>
      </c>
      <c r="J452" s="6">
        <f t="shared" si="447"/>
        <v>1</v>
      </c>
      <c r="K452" s="6">
        <f t="shared" si="447"/>
        <v>1</v>
      </c>
      <c r="L452" s="6">
        <f t="shared" si="447"/>
        <v>1</v>
      </c>
      <c r="M452" s="6">
        <f t="shared" si="447"/>
        <v>1</v>
      </c>
      <c r="N452" s="6">
        <f t="shared" si="447"/>
        <v>1</v>
      </c>
      <c r="O452" s="6">
        <f t="shared" si="447"/>
        <v>1</v>
      </c>
      <c r="P452" s="6">
        <f t="shared" si="447"/>
        <v>1</v>
      </c>
      <c r="Q452" s="6">
        <f t="shared" si="447"/>
        <v>1</v>
      </c>
      <c r="R452" s="6">
        <f t="shared" si="447"/>
        <v>1</v>
      </c>
    </row>
    <row r="453" spans="1:18" ht="13">
      <c r="A453" s="11" t="s">
        <v>1568</v>
      </c>
      <c r="B453" s="17">
        <f>VLOOKUP(A453,list!A:P,16,FALSE)</f>
        <v>45647</v>
      </c>
      <c r="C453" s="18">
        <f>VLOOKUP(A453,list!A:P,3,FALSE)</f>
        <v>1320</v>
      </c>
      <c r="D453" s="6" t="str">
        <f>VLOOKUP(A453,list!A:P,12,FALSE)</f>
        <v>Cholargos</v>
      </c>
      <c r="E453" s="6" t="str">
        <f t="shared" ref="E453:R453" si="448">IF($B453&lt;E$3,1,"")</f>
        <v/>
      </c>
      <c r="F453" s="6" t="str">
        <f t="shared" si="448"/>
        <v/>
      </c>
      <c r="G453" s="6">
        <f t="shared" si="448"/>
        <v>1</v>
      </c>
      <c r="H453" s="6">
        <f t="shared" si="448"/>
        <v>1</v>
      </c>
      <c r="I453" s="6">
        <f t="shared" si="448"/>
        <v>1</v>
      </c>
      <c r="J453" s="6">
        <f t="shared" si="448"/>
        <v>1</v>
      </c>
      <c r="K453" s="6">
        <f t="shared" si="448"/>
        <v>1</v>
      </c>
      <c r="L453" s="6">
        <f t="shared" si="448"/>
        <v>1</v>
      </c>
      <c r="M453" s="6">
        <f t="shared" si="448"/>
        <v>1</v>
      </c>
      <c r="N453" s="6">
        <f t="shared" si="448"/>
        <v>1</v>
      </c>
      <c r="O453" s="6">
        <f t="shared" si="448"/>
        <v>1</v>
      </c>
      <c r="P453" s="6">
        <f t="shared" si="448"/>
        <v>1</v>
      </c>
      <c r="Q453" s="6">
        <f t="shared" si="448"/>
        <v>1</v>
      </c>
      <c r="R453" s="6">
        <f t="shared" si="448"/>
        <v>1</v>
      </c>
    </row>
    <row r="454" spans="1:18" ht="13">
      <c r="A454" s="11" t="s">
        <v>1570</v>
      </c>
      <c r="B454" s="17">
        <f>VLOOKUP(A454,list!A:P,16,FALSE)</f>
        <v>45647</v>
      </c>
      <c r="C454" s="18">
        <f>VLOOKUP(A454,list!A:P,3,FALSE)</f>
        <v>1410</v>
      </c>
      <c r="D454" s="6" t="str">
        <f>VLOOKUP(A454,list!A:P,12,FALSE)</f>
        <v>Pangrati</v>
      </c>
      <c r="E454" s="6" t="str">
        <f t="shared" ref="E454:R454" si="449">IF($B454&lt;E$3,1,"")</f>
        <v/>
      </c>
      <c r="F454" s="6" t="str">
        <f t="shared" si="449"/>
        <v/>
      </c>
      <c r="G454" s="6">
        <f t="shared" si="449"/>
        <v>1</v>
      </c>
      <c r="H454" s="6">
        <f t="shared" si="449"/>
        <v>1</v>
      </c>
      <c r="I454" s="6">
        <f t="shared" si="449"/>
        <v>1</v>
      </c>
      <c r="J454" s="6">
        <f t="shared" si="449"/>
        <v>1</v>
      </c>
      <c r="K454" s="6">
        <f t="shared" si="449"/>
        <v>1</v>
      </c>
      <c r="L454" s="6">
        <f t="shared" si="449"/>
        <v>1</v>
      </c>
      <c r="M454" s="6">
        <f t="shared" si="449"/>
        <v>1</v>
      </c>
      <c r="N454" s="6">
        <f t="shared" si="449"/>
        <v>1</v>
      </c>
      <c r="O454" s="6">
        <f t="shared" si="449"/>
        <v>1</v>
      </c>
      <c r="P454" s="6">
        <f t="shared" si="449"/>
        <v>1</v>
      </c>
      <c r="Q454" s="6">
        <f t="shared" si="449"/>
        <v>1</v>
      </c>
      <c r="R454" s="6">
        <f t="shared" si="449"/>
        <v>1</v>
      </c>
    </row>
    <row r="455" spans="1:18" ht="13">
      <c r="A455" s="11" t="s">
        <v>3520</v>
      </c>
      <c r="B455" s="17">
        <f>VLOOKUP(A455,list!A:P,16,FALSE)</f>
        <v>46255</v>
      </c>
      <c r="C455" s="18">
        <f>VLOOKUP(A455,list!A:P,3,FALSE)</f>
        <v>2380</v>
      </c>
      <c r="D455" s="6" t="str">
        <f>VLOOKUP(A455,list!A:P,12,FALSE)</f>
        <v>Marousi</v>
      </c>
      <c r="E455" s="6" t="str">
        <f t="shared" ref="E455:R455" si="450">IF($B455&lt;E$3,1,"")</f>
        <v/>
      </c>
      <c r="F455" s="6" t="str">
        <f t="shared" si="450"/>
        <v/>
      </c>
      <c r="G455" s="6" t="str">
        <f t="shared" si="450"/>
        <v/>
      </c>
      <c r="H455" s="6" t="str">
        <f t="shared" si="450"/>
        <v/>
      </c>
      <c r="I455" s="6" t="str">
        <f t="shared" si="450"/>
        <v/>
      </c>
      <c r="J455" s="6" t="str">
        <f t="shared" si="450"/>
        <v/>
      </c>
      <c r="K455" s="6" t="str">
        <f t="shared" si="450"/>
        <v/>
      </c>
      <c r="L455" s="6" t="str">
        <f t="shared" si="450"/>
        <v/>
      </c>
      <c r="M455" s="6" t="str">
        <f t="shared" si="450"/>
        <v/>
      </c>
      <c r="N455" s="6" t="str">
        <f t="shared" si="450"/>
        <v/>
      </c>
      <c r="O455" s="6" t="str">
        <f t="shared" si="450"/>
        <v/>
      </c>
      <c r="P455" s="6" t="str">
        <f t="shared" si="450"/>
        <v/>
      </c>
      <c r="Q455" s="6" t="str">
        <f t="shared" si="450"/>
        <v/>
      </c>
      <c r="R455" s="6" t="str">
        <f t="shared" si="450"/>
        <v/>
      </c>
    </row>
    <row r="456" spans="1:18" ht="13">
      <c r="A456" s="11" t="s">
        <v>374</v>
      </c>
      <c r="B456" s="17">
        <f>VLOOKUP(A456,list!A:P,16,FALSE)</f>
        <v>45890</v>
      </c>
      <c r="C456" s="18">
        <f>VLOOKUP(A456,list!A:P,3,FALSE)</f>
        <v>780</v>
      </c>
      <c r="D456" s="6" t="str">
        <f>VLOOKUP(A456,list!A:P,12,FALSE)</f>
        <v>Ampelokipoi</v>
      </c>
      <c r="E456" s="6" t="str">
        <f t="shared" ref="E456:R456" si="451">IF($B456&lt;E$3,1,"")</f>
        <v/>
      </c>
      <c r="F456" s="6" t="str">
        <f t="shared" si="451"/>
        <v/>
      </c>
      <c r="G456" s="6" t="str">
        <f t="shared" si="451"/>
        <v/>
      </c>
      <c r="H456" s="6" t="str">
        <f t="shared" si="451"/>
        <v/>
      </c>
      <c r="I456" s="6" t="str">
        <f t="shared" si="451"/>
        <v/>
      </c>
      <c r="J456" s="6" t="str">
        <f t="shared" si="451"/>
        <v/>
      </c>
      <c r="K456" s="6" t="str">
        <f t="shared" si="451"/>
        <v/>
      </c>
      <c r="L456" s="6" t="str">
        <f t="shared" si="451"/>
        <v/>
      </c>
      <c r="M456" s="6" t="str">
        <f t="shared" si="451"/>
        <v/>
      </c>
      <c r="N456" s="6" t="str">
        <f t="shared" si="451"/>
        <v/>
      </c>
      <c r="O456" s="6">
        <f t="shared" si="451"/>
        <v>1</v>
      </c>
      <c r="P456" s="6">
        <f t="shared" si="451"/>
        <v>1</v>
      </c>
      <c r="Q456" s="6">
        <f t="shared" si="451"/>
        <v>1</v>
      </c>
      <c r="R456" s="6">
        <f t="shared" si="451"/>
        <v>1</v>
      </c>
    </row>
    <row r="457" spans="1:18" ht="13">
      <c r="A457" s="11" t="s">
        <v>1573</v>
      </c>
      <c r="B457" s="17">
        <f>VLOOKUP(A457,list!A:P,16,FALSE)</f>
        <v>45890</v>
      </c>
      <c r="C457" s="18">
        <f>VLOOKUP(A457,list!A:P,3,FALSE)</f>
        <v>850</v>
      </c>
      <c r="D457" s="6" t="str">
        <f>VLOOKUP(A457,list!A:P,12,FALSE)</f>
        <v>Pangrati</v>
      </c>
      <c r="E457" s="6" t="str">
        <f t="shared" ref="E457:R457" si="452">IF($B457&lt;E$3,1,"")</f>
        <v/>
      </c>
      <c r="F457" s="6" t="str">
        <f t="shared" si="452"/>
        <v/>
      </c>
      <c r="G457" s="6" t="str">
        <f t="shared" si="452"/>
        <v/>
      </c>
      <c r="H457" s="6" t="str">
        <f t="shared" si="452"/>
        <v/>
      </c>
      <c r="I457" s="6" t="str">
        <f t="shared" si="452"/>
        <v/>
      </c>
      <c r="J457" s="6" t="str">
        <f t="shared" si="452"/>
        <v/>
      </c>
      <c r="K457" s="6" t="str">
        <f t="shared" si="452"/>
        <v/>
      </c>
      <c r="L457" s="6" t="str">
        <f t="shared" si="452"/>
        <v/>
      </c>
      <c r="M457" s="6" t="str">
        <f t="shared" si="452"/>
        <v/>
      </c>
      <c r="N457" s="6" t="str">
        <f t="shared" si="452"/>
        <v/>
      </c>
      <c r="O457" s="6">
        <f t="shared" si="452"/>
        <v>1</v>
      </c>
      <c r="P457" s="6">
        <f t="shared" si="452"/>
        <v>1</v>
      </c>
      <c r="Q457" s="6">
        <f t="shared" si="452"/>
        <v>1</v>
      </c>
      <c r="R457" s="6">
        <f t="shared" si="452"/>
        <v>1</v>
      </c>
    </row>
    <row r="458" spans="1:18" ht="13">
      <c r="A458" s="11" t="s">
        <v>1576</v>
      </c>
      <c r="B458" s="17">
        <f>VLOOKUP(A458,list!A:P,16,FALSE)</f>
        <v>45890</v>
      </c>
      <c r="C458" s="18">
        <f>VLOOKUP(A458,list!A:P,3,FALSE)</f>
        <v>1140</v>
      </c>
      <c r="D458" s="6" t="str">
        <f>VLOOKUP(A458,list!A:P,12,FALSE)</f>
        <v>Koukaki</v>
      </c>
      <c r="E458" s="6" t="str">
        <f t="shared" ref="E458:R458" si="453">IF($B458&lt;E$3,1,"")</f>
        <v/>
      </c>
      <c r="F458" s="6" t="str">
        <f t="shared" si="453"/>
        <v/>
      </c>
      <c r="G458" s="6" t="str">
        <f t="shared" si="453"/>
        <v/>
      </c>
      <c r="H458" s="6" t="str">
        <f t="shared" si="453"/>
        <v/>
      </c>
      <c r="I458" s="6" t="str">
        <f t="shared" si="453"/>
        <v/>
      </c>
      <c r="J458" s="6" t="str">
        <f t="shared" si="453"/>
        <v/>
      </c>
      <c r="K458" s="6" t="str">
        <f t="shared" si="453"/>
        <v/>
      </c>
      <c r="L458" s="6" t="str">
        <f t="shared" si="453"/>
        <v/>
      </c>
      <c r="M458" s="6" t="str">
        <f t="shared" si="453"/>
        <v/>
      </c>
      <c r="N458" s="6" t="str">
        <f t="shared" si="453"/>
        <v/>
      </c>
      <c r="O458" s="6">
        <f t="shared" si="453"/>
        <v>1</v>
      </c>
      <c r="P458" s="6">
        <f t="shared" si="453"/>
        <v>1</v>
      </c>
      <c r="Q458" s="6">
        <f t="shared" si="453"/>
        <v>1</v>
      </c>
      <c r="R458" s="6">
        <f t="shared" si="453"/>
        <v>1</v>
      </c>
    </row>
    <row r="459" spans="1:18" ht="13">
      <c r="A459" s="11" t="s">
        <v>3523</v>
      </c>
      <c r="B459" s="17">
        <f>VLOOKUP(A459,list!A:P,16,FALSE)</f>
        <v>45890</v>
      </c>
      <c r="C459" s="18">
        <f>VLOOKUP(A459,list!A:P,3,FALSE)</f>
        <v>1690</v>
      </c>
      <c r="D459" s="6" t="str">
        <f>VLOOKUP(A459,list!A:P,12,FALSE)</f>
        <v>Chalandri</v>
      </c>
      <c r="E459" s="6" t="str">
        <f t="shared" ref="E459:R459" si="454">IF($B459&lt;E$3,1,"")</f>
        <v/>
      </c>
      <c r="F459" s="6" t="str">
        <f t="shared" si="454"/>
        <v/>
      </c>
      <c r="G459" s="6" t="str">
        <f t="shared" si="454"/>
        <v/>
      </c>
      <c r="H459" s="6" t="str">
        <f t="shared" si="454"/>
        <v/>
      </c>
      <c r="I459" s="6" t="str">
        <f t="shared" si="454"/>
        <v/>
      </c>
      <c r="J459" s="6" t="str">
        <f t="shared" si="454"/>
        <v/>
      </c>
      <c r="K459" s="6" t="str">
        <f t="shared" si="454"/>
        <v/>
      </c>
      <c r="L459" s="6" t="str">
        <f t="shared" si="454"/>
        <v/>
      </c>
      <c r="M459" s="6" t="str">
        <f t="shared" si="454"/>
        <v/>
      </c>
      <c r="N459" s="6" t="str">
        <f t="shared" si="454"/>
        <v/>
      </c>
      <c r="O459" s="6">
        <f t="shared" si="454"/>
        <v>1</v>
      </c>
      <c r="P459" s="6">
        <f t="shared" si="454"/>
        <v>1</v>
      </c>
      <c r="Q459" s="6">
        <f t="shared" si="454"/>
        <v>1</v>
      </c>
      <c r="R459" s="6">
        <f t="shared" si="454"/>
        <v>1</v>
      </c>
    </row>
    <row r="460" spans="1:18" ht="13">
      <c r="A460" s="11" t="s">
        <v>1579</v>
      </c>
      <c r="B460" s="17">
        <f>VLOOKUP(A460,list!A:P,16,FALSE)</f>
        <v>45890</v>
      </c>
      <c r="C460" s="18">
        <f>VLOOKUP(A460,list!A:P,3,FALSE)</f>
        <v>1900</v>
      </c>
      <c r="D460" s="6" t="str">
        <f>VLOOKUP(A460,list!A:P,12,FALSE)</f>
        <v>Kolonaki</v>
      </c>
      <c r="E460" s="6" t="str">
        <f t="shared" ref="E460:R460" si="455">IF($B460&lt;E$3,1,"")</f>
        <v/>
      </c>
      <c r="F460" s="6" t="str">
        <f t="shared" si="455"/>
        <v/>
      </c>
      <c r="G460" s="6" t="str">
        <f t="shared" si="455"/>
        <v/>
      </c>
      <c r="H460" s="6" t="str">
        <f t="shared" si="455"/>
        <v/>
      </c>
      <c r="I460" s="6" t="str">
        <f t="shared" si="455"/>
        <v/>
      </c>
      <c r="J460" s="6" t="str">
        <f t="shared" si="455"/>
        <v/>
      </c>
      <c r="K460" s="6" t="str">
        <f t="shared" si="455"/>
        <v/>
      </c>
      <c r="L460" s="6" t="str">
        <f t="shared" si="455"/>
        <v/>
      </c>
      <c r="M460" s="6" t="str">
        <f t="shared" si="455"/>
        <v/>
      </c>
      <c r="N460" s="6" t="str">
        <f t="shared" si="455"/>
        <v/>
      </c>
      <c r="O460" s="6">
        <f t="shared" si="455"/>
        <v>1</v>
      </c>
      <c r="P460" s="6">
        <f t="shared" si="455"/>
        <v>1</v>
      </c>
      <c r="Q460" s="6">
        <f t="shared" si="455"/>
        <v>1</v>
      </c>
      <c r="R460" s="6">
        <f t="shared" si="455"/>
        <v>1</v>
      </c>
    </row>
    <row r="461" spans="1:18" ht="13">
      <c r="A461" s="11" t="s">
        <v>377</v>
      </c>
      <c r="B461" s="17">
        <f>VLOOKUP(A461,list!A:P,16,FALSE)</f>
        <v>45950</v>
      </c>
      <c r="C461" s="18">
        <f>VLOOKUP(A461,list!A:P,3,FALSE)</f>
        <v>1060</v>
      </c>
      <c r="D461" s="6" t="str">
        <f>VLOOKUP(A461,list!A:P,12,FALSE)</f>
        <v>Marousi</v>
      </c>
      <c r="E461" s="6" t="str">
        <f t="shared" ref="E461:R461" si="456">IF($B461&lt;E$3,1,"")</f>
        <v/>
      </c>
      <c r="F461" s="6" t="str">
        <f t="shared" si="456"/>
        <v/>
      </c>
      <c r="G461" s="6" t="str">
        <f t="shared" si="456"/>
        <v/>
      </c>
      <c r="H461" s="6" t="str">
        <f t="shared" si="456"/>
        <v/>
      </c>
      <c r="I461" s="6" t="str">
        <f t="shared" si="456"/>
        <v/>
      </c>
      <c r="J461" s="6" t="str">
        <f t="shared" si="456"/>
        <v/>
      </c>
      <c r="K461" s="6" t="str">
        <f t="shared" si="456"/>
        <v/>
      </c>
      <c r="L461" s="6" t="str">
        <f t="shared" si="456"/>
        <v/>
      </c>
      <c r="M461" s="6" t="str">
        <f t="shared" si="456"/>
        <v/>
      </c>
      <c r="N461" s="6" t="str">
        <f t="shared" si="456"/>
        <v/>
      </c>
      <c r="O461" s="6" t="str">
        <f t="shared" si="456"/>
        <v/>
      </c>
      <c r="P461" s="6" t="str">
        <f t="shared" si="456"/>
        <v/>
      </c>
      <c r="Q461" s="6">
        <f t="shared" si="456"/>
        <v>1</v>
      </c>
      <c r="R461" s="6">
        <f t="shared" si="456"/>
        <v>1</v>
      </c>
    </row>
    <row r="462" spans="1:18" ht="13">
      <c r="A462" s="11" t="s">
        <v>1582</v>
      </c>
      <c r="B462" s="17">
        <f>VLOOKUP(A462,list!A:P,16,FALSE)</f>
        <v>45950</v>
      </c>
      <c r="C462" s="18">
        <f>VLOOKUP(A462,list!A:P,3,FALSE)</f>
        <v>1180</v>
      </c>
      <c r="D462" s="6" t="str">
        <f>VLOOKUP(A462,list!A:P,12,FALSE)</f>
        <v>Ampelokipoi</v>
      </c>
      <c r="E462" s="6" t="str">
        <f t="shared" ref="E462:R462" si="457">IF($B462&lt;E$3,1,"")</f>
        <v/>
      </c>
      <c r="F462" s="6" t="str">
        <f t="shared" si="457"/>
        <v/>
      </c>
      <c r="G462" s="6" t="str">
        <f t="shared" si="457"/>
        <v/>
      </c>
      <c r="H462" s="6" t="str">
        <f t="shared" si="457"/>
        <v/>
      </c>
      <c r="I462" s="6" t="str">
        <f t="shared" si="457"/>
        <v/>
      </c>
      <c r="J462" s="6" t="str">
        <f t="shared" si="457"/>
        <v/>
      </c>
      <c r="K462" s="6" t="str">
        <f t="shared" si="457"/>
        <v/>
      </c>
      <c r="L462" s="6" t="str">
        <f t="shared" si="457"/>
        <v/>
      </c>
      <c r="M462" s="6" t="str">
        <f t="shared" si="457"/>
        <v/>
      </c>
      <c r="N462" s="6" t="str">
        <f t="shared" si="457"/>
        <v/>
      </c>
      <c r="O462" s="6" t="str">
        <f t="shared" si="457"/>
        <v/>
      </c>
      <c r="P462" s="6" t="str">
        <f t="shared" si="457"/>
        <v/>
      </c>
      <c r="Q462" s="6">
        <f t="shared" si="457"/>
        <v>1</v>
      </c>
      <c r="R462" s="6">
        <f t="shared" si="457"/>
        <v>1</v>
      </c>
    </row>
    <row r="463" spans="1:18" ht="13">
      <c r="A463" s="11" t="s">
        <v>1585</v>
      </c>
      <c r="B463" s="17">
        <f>VLOOKUP(A463,list!A:P,16,FALSE)</f>
        <v>45585</v>
      </c>
      <c r="C463" s="18">
        <f>VLOOKUP(A463,list!A:P,3,FALSE)</f>
        <v>970</v>
      </c>
      <c r="D463" s="6" t="str">
        <f>VLOOKUP(A463,list!A:P,12,FALSE)</f>
        <v>Marousi</v>
      </c>
      <c r="E463" s="6">
        <f t="shared" ref="E463:R463" si="458">IF($B463&lt;E$3,1,"")</f>
        <v>1</v>
      </c>
      <c r="F463" s="6">
        <f t="shared" si="458"/>
        <v>1</v>
      </c>
      <c r="G463" s="6">
        <f t="shared" si="458"/>
        <v>1</v>
      </c>
      <c r="H463" s="6">
        <f t="shared" si="458"/>
        <v>1</v>
      </c>
      <c r="I463" s="6">
        <f t="shared" si="458"/>
        <v>1</v>
      </c>
      <c r="J463" s="6">
        <f t="shared" si="458"/>
        <v>1</v>
      </c>
      <c r="K463" s="6">
        <f t="shared" si="458"/>
        <v>1</v>
      </c>
      <c r="L463" s="6">
        <f t="shared" si="458"/>
        <v>1</v>
      </c>
      <c r="M463" s="6">
        <f t="shared" si="458"/>
        <v>1</v>
      </c>
      <c r="N463" s="6">
        <f t="shared" si="458"/>
        <v>1</v>
      </c>
      <c r="O463" s="6">
        <f t="shared" si="458"/>
        <v>1</v>
      </c>
      <c r="P463" s="6">
        <f t="shared" si="458"/>
        <v>1</v>
      </c>
      <c r="Q463" s="6">
        <f t="shared" si="458"/>
        <v>1</v>
      </c>
      <c r="R463" s="6">
        <f t="shared" si="458"/>
        <v>1</v>
      </c>
    </row>
    <row r="464" spans="1:18" ht="13">
      <c r="A464" s="11" t="s">
        <v>1588</v>
      </c>
      <c r="B464" s="17">
        <f>VLOOKUP(A464,list!A:P,16,FALSE)</f>
        <v>45585</v>
      </c>
      <c r="C464" s="18">
        <f>VLOOKUP(A464,list!A:P,3,FALSE)</f>
        <v>1010</v>
      </c>
      <c r="D464" s="6" t="str">
        <f>VLOOKUP(A464,list!A:P,12,FALSE)</f>
        <v>Marousi</v>
      </c>
      <c r="E464" s="6">
        <f t="shared" ref="E464:R464" si="459">IF($B464&lt;E$3,1,"")</f>
        <v>1</v>
      </c>
      <c r="F464" s="6">
        <f t="shared" si="459"/>
        <v>1</v>
      </c>
      <c r="G464" s="6">
        <f t="shared" si="459"/>
        <v>1</v>
      </c>
      <c r="H464" s="6">
        <f t="shared" si="459"/>
        <v>1</v>
      </c>
      <c r="I464" s="6">
        <f t="shared" si="459"/>
        <v>1</v>
      </c>
      <c r="J464" s="6">
        <f t="shared" si="459"/>
        <v>1</v>
      </c>
      <c r="K464" s="6">
        <f t="shared" si="459"/>
        <v>1</v>
      </c>
      <c r="L464" s="6">
        <f t="shared" si="459"/>
        <v>1</v>
      </c>
      <c r="M464" s="6">
        <f t="shared" si="459"/>
        <v>1</v>
      </c>
      <c r="N464" s="6">
        <f t="shared" si="459"/>
        <v>1</v>
      </c>
      <c r="O464" s="6">
        <f t="shared" si="459"/>
        <v>1</v>
      </c>
      <c r="P464" s="6">
        <f t="shared" si="459"/>
        <v>1</v>
      </c>
      <c r="Q464" s="6">
        <f t="shared" si="459"/>
        <v>1</v>
      </c>
      <c r="R464" s="6">
        <f t="shared" si="459"/>
        <v>1</v>
      </c>
    </row>
    <row r="465" spans="1:18" ht="13">
      <c r="A465" s="11" t="s">
        <v>1591</v>
      </c>
      <c r="B465" s="17">
        <f>VLOOKUP(A465,list!A:P,16,FALSE)</f>
        <v>45585</v>
      </c>
      <c r="C465" s="18">
        <f>VLOOKUP(A465,list!A:P,3,FALSE)</f>
        <v>1150</v>
      </c>
      <c r="D465" s="6" t="str">
        <f>VLOOKUP(A465,list!A:P,12,FALSE)</f>
        <v>Palaio Faliro</v>
      </c>
      <c r="E465" s="6">
        <f t="shared" ref="E465:R465" si="460">IF($B465&lt;E$3,1,"")</f>
        <v>1</v>
      </c>
      <c r="F465" s="6">
        <f t="shared" si="460"/>
        <v>1</v>
      </c>
      <c r="G465" s="6">
        <f t="shared" si="460"/>
        <v>1</v>
      </c>
      <c r="H465" s="6">
        <f t="shared" si="460"/>
        <v>1</v>
      </c>
      <c r="I465" s="6">
        <f t="shared" si="460"/>
        <v>1</v>
      </c>
      <c r="J465" s="6">
        <f t="shared" si="460"/>
        <v>1</v>
      </c>
      <c r="K465" s="6">
        <f t="shared" si="460"/>
        <v>1</v>
      </c>
      <c r="L465" s="6">
        <f t="shared" si="460"/>
        <v>1</v>
      </c>
      <c r="M465" s="6">
        <f t="shared" si="460"/>
        <v>1</v>
      </c>
      <c r="N465" s="6">
        <f t="shared" si="460"/>
        <v>1</v>
      </c>
      <c r="O465" s="6">
        <f t="shared" si="460"/>
        <v>1</v>
      </c>
      <c r="P465" s="6">
        <f t="shared" si="460"/>
        <v>1</v>
      </c>
      <c r="Q465" s="6">
        <f t="shared" si="460"/>
        <v>1</v>
      </c>
      <c r="R465" s="6">
        <f t="shared" si="460"/>
        <v>1</v>
      </c>
    </row>
    <row r="466" spans="1:18" ht="13">
      <c r="A466" s="11" t="s">
        <v>380</v>
      </c>
      <c r="B466" s="17">
        <f>VLOOKUP(A466,list!A:P,16,FALSE)</f>
        <v>45797</v>
      </c>
      <c r="C466" s="18">
        <f>VLOOKUP(A466,list!A:P,3,FALSE)</f>
        <v>970</v>
      </c>
      <c r="D466" s="6" t="str">
        <f>VLOOKUP(A466,list!A:P,12,FALSE)</f>
        <v>Marousi</v>
      </c>
      <c r="E466" s="6" t="str">
        <f t="shared" ref="E466:R466" si="461">IF($B466&lt;E$3,1,"")</f>
        <v/>
      </c>
      <c r="F466" s="6" t="str">
        <f t="shared" si="461"/>
        <v/>
      </c>
      <c r="G466" s="6" t="str">
        <f t="shared" si="461"/>
        <v/>
      </c>
      <c r="H466" s="6" t="str">
        <f t="shared" si="461"/>
        <v/>
      </c>
      <c r="I466" s="6" t="str">
        <f t="shared" si="461"/>
        <v/>
      </c>
      <c r="J466" s="6" t="str">
        <f t="shared" si="461"/>
        <v/>
      </c>
      <c r="K466" s="6" t="str">
        <f t="shared" si="461"/>
        <v/>
      </c>
      <c r="L466" s="6">
        <f t="shared" si="461"/>
        <v>1</v>
      </c>
      <c r="M466" s="6">
        <f t="shared" si="461"/>
        <v>1</v>
      </c>
      <c r="N466" s="6">
        <f t="shared" si="461"/>
        <v>1</v>
      </c>
      <c r="O466" s="6">
        <f t="shared" si="461"/>
        <v>1</v>
      </c>
      <c r="P466" s="6">
        <f t="shared" si="461"/>
        <v>1</v>
      </c>
      <c r="Q466" s="6">
        <f t="shared" si="461"/>
        <v>1</v>
      </c>
      <c r="R466" s="6">
        <f t="shared" si="461"/>
        <v>1</v>
      </c>
    </row>
    <row r="467" spans="1:18" ht="13">
      <c r="A467" s="11" t="s">
        <v>1594</v>
      </c>
      <c r="B467" s="17">
        <f>VLOOKUP(A467,list!A:P,16,FALSE)</f>
        <v>45797</v>
      </c>
      <c r="C467" s="18">
        <f>VLOOKUP(A467,list!A:P,3,FALSE)</f>
        <v>1070</v>
      </c>
      <c r="D467" s="6" t="str">
        <f>VLOOKUP(A467,list!A:P,12,FALSE)</f>
        <v>Marousi</v>
      </c>
      <c r="E467" s="6" t="str">
        <f t="shared" ref="E467:R467" si="462">IF($B467&lt;E$3,1,"")</f>
        <v/>
      </c>
      <c r="F467" s="6" t="str">
        <f t="shared" si="462"/>
        <v/>
      </c>
      <c r="G467" s="6" t="str">
        <f t="shared" si="462"/>
        <v/>
      </c>
      <c r="H467" s="6" t="str">
        <f t="shared" si="462"/>
        <v/>
      </c>
      <c r="I467" s="6" t="str">
        <f t="shared" si="462"/>
        <v/>
      </c>
      <c r="J467" s="6" t="str">
        <f t="shared" si="462"/>
        <v/>
      </c>
      <c r="K467" s="6" t="str">
        <f t="shared" si="462"/>
        <v/>
      </c>
      <c r="L467" s="6">
        <f t="shared" si="462"/>
        <v>1</v>
      </c>
      <c r="M467" s="6">
        <f t="shared" si="462"/>
        <v>1</v>
      </c>
      <c r="N467" s="6">
        <f t="shared" si="462"/>
        <v>1</v>
      </c>
      <c r="O467" s="6">
        <f t="shared" si="462"/>
        <v>1</v>
      </c>
      <c r="P467" s="6">
        <f t="shared" si="462"/>
        <v>1</v>
      </c>
      <c r="Q467" s="6">
        <f t="shared" si="462"/>
        <v>1</v>
      </c>
      <c r="R467" s="6">
        <f t="shared" si="462"/>
        <v>1</v>
      </c>
    </row>
    <row r="468" spans="1:18" ht="13">
      <c r="A468" s="11" t="s">
        <v>1597</v>
      </c>
      <c r="B468" s="17">
        <f>VLOOKUP(A468,list!A:P,16,FALSE)</f>
        <v>45797</v>
      </c>
      <c r="C468" s="18">
        <f>VLOOKUP(A468,list!A:P,3,FALSE)</f>
        <v>1470</v>
      </c>
      <c r="D468" s="6" t="str">
        <f>VLOOKUP(A468,list!A:P,12,FALSE)</f>
        <v>Marousi</v>
      </c>
      <c r="E468" s="6" t="str">
        <f t="shared" ref="E468:R468" si="463">IF($B468&lt;E$3,1,"")</f>
        <v/>
      </c>
      <c r="F468" s="6" t="str">
        <f t="shared" si="463"/>
        <v/>
      </c>
      <c r="G468" s="6" t="str">
        <f t="shared" si="463"/>
        <v/>
      </c>
      <c r="H468" s="6" t="str">
        <f t="shared" si="463"/>
        <v/>
      </c>
      <c r="I468" s="6" t="str">
        <f t="shared" si="463"/>
        <v/>
      </c>
      <c r="J468" s="6" t="str">
        <f t="shared" si="463"/>
        <v/>
      </c>
      <c r="K468" s="6" t="str">
        <f t="shared" si="463"/>
        <v/>
      </c>
      <c r="L468" s="6">
        <f t="shared" si="463"/>
        <v>1</v>
      </c>
      <c r="M468" s="6">
        <f t="shared" si="463"/>
        <v>1</v>
      </c>
      <c r="N468" s="6">
        <f t="shared" si="463"/>
        <v>1</v>
      </c>
      <c r="O468" s="6">
        <f t="shared" si="463"/>
        <v>1</v>
      </c>
      <c r="P468" s="6">
        <f t="shared" si="463"/>
        <v>1</v>
      </c>
      <c r="Q468" s="6">
        <f t="shared" si="463"/>
        <v>1</v>
      </c>
      <c r="R468" s="6">
        <f t="shared" si="463"/>
        <v>1</v>
      </c>
    </row>
    <row r="469" spans="1:18" ht="13">
      <c r="A469" s="11" t="s">
        <v>383</v>
      </c>
      <c r="B469" s="17">
        <f>VLOOKUP(A469,list!A:P,16,FALSE)</f>
        <v>45736</v>
      </c>
      <c r="C469" s="18">
        <f>VLOOKUP(A469,list!A:P,3,FALSE)</f>
        <v>800</v>
      </c>
      <c r="D469" s="6" t="str">
        <f>VLOOKUP(A469,list!A:P,12,FALSE)</f>
        <v>Koukaki</v>
      </c>
      <c r="E469" s="6" t="str">
        <f t="shared" ref="E469:R469" si="464">IF($B469&lt;E$3,1,"")</f>
        <v/>
      </c>
      <c r="F469" s="6" t="str">
        <f t="shared" si="464"/>
        <v/>
      </c>
      <c r="G469" s="6" t="str">
        <f t="shared" si="464"/>
        <v/>
      </c>
      <c r="H469" s="6" t="str">
        <f t="shared" si="464"/>
        <v/>
      </c>
      <c r="I469" s="6" t="str">
        <f t="shared" si="464"/>
        <v/>
      </c>
      <c r="J469" s="6">
        <f t="shared" si="464"/>
        <v>1</v>
      </c>
      <c r="K469" s="6">
        <f t="shared" si="464"/>
        <v>1</v>
      </c>
      <c r="L469" s="6">
        <f t="shared" si="464"/>
        <v>1</v>
      </c>
      <c r="M469" s="6">
        <f t="shared" si="464"/>
        <v>1</v>
      </c>
      <c r="N469" s="6">
        <f t="shared" si="464"/>
        <v>1</v>
      </c>
      <c r="O469" s="6">
        <f t="shared" si="464"/>
        <v>1</v>
      </c>
      <c r="P469" s="6">
        <f t="shared" si="464"/>
        <v>1</v>
      </c>
      <c r="Q469" s="6">
        <f t="shared" si="464"/>
        <v>1</v>
      </c>
      <c r="R469" s="6">
        <f t="shared" si="464"/>
        <v>1</v>
      </c>
    </row>
    <row r="470" spans="1:18" ht="13">
      <c r="A470" s="11" t="s">
        <v>3526</v>
      </c>
      <c r="B470" s="17">
        <f>VLOOKUP(A470,list!A:P,16,FALSE)</f>
        <v>45828</v>
      </c>
      <c r="C470" s="18">
        <f>VLOOKUP(A470,list!A:P,3,FALSE)</f>
        <v>1490</v>
      </c>
      <c r="D470" s="6" t="str">
        <f>VLOOKUP(A470,list!A:P,12,FALSE)</f>
        <v>Marousi</v>
      </c>
      <c r="E470" s="6" t="str">
        <f t="shared" ref="E470:R470" si="465">IF($B470&lt;E$3,1,"")</f>
        <v/>
      </c>
      <c r="F470" s="6" t="str">
        <f t="shared" si="465"/>
        <v/>
      </c>
      <c r="G470" s="6" t="str">
        <f t="shared" si="465"/>
        <v/>
      </c>
      <c r="H470" s="6" t="str">
        <f t="shared" si="465"/>
        <v/>
      </c>
      <c r="I470" s="6" t="str">
        <f t="shared" si="465"/>
        <v/>
      </c>
      <c r="J470" s="6" t="str">
        <f t="shared" si="465"/>
        <v/>
      </c>
      <c r="K470" s="6" t="str">
        <f t="shared" si="465"/>
        <v/>
      </c>
      <c r="L470" s="6" t="str">
        <f t="shared" si="465"/>
        <v/>
      </c>
      <c r="M470" s="6">
        <f t="shared" si="465"/>
        <v>1</v>
      </c>
      <c r="N470" s="6">
        <f t="shared" si="465"/>
        <v>1</v>
      </c>
      <c r="O470" s="6">
        <f t="shared" si="465"/>
        <v>1</v>
      </c>
      <c r="P470" s="6">
        <f t="shared" si="465"/>
        <v>1</v>
      </c>
      <c r="Q470" s="6">
        <f t="shared" si="465"/>
        <v>1</v>
      </c>
      <c r="R470" s="6">
        <f t="shared" si="465"/>
        <v>1</v>
      </c>
    </row>
    <row r="471" spans="1:18" ht="13">
      <c r="A471" s="11" t="s">
        <v>1600</v>
      </c>
      <c r="B471" s="17">
        <f>VLOOKUP(A471,list!A:P,16,FALSE)</f>
        <v>45828</v>
      </c>
      <c r="C471" s="18">
        <f>VLOOKUP(A471,list!A:P,3,FALSE)</f>
        <v>2730</v>
      </c>
      <c r="D471" s="6" t="str">
        <f>VLOOKUP(A471,list!A:P,12,FALSE)</f>
        <v>Kolonaki</v>
      </c>
      <c r="E471" s="6" t="str">
        <f t="shared" ref="E471:R471" si="466">IF($B471&lt;E$3,1,"")</f>
        <v/>
      </c>
      <c r="F471" s="6" t="str">
        <f t="shared" si="466"/>
        <v/>
      </c>
      <c r="G471" s="6" t="str">
        <f t="shared" si="466"/>
        <v/>
      </c>
      <c r="H471" s="6" t="str">
        <f t="shared" si="466"/>
        <v/>
      </c>
      <c r="I471" s="6" t="str">
        <f t="shared" si="466"/>
        <v/>
      </c>
      <c r="J471" s="6" t="str">
        <f t="shared" si="466"/>
        <v/>
      </c>
      <c r="K471" s="6" t="str">
        <f t="shared" si="466"/>
        <v/>
      </c>
      <c r="L471" s="6" t="str">
        <f t="shared" si="466"/>
        <v/>
      </c>
      <c r="M471" s="6">
        <f t="shared" si="466"/>
        <v>1</v>
      </c>
      <c r="N471" s="6">
        <f t="shared" si="466"/>
        <v>1</v>
      </c>
      <c r="O471" s="6">
        <f t="shared" si="466"/>
        <v>1</v>
      </c>
      <c r="P471" s="6">
        <f t="shared" si="466"/>
        <v>1</v>
      </c>
      <c r="Q471" s="6">
        <f t="shared" si="466"/>
        <v>1</v>
      </c>
      <c r="R471" s="6">
        <f t="shared" si="466"/>
        <v>1</v>
      </c>
    </row>
    <row r="472" spans="1:18" ht="13">
      <c r="A472" s="11" t="s">
        <v>386</v>
      </c>
      <c r="B472" s="17">
        <f>VLOOKUP(A472,list!A:P,16,FALSE)</f>
        <v>45858</v>
      </c>
      <c r="C472" s="18">
        <f>VLOOKUP(A472,list!A:P,3,FALSE)</f>
        <v>970</v>
      </c>
      <c r="D472" s="6" t="str">
        <f>VLOOKUP(A472,list!A:P,12,FALSE)</f>
        <v>Ampelokipoi</v>
      </c>
      <c r="E472" s="6" t="str">
        <f t="shared" ref="E472:R472" si="467">IF($B472&lt;E$3,1,"")</f>
        <v/>
      </c>
      <c r="F472" s="6" t="str">
        <f t="shared" si="467"/>
        <v/>
      </c>
      <c r="G472" s="6" t="str">
        <f t="shared" si="467"/>
        <v/>
      </c>
      <c r="H472" s="6" t="str">
        <f t="shared" si="467"/>
        <v/>
      </c>
      <c r="I472" s="6" t="str">
        <f t="shared" si="467"/>
        <v/>
      </c>
      <c r="J472" s="6" t="str">
        <f t="shared" si="467"/>
        <v/>
      </c>
      <c r="K472" s="6" t="str">
        <f t="shared" si="467"/>
        <v/>
      </c>
      <c r="L472" s="6" t="str">
        <f t="shared" si="467"/>
        <v/>
      </c>
      <c r="M472" s="6" t="str">
        <f t="shared" si="467"/>
        <v/>
      </c>
      <c r="N472" s="6">
        <f t="shared" si="467"/>
        <v>1</v>
      </c>
      <c r="O472" s="6">
        <f t="shared" si="467"/>
        <v>1</v>
      </c>
      <c r="P472" s="6">
        <f t="shared" si="467"/>
        <v>1</v>
      </c>
      <c r="Q472" s="6">
        <f t="shared" si="467"/>
        <v>1</v>
      </c>
      <c r="R472" s="6">
        <f t="shared" si="467"/>
        <v>1</v>
      </c>
    </row>
    <row r="473" spans="1:18" ht="13">
      <c r="A473" s="11" t="s">
        <v>1603</v>
      </c>
      <c r="B473" s="17">
        <f>VLOOKUP(A473,list!A:P,16,FALSE)</f>
        <v>45858</v>
      </c>
      <c r="C473" s="18">
        <f>VLOOKUP(A473,list!A:P,3,FALSE)</f>
        <v>1060</v>
      </c>
      <c r="D473" s="6" t="str">
        <f>VLOOKUP(A473,list!A:P,12,FALSE)</f>
        <v>Chalandri</v>
      </c>
      <c r="E473" s="6" t="str">
        <f t="shared" ref="E473:R473" si="468">IF($B473&lt;E$3,1,"")</f>
        <v/>
      </c>
      <c r="F473" s="6" t="str">
        <f t="shared" si="468"/>
        <v/>
      </c>
      <c r="G473" s="6" t="str">
        <f t="shared" si="468"/>
        <v/>
      </c>
      <c r="H473" s="6" t="str">
        <f t="shared" si="468"/>
        <v/>
      </c>
      <c r="I473" s="6" t="str">
        <f t="shared" si="468"/>
        <v/>
      </c>
      <c r="J473" s="6" t="str">
        <f t="shared" si="468"/>
        <v/>
      </c>
      <c r="K473" s="6" t="str">
        <f t="shared" si="468"/>
        <v/>
      </c>
      <c r="L473" s="6" t="str">
        <f t="shared" si="468"/>
        <v/>
      </c>
      <c r="M473" s="6" t="str">
        <f t="shared" si="468"/>
        <v/>
      </c>
      <c r="N473" s="6">
        <f t="shared" si="468"/>
        <v>1</v>
      </c>
      <c r="O473" s="6">
        <f t="shared" si="468"/>
        <v>1</v>
      </c>
      <c r="P473" s="6">
        <f t="shared" si="468"/>
        <v>1</v>
      </c>
      <c r="Q473" s="6">
        <f t="shared" si="468"/>
        <v>1</v>
      </c>
      <c r="R473" s="6">
        <f t="shared" si="468"/>
        <v>1</v>
      </c>
    </row>
    <row r="474" spans="1:18" ht="13">
      <c r="A474" s="11" t="s">
        <v>3529</v>
      </c>
      <c r="B474" s="17">
        <f>VLOOKUP(A474,list!A:P,16,FALSE)</f>
        <v>45708</v>
      </c>
      <c r="C474" s="18">
        <f>VLOOKUP(A474,list!A:P,3,FALSE)</f>
        <v>1440</v>
      </c>
      <c r="D474" s="6" t="str">
        <f>VLOOKUP(A474,list!A:P,12,FALSE)</f>
        <v>Agia Paraskevi</v>
      </c>
      <c r="E474" s="6" t="str">
        <f t="shared" ref="E474:R474" si="469">IF($B474&lt;E$3,1,"")</f>
        <v/>
      </c>
      <c r="F474" s="6" t="str">
        <f t="shared" si="469"/>
        <v/>
      </c>
      <c r="G474" s="6" t="str">
        <f t="shared" si="469"/>
        <v/>
      </c>
      <c r="H474" s="6" t="str">
        <f t="shared" si="469"/>
        <v/>
      </c>
      <c r="I474" s="6">
        <f t="shared" si="469"/>
        <v>1</v>
      </c>
      <c r="J474" s="6">
        <f t="shared" si="469"/>
        <v>1</v>
      </c>
      <c r="K474" s="6">
        <f t="shared" si="469"/>
        <v>1</v>
      </c>
      <c r="L474" s="6">
        <f t="shared" si="469"/>
        <v>1</v>
      </c>
      <c r="M474" s="6">
        <f t="shared" si="469"/>
        <v>1</v>
      </c>
      <c r="N474" s="6">
        <f t="shared" si="469"/>
        <v>1</v>
      </c>
      <c r="O474" s="6">
        <f t="shared" si="469"/>
        <v>1</v>
      </c>
      <c r="P474" s="6">
        <f t="shared" si="469"/>
        <v>1</v>
      </c>
      <c r="Q474" s="6">
        <f t="shared" si="469"/>
        <v>1</v>
      </c>
      <c r="R474" s="6">
        <f t="shared" si="469"/>
        <v>1</v>
      </c>
    </row>
    <row r="475" spans="1:18" ht="13">
      <c r="A475" s="11" t="s">
        <v>1606</v>
      </c>
      <c r="B475" s="17">
        <f>VLOOKUP(A475,list!A:P,16,FALSE)</f>
        <v>46011</v>
      </c>
      <c r="C475" s="18">
        <f>VLOOKUP(A475,list!A:P,3,FALSE)</f>
        <v>1310</v>
      </c>
      <c r="D475" s="6" t="str">
        <f>VLOOKUP(A475,list!A:P,12,FALSE)</f>
        <v>Cholargos</v>
      </c>
      <c r="E475" s="6" t="str">
        <f t="shared" ref="E475:R475" si="470">IF($B475&lt;E$3,1,"")</f>
        <v/>
      </c>
      <c r="F475" s="6" t="str">
        <f t="shared" si="470"/>
        <v/>
      </c>
      <c r="G475" s="6" t="str">
        <f t="shared" si="470"/>
        <v/>
      </c>
      <c r="H475" s="6" t="str">
        <f t="shared" si="470"/>
        <v/>
      </c>
      <c r="I475" s="6" t="str">
        <f t="shared" si="470"/>
        <v/>
      </c>
      <c r="J475" s="6" t="str">
        <f t="shared" si="470"/>
        <v/>
      </c>
      <c r="K475" s="6" t="str">
        <f t="shared" si="470"/>
        <v/>
      </c>
      <c r="L475" s="6" t="str">
        <f t="shared" si="470"/>
        <v/>
      </c>
      <c r="M475" s="6" t="str">
        <f t="shared" si="470"/>
        <v/>
      </c>
      <c r="N475" s="6" t="str">
        <f t="shared" si="470"/>
        <v/>
      </c>
      <c r="O475" s="6" t="str">
        <f t="shared" si="470"/>
        <v/>
      </c>
      <c r="P475" s="6" t="str">
        <f t="shared" si="470"/>
        <v/>
      </c>
      <c r="Q475" s="6" t="str">
        <f t="shared" si="470"/>
        <v/>
      </c>
      <c r="R475" s="6" t="str">
        <f t="shared" si="470"/>
        <v/>
      </c>
    </row>
    <row r="476" spans="1:18" ht="13">
      <c r="A476" s="11" t="s">
        <v>1609</v>
      </c>
      <c r="B476" s="17">
        <f>VLOOKUP(A476,list!A:P,16,FALSE)</f>
        <v>45646</v>
      </c>
      <c r="C476" s="18">
        <f>VLOOKUP(A476,list!A:P,3,FALSE)</f>
        <v>1260</v>
      </c>
      <c r="D476" s="6" t="str">
        <f>VLOOKUP(A476,list!A:P,12,FALSE)</f>
        <v>Marousi</v>
      </c>
      <c r="E476" s="6" t="str">
        <f t="shared" ref="E476:R476" si="471">IF($B476&lt;E$3,1,"")</f>
        <v/>
      </c>
      <c r="F476" s="6" t="str">
        <f t="shared" si="471"/>
        <v/>
      </c>
      <c r="G476" s="6">
        <f t="shared" si="471"/>
        <v>1</v>
      </c>
      <c r="H476" s="6">
        <f t="shared" si="471"/>
        <v>1</v>
      </c>
      <c r="I476" s="6">
        <f t="shared" si="471"/>
        <v>1</v>
      </c>
      <c r="J476" s="6">
        <f t="shared" si="471"/>
        <v>1</v>
      </c>
      <c r="K476" s="6">
        <f t="shared" si="471"/>
        <v>1</v>
      </c>
      <c r="L476" s="6">
        <f t="shared" si="471"/>
        <v>1</v>
      </c>
      <c r="M476" s="6">
        <f t="shared" si="471"/>
        <v>1</v>
      </c>
      <c r="N476" s="6">
        <f t="shared" si="471"/>
        <v>1</v>
      </c>
      <c r="O476" s="6">
        <f t="shared" si="471"/>
        <v>1</v>
      </c>
      <c r="P476" s="6">
        <f t="shared" si="471"/>
        <v>1</v>
      </c>
      <c r="Q476" s="6">
        <f t="shared" si="471"/>
        <v>1</v>
      </c>
      <c r="R476" s="6">
        <f t="shared" si="471"/>
        <v>1</v>
      </c>
    </row>
    <row r="477" spans="1:18" ht="13">
      <c r="A477" s="11" t="s">
        <v>1612</v>
      </c>
      <c r="B477" s="17">
        <f>VLOOKUP(A477,list!A:P,16,FALSE)</f>
        <v>45646</v>
      </c>
      <c r="C477" s="18">
        <f>VLOOKUP(A477,list!A:P,3,FALSE)</f>
        <v>1260</v>
      </c>
      <c r="D477" s="6" t="str">
        <f>VLOOKUP(A477,list!A:P,12,FALSE)</f>
        <v>Marousi</v>
      </c>
      <c r="E477" s="6" t="str">
        <f t="shared" ref="E477:R477" si="472">IF($B477&lt;E$3,1,"")</f>
        <v/>
      </c>
      <c r="F477" s="6" t="str">
        <f t="shared" si="472"/>
        <v/>
      </c>
      <c r="G477" s="6">
        <f t="shared" si="472"/>
        <v>1</v>
      </c>
      <c r="H477" s="6">
        <f t="shared" si="472"/>
        <v>1</v>
      </c>
      <c r="I477" s="6">
        <f t="shared" si="472"/>
        <v>1</v>
      </c>
      <c r="J477" s="6">
        <f t="shared" si="472"/>
        <v>1</v>
      </c>
      <c r="K477" s="6">
        <f t="shared" si="472"/>
        <v>1</v>
      </c>
      <c r="L477" s="6">
        <f t="shared" si="472"/>
        <v>1</v>
      </c>
      <c r="M477" s="6">
        <f t="shared" si="472"/>
        <v>1</v>
      </c>
      <c r="N477" s="6">
        <f t="shared" si="472"/>
        <v>1</v>
      </c>
      <c r="O477" s="6">
        <f t="shared" si="472"/>
        <v>1</v>
      </c>
      <c r="P477" s="6">
        <f t="shared" si="472"/>
        <v>1</v>
      </c>
      <c r="Q477" s="6">
        <f t="shared" si="472"/>
        <v>1</v>
      </c>
      <c r="R477" s="6">
        <f t="shared" si="472"/>
        <v>1</v>
      </c>
    </row>
    <row r="478" spans="1:18" ht="13">
      <c r="A478" s="11" t="s">
        <v>1615</v>
      </c>
      <c r="B478" s="17">
        <f>VLOOKUP(A478,list!A:P,16,FALSE)</f>
        <v>45646</v>
      </c>
      <c r="C478" s="18">
        <f>VLOOKUP(A478,list!A:P,3,FALSE)</f>
        <v>1310</v>
      </c>
      <c r="D478" s="6" t="str">
        <f>VLOOKUP(A478,list!A:P,12,FALSE)</f>
        <v>Koukaki</v>
      </c>
      <c r="E478" s="6" t="str">
        <f t="shared" ref="E478:R478" si="473">IF($B478&lt;E$3,1,"")</f>
        <v/>
      </c>
      <c r="F478" s="6" t="str">
        <f t="shared" si="473"/>
        <v/>
      </c>
      <c r="G478" s="6">
        <f t="shared" si="473"/>
        <v>1</v>
      </c>
      <c r="H478" s="6">
        <f t="shared" si="473"/>
        <v>1</v>
      </c>
      <c r="I478" s="6">
        <f t="shared" si="473"/>
        <v>1</v>
      </c>
      <c r="J478" s="6">
        <f t="shared" si="473"/>
        <v>1</v>
      </c>
      <c r="K478" s="6">
        <f t="shared" si="473"/>
        <v>1</v>
      </c>
      <c r="L478" s="6">
        <f t="shared" si="473"/>
        <v>1</v>
      </c>
      <c r="M478" s="6">
        <f t="shared" si="473"/>
        <v>1</v>
      </c>
      <c r="N478" s="6">
        <f t="shared" si="473"/>
        <v>1</v>
      </c>
      <c r="O478" s="6">
        <f t="shared" si="473"/>
        <v>1</v>
      </c>
      <c r="P478" s="6">
        <f t="shared" si="473"/>
        <v>1</v>
      </c>
      <c r="Q478" s="6">
        <f t="shared" si="473"/>
        <v>1</v>
      </c>
      <c r="R478" s="6">
        <f t="shared" si="473"/>
        <v>1</v>
      </c>
    </row>
    <row r="479" spans="1:18" ht="13">
      <c r="A479" s="11" t="s">
        <v>389</v>
      </c>
      <c r="B479" s="17">
        <f>VLOOKUP(A479,list!A:P,16,FALSE)</f>
        <v>45767</v>
      </c>
      <c r="C479" s="18">
        <f>VLOOKUP(A479,list!A:P,3,FALSE)</f>
        <v>800</v>
      </c>
      <c r="D479" s="6" t="str">
        <f>VLOOKUP(A479,list!A:P,12,FALSE)</f>
        <v>Alimos</v>
      </c>
      <c r="E479" s="6" t="str">
        <f t="shared" ref="E479:R479" si="474">IF($B479&lt;E$3,1,"")</f>
        <v/>
      </c>
      <c r="F479" s="6" t="str">
        <f t="shared" si="474"/>
        <v/>
      </c>
      <c r="G479" s="6" t="str">
        <f t="shared" si="474"/>
        <v/>
      </c>
      <c r="H479" s="6" t="str">
        <f t="shared" si="474"/>
        <v/>
      </c>
      <c r="I479" s="6" t="str">
        <f t="shared" si="474"/>
        <v/>
      </c>
      <c r="J479" s="6" t="str">
        <f t="shared" si="474"/>
        <v/>
      </c>
      <c r="K479" s="6">
        <f t="shared" si="474"/>
        <v>1</v>
      </c>
      <c r="L479" s="6">
        <f t="shared" si="474"/>
        <v>1</v>
      </c>
      <c r="M479" s="6">
        <f t="shared" si="474"/>
        <v>1</v>
      </c>
      <c r="N479" s="6">
        <f t="shared" si="474"/>
        <v>1</v>
      </c>
      <c r="O479" s="6">
        <f t="shared" si="474"/>
        <v>1</v>
      </c>
      <c r="P479" s="6">
        <f t="shared" si="474"/>
        <v>1</v>
      </c>
      <c r="Q479" s="6">
        <f t="shared" si="474"/>
        <v>1</v>
      </c>
      <c r="R479" s="6">
        <f t="shared" si="474"/>
        <v>1</v>
      </c>
    </row>
    <row r="480" spans="1:18" ht="13">
      <c r="A480" s="11" t="s">
        <v>1618</v>
      </c>
      <c r="B480" s="17">
        <f>VLOOKUP(A480,list!A:P,16,FALSE)</f>
        <v>45767</v>
      </c>
      <c r="C480" s="18">
        <f>VLOOKUP(A480,list!A:P,3,FALSE)</f>
        <v>1270</v>
      </c>
      <c r="D480" s="6" t="str">
        <f>VLOOKUP(A480,list!A:P,12,FALSE)</f>
        <v>Marousi</v>
      </c>
      <c r="E480" s="6" t="str">
        <f t="shared" ref="E480:R480" si="475">IF($B480&lt;E$3,1,"")</f>
        <v/>
      </c>
      <c r="F480" s="6" t="str">
        <f t="shared" si="475"/>
        <v/>
      </c>
      <c r="G480" s="6" t="str">
        <f t="shared" si="475"/>
        <v/>
      </c>
      <c r="H480" s="6" t="str">
        <f t="shared" si="475"/>
        <v/>
      </c>
      <c r="I480" s="6" t="str">
        <f t="shared" si="475"/>
        <v/>
      </c>
      <c r="J480" s="6" t="str">
        <f t="shared" si="475"/>
        <v/>
      </c>
      <c r="K480" s="6">
        <f t="shared" si="475"/>
        <v>1</v>
      </c>
      <c r="L480" s="6">
        <f t="shared" si="475"/>
        <v>1</v>
      </c>
      <c r="M480" s="6">
        <f t="shared" si="475"/>
        <v>1</v>
      </c>
      <c r="N480" s="6">
        <f t="shared" si="475"/>
        <v>1</v>
      </c>
      <c r="O480" s="6">
        <f t="shared" si="475"/>
        <v>1</v>
      </c>
      <c r="P480" s="6">
        <f t="shared" si="475"/>
        <v>1</v>
      </c>
      <c r="Q480" s="6">
        <f t="shared" si="475"/>
        <v>1</v>
      </c>
      <c r="R480" s="6">
        <f t="shared" si="475"/>
        <v>1</v>
      </c>
    </row>
    <row r="481" spans="1:18" ht="13">
      <c r="A481" s="11" t="s">
        <v>3532</v>
      </c>
      <c r="B481" s="17">
        <f>VLOOKUP(A481,list!A:P,16,FALSE)</f>
        <v>45767</v>
      </c>
      <c r="C481" s="18">
        <f>VLOOKUP(A481,list!A:P,3,FALSE)</f>
        <v>1300</v>
      </c>
      <c r="D481" s="6" t="str">
        <f>VLOOKUP(A481,list!A:P,12,FALSE)</f>
        <v>Chalandri</v>
      </c>
      <c r="E481" s="6" t="str">
        <f t="shared" ref="E481:R481" si="476">IF($B481&lt;E$3,1,"")</f>
        <v/>
      </c>
      <c r="F481" s="6" t="str">
        <f t="shared" si="476"/>
        <v/>
      </c>
      <c r="G481" s="6" t="str">
        <f t="shared" si="476"/>
        <v/>
      </c>
      <c r="H481" s="6" t="str">
        <f t="shared" si="476"/>
        <v/>
      </c>
      <c r="I481" s="6" t="str">
        <f t="shared" si="476"/>
        <v/>
      </c>
      <c r="J481" s="6" t="str">
        <f t="shared" si="476"/>
        <v/>
      </c>
      <c r="K481" s="6">
        <f t="shared" si="476"/>
        <v>1</v>
      </c>
      <c r="L481" s="6">
        <f t="shared" si="476"/>
        <v>1</v>
      </c>
      <c r="M481" s="6">
        <f t="shared" si="476"/>
        <v>1</v>
      </c>
      <c r="N481" s="6">
        <f t="shared" si="476"/>
        <v>1</v>
      </c>
      <c r="O481" s="6">
        <f t="shared" si="476"/>
        <v>1</v>
      </c>
      <c r="P481" s="6">
        <f t="shared" si="476"/>
        <v>1</v>
      </c>
      <c r="Q481" s="6">
        <f t="shared" si="476"/>
        <v>1</v>
      </c>
      <c r="R481" s="6">
        <f t="shared" si="476"/>
        <v>1</v>
      </c>
    </row>
    <row r="482" spans="1:18" ht="13">
      <c r="A482" s="11" t="s">
        <v>1621</v>
      </c>
      <c r="B482" s="17">
        <f>VLOOKUP(A482,list!A:P,16,FALSE)</f>
        <v>45767</v>
      </c>
      <c r="C482" s="18">
        <f>VLOOKUP(A482,list!A:P,3,FALSE)</f>
        <v>1350</v>
      </c>
      <c r="D482" s="6" t="str">
        <f>VLOOKUP(A482,list!A:P,12,FALSE)</f>
        <v>Elliniko</v>
      </c>
      <c r="E482" s="6" t="str">
        <f t="shared" ref="E482:R482" si="477">IF($B482&lt;E$3,1,"")</f>
        <v/>
      </c>
      <c r="F482" s="6" t="str">
        <f t="shared" si="477"/>
        <v/>
      </c>
      <c r="G482" s="6" t="str">
        <f t="shared" si="477"/>
        <v/>
      </c>
      <c r="H482" s="6" t="str">
        <f t="shared" si="477"/>
        <v/>
      </c>
      <c r="I482" s="6" t="str">
        <f t="shared" si="477"/>
        <v/>
      </c>
      <c r="J482" s="6" t="str">
        <f t="shared" si="477"/>
        <v/>
      </c>
      <c r="K482" s="6">
        <f t="shared" si="477"/>
        <v>1</v>
      </c>
      <c r="L482" s="6">
        <f t="shared" si="477"/>
        <v>1</v>
      </c>
      <c r="M482" s="6">
        <f t="shared" si="477"/>
        <v>1</v>
      </c>
      <c r="N482" s="6">
        <f t="shared" si="477"/>
        <v>1</v>
      </c>
      <c r="O482" s="6">
        <f t="shared" si="477"/>
        <v>1</v>
      </c>
      <c r="P482" s="6">
        <f t="shared" si="477"/>
        <v>1</v>
      </c>
      <c r="Q482" s="6">
        <f t="shared" si="477"/>
        <v>1</v>
      </c>
      <c r="R482" s="6">
        <f t="shared" si="477"/>
        <v>1</v>
      </c>
    </row>
    <row r="483" spans="1:18" ht="13">
      <c r="A483" s="11" t="s">
        <v>3535</v>
      </c>
      <c r="B483" s="17">
        <f>VLOOKUP(A483,list!A:P,16,FALSE)</f>
        <v>45767</v>
      </c>
      <c r="C483" s="18">
        <f>VLOOKUP(A483,list!A:P,3,FALSE)</f>
        <v>2010</v>
      </c>
      <c r="D483" s="6" t="str">
        <f>VLOOKUP(A483,list!A:P,12,FALSE)</f>
        <v>Kolonaki</v>
      </c>
      <c r="E483" s="6" t="str">
        <f t="shared" ref="E483:R483" si="478">IF($B483&lt;E$3,1,"")</f>
        <v/>
      </c>
      <c r="F483" s="6" t="str">
        <f t="shared" si="478"/>
        <v/>
      </c>
      <c r="G483" s="6" t="str">
        <f t="shared" si="478"/>
        <v/>
      </c>
      <c r="H483" s="6" t="str">
        <f t="shared" si="478"/>
        <v/>
      </c>
      <c r="I483" s="6" t="str">
        <f t="shared" si="478"/>
        <v/>
      </c>
      <c r="J483" s="6" t="str">
        <f t="shared" si="478"/>
        <v/>
      </c>
      <c r="K483" s="6">
        <f t="shared" si="478"/>
        <v>1</v>
      </c>
      <c r="L483" s="6">
        <f t="shared" si="478"/>
        <v>1</v>
      </c>
      <c r="M483" s="6">
        <f t="shared" si="478"/>
        <v>1</v>
      </c>
      <c r="N483" s="6">
        <f t="shared" si="478"/>
        <v>1</v>
      </c>
      <c r="O483" s="6">
        <f t="shared" si="478"/>
        <v>1</v>
      </c>
      <c r="P483" s="6">
        <f t="shared" si="478"/>
        <v>1</v>
      </c>
      <c r="Q483" s="6">
        <f t="shared" si="478"/>
        <v>1</v>
      </c>
      <c r="R483" s="6">
        <f t="shared" si="478"/>
        <v>1</v>
      </c>
    </row>
    <row r="484" spans="1:18" ht="13">
      <c r="A484" s="11" t="s">
        <v>392</v>
      </c>
      <c r="B484" s="17">
        <f>VLOOKUP(A484,list!A:P,16,FALSE)</f>
        <v>45919</v>
      </c>
      <c r="C484" s="18">
        <f>VLOOKUP(A484,list!A:P,3,FALSE)</f>
        <v>880</v>
      </c>
      <c r="D484" s="6" t="str">
        <f>VLOOKUP(A484,list!A:P,12,FALSE)</f>
        <v>Alimos</v>
      </c>
      <c r="E484" s="6" t="str">
        <f t="shared" ref="E484:R484" si="479">IF($B484&lt;E$3,1,"")</f>
        <v/>
      </c>
      <c r="F484" s="6" t="str">
        <f t="shared" si="479"/>
        <v/>
      </c>
      <c r="G484" s="6" t="str">
        <f t="shared" si="479"/>
        <v/>
      </c>
      <c r="H484" s="6" t="str">
        <f t="shared" si="479"/>
        <v/>
      </c>
      <c r="I484" s="6" t="str">
        <f t="shared" si="479"/>
        <v/>
      </c>
      <c r="J484" s="6" t="str">
        <f t="shared" si="479"/>
        <v/>
      </c>
      <c r="K484" s="6" t="str">
        <f t="shared" si="479"/>
        <v/>
      </c>
      <c r="L484" s="6" t="str">
        <f t="shared" si="479"/>
        <v/>
      </c>
      <c r="M484" s="6" t="str">
        <f t="shared" si="479"/>
        <v/>
      </c>
      <c r="N484" s="6" t="str">
        <f t="shared" si="479"/>
        <v/>
      </c>
      <c r="O484" s="6" t="str">
        <f t="shared" si="479"/>
        <v/>
      </c>
      <c r="P484" s="6">
        <f t="shared" si="479"/>
        <v>1</v>
      </c>
      <c r="Q484" s="6">
        <f t="shared" si="479"/>
        <v>1</v>
      </c>
      <c r="R484" s="6">
        <f t="shared" si="479"/>
        <v>1</v>
      </c>
    </row>
    <row r="485" spans="1:18" ht="13">
      <c r="A485" s="11" t="s">
        <v>395</v>
      </c>
      <c r="B485" s="17">
        <f>VLOOKUP(A485,list!A:P,16,FALSE)</f>
        <v>45949</v>
      </c>
      <c r="C485" s="18">
        <f>VLOOKUP(A485,list!A:P,3,FALSE)</f>
        <v>1040</v>
      </c>
      <c r="D485" s="6" t="str">
        <f>VLOOKUP(A485,list!A:P,12,FALSE)</f>
        <v>Chalandri</v>
      </c>
      <c r="E485" s="6" t="str">
        <f t="shared" ref="E485:R485" si="480">IF($B485&lt;E$3,1,"")</f>
        <v/>
      </c>
      <c r="F485" s="6" t="str">
        <f t="shared" si="480"/>
        <v/>
      </c>
      <c r="G485" s="6" t="str">
        <f t="shared" si="480"/>
        <v/>
      </c>
      <c r="H485" s="6" t="str">
        <f t="shared" si="480"/>
        <v/>
      </c>
      <c r="I485" s="6" t="str">
        <f t="shared" si="480"/>
        <v/>
      </c>
      <c r="J485" s="6" t="str">
        <f t="shared" si="480"/>
        <v/>
      </c>
      <c r="K485" s="6" t="str">
        <f t="shared" si="480"/>
        <v/>
      </c>
      <c r="L485" s="6" t="str">
        <f t="shared" si="480"/>
        <v/>
      </c>
      <c r="M485" s="6" t="str">
        <f t="shared" si="480"/>
        <v/>
      </c>
      <c r="N485" s="6" t="str">
        <f t="shared" si="480"/>
        <v/>
      </c>
      <c r="O485" s="6" t="str">
        <f t="shared" si="480"/>
        <v/>
      </c>
      <c r="P485" s="6" t="str">
        <f t="shared" si="480"/>
        <v/>
      </c>
      <c r="Q485" s="6">
        <f t="shared" si="480"/>
        <v>1</v>
      </c>
      <c r="R485" s="6">
        <f t="shared" si="480"/>
        <v>1</v>
      </c>
    </row>
    <row r="486" spans="1:18" ht="13">
      <c r="A486" s="11" t="s">
        <v>3538</v>
      </c>
      <c r="B486" s="17">
        <f>VLOOKUP(A486,list!A:P,16,FALSE)</f>
        <v>45949</v>
      </c>
      <c r="C486" s="18">
        <f>VLOOKUP(A486,list!A:P,3,FALSE)</f>
        <v>1530</v>
      </c>
      <c r="D486" s="6" t="str">
        <f>VLOOKUP(A486,list!A:P,12,FALSE)</f>
        <v>Vrilissia</v>
      </c>
      <c r="E486" s="6" t="str">
        <f t="shared" ref="E486:R486" si="481">IF($B486&lt;E$3,1,"")</f>
        <v/>
      </c>
      <c r="F486" s="6" t="str">
        <f t="shared" si="481"/>
        <v/>
      </c>
      <c r="G486" s="6" t="str">
        <f t="shared" si="481"/>
        <v/>
      </c>
      <c r="H486" s="6" t="str">
        <f t="shared" si="481"/>
        <v/>
      </c>
      <c r="I486" s="6" t="str">
        <f t="shared" si="481"/>
        <v/>
      </c>
      <c r="J486" s="6" t="str">
        <f t="shared" si="481"/>
        <v/>
      </c>
      <c r="K486" s="6" t="str">
        <f t="shared" si="481"/>
        <v/>
      </c>
      <c r="L486" s="6" t="str">
        <f t="shared" si="481"/>
        <v/>
      </c>
      <c r="M486" s="6" t="str">
        <f t="shared" si="481"/>
        <v/>
      </c>
      <c r="N486" s="6" t="str">
        <f t="shared" si="481"/>
        <v/>
      </c>
      <c r="O486" s="6" t="str">
        <f t="shared" si="481"/>
        <v/>
      </c>
      <c r="P486" s="6" t="str">
        <f t="shared" si="481"/>
        <v/>
      </c>
      <c r="Q486" s="6">
        <f t="shared" si="481"/>
        <v>1</v>
      </c>
      <c r="R486" s="6">
        <f t="shared" si="481"/>
        <v>1</v>
      </c>
    </row>
    <row r="487" spans="1:18" ht="13">
      <c r="A487" s="11" t="s">
        <v>1624</v>
      </c>
      <c r="B487" s="17">
        <f>VLOOKUP(A487,list!A:P,16,FALSE)</f>
        <v>45980</v>
      </c>
      <c r="C487" s="18">
        <f>VLOOKUP(A487,list!A:P,3,FALSE)</f>
        <v>1340</v>
      </c>
      <c r="D487" s="6" t="str">
        <f>VLOOKUP(A487,list!A:P,12,FALSE)</f>
        <v>Palaio Faliro</v>
      </c>
      <c r="E487" s="6" t="str">
        <f t="shared" ref="E487:R487" si="482">IF($B487&lt;E$3,1,"")</f>
        <v/>
      </c>
      <c r="F487" s="6" t="str">
        <f t="shared" si="482"/>
        <v/>
      </c>
      <c r="G487" s="6" t="str">
        <f t="shared" si="482"/>
        <v/>
      </c>
      <c r="H487" s="6" t="str">
        <f t="shared" si="482"/>
        <v/>
      </c>
      <c r="I487" s="6" t="str">
        <f t="shared" si="482"/>
        <v/>
      </c>
      <c r="J487" s="6" t="str">
        <f t="shared" si="482"/>
        <v/>
      </c>
      <c r="K487" s="6" t="str">
        <f t="shared" si="482"/>
        <v/>
      </c>
      <c r="L487" s="6" t="str">
        <f t="shared" si="482"/>
        <v/>
      </c>
      <c r="M487" s="6" t="str">
        <f t="shared" si="482"/>
        <v/>
      </c>
      <c r="N487" s="6" t="str">
        <f t="shared" si="482"/>
        <v/>
      </c>
      <c r="O487" s="6" t="str">
        <f t="shared" si="482"/>
        <v/>
      </c>
      <c r="P487" s="6" t="str">
        <f t="shared" si="482"/>
        <v/>
      </c>
      <c r="Q487" s="6" t="str">
        <f t="shared" si="482"/>
        <v/>
      </c>
      <c r="R487" s="6">
        <f t="shared" si="482"/>
        <v>1</v>
      </c>
    </row>
    <row r="488" spans="1:18" ht="13">
      <c r="A488" s="11" t="s">
        <v>398</v>
      </c>
      <c r="B488" s="17">
        <f>VLOOKUP(A488,list!A:P,16,FALSE)</f>
        <v>45615</v>
      </c>
      <c r="C488" s="18">
        <f>VLOOKUP(A488,list!A:P,3,FALSE)</f>
        <v>960</v>
      </c>
      <c r="D488" s="6" t="str">
        <f>VLOOKUP(A488,list!A:P,12,FALSE)</f>
        <v>Marousi</v>
      </c>
      <c r="E488" s="6" t="str">
        <f t="shared" ref="E488:R488" si="483">IF($B488&lt;E$3,1,"")</f>
        <v/>
      </c>
      <c r="F488" s="6">
        <f t="shared" si="483"/>
        <v>1</v>
      </c>
      <c r="G488" s="6">
        <f t="shared" si="483"/>
        <v>1</v>
      </c>
      <c r="H488" s="6">
        <f t="shared" si="483"/>
        <v>1</v>
      </c>
      <c r="I488" s="6">
        <f t="shared" si="483"/>
        <v>1</v>
      </c>
      <c r="J488" s="6">
        <f t="shared" si="483"/>
        <v>1</v>
      </c>
      <c r="K488" s="6">
        <f t="shared" si="483"/>
        <v>1</v>
      </c>
      <c r="L488" s="6">
        <f t="shared" si="483"/>
        <v>1</v>
      </c>
      <c r="M488" s="6">
        <f t="shared" si="483"/>
        <v>1</v>
      </c>
      <c r="N488" s="6">
        <f t="shared" si="483"/>
        <v>1</v>
      </c>
      <c r="O488" s="6">
        <f t="shared" si="483"/>
        <v>1</v>
      </c>
      <c r="P488" s="6">
        <f t="shared" si="483"/>
        <v>1</v>
      </c>
      <c r="Q488" s="6">
        <f t="shared" si="483"/>
        <v>1</v>
      </c>
      <c r="R488" s="6">
        <f t="shared" si="483"/>
        <v>1</v>
      </c>
    </row>
    <row r="489" spans="1:18" ht="13">
      <c r="A489" s="11" t="s">
        <v>1627</v>
      </c>
      <c r="B489" s="17">
        <f>VLOOKUP(A489,list!A:P,16,FALSE)</f>
        <v>45615</v>
      </c>
      <c r="C489" s="18">
        <f>VLOOKUP(A489,list!A:P,3,FALSE)</f>
        <v>1040</v>
      </c>
      <c r="D489" s="6" t="str">
        <f>VLOOKUP(A489,list!A:P,12,FALSE)</f>
        <v>Vrilissia</v>
      </c>
      <c r="E489" s="6" t="str">
        <f t="shared" ref="E489:R489" si="484">IF($B489&lt;E$3,1,"")</f>
        <v/>
      </c>
      <c r="F489" s="6">
        <f t="shared" si="484"/>
        <v>1</v>
      </c>
      <c r="G489" s="6">
        <f t="shared" si="484"/>
        <v>1</v>
      </c>
      <c r="H489" s="6">
        <f t="shared" si="484"/>
        <v>1</v>
      </c>
      <c r="I489" s="6">
        <f t="shared" si="484"/>
        <v>1</v>
      </c>
      <c r="J489" s="6">
        <f t="shared" si="484"/>
        <v>1</v>
      </c>
      <c r="K489" s="6">
        <f t="shared" si="484"/>
        <v>1</v>
      </c>
      <c r="L489" s="6">
        <f t="shared" si="484"/>
        <v>1</v>
      </c>
      <c r="M489" s="6">
        <f t="shared" si="484"/>
        <v>1</v>
      </c>
      <c r="N489" s="6">
        <f t="shared" si="484"/>
        <v>1</v>
      </c>
      <c r="O489" s="6">
        <f t="shared" si="484"/>
        <v>1</v>
      </c>
      <c r="P489" s="6">
        <f t="shared" si="484"/>
        <v>1</v>
      </c>
      <c r="Q489" s="6">
        <f t="shared" si="484"/>
        <v>1</v>
      </c>
      <c r="R489" s="6">
        <f t="shared" si="484"/>
        <v>1</v>
      </c>
    </row>
    <row r="490" spans="1:18" ht="13">
      <c r="A490" s="11" t="s">
        <v>3541</v>
      </c>
      <c r="B490" s="17">
        <f>VLOOKUP(A490,list!A:P,16,FALSE)</f>
        <v>45615</v>
      </c>
      <c r="C490" s="18">
        <f>VLOOKUP(A490,list!A:P,3,FALSE)</f>
        <v>1300</v>
      </c>
      <c r="D490" s="6" t="str">
        <f>VLOOKUP(A490,list!A:P,12,FALSE)</f>
        <v>Marousi</v>
      </c>
      <c r="E490" s="6" t="str">
        <f t="shared" ref="E490:R490" si="485">IF($B490&lt;E$3,1,"")</f>
        <v/>
      </c>
      <c r="F490" s="6">
        <f t="shared" si="485"/>
        <v>1</v>
      </c>
      <c r="G490" s="6">
        <f t="shared" si="485"/>
        <v>1</v>
      </c>
      <c r="H490" s="6">
        <f t="shared" si="485"/>
        <v>1</v>
      </c>
      <c r="I490" s="6">
        <f t="shared" si="485"/>
        <v>1</v>
      </c>
      <c r="J490" s="6">
        <f t="shared" si="485"/>
        <v>1</v>
      </c>
      <c r="K490" s="6">
        <f t="shared" si="485"/>
        <v>1</v>
      </c>
      <c r="L490" s="6">
        <f t="shared" si="485"/>
        <v>1</v>
      </c>
      <c r="M490" s="6">
        <f t="shared" si="485"/>
        <v>1</v>
      </c>
      <c r="N490" s="6">
        <f t="shared" si="485"/>
        <v>1</v>
      </c>
      <c r="O490" s="6">
        <f t="shared" si="485"/>
        <v>1</v>
      </c>
      <c r="P490" s="6">
        <f t="shared" si="485"/>
        <v>1</v>
      </c>
      <c r="Q490" s="6">
        <f t="shared" si="485"/>
        <v>1</v>
      </c>
      <c r="R490" s="6">
        <f t="shared" si="485"/>
        <v>1</v>
      </c>
    </row>
    <row r="491" spans="1:18" ht="13">
      <c r="A491" s="11" t="s">
        <v>1630</v>
      </c>
      <c r="B491" s="17">
        <f>VLOOKUP(A491,list!A:P,16,FALSE)</f>
        <v>45615</v>
      </c>
      <c r="C491" s="18">
        <f>VLOOKUP(A491,list!A:P,3,FALSE)</f>
        <v>1310</v>
      </c>
      <c r="D491" s="6" t="str">
        <f>VLOOKUP(A491,list!A:P,12,FALSE)</f>
        <v>Chalandri</v>
      </c>
      <c r="E491" s="6" t="str">
        <f t="shared" ref="E491:R491" si="486">IF($B491&lt;E$3,1,"")</f>
        <v/>
      </c>
      <c r="F491" s="6">
        <f t="shared" si="486"/>
        <v>1</v>
      </c>
      <c r="G491" s="6">
        <f t="shared" si="486"/>
        <v>1</v>
      </c>
      <c r="H491" s="6">
        <f t="shared" si="486"/>
        <v>1</v>
      </c>
      <c r="I491" s="6">
        <f t="shared" si="486"/>
        <v>1</v>
      </c>
      <c r="J491" s="6">
        <f t="shared" si="486"/>
        <v>1</v>
      </c>
      <c r="K491" s="6">
        <f t="shared" si="486"/>
        <v>1</v>
      </c>
      <c r="L491" s="6">
        <f t="shared" si="486"/>
        <v>1</v>
      </c>
      <c r="M491" s="6">
        <f t="shared" si="486"/>
        <v>1</v>
      </c>
      <c r="N491" s="6">
        <f t="shared" si="486"/>
        <v>1</v>
      </c>
      <c r="O491" s="6">
        <f t="shared" si="486"/>
        <v>1</v>
      </c>
      <c r="P491" s="6">
        <f t="shared" si="486"/>
        <v>1</v>
      </c>
      <c r="Q491" s="6">
        <f t="shared" si="486"/>
        <v>1</v>
      </c>
      <c r="R491" s="6">
        <f t="shared" si="486"/>
        <v>1</v>
      </c>
    </row>
    <row r="492" spans="1:18" ht="13">
      <c r="A492" s="11" t="s">
        <v>3544</v>
      </c>
      <c r="B492" s="17">
        <f>VLOOKUP(A492,list!A:P,16,FALSE)</f>
        <v>45615</v>
      </c>
      <c r="C492" s="18">
        <f>VLOOKUP(A492,list!A:P,3,FALSE)</f>
        <v>1330</v>
      </c>
      <c r="D492" s="6" t="str">
        <f>VLOOKUP(A492,list!A:P,12,FALSE)</f>
        <v>Chalandri</v>
      </c>
      <c r="E492" s="6" t="str">
        <f t="shared" ref="E492:R492" si="487">IF($B492&lt;E$3,1,"")</f>
        <v/>
      </c>
      <c r="F492" s="6">
        <f t="shared" si="487"/>
        <v>1</v>
      </c>
      <c r="G492" s="6">
        <f t="shared" si="487"/>
        <v>1</v>
      </c>
      <c r="H492" s="6">
        <f t="shared" si="487"/>
        <v>1</v>
      </c>
      <c r="I492" s="6">
        <f t="shared" si="487"/>
        <v>1</v>
      </c>
      <c r="J492" s="6">
        <f t="shared" si="487"/>
        <v>1</v>
      </c>
      <c r="K492" s="6">
        <f t="shared" si="487"/>
        <v>1</v>
      </c>
      <c r="L492" s="6">
        <f t="shared" si="487"/>
        <v>1</v>
      </c>
      <c r="M492" s="6">
        <f t="shared" si="487"/>
        <v>1</v>
      </c>
      <c r="N492" s="6">
        <f t="shared" si="487"/>
        <v>1</v>
      </c>
      <c r="O492" s="6">
        <f t="shared" si="487"/>
        <v>1</v>
      </c>
      <c r="P492" s="6">
        <f t="shared" si="487"/>
        <v>1</v>
      </c>
      <c r="Q492" s="6">
        <f t="shared" si="487"/>
        <v>1</v>
      </c>
      <c r="R492" s="6">
        <f t="shared" si="487"/>
        <v>1</v>
      </c>
    </row>
    <row r="493" spans="1:18" ht="13">
      <c r="A493" s="11" t="s">
        <v>1633</v>
      </c>
      <c r="B493" s="17">
        <f>VLOOKUP(A493,list!A:P,16,FALSE)</f>
        <v>45615</v>
      </c>
      <c r="C493" s="18">
        <f>VLOOKUP(A493,list!A:P,3,FALSE)</f>
        <v>1840</v>
      </c>
      <c r="D493" s="6" t="str">
        <f>VLOOKUP(A493,list!A:P,12,FALSE)</f>
        <v>Kolonaki</v>
      </c>
      <c r="E493" s="6" t="str">
        <f t="shared" ref="E493:R493" si="488">IF($B493&lt;E$3,1,"")</f>
        <v/>
      </c>
      <c r="F493" s="6">
        <f t="shared" si="488"/>
        <v>1</v>
      </c>
      <c r="G493" s="6">
        <f t="shared" si="488"/>
        <v>1</v>
      </c>
      <c r="H493" s="6">
        <f t="shared" si="488"/>
        <v>1</v>
      </c>
      <c r="I493" s="6">
        <f t="shared" si="488"/>
        <v>1</v>
      </c>
      <c r="J493" s="6">
        <f t="shared" si="488"/>
        <v>1</v>
      </c>
      <c r="K493" s="6">
        <f t="shared" si="488"/>
        <v>1</v>
      </c>
      <c r="L493" s="6">
        <f t="shared" si="488"/>
        <v>1</v>
      </c>
      <c r="M493" s="6">
        <f t="shared" si="488"/>
        <v>1</v>
      </c>
      <c r="N493" s="6">
        <f t="shared" si="488"/>
        <v>1</v>
      </c>
      <c r="O493" s="6">
        <f t="shared" si="488"/>
        <v>1</v>
      </c>
      <c r="P493" s="6">
        <f t="shared" si="488"/>
        <v>1</v>
      </c>
      <c r="Q493" s="6">
        <f t="shared" si="488"/>
        <v>1</v>
      </c>
      <c r="R493" s="6">
        <f t="shared" si="488"/>
        <v>1</v>
      </c>
    </row>
    <row r="494" spans="1:18" ht="13">
      <c r="A494" s="11" t="s">
        <v>1636</v>
      </c>
      <c r="B494" s="17">
        <f>VLOOKUP(A494,list!A:P,16,FALSE)</f>
        <v>45615</v>
      </c>
      <c r="C494" s="18">
        <f>VLOOKUP(A494,list!A:P,3,FALSE)</f>
        <v>1880</v>
      </c>
      <c r="D494" s="6" t="str">
        <f>VLOOKUP(A494,list!A:P,12,FALSE)</f>
        <v>Kolonaki</v>
      </c>
      <c r="E494" s="6" t="str">
        <f t="shared" ref="E494:R494" si="489">IF($B494&lt;E$3,1,"")</f>
        <v/>
      </c>
      <c r="F494" s="6">
        <f t="shared" si="489"/>
        <v>1</v>
      </c>
      <c r="G494" s="6">
        <f t="shared" si="489"/>
        <v>1</v>
      </c>
      <c r="H494" s="6">
        <f t="shared" si="489"/>
        <v>1</v>
      </c>
      <c r="I494" s="6">
        <f t="shared" si="489"/>
        <v>1</v>
      </c>
      <c r="J494" s="6">
        <f t="shared" si="489"/>
        <v>1</v>
      </c>
      <c r="K494" s="6">
        <f t="shared" si="489"/>
        <v>1</v>
      </c>
      <c r="L494" s="6">
        <f t="shared" si="489"/>
        <v>1</v>
      </c>
      <c r="M494" s="6">
        <f t="shared" si="489"/>
        <v>1</v>
      </c>
      <c r="N494" s="6">
        <f t="shared" si="489"/>
        <v>1</v>
      </c>
      <c r="O494" s="6">
        <f t="shared" si="489"/>
        <v>1</v>
      </c>
      <c r="P494" s="6">
        <f t="shared" si="489"/>
        <v>1</v>
      </c>
      <c r="Q494" s="6">
        <f t="shared" si="489"/>
        <v>1</v>
      </c>
      <c r="R494" s="6">
        <f t="shared" si="489"/>
        <v>1</v>
      </c>
    </row>
    <row r="495" spans="1:18" ht="13">
      <c r="A495" s="11" t="s">
        <v>3547</v>
      </c>
      <c r="B495" s="17">
        <f>VLOOKUP(A495,list!A:P,16,FALSE)</f>
        <v>45615</v>
      </c>
      <c r="C495" s="18">
        <f>VLOOKUP(A495,list!A:P,3,FALSE)</f>
        <v>2790</v>
      </c>
      <c r="D495" s="6" t="str">
        <f>VLOOKUP(A495,list!A:P,12,FALSE)</f>
        <v>Kolonaki</v>
      </c>
      <c r="E495" s="6" t="str">
        <f t="shared" ref="E495:R495" si="490">IF($B495&lt;E$3,1,"")</f>
        <v/>
      </c>
      <c r="F495" s="6">
        <f t="shared" si="490"/>
        <v>1</v>
      </c>
      <c r="G495" s="6">
        <f t="shared" si="490"/>
        <v>1</v>
      </c>
      <c r="H495" s="6">
        <f t="shared" si="490"/>
        <v>1</v>
      </c>
      <c r="I495" s="6">
        <f t="shared" si="490"/>
        <v>1</v>
      </c>
      <c r="J495" s="6">
        <f t="shared" si="490"/>
        <v>1</v>
      </c>
      <c r="K495" s="6">
        <f t="shared" si="490"/>
        <v>1</v>
      </c>
      <c r="L495" s="6">
        <f t="shared" si="490"/>
        <v>1</v>
      </c>
      <c r="M495" s="6">
        <f t="shared" si="490"/>
        <v>1</v>
      </c>
      <c r="N495" s="6">
        <f t="shared" si="490"/>
        <v>1</v>
      </c>
      <c r="O495" s="6">
        <f t="shared" si="490"/>
        <v>1</v>
      </c>
      <c r="P495" s="6">
        <f t="shared" si="490"/>
        <v>1</v>
      </c>
      <c r="Q495" s="6">
        <f t="shared" si="490"/>
        <v>1</v>
      </c>
      <c r="R495" s="6">
        <f t="shared" si="490"/>
        <v>1</v>
      </c>
    </row>
    <row r="496" spans="1:18" ht="13">
      <c r="A496" s="11" t="s">
        <v>1639</v>
      </c>
      <c r="B496" s="17">
        <f>VLOOKUP(A496,list!A:P,16,FALSE)</f>
        <v>45796</v>
      </c>
      <c r="C496" s="18">
        <f>VLOOKUP(A496,list!A:P,3,FALSE)</f>
        <v>1340</v>
      </c>
      <c r="D496" s="6" t="str">
        <f>VLOOKUP(A496,list!A:P,12,FALSE)</f>
        <v>Psychiko</v>
      </c>
      <c r="E496" s="6" t="str">
        <f t="shared" ref="E496:R496" si="491">IF($B496&lt;E$3,1,"")</f>
        <v/>
      </c>
      <c r="F496" s="6" t="str">
        <f t="shared" si="491"/>
        <v/>
      </c>
      <c r="G496" s="6" t="str">
        <f t="shared" si="491"/>
        <v/>
      </c>
      <c r="H496" s="6" t="str">
        <f t="shared" si="491"/>
        <v/>
      </c>
      <c r="I496" s="6" t="str">
        <f t="shared" si="491"/>
        <v/>
      </c>
      <c r="J496" s="6" t="str">
        <f t="shared" si="491"/>
        <v/>
      </c>
      <c r="K496" s="6" t="str">
        <f t="shared" si="491"/>
        <v/>
      </c>
      <c r="L496" s="6">
        <f t="shared" si="491"/>
        <v>1</v>
      </c>
      <c r="M496" s="6">
        <f t="shared" si="491"/>
        <v>1</v>
      </c>
      <c r="N496" s="6">
        <f t="shared" si="491"/>
        <v>1</v>
      </c>
      <c r="O496" s="6">
        <f t="shared" si="491"/>
        <v>1</v>
      </c>
      <c r="P496" s="6">
        <f t="shared" si="491"/>
        <v>1</v>
      </c>
      <c r="Q496" s="6">
        <f t="shared" si="491"/>
        <v>1</v>
      </c>
      <c r="R496" s="6">
        <f t="shared" si="491"/>
        <v>1</v>
      </c>
    </row>
    <row r="497" spans="1:18" ht="13">
      <c r="A497" s="11" t="s">
        <v>3550</v>
      </c>
      <c r="B497" s="17">
        <f>VLOOKUP(A497,list!A:P,16,FALSE)</f>
        <v>45735</v>
      </c>
      <c r="C497" s="18">
        <f>VLOOKUP(A497,list!A:P,3,FALSE)</f>
        <v>2320</v>
      </c>
      <c r="D497" s="6" t="str">
        <f>VLOOKUP(A497,list!A:P,12,FALSE)</f>
        <v>Marousi</v>
      </c>
      <c r="E497" s="6" t="str">
        <f t="shared" ref="E497:R497" si="492">IF($B497&lt;E$3,1,"")</f>
        <v/>
      </c>
      <c r="F497" s="6" t="str">
        <f t="shared" si="492"/>
        <v/>
      </c>
      <c r="G497" s="6" t="str">
        <f t="shared" si="492"/>
        <v/>
      </c>
      <c r="H497" s="6" t="str">
        <f t="shared" si="492"/>
        <v/>
      </c>
      <c r="I497" s="6" t="str">
        <f t="shared" si="492"/>
        <v/>
      </c>
      <c r="J497" s="6">
        <f t="shared" si="492"/>
        <v>1</v>
      </c>
      <c r="K497" s="6">
        <f t="shared" si="492"/>
        <v>1</v>
      </c>
      <c r="L497" s="6">
        <f t="shared" si="492"/>
        <v>1</v>
      </c>
      <c r="M497" s="6">
        <f t="shared" si="492"/>
        <v>1</v>
      </c>
      <c r="N497" s="6">
        <f t="shared" si="492"/>
        <v>1</v>
      </c>
      <c r="O497" s="6">
        <f t="shared" si="492"/>
        <v>1</v>
      </c>
      <c r="P497" s="6">
        <f t="shared" si="492"/>
        <v>1</v>
      </c>
      <c r="Q497" s="6">
        <f t="shared" si="492"/>
        <v>1</v>
      </c>
      <c r="R497" s="6">
        <f t="shared" si="492"/>
        <v>1</v>
      </c>
    </row>
    <row r="498" spans="1:18" ht="13">
      <c r="A498" s="11" t="s">
        <v>1642</v>
      </c>
      <c r="B498" s="17">
        <f>VLOOKUP(A498,list!A:P,16,FALSE)</f>
        <v>45827</v>
      </c>
      <c r="C498" s="18">
        <f>VLOOKUP(A498,list!A:P,3,FALSE)</f>
        <v>1030</v>
      </c>
      <c r="D498" s="6" t="str">
        <f>VLOOKUP(A498,list!A:P,12,FALSE)</f>
        <v>Vrilissia</v>
      </c>
      <c r="E498" s="6" t="str">
        <f t="shared" ref="E498:R498" si="493">IF($B498&lt;E$3,1,"")</f>
        <v/>
      </c>
      <c r="F498" s="6" t="str">
        <f t="shared" si="493"/>
        <v/>
      </c>
      <c r="G498" s="6" t="str">
        <f t="shared" si="493"/>
        <v/>
      </c>
      <c r="H498" s="6" t="str">
        <f t="shared" si="493"/>
        <v/>
      </c>
      <c r="I498" s="6" t="str">
        <f t="shared" si="493"/>
        <v/>
      </c>
      <c r="J498" s="6" t="str">
        <f t="shared" si="493"/>
        <v/>
      </c>
      <c r="K498" s="6" t="str">
        <f t="shared" si="493"/>
        <v/>
      </c>
      <c r="L498" s="6" t="str">
        <f t="shared" si="493"/>
        <v/>
      </c>
      <c r="M498" s="6">
        <f t="shared" si="493"/>
        <v>1</v>
      </c>
      <c r="N498" s="6">
        <f t="shared" si="493"/>
        <v>1</v>
      </c>
      <c r="O498" s="6">
        <f t="shared" si="493"/>
        <v>1</v>
      </c>
      <c r="P498" s="6">
        <f t="shared" si="493"/>
        <v>1</v>
      </c>
      <c r="Q498" s="6">
        <f t="shared" si="493"/>
        <v>1</v>
      </c>
      <c r="R498" s="6">
        <f t="shared" si="493"/>
        <v>1</v>
      </c>
    </row>
    <row r="499" spans="1:18" ht="13">
      <c r="A499" s="11" t="s">
        <v>1645</v>
      </c>
      <c r="B499" s="17">
        <f>VLOOKUP(A499,list!A:P,16,FALSE)</f>
        <v>45827</v>
      </c>
      <c r="C499" s="18">
        <f>VLOOKUP(A499,list!A:P,3,FALSE)</f>
        <v>1190</v>
      </c>
      <c r="D499" s="6" t="str">
        <f>VLOOKUP(A499,list!A:P,12,FALSE)</f>
        <v>Chalandri</v>
      </c>
      <c r="E499" s="6" t="str">
        <f t="shared" ref="E499:R499" si="494">IF($B499&lt;E$3,1,"")</f>
        <v/>
      </c>
      <c r="F499" s="6" t="str">
        <f t="shared" si="494"/>
        <v/>
      </c>
      <c r="G499" s="6" t="str">
        <f t="shared" si="494"/>
        <v/>
      </c>
      <c r="H499" s="6" t="str">
        <f t="shared" si="494"/>
        <v/>
      </c>
      <c r="I499" s="6" t="str">
        <f t="shared" si="494"/>
        <v/>
      </c>
      <c r="J499" s="6" t="str">
        <f t="shared" si="494"/>
        <v/>
      </c>
      <c r="K499" s="6" t="str">
        <f t="shared" si="494"/>
        <v/>
      </c>
      <c r="L499" s="6" t="str">
        <f t="shared" si="494"/>
        <v/>
      </c>
      <c r="M499" s="6">
        <f t="shared" si="494"/>
        <v>1</v>
      </c>
      <c r="N499" s="6">
        <f t="shared" si="494"/>
        <v>1</v>
      </c>
      <c r="O499" s="6">
        <f t="shared" si="494"/>
        <v>1</v>
      </c>
      <c r="P499" s="6">
        <f t="shared" si="494"/>
        <v>1</v>
      </c>
      <c r="Q499" s="6">
        <f t="shared" si="494"/>
        <v>1</v>
      </c>
      <c r="R499" s="6">
        <f t="shared" si="494"/>
        <v>1</v>
      </c>
    </row>
    <row r="500" spans="1:18" ht="13">
      <c r="A500" s="11" t="s">
        <v>1648</v>
      </c>
      <c r="B500" s="17">
        <f>VLOOKUP(A500,list!A:P,16,FALSE)</f>
        <v>45827</v>
      </c>
      <c r="C500" s="18">
        <f>VLOOKUP(A500,list!A:P,3,FALSE)</f>
        <v>1290</v>
      </c>
      <c r="D500" s="6" t="str">
        <f>VLOOKUP(A500,list!A:P,12,FALSE)</f>
        <v>Palaio Faliro</v>
      </c>
      <c r="E500" s="6" t="str">
        <f t="shared" ref="E500:R500" si="495">IF($B500&lt;E$3,1,"")</f>
        <v/>
      </c>
      <c r="F500" s="6" t="str">
        <f t="shared" si="495"/>
        <v/>
      </c>
      <c r="G500" s="6" t="str">
        <f t="shared" si="495"/>
        <v/>
      </c>
      <c r="H500" s="6" t="str">
        <f t="shared" si="495"/>
        <v/>
      </c>
      <c r="I500" s="6" t="str">
        <f t="shared" si="495"/>
        <v/>
      </c>
      <c r="J500" s="6" t="str">
        <f t="shared" si="495"/>
        <v/>
      </c>
      <c r="K500" s="6" t="str">
        <f t="shared" si="495"/>
        <v/>
      </c>
      <c r="L500" s="6" t="str">
        <f t="shared" si="495"/>
        <v/>
      </c>
      <c r="M500" s="6">
        <f t="shared" si="495"/>
        <v>1</v>
      </c>
      <c r="N500" s="6">
        <f t="shared" si="495"/>
        <v>1</v>
      </c>
      <c r="O500" s="6">
        <f t="shared" si="495"/>
        <v>1</v>
      </c>
      <c r="P500" s="6">
        <f t="shared" si="495"/>
        <v>1</v>
      </c>
      <c r="Q500" s="6">
        <f t="shared" si="495"/>
        <v>1</v>
      </c>
      <c r="R500" s="6">
        <f t="shared" si="495"/>
        <v>1</v>
      </c>
    </row>
    <row r="501" spans="1:18" ht="13">
      <c r="A501" s="11" t="s">
        <v>3553</v>
      </c>
      <c r="B501" s="17">
        <f>VLOOKUP(A501,list!A:P,16,FALSE)</f>
        <v>45827</v>
      </c>
      <c r="C501" s="18">
        <f>VLOOKUP(A501,list!A:P,3,FALSE)</f>
        <v>1440</v>
      </c>
      <c r="D501" s="6" t="str">
        <f>VLOOKUP(A501,list!A:P,12,FALSE)</f>
        <v>Marousi</v>
      </c>
      <c r="E501" s="6" t="str">
        <f t="shared" ref="E501:R501" si="496">IF($B501&lt;E$3,1,"")</f>
        <v/>
      </c>
      <c r="F501" s="6" t="str">
        <f t="shared" si="496"/>
        <v/>
      </c>
      <c r="G501" s="6" t="str">
        <f t="shared" si="496"/>
        <v/>
      </c>
      <c r="H501" s="6" t="str">
        <f t="shared" si="496"/>
        <v/>
      </c>
      <c r="I501" s="6" t="str">
        <f t="shared" si="496"/>
        <v/>
      </c>
      <c r="J501" s="6" t="str">
        <f t="shared" si="496"/>
        <v/>
      </c>
      <c r="K501" s="6" t="str">
        <f t="shared" si="496"/>
        <v/>
      </c>
      <c r="L501" s="6" t="str">
        <f t="shared" si="496"/>
        <v/>
      </c>
      <c r="M501" s="6">
        <f t="shared" si="496"/>
        <v>1</v>
      </c>
      <c r="N501" s="6">
        <f t="shared" si="496"/>
        <v>1</v>
      </c>
      <c r="O501" s="6">
        <f t="shared" si="496"/>
        <v>1</v>
      </c>
      <c r="P501" s="6">
        <f t="shared" si="496"/>
        <v>1</v>
      </c>
      <c r="Q501" s="6">
        <f t="shared" si="496"/>
        <v>1</v>
      </c>
      <c r="R501" s="6">
        <f t="shared" si="496"/>
        <v>1</v>
      </c>
    </row>
    <row r="502" spans="1:18" ht="13">
      <c r="A502" s="11" t="s">
        <v>4612</v>
      </c>
      <c r="B502" s="17">
        <f>VLOOKUP(A502,list!A:P,16,FALSE)</f>
        <v>45827</v>
      </c>
      <c r="C502" s="18">
        <f>VLOOKUP(A502,list!A:P,3,FALSE)</f>
        <v>1990</v>
      </c>
      <c r="D502" s="6" t="str">
        <f>VLOOKUP(A502,list!A:P,12,FALSE)</f>
        <v>Marousi</v>
      </c>
      <c r="E502" s="6" t="str">
        <f t="shared" ref="E502:R502" si="497">IF($B502&lt;E$3,1,"")</f>
        <v/>
      </c>
      <c r="F502" s="6" t="str">
        <f t="shared" si="497"/>
        <v/>
      </c>
      <c r="G502" s="6" t="str">
        <f t="shared" si="497"/>
        <v/>
      </c>
      <c r="H502" s="6" t="str">
        <f t="shared" si="497"/>
        <v/>
      </c>
      <c r="I502" s="6" t="str">
        <f t="shared" si="497"/>
        <v/>
      </c>
      <c r="J502" s="6" t="str">
        <f t="shared" si="497"/>
        <v/>
      </c>
      <c r="K502" s="6" t="str">
        <f t="shared" si="497"/>
        <v/>
      </c>
      <c r="L502" s="6" t="str">
        <f t="shared" si="497"/>
        <v/>
      </c>
      <c r="M502" s="6">
        <f t="shared" si="497"/>
        <v>1</v>
      </c>
      <c r="N502" s="6">
        <f t="shared" si="497"/>
        <v>1</v>
      </c>
      <c r="O502" s="6">
        <f t="shared" si="497"/>
        <v>1</v>
      </c>
      <c r="P502" s="6">
        <f t="shared" si="497"/>
        <v>1</v>
      </c>
      <c r="Q502" s="6">
        <f t="shared" si="497"/>
        <v>1</v>
      </c>
      <c r="R502" s="6">
        <f t="shared" si="497"/>
        <v>1</v>
      </c>
    </row>
    <row r="503" spans="1:18" ht="13">
      <c r="A503" s="11" t="s">
        <v>4707</v>
      </c>
      <c r="B503" s="17">
        <f>VLOOKUP(A503,list!A:P,16,FALSE)</f>
        <v>45676</v>
      </c>
      <c r="C503" s="18">
        <f>VLOOKUP(A503,list!A:P,3,FALSE)</f>
        <v>750</v>
      </c>
      <c r="D503" s="6" t="str">
        <f>VLOOKUP(A503,list!A:P,12,FALSE)</f>
        <v>Kolonaki</v>
      </c>
      <c r="E503" s="6" t="str">
        <f t="shared" ref="E503:R503" si="498">IF($B503&lt;E$3,1,"")</f>
        <v/>
      </c>
      <c r="F503" s="6" t="str">
        <f t="shared" si="498"/>
        <v/>
      </c>
      <c r="G503" s="6" t="str">
        <f t="shared" si="498"/>
        <v/>
      </c>
      <c r="H503" s="6">
        <f t="shared" si="498"/>
        <v>1</v>
      </c>
      <c r="I503" s="6">
        <f t="shared" si="498"/>
        <v>1</v>
      </c>
      <c r="J503" s="6">
        <f t="shared" si="498"/>
        <v>1</v>
      </c>
      <c r="K503" s="6">
        <f t="shared" si="498"/>
        <v>1</v>
      </c>
      <c r="L503" s="6">
        <f t="shared" si="498"/>
        <v>1</v>
      </c>
      <c r="M503" s="6">
        <f t="shared" si="498"/>
        <v>1</v>
      </c>
      <c r="N503" s="6">
        <f t="shared" si="498"/>
        <v>1</v>
      </c>
      <c r="O503" s="6">
        <f t="shared" si="498"/>
        <v>1</v>
      </c>
      <c r="P503" s="6">
        <f t="shared" si="498"/>
        <v>1</v>
      </c>
      <c r="Q503" s="6">
        <f t="shared" si="498"/>
        <v>1</v>
      </c>
      <c r="R503" s="6">
        <f t="shared" si="498"/>
        <v>1</v>
      </c>
    </row>
    <row r="504" spans="1:18" ht="13">
      <c r="A504" s="11" t="s">
        <v>1651</v>
      </c>
      <c r="B504" s="17">
        <f>VLOOKUP(A504,list!A:P,16,FALSE)</f>
        <v>45676</v>
      </c>
      <c r="C504" s="18">
        <f>VLOOKUP(A504,list!A:P,3,FALSE)</f>
        <v>1330</v>
      </c>
      <c r="D504" s="6" t="str">
        <f>VLOOKUP(A504,list!A:P,12,FALSE)</f>
        <v>Chalandri</v>
      </c>
      <c r="E504" s="6" t="str">
        <f t="shared" ref="E504:R504" si="499">IF($B504&lt;E$3,1,"")</f>
        <v/>
      </c>
      <c r="F504" s="6" t="str">
        <f t="shared" si="499"/>
        <v/>
      </c>
      <c r="G504" s="6" t="str">
        <f t="shared" si="499"/>
        <v/>
      </c>
      <c r="H504" s="6">
        <f t="shared" si="499"/>
        <v>1</v>
      </c>
      <c r="I504" s="6">
        <f t="shared" si="499"/>
        <v>1</v>
      </c>
      <c r="J504" s="6">
        <f t="shared" si="499"/>
        <v>1</v>
      </c>
      <c r="K504" s="6">
        <f t="shared" si="499"/>
        <v>1</v>
      </c>
      <c r="L504" s="6">
        <f t="shared" si="499"/>
        <v>1</v>
      </c>
      <c r="M504" s="6">
        <f t="shared" si="499"/>
        <v>1</v>
      </c>
      <c r="N504" s="6">
        <f t="shared" si="499"/>
        <v>1</v>
      </c>
      <c r="O504" s="6">
        <f t="shared" si="499"/>
        <v>1</v>
      </c>
      <c r="P504" s="6">
        <f t="shared" si="499"/>
        <v>1</v>
      </c>
      <c r="Q504" s="6">
        <f t="shared" si="499"/>
        <v>1</v>
      </c>
      <c r="R504" s="6">
        <f t="shared" si="499"/>
        <v>1</v>
      </c>
    </row>
    <row r="505" spans="1:18" ht="13">
      <c r="A505" s="11" t="s">
        <v>1654</v>
      </c>
      <c r="B505" s="17">
        <f>VLOOKUP(A505,list!A:P,16,FALSE)</f>
        <v>45676</v>
      </c>
      <c r="C505" s="18">
        <f>VLOOKUP(A505,list!A:P,3,FALSE)</f>
        <v>1360</v>
      </c>
      <c r="D505" s="6" t="str">
        <f>VLOOKUP(A505,list!A:P,12,FALSE)</f>
        <v>Nea Erithrea</v>
      </c>
      <c r="E505" s="6" t="str">
        <f t="shared" ref="E505:R505" si="500">IF($B505&lt;E$3,1,"")</f>
        <v/>
      </c>
      <c r="F505" s="6" t="str">
        <f t="shared" si="500"/>
        <v/>
      </c>
      <c r="G505" s="6" t="str">
        <f t="shared" si="500"/>
        <v/>
      </c>
      <c r="H505" s="6">
        <f t="shared" si="500"/>
        <v>1</v>
      </c>
      <c r="I505" s="6">
        <f t="shared" si="500"/>
        <v>1</v>
      </c>
      <c r="J505" s="6">
        <f t="shared" si="500"/>
        <v>1</v>
      </c>
      <c r="K505" s="6">
        <f t="shared" si="500"/>
        <v>1</v>
      </c>
      <c r="L505" s="6">
        <f t="shared" si="500"/>
        <v>1</v>
      </c>
      <c r="M505" s="6">
        <f t="shared" si="500"/>
        <v>1</v>
      </c>
      <c r="N505" s="6">
        <f t="shared" si="500"/>
        <v>1</v>
      </c>
      <c r="O505" s="6">
        <f t="shared" si="500"/>
        <v>1</v>
      </c>
      <c r="P505" s="6">
        <f t="shared" si="500"/>
        <v>1</v>
      </c>
      <c r="Q505" s="6">
        <f t="shared" si="500"/>
        <v>1</v>
      </c>
      <c r="R505" s="6">
        <f t="shared" si="500"/>
        <v>1</v>
      </c>
    </row>
    <row r="506" spans="1:18" ht="13">
      <c r="A506" s="11" t="s">
        <v>3556</v>
      </c>
      <c r="B506" s="17">
        <f>VLOOKUP(A506,list!A:P,16,FALSE)</f>
        <v>45676</v>
      </c>
      <c r="C506" s="18">
        <f>VLOOKUP(A506,list!A:P,3,FALSE)</f>
        <v>1670</v>
      </c>
      <c r="D506" s="6" t="str">
        <f>VLOOKUP(A506,list!A:P,12,FALSE)</f>
        <v>Marousi</v>
      </c>
      <c r="E506" s="6" t="str">
        <f t="shared" ref="E506:R506" si="501">IF($B506&lt;E$3,1,"")</f>
        <v/>
      </c>
      <c r="F506" s="6" t="str">
        <f t="shared" si="501"/>
        <v/>
      </c>
      <c r="G506" s="6" t="str">
        <f t="shared" si="501"/>
        <v/>
      </c>
      <c r="H506" s="6">
        <f t="shared" si="501"/>
        <v>1</v>
      </c>
      <c r="I506" s="6">
        <f t="shared" si="501"/>
        <v>1</v>
      </c>
      <c r="J506" s="6">
        <f t="shared" si="501"/>
        <v>1</v>
      </c>
      <c r="K506" s="6">
        <f t="shared" si="501"/>
        <v>1</v>
      </c>
      <c r="L506" s="6">
        <f t="shared" si="501"/>
        <v>1</v>
      </c>
      <c r="M506" s="6">
        <f t="shared" si="501"/>
        <v>1</v>
      </c>
      <c r="N506" s="6">
        <f t="shared" si="501"/>
        <v>1</v>
      </c>
      <c r="O506" s="6">
        <f t="shared" si="501"/>
        <v>1</v>
      </c>
      <c r="P506" s="6">
        <f t="shared" si="501"/>
        <v>1</v>
      </c>
      <c r="Q506" s="6">
        <f t="shared" si="501"/>
        <v>1</v>
      </c>
      <c r="R506" s="6">
        <f t="shared" si="501"/>
        <v>1</v>
      </c>
    </row>
    <row r="507" spans="1:18" ht="13">
      <c r="A507" s="11" t="s">
        <v>401</v>
      </c>
      <c r="B507" s="17">
        <f>VLOOKUP(A507,list!A:P,16,FALSE)</f>
        <v>45707</v>
      </c>
      <c r="C507" s="18">
        <f>VLOOKUP(A507,list!A:P,3,FALSE)</f>
        <v>940</v>
      </c>
      <c r="D507" s="6" t="str">
        <f>VLOOKUP(A507,list!A:P,12,FALSE)</f>
        <v>Chalandri</v>
      </c>
      <c r="E507" s="6" t="str">
        <f t="shared" ref="E507:R507" si="502">IF($B507&lt;E$3,1,"")</f>
        <v/>
      </c>
      <c r="F507" s="6" t="str">
        <f t="shared" si="502"/>
        <v/>
      </c>
      <c r="G507" s="6" t="str">
        <f t="shared" si="502"/>
        <v/>
      </c>
      <c r="H507" s="6" t="str">
        <f t="shared" si="502"/>
        <v/>
      </c>
      <c r="I507" s="6">
        <f t="shared" si="502"/>
        <v>1</v>
      </c>
      <c r="J507" s="6">
        <f t="shared" si="502"/>
        <v>1</v>
      </c>
      <c r="K507" s="6">
        <f t="shared" si="502"/>
        <v>1</v>
      </c>
      <c r="L507" s="6">
        <f t="shared" si="502"/>
        <v>1</v>
      </c>
      <c r="M507" s="6">
        <f t="shared" si="502"/>
        <v>1</v>
      </c>
      <c r="N507" s="6">
        <f t="shared" si="502"/>
        <v>1</v>
      </c>
      <c r="O507" s="6">
        <f t="shared" si="502"/>
        <v>1</v>
      </c>
      <c r="P507" s="6">
        <f t="shared" si="502"/>
        <v>1</v>
      </c>
      <c r="Q507" s="6">
        <f t="shared" si="502"/>
        <v>1</v>
      </c>
      <c r="R507" s="6">
        <f t="shared" si="502"/>
        <v>1</v>
      </c>
    </row>
    <row r="508" spans="1:18" ht="13">
      <c r="A508" s="11" t="s">
        <v>1657</v>
      </c>
      <c r="B508" s="17">
        <f>VLOOKUP(A508,list!A:P,16,FALSE)</f>
        <v>45707</v>
      </c>
      <c r="C508" s="18">
        <f>VLOOKUP(A508,list!A:P,3,FALSE)</f>
        <v>1060</v>
      </c>
      <c r="D508" s="6" t="str">
        <f>VLOOKUP(A508,list!A:P,12,FALSE)</f>
        <v>Pangrati</v>
      </c>
      <c r="E508" s="6" t="str">
        <f t="shared" ref="E508:R508" si="503">IF($B508&lt;E$3,1,"")</f>
        <v/>
      </c>
      <c r="F508" s="6" t="str">
        <f t="shared" si="503"/>
        <v/>
      </c>
      <c r="G508" s="6" t="str">
        <f t="shared" si="503"/>
        <v/>
      </c>
      <c r="H508" s="6" t="str">
        <f t="shared" si="503"/>
        <v/>
      </c>
      <c r="I508" s="6">
        <f t="shared" si="503"/>
        <v>1</v>
      </c>
      <c r="J508" s="6">
        <f t="shared" si="503"/>
        <v>1</v>
      </c>
      <c r="K508" s="6">
        <f t="shared" si="503"/>
        <v>1</v>
      </c>
      <c r="L508" s="6">
        <f t="shared" si="503"/>
        <v>1</v>
      </c>
      <c r="M508" s="6">
        <f t="shared" si="503"/>
        <v>1</v>
      </c>
      <c r="N508" s="6">
        <f t="shared" si="503"/>
        <v>1</v>
      </c>
      <c r="O508" s="6">
        <f t="shared" si="503"/>
        <v>1</v>
      </c>
      <c r="P508" s="6">
        <f t="shared" si="503"/>
        <v>1</v>
      </c>
      <c r="Q508" s="6">
        <f t="shared" si="503"/>
        <v>1</v>
      </c>
      <c r="R508" s="6">
        <f t="shared" si="503"/>
        <v>1</v>
      </c>
    </row>
    <row r="509" spans="1:18" ht="13">
      <c r="A509" s="11" t="s">
        <v>1659</v>
      </c>
      <c r="B509" s="17">
        <f>VLOOKUP(A509,list!A:P,16,FALSE)</f>
        <v>45645</v>
      </c>
      <c r="C509" s="18">
        <f>VLOOKUP(A509,list!A:P,3,FALSE)</f>
        <v>1200</v>
      </c>
      <c r="D509" s="6" t="str">
        <f>VLOOKUP(A509,list!A:P,12,FALSE)</f>
        <v>Vasilissis Sofias Avenue</v>
      </c>
      <c r="E509" s="6" t="str">
        <f t="shared" ref="E509:R509" si="504">IF($B509&lt;E$3,1,"")</f>
        <v/>
      </c>
      <c r="F509" s="6" t="str">
        <f t="shared" si="504"/>
        <v/>
      </c>
      <c r="G509" s="6">
        <f t="shared" si="504"/>
        <v>1</v>
      </c>
      <c r="H509" s="6">
        <f t="shared" si="504"/>
        <v>1</v>
      </c>
      <c r="I509" s="6">
        <f t="shared" si="504"/>
        <v>1</v>
      </c>
      <c r="J509" s="6">
        <f t="shared" si="504"/>
        <v>1</v>
      </c>
      <c r="K509" s="6">
        <f t="shared" si="504"/>
        <v>1</v>
      </c>
      <c r="L509" s="6">
        <f t="shared" si="504"/>
        <v>1</v>
      </c>
      <c r="M509" s="6">
        <f t="shared" si="504"/>
        <v>1</v>
      </c>
      <c r="N509" s="6">
        <f t="shared" si="504"/>
        <v>1</v>
      </c>
      <c r="O509" s="6">
        <f t="shared" si="504"/>
        <v>1</v>
      </c>
      <c r="P509" s="6">
        <f t="shared" si="504"/>
        <v>1</v>
      </c>
      <c r="Q509" s="6">
        <f t="shared" si="504"/>
        <v>1</v>
      </c>
      <c r="R509" s="6">
        <f t="shared" si="504"/>
        <v>1</v>
      </c>
    </row>
    <row r="510" spans="1:18" ht="13">
      <c r="A510" s="11" t="s">
        <v>1662</v>
      </c>
      <c r="B510" s="17">
        <f>VLOOKUP(A510,list!A:P,16,FALSE)</f>
        <v>45888</v>
      </c>
      <c r="C510" s="18">
        <f>VLOOKUP(A510,list!A:P,3,FALSE)</f>
        <v>1140</v>
      </c>
      <c r="D510" s="6" t="str">
        <f>VLOOKUP(A510,list!A:P,12,FALSE)</f>
        <v>Pangrati</v>
      </c>
      <c r="E510" s="6" t="str">
        <f t="shared" ref="E510:R510" si="505">IF($B510&lt;E$3,1,"")</f>
        <v/>
      </c>
      <c r="F510" s="6" t="str">
        <f t="shared" si="505"/>
        <v/>
      </c>
      <c r="G510" s="6" t="str">
        <f t="shared" si="505"/>
        <v/>
      </c>
      <c r="H510" s="6" t="str">
        <f t="shared" si="505"/>
        <v/>
      </c>
      <c r="I510" s="6" t="str">
        <f t="shared" si="505"/>
        <v/>
      </c>
      <c r="J510" s="6" t="str">
        <f t="shared" si="505"/>
        <v/>
      </c>
      <c r="K510" s="6" t="str">
        <f t="shared" si="505"/>
        <v/>
      </c>
      <c r="L510" s="6" t="str">
        <f t="shared" si="505"/>
        <v/>
      </c>
      <c r="M510" s="6" t="str">
        <f t="shared" si="505"/>
        <v/>
      </c>
      <c r="N510" s="6" t="str">
        <f t="shared" si="505"/>
        <v/>
      </c>
      <c r="O510" s="6">
        <f t="shared" si="505"/>
        <v>1</v>
      </c>
      <c r="P510" s="6">
        <f t="shared" si="505"/>
        <v>1</v>
      </c>
      <c r="Q510" s="6">
        <f t="shared" si="505"/>
        <v>1</v>
      </c>
      <c r="R510" s="6">
        <f t="shared" si="505"/>
        <v>1</v>
      </c>
    </row>
    <row r="511" spans="1:18" ht="13">
      <c r="A511" s="11" t="s">
        <v>1665</v>
      </c>
      <c r="B511" s="17">
        <f>VLOOKUP(A511,list!A:P,16,FALSE)</f>
        <v>45888</v>
      </c>
      <c r="C511" s="18">
        <f>VLOOKUP(A511,list!A:P,3,FALSE)</f>
        <v>1220</v>
      </c>
      <c r="D511" s="6" t="str">
        <f>VLOOKUP(A511,list!A:P,12,FALSE)</f>
        <v>Elliniko</v>
      </c>
      <c r="E511" s="6" t="str">
        <f t="shared" ref="E511:R511" si="506">IF($B511&lt;E$3,1,"")</f>
        <v/>
      </c>
      <c r="F511" s="6" t="str">
        <f t="shared" si="506"/>
        <v/>
      </c>
      <c r="G511" s="6" t="str">
        <f t="shared" si="506"/>
        <v/>
      </c>
      <c r="H511" s="6" t="str">
        <f t="shared" si="506"/>
        <v/>
      </c>
      <c r="I511" s="6" t="str">
        <f t="shared" si="506"/>
        <v/>
      </c>
      <c r="J511" s="6" t="str">
        <f t="shared" si="506"/>
        <v/>
      </c>
      <c r="K511" s="6" t="str">
        <f t="shared" si="506"/>
        <v/>
      </c>
      <c r="L511" s="6" t="str">
        <f t="shared" si="506"/>
        <v/>
      </c>
      <c r="M511" s="6" t="str">
        <f t="shared" si="506"/>
        <v/>
      </c>
      <c r="N511" s="6" t="str">
        <f t="shared" si="506"/>
        <v/>
      </c>
      <c r="O511" s="6">
        <f t="shared" si="506"/>
        <v>1</v>
      </c>
      <c r="P511" s="6">
        <f t="shared" si="506"/>
        <v>1</v>
      </c>
      <c r="Q511" s="6">
        <f t="shared" si="506"/>
        <v>1</v>
      </c>
      <c r="R511" s="6">
        <f t="shared" si="506"/>
        <v>1</v>
      </c>
    </row>
    <row r="512" spans="1:18" ht="13">
      <c r="A512" s="11" t="s">
        <v>3558</v>
      </c>
      <c r="B512" s="17">
        <f>VLOOKUP(A512,list!A:P,16,FALSE)</f>
        <v>45888</v>
      </c>
      <c r="C512" s="18">
        <f>VLOOKUP(A512,list!A:P,3,FALSE)</f>
        <v>1370</v>
      </c>
      <c r="D512" s="6" t="str">
        <f>VLOOKUP(A512,list!A:P,12,FALSE)</f>
        <v>Kifisia</v>
      </c>
      <c r="E512" s="6" t="str">
        <f t="shared" ref="E512:R512" si="507">IF($B512&lt;E$3,1,"")</f>
        <v/>
      </c>
      <c r="F512" s="6" t="str">
        <f t="shared" si="507"/>
        <v/>
      </c>
      <c r="G512" s="6" t="str">
        <f t="shared" si="507"/>
        <v/>
      </c>
      <c r="H512" s="6" t="str">
        <f t="shared" si="507"/>
        <v/>
      </c>
      <c r="I512" s="6" t="str">
        <f t="shared" si="507"/>
        <v/>
      </c>
      <c r="J512" s="6" t="str">
        <f t="shared" si="507"/>
        <v/>
      </c>
      <c r="K512" s="6" t="str">
        <f t="shared" si="507"/>
        <v/>
      </c>
      <c r="L512" s="6" t="str">
        <f t="shared" si="507"/>
        <v/>
      </c>
      <c r="M512" s="6" t="str">
        <f t="shared" si="507"/>
        <v/>
      </c>
      <c r="N512" s="6" t="str">
        <f t="shared" si="507"/>
        <v/>
      </c>
      <c r="O512" s="6">
        <f t="shared" si="507"/>
        <v>1</v>
      </c>
      <c r="P512" s="6">
        <f t="shared" si="507"/>
        <v>1</v>
      </c>
      <c r="Q512" s="6">
        <f t="shared" si="507"/>
        <v>1</v>
      </c>
      <c r="R512" s="6">
        <f t="shared" si="507"/>
        <v>1</v>
      </c>
    </row>
    <row r="513" spans="1:18" ht="13">
      <c r="A513" s="11" t="s">
        <v>3561</v>
      </c>
      <c r="B513" s="17">
        <f>VLOOKUP(A513,list!A:P,16,FALSE)</f>
        <v>45888</v>
      </c>
      <c r="C513" s="18">
        <f>VLOOKUP(A513,list!A:P,3,FALSE)</f>
        <v>2330</v>
      </c>
      <c r="D513" s="6" t="str">
        <f>VLOOKUP(A513,list!A:P,12,FALSE)</f>
        <v>Agia Paraskevi</v>
      </c>
      <c r="E513" s="6" t="str">
        <f t="shared" ref="E513:R513" si="508">IF($B513&lt;E$3,1,"")</f>
        <v/>
      </c>
      <c r="F513" s="6" t="str">
        <f t="shared" si="508"/>
        <v/>
      </c>
      <c r="G513" s="6" t="str">
        <f t="shared" si="508"/>
        <v/>
      </c>
      <c r="H513" s="6" t="str">
        <f t="shared" si="508"/>
        <v/>
      </c>
      <c r="I513" s="6" t="str">
        <f t="shared" si="508"/>
        <v/>
      </c>
      <c r="J513" s="6" t="str">
        <f t="shared" si="508"/>
        <v/>
      </c>
      <c r="K513" s="6" t="str">
        <f t="shared" si="508"/>
        <v/>
      </c>
      <c r="L513" s="6" t="str">
        <f t="shared" si="508"/>
        <v/>
      </c>
      <c r="M513" s="6" t="str">
        <f t="shared" si="508"/>
        <v/>
      </c>
      <c r="N513" s="6" t="str">
        <f t="shared" si="508"/>
        <v/>
      </c>
      <c r="O513" s="6">
        <f t="shared" si="508"/>
        <v>1</v>
      </c>
      <c r="P513" s="6">
        <f t="shared" si="508"/>
        <v>1</v>
      </c>
      <c r="Q513" s="6">
        <f t="shared" si="508"/>
        <v>1</v>
      </c>
      <c r="R513" s="6">
        <f t="shared" si="508"/>
        <v>1</v>
      </c>
    </row>
    <row r="514" spans="1:18" ht="13">
      <c r="A514" s="11" t="s">
        <v>1668</v>
      </c>
      <c r="B514" s="17">
        <f>VLOOKUP(A514,list!A:P,16,FALSE)</f>
        <v>45918</v>
      </c>
      <c r="C514" s="18">
        <f>VLOOKUP(A514,list!A:P,3,FALSE)</f>
        <v>1400</v>
      </c>
      <c r="D514" s="6" t="str">
        <f>VLOOKUP(A514,list!A:P,12,FALSE)</f>
        <v>Marousi</v>
      </c>
      <c r="E514" s="6" t="str">
        <f t="shared" ref="E514:R514" si="509">IF($B514&lt;E$3,1,"")</f>
        <v/>
      </c>
      <c r="F514" s="6" t="str">
        <f t="shared" si="509"/>
        <v/>
      </c>
      <c r="G514" s="6" t="str">
        <f t="shared" si="509"/>
        <v/>
      </c>
      <c r="H514" s="6" t="str">
        <f t="shared" si="509"/>
        <v/>
      </c>
      <c r="I514" s="6" t="str">
        <f t="shared" si="509"/>
        <v/>
      </c>
      <c r="J514" s="6" t="str">
        <f t="shared" si="509"/>
        <v/>
      </c>
      <c r="K514" s="6" t="str">
        <f t="shared" si="509"/>
        <v/>
      </c>
      <c r="L514" s="6" t="str">
        <f t="shared" si="509"/>
        <v/>
      </c>
      <c r="M514" s="6" t="str">
        <f t="shared" si="509"/>
        <v/>
      </c>
      <c r="N514" s="6" t="str">
        <f t="shared" si="509"/>
        <v/>
      </c>
      <c r="O514" s="6" t="str">
        <f t="shared" si="509"/>
        <v/>
      </c>
      <c r="P514" s="6">
        <f t="shared" si="509"/>
        <v>1</v>
      </c>
      <c r="Q514" s="6">
        <f t="shared" si="509"/>
        <v>1</v>
      </c>
      <c r="R514" s="6">
        <f t="shared" si="509"/>
        <v>1</v>
      </c>
    </row>
    <row r="515" spans="1:18" ht="13">
      <c r="A515" s="11" t="s">
        <v>404</v>
      </c>
      <c r="B515" s="17">
        <f>VLOOKUP(A515,list!A:P,16,FALSE)</f>
        <v>45948</v>
      </c>
      <c r="C515" s="18">
        <f>VLOOKUP(A515,list!A:P,3,FALSE)</f>
        <v>1080</v>
      </c>
      <c r="D515" s="6" t="str">
        <f>VLOOKUP(A515,list!A:P,12,FALSE)</f>
        <v>Palaio Faliro</v>
      </c>
      <c r="E515" s="6" t="str">
        <f t="shared" ref="E515:R515" si="510">IF($B515&lt;E$3,1,"")</f>
        <v/>
      </c>
      <c r="F515" s="6" t="str">
        <f t="shared" si="510"/>
        <v/>
      </c>
      <c r="G515" s="6" t="str">
        <f t="shared" si="510"/>
        <v/>
      </c>
      <c r="H515" s="6" t="str">
        <f t="shared" si="510"/>
        <v/>
      </c>
      <c r="I515" s="6" t="str">
        <f t="shared" si="510"/>
        <v/>
      </c>
      <c r="J515" s="6" t="str">
        <f t="shared" si="510"/>
        <v/>
      </c>
      <c r="K515" s="6" t="str">
        <f t="shared" si="510"/>
        <v/>
      </c>
      <c r="L515" s="6" t="str">
        <f t="shared" si="510"/>
        <v/>
      </c>
      <c r="M515" s="6" t="str">
        <f t="shared" si="510"/>
        <v/>
      </c>
      <c r="N515" s="6" t="str">
        <f t="shared" si="510"/>
        <v/>
      </c>
      <c r="O515" s="6" t="str">
        <f t="shared" si="510"/>
        <v/>
      </c>
      <c r="P515" s="6" t="str">
        <f t="shared" si="510"/>
        <v/>
      </c>
      <c r="Q515" s="6">
        <f t="shared" si="510"/>
        <v>1</v>
      </c>
      <c r="R515" s="6">
        <f t="shared" si="510"/>
        <v>1</v>
      </c>
    </row>
    <row r="516" spans="1:18" ht="13">
      <c r="A516" s="11" t="s">
        <v>1671</v>
      </c>
      <c r="B516" s="17">
        <f>VLOOKUP(A516,list!A:P,16,FALSE)</f>
        <v>45948</v>
      </c>
      <c r="C516" s="18">
        <f>VLOOKUP(A516,list!A:P,3,FALSE)</f>
        <v>1130</v>
      </c>
      <c r="D516" s="6" t="str">
        <f>VLOOKUP(A516,list!A:P,12,FALSE)</f>
        <v>Marousi</v>
      </c>
      <c r="E516" s="6" t="str">
        <f t="shared" ref="E516:R516" si="511">IF($B516&lt;E$3,1,"")</f>
        <v/>
      </c>
      <c r="F516" s="6" t="str">
        <f t="shared" si="511"/>
        <v/>
      </c>
      <c r="G516" s="6" t="str">
        <f t="shared" si="511"/>
        <v/>
      </c>
      <c r="H516" s="6" t="str">
        <f t="shared" si="511"/>
        <v/>
      </c>
      <c r="I516" s="6" t="str">
        <f t="shared" si="511"/>
        <v/>
      </c>
      <c r="J516" s="6" t="str">
        <f t="shared" si="511"/>
        <v/>
      </c>
      <c r="K516" s="6" t="str">
        <f t="shared" si="511"/>
        <v/>
      </c>
      <c r="L516" s="6" t="str">
        <f t="shared" si="511"/>
        <v/>
      </c>
      <c r="M516" s="6" t="str">
        <f t="shared" si="511"/>
        <v/>
      </c>
      <c r="N516" s="6" t="str">
        <f t="shared" si="511"/>
        <v/>
      </c>
      <c r="O516" s="6" t="str">
        <f t="shared" si="511"/>
        <v/>
      </c>
      <c r="P516" s="6" t="str">
        <f t="shared" si="511"/>
        <v/>
      </c>
      <c r="Q516" s="6">
        <f t="shared" si="511"/>
        <v>1</v>
      </c>
      <c r="R516" s="6">
        <f t="shared" si="511"/>
        <v>1</v>
      </c>
    </row>
    <row r="517" spans="1:18" ht="13">
      <c r="A517" s="11" t="s">
        <v>1674</v>
      </c>
      <c r="B517" s="17">
        <f>VLOOKUP(A517,list!A:P,16,FALSE)</f>
        <v>45948</v>
      </c>
      <c r="C517" s="18">
        <f>VLOOKUP(A517,list!A:P,3,FALSE)</f>
        <v>2670</v>
      </c>
      <c r="D517" s="6" t="str">
        <f>VLOOKUP(A517,list!A:P,12,FALSE)</f>
        <v>Kifisia</v>
      </c>
      <c r="E517" s="6" t="str">
        <f t="shared" ref="E517:R517" si="512">IF($B517&lt;E$3,1,"")</f>
        <v/>
      </c>
      <c r="F517" s="6" t="str">
        <f t="shared" si="512"/>
        <v/>
      </c>
      <c r="G517" s="6" t="str">
        <f t="shared" si="512"/>
        <v/>
      </c>
      <c r="H517" s="6" t="str">
        <f t="shared" si="512"/>
        <v/>
      </c>
      <c r="I517" s="6" t="str">
        <f t="shared" si="512"/>
        <v/>
      </c>
      <c r="J517" s="6" t="str">
        <f t="shared" si="512"/>
        <v/>
      </c>
      <c r="K517" s="6" t="str">
        <f t="shared" si="512"/>
        <v/>
      </c>
      <c r="L517" s="6" t="str">
        <f t="shared" si="512"/>
        <v/>
      </c>
      <c r="M517" s="6" t="str">
        <f t="shared" si="512"/>
        <v/>
      </c>
      <c r="N517" s="6" t="str">
        <f t="shared" si="512"/>
        <v/>
      </c>
      <c r="O517" s="6" t="str">
        <f t="shared" si="512"/>
        <v/>
      </c>
      <c r="P517" s="6" t="str">
        <f t="shared" si="512"/>
        <v/>
      </c>
      <c r="Q517" s="6">
        <f t="shared" si="512"/>
        <v>1</v>
      </c>
      <c r="R517" s="6">
        <f t="shared" si="512"/>
        <v>1</v>
      </c>
    </row>
    <row r="518" spans="1:18" ht="13">
      <c r="A518" s="11" t="s">
        <v>3564</v>
      </c>
      <c r="B518" s="17">
        <f>VLOOKUP(A518,list!A:P,16,FALSE)</f>
        <v>45583</v>
      </c>
      <c r="C518" s="18">
        <f>VLOOKUP(A518,list!A:P,3,FALSE)</f>
        <v>1650</v>
      </c>
      <c r="D518" s="6" t="str">
        <f>VLOOKUP(A518,list!A:P,12,FALSE)</f>
        <v>Palaio Faliro</v>
      </c>
      <c r="E518" s="6">
        <f t="shared" ref="E518:R518" si="513">IF($B518&lt;E$3,1,"")</f>
        <v>1</v>
      </c>
      <c r="F518" s="6">
        <f t="shared" si="513"/>
        <v>1</v>
      </c>
      <c r="G518" s="6">
        <f t="shared" si="513"/>
        <v>1</v>
      </c>
      <c r="H518" s="6">
        <f t="shared" si="513"/>
        <v>1</v>
      </c>
      <c r="I518" s="6">
        <f t="shared" si="513"/>
        <v>1</v>
      </c>
      <c r="J518" s="6">
        <f t="shared" si="513"/>
        <v>1</v>
      </c>
      <c r="K518" s="6">
        <f t="shared" si="513"/>
        <v>1</v>
      </c>
      <c r="L518" s="6">
        <f t="shared" si="513"/>
        <v>1</v>
      </c>
      <c r="M518" s="6">
        <f t="shared" si="513"/>
        <v>1</v>
      </c>
      <c r="N518" s="6">
        <f t="shared" si="513"/>
        <v>1</v>
      </c>
      <c r="O518" s="6">
        <f t="shared" si="513"/>
        <v>1</v>
      </c>
      <c r="P518" s="6">
        <f t="shared" si="513"/>
        <v>1</v>
      </c>
      <c r="Q518" s="6">
        <f t="shared" si="513"/>
        <v>1</v>
      </c>
      <c r="R518" s="6">
        <f t="shared" si="513"/>
        <v>1</v>
      </c>
    </row>
    <row r="519" spans="1:18" ht="13">
      <c r="A519" s="11" t="s">
        <v>3567</v>
      </c>
      <c r="B519" s="17">
        <f>VLOOKUP(A519,list!A:P,16,FALSE)</f>
        <v>45979</v>
      </c>
      <c r="C519" s="18">
        <f>VLOOKUP(A519,list!A:P,3,FALSE)</f>
        <v>1310</v>
      </c>
      <c r="D519" s="6" t="str">
        <f>VLOOKUP(A519,list!A:P,12,FALSE)</f>
        <v>Marousi</v>
      </c>
      <c r="E519" s="6" t="str">
        <f t="shared" ref="E519:R519" si="514">IF($B519&lt;E$3,1,"")</f>
        <v/>
      </c>
      <c r="F519" s="6" t="str">
        <f t="shared" si="514"/>
        <v/>
      </c>
      <c r="G519" s="6" t="str">
        <f t="shared" si="514"/>
        <v/>
      </c>
      <c r="H519" s="6" t="str">
        <f t="shared" si="514"/>
        <v/>
      </c>
      <c r="I519" s="6" t="str">
        <f t="shared" si="514"/>
        <v/>
      </c>
      <c r="J519" s="6" t="str">
        <f t="shared" si="514"/>
        <v/>
      </c>
      <c r="K519" s="6" t="str">
        <f t="shared" si="514"/>
        <v/>
      </c>
      <c r="L519" s="6" t="str">
        <f t="shared" si="514"/>
        <v/>
      </c>
      <c r="M519" s="6" t="str">
        <f t="shared" si="514"/>
        <v/>
      </c>
      <c r="N519" s="6" t="str">
        <f t="shared" si="514"/>
        <v/>
      </c>
      <c r="O519" s="6" t="str">
        <f t="shared" si="514"/>
        <v/>
      </c>
      <c r="P519" s="6" t="str">
        <f t="shared" si="514"/>
        <v/>
      </c>
      <c r="Q519" s="6" t="str">
        <f t="shared" si="514"/>
        <v/>
      </c>
      <c r="R519" s="6">
        <f t="shared" si="514"/>
        <v>1</v>
      </c>
    </row>
    <row r="520" spans="1:18" ht="13">
      <c r="A520" s="11" t="s">
        <v>3570</v>
      </c>
      <c r="B520" s="17">
        <f>VLOOKUP(A520,list!A:P,16,FALSE)</f>
        <v>45979</v>
      </c>
      <c r="C520" s="18">
        <f>VLOOKUP(A520,list!A:P,3,FALSE)</f>
        <v>1520</v>
      </c>
      <c r="D520" s="6" t="str">
        <f>VLOOKUP(A520,list!A:P,12,FALSE)</f>
        <v>Chalandri</v>
      </c>
      <c r="E520" s="6" t="str">
        <f t="shared" ref="E520:R520" si="515">IF($B520&lt;E$3,1,"")</f>
        <v/>
      </c>
      <c r="F520" s="6" t="str">
        <f t="shared" si="515"/>
        <v/>
      </c>
      <c r="G520" s="6" t="str">
        <f t="shared" si="515"/>
        <v/>
      </c>
      <c r="H520" s="6" t="str">
        <f t="shared" si="515"/>
        <v/>
      </c>
      <c r="I520" s="6" t="str">
        <f t="shared" si="515"/>
        <v/>
      </c>
      <c r="J520" s="6" t="str">
        <f t="shared" si="515"/>
        <v/>
      </c>
      <c r="K520" s="6" t="str">
        <f t="shared" si="515"/>
        <v/>
      </c>
      <c r="L520" s="6" t="str">
        <f t="shared" si="515"/>
        <v/>
      </c>
      <c r="M520" s="6" t="str">
        <f t="shared" si="515"/>
        <v/>
      </c>
      <c r="N520" s="6" t="str">
        <f t="shared" si="515"/>
        <v/>
      </c>
      <c r="O520" s="6" t="str">
        <f t="shared" si="515"/>
        <v/>
      </c>
      <c r="P520" s="6" t="str">
        <f t="shared" si="515"/>
        <v/>
      </c>
      <c r="Q520" s="6" t="str">
        <f t="shared" si="515"/>
        <v/>
      </c>
      <c r="R520" s="6">
        <f t="shared" si="515"/>
        <v>1</v>
      </c>
    </row>
    <row r="521" spans="1:18" ht="13">
      <c r="A521" s="11" t="s">
        <v>1677</v>
      </c>
      <c r="B521" s="17">
        <f>VLOOKUP(A521,list!A:P,16,FALSE)</f>
        <v>45614</v>
      </c>
      <c r="C521" s="18">
        <f>VLOOKUP(A521,list!A:P,3,FALSE)</f>
        <v>1280</v>
      </c>
      <c r="D521" s="6" t="str">
        <f>VLOOKUP(A521,list!A:P,12,FALSE)</f>
        <v>Vasilissis Sofias Avenue</v>
      </c>
      <c r="E521" s="6" t="str">
        <f t="shared" ref="E521:R521" si="516">IF($B521&lt;E$3,1,"")</f>
        <v/>
      </c>
      <c r="F521" s="6">
        <f t="shared" si="516"/>
        <v>1</v>
      </c>
      <c r="G521" s="6">
        <f t="shared" si="516"/>
        <v>1</v>
      </c>
      <c r="H521" s="6">
        <f t="shared" si="516"/>
        <v>1</v>
      </c>
      <c r="I521" s="6">
        <f t="shared" si="516"/>
        <v>1</v>
      </c>
      <c r="J521" s="6">
        <f t="shared" si="516"/>
        <v>1</v>
      </c>
      <c r="K521" s="6">
        <f t="shared" si="516"/>
        <v>1</v>
      </c>
      <c r="L521" s="6">
        <f t="shared" si="516"/>
        <v>1</v>
      </c>
      <c r="M521" s="6">
        <f t="shared" si="516"/>
        <v>1</v>
      </c>
      <c r="N521" s="6">
        <f t="shared" si="516"/>
        <v>1</v>
      </c>
      <c r="O521" s="6">
        <f t="shared" si="516"/>
        <v>1</v>
      </c>
      <c r="P521" s="6">
        <f t="shared" si="516"/>
        <v>1</v>
      </c>
      <c r="Q521" s="6">
        <f t="shared" si="516"/>
        <v>1</v>
      </c>
      <c r="R521" s="6">
        <f t="shared" si="516"/>
        <v>1</v>
      </c>
    </row>
    <row r="522" spans="1:18" ht="13">
      <c r="A522" s="11" t="s">
        <v>1680</v>
      </c>
      <c r="B522" s="17">
        <f>VLOOKUP(A522,list!A:P,16,FALSE)</f>
        <v>45734</v>
      </c>
      <c r="C522" s="18">
        <f>VLOOKUP(A522,list!A:P,3,FALSE)</f>
        <v>1190</v>
      </c>
      <c r="D522" s="6" t="str">
        <f>VLOOKUP(A522,list!A:P,12,FALSE)</f>
        <v>Kolonaki</v>
      </c>
      <c r="E522" s="6" t="str">
        <f t="shared" ref="E522:R522" si="517">IF($B522&lt;E$3,1,"")</f>
        <v/>
      </c>
      <c r="F522" s="6" t="str">
        <f t="shared" si="517"/>
        <v/>
      </c>
      <c r="G522" s="6" t="str">
        <f t="shared" si="517"/>
        <v/>
      </c>
      <c r="H522" s="6" t="str">
        <f t="shared" si="517"/>
        <v/>
      </c>
      <c r="I522" s="6" t="str">
        <f t="shared" si="517"/>
        <v/>
      </c>
      <c r="J522" s="6">
        <f t="shared" si="517"/>
        <v>1</v>
      </c>
      <c r="K522" s="6">
        <f t="shared" si="517"/>
        <v>1</v>
      </c>
      <c r="L522" s="6">
        <f t="shared" si="517"/>
        <v>1</v>
      </c>
      <c r="M522" s="6">
        <f t="shared" si="517"/>
        <v>1</v>
      </c>
      <c r="N522" s="6">
        <f t="shared" si="517"/>
        <v>1</v>
      </c>
      <c r="O522" s="6">
        <f t="shared" si="517"/>
        <v>1</v>
      </c>
      <c r="P522" s="6">
        <f t="shared" si="517"/>
        <v>1</v>
      </c>
      <c r="Q522" s="6">
        <f t="shared" si="517"/>
        <v>1</v>
      </c>
      <c r="R522" s="6">
        <f t="shared" si="517"/>
        <v>1</v>
      </c>
    </row>
    <row r="523" spans="1:18" ht="13">
      <c r="A523" s="11" t="s">
        <v>1683</v>
      </c>
      <c r="B523" s="17">
        <f>VLOOKUP(A523,list!A:P,16,FALSE)</f>
        <v>45734</v>
      </c>
      <c r="C523" s="18">
        <f>VLOOKUP(A523,list!A:P,3,FALSE)</f>
        <v>1280</v>
      </c>
      <c r="D523" s="6" t="str">
        <f>VLOOKUP(A523,list!A:P,12,FALSE)</f>
        <v>Ampelokipoi</v>
      </c>
      <c r="E523" s="6" t="str">
        <f t="shared" ref="E523:R523" si="518">IF($B523&lt;E$3,1,"")</f>
        <v/>
      </c>
      <c r="F523" s="6" t="str">
        <f t="shared" si="518"/>
        <v/>
      </c>
      <c r="G523" s="6" t="str">
        <f t="shared" si="518"/>
        <v/>
      </c>
      <c r="H523" s="6" t="str">
        <f t="shared" si="518"/>
        <v/>
      </c>
      <c r="I523" s="6" t="str">
        <f t="shared" si="518"/>
        <v/>
      </c>
      <c r="J523" s="6">
        <f t="shared" si="518"/>
        <v>1</v>
      </c>
      <c r="K523" s="6">
        <f t="shared" si="518"/>
        <v>1</v>
      </c>
      <c r="L523" s="6">
        <f t="shared" si="518"/>
        <v>1</v>
      </c>
      <c r="M523" s="6">
        <f t="shared" si="518"/>
        <v>1</v>
      </c>
      <c r="N523" s="6">
        <f t="shared" si="518"/>
        <v>1</v>
      </c>
      <c r="O523" s="6">
        <f t="shared" si="518"/>
        <v>1</v>
      </c>
      <c r="P523" s="6">
        <f t="shared" si="518"/>
        <v>1</v>
      </c>
      <c r="Q523" s="6">
        <f t="shared" si="518"/>
        <v>1</v>
      </c>
      <c r="R523" s="6">
        <f t="shared" si="518"/>
        <v>1</v>
      </c>
    </row>
    <row r="524" spans="1:18" ht="13">
      <c r="A524" s="11" t="s">
        <v>1686</v>
      </c>
      <c r="B524" s="17">
        <f>VLOOKUP(A524,list!A:P,16,FALSE)</f>
        <v>45734</v>
      </c>
      <c r="C524" s="18">
        <f>VLOOKUP(A524,list!A:P,3,FALSE)</f>
        <v>1300</v>
      </c>
      <c r="D524" s="6" t="str">
        <f>VLOOKUP(A524,list!A:P,12,FALSE)</f>
        <v>Chalandri</v>
      </c>
      <c r="E524" s="6" t="str">
        <f t="shared" ref="E524:R524" si="519">IF($B524&lt;E$3,1,"")</f>
        <v/>
      </c>
      <c r="F524" s="6" t="str">
        <f t="shared" si="519"/>
        <v/>
      </c>
      <c r="G524" s="6" t="str">
        <f t="shared" si="519"/>
        <v/>
      </c>
      <c r="H524" s="6" t="str">
        <f t="shared" si="519"/>
        <v/>
      </c>
      <c r="I524" s="6" t="str">
        <f t="shared" si="519"/>
        <v/>
      </c>
      <c r="J524" s="6">
        <f t="shared" si="519"/>
        <v>1</v>
      </c>
      <c r="K524" s="6">
        <f t="shared" si="519"/>
        <v>1</v>
      </c>
      <c r="L524" s="6">
        <f t="shared" si="519"/>
        <v>1</v>
      </c>
      <c r="M524" s="6">
        <f t="shared" si="519"/>
        <v>1</v>
      </c>
      <c r="N524" s="6">
        <f t="shared" si="519"/>
        <v>1</v>
      </c>
      <c r="O524" s="6">
        <f t="shared" si="519"/>
        <v>1</v>
      </c>
      <c r="P524" s="6">
        <f t="shared" si="519"/>
        <v>1</v>
      </c>
      <c r="Q524" s="6">
        <f t="shared" si="519"/>
        <v>1</v>
      </c>
      <c r="R524" s="6">
        <f t="shared" si="519"/>
        <v>1</v>
      </c>
    </row>
    <row r="525" spans="1:18" ht="13">
      <c r="A525" s="11" t="s">
        <v>3573</v>
      </c>
      <c r="B525" s="17">
        <f>VLOOKUP(A525,list!A:P,16,FALSE)</f>
        <v>45734</v>
      </c>
      <c r="C525" s="18">
        <f>VLOOKUP(A525,list!A:P,3,FALSE)</f>
        <v>1310</v>
      </c>
      <c r="D525" s="6" t="str">
        <f>VLOOKUP(A525,list!A:P,12,FALSE)</f>
        <v>Marousi</v>
      </c>
      <c r="E525" s="6" t="str">
        <f t="shared" ref="E525:R525" si="520">IF($B525&lt;E$3,1,"")</f>
        <v/>
      </c>
      <c r="F525" s="6" t="str">
        <f t="shared" si="520"/>
        <v/>
      </c>
      <c r="G525" s="6" t="str">
        <f t="shared" si="520"/>
        <v/>
      </c>
      <c r="H525" s="6" t="str">
        <f t="shared" si="520"/>
        <v/>
      </c>
      <c r="I525" s="6" t="str">
        <f t="shared" si="520"/>
        <v/>
      </c>
      <c r="J525" s="6">
        <f t="shared" si="520"/>
        <v>1</v>
      </c>
      <c r="K525" s="6">
        <f t="shared" si="520"/>
        <v>1</v>
      </c>
      <c r="L525" s="6">
        <f t="shared" si="520"/>
        <v>1</v>
      </c>
      <c r="M525" s="6">
        <f t="shared" si="520"/>
        <v>1</v>
      </c>
      <c r="N525" s="6">
        <f t="shared" si="520"/>
        <v>1</v>
      </c>
      <c r="O525" s="6">
        <f t="shared" si="520"/>
        <v>1</v>
      </c>
      <c r="P525" s="6">
        <f t="shared" si="520"/>
        <v>1</v>
      </c>
      <c r="Q525" s="6">
        <f t="shared" si="520"/>
        <v>1</v>
      </c>
      <c r="R525" s="6">
        <f t="shared" si="520"/>
        <v>1</v>
      </c>
    </row>
    <row r="526" spans="1:18" ht="13">
      <c r="A526" s="11" t="s">
        <v>3576</v>
      </c>
      <c r="B526" s="17">
        <f>VLOOKUP(A526,list!A:P,16,FALSE)</f>
        <v>45734</v>
      </c>
      <c r="C526" s="18">
        <f>VLOOKUP(A526,list!A:P,3,FALSE)</f>
        <v>1650</v>
      </c>
      <c r="D526" s="6" t="str">
        <f>VLOOKUP(A526,list!A:P,12,FALSE)</f>
        <v>Politeia</v>
      </c>
      <c r="E526" s="6" t="str">
        <f t="shared" ref="E526:R526" si="521">IF($B526&lt;E$3,1,"")</f>
        <v/>
      </c>
      <c r="F526" s="6" t="str">
        <f t="shared" si="521"/>
        <v/>
      </c>
      <c r="G526" s="6" t="str">
        <f t="shared" si="521"/>
        <v/>
      </c>
      <c r="H526" s="6" t="str">
        <f t="shared" si="521"/>
        <v/>
      </c>
      <c r="I526" s="6" t="str">
        <f t="shared" si="521"/>
        <v/>
      </c>
      <c r="J526" s="6">
        <f t="shared" si="521"/>
        <v>1</v>
      </c>
      <c r="K526" s="6">
        <f t="shared" si="521"/>
        <v>1</v>
      </c>
      <c r="L526" s="6">
        <f t="shared" si="521"/>
        <v>1</v>
      </c>
      <c r="M526" s="6">
        <f t="shared" si="521"/>
        <v>1</v>
      </c>
      <c r="N526" s="6">
        <f t="shared" si="521"/>
        <v>1</v>
      </c>
      <c r="O526" s="6">
        <f t="shared" si="521"/>
        <v>1</v>
      </c>
      <c r="P526" s="6">
        <f t="shared" si="521"/>
        <v>1</v>
      </c>
      <c r="Q526" s="6">
        <f t="shared" si="521"/>
        <v>1</v>
      </c>
      <c r="R526" s="6">
        <f t="shared" si="521"/>
        <v>1</v>
      </c>
    </row>
    <row r="527" spans="1:18" ht="13">
      <c r="A527" s="11" t="s">
        <v>4615</v>
      </c>
      <c r="B527" s="17">
        <f>VLOOKUP(A527,list!A:P,16,FALSE)</f>
        <v>45734</v>
      </c>
      <c r="C527" s="18">
        <f>VLOOKUP(A527,list!A:P,3,FALSE)</f>
        <v>1920</v>
      </c>
      <c r="D527" s="6" t="str">
        <f>VLOOKUP(A527,list!A:P,12,FALSE)</f>
        <v>Marousi</v>
      </c>
      <c r="E527" s="6" t="str">
        <f t="shared" ref="E527:R527" si="522">IF($B527&lt;E$3,1,"")</f>
        <v/>
      </c>
      <c r="F527" s="6" t="str">
        <f t="shared" si="522"/>
        <v/>
      </c>
      <c r="G527" s="6" t="str">
        <f t="shared" si="522"/>
        <v/>
      </c>
      <c r="H527" s="6" t="str">
        <f t="shared" si="522"/>
        <v/>
      </c>
      <c r="I527" s="6" t="str">
        <f t="shared" si="522"/>
        <v/>
      </c>
      <c r="J527" s="6">
        <f t="shared" si="522"/>
        <v>1</v>
      </c>
      <c r="K527" s="6">
        <f t="shared" si="522"/>
        <v>1</v>
      </c>
      <c r="L527" s="6">
        <f t="shared" si="522"/>
        <v>1</v>
      </c>
      <c r="M527" s="6">
        <f t="shared" si="522"/>
        <v>1</v>
      </c>
      <c r="N527" s="6">
        <f t="shared" si="522"/>
        <v>1</v>
      </c>
      <c r="O527" s="6">
        <f t="shared" si="522"/>
        <v>1</v>
      </c>
      <c r="P527" s="6">
        <f t="shared" si="522"/>
        <v>1</v>
      </c>
      <c r="Q527" s="6">
        <f t="shared" si="522"/>
        <v>1</v>
      </c>
      <c r="R527" s="6">
        <f t="shared" si="522"/>
        <v>1</v>
      </c>
    </row>
    <row r="528" spans="1:18" ht="13">
      <c r="A528" s="11" t="s">
        <v>3579</v>
      </c>
      <c r="B528" s="17">
        <f>VLOOKUP(A528,list!A:P,16,FALSE)</f>
        <v>45734</v>
      </c>
      <c r="C528" s="18">
        <f>VLOOKUP(A528,list!A:P,3,FALSE)</f>
        <v>1940</v>
      </c>
      <c r="D528" s="6" t="str">
        <f>VLOOKUP(A528,list!A:P,12,FALSE)</f>
        <v>Marousi</v>
      </c>
      <c r="E528" s="6" t="str">
        <f t="shared" ref="E528:R528" si="523">IF($B528&lt;E$3,1,"")</f>
        <v/>
      </c>
      <c r="F528" s="6" t="str">
        <f t="shared" si="523"/>
        <v/>
      </c>
      <c r="G528" s="6" t="str">
        <f t="shared" si="523"/>
        <v/>
      </c>
      <c r="H528" s="6" t="str">
        <f t="shared" si="523"/>
        <v/>
      </c>
      <c r="I528" s="6" t="str">
        <f t="shared" si="523"/>
        <v/>
      </c>
      <c r="J528" s="6">
        <f t="shared" si="523"/>
        <v>1</v>
      </c>
      <c r="K528" s="6">
        <f t="shared" si="523"/>
        <v>1</v>
      </c>
      <c r="L528" s="6">
        <f t="shared" si="523"/>
        <v>1</v>
      </c>
      <c r="M528" s="6">
        <f t="shared" si="523"/>
        <v>1</v>
      </c>
      <c r="N528" s="6">
        <f t="shared" si="523"/>
        <v>1</v>
      </c>
      <c r="O528" s="6">
        <f t="shared" si="523"/>
        <v>1</v>
      </c>
      <c r="P528" s="6">
        <f t="shared" si="523"/>
        <v>1</v>
      </c>
      <c r="Q528" s="6">
        <f t="shared" si="523"/>
        <v>1</v>
      </c>
      <c r="R528" s="6">
        <f t="shared" si="523"/>
        <v>1</v>
      </c>
    </row>
    <row r="529" spans="1:18" ht="13">
      <c r="A529" s="11" t="s">
        <v>3582</v>
      </c>
      <c r="B529" s="17">
        <f>VLOOKUP(A529,list!A:P,16,FALSE)</f>
        <v>45826</v>
      </c>
      <c r="C529" s="18">
        <f>VLOOKUP(A529,list!A:P,3,FALSE)</f>
        <v>1270</v>
      </c>
      <c r="D529" s="6" t="str">
        <f>VLOOKUP(A529,list!A:P,12,FALSE)</f>
        <v>Marousi</v>
      </c>
      <c r="E529" s="6" t="str">
        <f t="shared" ref="E529:R529" si="524">IF($B529&lt;E$3,1,"")</f>
        <v/>
      </c>
      <c r="F529" s="6" t="str">
        <f t="shared" si="524"/>
        <v/>
      </c>
      <c r="G529" s="6" t="str">
        <f t="shared" si="524"/>
        <v/>
      </c>
      <c r="H529" s="6" t="str">
        <f t="shared" si="524"/>
        <v/>
      </c>
      <c r="I529" s="6" t="str">
        <f t="shared" si="524"/>
        <v/>
      </c>
      <c r="J529" s="6" t="str">
        <f t="shared" si="524"/>
        <v/>
      </c>
      <c r="K529" s="6" t="str">
        <f t="shared" si="524"/>
        <v/>
      </c>
      <c r="L529" s="6" t="str">
        <f t="shared" si="524"/>
        <v/>
      </c>
      <c r="M529" s="6">
        <f t="shared" si="524"/>
        <v>1</v>
      </c>
      <c r="N529" s="6">
        <f t="shared" si="524"/>
        <v>1</v>
      </c>
      <c r="O529" s="6">
        <f t="shared" si="524"/>
        <v>1</v>
      </c>
      <c r="P529" s="6">
        <f t="shared" si="524"/>
        <v>1</v>
      </c>
      <c r="Q529" s="6">
        <f t="shared" si="524"/>
        <v>1</v>
      </c>
      <c r="R529" s="6">
        <f t="shared" si="524"/>
        <v>1</v>
      </c>
    </row>
    <row r="530" spans="1:18" ht="13">
      <c r="A530" s="11" t="s">
        <v>3585</v>
      </c>
      <c r="B530" s="17">
        <f>VLOOKUP(A530,list!A:P,16,FALSE)</f>
        <v>45856</v>
      </c>
      <c r="C530" s="18">
        <f>VLOOKUP(A530,list!A:P,3,FALSE)</f>
        <v>1830</v>
      </c>
      <c r="D530" s="6" t="str">
        <f>VLOOKUP(A530,list!A:P,12,FALSE)</f>
        <v>Palaio Faliro</v>
      </c>
      <c r="E530" s="6" t="str">
        <f t="shared" ref="E530:R530" si="525">IF($B530&lt;E$3,1,"")</f>
        <v/>
      </c>
      <c r="F530" s="6" t="str">
        <f t="shared" si="525"/>
        <v/>
      </c>
      <c r="G530" s="6" t="str">
        <f t="shared" si="525"/>
        <v/>
      </c>
      <c r="H530" s="6" t="str">
        <f t="shared" si="525"/>
        <v/>
      </c>
      <c r="I530" s="6" t="str">
        <f t="shared" si="525"/>
        <v/>
      </c>
      <c r="J530" s="6" t="str">
        <f t="shared" si="525"/>
        <v/>
      </c>
      <c r="K530" s="6" t="str">
        <f t="shared" si="525"/>
        <v/>
      </c>
      <c r="L530" s="6" t="str">
        <f t="shared" si="525"/>
        <v/>
      </c>
      <c r="M530" s="6" t="str">
        <f t="shared" si="525"/>
        <v/>
      </c>
      <c r="N530" s="6">
        <f t="shared" si="525"/>
        <v>1</v>
      </c>
      <c r="O530" s="6">
        <f t="shared" si="525"/>
        <v>1</v>
      </c>
      <c r="P530" s="6">
        <f t="shared" si="525"/>
        <v>1</v>
      </c>
      <c r="Q530" s="6">
        <f t="shared" si="525"/>
        <v>1</v>
      </c>
      <c r="R530" s="6">
        <f t="shared" si="525"/>
        <v>1</v>
      </c>
    </row>
    <row r="531" spans="1:18" ht="13">
      <c r="A531" s="11" t="s">
        <v>4618</v>
      </c>
      <c r="B531" s="17">
        <f>VLOOKUP(A531,list!A:P,16,FALSE)</f>
        <v>45675</v>
      </c>
      <c r="C531" s="18">
        <f>VLOOKUP(A531,list!A:P,3,FALSE)</f>
        <v>1550</v>
      </c>
      <c r="D531" s="6" t="str">
        <f>VLOOKUP(A531,list!A:P,12,FALSE)</f>
        <v>Palaio Faliro</v>
      </c>
      <c r="E531" s="6" t="str">
        <f t="shared" ref="E531:R531" si="526">IF($B531&lt;E$3,1,"")</f>
        <v/>
      </c>
      <c r="F531" s="6" t="str">
        <f t="shared" si="526"/>
        <v/>
      </c>
      <c r="G531" s="6" t="str">
        <f t="shared" si="526"/>
        <v/>
      </c>
      <c r="H531" s="6">
        <f t="shared" si="526"/>
        <v>1</v>
      </c>
      <c r="I531" s="6">
        <f t="shared" si="526"/>
        <v>1</v>
      </c>
      <c r="J531" s="6">
        <f t="shared" si="526"/>
        <v>1</v>
      </c>
      <c r="K531" s="6">
        <f t="shared" si="526"/>
        <v>1</v>
      </c>
      <c r="L531" s="6">
        <f t="shared" si="526"/>
        <v>1</v>
      </c>
      <c r="M531" s="6">
        <f t="shared" si="526"/>
        <v>1</v>
      </c>
      <c r="N531" s="6">
        <f t="shared" si="526"/>
        <v>1</v>
      </c>
      <c r="O531" s="6">
        <f t="shared" si="526"/>
        <v>1</v>
      </c>
      <c r="P531" s="6">
        <f t="shared" si="526"/>
        <v>1</v>
      </c>
      <c r="Q531" s="6">
        <f t="shared" si="526"/>
        <v>1</v>
      </c>
      <c r="R531" s="6">
        <f t="shared" si="526"/>
        <v>1</v>
      </c>
    </row>
    <row r="532" spans="1:18" ht="13">
      <c r="A532" s="11" t="s">
        <v>3588</v>
      </c>
      <c r="B532" s="17">
        <f>VLOOKUP(A532,list!A:P,16,FALSE)</f>
        <v>45675</v>
      </c>
      <c r="C532" s="18">
        <f>VLOOKUP(A532,list!A:P,3,FALSE)</f>
        <v>1670</v>
      </c>
      <c r="D532" s="6" t="str">
        <f>VLOOKUP(A532,list!A:P,12,FALSE)</f>
        <v>Marousi</v>
      </c>
      <c r="E532" s="6" t="str">
        <f t="shared" ref="E532:R532" si="527">IF($B532&lt;E$3,1,"")</f>
        <v/>
      </c>
      <c r="F532" s="6" t="str">
        <f t="shared" si="527"/>
        <v/>
      </c>
      <c r="G532" s="6" t="str">
        <f t="shared" si="527"/>
        <v/>
      </c>
      <c r="H532" s="6">
        <f t="shared" si="527"/>
        <v>1</v>
      </c>
      <c r="I532" s="6">
        <f t="shared" si="527"/>
        <v>1</v>
      </c>
      <c r="J532" s="6">
        <f t="shared" si="527"/>
        <v>1</v>
      </c>
      <c r="K532" s="6">
        <f t="shared" si="527"/>
        <v>1</v>
      </c>
      <c r="L532" s="6">
        <f t="shared" si="527"/>
        <v>1</v>
      </c>
      <c r="M532" s="6">
        <f t="shared" si="527"/>
        <v>1</v>
      </c>
      <c r="N532" s="6">
        <f t="shared" si="527"/>
        <v>1</v>
      </c>
      <c r="O532" s="6">
        <f t="shared" si="527"/>
        <v>1</v>
      </c>
      <c r="P532" s="6">
        <f t="shared" si="527"/>
        <v>1</v>
      </c>
      <c r="Q532" s="6">
        <f t="shared" si="527"/>
        <v>1</v>
      </c>
      <c r="R532" s="6">
        <f t="shared" si="527"/>
        <v>1</v>
      </c>
    </row>
    <row r="533" spans="1:18" ht="13">
      <c r="A533" s="11" t="s">
        <v>1689</v>
      </c>
      <c r="B533" s="17">
        <f>VLOOKUP(A533,list!A:P,16,FALSE)</f>
        <v>45706</v>
      </c>
      <c r="C533" s="18">
        <f>VLOOKUP(A533,list!A:P,3,FALSE)</f>
        <v>1100</v>
      </c>
      <c r="D533" s="6" t="str">
        <f>VLOOKUP(A533,list!A:P,12,FALSE)</f>
        <v>Pangrati</v>
      </c>
      <c r="E533" s="6" t="str">
        <f t="shared" ref="E533:R533" si="528">IF($B533&lt;E$3,1,"")</f>
        <v/>
      </c>
      <c r="F533" s="6" t="str">
        <f t="shared" si="528"/>
        <v/>
      </c>
      <c r="G533" s="6" t="str">
        <f t="shared" si="528"/>
        <v/>
      </c>
      <c r="H533" s="6" t="str">
        <f t="shared" si="528"/>
        <v/>
      </c>
      <c r="I533" s="6">
        <f t="shared" si="528"/>
        <v>1</v>
      </c>
      <c r="J533" s="6">
        <f t="shared" si="528"/>
        <v>1</v>
      </c>
      <c r="K533" s="6">
        <f t="shared" si="528"/>
        <v>1</v>
      </c>
      <c r="L533" s="6">
        <f t="shared" si="528"/>
        <v>1</v>
      </c>
      <c r="M533" s="6">
        <f t="shared" si="528"/>
        <v>1</v>
      </c>
      <c r="N533" s="6">
        <f t="shared" si="528"/>
        <v>1</v>
      </c>
      <c r="O533" s="6">
        <f t="shared" si="528"/>
        <v>1</v>
      </c>
      <c r="P533" s="6">
        <f t="shared" si="528"/>
        <v>1</v>
      </c>
      <c r="Q533" s="6">
        <f t="shared" si="528"/>
        <v>1</v>
      </c>
      <c r="R533" s="6">
        <f t="shared" si="528"/>
        <v>1</v>
      </c>
    </row>
    <row r="534" spans="1:18" ht="13">
      <c r="A534" s="11" t="s">
        <v>1692</v>
      </c>
      <c r="B534" s="17">
        <f>VLOOKUP(A534,list!A:P,16,FALSE)</f>
        <v>45706</v>
      </c>
      <c r="C534" s="18">
        <f>VLOOKUP(A534,list!A:P,3,FALSE)</f>
        <v>1220</v>
      </c>
      <c r="D534" s="6" t="str">
        <f>VLOOKUP(A534,list!A:P,12,FALSE)</f>
        <v>Kolonaki</v>
      </c>
      <c r="E534" s="6" t="str">
        <f t="shared" ref="E534:R534" si="529">IF($B534&lt;E$3,1,"")</f>
        <v/>
      </c>
      <c r="F534" s="6" t="str">
        <f t="shared" si="529"/>
        <v/>
      </c>
      <c r="G534" s="6" t="str">
        <f t="shared" si="529"/>
        <v/>
      </c>
      <c r="H534" s="6" t="str">
        <f t="shared" si="529"/>
        <v/>
      </c>
      <c r="I534" s="6">
        <f t="shared" si="529"/>
        <v>1</v>
      </c>
      <c r="J534" s="6">
        <f t="shared" si="529"/>
        <v>1</v>
      </c>
      <c r="K534" s="6">
        <f t="shared" si="529"/>
        <v>1</v>
      </c>
      <c r="L534" s="6">
        <f t="shared" si="529"/>
        <v>1</v>
      </c>
      <c r="M534" s="6">
        <f t="shared" si="529"/>
        <v>1</v>
      </c>
      <c r="N534" s="6">
        <f t="shared" si="529"/>
        <v>1</v>
      </c>
      <c r="O534" s="6">
        <f t="shared" si="529"/>
        <v>1</v>
      </c>
      <c r="P534" s="6">
        <f t="shared" si="529"/>
        <v>1</v>
      </c>
      <c r="Q534" s="6">
        <f t="shared" si="529"/>
        <v>1</v>
      </c>
      <c r="R534" s="6">
        <f t="shared" si="529"/>
        <v>1</v>
      </c>
    </row>
    <row r="535" spans="1:18" ht="13">
      <c r="A535" s="11" t="s">
        <v>1695</v>
      </c>
      <c r="B535" s="17">
        <f>VLOOKUP(A535,list!A:P,16,FALSE)</f>
        <v>45706</v>
      </c>
      <c r="C535" s="18">
        <f>VLOOKUP(A535,list!A:P,3,FALSE)</f>
        <v>1240</v>
      </c>
      <c r="D535" s="6" t="str">
        <f>VLOOKUP(A535,list!A:P,12,FALSE)</f>
        <v>Mets - Kallimarmaro</v>
      </c>
      <c r="E535" s="6" t="str">
        <f t="shared" ref="E535:R535" si="530">IF($B535&lt;E$3,1,"")</f>
        <v/>
      </c>
      <c r="F535" s="6" t="str">
        <f t="shared" si="530"/>
        <v/>
      </c>
      <c r="G535" s="6" t="str">
        <f t="shared" si="530"/>
        <v/>
      </c>
      <c r="H535" s="6" t="str">
        <f t="shared" si="530"/>
        <v/>
      </c>
      <c r="I535" s="6">
        <f t="shared" si="530"/>
        <v>1</v>
      </c>
      <c r="J535" s="6">
        <f t="shared" si="530"/>
        <v>1</v>
      </c>
      <c r="K535" s="6">
        <f t="shared" si="530"/>
        <v>1</v>
      </c>
      <c r="L535" s="6">
        <f t="shared" si="530"/>
        <v>1</v>
      </c>
      <c r="M535" s="6">
        <f t="shared" si="530"/>
        <v>1</v>
      </c>
      <c r="N535" s="6">
        <f t="shared" si="530"/>
        <v>1</v>
      </c>
      <c r="O535" s="6">
        <f t="shared" si="530"/>
        <v>1</v>
      </c>
      <c r="P535" s="6">
        <f t="shared" si="530"/>
        <v>1</v>
      </c>
      <c r="Q535" s="6">
        <f t="shared" si="530"/>
        <v>1</v>
      </c>
      <c r="R535" s="6">
        <f t="shared" si="530"/>
        <v>1</v>
      </c>
    </row>
    <row r="536" spans="1:18" ht="13">
      <c r="A536" s="11" t="s">
        <v>1698</v>
      </c>
      <c r="B536" s="17">
        <f>VLOOKUP(A536,list!A:P,16,FALSE)</f>
        <v>45706</v>
      </c>
      <c r="C536" s="18">
        <f>VLOOKUP(A536,list!A:P,3,FALSE)</f>
        <v>1250</v>
      </c>
      <c r="D536" s="6" t="str">
        <f>VLOOKUP(A536,list!A:P,12,FALSE)</f>
        <v>Agia Paraskevi</v>
      </c>
      <c r="E536" s="6" t="str">
        <f t="shared" ref="E536:R536" si="531">IF($B536&lt;E$3,1,"")</f>
        <v/>
      </c>
      <c r="F536" s="6" t="str">
        <f t="shared" si="531"/>
        <v/>
      </c>
      <c r="G536" s="6" t="str">
        <f t="shared" si="531"/>
        <v/>
      </c>
      <c r="H536" s="6" t="str">
        <f t="shared" si="531"/>
        <v/>
      </c>
      <c r="I536" s="6">
        <f t="shared" si="531"/>
        <v>1</v>
      </c>
      <c r="J536" s="6">
        <f t="shared" si="531"/>
        <v>1</v>
      </c>
      <c r="K536" s="6">
        <f t="shared" si="531"/>
        <v>1</v>
      </c>
      <c r="L536" s="6">
        <f t="shared" si="531"/>
        <v>1</v>
      </c>
      <c r="M536" s="6">
        <f t="shared" si="531"/>
        <v>1</v>
      </c>
      <c r="N536" s="6">
        <f t="shared" si="531"/>
        <v>1</v>
      </c>
      <c r="O536" s="6">
        <f t="shared" si="531"/>
        <v>1</v>
      </c>
      <c r="P536" s="6">
        <f t="shared" si="531"/>
        <v>1</v>
      </c>
      <c r="Q536" s="6">
        <f t="shared" si="531"/>
        <v>1</v>
      </c>
      <c r="R536" s="6">
        <f t="shared" si="531"/>
        <v>1</v>
      </c>
    </row>
    <row r="537" spans="1:18" ht="13">
      <c r="A537" s="11" t="s">
        <v>3591</v>
      </c>
      <c r="B537" s="17">
        <f>VLOOKUP(A537,list!A:P,16,FALSE)</f>
        <v>45706</v>
      </c>
      <c r="C537" s="18">
        <f>VLOOKUP(A537,list!A:P,3,FALSE)</f>
        <v>1410</v>
      </c>
      <c r="D537" s="6" t="str">
        <f>VLOOKUP(A537,list!A:P,12,FALSE)</f>
        <v>Vrilissia</v>
      </c>
      <c r="E537" s="6" t="str">
        <f t="shared" ref="E537:R537" si="532">IF($B537&lt;E$3,1,"")</f>
        <v/>
      </c>
      <c r="F537" s="6" t="str">
        <f t="shared" si="532"/>
        <v/>
      </c>
      <c r="G537" s="6" t="str">
        <f t="shared" si="532"/>
        <v/>
      </c>
      <c r="H537" s="6" t="str">
        <f t="shared" si="532"/>
        <v/>
      </c>
      <c r="I537" s="6">
        <f t="shared" si="532"/>
        <v>1</v>
      </c>
      <c r="J537" s="6">
        <f t="shared" si="532"/>
        <v>1</v>
      </c>
      <c r="K537" s="6">
        <f t="shared" si="532"/>
        <v>1</v>
      </c>
      <c r="L537" s="6">
        <f t="shared" si="532"/>
        <v>1</v>
      </c>
      <c r="M537" s="6">
        <f t="shared" si="532"/>
        <v>1</v>
      </c>
      <c r="N537" s="6">
        <f t="shared" si="532"/>
        <v>1</v>
      </c>
      <c r="O537" s="6">
        <f t="shared" si="532"/>
        <v>1</v>
      </c>
      <c r="P537" s="6">
        <f t="shared" si="532"/>
        <v>1</v>
      </c>
      <c r="Q537" s="6">
        <f t="shared" si="532"/>
        <v>1</v>
      </c>
      <c r="R537" s="6">
        <f t="shared" si="532"/>
        <v>1</v>
      </c>
    </row>
    <row r="538" spans="1:18" ht="13">
      <c r="A538" s="11" t="s">
        <v>1701</v>
      </c>
      <c r="B538" s="17">
        <f>VLOOKUP(A538,list!A:P,16,FALSE)</f>
        <v>45706</v>
      </c>
      <c r="C538" s="18">
        <f>VLOOKUP(A538,list!A:P,3,FALSE)</f>
        <v>1990</v>
      </c>
      <c r="D538" s="6" t="str">
        <f>VLOOKUP(A538,list!A:P,12,FALSE)</f>
        <v>Alimos</v>
      </c>
      <c r="E538" s="6" t="str">
        <f t="shared" ref="E538:R538" si="533">IF($B538&lt;E$3,1,"")</f>
        <v/>
      </c>
      <c r="F538" s="6" t="str">
        <f t="shared" si="533"/>
        <v/>
      </c>
      <c r="G538" s="6" t="str">
        <f t="shared" si="533"/>
        <v/>
      </c>
      <c r="H538" s="6" t="str">
        <f t="shared" si="533"/>
        <v/>
      </c>
      <c r="I538" s="6">
        <f t="shared" si="533"/>
        <v>1</v>
      </c>
      <c r="J538" s="6">
        <f t="shared" si="533"/>
        <v>1</v>
      </c>
      <c r="K538" s="6">
        <f t="shared" si="533"/>
        <v>1</v>
      </c>
      <c r="L538" s="6">
        <f t="shared" si="533"/>
        <v>1</v>
      </c>
      <c r="M538" s="6">
        <f t="shared" si="533"/>
        <v>1</v>
      </c>
      <c r="N538" s="6">
        <f t="shared" si="533"/>
        <v>1</v>
      </c>
      <c r="O538" s="6">
        <f t="shared" si="533"/>
        <v>1</v>
      </c>
      <c r="P538" s="6">
        <f t="shared" si="533"/>
        <v>1</v>
      </c>
      <c r="Q538" s="6">
        <f t="shared" si="533"/>
        <v>1</v>
      </c>
      <c r="R538" s="6">
        <f t="shared" si="533"/>
        <v>1</v>
      </c>
    </row>
    <row r="539" spans="1:18" ht="13">
      <c r="A539" s="11" t="s">
        <v>407</v>
      </c>
      <c r="B539" s="17">
        <f>VLOOKUP(A539,list!A:P,16,FALSE)</f>
        <v>45644</v>
      </c>
      <c r="C539" s="18">
        <f>VLOOKUP(A539,list!A:P,3,FALSE)</f>
        <v>860</v>
      </c>
      <c r="D539" s="6" t="str">
        <f>VLOOKUP(A539,list!A:P,12,FALSE)</f>
        <v>Acropolis</v>
      </c>
      <c r="E539" s="6" t="str">
        <f t="shared" ref="E539:R539" si="534">IF($B539&lt;E$3,1,"")</f>
        <v/>
      </c>
      <c r="F539" s="6" t="str">
        <f t="shared" si="534"/>
        <v/>
      </c>
      <c r="G539" s="6">
        <f t="shared" si="534"/>
        <v>1</v>
      </c>
      <c r="H539" s="6">
        <f t="shared" si="534"/>
        <v>1</v>
      </c>
      <c r="I539" s="6">
        <f t="shared" si="534"/>
        <v>1</v>
      </c>
      <c r="J539" s="6">
        <f t="shared" si="534"/>
        <v>1</v>
      </c>
      <c r="K539" s="6">
        <f t="shared" si="534"/>
        <v>1</v>
      </c>
      <c r="L539" s="6">
        <f t="shared" si="534"/>
        <v>1</v>
      </c>
      <c r="M539" s="6">
        <f t="shared" si="534"/>
        <v>1</v>
      </c>
      <c r="N539" s="6">
        <f t="shared" si="534"/>
        <v>1</v>
      </c>
      <c r="O539" s="6">
        <f t="shared" si="534"/>
        <v>1</v>
      </c>
      <c r="P539" s="6">
        <f t="shared" si="534"/>
        <v>1</v>
      </c>
      <c r="Q539" s="6">
        <f t="shared" si="534"/>
        <v>1</v>
      </c>
      <c r="R539" s="6">
        <f t="shared" si="534"/>
        <v>1</v>
      </c>
    </row>
    <row r="540" spans="1:18" ht="13">
      <c r="A540" s="11" t="s">
        <v>410</v>
      </c>
      <c r="B540" s="17">
        <f>VLOOKUP(A540,list!A:P,16,FALSE)</f>
        <v>45644</v>
      </c>
      <c r="C540" s="18">
        <f>VLOOKUP(A540,list!A:P,3,FALSE)</f>
        <v>950</v>
      </c>
      <c r="D540" s="6" t="str">
        <f>VLOOKUP(A540,list!A:P,12,FALSE)</f>
        <v>Acropolis</v>
      </c>
      <c r="E540" s="6" t="str">
        <f t="shared" ref="E540:R540" si="535">IF($B540&lt;E$3,1,"")</f>
        <v/>
      </c>
      <c r="F540" s="6" t="str">
        <f t="shared" si="535"/>
        <v/>
      </c>
      <c r="G540" s="6">
        <f t="shared" si="535"/>
        <v>1</v>
      </c>
      <c r="H540" s="6">
        <f t="shared" si="535"/>
        <v>1</v>
      </c>
      <c r="I540" s="6">
        <f t="shared" si="535"/>
        <v>1</v>
      </c>
      <c r="J540" s="6">
        <f t="shared" si="535"/>
        <v>1</v>
      </c>
      <c r="K540" s="6">
        <f t="shared" si="535"/>
        <v>1</v>
      </c>
      <c r="L540" s="6">
        <f t="shared" si="535"/>
        <v>1</v>
      </c>
      <c r="M540" s="6">
        <f t="shared" si="535"/>
        <v>1</v>
      </c>
      <c r="N540" s="6">
        <f t="shared" si="535"/>
        <v>1</v>
      </c>
      <c r="O540" s="6">
        <f t="shared" si="535"/>
        <v>1</v>
      </c>
      <c r="P540" s="6">
        <f t="shared" si="535"/>
        <v>1</v>
      </c>
      <c r="Q540" s="6">
        <f t="shared" si="535"/>
        <v>1</v>
      </c>
      <c r="R540" s="6">
        <f t="shared" si="535"/>
        <v>1</v>
      </c>
    </row>
    <row r="541" spans="1:18" ht="13">
      <c r="A541" s="11" t="s">
        <v>3594</v>
      </c>
      <c r="B541" s="17">
        <f>VLOOKUP(A541,list!A:P,16,FALSE)</f>
        <v>45644</v>
      </c>
      <c r="C541" s="18">
        <f>VLOOKUP(A541,list!A:P,3,FALSE)</f>
        <v>2060</v>
      </c>
      <c r="D541" s="6" t="str">
        <f>VLOOKUP(A541,list!A:P,12,FALSE)</f>
        <v>Elliniko</v>
      </c>
      <c r="E541" s="6" t="str">
        <f t="shared" ref="E541:R541" si="536">IF($B541&lt;E$3,1,"")</f>
        <v/>
      </c>
      <c r="F541" s="6" t="str">
        <f t="shared" si="536"/>
        <v/>
      </c>
      <c r="G541" s="6">
        <f t="shared" si="536"/>
        <v>1</v>
      </c>
      <c r="H541" s="6">
        <f t="shared" si="536"/>
        <v>1</v>
      </c>
      <c r="I541" s="6">
        <f t="shared" si="536"/>
        <v>1</v>
      </c>
      <c r="J541" s="6">
        <f t="shared" si="536"/>
        <v>1</v>
      </c>
      <c r="K541" s="6">
        <f t="shared" si="536"/>
        <v>1</v>
      </c>
      <c r="L541" s="6">
        <f t="shared" si="536"/>
        <v>1</v>
      </c>
      <c r="M541" s="6">
        <f t="shared" si="536"/>
        <v>1</v>
      </c>
      <c r="N541" s="6">
        <f t="shared" si="536"/>
        <v>1</v>
      </c>
      <c r="O541" s="6">
        <f t="shared" si="536"/>
        <v>1</v>
      </c>
      <c r="P541" s="6">
        <f t="shared" si="536"/>
        <v>1</v>
      </c>
      <c r="Q541" s="6">
        <f t="shared" si="536"/>
        <v>1</v>
      </c>
      <c r="R541" s="6">
        <f t="shared" si="536"/>
        <v>1</v>
      </c>
    </row>
    <row r="542" spans="1:18" ht="13">
      <c r="A542" s="11" t="s">
        <v>1704</v>
      </c>
      <c r="B542" s="17">
        <f>VLOOKUP(A542,list!A:P,16,FALSE)</f>
        <v>45765</v>
      </c>
      <c r="C542" s="18">
        <f>VLOOKUP(A542,list!A:P,3,FALSE)</f>
        <v>1200</v>
      </c>
      <c r="D542" s="6" t="str">
        <f>VLOOKUP(A542,list!A:P,12,FALSE)</f>
        <v>Nea Smyrni</v>
      </c>
      <c r="E542" s="6" t="str">
        <f t="shared" ref="E542:R542" si="537">IF($B542&lt;E$3,1,"")</f>
        <v/>
      </c>
      <c r="F542" s="6" t="str">
        <f t="shared" si="537"/>
        <v/>
      </c>
      <c r="G542" s="6" t="str">
        <f t="shared" si="537"/>
        <v/>
      </c>
      <c r="H542" s="6" t="str">
        <f t="shared" si="537"/>
        <v/>
      </c>
      <c r="I542" s="6" t="str">
        <f t="shared" si="537"/>
        <v/>
      </c>
      <c r="J542" s="6" t="str">
        <f t="shared" si="537"/>
        <v/>
      </c>
      <c r="K542" s="6">
        <f t="shared" si="537"/>
        <v>1</v>
      </c>
      <c r="L542" s="6">
        <f t="shared" si="537"/>
        <v>1</v>
      </c>
      <c r="M542" s="6">
        <f t="shared" si="537"/>
        <v>1</v>
      </c>
      <c r="N542" s="6">
        <f t="shared" si="537"/>
        <v>1</v>
      </c>
      <c r="O542" s="6">
        <f t="shared" si="537"/>
        <v>1</v>
      </c>
      <c r="P542" s="6">
        <f t="shared" si="537"/>
        <v>1</v>
      </c>
      <c r="Q542" s="6">
        <f t="shared" si="537"/>
        <v>1</v>
      </c>
      <c r="R542" s="6">
        <f t="shared" si="537"/>
        <v>1</v>
      </c>
    </row>
    <row r="543" spans="1:18" ht="13">
      <c r="A543" s="11" t="s">
        <v>3597</v>
      </c>
      <c r="B543" s="17">
        <f>VLOOKUP(A543,list!A:P,16,FALSE)</f>
        <v>45917</v>
      </c>
      <c r="C543" s="18">
        <f>VLOOKUP(A543,list!A:P,3,FALSE)</f>
        <v>1290</v>
      </c>
      <c r="D543" s="6" t="str">
        <f>VLOOKUP(A543,list!A:P,12,FALSE)</f>
        <v>Marousi</v>
      </c>
      <c r="E543" s="6" t="str">
        <f t="shared" ref="E543:R543" si="538">IF($B543&lt;E$3,1,"")</f>
        <v/>
      </c>
      <c r="F543" s="6" t="str">
        <f t="shared" si="538"/>
        <v/>
      </c>
      <c r="G543" s="6" t="str">
        <f t="shared" si="538"/>
        <v/>
      </c>
      <c r="H543" s="6" t="str">
        <f t="shared" si="538"/>
        <v/>
      </c>
      <c r="I543" s="6" t="str">
        <f t="shared" si="538"/>
        <v/>
      </c>
      <c r="J543" s="6" t="str">
        <f t="shared" si="538"/>
        <v/>
      </c>
      <c r="K543" s="6" t="str">
        <f t="shared" si="538"/>
        <v/>
      </c>
      <c r="L543" s="6" t="str">
        <f t="shared" si="538"/>
        <v/>
      </c>
      <c r="M543" s="6" t="str">
        <f t="shared" si="538"/>
        <v/>
      </c>
      <c r="N543" s="6" t="str">
        <f t="shared" si="538"/>
        <v/>
      </c>
      <c r="O543" s="6" t="str">
        <f t="shared" si="538"/>
        <v/>
      </c>
      <c r="P543" s="6">
        <f t="shared" si="538"/>
        <v>1</v>
      </c>
      <c r="Q543" s="6">
        <f t="shared" si="538"/>
        <v>1</v>
      </c>
      <c r="R543" s="6">
        <f t="shared" si="538"/>
        <v>1</v>
      </c>
    </row>
    <row r="544" spans="1:18" ht="13">
      <c r="A544" s="11" t="s">
        <v>1707</v>
      </c>
      <c r="B544" s="17">
        <f>VLOOKUP(A544,list!A:P,16,FALSE)</f>
        <v>45917</v>
      </c>
      <c r="C544" s="18">
        <f>VLOOKUP(A544,list!A:P,3,FALSE)</f>
        <v>1300</v>
      </c>
      <c r="D544" s="6" t="str">
        <f>VLOOKUP(A544,list!A:P,12,FALSE)</f>
        <v>Chalandri</v>
      </c>
      <c r="E544" s="6" t="str">
        <f t="shared" ref="E544:R544" si="539">IF($B544&lt;E$3,1,"")</f>
        <v/>
      </c>
      <c r="F544" s="6" t="str">
        <f t="shared" si="539"/>
        <v/>
      </c>
      <c r="G544" s="6" t="str">
        <f t="shared" si="539"/>
        <v/>
      </c>
      <c r="H544" s="6" t="str">
        <f t="shared" si="539"/>
        <v/>
      </c>
      <c r="I544" s="6" t="str">
        <f t="shared" si="539"/>
        <v/>
      </c>
      <c r="J544" s="6" t="str">
        <f t="shared" si="539"/>
        <v/>
      </c>
      <c r="K544" s="6" t="str">
        <f t="shared" si="539"/>
        <v/>
      </c>
      <c r="L544" s="6" t="str">
        <f t="shared" si="539"/>
        <v/>
      </c>
      <c r="M544" s="6" t="str">
        <f t="shared" si="539"/>
        <v/>
      </c>
      <c r="N544" s="6" t="str">
        <f t="shared" si="539"/>
        <v/>
      </c>
      <c r="O544" s="6" t="str">
        <f t="shared" si="539"/>
        <v/>
      </c>
      <c r="P544" s="6">
        <f t="shared" si="539"/>
        <v>1</v>
      </c>
      <c r="Q544" s="6">
        <f t="shared" si="539"/>
        <v>1</v>
      </c>
      <c r="R544" s="6">
        <f t="shared" si="539"/>
        <v>1</v>
      </c>
    </row>
    <row r="545" spans="1:18" ht="13">
      <c r="A545" s="11" t="s">
        <v>1710</v>
      </c>
      <c r="B545" s="17">
        <f>VLOOKUP(A545,list!A:P,16,FALSE)</f>
        <v>45582</v>
      </c>
      <c r="C545" s="18">
        <f>VLOOKUP(A545,list!A:P,3,FALSE)</f>
        <v>1100</v>
      </c>
      <c r="D545" s="6" t="str">
        <f>VLOOKUP(A545,list!A:P,12,FALSE)</f>
        <v>Chalandri</v>
      </c>
      <c r="E545" s="6">
        <f t="shared" ref="E545:R545" si="540">IF($B545&lt;E$3,1,"")</f>
        <v>1</v>
      </c>
      <c r="F545" s="6">
        <f t="shared" si="540"/>
        <v>1</v>
      </c>
      <c r="G545" s="6">
        <f t="shared" si="540"/>
        <v>1</v>
      </c>
      <c r="H545" s="6">
        <f t="shared" si="540"/>
        <v>1</v>
      </c>
      <c r="I545" s="6">
        <f t="shared" si="540"/>
        <v>1</v>
      </c>
      <c r="J545" s="6">
        <f t="shared" si="540"/>
        <v>1</v>
      </c>
      <c r="K545" s="6">
        <f t="shared" si="540"/>
        <v>1</v>
      </c>
      <c r="L545" s="6">
        <f t="shared" si="540"/>
        <v>1</v>
      </c>
      <c r="M545" s="6">
        <f t="shared" si="540"/>
        <v>1</v>
      </c>
      <c r="N545" s="6">
        <f t="shared" si="540"/>
        <v>1</v>
      </c>
      <c r="O545" s="6">
        <f t="shared" si="540"/>
        <v>1</v>
      </c>
      <c r="P545" s="6">
        <f t="shared" si="540"/>
        <v>1</v>
      </c>
      <c r="Q545" s="6">
        <f t="shared" si="540"/>
        <v>1</v>
      </c>
      <c r="R545" s="6">
        <f t="shared" si="540"/>
        <v>1</v>
      </c>
    </row>
    <row r="546" spans="1:18" ht="13">
      <c r="A546" s="11" t="s">
        <v>3600</v>
      </c>
      <c r="B546" s="17">
        <f>VLOOKUP(A546,list!A:P,16,FALSE)</f>
        <v>45582</v>
      </c>
      <c r="C546" s="18">
        <f>VLOOKUP(A546,list!A:P,3,FALSE)</f>
        <v>1580</v>
      </c>
      <c r="D546" s="6" t="str">
        <f>VLOOKUP(A546,list!A:P,12,FALSE)</f>
        <v>Cholargos</v>
      </c>
      <c r="E546" s="6">
        <f t="shared" ref="E546:R546" si="541">IF($B546&lt;E$3,1,"")</f>
        <v>1</v>
      </c>
      <c r="F546" s="6">
        <f t="shared" si="541"/>
        <v>1</v>
      </c>
      <c r="G546" s="6">
        <f t="shared" si="541"/>
        <v>1</v>
      </c>
      <c r="H546" s="6">
        <f t="shared" si="541"/>
        <v>1</v>
      </c>
      <c r="I546" s="6">
        <f t="shared" si="541"/>
        <v>1</v>
      </c>
      <c r="J546" s="6">
        <f t="shared" si="541"/>
        <v>1</v>
      </c>
      <c r="K546" s="6">
        <f t="shared" si="541"/>
        <v>1</v>
      </c>
      <c r="L546" s="6">
        <f t="shared" si="541"/>
        <v>1</v>
      </c>
      <c r="M546" s="6">
        <f t="shared" si="541"/>
        <v>1</v>
      </c>
      <c r="N546" s="6">
        <f t="shared" si="541"/>
        <v>1</v>
      </c>
      <c r="O546" s="6">
        <f t="shared" si="541"/>
        <v>1</v>
      </c>
      <c r="P546" s="6">
        <f t="shared" si="541"/>
        <v>1</v>
      </c>
      <c r="Q546" s="6">
        <f t="shared" si="541"/>
        <v>1</v>
      </c>
      <c r="R546" s="6">
        <f t="shared" si="541"/>
        <v>1</v>
      </c>
    </row>
    <row r="547" spans="1:18" ht="13">
      <c r="A547" s="11" t="s">
        <v>3603</v>
      </c>
      <c r="B547" s="17">
        <f>VLOOKUP(A547,list!A:P,16,FALSE)</f>
        <v>45582</v>
      </c>
      <c r="C547" s="18">
        <f>VLOOKUP(A547,list!A:P,3,FALSE)</f>
        <v>2260</v>
      </c>
      <c r="D547" s="6" t="str">
        <f>VLOOKUP(A547,list!A:P,12,FALSE)</f>
        <v>Kolonaki</v>
      </c>
      <c r="E547" s="6">
        <f t="shared" ref="E547:R547" si="542">IF($B547&lt;E$3,1,"")</f>
        <v>1</v>
      </c>
      <c r="F547" s="6">
        <f t="shared" si="542"/>
        <v>1</v>
      </c>
      <c r="G547" s="6">
        <f t="shared" si="542"/>
        <v>1</v>
      </c>
      <c r="H547" s="6">
        <f t="shared" si="542"/>
        <v>1</v>
      </c>
      <c r="I547" s="6">
        <f t="shared" si="542"/>
        <v>1</v>
      </c>
      <c r="J547" s="6">
        <f t="shared" si="542"/>
        <v>1</v>
      </c>
      <c r="K547" s="6">
        <f t="shared" si="542"/>
        <v>1</v>
      </c>
      <c r="L547" s="6">
        <f t="shared" si="542"/>
        <v>1</v>
      </c>
      <c r="M547" s="6">
        <f t="shared" si="542"/>
        <v>1</v>
      </c>
      <c r="N547" s="6">
        <f t="shared" si="542"/>
        <v>1</v>
      </c>
      <c r="O547" s="6">
        <f t="shared" si="542"/>
        <v>1</v>
      </c>
      <c r="P547" s="6">
        <f t="shared" si="542"/>
        <v>1</v>
      </c>
      <c r="Q547" s="6">
        <f t="shared" si="542"/>
        <v>1</v>
      </c>
      <c r="R547" s="6">
        <f t="shared" si="542"/>
        <v>1</v>
      </c>
    </row>
    <row r="548" spans="1:18" ht="13">
      <c r="A548" s="11" t="s">
        <v>3606</v>
      </c>
      <c r="B548" s="17">
        <f>VLOOKUP(A548,list!A:P,16,FALSE)</f>
        <v>45582</v>
      </c>
      <c r="C548" s="18">
        <f>VLOOKUP(A548,list!A:P,3,FALSE)</f>
        <v>2280</v>
      </c>
      <c r="D548" s="6" t="str">
        <f>VLOOKUP(A548,list!A:P,12,FALSE)</f>
        <v>Elliniko</v>
      </c>
      <c r="E548" s="6">
        <f t="shared" ref="E548:R548" si="543">IF($B548&lt;E$3,1,"")</f>
        <v>1</v>
      </c>
      <c r="F548" s="6">
        <f t="shared" si="543"/>
        <v>1</v>
      </c>
      <c r="G548" s="6">
        <f t="shared" si="543"/>
        <v>1</v>
      </c>
      <c r="H548" s="6">
        <f t="shared" si="543"/>
        <v>1</v>
      </c>
      <c r="I548" s="6">
        <f t="shared" si="543"/>
        <v>1</v>
      </c>
      <c r="J548" s="6">
        <f t="shared" si="543"/>
        <v>1</v>
      </c>
      <c r="K548" s="6">
        <f t="shared" si="543"/>
        <v>1</v>
      </c>
      <c r="L548" s="6">
        <f t="shared" si="543"/>
        <v>1</v>
      </c>
      <c r="M548" s="6">
        <f t="shared" si="543"/>
        <v>1</v>
      </c>
      <c r="N548" s="6">
        <f t="shared" si="543"/>
        <v>1</v>
      </c>
      <c r="O548" s="6">
        <f t="shared" si="543"/>
        <v>1</v>
      </c>
      <c r="P548" s="6">
        <f t="shared" si="543"/>
        <v>1</v>
      </c>
      <c r="Q548" s="6">
        <f t="shared" si="543"/>
        <v>1</v>
      </c>
      <c r="R548" s="6">
        <f t="shared" si="543"/>
        <v>1</v>
      </c>
    </row>
    <row r="549" spans="1:18" ht="13">
      <c r="A549" s="11" t="s">
        <v>3609</v>
      </c>
      <c r="B549" s="17">
        <f>VLOOKUP(A549,list!A:P,16,FALSE)</f>
        <v>45613</v>
      </c>
      <c r="C549" s="18">
        <f>VLOOKUP(A549,list!A:P,3,FALSE)</f>
        <v>1070</v>
      </c>
      <c r="D549" s="6" t="str">
        <f>VLOOKUP(A549,list!A:P,12,FALSE)</f>
        <v>Pangrati</v>
      </c>
      <c r="E549" s="6" t="str">
        <f t="shared" ref="E549:R549" si="544">IF($B549&lt;E$3,1,"")</f>
        <v/>
      </c>
      <c r="F549" s="6">
        <f t="shared" si="544"/>
        <v>1</v>
      </c>
      <c r="G549" s="6">
        <f t="shared" si="544"/>
        <v>1</v>
      </c>
      <c r="H549" s="6">
        <f t="shared" si="544"/>
        <v>1</v>
      </c>
      <c r="I549" s="6">
        <f t="shared" si="544"/>
        <v>1</v>
      </c>
      <c r="J549" s="6">
        <f t="shared" si="544"/>
        <v>1</v>
      </c>
      <c r="K549" s="6">
        <f t="shared" si="544"/>
        <v>1</v>
      </c>
      <c r="L549" s="6">
        <f t="shared" si="544"/>
        <v>1</v>
      </c>
      <c r="M549" s="6">
        <f t="shared" si="544"/>
        <v>1</v>
      </c>
      <c r="N549" s="6">
        <f t="shared" si="544"/>
        <v>1</v>
      </c>
      <c r="O549" s="6">
        <f t="shared" si="544"/>
        <v>1</v>
      </c>
      <c r="P549" s="6">
        <f t="shared" si="544"/>
        <v>1</v>
      </c>
      <c r="Q549" s="6">
        <f t="shared" si="544"/>
        <v>1</v>
      </c>
      <c r="R549" s="6">
        <f t="shared" si="544"/>
        <v>1</v>
      </c>
    </row>
    <row r="550" spans="1:18" ht="13">
      <c r="A550" s="11" t="s">
        <v>1713</v>
      </c>
      <c r="B550" s="17">
        <f>VLOOKUP(A550,list!A:P,16,FALSE)</f>
        <v>45613</v>
      </c>
      <c r="C550" s="18">
        <f>VLOOKUP(A550,list!A:P,3,FALSE)</f>
        <v>1080</v>
      </c>
      <c r="D550" s="6" t="str">
        <f>VLOOKUP(A550,list!A:P,12,FALSE)</f>
        <v>Pangrati</v>
      </c>
      <c r="E550" s="6" t="str">
        <f t="shared" ref="E550:R550" si="545">IF($B550&lt;E$3,1,"")</f>
        <v/>
      </c>
      <c r="F550" s="6">
        <f t="shared" si="545"/>
        <v>1</v>
      </c>
      <c r="G550" s="6">
        <f t="shared" si="545"/>
        <v>1</v>
      </c>
      <c r="H550" s="6">
        <f t="shared" si="545"/>
        <v>1</v>
      </c>
      <c r="I550" s="6">
        <f t="shared" si="545"/>
        <v>1</v>
      </c>
      <c r="J550" s="6">
        <f t="shared" si="545"/>
        <v>1</v>
      </c>
      <c r="K550" s="6">
        <f t="shared" si="545"/>
        <v>1</v>
      </c>
      <c r="L550" s="6">
        <f t="shared" si="545"/>
        <v>1</v>
      </c>
      <c r="M550" s="6">
        <f t="shared" si="545"/>
        <v>1</v>
      </c>
      <c r="N550" s="6">
        <f t="shared" si="545"/>
        <v>1</v>
      </c>
      <c r="O550" s="6">
        <f t="shared" si="545"/>
        <v>1</v>
      </c>
      <c r="P550" s="6">
        <f t="shared" si="545"/>
        <v>1</v>
      </c>
      <c r="Q550" s="6">
        <f t="shared" si="545"/>
        <v>1</v>
      </c>
      <c r="R550" s="6">
        <f t="shared" si="545"/>
        <v>1</v>
      </c>
    </row>
    <row r="551" spans="1:18" ht="13">
      <c r="A551" s="11" t="s">
        <v>3612</v>
      </c>
      <c r="B551" s="17">
        <f>VLOOKUP(A551,list!A:P,16,FALSE)</f>
        <v>45613</v>
      </c>
      <c r="C551" s="18">
        <f>VLOOKUP(A551,list!A:P,3,FALSE)</f>
        <v>1120</v>
      </c>
      <c r="D551" s="6" t="str">
        <f>VLOOKUP(A551,list!A:P,12,FALSE)</f>
        <v>Pangrati</v>
      </c>
      <c r="E551" s="6" t="str">
        <f t="shared" ref="E551:R551" si="546">IF($B551&lt;E$3,1,"")</f>
        <v/>
      </c>
      <c r="F551" s="6">
        <f t="shared" si="546"/>
        <v>1</v>
      </c>
      <c r="G551" s="6">
        <f t="shared" si="546"/>
        <v>1</v>
      </c>
      <c r="H551" s="6">
        <f t="shared" si="546"/>
        <v>1</v>
      </c>
      <c r="I551" s="6">
        <f t="shared" si="546"/>
        <v>1</v>
      </c>
      <c r="J551" s="6">
        <f t="shared" si="546"/>
        <v>1</v>
      </c>
      <c r="K551" s="6">
        <f t="shared" si="546"/>
        <v>1</v>
      </c>
      <c r="L551" s="6">
        <f t="shared" si="546"/>
        <v>1</v>
      </c>
      <c r="M551" s="6">
        <f t="shared" si="546"/>
        <v>1</v>
      </c>
      <c r="N551" s="6">
        <f t="shared" si="546"/>
        <v>1</v>
      </c>
      <c r="O551" s="6">
        <f t="shared" si="546"/>
        <v>1</v>
      </c>
      <c r="P551" s="6">
        <f t="shared" si="546"/>
        <v>1</v>
      </c>
      <c r="Q551" s="6">
        <f t="shared" si="546"/>
        <v>1</v>
      </c>
      <c r="R551" s="6">
        <f t="shared" si="546"/>
        <v>1</v>
      </c>
    </row>
    <row r="552" spans="1:18" ht="13">
      <c r="A552" s="11" t="s">
        <v>1716</v>
      </c>
      <c r="B552" s="17">
        <f>VLOOKUP(A552,list!A:P,16,FALSE)</f>
        <v>45613</v>
      </c>
      <c r="C552" s="18">
        <f>VLOOKUP(A552,list!A:P,3,FALSE)</f>
        <v>1180</v>
      </c>
      <c r="D552" s="6" t="str">
        <f>VLOOKUP(A552,list!A:P,12,FALSE)</f>
        <v>Marousi</v>
      </c>
      <c r="E552" s="6" t="str">
        <f t="shared" ref="E552:R552" si="547">IF($B552&lt;E$3,1,"")</f>
        <v/>
      </c>
      <c r="F552" s="6">
        <f t="shared" si="547"/>
        <v>1</v>
      </c>
      <c r="G552" s="6">
        <f t="shared" si="547"/>
        <v>1</v>
      </c>
      <c r="H552" s="6">
        <f t="shared" si="547"/>
        <v>1</v>
      </c>
      <c r="I552" s="6">
        <f t="shared" si="547"/>
        <v>1</v>
      </c>
      <c r="J552" s="6">
        <f t="shared" si="547"/>
        <v>1</v>
      </c>
      <c r="K552" s="6">
        <f t="shared" si="547"/>
        <v>1</v>
      </c>
      <c r="L552" s="6">
        <f t="shared" si="547"/>
        <v>1</v>
      </c>
      <c r="M552" s="6">
        <f t="shared" si="547"/>
        <v>1</v>
      </c>
      <c r="N552" s="6">
        <f t="shared" si="547"/>
        <v>1</v>
      </c>
      <c r="O552" s="6">
        <f t="shared" si="547"/>
        <v>1</v>
      </c>
      <c r="P552" s="6">
        <f t="shared" si="547"/>
        <v>1</v>
      </c>
      <c r="Q552" s="6">
        <f t="shared" si="547"/>
        <v>1</v>
      </c>
      <c r="R552" s="6">
        <f t="shared" si="547"/>
        <v>1</v>
      </c>
    </row>
    <row r="553" spans="1:18" ht="13">
      <c r="A553" s="11" t="s">
        <v>1719</v>
      </c>
      <c r="B553" s="17">
        <f>VLOOKUP(A553,list!A:P,16,FALSE)</f>
        <v>45613</v>
      </c>
      <c r="C553" s="18">
        <f>VLOOKUP(A553,list!A:P,3,FALSE)</f>
        <v>1250</v>
      </c>
      <c r="D553" s="6" t="str">
        <f>VLOOKUP(A553,list!A:P,12,FALSE)</f>
        <v>Pangrati</v>
      </c>
      <c r="E553" s="6" t="str">
        <f t="shared" ref="E553:R553" si="548">IF($B553&lt;E$3,1,"")</f>
        <v/>
      </c>
      <c r="F553" s="6">
        <f t="shared" si="548"/>
        <v>1</v>
      </c>
      <c r="G553" s="6">
        <f t="shared" si="548"/>
        <v>1</v>
      </c>
      <c r="H553" s="6">
        <f t="shared" si="548"/>
        <v>1</v>
      </c>
      <c r="I553" s="6">
        <f t="shared" si="548"/>
        <v>1</v>
      </c>
      <c r="J553" s="6">
        <f t="shared" si="548"/>
        <v>1</v>
      </c>
      <c r="K553" s="6">
        <f t="shared" si="548"/>
        <v>1</v>
      </c>
      <c r="L553" s="6">
        <f t="shared" si="548"/>
        <v>1</v>
      </c>
      <c r="M553" s="6">
        <f t="shared" si="548"/>
        <v>1</v>
      </c>
      <c r="N553" s="6">
        <f t="shared" si="548"/>
        <v>1</v>
      </c>
      <c r="O553" s="6">
        <f t="shared" si="548"/>
        <v>1</v>
      </c>
      <c r="P553" s="6">
        <f t="shared" si="548"/>
        <v>1</v>
      </c>
      <c r="Q553" s="6">
        <f t="shared" si="548"/>
        <v>1</v>
      </c>
      <c r="R553" s="6">
        <f t="shared" si="548"/>
        <v>1</v>
      </c>
    </row>
    <row r="554" spans="1:18" ht="13">
      <c r="A554" s="11" t="s">
        <v>1722</v>
      </c>
      <c r="B554" s="17">
        <f>VLOOKUP(A554,list!A:P,16,FALSE)</f>
        <v>45613</v>
      </c>
      <c r="C554" s="18">
        <f>VLOOKUP(A554,list!A:P,3,FALSE)</f>
        <v>1490</v>
      </c>
      <c r="D554" s="6" t="str">
        <f>VLOOKUP(A554,list!A:P,12,FALSE)</f>
        <v>Kolonaki</v>
      </c>
      <c r="E554" s="6" t="str">
        <f t="shared" ref="E554:R554" si="549">IF($B554&lt;E$3,1,"")</f>
        <v/>
      </c>
      <c r="F554" s="6">
        <f t="shared" si="549"/>
        <v>1</v>
      </c>
      <c r="G554" s="6">
        <f t="shared" si="549"/>
        <v>1</v>
      </c>
      <c r="H554" s="6">
        <f t="shared" si="549"/>
        <v>1</v>
      </c>
      <c r="I554" s="6">
        <f t="shared" si="549"/>
        <v>1</v>
      </c>
      <c r="J554" s="6">
        <f t="shared" si="549"/>
        <v>1</v>
      </c>
      <c r="K554" s="6">
        <f t="shared" si="549"/>
        <v>1</v>
      </c>
      <c r="L554" s="6">
        <f t="shared" si="549"/>
        <v>1</v>
      </c>
      <c r="M554" s="6">
        <f t="shared" si="549"/>
        <v>1</v>
      </c>
      <c r="N554" s="6">
        <f t="shared" si="549"/>
        <v>1</v>
      </c>
      <c r="O554" s="6">
        <f t="shared" si="549"/>
        <v>1</v>
      </c>
      <c r="P554" s="6">
        <f t="shared" si="549"/>
        <v>1</v>
      </c>
      <c r="Q554" s="6">
        <f t="shared" si="549"/>
        <v>1</v>
      </c>
      <c r="R554" s="6">
        <f t="shared" si="549"/>
        <v>1</v>
      </c>
    </row>
    <row r="555" spans="1:18" ht="13">
      <c r="A555" s="11" t="s">
        <v>1725</v>
      </c>
      <c r="B555" s="17">
        <f>VLOOKUP(A555,list!A:P,16,FALSE)</f>
        <v>45613</v>
      </c>
      <c r="C555" s="18">
        <f>VLOOKUP(A555,list!A:P,3,FALSE)</f>
        <v>1540</v>
      </c>
      <c r="D555" s="6" t="str">
        <f>VLOOKUP(A555,list!A:P,12,FALSE)</f>
        <v>Kolonaki</v>
      </c>
      <c r="E555" s="6" t="str">
        <f t="shared" ref="E555:R555" si="550">IF($B555&lt;E$3,1,"")</f>
        <v/>
      </c>
      <c r="F555" s="6">
        <f t="shared" si="550"/>
        <v>1</v>
      </c>
      <c r="G555" s="6">
        <f t="shared" si="550"/>
        <v>1</v>
      </c>
      <c r="H555" s="6">
        <f t="shared" si="550"/>
        <v>1</v>
      </c>
      <c r="I555" s="6">
        <f t="shared" si="550"/>
        <v>1</v>
      </c>
      <c r="J555" s="6">
        <f t="shared" si="550"/>
        <v>1</v>
      </c>
      <c r="K555" s="6">
        <f t="shared" si="550"/>
        <v>1</v>
      </c>
      <c r="L555" s="6">
        <f t="shared" si="550"/>
        <v>1</v>
      </c>
      <c r="M555" s="6">
        <f t="shared" si="550"/>
        <v>1</v>
      </c>
      <c r="N555" s="6">
        <f t="shared" si="550"/>
        <v>1</v>
      </c>
      <c r="O555" s="6">
        <f t="shared" si="550"/>
        <v>1</v>
      </c>
      <c r="P555" s="6">
        <f t="shared" si="550"/>
        <v>1</v>
      </c>
      <c r="Q555" s="6">
        <f t="shared" si="550"/>
        <v>1</v>
      </c>
      <c r="R555" s="6">
        <f t="shared" si="550"/>
        <v>1</v>
      </c>
    </row>
    <row r="556" spans="1:18" ht="13">
      <c r="A556" s="11" t="s">
        <v>4621</v>
      </c>
      <c r="B556" s="17">
        <f>VLOOKUP(A556,list!A:P,16,FALSE)</f>
        <v>45613</v>
      </c>
      <c r="C556" s="18">
        <f>VLOOKUP(A556,list!A:P,3,FALSE)</f>
        <v>2450</v>
      </c>
      <c r="D556" s="6" t="str">
        <f>VLOOKUP(A556,list!A:P,12,FALSE)</f>
        <v>Palaio Faliro</v>
      </c>
      <c r="E556" s="6" t="str">
        <f t="shared" ref="E556:R556" si="551">IF($B556&lt;E$3,1,"")</f>
        <v/>
      </c>
      <c r="F556" s="6">
        <f t="shared" si="551"/>
        <v>1</v>
      </c>
      <c r="G556" s="6">
        <f t="shared" si="551"/>
        <v>1</v>
      </c>
      <c r="H556" s="6">
        <f t="shared" si="551"/>
        <v>1</v>
      </c>
      <c r="I556" s="6">
        <f t="shared" si="551"/>
        <v>1</v>
      </c>
      <c r="J556" s="6">
        <f t="shared" si="551"/>
        <v>1</v>
      </c>
      <c r="K556" s="6">
        <f t="shared" si="551"/>
        <v>1</v>
      </c>
      <c r="L556" s="6">
        <f t="shared" si="551"/>
        <v>1</v>
      </c>
      <c r="M556" s="6">
        <f t="shared" si="551"/>
        <v>1</v>
      </c>
      <c r="N556" s="6">
        <f t="shared" si="551"/>
        <v>1</v>
      </c>
      <c r="O556" s="6">
        <f t="shared" si="551"/>
        <v>1</v>
      </c>
      <c r="P556" s="6">
        <f t="shared" si="551"/>
        <v>1</v>
      </c>
      <c r="Q556" s="6">
        <f t="shared" si="551"/>
        <v>1</v>
      </c>
      <c r="R556" s="6">
        <f t="shared" si="551"/>
        <v>1</v>
      </c>
    </row>
    <row r="557" spans="1:18" ht="13">
      <c r="A557" s="11" t="s">
        <v>413</v>
      </c>
      <c r="B557" s="17">
        <f>VLOOKUP(A557,list!A:P,16,FALSE)</f>
        <v>45794</v>
      </c>
      <c r="C557" s="18">
        <f>VLOOKUP(A557,list!A:P,3,FALSE)</f>
        <v>910</v>
      </c>
      <c r="D557" s="6" t="str">
        <f>VLOOKUP(A557,list!A:P,12,FALSE)</f>
        <v>Marousi</v>
      </c>
      <c r="E557" s="6" t="str">
        <f t="shared" ref="E557:R557" si="552">IF($B557&lt;E$3,1,"")</f>
        <v/>
      </c>
      <c r="F557" s="6" t="str">
        <f t="shared" si="552"/>
        <v/>
      </c>
      <c r="G557" s="6" t="str">
        <f t="shared" si="552"/>
        <v/>
      </c>
      <c r="H557" s="6" t="str">
        <f t="shared" si="552"/>
        <v/>
      </c>
      <c r="I557" s="6" t="str">
        <f t="shared" si="552"/>
        <v/>
      </c>
      <c r="J557" s="6" t="str">
        <f t="shared" si="552"/>
        <v/>
      </c>
      <c r="K557" s="6" t="str">
        <f t="shared" si="552"/>
        <v/>
      </c>
      <c r="L557" s="6">
        <f t="shared" si="552"/>
        <v>1</v>
      </c>
      <c r="M557" s="6">
        <f t="shared" si="552"/>
        <v>1</v>
      </c>
      <c r="N557" s="6">
        <f t="shared" si="552"/>
        <v>1</v>
      </c>
      <c r="O557" s="6">
        <f t="shared" si="552"/>
        <v>1</v>
      </c>
      <c r="P557" s="6">
        <f t="shared" si="552"/>
        <v>1</v>
      </c>
      <c r="Q557" s="6">
        <f t="shared" si="552"/>
        <v>1</v>
      </c>
      <c r="R557" s="6">
        <f t="shared" si="552"/>
        <v>1</v>
      </c>
    </row>
    <row r="558" spans="1:18" ht="13">
      <c r="A558" s="11" t="s">
        <v>416</v>
      </c>
      <c r="B558" s="17">
        <f>VLOOKUP(A558,list!A:P,16,FALSE)</f>
        <v>45794</v>
      </c>
      <c r="C558" s="18">
        <f>VLOOKUP(A558,list!A:P,3,FALSE)</f>
        <v>910</v>
      </c>
      <c r="D558" s="6" t="str">
        <f>VLOOKUP(A558,list!A:P,12,FALSE)</f>
        <v>Pangrati</v>
      </c>
      <c r="E558" s="6" t="str">
        <f t="shared" ref="E558:R558" si="553">IF($B558&lt;E$3,1,"")</f>
        <v/>
      </c>
      <c r="F558" s="6" t="str">
        <f t="shared" si="553"/>
        <v/>
      </c>
      <c r="G558" s="6" t="str">
        <f t="shared" si="553"/>
        <v/>
      </c>
      <c r="H558" s="6" t="str">
        <f t="shared" si="553"/>
        <v/>
      </c>
      <c r="I558" s="6" t="str">
        <f t="shared" si="553"/>
        <v/>
      </c>
      <c r="J558" s="6" t="str">
        <f t="shared" si="553"/>
        <v/>
      </c>
      <c r="K558" s="6" t="str">
        <f t="shared" si="553"/>
        <v/>
      </c>
      <c r="L558" s="6">
        <f t="shared" si="553"/>
        <v>1</v>
      </c>
      <c r="M558" s="6">
        <f t="shared" si="553"/>
        <v>1</v>
      </c>
      <c r="N558" s="6">
        <f t="shared" si="553"/>
        <v>1</v>
      </c>
      <c r="O558" s="6">
        <f t="shared" si="553"/>
        <v>1</v>
      </c>
      <c r="P558" s="6">
        <f t="shared" si="553"/>
        <v>1</v>
      </c>
      <c r="Q558" s="6">
        <f t="shared" si="553"/>
        <v>1</v>
      </c>
      <c r="R558" s="6">
        <f t="shared" si="553"/>
        <v>1</v>
      </c>
    </row>
    <row r="559" spans="1:18" ht="13">
      <c r="A559" s="11" t="s">
        <v>1728</v>
      </c>
      <c r="B559" s="17">
        <f>VLOOKUP(A559,list!A:P,16,FALSE)</f>
        <v>45825</v>
      </c>
      <c r="C559" s="18">
        <f>VLOOKUP(A559,list!A:P,3,FALSE)</f>
        <v>1210</v>
      </c>
      <c r="D559" s="6" t="str">
        <f>VLOOKUP(A559,list!A:P,12,FALSE)</f>
        <v>Agia Paraskevi</v>
      </c>
      <c r="E559" s="6" t="str">
        <f t="shared" ref="E559:R559" si="554">IF($B559&lt;E$3,1,"")</f>
        <v/>
      </c>
      <c r="F559" s="6" t="str">
        <f t="shared" si="554"/>
        <v/>
      </c>
      <c r="G559" s="6" t="str">
        <f t="shared" si="554"/>
        <v/>
      </c>
      <c r="H559" s="6" t="str">
        <f t="shared" si="554"/>
        <v/>
      </c>
      <c r="I559" s="6" t="str">
        <f t="shared" si="554"/>
        <v/>
      </c>
      <c r="J559" s="6" t="str">
        <f t="shared" si="554"/>
        <v/>
      </c>
      <c r="K559" s="6" t="str">
        <f t="shared" si="554"/>
        <v/>
      </c>
      <c r="L559" s="6" t="str">
        <f t="shared" si="554"/>
        <v/>
      </c>
      <c r="M559" s="6">
        <f t="shared" si="554"/>
        <v>1</v>
      </c>
      <c r="N559" s="6">
        <f t="shared" si="554"/>
        <v>1</v>
      </c>
      <c r="O559" s="6">
        <f t="shared" si="554"/>
        <v>1</v>
      </c>
      <c r="P559" s="6">
        <f t="shared" si="554"/>
        <v>1</v>
      </c>
      <c r="Q559" s="6">
        <f t="shared" si="554"/>
        <v>1</v>
      </c>
      <c r="R559" s="6">
        <f t="shared" si="554"/>
        <v>1</v>
      </c>
    </row>
    <row r="560" spans="1:18" ht="13">
      <c r="A560" s="11" t="s">
        <v>1731</v>
      </c>
      <c r="B560" s="17">
        <f>VLOOKUP(A560,list!A:P,16,FALSE)</f>
        <v>45825</v>
      </c>
      <c r="C560" s="18">
        <f>VLOOKUP(A560,list!A:P,3,FALSE)</f>
        <v>1270</v>
      </c>
      <c r="D560" s="6" t="str">
        <f>VLOOKUP(A560,list!A:P,12,FALSE)</f>
        <v>Lycabettus</v>
      </c>
      <c r="E560" s="6" t="str">
        <f t="shared" ref="E560:R560" si="555">IF($B560&lt;E$3,1,"")</f>
        <v/>
      </c>
      <c r="F560" s="6" t="str">
        <f t="shared" si="555"/>
        <v/>
      </c>
      <c r="G560" s="6" t="str">
        <f t="shared" si="555"/>
        <v/>
      </c>
      <c r="H560" s="6" t="str">
        <f t="shared" si="555"/>
        <v/>
      </c>
      <c r="I560" s="6" t="str">
        <f t="shared" si="555"/>
        <v/>
      </c>
      <c r="J560" s="6" t="str">
        <f t="shared" si="555"/>
        <v/>
      </c>
      <c r="K560" s="6" t="str">
        <f t="shared" si="555"/>
        <v/>
      </c>
      <c r="L560" s="6" t="str">
        <f t="shared" si="555"/>
        <v/>
      </c>
      <c r="M560" s="6">
        <f t="shared" si="555"/>
        <v>1</v>
      </c>
      <c r="N560" s="6">
        <f t="shared" si="555"/>
        <v>1</v>
      </c>
      <c r="O560" s="6">
        <f t="shared" si="555"/>
        <v>1</v>
      </c>
      <c r="P560" s="6">
        <f t="shared" si="555"/>
        <v>1</v>
      </c>
      <c r="Q560" s="6">
        <f t="shared" si="555"/>
        <v>1</v>
      </c>
      <c r="R560" s="6">
        <f t="shared" si="555"/>
        <v>1</v>
      </c>
    </row>
    <row r="561" spans="1:18" ht="13">
      <c r="A561" s="11" t="s">
        <v>1734</v>
      </c>
      <c r="B561" s="17">
        <f>VLOOKUP(A561,list!A:P,16,FALSE)</f>
        <v>45825</v>
      </c>
      <c r="C561" s="18">
        <f>VLOOKUP(A561,list!A:P,3,FALSE)</f>
        <v>1290</v>
      </c>
      <c r="D561" s="6" t="str">
        <f>VLOOKUP(A561,list!A:P,12,FALSE)</f>
        <v>Marousi</v>
      </c>
      <c r="E561" s="6" t="str">
        <f t="shared" ref="E561:R561" si="556">IF($B561&lt;E$3,1,"")</f>
        <v/>
      </c>
      <c r="F561" s="6" t="str">
        <f t="shared" si="556"/>
        <v/>
      </c>
      <c r="G561" s="6" t="str">
        <f t="shared" si="556"/>
        <v/>
      </c>
      <c r="H561" s="6" t="str">
        <f t="shared" si="556"/>
        <v/>
      </c>
      <c r="I561" s="6" t="str">
        <f t="shared" si="556"/>
        <v/>
      </c>
      <c r="J561" s="6" t="str">
        <f t="shared" si="556"/>
        <v/>
      </c>
      <c r="K561" s="6" t="str">
        <f t="shared" si="556"/>
        <v/>
      </c>
      <c r="L561" s="6" t="str">
        <f t="shared" si="556"/>
        <v/>
      </c>
      <c r="M561" s="6">
        <f t="shared" si="556"/>
        <v>1</v>
      </c>
      <c r="N561" s="6">
        <f t="shared" si="556"/>
        <v>1</v>
      </c>
      <c r="O561" s="6">
        <f t="shared" si="556"/>
        <v>1</v>
      </c>
      <c r="P561" s="6">
        <f t="shared" si="556"/>
        <v>1</v>
      </c>
      <c r="Q561" s="6">
        <f t="shared" si="556"/>
        <v>1</v>
      </c>
      <c r="R561" s="6">
        <f t="shared" si="556"/>
        <v>1</v>
      </c>
    </row>
    <row r="562" spans="1:18" ht="13">
      <c r="A562" s="11" t="s">
        <v>1737</v>
      </c>
      <c r="B562" s="17">
        <f>VLOOKUP(A562,list!A:P,16,FALSE)</f>
        <v>45825</v>
      </c>
      <c r="C562" s="18">
        <f>VLOOKUP(A562,list!A:P,3,FALSE)</f>
        <v>1390</v>
      </c>
      <c r="D562" s="6" t="str">
        <f>VLOOKUP(A562,list!A:P,12,FALSE)</f>
        <v>Alimos</v>
      </c>
      <c r="E562" s="6" t="str">
        <f t="shared" ref="E562:R562" si="557">IF($B562&lt;E$3,1,"")</f>
        <v/>
      </c>
      <c r="F562" s="6" t="str">
        <f t="shared" si="557"/>
        <v/>
      </c>
      <c r="G562" s="6" t="str">
        <f t="shared" si="557"/>
        <v/>
      </c>
      <c r="H562" s="6" t="str">
        <f t="shared" si="557"/>
        <v/>
      </c>
      <c r="I562" s="6" t="str">
        <f t="shared" si="557"/>
        <v/>
      </c>
      <c r="J562" s="6" t="str">
        <f t="shared" si="557"/>
        <v/>
      </c>
      <c r="K562" s="6" t="str">
        <f t="shared" si="557"/>
        <v/>
      </c>
      <c r="L562" s="6" t="str">
        <f t="shared" si="557"/>
        <v/>
      </c>
      <c r="M562" s="6">
        <f t="shared" si="557"/>
        <v>1</v>
      </c>
      <c r="N562" s="6">
        <f t="shared" si="557"/>
        <v>1</v>
      </c>
      <c r="O562" s="6">
        <f t="shared" si="557"/>
        <v>1</v>
      </c>
      <c r="P562" s="6">
        <f t="shared" si="557"/>
        <v>1</v>
      </c>
      <c r="Q562" s="6">
        <f t="shared" si="557"/>
        <v>1</v>
      </c>
      <c r="R562" s="6">
        <f t="shared" si="557"/>
        <v>1</v>
      </c>
    </row>
    <row r="563" spans="1:18" ht="13">
      <c r="A563" s="11" t="s">
        <v>3615</v>
      </c>
      <c r="B563" s="17">
        <f>VLOOKUP(A563,list!A:P,16,FALSE)</f>
        <v>45825</v>
      </c>
      <c r="C563" s="18">
        <f>VLOOKUP(A563,list!A:P,3,FALSE)</f>
        <v>1790</v>
      </c>
      <c r="D563" s="6" t="str">
        <f>VLOOKUP(A563,list!A:P,12,FALSE)</f>
        <v>Chalandri</v>
      </c>
      <c r="E563" s="6" t="str">
        <f t="shared" ref="E563:R563" si="558">IF($B563&lt;E$3,1,"")</f>
        <v/>
      </c>
      <c r="F563" s="6" t="str">
        <f t="shared" si="558"/>
        <v/>
      </c>
      <c r="G563" s="6" t="str">
        <f t="shared" si="558"/>
        <v/>
      </c>
      <c r="H563" s="6" t="str">
        <f t="shared" si="558"/>
        <v/>
      </c>
      <c r="I563" s="6" t="str">
        <f t="shared" si="558"/>
        <v/>
      </c>
      <c r="J563" s="6" t="str">
        <f t="shared" si="558"/>
        <v/>
      </c>
      <c r="K563" s="6" t="str">
        <f t="shared" si="558"/>
        <v/>
      </c>
      <c r="L563" s="6" t="str">
        <f t="shared" si="558"/>
        <v/>
      </c>
      <c r="M563" s="6">
        <f t="shared" si="558"/>
        <v>1</v>
      </c>
      <c r="N563" s="6">
        <f t="shared" si="558"/>
        <v>1</v>
      </c>
      <c r="O563" s="6">
        <f t="shared" si="558"/>
        <v>1</v>
      </c>
      <c r="P563" s="6">
        <f t="shared" si="558"/>
        <v>1</v>
      </c>
      <c r="Q563" s="6">
        <f t="shared" si="558"/>
        <v>1</v>
      </c>
      <c r="R563" s="6">
        <f t="shared" si="558"/>
        <v>1</v>
      </c>
    </row>
    <row r="564" spans="1:18" ht="13">
      <c r="A564" s="11" t="s">
        <v>419</v>
      </c>
      <c r="B564" s="17">
        <f>VLOOKUP(A564,list!A:P,16,FALSE)</f>
        <v>45855</v>
      </c>
      <c r="C564" s="18">
        <f>VLOOKUP(A564,list!A:P,3,FALSE)</f>
        <v>690</v>
      </c>
      <c r="D564" s="6" t="str">
        <f>VLOOKUP(A564,list!A:P,12,FALSE)</f>
        <v>Vasilissis Sofias Avenue</v>
      </c>
      <c r="E564" s="6" t="str">
        <f t="shared" ref="E564:R564" si="559">IF($B564&lt;E$3,1,"")</f>
        <v/>
      </c>
      <c r="F564" s="6" t="str">
        <f t="shared" si="559"/>
        <v/>
      </c>
      <c r="G564" s="6" t="str">
        <f t="shared" si="559"/>
        <v/>
      </c>
      <c r="H564" s="6" t="str">
        <f t="shared" si="559"/>
        <v/>
      </c>
      <c r="I564" s="6" t="str">
        <f t="shared" si="559"/>
        <v/>
      </c>
      <c r="J564" s="6" t="str">
        <f t="shared" si="559"/>
        <v/>
      </c>
      <c r="K564" s="6" t="str">
        <f t="shared" si="559"/>
        <v/>
      </c>
      <c r="L564" s="6" t="str">
        <f t="shared" si="559"/>
        <v/>
      </c>
      <c r="M564" s="6" t="str">
        <f t="shared" si="559"/>
        <v/>
      </c>
      <c r="N564" s="6">
        <f t="shared" si="559"/>
        <v>1</v>
      </c>
      <c r="O564" s="6">
        <f t="shared" si="559"/>
        <v>1</v>
      </c>
      <c r="P564" s="6">
        <f t="shared" si="559"/>
        <v>1</v>
      </c>
      <c r="Q564" s="6">
        <f t="shared" si="559"/>
        <v>1</v>
      </c>
      <c r="R564" s="6">
        <f t="shared" si="559"/>
        <v>1</v>
      </c>
    </row>
    <row r="565" spans="1:18" ht="13">
      <c r="A565" s="11" t="s">
        <v>1740</v>
      </c>
      <c r="B565" s="17">
        <f>VLOOKUP(A565,list!A:P,16,FALSE)</f>
        <v>45855</v>
      </c>
      <c r="C565" s="18">
        <f>VLOOKUP(A565,list!A:P,3,FALSE)</f>
        <v>1000</v>
      </c>
      <c r="D565" s="6" t="str">
        <f>VLOOKUP(A565,list!A:P,12,FALSE)</f>
        <v>Vasilissis Sofias Avenue</v>
      </c>
      <c r="E565" s="6" t="str">
        <f t="shared" ref="E565:R565" si="560">IF($B565&lt;E$3,1,"")</f>
        <v/>
      </c>
      <c r="F565" s="6" t="str">
        <f t="shared" si="560"/>
        <v/>
      </c>
      <c r="G565" s="6" t="str">
        <f t="shared" si="560"/>
        <v/>
      </c>
      <c r="H565" s="6" t="str">
        <f t="shared" si="560"/>
        <v/>
      </c>
      <c r="I565" s="6" t="str">
        <f t="shared" si="560"/>
        <v/>
      </c>
      <c r="J565" s="6" t="str">
        <f t="shared" si="560"/>
        <v/>
      </c>
      <c r="K565" s="6" t="str">
        <f t="shared" si="560"/>
        <v/>
      </c>
      <c r="L565" s="6" t="str">
        <f t="shared" si="560"/>
        <v/>
      </c>
      <c r="M565" s="6" t="str">
        <f t="shared" si="560"/>
        <v/>
      </c>
      <c r="N565" s="6">
        <f t="shared" si="560"/>
        <v>1</v>
      </c>
      <c r="O565" s="6">
        <f t="shared" si="560"/>
        <v>1</v>
      </c>
      <c r="P565" s="6">
        <f t="shared" si="560"/>
        <v>1</v>
      </c>
      <c r="Q565" s="6">
        <f t="shared" si="560"/>
        <v>1</v>
      </c>
      <c r="R565" s="6">
        <f t="shared" si="560"/>
        <v>1</v>
      </c>
    </row>
    <row r="566" spans="1:18" ht="13">
      <c r="A566" s="11" t="s">
        <v>3618</v>
      </c>
      <c r="B566" s="17">
        <f>VLOOKUP(A566,list!A:P,16,FALSE)</f>
        <v>45855</v>
      </c>
      <c r="C566" s="18">
        <f>VLOOKUP(A566,list!A:P,3,FALSE)</f>
        <v>1380</v>
      </c>
      <c r="D566" s="6" t="str">
        <f>VLOOKUP(A566,list!A:P,12,FALSE)</f>
        <v>Marousi</v>
      </c>
      <c r="E566" s="6" t="str">
        <f t="shared" ref="E566:R566" si="561">IF($B566&lt;E$3,1,"")</f>
        <v/>
      </c>
      <c r="F566" s="6" t="str">
        <f t="shared" si="561"/>
        <v/>
      </c>
      <c r="G566" s="6" t="str">
        <f t="shared" si="561"/>
        <v/>
      </c>
      <c r="H566" s="6" t="str">
        <f t="shared" si="561"/>
        <v/>
      </c>
      <c r="I566" s="6" t="str">
        <f t="shared" si="561"/>
        <v/>
      </c>
      <c r="J566" s="6" t="str">
        <f t="shared" si="561"/>
        <v/>
      </c>
      <c r="K566" s="6" t="str">
        <f t="shared" si="561"/>
        <v/>
      </c>
      <c r="L566" s="6" t="str">
        <f t="shared" si="561"/>
        <v/>
      </c>
      <c r="M566" s="6" t="str">
        <f t="shared" si="561"/>
        <v/>
      </c>
      <c r="N566" s="6">
        <f t="shared" si="561"/>
        <v>1</v>
      </c>
      <c r="O566" s="6">
        <f t="shared" si="561"/>
        <v>1</v>
      </c>
      <c r="P566" s="6">
        <f t="shared" si="561"/>
        <v>1</v>
      </c>
      <c r="Q566" s="6">
        <f t="shared" si="561"/>
        <v>1</v>
      </c>
      <c r="R566" s="6">
        <f t="shared" si="561"/>
        <v>1</v>
      </c>
    </row>
    <row r="567" spans="1:18" ht="13">
      <c r="A567" s="11" t="s">
        <v>3621</v>
      </c>
      <c r="B567" s="17">
        <f>VLOOKUP(A567,list!A:P,16,FALSE)</f>
        <v>45855</v>
      </c>
      <c r="C567" s="18">
        <f>VLOOKUP(A567,list!A:P,3,FALSE)</f>
        <v>1420</v>
      </c>
      <c r="D567" s="6" t="str">
        <f>VLOOKUP(A567,list!A:P,12,FALSE)</f>
        <v>Agia Paraskevi</v>
      </c>
      <c r="E567" s="6" t="str">
        <f t="shared" ref="E567:R567" si="562">IF($B567&lt;E$3,1,"")</f>
        <v/>
      </c>
      <c r="F567" s="6" t="str">
        <f t="shared" si="562"/>
        <v/>
      </c>
      <c r="G567" s="6" t="str">
        <f t="shared" si="562"/>
        <v/>
      </c>
      <c r="H567" s="6" t="str">
        <f t="shared" si="562"/>
        <v/>
      </c>
      <c r="I567" s="6" t="str">
        <f t="shared" si="562"/>
        <v/>
      </c>
      <c r="J567" s="6" t="str">
        <f t="shared" si="562"/>
        <v/>
      </c>
      <c r="K567" s="6" t="str">
        <f t="shared" si="562"/>
        <v/>
      </c>
      <c r="L567" s="6" t="str">
        <f t="shared" si="562"/>
        <v/>
      </c>
      <c r="M567" s="6" t="str">
        <f t="shared" si="562"/>
        <v/>
      </c>
      <c r="N567" s="6">
        <f t="shared" si="562"/>
        <v>1</v>
      </c>
      <c r="O567" s="6">
        <f t="shared" si="562"/>
        <v>1</v>
      </c>
      <c r="P567" s="6">
        <f t="shared" si="562"/>
        <v>1</v>
      </c>
      <c r="Q567" s="6">
        <f t="shared" si="562"/>
        <v>1</v>
      </c>
      <c r="R567" s="6">
        <f t="shared" si="562"/>
        <v>1</v>
      </c>
    </row>
    <row r="568" spans="1:18" ht="13">
      <c r="A568" s="11" t="s">
        <v>1743</v>
      </c>
      <c r="B568" s="17">
        <f>VLOOKUP(A568,list!A:P,16,FALSE)</f>
        <v>45674</v>
      </c>
      <c r="C568" s="18">
        <f>VLOOKUP(A568,list!A:P,3,FALSE)</f>
        <v>820</v>
      </c>
      <c r="D568" s="6" t="str">
        <f>VLOOKUP(A568,list!A:P,12,FALSE)</f>
        <v>Ampelokipoi</v>
      </c>
      <c r="E568" s="6" t="str">
        <f t="shared" ref="E568:R568" si="563">IF($B568&lt;E$3,1,"")</f>
        <v/>
      </c>
      <c r="F568" s="6" t="str">
        <f t="shared" si="563"/>
        <v/>
      </c>
      <c r="G568" s="6" t="str">
        <f t="shared" si="563"/>
        <v/>
      </c>
      <c r="H568" s="6">
        <f t="shared" si="563"/>
        <v>1</v>
      </c>
      <c r="I568" s="6">
        <f t="shared" si="563"/>
        <v>1</v>
      </c>
      <c r="J568" s="6">
        <f t="shared" si="563"/>
        <v>1</v>
      </c>
      <c r="K568" s="6">
        <f t="shared" si="563"/>
        <v>1</v>
      </c>
      <c r="L568" s="6">
        <f t="shared" si="563"/>
        <v>1</v>
      </c>
      <c r="M568" s="6">
        <f t="shared" si="563"/>
        <v>1</v>
      </c>
      <c r="N568" s="6">
        <f t="shared" si="563"/>
        <v>1</v>
      </c>
      <c r="O568" s="6">
        <f t="shared" si="563"/>
        <v>1</v>
      </c>
      <c r="P568" s="6">
        <f t="shared" si="563"/>
        <v>1</v>
      </c>
      <c r="Q568" s="6">
        <f t="shared" si="563"/>
        <v>1</v>
      </c>
      <c r="R568" s="6">
        <f t="shared" si="563"/>
        <v>1</v>
      </c>
    </row>
    <row r="569" spans="1:18" ht="13">
      <c r="A569" s="11" t="s">
        <v>1746</v>
      </c>
      <c r="B569" s="17">
        <f>VLOOKUP(A569,list!A:P,16,FALSE)</f>
        <v>45674</v>
      </c>
      <c r="C569" s="18">
        <f>VLOOKUP(A569,list!A:P,3,FALSE)</f>
        <v>990</v>
      </c>
      <c r="D569" s="6" t="str">
        <f>VLOOKUP(A569,list!A:P,12,FALSE)</f>
        <v>Vasilissis Sofias Avenue</v>
      </c>
      <c r="E569" s="6" t="str">
        <f t="shared" ref="E569:R569" si="564">IF($B569&lt;E$3,1,"")</f>
        <v/>
      </c>
      <c r="F569" s="6" t="str">
        <f t="shared" si="564"/>
        <v/>
      </c>
      <c r="G569" s="6" t="str">
        <f t="shared" si="564"/>
        <v/>
      </c>
      <c r="H569" s="6">
        <f t="shared" si="564"/>
        <v>1</v>
      </c>
      <c r="I569" s="6">
        <f t="shared" si="564"/>
        <v>1</v>
      </c>
      <c r="J569" s="6">
        <f t="shared" si="564"/>
        <v>1</v>
      </c>
      <c r="K569" s="6">
        <f t="shared" si="564"/>
        <v>1</v>
      </c>
      <c r="L569" s="6">
        <f t="shared" si="564"/>
        <v>1</v>
      </c>
      <c r="M569" s="6">
        <f t="shared" si="564"/>
        <v>1</v>
      </c>
      <c r="N569" s="6">
        <f t="shared" si="564"/>
        <v>1</v>
      </c>
      <c r="O569" s="6">
        <f t="shared" si="564"/>
        <v>1</v>
      </c>
      <c r="P569" s="6">
        <f t="shared" si="564"/>
        <v>1</v>
      </c>
      <c r="Q569" s="6">
        <f t="shared" si="564"/>
        <v>1</v>
      </c>
      <c r="R569" s="6">
        <f t="shared" si="564"/>
        <v>1</v>
      </c>
    </row>
    <row r="570" spans="1:18" ht="13">
      <c r="A570" s="11" t="s">
        <v>1749</v>
      </c>
      <c r="B570" s="17">
        <f>VLOOKUP(A570,list!A:P,16,FALSE)</f>
        <v>45674</v>
      </c>
      <c r="C570" s="18">
        <f>VLOOKUP(A570,list!A:P,3,FALSE)</f>
        <v>1290</v>
      </c>
      <c r="D570" s="6" t="str">
        <f>VLOOKUP(A570,list!A:P,12,FALSE)</f>
        <v>Stavros Niarchos Park Area</v>
      </c>
      <c r="E570" s="6" t="str">
        <f t="shared" ref="E570:R570" si="565">IF($B570&lt;E$3,1,"")</f>
        <v/>
      </c>
      <c r="F570" s="6" t="str">
        <f t="shared" si="565"/>
        <v/>
      </c>
      <c r="G570" s="6" t="str">
        <f t="shared" si="565"/>
        <v/>
      </c>
      <c r="H570" s="6">
        <f t="shared" si="565"/>
        <v>1</v>
      </c>
      <c r="I570" s="6">
        <f t="shared" si="565"/>
        <v>1</v>
      </c>
      <c r="J570" s="6">
        <f t="shared" si="565"/>
        <v>1</v>
      </c>
      <c r="K570" s="6">
        <f t="shared" si="565"/>
        <v>1</v>
      </c>
      <c r="L570" s="6">
        <f t="shared" si="565"/>
        <v>1</v>
      </c>
      <c r="M570" s="6">
        <f t="shared" si="565"/>
        <v>1</v>
      </c>
      <c r="N570" s="6">
        <f t="shared" si="565"/>
        <v>1</v>
      </c>
      <c r="O570" s="6">
        <f t="shared" si="565"/>
        <v>1</v>
      </c>
      <c r="P570" s="6">
        <f t="shared" si="565"/>
        <v>1</v>
      </c>
      <c r="Q570" s="6">
        <f t="shared" si="565"/>
        <v>1</v>
      </c>
      <c r="R570" s="6">
        <f t="shared" si="565"/>
        <v>1</v>
      </c>
    </row>
    <row r="571" spans="1:18" ht="13">
      <c r="A571" s="11" t="s">
        <v>1752</v>
      </c>
      <c r="B571" s="17">
        <f>VLOOKUP(A571,list!A:P,16,FALSE)</f>
        <v>45674</v>
      </c>
      <c r="C571" s="18">
        <f>VLOOKUP(A571,list!A:P,3,FALSE)</f>
        <v>1390</v>
      </c>
      <c r="D571" s="6" t="str">
        <f>VLOOKUP(A571,list!A:P,12,FALSE)</f>
        <v>Vasilissis Sofias Avenue</v>
      </c>
      <c r="E571" s="6" t="str">
        <f t="shared" ref="E571:R571" si="566">IF($B571&lt;E$3,1,"")</f>
        <v/>
      </c>
      <c r="F571" s="6" t="str">
        <f t="shared" si="566"/>
        <v/>
      </c>
      <c r="G571" s="6" t="str">
        <f t="shared" si="566"/>
        <v/>
      </c>
      <c r="H571" s="6">
        <f t="shared" si="566"/>
        <v>1</v>
      </c>
      <c r="I571" s="6">
        <f t="shared" si="566"/>
        <v>1</v>
      </c>
      <c r="J571" s="6">
        <f t="shared" si="566"/>
        <v>1</v>
      </c>
      <c r="K571" s="6">
        <f t="shared" si="566"/>
        <v>1</v>
      </c>
      <c r="L571" s="6">
        <f t="shared" si="566"/>
        <v>1</v>
      </c>
      <c r="M571" s="6">
        <f t="shared" si="566"/>
        <v>1</v>
      </c>
      <c r="N571" s="6">
        <f t="shared" si="566"/>
        <v>1</v>
      </c>
      <c r="O571" s="6">
        <f t="shared" si="566"/>
        <v>1</v>
      </c>
      <c r="P571" s="6">
        <f t="shared" si="566"/>
        <v>1</v>
      </c>
      <c r="Q571" s="6">
        <f t="shared" si="566"/>
        <v>1</v>
      </c>
      <c r="R571" s="6">
        <f t="shared" si="566"/>
        <v>1</v>
      </c>
    </row>
    <row r="572" spans="1:18" ht="13">
      <c r="A572" s="11" t="s">
        <v>1755</v>
      </c>
      <c r="B572" s="17">
        <f>VLOOKUP(A572,list!A:P,16,FALSE)</f>
        <v>45705</v>
      </c>
      <c r="C572" s="18">
        <f>VLOOKUP(A572,list!A:P,3,FALSE)</f>
        <v>920</v>
      </c>
      <c r="D572" s="6" t="str">
        <f>VLOOKUP(A572,list!A:P,12,FALSE)</f>
        <v>Ampelokipoi</v>
      </c>
      <c r="E572" s="6" t="str">
        <f t="shared" ref="E572:R572" si="567">IF($B572&lt;E$3,1,"")</f>
        <v/>
      </c>
      <c r="F572" s="6" t="str">
        <f t="shared" si="567"/>
        <v/>
      </c>
      <c r="G572" s="6" t="str">
        <f t="shared" si="567"/>
        <v/>
      </c>
      <c r="H572" s="6" t="str">
        <f t="shared" si="567"/>
        <v/>
      </c>
      <c r="I572" s="6">
        <f t="shared" si="567"/>
        <v>1</v>
      </c>
      <c r="J572" s="6">
        <f t="shared" si="567"/>
        <v>1</v>
      </c>
      <c r="K572" s="6">
        <f t="shared" si="567"/>
        <v>1</v>
      </c>
      <c r="L572" s="6">
        <f t="shared" si="567"/>
        <v>1</v>
      </c>
      <c r="M572" s="6">
        <f t="shared" si="567"/>
        <v>1</v>
      </c>
      <c r="N572" s="6">
        <f t="shared" si="567"/>
        <v>1</v>
      </c>
      <c r="O572" s="6">
        <f t="shared" si="567"/>
        <v>1</v>
      </c>
      <c r="P572" s="6">
        <f t="shared" si="567"/>
        <v>1</v>
      </c>
      <c r="Q572" s="6">
        <f t="shared" si="567"/>
        <v>1</v>
      </c>
      <c r="R572" s="6">
        <f t="shared" si="567"/>
        <v>1</v>
      </c>
    </row>
    <row r="573" spans="1:18" ht="13">
      <c r="A573" s="11" t="s">
        <v>422</v>
      </c>
      <c r="B573" s="17">
        <f>VLOOKUP(A573,list!A:P,16,FALSE)</f>
        <v>46008</v>
      </c>
      <c r="C573" s="18">
        <f>VLOOKUP(A573,list!A:P,3,FALSE)</f>
        <v>1060</v>
      </c>
      <c r="D573" s="6" t="str">
        <f>VLOOKUP(A573,list!A:P,12,FALSE)</f>
        <v>Elliniko</v>
      </c>
      <c r="E573" s="6" t="str">
        <f t="shared" ref="E573:R573" si="568">IF($B573&lt;E$3,1,"")</f>
        <v/>
      </c>
      <c r="F573" s="6" t="str">
        <f t="shared" si="568"/>
        <v/>
      </c>
      <c r="G573" s="6" t="str">
        <f t="shared" si="568"/>
        <v/>
      </c>
      <c r="H573" s="6" t="str">
        <f t="shared" si="568"/>
        <v/>
      </c>
      <c r="I573" s="6" t="str">
        <f t="shared" si="568"/>
        <v/>
      </c>
      <c r="J573" s="6" t="str">
        <f t="shared" si="568"/>
        <v/>
      </c>
      <c r="K573" s="6" t="str">
        <f t="shared" si="568"/>
        <v/>
      </c>
      <c r="L573" s="6" t="str">
        <f t="shared" si="568"/>
        <v/>
      </c>
      <c r="M573" s="6" t="str">
        <f t="shared" si="568"/>
        <v/>
      </c>
      <c r="N573" s="6" t="str">
        <f t="shared" si="568"/>
        <v/>
      </c>
      <c r="O573" s="6" t="str">
        <f t="shared" si="568"/>
        <v/>
      </c>
      <c r="P573" s="6" t="str">
        <f t="shared" si="568"/>
        <v/>
      </c>
      <c r="Q573" s="6" t="str">
        <f t="shared" si="568"/>
        <v/>
      </c>
      <c r="R573" s="6" t="str">
        <f t="shared" si="568"/>
        <v/>
      </c>
    </row>
    <row r="574" spans="1:18" ht="13">
      <c r="A574" s="11" t="s">
        <v>425</v>
      </c>
      <c r="B574" s="17">
        <f>VLOOKUP(A574,list!A:P,16,FALSE)</f>
        <v>45643</v>
      </c>
      <c r="C574" s="18">
        <f>VLOOKUP(A574,list!A:P,3,FALSE)</f>
        <v>860</v>
      </c>
      <c r="D574" s="6" t="str">
        <f>VLOOKUP(A574,list!A:P,12,FALSE)</f>
        <v>Chalandri</v>
      </c>
      <c r="E574" s="6" t="str">
        <f t="shared" ref="E574:R574" si="569">IF($B574&lt;E$3,1,"")</f>
        <v/>
      </c>
      <c r="F574" s="6" t="str">
        <f t="shared" si="569"/>
        <v/>
      </c>
      <c r="G574" s="6">
        <f t="shared" si="569"/>
        <v>1</v>
      </c>
      <c r="H574" s="6">
        <f t="shared" si="569"/>
        <v>1</v>
      </c>
      <c r="I574" s="6">
        <f t="shared" si="569"/>
        <v>1</v>
      </c>
      <c r="J574" s="6">
        <f t="shared" si="569"/>
        <v>1</v>
      </c>
      <c r="K574" s="6">
        <f t="shared" si="569"/>
        <v>1</v>
      </c>
      <c r="L574" s="6">
        <f t="shared" si="569"/>
        <v>1</v>
      </c>
      <c r="M574" s="6">
        <f t="shared" si="569"/>
        <v>1</v>
      </c>
      <c r="N574" s="6">
        <f t="shared" si="569"/>
        <v>1</v>
      </c>
      <c r="O574" s="6">
        <f t="shared" si="569"/>
        <v>1</v>
      </c>
      <c r="P574" s="6">
        <f t="shared" si="569"/>
        <v>1</v>
      </c>
      <c r="Q574" s="6">
        <f t="shared" si="569"/>
        <v>1</v>
      </c>
      <c r="R574" s="6">
        <f t="shared" si="569"/>
        <v>1</v>
      </c>
    </row>
    <row r="575" spans="1:18" ht="13">
      <c r="A575" s="11" t="s">
        <v>428</v>
      </c>
      <c r="B575" s="17">
        <f>VLOOKUP(A575,list!A:P,16,FALSE)</f>
        <v>45643</v>
      </c>
      <c r="C575" s="18">
        <f>VLOOKUP(A575,list!A:P,3,FALSE)</f>
        <v>870</v>
      </c>
      <c r="D575" s="6" t="str">
        <f>VLOOKUP(A575,list!A:P,12,FALSE)</f>
        <v>Chalandri</v>
      </c>
      <c r="E575" s="6" t="str">
        <f t="shared" ref="E575:R575" si="570">IF($B575&lt;E$3,1,"")</f>
        <v/>
      </c>
      <c r="F575" s="6" t="str">
        <f t="shared" si="570"/>
        <v/>
      </c>
      <c r="G575" s="6">
        <f t="shared" si="570"/>
        <v>1</v>
      </c>
      <c r="H575" s="6">
        <f t="shared" si="570"/>
        <v>1</v>
      </c>
      <c r="I575" s="6">
        <f t="shared" si="570"/>
        <v>1</v>
      </c>
      <c r="J575" s="6">
        <f t="shared" si="570"/>
        <v>1</v>
      </c>
      <c r="K575" s="6">
        <f t="shared" si="570"/>
        <v>1</v>
      </c>
      <c r="L575" s="6">
        <f t="shared" si="570"/>
        <v>1</v>
      </c>
      <c r="M575" s="6">
        <f t="shared" si="570"/>
        <v>1</v>
      </c>
      <c r="N575" s="6">
        <f t="shared" si="570"/>
        <v>1</v>
      </c>
      <c r="O575" s="6">
        <f t="shared" si="570"/>
        <v>1</v>
      </c>
      <c r="P575" s="6">
        <f t="shared" si="570"/>
        <v>1</v>
      </c>
      <c r="Q575" s="6">
        <f t="shared" si="570"/>
        <v>1</v>
      </c>
      <c r="R575" s="6">
        <f t="shared" si="570"/>
        <v>1</v>
      </c>
    </row>
    <row r="576" spans="1:18" ht="13">
      <c r="A576" s="11" t="s">
        <v>431</v>
      </c>
      <c r="B576" s="17">
        <f>VLOOKUP(A576,list!A:P,16,FALSE)</f>
        <v>45643</v>
      </c>
      <c r="C576" s="18">
        <f>VLOOKUP(A576,list!A:P,3,FALSE)</f>
        <v>880</v>
      </c>
      <c r="D576" s="6" t="str">
        <f>VLOOKUP(A576,list!A:P,12,FALSE)</f>
        <v>Pangrati</v>
      </c>
      <c r="E576" s="6" t="str">
        <f t="shared" ref="E576:R576" si="571">IF($B576&lt;E$3,1,"")</f>
        <v/>
      </c>
      <c r="F576" s="6" t="str">
        <f t="shared" si="571"/>
        <v/>
      </c>
      <c r="G576" s="6">
        <f t="shared" si="571"/>
        <v>1</v>
      </c>
      <c r="H576" s="6">
        <f t="shared" si="571"/>
        <v>1</v>
      </c>
      <c r="I576" s="6">
        <f t="shared" si="571"/>
        <v>1</v>
      </c>
      <c r="J576" s="6">
        <f t="shared" si="571"/>
        <v>1</v>
      </c>
      <c r="K576" s="6">
        <f t="shared" si="571"/>
        <v>1</v>
      </c>
      <c r="L576" s="6">
        <f t="shared" si="571"/>
        <v>1</v>
      </c>
      <c r="M576" s="6">
        <f t="shared" si="571"/>
        <v>1</v>
      </c>
      <c r="N576" s="6">
        <f t="shared" si="571"/>
        <v>1</v>
      </c>
      <c r="O576" s="6">
        <f t="shared" si="571"/>
        <v>1</v>
      </c>
      <c r="P576" s="6">
        <f t="shared" si="571"/>
        <v>1</v>
      </c>
      <c r="Q576" s="6">
        <f t="shared" si="571"/>
        <v>1</v>
      </c>
      <c r="R576" s="6">
        <f t="shared" si="571"/>
        <v>1</v>
      </c>
    </row>
    <row r="577" spans="1:18" ht="13">
      <c r="A577" s="11" t="s">
        <v>434</v>
      </c>
      <c r="B577" s="17">
        <f>VLOOKUP(A577,list!A:P,16,FALSE)</f>
        <v>45643</v>
      </c>
      <c r="C577" s="18">
        <f>VLOOKUP(A577,list!A:P,3,FALSE)</f>
        <v>890</v>
      </c>
      <c r="D577" s="6" t="str">
        <f>VLOOKUP(A577,list!A:P,12,FALSE)</f>
        <v>Kifisia</v>
      </c>
      <c r="E577" s="6" t="str">
        <f t="shared" ref="E577:R577" si="572">IF($B577&lt;E$3,1,"")</f>
        <v/>
      </c>
      <c r="F577" s="6" t="str">
        <f t="shared" si="572"/>
        <v/>
      </c>
      <c r="G577" s="6">
        <f t="shared" si="572"/>
        <v>1</v>
      </c>
      <c r="H577" s="6">
        <f t="shared" si="572"/>
        <v>1</v>
      </c>
      <c r="I577" s="6">
        <f t="shared" si="572"/>
        <v>1</v>
      </c>
      <c r="J577" s="6">
        <f t="shared" si="572"/>
        <v>1</v>
      </c>
      <c r="K577" s="6">
        <f t="shared" si="572"/>
        <v>1</v>
      </c>
      <c r="L577" s="6">
        <f t="shared" si="572"/>
        <v>1</v>
      </c>
      <c r="M577" s="6">
        <f t="shared" si="572"/>
        <v>1</v>
      </c>
      <c r="N577" s="6">
        <f t="shared" si="572"/>
        <v>1</v>
      </c>
      <c r="O577" s="6">
        <f t="shared" si="572"/>
        <v>1</v>
      </c>
      <c r="P577" s="6">
        <f t="shared" si="572"/>
        <v>1</v>
      </c>
      <c r="Q577" s="6">
        <f t="shared" si="572"/>
        <v>1</v>
      </c>
      <c r="R577" s="6">
        <f t="shared" si="572"/>
        <v>1</v>
      </c>
    </row>
    <row r="578" spans="1:18" ht="13">
      <c r="A578" s="11" t="s">
        <v>437</v>
      </c>
      <c r="B578" s="17">
        <f>VLOOKUP(A578,list!A:P,16,FALSE)</f>
        <v>45643</v>
      </c>
      <c r="C578" s="18">
        <f>VLOOKUP(A578,list!A:P,3,FALSE)</f>
        <v>920</v>
      </c>
      <c r="D578" s="6" t="str">
        <f>VLOOKUP(A578,list!A:P,12,FALSE)</f>
        <v>Chalandri</v>
      </c>
      <c r="E578" s="6" t="str">
        <f t="shared" ref="E578:R578" si="573">IF($B578&lt;E$3,1,"")</f>
        <v/>
      </c>
      <c r="F578" s="6" t="str">
        <f t="shared" si="573"/>
        <v/>
      </c>
      <c r="G578" s="6">
        <f t="shared" si="573"/>
        <v>1</v>
      </c>
      <c r="H578" s="6">
        <f t="shared" si="573"/>
        <v>1</v>
      </c>
      <c r="I578" s="6">
        <f t="shared" si="573"/>
        <v>1</v>
      </c>
      <c r="J578" s="6">
        <f t="shared" si="573"/>
        <v>1</v>
      </c>
      <c r="K578" s="6">
        <f t="shared" si="573"/>
        <v>1</v>
      </c>
      <c r="L578" s="6">
        <f t="shared" si="573"/>
        <v>1</v>
      </c>
      <c r="M578" s="6">
        <f t="shared" si="573"/>
        <v>1</v>
      </c>
      <c r="N578" s="6">
        <f t="shared" si="573"/>
        <v>1</v>
      </c>
      <c r="O578" s="6">
        <f t="shared" si="573"/>
        <v>1</v>
      </c>
      <c r="P578" s="6">
        <f t="shared" si="573"/>
        <v>1</v>
      </c>
      <c r="Q578" s="6">
        <f t="shared" si="573"/>
        <v>1</v>
      </c>
      <c r="R578" s="6">
        <f t="shared" si="573"/>
        <v>1</v>
      </c>
    </row>
    <row r="579" spans="1:18" ht="13">
      <c r="A579" s="11" t="s">
        <v>1758</v>
      </c>
      <c r="B579" s="17">
        <f>VLOOKUP(A579,list!A:P,16,FALSE)</f>
        <v>45643</v>
      </c>
      <c r="C579" s="18">
        <f>VLOOKUP(A579,list!A:P,3,FALSE)</f>
        <v>950</v>
      </c>
      <c r="D579" s="6" t="str">
        <f>VLOOKUP(A579,list!A:P,12,FALSE)</f>
        <v>Pangrati</v>
      </c>
      <c r="E579" s="6" t="str">
        <f t="shared" ref="E579:R579" si="574">IF($B579&lt;E$3,1,"")</f>
        <v/>
      </c>
      <c r="F579" s="6" t="str">
        <f t="shared" si="574"/>
        <v/>
      </c>
      <c r="G579" s="6">
        <f t="shared" si="574"/>
        <v>1</v>
      </c>
      <c r="H579" s="6">
        <f t="shared" si="574"/>
        <v>1</v>
      </c>
      <c r="I579" s="6">
        <f t="shared" si="574"/>
        <v>1</v>
      </c>
      <c r="J579" s="6">
        <f t="shared" si="574"/>
        <v>1</v>
      </c>
      <c r="K579" s="6">
        <f t="shared" si="574"/>
        <v>1</v>
      </c>
      <c r="L579" s="6">
        <f t="shared" si="574"/>
        <v>1</v>
      </c>
      <c r="M579" s="6">
        <f t="shared" si="574"/>
        <v>1</v>
      </c>
      <c r="N579" s="6">
        <f t="shared" si="574"/>
        <v>1</v>
      </c>
      <c r="O579" s="6">
        <f t="shared" si="574"/>
        <v>1</v>
      </c>
      <c r="P579" s="6">
        <f t="shared" si="574"/>
        <v>1</v>
      </c>
      <c r="Q579" s="6">
        <f t="shared" si="574"/>
        <v>1</v>
      </c>
      <c r="R579" s="6">
        <f t="shared" si="574"/>
        <v>1</v>
      </c>
    </row>
    <row r="580" spans="1:18" ht="13">
      <c r="A580" s="11" t="s">
        <v>440</v>
      </c>
      <c r="B580" s="17">
        <f>VLOOKUP(A580,list!A:P,16,FALSE)</f>
        <v>45643</v>
      </c>
      <c r="C580" s="18">
        <f>VLOOKUP(A580,list!A:P,3,FALSE)</f>
        <v>1040</v>
      </c>
      <c r="D580" s="6" t="str">
        <f>VLOOKUP(A580,list!A:P,12,FALSE)</f>
        <v>Marousi</v>
      </c>
      <c r="E580" s="6" t="str">
        <f t="shared" ref="E580:R580" si="575">IF($B580&lt;E$3,1,"")</f>
        <v/>
      </c>
      <c r="F580" s="6" t="str">
        <f t="shared" si="575"/>
        <v/>
      </c>
      <c r="G580" s="6">
        <f t="shared" si="575"/>
        <v>1</v>
      </c>
      <c r="H580" s="6">
        <f t="shared" si="575"/>
        <v>1</v>
      </c>
      <c r="I580" s="6">
        <f t="shared" si="575"/>
        <v>1</v>
      </c>
      <c r="J580" s="6">
        <f t="shared" si="575"/>
        <v>1</v>
      </c>
      <c r="K580" s="6">
        <f t="shared" si="575"/>
        <v>1</v>
      </c>
      <c r="L580" s="6">
        <f t="shared" si="575"/>
        <v>1</v>
      </c>
      <c r="M580" s="6">
        <f t="shared" si="575"/>
        <v>1</v>
      </c>
      <c r="N580" s="6">
        <f t="shared" si="575"/>
        <v>1</v>
      </c>
      <c r="O580" s="6">
        <f t="shared" si="575"/>
        <v>1</v>
      </c>
      <c r="P580" s="6">
        <f t="shared" si="575"/>
        <v>1</v>
      </c>
      <c r="Q580" s="6">
        <f t="shared" si="575"/>
        <v>1</v>
      </c>
      <c r="R580" s="6">
        <f t="shared" si="575"/>
        <v>1</v>
      </c>
    </row>
    <row r="581" spans="1:18" ht="13">
      <c r="A581" s="11" t="s">
        <v>1761</v>
      </c>
      <c r="B581" s="17">
        <f>VLOOKUP(A581,list!A:P,16,FALSE)</f>
        <v>45643</v>
      </c>
      <c r="C581" s="18">
        <f>VLOOKUP(A581,list!A:P,3,FALSE)</f>
        <v>1050</v>
      </c>
      <c r="D581" s="6" t="str">
        <f>VLOOKUP(A581,list!A:P,12,FALSE)</f>
        <v>Historic Center</v>
      </c>
      <c r="E581" s="6" t="str">
        <f t="shared" ref="E581:R581" si="576">IF($B581&lt;E$3,1,"")</f>
        <v/>
      </c>
      <c r="F581" s="6" t="str">
        <f t="shared" si="576"/>
        <v/>
      </c>
      <c r="G581" s="6">
        <f t="shared" si="576"/>
        <v>1</v>
      </c>
      <c r="H581" s="6">
        <f t="shared" si="576"/>
        <v>1</v>
      </c>
      <c r="I581" s="6">
        <f t="shared" si="576"/>
        <v>1</v>
      </c>
      <c r="J581" s="6">
        <f t="shared" si="576"/>
        <v>1</v>
      </c>
      <c r="K581" s="6">
        <f t="shared" si="576"/>
        <v>1</v>
      </c>
      <c r="L581" s="6">
        <f t="shared" si="576"/>
        <v>1</v>
      </c>
      <c r="M581" s="6">
        <f t="shared" si="576"/>
        <v>1</v>
      </c>
      <c r="N581" s="6">
        <f t="shared" si="576"/>
        <v>1</v>
      </c>
      <c r="O581" s="6">
        <f t="shared" si="576"/>
        <v>1</v>
      </c>
      <c r="P581" s="6">
        <f t="shared" si="576"/>
        <v>1</v>
      </c>
      <c r="Q581" s="6">
        <f t="shared" si="576"/>
        <v>1</v>
      </c>
      <c r="R581" s="6">
        <f t="shared" si="576"/>
        <v>1</v>
      </c>
    </row>
    <row r="582" spans="1:18" ht="13">
      <c r="A582" s="11" t="s">
        <v>1764</v>
      </c>
      <c r="B582" s="17">
        <f>VLOOKUP(A582,list!A:P,16,FALSE)</f>
        <v>45643</v>
      </c>
      <c r="C582" s="18">
        <f>VLOOKUP(A582,list!A:P,3,FALSE)</f>
        <v>1070</v>
      </c>
      <c r="D582" s="6" t="str">
        <f>VLOOKUP(A582,list!A:P,12,FALSE)</f>
        <v>Marousi</v>
      </c>
      <c r="E582" s="6" t="str">
        <f t="shared" ref="E582:R582" si="577">IF($B582&lt;E$3,1,"")</f>
        <v/>
      </c>
      <c r="F582" s="6" t="str">
        <f t="shared" si="577"/>
        <v/>
      </c>
      <c r="G582" s="6">
        <f t="shared" si="577"/>
        <v>1</v>
      </c>
      <c r="H582" s="6">
        <f t="shared" si="577"/>
        <v>1</v>
      </c>
      <c r="I582" s="6">
        <f t="shared" si="577"/>
        <v>1</v>
      </c>
      <c r="J582" s="6">
        <f t="shared" si="577"/>
        <v>1</v>
      </c>
      <c r="K582" s="6">
        <f t="shared" si="577"/>
        <v>1</v>
      </c>
      <c r="L582" s="6">
        <f t="shared" si="577"/>
        <v>1</v>
      </c>
      <c r="M582" s="6">
        <f t="shared" si="577"/>
        <v>1</v>
      </c>
      <c r="N582" s="6">
        <f t="shared" si="577"/>
        <v>1</v>
      </c>
      <c r="O582" s="6">
        <f t="shared" si="577"/>
        <v>1</v>
      </c>
      <c r="P582" s="6">
        <f t="shared" si="577"/>
        <v>1</v>
      </c>
      <c r="Q582" s="6">
        <f t="shared" si="577"/>
        <v>1</v>
      </c>
      <c r="R582" s="6">
        <f t="shared" si="577"/>
        <v>1</v>
      </c>
    </row>
    <row r="583" spans="1:18" ht="13">
      <c r="A583" s="11" t="s">
        <v>1767</v>
      </c>
      <c r="B583" s="17">
        <f>VLOOKUP(A583,list!A:P,16,FALSE)</f>
        <v>45643</v>
      </c>
      <c r="C583" s="18">
        <f>VLOOKUP(A583,list!A:P,3,FALSE)</f>
        <v>1070</v>
      </c>
      <c r="D583" s="6" t="str">
        <f>VLOOKUP(A583,list!A:P,12,FALSE)</f>
        <v>Ampelokipoi</v>
      </c>
      <c r="E583" s="6" t="str">
        <f t="shared" ref="E583:R583" si="578">IF($B583&lt;E$3,1,"")</f>
        <v/>
      </c>
      <c r="F583" s="6" t="str">
        <f t="shared" si="578"/>
        <v/>
      </c>
      <c r="G583" s="6">
        <f t="shared" si="578"/>
        <v>1</v>
      </c>
      <c r="H583" s="6">
        <f t="shared" si="578"/>
        <v>1</v>
      </c>
      <c r="I583" s="6">
        <f t="shared" si="578"/>
        <v>1</v>
      </c>
      <c r="J583" s="6">
        <f t="shared" si="578"/>
        <v>1</v>
      </c>
      <c r="K583" s="6">
        <f t="shared" si="578"/>
        <v>1</v>
      </c>
      <c r="L583" s="6">
        <f t="shared" si="578"/>
        <v>1</v>
      </c>
      <c r="M583" s="6">
        <f t="shared" si="578"/>
        <v>1</v>
      </c>
      <c r="N583" s="6">
        <f t="shared" si="578"/>
        <v>1</v>
      </c>
      <c r="O583" s="6">
        <f t="shared" si="578"/>
        <v>1</v>
      </c>
      <c r="P583" s="6">
        <f t="shared" si="578"/>
        <v>1</v>
      </c>
      <c r="Q583" s="6">
        <f t="shared" si="578"/>
        <v>1</v>
      </c>
      <c r="R583" s="6">
        <f t="shared" si="578"/>
        <v>1</v>
      </c>
    </row>
    <row r="584" spans="1:18" ht="13">
      <c r="A584" s="11" t="s">
        <v>1770</v>
      </c>
      <c r="B584" s="17">
        <f>VLOOKUP(A584,list!A:P,16,FALSE)</f>
        <v>45643</v>
      </c>
      <c r="C584" s="18">
        <f>VLOOKUP(A584,list!A:P,3,FALSE)</f>
        <v>1180</v>
      </c>
      <c r="D584" s="6" t="str">
        <f>VLOOKUP(A584,list!A:P,12,FALSE)</f>
        <v>Marousi</v>
      </c>
      <c r="E584" s="6" t="str">
        <f t="shared" ref="E584:R584" si="579">IF($B584&lt;E$3,1,"")</f>
        <v/>
      </c>
      <c r="F584" s="6" t="str">
        <f t="shared" si="579"/>
        <v/>
      </c>
      <c r="G584" s="6">
        <f t="shared" si="579"/>
        <v>1</v>
      </c>
      <c r="H584" s="6">
        <f t="shared" si="579"/>
        <v>1</v>
      </c>
      <c r="I584" s="6">
        <f t="shared" si="579"/>
        <v>1</v>
      </c>
      <c r="J584" s="6">
        <f t="shared" si="579"/>
        <v>1</v>
      </c>
      <c r="K584" s="6">
        <f t="shared" si="579"/>
        <v>1</v>
      </c>
      <c r="L584" s="6">
        <f t="shared" si="579"/>
        <v>1</v>
      </c>
      <c r="M584" s="6">
        <f t="shared" si="579"/>
        <v>1</v>
      </c>
      <c r="N584" s="6">
        <f t="shared" si="579"/>
        <v>1</v>
      </c>
      <c r="O584" s="6">
        <f t="shared" si="579"/>
        <v>1</v>
      </c>
      <c r="P584" s="6">
        <f t="shared" si="579"/>
        <v>1</v>
      </c>
      <c r="Q584" s="6">
        <f t="shared" si="579"/>
        <v>1</v>
      </c>
      <c r="R584" s="6">
        <f t="shared" si="579"/>
        <v>1</v>
      </c>
    </row>
    <row r="585" spans="1:18" ht="13">
      <c r="A585" s="11" t="s">
        <v>1773</v>
      </c>
      <c r="B585" s="17">
        <f>VLOOKUP(A585,list!A:P,16,FALSE)</f>
        <v>45643</v>
      </c>
      <c r="C585" s="18">
        <f>VLOOKUP(A585,list!A:P,3,FALSE)</f>
        <v>1190</v>
      </c>
      <c r="D585" s="6" t="str">
        <f>VLOOKUP(A585,list!A:P,12,FALSE)</f>
        <v>Chalandri</v>
      </c>
      <c r="E585" s="6" t="str">
        <f t="shared" ref="E585:R585" si="580">IF($B585&lt;E$3,1,"")</f>
        <v/>
      </c>
      <c r="F585" s="6" t="str">
        <f t="shared" si="580"/>
        <v/>
      </c>
      <c r="G585" s="6">
        <f t="shared" si="580"/>
        <v>1</v>
      </c>
      <c r="H585" s="6">
        <f t="shared" si="580"/>
        <v>1</v>
      </c>
      <c r="I585" s="6">
        <f t="shared" si="580"/>
        <v>1</v>
      </c>
      <c r="J585" s="6">
        <f t="shared" si="580"/>
        <v>1</v>
      </c>
      <c r="K585" s="6">
        <f t="shared" si="580"/>
        <v>1</v>
      </c>
      <c r="L585" s="6">
        <f t="shared" si="580"/>
        <v>1</v>
      </c>
      <c r="M585" s="6">
        <f t="shared" si="580"/>
        <v>1</v>
      </c>
      <c r="N585" s="6">
        <f t="shared" si="580"/>
        <v>1</v>
      </c>
      <c r="O585" s="6">
        <f t="shared" si="580"/>
        <v>1</v>
      </c>
      <c r="P585" s="6">
        <f t="shared" si="580"/>
        <v>1</v>
      </c>
      <c r="Q585" s="6">
        <f t="shared" si="580"/>
        <v>1</v>
      </c>
      <c r="R585" s="6">
        <f t="shared" si="580"/>
        <v>1</v>
      </c>
    </row>
    <row r="586" spans="1:18" ht="13">
      <c r="A586" s="11" t="s">
        <v>1776</v>
      </c>
      <c r="B586" s="17">
        <f>VLOOKUP(A586,list!A:P,16,FALSE)</f>
        <v>45643</v>
      </c>
      <c r="C586" s="18">
        <f>VLOOKUP(A586,list!A:P,3,FALSE)</f>
        <v>1260</v>
      </c>
      <c r="D586" s="6" t="str">
        <f>VLOOKUP(A586,list!A:P,12,FALSE)</f>
        <v>Marousi</v>
      </c>
      <c r="E586" s="6" t="str">
        <f t="shared" ref="E586:R586" si="581">IF($B586&lt;E$3,1,"")</f>
        <v/>
      </c>
      <c r="F586" s="6" t="str">
        <f t="shared" si="581"/>
        <v/>
      </c>
      <c r="G586" s="6">
        <f t="shared" si="581"/>
        <v>1</v>
      </c>
      <c r="H586" s="6">
        <f t="shared" si="581"/>
        <v>1</v>
      </c>
      <c r="I586" s="6">
        <f t="shared" si="581"/>
        <v>1</v>
      </c>
      <c r="J586" s="6">
        <f t="shared" si="581"/>
        <v>1</v>
      </c>
      <c r="K586" s="6">
        <f t="shared" si="581"/>
        <v>1</v>
      </c>
      <c r="L586" s="6">
        <f t="shared" si="581"/>
        <v>1</v>
      </c>
      <c r="M586" s="6">
        <f t="shared" si="581"/>
        <v>1</v>
      </c>
      <c r="N586" s="6">
        <f t="shared" si="581"/>
        <v>1</v>
      </c>
      <c r="O586" s="6">
        <f t="shared" si="581"/>
        <v>1</v>
      </c>
      <c r="P586" s="6">
        <f t="shared" si="581"/>
        <v>1</v>
      </c>
      <c r="Q586" s="6">
        <f t="shared" si="581"/>
        <v>1</v>
      </c>
      <c r="R586" s="6">
        <f t="shared" si="581"/>
        <v>1</v>
      </c>
    </row>
    <row r="587" spans="1:18" ht="13">
      <c r="A587" s="11" t="s">
        <v>1779</v>
      </c>
      <c r="B587" s="17">
        <f>VLOOKUP(A587,list!A:P,16,FALSE)</f>
        <v>45643</v>
      </c>
      <c r="C587" s="18">
        <f>VLOOKUP(A587,list!A:P,3,FALSE)</f>
        <v>1430</v>
      </c>
      <c r="D587" s="6" t="str">
        <f>VLOOKUP(A587,list!A:P,12,FALSE)</f>
        <v>Chalandri</v>
      </c>
      <c r="E587" s="6" t="str">
        <f t="shared" ref="E587:R587" si="582">IF($B587&lt;E$3,1,"")</f>
        <v/>
      </c>
      <c r="F587" s="6" t="str">
        <f t="shared" si="582"/>
        <v/>
      </c>
      <c r="G587" s="6">
        <f t="shared" si="582"/>
        <v>1</v>
      </c>
      <c r="H587" s="6">
        <f t="shared" si="582"/>
        <v>1</v>
      </c>
      <c r="I587" s="6">
        <f t="shared" si="582"/>
        <v>1</v>
      </c>
      <c r="J587" s="6">
        <f t="shared" si="582"/>
        <v>1</v>
      </c>
      <c r="K587" s="6">
        <f t="shared" si="582"/>
        <v>1</v>
      </c>
      <c r="L587" s="6">
        <f t="shared" si="582"/>
        <v>1</v>
      </c>
      <c r="M587" s="6">
        <f t="shared" si="582"/>
        <v>1</v>
      </c>
      <c r="N587" s="6">
        <f t="shared" si="582"/>
        <v>1</v>
      </c>
      <c r="O587" s="6">
        <f t="shared" si="582"/>
        <v>1</v>
      </c>
      <c r="P587" s="6">
        <f t="shared" si="582"/>
        <v>1</v>
      </c>
      <c r="Q587" s="6">
        <f t="shared" si="582"/>
        <v>1</v>
      </c>
      <c r="R587" s="6">
        <f t="shared" si="582"/>
        <v>1</v>
      </c>
    </row>
    <row r="588" spans="1:18" ht="13">
      <c r="A588" s="11" t="s">
        <v>3624</v>
      </c>
      <c r="B588" s="17">
        <f>VLOOKUP(A588,list!A:P,16,FALSE)</f>
        <v>45643</v>
      </c>
      <c r="C588" s="18">
        <f>VLOOKUP(A588,list!A:P,3,FALSE)</f>
        <v>1510</v>
      </c>
      <c r="D588" s="6" t="str">
        <f>VLOOKUP(A588,list!A:P,12,FALSE)</f>
        <v>Agia Paraskevi</v>
      </c>
      <c r="E588" s="6" t="str">
        <f t="shared" ref="E588:R588" si="583">IF($B588&lt;E$3,1,"")</f>
        <v/>
      </c>
      <c r="F588" s="6" t="str">
        <f t="shared" si="583"/>
        <v/>
      </c>
      <c r="G588" s="6">
        <f t="shared" si="583"/>
        <v>1</v>
      </c>
      <c r="H588" s="6">
        <f t="shared" si="583"/>
        <v>1</v>
      </c>
      <c r="I588" s="6">
        <f t="shared" si="583"/>
        <v>1</v>
      </c>
      <c r="J588" s="6">
        <f t="shared" si="583"/>
        <v>1</v>
      </c>
      <c r="K588" s="6">
        <f t="shared" si="583"/>
        <v>1</v>
      </c>
      <c r="L588" s="6">
        <f t="shared" si="583"/>
        <v>1</v>
      </c>
      <c r="M588" s="6">
        <f t="shared" si="583"/>
        <v>1</v>
      </c>
      <c r="N588" s="6">
        <f t="shared" si="583"/>
        <v>1</v>
      </c>
      <c r="O588" s="6">
        <f t="shared" si="583"/>
        <v>1</v>
      </c>
      <c r="P588" s="6">
        <f t="shared" si="583"/>
        <v>1</v>
      </c>
      <c r="Q588" s="6">
        <f t="shared" si="583"/>
        <v>1</v>
      </c>
      <c r="R588" s="6">
        <f t="shared" si="583"/>
        <v>1</v>
      </c>
    </row>
    <row r="589" spans="1:18" ht="13">
      <c r="A589" s="11" t="s">
        <v>1782</v>
      </c>
      <c r="B589" s="17">
        <f>VLOOKUP(A589,list!A:P,16,FALSE)</f>
        <v>45643</v>
      </c>
      <c r="C589" s="18">
        <f>VLOOKUP(A589,list!A:P,3,FALSE)</f>
        <v>1550</v>
      </c>
      <c r="D589" s="6" t="str">
        <f>VLOOKUP(A589,list!A:P,12,FALSE)</f>
        <v>Palaio Faliro</v>
      </c>
      <c r="E589" s="6" t="str">
        <f t="shared" ref="E589:R589" si="584">IF($B589&lt;E$3,1,"")</f>
        <v/>
      </c>
      <c r="F589" s="6" t="str">
        <f t="shared" si="584"/>
        <v/>
      </c>
      <c r="G589" s="6">
        <f t="shared" si="584"/>
        <v>1</v>
      </c>
      <c r="H589" s="6">
        <f t="shared" si="584"/>
        <v>1</v>
      </c>
      <c r="I589" s="6">
        <f t="shared" si="584"/>
        <v>1</v>
      </c>
      <c r="J589" s="6">
        <f t="shared" si="584"/>
        <v>1</v>
      </c>
      <c r="K589" s="6">
        <f t="shared" si="584"/>
        <v>1</v>
      </c>
      <c r="L589" s="6">
        <f t="shared" si="584"/>
        <v>1</v>
      </c>
      <c r="M589" s="6">
        <f t="shared" si="584"/>
        <v>1</v>
      </c>
      <c r="N589" s="6">
        <f t="shared" si="584"/>
        <v>1</v>
      </c>
      <c r="O589" s="6">
        <f t="shared" si="584"/>
        <v>1</v>
      </c>
      <c r="P589" s="6">
        <f t="shared" si="584"/>
        <v>1</v>
      </c>
      <c r="Q589" s="6">
        <f t="shared" si="584"/>
        <v>1</v>
      </c>
      <c r="R589" s="6">
        <f t="shared" si="584"/>
        <v>1</v>
      </c>
    </row>
    <row r="590" spans="1:18" ht="13">
      <c r="A590" s="11" t="s">
        <v>1785</v>
      </c>
      <c r="B590" s="17">
        <f>VLOOKUP(A590,list!A:P,16,FALSE)</f>
        <v>45886</v>
      </c>
      <c r="C590" s="18">
        <f>VLOOKUP(A590,list!A:P,3,FALSE)</f>
        <v>1000</v>
      </c>
      <c r="D590" s="6" t="str">
        <f>VLOOKUP(A590,list!A:P,12,FALSE)</f>
        <v>Historic Center</v>
      </c>
      <c r="E590" s="6" t="str">
        <f t="shared" ref="E590:R590" si="585">IF($B590&lt;E$3,1,"")</f>
        <v/>
      </c>
      <c r="F590" s="6" t="str">
        <f t="shared" si="585"/>
        <v/>
      </c>
      <c r="G590" s="6" t="str">
        <f t="shared" si="585"/>
        <v/>
      </c>
      <c r="H590" s="6" t="str">
        <f t="shared" si="585"/>
        <v/>
      </c>
      <c r="I590" s="6" t="str">
        <f t="shared" si="585"/>
        <v/>
      </c>
      <c r="J590" s="6" t="str">
        <f t="shared" si="585"/>
        <v/>
      </c>
      <c r="K590" s="6" t="str">
        <f t="shared" si="585"/>
        <v/>
      </c>
      <c r="L590" s="6" t="str">
        <f t="shared" si="585"/>
        <v/>
      </c>
      <c r="M590" s="6" t="str">
        <f t="shared" si="585"/>
        <v/>
      </c>
      <c r="N590" s="6" t="str">
        <f t="shared" si="585"/>
        <v/>
      </c>
      <c r="O590" s="6">
        <f t="shared" si="585"/>
        <v>1</v>
      </c>
      <c r="P590" s="6">
        <f t="shared" si="585"/>
        <v>1</v>
      </c>
      <c r="Q590" s="6">
        <f t="shared" si="585"/>
        <v>1</v>
      </c>
      <c r="R590" s="6">
        <f t="shared" si="585"/>
        <v>1</v>
      </c>
    </row>
    <row r="591" spans="1:18" ht="13">
      <c r="A591" s="11" t="s">
        <v>3627</v>
      </c>
      <c r="B591" s="17">
        <f>VLOOKUP(A591,list!A:P,16,FALSE)</f>
        <v>45886</v>
      </c>
      <c r="C591" s="18">
        <f>VLOOKUP(A591,list!A:P,3,FALSE)</f>
        <v>1480</v>
      </c>
      <c r="D591" s="6" t="str">
        <f>VLOOKUP(A591,list!A:P,12,FALSE)</f>
        <v>Vrilissia</v>
      </c>
      <c r="E591" s="6" t="str">
        <f t="shared" ref="E591:R591" si="586">IF($B591&lt;E$3,1,"")</f>
        <v/>
      </c>
      <c r="F591" s="6" t="str">
        <f t="shared" si="586"/>
        <v/>
      </c>
      <c r="G591" s="6" t="str">
        <f t="shared" si="586"/>
        <v/>
      </c>
      <c r="H591" s="6" t="str">
        <f t="shared" si="586"/>
        <v/>
      </c>
      <c r="I591" s="6" t="str">
        <f t="shared" si="586"/>
        <v/>
      </c>
      <c r="J591" s="6" t="str">
        <f t="shared" si="586"/>
        <v/>
      </c>
      <c r="K591" s="6" t="str">
        <f t="shared" si="586"/>
        <v/>
      </c>
      <c r="L591" s="6" t="str">
        <f t="shared" si="586"/>
        <v/>
      </c>
      <c r="M591" s="6" t="str">
        <f t="shared" si="586"/>
        <v/>
      </c>
      <c r="N591" s="6" t="str">
        <f t="shared" si="586"/>
        <v/>
      </c>
      <c r="O591" s="6">
        <f t="shared" si="586"/>
        <v>1</v>
      </c>
      <c r="P591" s="6">
        <f t="shared" si="586"/>
        <v>1</v>
      </c>
      <c r="Q591" s="6">
        <f t="shared" si="586"/>
        <v>1</v>
      </c>
      <c r="R591" s="6">
        <f t="shared" si="586"/>
        <v>1</v>
      </c>
    </row>
    <row r="592" spans="1:18" ht="13">
      <c r="A592" s="11" t="s">
        <v>4624</v>
      </c>
      <c r="B592" s="17">
        <f>VLOOKUP(A592,list!A:P,16,FALSE)</f>
        <v>45886</v>
      </c>
      <c r="C592" s="18">
        <f>VLOOKUP(A592,list!A:P,3,FALSE)</f>
        <v>1940</v>
      </c>
      <c r="D592" s="6" t="str">
        <f>VLOOKUP(A592,list!A:P,12,FALSE)</f>
        <v>Chalandri</v>
      </c>
      <c r="E592" s="6" t="str">
        <f t="shared" ref="E592:R592" si="587">IF($B592&lt;E$3,1,"")</f>
        <v/>
      </c>
      <c r="F592" s="6" t="str">
        <f t="shared" si="587"/>
        <v/>
      </c>
      <c r="G592" s="6" t="str">
        <f t="shared" si="587"/>
        <v/>
      </c>
      <c r="H592" s="6" t="str">
        <f t="shared" si="587"/>
        <v/>
      </c>
      <c r="I592" s="6" t="str">
        <f t="shared" si="587"/>
        <v/>
      </c>
      <c r="J592" s="6" t="str">
        <f t="shared" si="587"/>
        <v/>
      </c>
      <c r="K592" s="6" t="str">
        <f t="shared" si="587"/>
        <v/>
      </c>
      <c r="L592" s="6" t="str">
        <f t="shared" si="587"/>
        <v/>
      </c>
      <c r="M592" s="6" t="str">
        <f t="shared" si="587"/>
        <v/>
      </c>
      <c r="N592" s="6" t="str">
        <f t="shared" si="587"/>
        <v/>
      </c>
      <c r="O592" s="6">
        <f t="shared" si="587"/>
        <v>1</v>
      </c>
      <c r="P592" s="6">
        <f t="shared" si="587"/>
        <v>1</v>
      </c>
      <c r="Q592" s="6">
        <f t="shared" si="587"/>
        <v>1</v>
      </c>
      <c r="R592" s="6">
        <f t="shared" si="587"/>
        <v>1</v>
      </c>
    </row>
    <row r="593" spans="1:18" ht="13">
      <c r="A593" s="11" t="s">
        <v>443</v>
      </c>
      <c r="B593" s="17">
        <f>VLOOKUP(A593,list!A:P,16,FALSE)</f>
        <v>45764</v>
      </c>
      <c r="C593" s="18">
        <f>VLOOKUP(A593,list!A:P,3,FALSE)</f>
        <v>750</v>
      </c>
      <c r="D593" s="6" t="str">
        <f>VLOOKUP(A593,list!A:P,12,FALSE)</f>
        <v>Palaio Faliro</v>
      </c>
      <c r="E593" s="6" t="str">
        <f t="shared" ref="E593:R593" si="588">IF($B593&lt;E$3,1,"")</f>
        <v/>
      </c>
      <c r="F593" s="6" t="str">
        <f t="shared" si="588"/>
        <v/>
      </c>
      <c r="G593" s="6" t="str">
        <f t="shared" si="588"/>
        <v/>
      </c>
      <c r="H593" s="6" t="str">
        <f t="shared" si="588"/>
        <v/>
      </c>
      <c r="I593" s="6" t="str">
        <f t="shared" si="588"/>
        <v/>
      </c>
      <c r="J593" s="6" t="str">
        <f t="shared" si="588"/>
        <v/>
      </c>
      <c r="K593" s="6">
        <f t="shared" si="588"/>
        <v>1</v>
      </c>
      <c r="L593" s="6">
        <f t="shared" si="588"/>
        <v>1</v>
      </c>
      <c r="M593" s="6">
        <f t="shared" si="588"/>
        <v>1</v>
      </c>
      <c r="N593" s="6">
        <f t="shared" si="588"/>
        <v>1</v>
      </c>
      <c r="O593" s="6">
        <f t="shared" si="588"/>
        <v>1</v>
      </c>
      <c r="P593" s="6">
        <f t="shared" si="588"/>
        <v>1</v>
      </c>
      <c r="Q593" s="6">
        <f t="shared" si="588"/>
        <v>1</v>
      </c>
      <c r="R593" s="6">
        <f t="shared" si="588"/>
        <v>1</v>
      </c>
    </row>
    <row r="594" spans="1:18" ht="13">
      <c r="A594" s="11" t="s">
        <v>1788</v>
      </c>
      <c r="B594" s="17">
        <f>VLOOKUP(A594,list!A:P,16,FALSE)</f>
        <v>45764</v>
      </c>
      <c r="C594" s="18">
        <f>VLOOKUP(A594,list!A:P,3,FALSE)</f>
        <v>1200</v>
      </c>
      <c r="D594" s="6" t="str">
        <f>VLOOKUP(A594,list!A:P,12,FALSE)</f>
        <v>Filothei</v>
      </c>
      <c r="E594" s="6" t="str">
        <f t="shared" ref="E594:R594" si="589">IF($B594&lt;E$3,1,"")</f>
        <v/>
      </c>
      <c r="F594" s="6" t="str">
        <f t="shared" si="589"/>
        <v/>
      </c>
      <c r="G594" s="6" t="str">
        <f t="shared" si="589"/>
        <v/>
      </c>
      <c r="H594" s="6" t="str">
        <f t="shared" si="589"/>
        <v/>
      </c>
      <c r="I594" s="6" t="str">
        <f t="shared" si="589"/>
        <v/>
      </c>
      <c r="J594" s="6" t="str">
        <f t="shared" si="589"/>
        <v/>
      </c>
      <c r="K594" s="6">
        <f t="shared" si="589"/>
        <v>1</v>
      </c>
      <c r="L594" s="6">
        <f t="shared" si="589"/>
        <v>1</v>
      </c>
      <c r="M594" s="6">
        <f t="shared" si="589"/>
        <v>1</v>
      </c>
      <c r="N594" s="6">
        <f t="shared" si="589"/>
        <v>1</v>
      </c>
      <c r="O594" s="6">
        <f t="shared" si="589"/>
        <v>1</v>
      </c>
      <c r="P594" s="6">
        <f t="shared" si="589"/>
        <v>1</v>
      </c>
      <c r="Q594" s="6">
        <f t="shared" si="589"/>
        <v>1</v>
      </c>
      <c r="R594" s="6">
        <f t="shared" si="589"/>
        <v>1</v>
      </c>
    </row>
    <row r="595" spans="1:18" ht="13">
      <c r="A595" s="11" t="s">
        <v>1791</v>
      </c>
      <c r="B595" s="17">
        <f>VLOOKUP(A595,list!A:P,16,FALSE)</f>
        <v>45764</v>
      </c>
      <c r="C595" s="18">
        <f>VLOOKUP(A595,list!A:P,3,FALSE)</f>
        <v>1290</v>
      </c>
      <c r="D595" s="6" t="str">
        <f>VLOOKUP(A595,list!A:P,12,FALSE)</f>
        <v>Marousi</v>
      </c>
      <c r="E595" s="6" t="str">
        <f t="shared" ref="E595:R595" si="590">IF($B595&lt;E$3,1,"")</f>
        <v/>
      </c>
      <c r="F595" s="6" t="str">
        <f t="shared" si="590"/>
        <v/>
      </c>
      <c r="G595" s="6" t="str">
        <f t="shared" si="590"/>
        <v/>
      </c>
      <c r="H595" s="6" t="str">
        <f t="shared" si="590"/>
        <v/>
      </c>
      <c r="I595" s="6" t="str">
        <f t="shared" si="590"/>
        <v/>
      </c>
      <c r="J595" s="6" t="str">
        <f t="shared" si="590"/>
        <v/>
      </c>
      <c r="K595" s="6">
        <f t="shared" si="590"/>
        <v>1</v>
      </c>
      <c r="L595" s="6">
        <f t="shared" si="590"/>
        <v>1</v>
      </c>
      <c r="M595" s="6">
        <f t="shared" si="590"/>
        <v>1</v>
      </c>
      <c r="N595" s="6">
        <f t="shared" si="590"/>
        <v>1</v>
      </c>
      <c r="O595" s="6">
        <f t="shared" si="590"/>
        <v>1</v>
      </c>
      <c r="P595" s="6">
        <f t="shared" si="590"/>
        <v>1</v>
      </c>
      <c r="Q595" s="6">
        <f t="shared" si="590"/>
        <v>1</v>
      </c>
      <c r="R595" s="6">
        <f t="shared" si="590"/>
        <v>1</v>
      </c>
    </row>
    <row r="596" spans="1:18" ht="13">
      <c r="A596" s="11" t="s">
        <v>3630</v>
      </c>
      <c r="B596" s="17">
        <f>VLOOKUP(A596,list!A:P,16,FALSE)</f>
        <v>45764</v>
      </c>
      <c r="C596" s="18">
        <f>VLOOKUP(A596,list!A:P,3,FALSE)</f>
        <v>1470</v>
      </c>
      <c r="D596" s="6" t="str">
        <f>VLOOKUP(A596,list!A:P,12,FALSE)</f>
        <v>Chalandri</v>
      </c>
      <c r="E596" s="6" t="str">
        <f t="shared" ref="E596:R596" si="591">IF($B596&lt;E$3,1,"")</f>
        <v/>
      </c>
      <c r="F596" s="6" t="str">
        <f t="shared" si="591"/>
        <v/>
      </c>
      <c r="G596" s="6" t="str">
        <f t="shared" si="591"/>
        <v/>
      </c>
      <c r="H596" s="6" t="str">
        <f t="shared" si="591"/>
        <v/>
      </c>
      <c r="I596" s="6" t="str">
        <f t="shared" si="591"/>
        <v/>
      </c>
      <c r="J596" s="6" t="str">
        <f t="shared" si="591"/>
        <v/>
      </c>
      <c r="K596" s="6">
        <f t="shared" si="591"/>
        <v>1</v>
      </c>
      <c r="L596" s="6">
        <f t="shared" si="591"/>
        <v>1</v>
      </c>
      <c r="M596" s="6">
        <f t="shared" si="591"/>
        <v>1</v>
      </c>
      <c r="N596" s="6">
        <f t="shared" si="591"/>
        <v>1</v>
      </c>
      <c r="O596" s="6">
        <f t="shared" si="591"/>
        <v>1</v>
      </c>
      <c r="P596" s="6">
        <f t="shared" si="591"/>
        <v>1</v>
      </c>
      <c r="Q596" s="6">
        <f t="shared" si="591"/>
        <v>1</v>
      </c>
      <c r="R596" s="6">
        <f t="shared" si="591"/>
        <v>1</v>
      </c>
    </row>
    <row r="597" spans="1:18" ht="13">
      <c r="A597" s="11" t="s">
        <v>3633</v>
      </c>
      <c r="B597" s="17">
        <f>VLOOKUP(A597,list!A:P,16,FALSE)</f>
        <v>45764</v>
      </c>
      <c r="C597" s="18">
        <f>VLOOKUP(A597,list!A:P,3,FALSE)</f>
        <v>1660</v>
      </c>
      <c r="D597" s="6" t="str">
        <f>VLOOKUP(A597,list!A:P,12,FALSE)</f>
        <v>Alimos</v>
      </c>
      <c r="E597" s="6" t="str">
        <f t="shared" ref="E597:R597" si="592">IF($B597&lt;E$3,1,"")</f>
        <v/>
      </c>
      <c r="F597" s="6" t="str">
        <f t="shared" si="592"/>
        <v/>
      </c>
      <c r="G597" s="6" t="str">
        <f t="shared" si="592"/>
        <v/>
      </c>
      <c r="H597" s="6" t="str">
        <f t="shared" si="592"/>
        <v/>
      </c>
      <c r="I597" s="6" t="str">
        <f t="shared" si="592"/>
        <v/>
      </c>
      <c r="J597" s="6" t="str">
        <f t="shared" si="592"/>
        <v/>
      </c>
      <c r="K597" s="6">
        <f t="shared" si="592"/>
        <v>1</v>
      </c>
      <c r="L597" s="6">
        <f t="shared" si="592"/>
        <v>1</v>
      </c>
      <c r="M597" s="6">
        <f t="shared" si="592"/>
        <v>1</v>
      </c>
      <c r="N597" s="6">
        <f t="shared" si="592"/>
        <v>1</v>
      </c>
      <c r="O597" s="6">
        <f t="shared" si="592"/>
        <v>1</v>
      </c>
      <c r="P597" s="6">
        <f t="shared" si="592"/>
        <v>1</v>
      </c>
      <c r="Q597" s="6">
        <f t="shared" si="592"/>
        <v>1</v>
      </c>
      <c r="R597" s="6">
        <f t="shared" si="592"/>
        <v>1</v>
      </c>
    </row>
    <row r="598" spans="1:18" ht="13">
      <c r="A598" s="11" t="s">
        <v>1794</v>
      </c>
      <c r="B598" s="17">
        <f>VLOOKUP(A598,list!A:P,16,FALSE)</f>
        <v>45916</v>
      </c>
      <c r="C598" s="18">
        <f>VLOOKUP(A598,list!A:P,3,FALSE)</f>
        <v>1020</v>
      </c>
      <c r="D598" s="6" t="str">
        <f>VLOOKUP(A598,list!A:P,12,FALSE)</f>
        <v>Pangrati</v>
      </c>
      <c r="E598" s="6" t="str">
        <f t="shared" ref="E598:R598" si="593">IF($B598&lt;E$3,1,"")</f>
        <v/>
      </c>
      <c r="F598" s="6" t="str">
        <f t="shared" si="593"/>
        <v/>
      </c>
      <c r="G598" s="6" t="str">
        <f t="shared" si="593"/>
        <v/>
      </c>
      <c r="H598" s="6" t="str">
        <f t="shared" si="593"/>
        <v/>
      </c>
      <c r="I598" s="6" t="str">
        <f t="shared" si="593"/>
        <v/>
      </c>
      <c r="J598" s="6" t="str">
        <f t="shared" si="593"/>
        <v/>
      </c>
      <c r="K598" s="6" t="str">
        <f t="shared" si="593"/>
        <v/>
      </c>
      <c r="L598" s="6" t="str">
        <f t="shared" si="593"/>
        <v/>
      </c>
      <c r="M598" s="6" t="str">
        <f t="shared" si="593"/>
        <v/>
      </c>
      <c r="N598" s="6" t="str">
        <f t="shared" si="593"/>
        <v/>
      </c>
      <c r="O598" s="6" t="str">
        <f t="shared" si="593"/>
        <v/>
      </c>
      <c r="P598" s="6">
        <f t="shared" si="593"/>
        <v>1</v>
      </c>
      <c r="Q598" s="6">
        <f t="shared" si="593"/>
        <v>1</v>
      </c>
      <c r="R598" s="6">
        <f t="shared" si="593"/>
        <v>1</v>
      </c>
    </row>
    <row r="599" spans="1:18" ht="13">
      <c r="A599" s="11" t="s">
        <v>3636</v>
      </c>
      <c r="B599" s="17">
        <f>VLOOKUP(A599,list!A:P,16,FALSE)</f>
        <v>45916</v>
      </c>
      <c r="C599" s="18">
        <f>VLOOKUP(A599,list!A:P,3,FALSE)</f>
        <v>1180</v>
      </c>
      <c r="D599" s="6" t="str">
        <f>VLOOKUP(A599,list!A:P,12,FALSE)</f>
        <v>Nea Smyrni</v>
      </c>
      <c r="E599" s="6" t="str">
        <f t="shared" ref="E599:R599" si="594">IF($B599&lt;E$3,1,"")</f>
        <v/>
      </c>
      <c r="F599" s="6" t="str">
        <f t="shared" si="594"/>
        <v/>
      </c>
      <c r="G599" s="6" t="str">
        <f t="shared" si="594"/>
        <v/>
      </c>
      <c r="H599" s="6" t="str">
        <f t="shared" si="594"/>
        <v/>
      </c>
      <c r="I599" s="6" t="str">
        <f t="shared" si="594"/>
        <v/>
      </c>
      <c r="J599" s="6" t="str">
        <f t="shared" si="594"/>
        <v/>
      </c>
      <c r="K599" s="6" t="str">
        <f t="shared" si="594"/>
        <v/>
      </c>
      <c r="L599" s="6" t="str">
        <f t="shared" si="594"/>
        <v/>
      </c>
      <c r="M599" s="6" t="str">
        <f t="shared" si="594"/>
        <v/>
      </c>
      <c r="N599" s="6" t="str">
        <f t="shared" si="594"/>
        <v/>
      </c>
      <c r="O599" s="6" t="str">
        <f t="shared" si="594"/>
        <v/>
      </c>
      <c r="P599" s="6">
        <f t="shared" si="594"/>
        <v>1</v>
      </c>
      <c r="Q599" s="6">
        <f t="shared" si="594"/>
        <v>1</v>
      </c>
      <c r="R599" s="6">
        <f t="shared" si="594"/>
        <v>1</v>
      </c>
    </row>
    <row r="600" spans="1:18" ht="13">
      <c r="A600" s="11" t="s">
        <v>1797</v>
      </c>
      <c r="B600" s="17">
        <f>VLOOKUP(A600,list!A:P,16,FALSE)</f>
        <v>45916</v>
      </c>
      <c r="C600" s="18">
        <f>VLOOKUP(A600,list!A:P,3,FALSE)</f>
        <v>1280</v>
      </c>
      <c r="D600" s="6" t="str">
        <f>VLOOKUP(A600,list!A:P,12,FALSE)</f>
        <v>Vrilissia</v>
      </c>
      <c r="E600" s="6" t="str">
        <f t="shared" ref="E600:R600" si="595">IF($B600&lt;E$3,1,"")</f>
        <v/>
      </c>
      <c r="F600" s="6" t="str">
        <f t="shared" si="595"/>
        <v/>
      </c>
      <c r="G600" s="6" t="str">
        <f t="shared" si="595"/>
        <v/>
      </c>
      <c r="H600" s="6" t="str">
        <f t="shared" si="595"/>
        <v/>
      </c>
      <c r="I600" s="6" t="str">
        <f t="shared" si="595"/>
        <v/>
      </c>
      <c r="J600" s="6" t="str">
        <f t="shared" si="595"/>
        <v/>
      </c>
      <c r="K600" s="6" t="str">
        <f t="shared" si="595"/>
        <v/>
      </c>
      <c r="L600" s="6" t="str">
        <f t="shared" si="595"/>
        <v/>
      </c>
      <c r="M600" s="6" t="str">
        <f t="shared" si="595"/>
        <v/>
      </c>
      <c r="N600" s="6" t="str">
        <f t="shared" si="595"/>
        <v/>
      </c>
      <c r="O600" s="6" t="str">
        <f t="shared" si="595"/>
        <v/>
      </c>
      <c r="P600" s="6">
        <f t="shared" si="595"/>
        <v>1</v>
      </c>
      <c r="Q600" s="6">
        <f t="shared" si="595"/>
        <v>1</v>
      </c>
      <c r="R600" s="6">
        <f t="shared" si="595"/>
        <v>1</v>
      </c>
    </row>
    <row r="601" spans="1:18" ht="13">
      <c r="A601" s="11" t="s">
        <v>3639</v>
      </c>
      <c r="B601" s="17">
        <f>VLOOKUP(A601,list!A:P,16,FALSE)</f>
        <v>45916</v>
      </c>
      <c r="C601" s="18">
        <f>VLOOKUP(A601,list!A:P,3,FALSE)</f>
        <v>1380</v>
      </c>
      <c r="D601" s="6" t="str">
        <f>VLOOKUP(A601,list!A:P,12,FALSE)</f>
        <v>Marousi</v>
      </c>
      <c r="E601" s="6" t="str">
        <f t="shared" ref="E601:R601" si="596">IF($B601&lt;E$3,1,"")</f>
        <v/>
      </c>
      <c r="F601" s="6" t="str">
        <f t="shared" si="596"/>
        <v/>
      </c>
      <c r="G601" s="6" t="str">
        <f t="shared" si="596"/>
        <v/>
      </c>
      <c r="H601" s="6" t="str">
        <f t="shared" si="596"/>
        <v/>
      </c>
      <c r="I601" s="6" t="str">
        <f t="shared" si="596"/>
        <v/>
      </c>
      <c r="J601" s="6" t="str">
        <f t="shared" si="596"/>
        <v/>
      </c>
      <c r="K601" s="6" t="str">
        <f t="shared" si="596"/>
        <v/>
      </c>
      <c r="L601" s="6" t="str">
        <f t="shared" si="596"/>
        <v/>
      </c>
      <c r="M601" s="6" t="str">
        <f t="shared" si="596"/>
        <v/>
      </c>
      <c r="N601" s="6" t="str">
        <f t="shared" si="596"/>
        <v/>
      </c>
      <c r="O601" s="6" t="str">
        <f t="shared" si="596"/>
        <v/>
      </c>
      <c r="P601" s="6">
        <f t="shared" si="596"/>
        <v>1</v>
      </c>
      <c r="Q601" s="6">
        <f t="shared" si="596"/>
        <v>1</v>
      </c>
      <c r="R601" s="6">
        <f t="shared" si="596"/>
        <v>1</v>
      </c>
    </row>
    <row r="602" spans="1:18" ht="13">
      <c r="A602" s="11" t="s">
        <v>3642</v>
      </c>
      <c r="B602" s="17">
        <f>VLOOKUP(A602,list!A:P,16,FALSE)</f>
        <v>45916</v>
      </c>
      <c r="C602" s="18">
        <f>VLOOKUP(A602,list!A:P,3,FALSE)</f>
        <v>1390</v>
      </c>
      <c r="D602" s="6" t="str">
        <f>VLOOKUP(A602,list!A:P,12,FALSE)</f>
        <v>Agia Paraskevi</v>
      </c>
      <c r="E602" s="6" t="str">
        <f t="shared" ref="E602:R602" si="597">IF($B602&lt;E$3,1,"")</f>
        <v/>
      </c>
      <c r="F602" s="6" t="str">
        <f t="shared" si="597"/>
        <v/>
      </c>
      <c r="G602" s="6" t="str">
        <f t="shared" si="597"/>
        <v/>
      </c>
      <c r="H602" s="6" t="str">
        <f t="shared" si="597"/>
        <v/>
      </c>
      <c r="I602" s="6" t="str">
        <f t="shared" si="597"/>
        <v/>
      </c>
      <c r="J602" s="6" t="str">
        <f t="shared" si="597"/>
        <v/>
      </c>
      <c r="K602" s="6" t="str">
        <f t="shared" si="597"/>
        <v/>
      </c>
      <c r="L602" s="6" t="str">
        <f t="shared" si="597"/>
        <v/>
      </c>
      <c r="M602" s="6" t="str">
        <f t="shared" si="597"/>
        <v/>
      </c>
      <c r="N602" s="6" t="str">
        <f t="shared" si="597"/>
        <v/>
      </c>
      <c r="O602" s="6" t="str">
        <f t="shared" si="597"/>
        <v/>
      </c>
      <c r="P602" s="6">
        <f t="shared" si="597"/>
        <v>1</v>
      </c>
      <c r="Q602" s="6">
        <f t="shared" si="597"/>
        <v>1</v>
      </c>
      <c r="R602" s="6">
        <f t="shared" si="597"/>
        <v>1</v>
      </c>
    </row>
    <row r="603" spans="1:18" ht="13">
      <c r="A603" s="11" t="s">
        <v>3645</v>
      </c>
      <c r="B603" s="17">
        <f>VLOOKUP(A603,list!A:P,16,FALSE)</f>
        <v>45946</v>
      </c>
      <c r="C603" s="18">
        <f>VLOOKUP(A603,list!A:P,3,FALSE)</f>
        <v>1560</v>
      </c>
      <c r="D603" s="6" t="str">
        <f>VLOOKUP(A603,list!A:P,12,FALSE)</f>
        <v>Kifisia</v>
      </c>
      <c r="E603" s="6" t="str">
        <f t="shared" ref="E603:R603" si="598">IF($B603&lt;E$3,1,"")</f>
        <v/>
      </c>
      <c r="F603" s="6" t="str">
        <f t="shared" si="598"/>
        <v/>
      </c>
      <c r="G603" s="6" t="str">
        <f t="shared" si="598"/>
        <v/>
      </c>
      <c r="H603" s="6" t="str">
        <f t="shared" si="598"/>
        <v/>
      </c>
      <c r="I603" s="6" t="str">
        <f t="shared" si="598"/>
        <v/>
      </c>
      <c r="J603" s="6" t="str">
        <f t="shared" si="598"/>
        <v/>
      </c>
      <c r="K603" s="6" t="str">
        <f t="shared" si="598"/>
        <v/>
      </c>
      <c r="L603" s="6" t="str">
        <f t="shared" si="598"/>
        <v/>
      </c>
      <c r="M603" s="6" t="str">
        <f t="shared" si="598"/>
        <v/>
      </c>
      <c r="N603" s="6" t="str">
        <f t="shared" si="598"/>
        <v/>
      </c>
      <c r="O603" s="6" t="str">
        <f t="shared" si="598"/>
        <v/>
      </c>
      <c r="P603" s="6" t="str">
        <f t="shared" si="598"/>
        <v/>
      </c>
      <c r="Q603" s="6">
        <f t="shared" si="598"/>
        <v>1</v>
      </c>
      <c r="R603" s="6">
        <f t="shared" si="598"/>
        <v>1</v>
      </c>
    </row>
    <row r="604" spans="1:18" ht="13">
      <c r="A604" s="11" t="s">
        <v>3648</v>
      </c>
      <c r="B604" s="17">
        <f>VLOOKUP(A604,list!A:P,16,FALSE)</f>
        <v>45946</v>
      </c>
      <c r="C604" s="18">
        <f>VLOOKUP(A604,list!A:P,3,FALSE)</f>
        <v>1690</v>
      </c>
      <c r="D604" s="6" t="str">
        <f>VLOOKUP(A604,list!A:P,12,FALSE)</f>
        <v>Glyfada</v>
      </c>
      <c r="E604" s="6" t="str">
        <f t="shared" ref="E604:R604" si="599">IF($B604&lt;E$3,1,"")</f>
        <v/>
      </c>
      <c r="F604" s="6" t="str">
        <f t="shared" si="599"/>
        <v/>
      </c>
      <c r="G604" s="6" t="str">
        <f t="shared" si="599"/>
        <v/>
      </c>
      <c r="H604" s="6" t="str">
        <f t="shared" si="599"/>
        <v/>
      </c>
      <c r="I604" s="6" t="str">
        <f t="shared" si="599"/>
        <v/>
      </c>
      <c r="J604" s="6" t="str">
        <f t="shared" si="599"/>
        <v/>
      </c>
      <c r="K604" s="6" t="str">
        <f t="shared" si="599"/>
        <v/>
      </c>
      <c r="L604" s="6" t="str">
        <f t="shared" si="599"/>
        <v/>
      </c>
      <c r="M604" s="6" t="str">
        <f t="shared" si="599"/>
        <v/>
      </c>
      <c r="N604" s="6" t="str">
        <f t="shared" si="599"/>
        <v/>
      </c>
      <c r="O604" s="6" t="str">
        <f t="shared" si="599"/>
        <v/>
      </c>
      <c r="P604" s="6" t="str">
        <f t="shared" si="599"/>
        <v/>
      </c>
      <c r="Q604" s="6">
        <f t="shared" si="599"/>
        <v>1</v>
      </c>
      <c r="R604" s="6">
        <f t="shared" si="599"/>
        <v>1</v>
      </c>
    </row>
    <row r="605" spans="1:18" ht="13">
      <c r="A605" s="11" t="s">
        <v>446</v>
      </c>
      <c r="B605" s="17">
        <f>VLOOKUP(A605,list!A:P,16,FALSE)</f>
        <v>45581</v>
      </c>
      <c r="C605" s="18">
        <f>VLOOKUP(A605,list!A:P,3,FALSE)</f>
        <v>800</v>
      </c>
      <c r="D605" s="6" t="str">
        <f>VLOOKUP(A605,list!A:P,12,FALSE)</f>
        <v>Chalandri</v>
      </c>
      <c r="E605" s="6">
        <f t="shared" ref="E605:R605" si="600">IF($B605&lt;E$3,1,"")</f>
        <v>1</v>
      </c>
      <c r="F605" s="6">
        <f t="shared" si="600"/>
        <v>1</v>
      </c>
      <c r="G605" s="6">
        <f t="shared" si="600"/>
        <v>1</v>
      </c>
      <c r="H605" s="6">
        <f t="shared" si="600"/>
        <v>1</v>
      </c>
      <c r="I605" s="6">
        <f t="shared" si="600"/>
        <v>1</v>
      </c>
      <c r="J605" s="6">
        <f t="shared" si="600"/>
        <v>1</v>
      </c>
      <c r="K605" s="6">
        <f t="shared" si="600"/>
        <v>1</v>
      </c>
      <c r="L605" s="6">
        <f t="shared" si="600"/>
        <v>1</v>
      </c>
      <c r="M605" s="6">
        <f t="shared" si="600"/>
        <v>1</v>
      </c>
      <c r="N605" s="6">
        <f t="shared" si="600"/>
        <v>1</v>
      </c>
      <c r="O605" s="6">
        <f t="shared" si="600"/>
        <v>1</v>
      </c>
      <c r="P605" s="6">
        <f t="shared" si="600"/>
        <v>1</v>
      </c>
      <c r="Q605" s="6">
        <f t="shared" si="600"/>
        <v>1</v>
      </c>
      <c r="R605" s="6">
        <f t="shared" si="600"/>
        <v>1</v>
      </c>
    </row>
    <row r="606" spans="1:18" ht="13">
      <c r="A606" s="11" t="s">
        <v>1800</v>
      </c>
      <c r="B606" s="17">
        <f>VLOOKUP(A606,list!A:P,16,FALSE)</f>
        <v>45581</v>
      </c>
      <c r="C606" s="18">
        <f>VLOOKUP(A606,list!A:P,3,FALSE)</f>
        <v>1000</v>
      </c>
      <c r="D606" s="6" t="str">
        <f>VLOOKUP(A606,list!A:P,12,FALSE)</f>
        <v>Koukaki</v>
      </c>
      <c r="E606" s="6">
        <f t="shared" ref="E606:R606" si="601">IF($B606&lt;E$3,1,"")</f>
        <v>1</v>
      </c>
      <c r="F606" s="6">
        <f t="shared" si="601"/>
        <v>1</v>
      </c>
      <c r="G606" s="6">
        <f t="shared" si="601"/>
        <v>1</v>
      </c>
      <c r="H606" s="6">
        <f t="shared" si="601"/>
        <v>1</v>
      </c>
      <c r="I606" s="6">
        <f t="shared" si="601"/>
        <v>1</v>
      </c>
      <c r="J606" s="6">
        <f t="shared" si="601"/>
        <v>1</v>
      </c>
      <c r="K606" s="6">
        <f t="shared" si="601"/>
        <v>1</v>
      </c>
      <c r="L606" s="6">
        <f t="shared" si="601"/>
        <v>1</v>
      </c>
      <c r="M606" s="6">
        <f t="shared" si="601"/>
        <v>1</v>
      </c>
      <c r="N606" s="6">
        <f t="shared" si="601"/>
        <v>1</v>
      </c>
      <c r="O606" s="6">
        <f t="shared" si="601"/>
        <v>1</v>
      </c>
      <c r="P606" s="6">
        <f t="shared" si="601"/>
        <v>1</v>
      </c>
      <c r="Q606" s="6">
        <f t="shared" si="601"/>
        <v>1</v>
      </c>
      <c r="R606" s="6">
        <f t="shared" si="601"/>
        <v>1</v>
      </c>
    </row>
    <row r="607" spans="1:18" ht="13">
      <c r="A607" s="11" t="s">
        <v>1803</v>
      </c>
      <c r="B607" s="17">
        <f>VLOOKUP(A607,list!A:P,16,FALSE)</f>
        <v>45581</v>
      </c>
      <c r="C607" s="18">
        <f>VLOOKUP(A607,list!A:P,3,FALSE)</f>
        <v>1000</v>
      </c>
      <c r="D607" s="6" t="str">
        <f>VLOOKUP(A607,list!A:P,12,FALSE)</f>
        <v>Lycabettus</v>
      </c>
      <c r="E607" s="6">
        <f t="shared" ref="E607:R607" si="602">IF($B607&lt;E$3,1,"")</f>
        <v>1</v>
      </c>
      <c r="F607" s="6">
        <f t="shared" si="602"/>
        <v>1</v>
      </c>
      <c r="G607" s="6">
        <f t="shared" si="602"/>
        <v>1</v>
      </c>
      <c r="H607" s="6">
        <f t="shared" si="602"/>
        <v>1</v>
      </c>
      <c r="I607" s="6">
        <f t="shared" si="602"/>
        <v>1</v>
      </c>
      <c r="J607" s="6">
        <f t="shared" si="602"/>
        <v>1</v>
      </c>
      <c r="K607" s="6">
        <f t="shared" si="602"/>
        <v>1</v>
      </c>
      <c r="L607" s="6">
        <f t="shared" si="602"/>
        <v>1</v>
      </c>
      <c r="M607" s="6">
        <f t="shared" si="602"/>
        <v>1</v>
      </c>
      <c r="N607" s="6">
        <f t="shared" si="602"/>
        <v>1</v>
      </c>
      <c r="O607" s="6">
        <f t="shared" si="602"/>
        <v>1</v>
      </c>
      <c r="P607" s="6">
        <f t="shared" si="602"/>
        <v>1</v>
      </c>
      <c r="Q607" s="6">
        <f t="shared" si="602"/>
        <v>1</v>
      </c>
      <c r="R607" s="6">
        <f t="shared" si="602"/>
        <v>1</v>
      </c>
    </row>
    <row r="608" spans="1:18" ht="13">
      <c r="A608" s="11" t="s">
        <v>1806</v>
      </c>
      <c r="B608" s="17">
        <f>VLOOKUP(A608,list!A:P,16,FALSE)</f>
        <v>45581</v>
      </c>
      <c r="C608" s="18">
        <f>VLOOKUP(A608,list!A:P,3,FALSE)</f>
        <v>1050</v>
      </c>
      <c r="D608" s="6" t="str">
        <f>VLOOKUP(A608,list!A:P,12,FALSE)</f>
        <v>Kifisia</v>
      </c>
      <c r="E608" s="6">
        <f t="shared" ref="E608:R608" si="603">IF($B608&lt;E$3,1,"")</f>
        <v>1</v>
      </c>
      <c r="F608" s="6">
        <f t="shared" si="603"/>
        <v>1</v>
      </c>
      <c r="G608" s="6">
        <f t="shared" si="603"/>
        <v>1</v>
      </c>
      <c r="H608" s="6">
        <f t="shared" si="603"/>
        <v>1</v>
      </c>
      <c r="I608" s="6">
        <f t="shared" si="603"/>
        <v>1</v>
      </c>
      <c r="J608" s="6">
        <f t="shared" si="603"/>
        <v>1</v>
      </c>
      <c r="K608" s="6">
        <f t="shared" si="603"/>
        <v>1</v>
      </c>
      <c r="L608" s="6">
        <f t="shared" si="603"/>
        <v>1</v>
      </c>
      <c r="M608" s="6">
        <f t="shared" si="603"/>
        <v>1</v>
      </c>
      <c r="N608" s="6">
        <f t="shared" si="603"/>
        <v>1</v>
      </c>
      <c r="O608" s="6">
        <f t="shared" si="603"/>
        <v>1</v>
      </c>
      <c r="P608" s="6">
        <f t="shared" si="603"/>
        <v>1</v>
      </c>
      <c r="Q608" s="6">
        <f t="shared" si="603"/>
        <v>1</v>
      </c>
      <c r="R608" s="6">
        <f t="shared" si="603"/>
        <v>1</v>
      </c>
    </row>
    <row r="609" spans="1:18" ht="13">
      <c r="A609" s="11" t="s">
        <v>1809</v>
      </c>
      <c r="B609" s="17">
        <f>VLOOKUP(A609,list!A:P,16,FALSE)</f>
        <v>45581</v>
      </c>
      <c r="C609" s="18">
        <f>VLOOKUP(A609,list!A:P,3,FALSE)</f>
        <v>1130</v>
      </c>
      <c r="D609" s="6" t="str">
        <f>VLOOKUP(A609,list!A:P,12,FALSE)</f>
        <v>Ampelokipoi</v>
      </c>
      <c r="E609" s="6">
        <f t="shared" ref="E609:R609" si="604">IF($B609&lt;E$3,1,"")</f>
        <v>1</v>
      </c>
      <c r="F609" s="6">
        <f t="shared" si="604"/>
        <v>1</v>
      </c>
      <c r="G609" s="6">
        <f t="shared" si="604"/>
        <v>1</v>
      </c>
      <c r="H609" s="6">
        <f t="shared" si="604"/>
        <v>1</v>
      </c>
      <c r="I609" s="6">
        <f t="shared" si="604"/>
        <v>1</v>
      </c>
      <c r="J609" s="6">
        <f t="shared" si="604"/>
        <v>1</v>
      </c>
      <c r="K609" s="6">
        <f t="shared" si="604"/>
        <v>1</v>
      </c>
      <c r="L609" s="6">
        <f t="shared" si="604"/>
        <v>1</v>
      </c>
      <c r="M609" s="6">
        <f t="shared" si="604"/>
        <v>1</v>
      </c>
      <c r="N609" s="6">
        <f t="shared" si="604"/>
        <v>1</v>
      </c>
      <c r="O609" s="6">
        <f t="shared" si="604"/>
        <v>1</v>
      </c>
      <c r="P609" s="6">
        <f t="shared" si="604"/>
        <v>1</v>
      </c>
      <c r="Q609" s="6">
        <f t="shared" si="604"/>
        <v>1</v>
      </c>
      <c r="R609" s="6">
        <f t="shared" si="604"/>
        <v>1</v>
      </c>
    </row>
    <row r="610" spans="1:18" ht="13">
      <c r="A610" s="11" t="s">
        <v>1812</v>
      </c>
      <c r="B610" s="17">
        <f>VLOOKUP(A610,list!A:P,16,FALSE)</f>
        <v>45581</v>
      </c>
      <c r="C610" s="18">
        <f>VLOOKUP(A610,list!A:P,3,FALSE)</f>
        <v>1200</v>
      </c>
      <c r="D610" s="6" t="str">
        <f>VLOOKUP(A610,list!A:P,12,FALSE)</f>
        <v>Chalandri</v>
      </c>
      <c r="E610" s="6">
        <f t="shared" ref="E610:R610" si="605">IF($B610&lt;E$3,1,"")</f>
        <v>1</v>
      </c>
      <c r="F610" s="6">
        <f t="shared" si="605"/>
        <v>1</v>
      </c>
      <c r="G610" s="6">
        <f t="shared" si="605"/>
        <v>1</v>
      </c>
      <c r="H610" s="6">
        <f t="shared" si="605"/>
        <v>1</v>
      </c>
      <c r="I610" s="6">
        <f t="shared" si="605"/>
        <v>1</v>
      </c>
      <c r="J610" s="6">
        <f t="shared" si="605"/>
        <v>1</v>
      </c>
      <c r="K610" s="6">
        <f t="shared" si="605"/>
        <v>1</v>
      </c>
      <c r="L610" s="6">
        <f t="shared" si="605"/>
        <v>1</v>
      </c>
      <c r="M610" s="6">
        <f t="shared" si="605"/>
        <v>1</v>
      </c>
      <c r="N610" s="6">
        <f t="shared" si="605"/>
        <v>1</v>
      </c>
      <c r="O610" s="6">
        <f t="shared" si="605"/>
        <v>1</v>
      </c>
      <c r="P610" s="6">
        <f t="shared" si="605"/>
        <v>1</v>
      </c>
      <c r="Q610" s="6">
        <f t="shared" si="605"/>
        <v>1</v>
      </c>
      <c r="R610" s="6">
        <f t="shared" si="605"/>
        <v>1</v>
      </c>
    </row>
    <row r="611" spans="1:18" ht="13">
      <c r="A611" s="11" t="s">
        <v>1815</v>
      </c>
      <c r="B611" s="17">
        <f>VLOOKUP(A611,list!A:P,16,FALSE)</f>
        <v>45581</v>
      </c>
      <c r="C611" s="18">
        <f>VLOOKUP(A611,list!A:P,3,FALSE)</f>
        <v>1230</v>
      </c>
      <c r="D611" s="6" t="str">
        <f>VLOOKUP(A611,list!A:P,12,FALSE)</f>
        <v>Palaio Faliro</v>
      </c>
      <c r="E611" s="6">
        <f t="shared" ref="E611:R611" si="606">IF($B611&lt;E$3,1,"")</f>
        <v>1</v>
      </c>
      <c r="F611" s="6">
        <f t="shared" si="606"/>
        <v>1</v>
      </c>
      <c r="G611" s="6">
        <f t="shared" si="606"/>
        <v>1</v>
      </c>
      <c r="H611" s="6">
        <f t="shared" si="606"/>
        <v>1</v>
      </c>
      <c r="I611" s="6">
        <f t="shared" si="606"/>
        <v>1</v>
      </c>
      <c r="J611" s="6">
        <f t="shared" si="606"/>
        <v>1</v>
      </c>
      <c r="K611" s="6">
        <f t="shared" si="606"/>
        <v>1</v>
      </c>
      <c r="L611" s="6">
        <f t="shared" si="606"/>
        <v>1</v>
      </c>
      <c r="M611" s="6">
        <f t="shared" si="606"/>
        <v>1</v>
      </c>
      <c r="N611" s="6">
        <f t="shared" si="606"/>
        <v>1</v>
      </c>
      <c r="O611" s="6">
        <f t="shared" si="606"/>
        <v>1</v>
      </c>
      <c r="P611" s="6">
        <f t="shared" si="606"/>
        <v>1</v>
      </c>
      <c r="Q611" s="6">
        <f t="shared" si="606"/>
        <v>1</v>
      </c>
      <c r="R611" s="6">
        <f t="shared" si="606"/>
        <v>1</v>
      </c>
    </row>
    <row r="612" spans="1:18" ht="13">
      <c r="A612" s="11" t="s">
        <v>3651</v>
      </c>
      <c r="B612" s="17">
        <f>VLOOKUP(A612,list!A:P,16,FALSE)</f>
        <v>45581</v>
      </c>
      <c r="C612" s="18">
        <f>VLOOKUP(A612,list!A:P,3,FALSE)</f>
        <v>1330</v>
      </c>
      <c r="D612" s="6" t="str">
        <f>VLOOKUP(A612,list!A:P,12,FALSE)</f>
        <v>Palaio Faliro</v>
      </c>
      <c r="E612" s="6">
        <f t="shared" ref="E612:R612" si="607">IF($B612&lt;E$3,1,"")</f>
        <v>1</v>
      </c>
      <c r="F612" s="6">
        <f t="shared" si="607"/>
        <v>1</v>
      </c>
      <c r="G612" s="6">
        <f t="shared" si="607"/>
        <v>1</v>
      </c>
      <c r="H612" s="6">
        <f t="shared" si="607"/>
        <v>1</v>
      </c>
      <c r="I612" s="6">
        <f t="shared" si="607"/>
        <v>1</v>
      </c>
      <c r="J612" s="6">
        <f t="shared" si="607"/>
        <v>1</v>
      </c>
      <c r="K612" s="6">
        <f t="shared" si="607"/>
        <v>1</v>
      </c>
      <c r="L612" s="6">
        <f t="shared" si="607"/>
        <v>1</v>
      </c>
      <c r="M612" s="6">
        <f t="shared" si="607"/>
        <v>1</v>
      </c>
      <c r="N612" s="6">
        <f t="shared" si="607"/>
        <v>1</v>
      </c>
      <c r="O612" s="6">
        <f t="shared" si="607"/>
        <v>1</v>
      </c>
      <c r="P612" s="6">
        <f t="shared" si="607"/>
        <v>1</v>
      </c>
      <c r="Q612" s="6">
        <f t="shared" si="607"/>
        <v>1</v>
      </c>
      <c r="R612" s="6">
        <f t="shared" si="607"/>
        <v>1</v>
      </c>
    </row>
    <row r="613" spans="1:18" ht="13">
      <c r="A613" s="11" t="s">
        <v>1818</v>
      </c>
      <c r="B613" s="17">
        <f>VLOOKUP(A613,list!A:P,16,FALSE)</f>
        <v>45581</v>
      </c>
      <c r="C613" s="18">
        <f>VLOOKUP(A613,list!A:P,3,FALSE)</f>
        <v>1350</v>
      </c>
      <c r="D613" s="6" t="str">
        <f>VLOOKUP(A613,list!A:P,12,FALSE)</f>
        <v>Kolonaki</v>
      </c>
      <c r="E613" s="6">
        <f t="shared" ref="E613:R613" si="608">IF($B613&lt;E$3,1,"")</f>
        <v>1</v>
      </c>
      <c r="F613" s="6">
        <f t="shared" si="608"/>
        <v>1</v>
      </c>
      <c r="G613" s="6">
        <f t="shared" si="608"/>
        <v>1</v>
      </c>
      <c r="H613" s="6">
        <f t="shared" si="608"/>
        <v>1</v>
      </c>
      <c r="I613" s="6">
        <f t="shared" si="608"/>
        <v>1</v>
      </c>
      <c r="J613" s="6">
        <f t="shared" si="608"/>
        <v>1</v>
      </c>
      <c r="K613" s="6">
        <f t="shared" si="608"/>
        <v>1</v>
      </c>
      <c r="L613" s="6">
        <f t="shared" si="608"/>
        <v>1</v>
      </c>
      <c r="M613" s="6">
        <f t="shared" si="608"/>
        <v>1</v>
      </c>
      <c r="N613" s="6">
        <f t="shared" si="608"/>
        <v>1</v>
      </c>
      <c r="O613" s="6">
        <f t="shared" si="608"/>
        <v>1</v>
      </c>
      <c r="P613" s="6">
        <f t="shared" si="608"/>
        <v>1</v>
      </c>
      <c r="Q613" s="6">
        <f t="shared" si="608"/>
        <v>1</v>
      </c>
      <c r="R613" s="6">
        <f t="shared" si="608"/>
        <v>1</v>
      </c>
    </row>
    <row r="614" spans="1:18" ht="13">
      <c r="A614" s="11" t="s">
        <v>1821</v>
      </c>
      <c r="B614" s="17">
        <f>VLOOKUP(A614,list!A:P,16,FALSE)</f>
        <v>45581</v>
      </c>
      <c r="C614" s="18">
        <f>VLOOKUP(A614,list!A:P,3,FALSE)</f>
        <v>1370</v>
      </c>
      <c r="D614" s="6" t="str">
        <f>VLOOKUP(A614,list!A:P,12,FALSE)</f>
        <v>Nea Smyrni</v>
      </c>
      <c r="E614" s="6">
        <f t="shared" ref="E614:R614" si="609">IF($B614&lt;E$3,1,"")</f>
        <v>1</v>
      </c>
      <c r="F614" s="6">
        <f t="shared" si="609"/>
        <v>1</v>
      </c>
      <c r="G614" s="6">
        <f t="shared" si="609"/>
        <v>1</v>
      </c>
      <c r="H614" s="6">
        <f t="shared" si="609"/>
        <v>1</v>
      </c>
      <c r="I614" s="6">
        <f t="shared" si="609"/>
        <v>1</v>
      </c>
      <c r="J614" s="6">
        <f t="shared" si="609"/>
        <v>1</v>
      </c>
      <c r="K614" s="6">
        <f t="shared" si="609"/>
        <v>1</v>
      </c>
      <c r="L614" s="6">
        <f t="shared" si="609"/>
        <v>1</v>
      </c>
      <c r="M614" s="6">
        <f t="shared" si="609"/>
        <v>1</v>
      </c>
      <c r="N614" s="6">
        <f t="shared" si="609"/>
        <v>1</v>
      </c>
      <c r="O614" s="6">
        <f t="shared" si="609"/>
        <v>1</v>
      </c>
      <c r="P614" s="6">
        <f t="shared" si="609"/>
        <v>1</v>
      </c>
      <c r="Q614" s="6">
        <f t="shared" si="609"/>
        <v>1</v>
      </c>
      <c r="R614" s="6">
        <f t="shared" si="609"/>
        <v>1</v>
      </c>
    </row>
    <row r="615" spans="1:18" ht="13">
      <c r="A615" s="11" t="s">
        <v>1824</v>
      </c>
      <c r="B615" s="17">
        <f>VLOOKUP(A615,list!A:P,16,FALSE)</f>
        <v>45581</v>
      </c>
      <c r="C615" s="18">
        <f>VLOOKUP(A615,list!A:P,3,FALSE)</f>
        <v>1450</v>
      </c>
      <c r="D615" s="6" t="str">
        <f>VLOOKUP(A615,list!A:P,12,FALSE)</f>
        <v>Kolonaki</v>
      </c>
      <c r="E615" s="6">
        <f t="shared" ref="E615:R615" si="610">IF($B615&lt;E$3,1,"")</f>
        <v>1</v>
      </c>
      <c r="F615" s="6">
        <f t="shared" si="610"/>
        <v>1</v>
      </c>
      <c r="G615" s="6">
        <f t="shared" si="610"/>
        <v>1</v>
      </c>
      <c r="H615" s="6">
        <f t="shared" si="610"/>
        <v>1</v>
      </c>
      <c r="I615" s="6">
        <f t="shared" si="610"/>
        <v>1</v>
      </c>
      <c r="J615" s="6">
        <f t="shared" si="610"/>
        <v>1</v>
      </c>
      <c r="K615" s="6">
        <f t="shared" si="610"/>
        <v>1</v>
      </c>
      <c r="L615" s="6">
        <f t="shared" si="610"/>
        <v>1</v>
      </c>
      <c r="M615" s="6">
        <f t="shared" si="610"/>
        <v>1</v>
      </c>
      <c r="N615" s="6">
        <f t="shared" si="610"/>
        <v>1</v>
      </c>
      <c r="O615" s="6">
        <f t="shared" si="610"/>
        <v>1</v>
      </c>
      <c r="P615" s="6">
        <f t="shared" si="610"/>
        <v>1</v>
      </c>
      <c r="Q615" s="6">
        <f t="shared" si="610"/>
        <v>1</v>
      </c>
      <c r="R615" s="6">
        <f t="shared" si="610"/>
        <v>1</v>
      </c>
    </row>
    <row r="616" spans="1:18" ht="13">
      <c r="A616" s="11" t="s">
        <v>3654</v>
      </c>
      <c r="B616" s="17">
        <f>VLOOKUP(A616,list!A:P,16,FALSE)</f>
        <v>45581</v>
      </c>
      <c r="C616" s="18">
        <f>VLOOKUP(A616,list!A:P,3,FALSE)</f>
        <v>1470</v>
      </c>
      <c r="D616" s="6" t="str">
        <f>VLOOKUP(A616,list!A:P,12,FALSE)</f>
        <v>Marousi</v>
      </c>
      <c r="E616" s="6">
        <f t="shared" ref="E616:R616" si="611">IF($B616&lt;E$3,1,"")</f>
        <v>1</v>
      </c>
      <c r="F616" s="6">
        <f t="shared" si="611"/>
        <v>1</v>
      </c>
      <c r="G616" s="6">
        <f t="shared" si="611"/>
        <v>1</v>
      </c>
      <c r="H616" s="6">
        <f t="shared" si="611"/>
        <v>1</v>
      </c>
      <c r="I616" s="6">
        <f t="shared" si="611"/>
        <v>1</v>
      </c>
      <c r="J616" s="6">
        <f t="shared" si="611"/>
        <v>1</v>
      </c>
      <c r="K616" s="6">
        <f t="shared" si="611"/>
        <v>1</v>
      </c>
      <c r="L616" s="6">
        <f t="shared" si="611"/>
        <v>1</v>
      </c>
      <c r="M616" s="6">
        <f t="shared" si="611"/>
        <v>1</v>
      </c>
      <c r="N616" s="6">
        <f t="shared" si="611"/>
        <v>1</v>
      </c>
      <c r="O616" s="6">
        <f t="shared" si="611"/>
        <v>1</v>
      </c>
      <c r="P616" s="6">
        <f t="shared" si="611"/>
        <v>1</v>
      </c>
      <c r="Q616" s="6">
        <f t="shared" si="611"/>
        <v>1</v>
      </c>
      <c r="R616" s="6">
        <f t="shared" si="611"/>
        <v>1</v>
      </c>
    </row>
    <row r="617" spans="1:18" ht="13">
      <c r="A617" s="11" t="s">
        <v>3657</v>
      </c>
      <c r="B617" s="17">
        <f>VLOOKUP(A617,list!A:P,16,FALSE)</f>
        <v>45581</v>
      </c>
      <c r="C617" s="18">
        <f>VLOOKUP(A617,list!A:P,3,FALSE)</f>
        <v>1470</v>
      </c>
      <c r="D617" s="6" t="str">
        <f>VLOOKUP(A617,list!A:P,12,FALSE)</f>
        <v>Marousi</v>
      </c>
      <c r="E617" s="6">
        <f t="shared" ref="E617:R617" si="612">IF($B617&lt;E$3,1,"")</f>
        <v>1</v>
      </c>
      <c r="F617" s="6">
        <f t="shared" si="612"/>
        <v>1</v>
      </c>
      <c r="G617" s="6">
        <f t="shared" si="612"/>
        <v>1</v>
      </c>
      <c r="H617" s="6">
        <f t="shared" si="612"/>
        <v>1</v>
      </c>
      <c r="I617" s="6">
        <f t="shared" si="612"/>
        <v>1</v>
      </c>
      <c r="J617" s="6">
        <f t="shared" si="612"/>
        <v>1</v>
      </c>
      <c r="K617" s="6">
        <f t="shared" si="612"/>
        <v>1</v>
      </c>
      <c r="L617" s="6">
        <f t="shared" si="612"/>
        <v>1</v>
      </c>
      <c r="M617" s="6">
        <f t="shared" si="612"/>
        <v>1</v>
      </c>
      <c r="N617" s="6">
        <f t="shared" si="612"/>
        <v>1</v>
      </c>
      <c r="O617" s="6">
        <f t="shared" si="612"/>
        <v>1</v>
      </c>
      <c r="P617" s="6">
        <f t="shared" si="612"/>
        <v>1</v>
      </c>
      <c r="Q617" s="6">
        <f t="shared" si="612"/>
        <v>1</v>
      </c>
      <c r="R617" s="6">
        <f t="shared" si="612"/>
        <v>1</v>
      </c>
    </row>
    <row r="618" spans="1:18" ht="13">
      <c r="A618" s="11" t="s">
        <v>3660</v>
      </c>
      <c r="B618" s="17">
        <f>VLOOKUP(A618,list!A:P,16,FALSE)</f>
        <v>45581</v>
      </c>
      <c r="C618" s="18">
        <f>VLOOKUP(A618,list!A:P,3,FALSE)</f>
        <v>1530</v>
      </c>
      <c r="D618" s="6" t="str">
        <f>VLOOKUP(A618,list!A:P,12,FALSE)</f>
        <v>Palaio Faliro</v>
      </c>
      <c r="E618" s="6">
        <f t="shared" ref="E618:R618" si="613">IF($B618&lt;E$3,1,"")</f>
        <v>1</v>
      </c>
      <c r="F618" s="6">
        <f t="shared" si="613"/>
        <v>1</v>
      </c>
      <c r="G618" s="6">
        <f t="shared" si="613"/>
        <v>1</v>
      </c>
      <c r="H618" s="6">
        <f t="shared" si="613"/>
        <v>1</v>
      </c>
      <c r="I618" s="6">
        <f t="shared" si="613"/>
        <v>1</v>
      </c>
      <c r="J618" s="6">
        <f t="shared" si="613"/>
        <v>1</v>
      </c>
      <c r="K618" s="6">
        <f t="shared" si="613"/>
        <v>1</v>
      </c>
      <c r="L618" s="6">
        <f t="shared" si="613"/>
        <v>1</v>
      </c>
      <c r="M618" s="6">
        <f t="shared" si="613"/>
        <v>1</v>
      </c>
      <c r="N618" s="6">
        <f t="shared" si="613"/>
        <v>1</v>
      </c>
      <c r="O618" s="6">
        <f t="shared" si="613"/>
        <v>1</v>
      </c>
      <c r="P618" s="6">
        <f t="shared" si="613"/>
        <v>1</v>
      </c>
      <c r="Q618" s="6">
        <f t="shared" si="613"/>
        <v>1</v>
      </c>
      <c r="R618" s="6">
        <f t="shared" si="613"/>
        <v>1</v>
      </c>
    </row>
    <row r="619" spans="1:18" ht="13">
      <c r="A619" s="11" t="s">
        <v>3663</v>
      </c>
      <c r="B619" s="17">
        <f>VLOOKUP(A619,list!A:P,16,FALSE)</f>
        <v>45581</v>
      </c>
      <c r="C619" s="18">
        <f>VLOOKUP(A619,list!A:P,3,FALSE)</f>
        <v>1530</v>
      </c>
      <c r="D619" s="6" t="str">
        <f>VLOOKUP(A619,list!A:P,12,FALSE)</f>
        <v>Politeia</v>
      </c>
      <c r="E619" s="6">
        <f t="shared" ref="E619:R619" si="614">IF($B619&lt;E$3,1,"")</f>
        <v>1</v>
      </c>
      <c r="F619" s="6">
        <f t="shared" si="614"/>
        <v>1</v>
      </c>
      <c r="G619" s="6">
        <f t="shared" si="614"/>
        <v>1</v>
      </c>
      <c r="H619" s="6">
        <f t="shared" si="614"/>
        <v>1</v>
      </c>
      <c r="I619" s="6">
        <f t="shared" si="614"/>
        <v>1</v>
      </c>
      <c r="J619" s="6">
        <f t="shared" si="614"/>
        <v>1</v>
      </c>
      <c r="K619" s="6">
        <f t="shared" si="614"/>
        <v>1</v>
      </c>
      <c r="L619" s="6">
        <f t="shared" si="614"/>
        <v>1</v>
      </c>
      <c r="M619" s="6">
        <f t="shared" si="614"/>
        <v>1</v>
      </c>
      <c r="N619" s="6">
        <f t="shared" si="614"/>
        <v>1</v>
      </c>
      <c r="O619" s="6">
        <f t="shared" si="614"/>
        <v>1</v>
      </c>
      <c r="P619" s="6">
        <f t="shared" si="614"/>
        <v>1</v>
      </c>
      <c r="Q619" s="6">
        <f t="shared" si="614"/>
        <v>1</v>
      </c>
      <c r="R619" s="6">
        <f t="shared" si="614"/>
        <v>1</v>
      </c>
    </row>
    <row r="620" spans="1:18" ht="13">
      <c r="A620" s="11" t="s">
        <v>3666</v>
      </c>
      <c r="B620" s="17">
        <f>VLOOKUP(A620,list!A:P,16,FALSE)</f>
        <v>45581</v>
      </c>
      <c r="C620" s="18">
        <f>VLOOKUP(A620,list!A:P,3,FALSE)</f>
        <v>1570</v>
      </c>
      <c r="D620" s="6" t="str">
        <f>VLOOKUP(A620,list!A:P,12,FALSE)</f>
        <v>Neo Psychiko</v>
      </c>
      <c r="E620" s="6">
        <f t="shared" ref="E620:R620" si="615">IF($B620&lt;E$3,1,"")</f>
        <v>1</v>
      </c>
      <c r="F620" s="6">
        <f t="shared" si="615"/>
        <v>1</v>
      </c>
      <c r="G620" s="6">
        <f t="shared" si="615"/>
        <v>1</v>
      </c>
      <c r="H620" s="6">
        <f t="shared" si="615"/>
        <v>1</v>
      </c>
      <c r="I620" s="6">
        <f t="shared" si="615"/>
        <v>1</v>
      </c>
      <c r="J620" s="6">
        <f t="shared" si="615"/>
        <v>1</v>
      </c>
      <c r="K620" s="6">
        <f t="shared" si="615"/>
        <v>1</v>
      </c>
      <c r="L620" s="6">
        <f t="shared" si="615"/>
        <v>1</v>
      </c>
      <c r="M620" s="6">
        <f t="shared" si="615"/>
        <v>1</v>
      </c>
      <c r="N620" s="6">
        <f t="shared" si="615"/>
        <v>1</v>
      </c>
      <c r="O620" s="6">
        <f t="shared" si="615"/>
        <v>1</v>
      </c>
      <c r="P620" s="6">
        <f t="shared" si="615"/>
        <v>1</v>
      </c>
      <c r="Q620" s="6">
        <f t="shared" si="615"/>
        <v>1</v>
      </c>
      <c r="R620" s="6">
        <f t="shared" si="615"/>
        <v>1</v>
      </c>
    </row>
    <row r="621" spans="1:18" ht="13">
      <c r="A621" s="11" t="s">
        <v>3669</v>
      </c>
      <c r="B621" s="17">
        <f>VLOOKUP(A621,list!A:P,16,FALSE)</f>
        <v>45581</v>
      </c>
      <c r="C621" s="18">
        <f>VLOOKUP(A621,list!A:P,3,FALSE)</f>
        <v>1610</v>
      </c>
      <c r="D621" s="6" t="str">
        <f>VLOOKUP(A621,list!A:P,12,FALSE)</f>
        <v>Politeia</v>
      </c>
      <c r="E621" s="6">
        <f t="shared" ref="E621:R621" si="616">IF($B621&lt;E$3,1,"")</f>
        <v>1</v>
      </c>
      <c r="F621" s="6">
        <f t="shared" si="616"/>
        <v>1</v>
      </c>
      <c r="G621" s="6">
        <f t="shared" si="616"/>
        <v>1</v>
      </c>
      <c r="H621" s="6">
        <f t="shared" si="616"/>
        <v>1</v>
      </c>
      <c r="I621" s="6">
        <f t="shared" si="616"/>
        <v>1</v>
      </c>
      <c r="J621" s="6">
        <f t="shared" si="616"/>
        <v>1</v>
      </c>
      <c r="K621" s="6">
        <f t="shared" si="616"/>
        <v>1</v>
      </c>
      <c r="L621" s="6">
        <f t="shared" si="616"/>
        <v>1</v>
      </c>
      <c r="M621" s="6">
        <f t="shared" si="616"/>
        <v>1</v>
      </c>
      <c r="N621" s="6">
        <f t="shared" si="616"/>
        <v>1</v>
      </c>
      <c r="O621" s="6">
        <f t="shared" si="616"/>
        <v>1</v>
      </c>
      <c r="P621" s="6">
        <f t="shared" si="616"/>
        <v>1</v>
      </c>
      <c r="Q621" s="6">
        <f t="shared" si="616"/>
        <v>1</v>
      </c>
      <c r="R621" s="6">
        <f t="shared" si="616"/>
        <v>1</v>
      </c>
    </row>
    <row r="622" spans="1:18" ht="13">
      <c r="A622" s="11" t="s">
        <v>3672</v>
      </c>
      <c r="B622" s="17">
        <f>VLOOKUP(A622,list!A:P,16,FALSE)</f>
        <v>45581</v>
      </c>
      <c r="C622" s="18">
        <f>VLOOKUP(A622,list!A:P,3,FALSE)</f>
        <v>1660</v>
      </c>
      <c r="D622" s="6" t="str">
        <f>VLOOKUP(A622,list!A:P,12,FALSE)</f>
        <v>Elliniko</v>
      </c>
      <c r="E622" s="6">
        <f t="shared" ref="E622:R622" si="617">IF($B622&lt;E$3,1,"")</f>
        <v>1</v>
      </c>
      <c r="F622" s="6">
        <f t="shared" si="617"/>
        <v>1</v>
      </c>
      <c r="G622" s="6">
        <f t="shared" si="617"/>
        <v>1</v>
      </c>
      <c r="H622" s="6">
        <f t="shared" si="617"/>
        <v>1</v>
      </c>
      <c r="I622" s="6">
        <f t="shared" si="617"/>
        <v>1</v>
      </c>
      <c r="J622" s="6">
        <f t="shared" si="617"/>
        <v>1</v>
      </c>
      <c r="K622" s="6">
        <f t="shared" si="617"/>
        <v>1</v>
      </c>
      <c r="L622" s="6">
        <f t="shared" si="617"/>
        <v>1</v>
      </c>
      <c r="M622" s="6">
        <f t="shared" si="617"/>
        <v>1</v>
      </c>
      <c r="N622" s="6">
        <f t="shared" si="617"/>
        <v>1</v>
      </c>
      <c r="O622" s="6">
        <f t="shared" si="617"/>
        <v>1</v>
      </c>
      <c r="P622" s="6">
        <f t="shared" si="617"/>
        <v>1</v>
      </c>
      <c r="Q622" s="6">
        <f t="shared" si="617"/>
        <v>1</v>
      </c>
      <c r="R622" s="6">
        <f t="shared" si="617"/>
        <v>1</v>
      </c>
    </row>
    <row r="623" spans="1:18" ht="13">
      <c r="A623" s="11" t="s">
        <v>3675</v>
      </c>
      <c r="B623" s="17">
        <f>VLOOKUP(A623,list!A:P,16,FALSE)</f>
        <v>45581</v>
      </c>
      <c r="C623" s="18">
        <f>VLOOKUP(A623,list!A:P,3,FALSE)</f>
        <v>1720</v>
      </c>
      <c r="D623" s="6" t="str">
        <f>VLOOKUP(A623,list!A:P,12,FALSE)</f>
        <v>Marousi</v>
      </c>
      <c r="E623" s="6">
        <f t="shared" ref="E623:R623" si="618">IF($B623&lt;E$3,1,"")</f>
        <v>1</v>
      </c>
      <c r="F623" s="6">
        <f t="shared" si="618"/>
        <v>1</v>
      </c>
      <c r="G623" s="6">
        <f t="shared" si="618"/>
        <v>1</v>
      </c>
      <c r="H623" s="6">
        <f t="shared" si="618"/>
        <v>1</v>
      </c>
      <c r="I623" s="6">
        <f t="shared" si="618"/>
        <v>1</v>
      </c>
      <c r="J623" s="6">
        <f t="shared" si="618"/>
        <v>1</v>
      </c>
      <c r="K623" s="6">
        <f t="shared" si="618"/>
        <v>1</v>
      </c>
      <c r="L623" s="6">
        <f t="shared" si="618"/>
        <v>1</v>
      </c>
      <c r="M623" s="6">
        <f t="shared" si="618"/>
        <v>1</v>
      </c>
      <c r="N623" s="6">
        <f t="shared" si="618"/>
        <v>1</v>
      </c>
      <c r="O623" s="6">
        <f t="shared" si="618"/>
        <v>1</v>
      </c>
      <c r="P623" s="6">
        <f t="shared" si="618"/>
        <v>1</v>
      </c>
      <c r="Q623" s="6">
        <f t="shared" si="618"/>
        <v>1</v>
      </c>
      <c r="R623" s="6">
        <f t="shared" si="618"/>
        <v>1</v>
      </c>
    </row>
    <row r="624" spans="1:18" ht="13">
      <c r="A624" s="11" t="s">
        <v>3678</v>
      </c>
      <c r="B624" s="17">
        <f>VLOOKUP(A624,list!A:P,16,FALSE)</f>
        <v>45581</v>
      </c>
      <c r="C624" s="18">
        <f>VLOOKUP(A624,list!A:P,3,FALSE)</f>
        <v>2990</v>
      </c>
      <c r="D624" s="6" t="str">
        <f>VLOOKUP(A624,list!A:P,12,FALSE)</f>
        <v>Kolonaki</v>
      </c>
      <c r="E624" s="6">
        <f t="shared" ref="E624:R624" si="619">IF($B624&lt;E$3,1,"")</f>
        <v>1</v>
      </c>
      <c r="F624" s="6">
        <f t="shared" si="619"/>
        <v>1</v>
      </c>
      <c r="G624" s="6">
        <f t="shared" si="619"/>
        <v>1</v>
      </c>
      <c r="H624" s="6">
        <f t="shared" si="619"/>
        <v>1</v>
      </c>
      <c r="I624" s="6">
        <f t="shared" si="619"/>
        <v>1</v>
      </c>
      <c r="J624" s="6">
        <f t="shared" si="619"/>
        <v>1</v>
      </c>
      <c r="K624" s="6">
        <f t="shared" si="619"/>
        <v>1</v>
      </c>
      <c r="L624" s="6">
        <f t="shared" si="619"/>
        <v>1</v>
      </c>
      <c r="M624" s="6">
        <f t="shared" si="619"/>
        <v>1</v>
      </c>
      <c r="N624" s="6">
        <f t="shared" si="619"/>
        <v>1</v>
      </c>
      <c r="O624" s="6">
        <f t="shared" si="619"/>
        <v>1</v>
      </c>
      <c r="P624" s="6">
        <f t="shared" si="619"/>
        <v>1</v>
      </c>
      <c r="Q624" s="6">
        <f t="shared" si="619"/>
        <v>1</v>
      </c>
      <c r="R624" s="6">
        <f t="shared" si="619"/>
        <v>1</v>
      </c>
    </row>
    <row r="625" spans="1:18" ht="13">
      <c r="A625" s="11" t="s">
        <v>4710</v>
      </c>
      <c r="B625" s="17">
        <f>VLOOKUP(A625,list!A:P,16,FALSE)</f>
        <v>45612</v>
      </c>
      <c r="C625" s="18">
        <f>VLOOKUP(A625,list!A:P,3,FALSE)</f>
        <v>790</v>
      </c>
      <c r="D625" s="6" t="str">
        <f>VLOOKUP(A625,list!A:P,12,FALSE)</f>
        <v>Kifisia</v>
      </c>
      <c r="E625" s="6" t="str">
        <f t="shared" ref="E625:R625" si="620">IF($B625&lt;E$3,1,"")</f>
        <v/>
      </c>
      <c r="F625" s="6">
        <f t="shared" si="620"/>
        <v>1</v>
      </c>
      <c r="G625" s="6">
        <f t="shared" si="620"/>
        <v>1</v>
      </c>
      <c r="H625" s="6">
        <f t="shared" si="620"/>
        <v>1</v>
      </c>
      <c r="I625" s="6">
        <f t="shared" si="620"/>
        <v>1</v>
      </c>
      <c r="J625" s="6">
        <f t="shared" si="620"/>
        <v>1</v>
      </c>
      <c r="K625" s="6">
        <f t="shared" si="620"/>
        <v>1</v>
      </c>
      <c r="L625" s="6">
        <f t="shared" si="620"/>
        <v>1</v>
      </c>
      <c r="M625" s="6">
        <f t="shared" si="620"/>
        <v>1</v>
      </c>
      <c r="N625" s="6">
        <f t="shared" si="620"/>
        <v>1</v>
      </c>
      <c r="O625" s="6">
        <f t="shared" si="620"/>
        <v>1</v>
      </c>
      <c r="P625" s="6">
        <f t="shared" si="620"/>
        <v>1</v>
      </c>
      <c r="Q625" s="6">
        <f t="shared" si="620"/>
        <v>1</v>
      </c>
      <c r="R625" s="6">
        <f t="shared" si="620"/>
        <v>1</v>
      </c>
    </row>
    <row r="626" spans="1:18" ht="13">
      <c r="A626" s="11" t="s">
        <v>449</v>
      </c>
      <c r="B626" s="17">
        <f>VLOOKUP(A626,list!A:P,16,FALSE)</f>
        <v>45612</v>
      </c>
      <c r="C626" s="18">
        <f>VLOOKUP(A626,list!A:P,3,FALSE)</f>
        <v>820</v>
      </c>
      <c r="D626" s="6" t="str">
        <f>VLOOKUP(A626,list!A:P,12,FALSE)</f>
        <v>Pangrati</v>
      </c>
      <c r="E626" s="6" t="str">
        <f t="shared" ref="E626:R626" si="621">IF($B626&lt;E$3,1,"")</f>
        <v/>
      </c>
      <c r="F626" s="6">
        <f t="shared" si="621"/>
        <v>1</v>
      </c>
      <c r="G626" s="6">
        <f t="shared" si="621"/>
        <v>1</v>
      </c>
      <c r="H626" s="6">
        <f t="shared" si="621"/>
        <v>1</v>
      </c>
      <c r="I626" s="6">
        <f t="shared" si="621"/>
        <v>1</v>
      </c>
      <c r="J626" s="6">
        <f t="shared" si="621"/>
        <v>1</v>
      </c>
      <c r="K626" s="6">
        <f t="shared" si="621"/>
        <v>1</v>
      </c>
      <c r="L626" s="6">
        <f t="shared" si="621"/>
        <v>1</v>
      </c>
      <c r="M626" s="6">
        <f t="shared" si="621"/>
        <v>1</v>
      </c>
      <c r="N626" s="6">
        <f t="shared" si="621"/>
        <v>1</v>
      </c>
      <c r="O626" s="6">
        <f t="shared" si="621"/>
        <v>1</v>
      </c>
      <c r="P626" s="6">
        <f t="shared" si="621"/>
        <v>1</v>
      </c>
      <c r="Q626" s="6">
        <f t="shared" si="621"/>
        <v>1</v>
      </c>
      <c r="R626" s="6">
        <f t="shared" si="621"/>
        <v>1</v>
      </c>
    </row>
    <row r="627" spans="1:18" ht="13">
      <c r="A627" s="11" t="s">
        <v>452</v>
      </c>
      <c r="B627" s="17">
        <f>VLOOKUP(A627,list!A:P,16,FALSE)</f>
        <v>45612</v>
      </c>
      <c r="C627" s="18">
        <f>VLOOKUP(A627,list!A:P,3,FALSE)</f>
        <v>890</v>
      </c>
      <c r="D627" s="6" t="str">
        <f>VLOOKUP(A627,list!A:P,12,FALSE)</f>
        <v>Marousi</v>
      </c>
      <c r="E627" s="6" t="str">
        <f t="shared" ref="E627:R627" si="622">IF($B627&lt;E$3,1,"")</f>
        <v/>
      </c>
      <c r="F627" s="6">
        <f t="shared" si="622"/>
        <v>1</v>
      </c>
      <c r="G627" s="6">
        <f t="shared" si="622"/>
        <v>1</v>
      </c>
      <c r="H627" s="6">
        <f t="shared" si="622"/>
        <v>1</v>
      </c>
      <c r="I627" s="6">
        <f t="shared" si="622"/>
        <v>1</v>
      </c>
      <c r="J627" s="6">
        <f t="shared" si="622"/>
        <v>1</v>
      </c>
      <c r="K627" s="6">
        <f t="shared" si="622"/>
        <v>1</v>
      </c>
      <c r="L627" s="6">
        <f t="shared" si="622"/>
        <v>1</v>
      </c>
      <c r="M627" s="6">
        <f t="shared" si="622"/>
        <v>1</v>
      </c>
      <c r="N627" s="6">
        <f t="shared" si="622"/>
        <v>1</v>
      </c>
      <c r="O627" s="6">
        <f t="shared" si="622"/>
        <v>1</v>
      </c>
      <c r="P627" s="6">
        <f t="shared" si="622"/>
        <v>1</v>
      </c>
      <c r="Q627" s="6">
        <f t="shared" si="622"/>
        <v>1</v>
      </c>
      <c r="R627" s="6">
        <f t="shared" si="622"/>
        <v>1</v>
      </c>
    </row>
    <row r="628" spans="1:18" ht="13">
      <c r="A628" s="11" t="s">
        <v>3681</v>
      </c>
      <c r="B628" s="17">
        <f>VLOOKUP(A628,list!A:P,16,FALSE)</f>
        <v>45612</v>
      </c>
      <c r="C628" s="18">
        <f>VLOOKUP(A628,list!A:P,3,FALSE)</f>
        <v>1140</v>
      </c>
      <c r="D628" s="6" t="str">
        <f>VLOOKUP(A628,list!A:P,12,FALSE)</f>
        <v>Marousi</v>
      </c>
      <c r="E628" s="6" t="str">
        <f t="shared" ref="E628:R628" si="623">IF($B628&lt;E$3,1,"")</f>
        <v/>
      </c>
      <c r="F628" s="6">
        <f t="shared" si="623"/>
        <v>1</v>
      </c>
      <c r="G628" s="6">
        <f t="shared" si="623"/>
        <v>1</v>
      </c>
      <c r="H628" s="6">
        <f t="shared" si="623"/>
        <v>1</v>
      </c>
      <c r="I628" s="6">
        <f t="shared" si="623"/>
        <v>1</v>
      </c>
      <c r="J628" s="6">
        <f t="shared" si="623"/>
        <v>1</v>
      </c>
      <c r="K628" s="6">
        <f t="shared" si="623"/>
        <v>1</v>
      </c>
      <c r="L628" s="6">
        <f t="shared" si="623"/>
        <v>1</v>
      </c>
      <c r="M628" s="6">
        <f t="shared" si="623"/>
        <v>1</v>
      </c>
      <c r="N628" s="6">
        <f t="shared" si="623"/>
        <v>1</v>
      </c>
      <c r="O628" s="6">
        <f t="shared" si="623"/>
        <v>1</v>
      </c>
      <c r="P628" s="6">
        <f t="shared" si="623"/>
        <v>1</v>
      </c>
      <c r="Q628" s="6">
        <f t="shared" si="623"/>
        <v>1</v>
      </c>
      <c r="R628" s="6">
        <f t="shared" si="623"/>
        <v>1</v>
      </c>
    </row>
    <row r="629" spans="1:18" ht="13">
      <c r="A629" s="11" t="s">
        <v>3683</v>
      </c>
      <c r="B629" s="17">
        <f>VLOOKUP(A629,list!A:P,16,FALSE)</f>
        <v>45612</v>
      </c>
      <c r="C629" s="18">
        <f>VLOOKUP(A629,list!A:P,3,FALSE)</f>
        <v>1140</v>
      </c>
      <c r="D629" s="6" t="str">
        <f>VLOOKUP(A629,list!A:P,12,FALSE)</f>
        <v>Historic Center</v>
      </c>
      <c r="E629" s="6" t="str">
        <f t="shared" ref="E629:R629" si="624">IF($B629&lt;E$3,1,"")</f>
        <v/>
      </c>
      <c r="F629" s="6">
        <f t="shared" si="624"/>
        <v>1</v>
      </c>
      <c r="G629" s="6">
        <f t="shared" si="624"/>
        <v>1</v>
      </c>
      <c r="H629" s="6">
        <f t="shared" si="624"/>
        <v>1</v>
      </c>
      <c r="I629" s="6">
        <f t="shared" si="624"/>
        <v>1</v>
      </c>
      <c r="J629" s="6">
        <f t="shared" si="624"/>
        <v>1</v>
      </c>
      <c r="K629" s="6">
        <f t="shared" si="624"/>
        <v>1</v>
      </c>
      <c r="L629" s="6">
        <f t="shared" si="624"/>
        <v>1</v>
      </c>
      <c r="M629" s="6">
        <f t="shared" si="624"/>
        <v>1</v>
      </c>
      <c r="N629" s="6">
        <f t="shared" si="624"/>
        <v>1</v>
      </c>
      <c r="O629" s="6">
        <f t="shared" si="624"/>
        <v>1</v>
      </c>
      <c r="P629" s="6">
        <f t="shared" si="624"/>
        <v>1</v>
      </c>
      <c r="Q629" s="6">
        <f t="shared" si="624"/>
        <v>1</v>
      </c>
      <c r="R629" s="6">
        <f t="shared" si="624"/>
        <v>1</v>
      </c>
    </row>
    <row r="630" spans="1:18" ht="13">
      <c r="A630" s="11" t="s">
        <v>455</v>
      </c>
      <c r="B630" s="17">
        <f>VLOOKUP(A630,list!A:P,16,FALSE)</f>
        <v>45612</v>
      </c>
      <c r="C630" s="18">
        <f>VLOOKUP(A630,list!A:P,3,FALSE)</f>
        <v>1200</v>
      </c>
      <c r="D630" s="6" t="str">
        <f>VLOOKUP(A630,list!A:P,12,FALSE)</f>
        <v>Kifisia</v>
      </c>
      <c r="E630" s="6" t="str">
        <f t="shared" ref="E630:R630" si="625">IF($B630&lt;E$3,1,"")</f>
        <v/>
      </c>
      <c r="F630" s="6">
        <f t="shared" si="625"/>
        <v>1</v>
      </c>
      <c r="G630" s="6">
        <f t="shared" si="625"/>
        <v>1</v>
      </c>
      <c r="H630" s="6">
        <f t="shared" si="625"/>
        <v>1</v>
      </c>
      <c r="I630" s="6">
        <f t="shared" si="625"/>
        <v>1</v>
      </c>
      <c r="J630" s="6">
        <f t="shared" si="625"/>
        <v>1</v>
      </c>
      <c r="K630" s="6">
        <f t="shared" si="625"/>
        <v>1</v>
      </c>
      <c r="L630" s="6">
        <f t="shared" si="625"/>
        <v>1</v>
      </c>
      <c r="M630" s="6">
        <f t="shared" si="625"/>
        <v>1</v>
      </c>
      <c r="N630" s="6">
        <f t="shared" si="625"/>
        <v>1</v>
      </c>
      <c r="O630" s="6">
        <f t="shared" si="625"/>
        <v>1</v>
      </c>
      <c r="P630" s="6">
        <f t="shared" si="625"/>
        <v>1</v>
      </c>
      <c r="Q630" s="6">
        <f t="shared" si="625"/>
        <v>1</v>
      </c>
      <c r="R630" s="6">
        <f t="shared" si="625"/>
        <v>1</v>
      </c>
    </row>
    <row r="631" spans="1:18" ht="13">
      <c r="A631" s="11" t="s">
        <v>3686</v>
      </c>
      <c r="B631" s="17">
        <f>VLOOKUP(A631,list!A:P,16,FALSE)</f>
        <v>45612</v>
      </c>
      <c r="C631" s="18">
        <f>VLOOKUP(A631,list!A:P,3,FALSE)</f>
        <v>1820</v>
      </c>
      <c r="D631" s="6" t="str">
        <f>VLOOKUP(A631,list!A:P,12,FALSE)</f>
        <v>Marousi</v>
      </c>
      <c r="E631" s="6" t="str">
        <f t="shared" ref="E631:R631" si="626">IF($B631&lt;E$3,1,"")</f>
        <v/>
      </c>
      <c r="F631" s="6">
        <f t="shared" si="626"/>
        <v>1</v>
      </c>
      <c r="G631" s="6">
        <f t="shared" si="626"/>
        <v>1</v>
      </c>
      <c r="H631" s="6">
        <f t="shared" si="626"/>
        <v>1</v>
      </c>
      <c r="I631" s="6">
        <f t="shared" si="626"/>
        <v>1</v>
      </c>
      <c r="J631" s="6">
        <f t="shared" si="626"/>
        <v>1</v>
      </c>
      <c r="K631" s="6">
        <f t="shared" si="626"/>
        <v>1</v>
      </c>
      <c r="L631" s="6">
        <f t="shared" si="626"/>
        <v>1</v>
      </c>
      <c r="M631" s="6">
        <f t="shared" si="626"/>
        <v>1</v>
      </c>
      <c r="N631" s="6">
        <f t="shared" si="626"/>
        <v>1</v>
      </c>
      <c r="O631" s="6">
        <f t="shared" si="626"/>
        <v>1</v>
      </c>
      <c r="P631" s="6">
        <f t="shared" si="626"/>
        <v>1</v>
      </c>
      <c r="Q631" s="6">
        <f t="shared" si="626"/>
        <v>1</v>
      </c>
      <c r="R631" s="6">
        <f t="shared" si="626"/>
        <v>1</v>
      </c>
    </row>
    <row r="632" spans="1:18" ht="13">
      <c r="A632" s="11" t="s">
        <v>3689</v>
      </c>
      <c r="B632" s="17">
        <f>VLOOKUP(A632,list!A:P,16,FALSE)</f>
        <v>46158</v>
      </c>
      <c r="C632" s="18">
        <f>VLOOKUP(A632,list!A:P,3,FALSE)</f>
        <v>1360</v>
      </c>
      <c r="D632" s="6" t="str">
        <f>VLOOKUP(A632,list!A:P,12,FALSE)</f>
        <v>Marousi</v>
      </c>
      <c r="E632" s="6" t="str">
        <f t="shared" ref="E632:R632" si="627">IF($B632&lt;E$3,1,"")</f>
        <v/>
      </c>
      <c r="F632" s="6" t="str">
        <f t="shared" si="627"/>
        <v/>
      </c>
      <c r="G632" s="6" t="str">
        <f t="shared" si="627"/>
        <v/>
      </c>
      <c r="H632" s="6" t="str">
        <f t="shared" si="627"/>
        <v/>
      </c>
      <c r="I632" s="6" t="str">
        <f t="shared" si="627"/>
        <v/>
      </c>
      <c r="J632" s="6" t="str">
        <f t="shared" si="627"/>
        <v/>
      </c>
      <c r="K632" s="6" t="str">
        <f t="shared" si="627"/>
        <v/>
      </c>
      <c r="L632" s="6" t="str">
        <f t="shared" si="627"/>
        <v/>
      </c>
      <c r="M632" s="6" t="str">
        <f t="shared" si="627"/>
        <v/>
      </c>
      <c r="N632" s="6" t="str">
        <f t="shared" si="627"/>
        <v/>
      </c>
      <c r="O632" s="6" t="str">
        <f t="shared" si="627"/>
        <v/>
      </c>
      <c r="P632" s="6" t="str">
        <f t="shared" si="627"/>
        <v/>
      </c>
      <c r="Q632" s="6" t="str">
        <f t="shared" si="627"/>
        <v/>
      </c>
      <c r="R632" s="6" t="str">
        <f t="shared" si="627"/>
        <v/>
      </c>
    </row>
    <row r="633" spans="1:18" ht="13">
      <c r="A633" s="11" t="s">
        <v>458</v>
      </c>
      <c r="B633" s="17">
        <f>VLOOKUP(A633,list!A:P,16,FALSE)</f>
        <v>45793</v>
      </c>
      <c r="C633" s="18">
        <f>VLOOKUP(A633,list!A:P,3,FALSE)</f>
        <v>770</v>
      </c>
      <c r="D633" s="6" t="str">
        <f>VLOOKUP(A633,list!A:P,12,FALSE)</f>
        <v>Historic Center</v>
      </c>
      <c r="E633" s="6" t="str">
        <f t="shared" ref="E633:R633" si="628">IF($B633&lt;E$3,1,"")</f>
        <v/>
      </c>
      <c r="F633" s="6" t="str">
        <f t="shared" si="628"/>
        <v/>
      </c>
      <c r="G633" s="6" t="str">
        <f t="shared" si="628"/>
        <v/>
      </c>
      <c r="H633" s="6" t="str">
        <f t="shared" si="628"/>
        <v/>
      </c>
      <c r="I633" s="6" t="str">
        <f t="shared" si="628"/>
        <v/>
      </c>
      <c r="J633" s="6" t="str">
        <f t="shared" si="628"/>
        <v/>
      </c>
      <c r="K633" s="6" t="str">
        <f t="shared" si="628"/>
        <v/>
      </c>
      <c r="L633" s="6">
        <f t="shared" si="628"/>
        <v>1</v>
      </c>
      <c r="M633" s="6">
        <f t="shared" si="628"/>
        <v>1</v>
      </c>
      <c r="N633" s="6">
        <f t="shared" si="628"/>
        <v>1</v>
      </c>
      <c r="O633" s="6">
        <f t="shared" si="628"/>
        <v>1</v>
      </c>
      <c r="P633" s="6">
        <f t="shared" si="628"/>
        <v>1</v>
      </c>
      <c r="Q633" s="6">
        <f t="shared" si="628"/>
        <v>1</v>
      </c>
      <c r="R633" s="6">
        <f t="shared" si="628"/>
        <v>1</v>
      </c>
    </row>
    <row r="634" spans="1:18" ht="13">
      <c r="A634" s="11" t="s">
        <v>3692</v>
      </c>
      <c r="B634" s="17">
        <f>VLOOKUP(A634,list!A:P,16,FALSE)</f>
        <v>45793</v>
      </c>
      <c r="C634" s="18">
        <f>VLOOKUP(A634,list!A:P,3,FALSE)</f>
        <v>1570</v>
      </c>
      <c r="D634" s="6" t="str">
        <f>VLOOKUP(A634,list!A:P,12,FALSE)</f>
        <v>Agia Paraskevi</v>
      </c>
      <c r="E634" s="6" t="str">
        <f t="shared" ref="E634:R634" si="629">IF($B634&lt;E$3,1,"")</f>
        <v/>
      </c>
      <c r="F634" s="6" t="str">
        <f t="shared" si="629"/>
        <v/>
      </c>
      <c r="G634" s="6" t="str">
        <f t="shared" si="629"/>
        <v/>
      </c>
      <c r="H634" s="6" t="str">
        <f t="shared" si="629"/>
        <v/>
      </c>
      <c r="I634" s="6" t="str">
        <f t="shared" si="629"/>
        <v/>
      </c>
      <c r="J634" s="6" t="str">
        <f t="shared" si="629"/>
        <v/>
      </c>
      <c r="K634" s="6" t="str">
        <f t="shared" si="629"/>
        <v/>
      </c>
      <c r="L634" s="6">
        <f t="shared" si="629"/>
        <v>1</v>
      </c>
      <c r="M634" s="6">
        <f t="shared" si="629"/>
        <v>1</v>
      </c>
      <c r="N634" s="6">
        <f t="shared" si="629"/>
        <v>1</v>
      </c>
      <c r="O634" s="6">
        <f t="shared" si="629"/>
        <v>1</v>
      </c>
      <c r="P634" s="6">
        <f t="shared" si="629"/>
        <v>1</v>
      </c>
      <c r="Q634" s="6">
        <f t="shared" si="629"/>
        <v>1</v>
      </c>
      <c r="R634" s="6">
        <f t="shared" si="629"/>
        <v>1</v>
      </c>
    </row>
    <row r="635" spans="1:18" ht="13">
      <c r="A635" s="11" t="s">
        <v>1827</v>
      </c>
      <c r="B635" s="17">
        <f>VLOOKUP(A635,list!A:P,16,FALSE)</f>
        <v>45793</v>
      </c>
      <c r="C635" s="18">
        <f>VLOOKUP(A635,list!A:P,3,FALSE)</f>
        <v>1580</v>
      </c>
      <c r="D635" s="6" t="str">
        <f>VLOOKUP(A635,list!A:P,12,FALSE)</f>
        <v>Nea Smyrni</v>
      </c>
      <c r="E635" s="6" t="str">
        <f t="shared" ref="E635:R635" si="630">IF($B635&lt;E$3,1,"")</f>
        <v/>
      </c>
      <c r="F635" s="6" t="str">
        <f t="shared" si="630"/>
        <v/>
      </c>
      <c r="G635" s="6" t="str">
        <f t="shared" si="630"/>
        <v/>
      </c>
      <c r="H635" s="6" t="str">
        <f t="shared" si="630"/>
        <v/>
      </c>
      <c r="I635" s="6" t="str">
        <f t="shared" si="630"/>
        <v/>
      </c>
      <c r="J635" s="6" t="str">
        <f t="shared" si="630"/>
        <v/>
      </c>
      <c r="K635" s="6" t="str">
        <f t="shared" si="630"/>
        <v/>
      </c>
      <c r="L635" s="6">
        <f t="shared" si="630"/>
        <v>1</v>
      </c>
      <c r="M635" s="6">
        <f t="shared" si="630"/>
        <v>1</v>
      </c>
      <c r="N635" s="6">
        <f t="shared" si="630"/>
        <v>1</v>
      </c>
      <c r="O635" s="6">
        <f t="shared" si="630"/>
        <v>1</v>
      </c>
      <c r="P635" s="6">
        <f t="shared" si="630"/>
        <v>1</v>
      </c>
      <c r="Q635" s="6">
        <f t="shared" si="630"/>
        <v>1</v>
      </c>
      <c r="R635" s="6">
        <f t="shared" si="630"/>
        <v>1</v>
      </c>
    </row>
    <row r="636" spans="1:18" ht="13">
      <c r="A636" s="11" t="s">
        <v>461</v>
      </c>
      <c r="B636" s="17">
        <f>VLOOKUP(A636,list!A:P,16,FALSE)</f>
        <v>45732</v>
      </c>
      <c r="C636" s="18">
        <f>VLOOKUP(A636,list!A:P,3,FALSE)</f>
        <v>760</v>
      </c>
      <c r="D636" s="6" t="str">
        <f>VLOOKUP(A636,list!A:P,12,FALSE)</f>
        <v>Historic Center</v>
      </c>
      <c r="E636" s="6" t="str">
        <f t="shared" ref="E636:R636" si="631">IF($B636&lt;E$3,1,"")</f>
        <v/>
      </c>
      <c r="F636" s="6" t="str">
        <f t="shared" si="631"/>
        <v/>
      </c>
      <c r="G636" s="6" t="str">
        <f t="shared" si="631"/>
        <v/>
      </c>
      <c r="H636" s="6" t="str">
        <f t="shared" si="631"/>
        <v/>
      </c>
      <c r="I636" s="6" t="str">
        <f t="shared" si="631"/>
        <v/>
      </c>
      <c r="J636" s="6">
        <f t="shared" si="631"/>
        <v>1</v>
      </c>
      <c r="K636" s="6">
        <f t="shared" si="631"/>
        <v>1</v>
      </c>
      <c r="L636" s="6">
        <f t="shared" si="631"/>
        <v>1</v>
      </c>
      <c r="M636" s="6">
        <f t="shared" si="631"/>
        <v>1</v>
      </c>
      <c r="N636" s="6">
        <f t="shared" si="631"/>
        <v>1</v>
      </c>
      <c r="O636" s="6">
        <f t="shared" si="631"/>
        <v>1</v>
      </c>
      <c r="P636" s="6">
        <f t="shared" si="631"/>
        <v>1</v>
      </c>
      <c r="Q636" s="6">
        <f t="shared" si="631"/>
        <v>1</v>
      </c>
      <c r="R636" s="6">
        <f t="shared" si="631"/>
        <v>1</v>
      </c>
    </row>
    <row r="637" spans="1:18" ht="13">
      <c r="A637" s="11" t="s">
        <v>1830</v>
      </c>
      <c r="B637" s="17">
        <f>VLOOKUP(A637,list!A:P,16,FALSE)</f>
        <v>45732</v>
      </c>
      <c r="C637" s="18">
        <f>VLOOKUP(A637,list!A:P,3,FALSE)</f>
        <v>1190</v>
      </c>
      <c r="D637" s="6" t="str">
        <f>VLOOKUP(A637,list!A:P,12,FALSE)</f>
        <v>Melissia</v>
      </c>
      <c r="E637" s="6" t="str">
        <f t="shared" ref="E637:R637" si="632">IF($B637&lt;E$3,1,"")</f>
        <v/>
      </c>
      <c r="F637" s="6" t="str">
        <f t="shared" si="632"/>
        <v/>
      </c>
      <c r="G637" s="6" t="str">
        <f t="shared" si="632"/>
        <v/>
      </c>
      <c r="H637" s="6" t="str">
        <f t="shared" si="632"/>
        <v/>
      </c>
      <c r="I637" s="6" t="str">
        <f t="shared" si="632"/>
        <v/>
      </c>
      <c r="J637" s="6">
        <f t="shared" si="632"/>
        <v>1</v>
      </c>
      <c r="K637" s="6">
        <f t="shared" si="632"/>
        <v>1</v>
      </c>
      <c r="L637" s="6">
        <f t="shared" si="632"/>
        <v>1</v>
      </c>
      <c r="M637" s="6">
        <f t="shared" si="632"/>
        <v>1</v>
      </c>
      <c r="N637" s="6">
        <f t="shared" si="632"/>
        <v>1</v>
      </c>
      <c r="O637" s="6">
        <f t="shared" si="632"/>
        <v>1</v>
      </c>
      <c r="P637" s="6">
        <f t="shared" si="632"/>
        <v>1</v>
      </c>
      <c r="Q637" s="6">
        <f t="shared" si="632"/>
        <v>1</v>
      </c>
      <c r="R637" s="6">
        <f t="shared" si="632"/>
        <v>1</v>
      </c>
    </row>
    <row r="638" spans="1:18" ht="13">
      <c r="A638" s="11" t="s">
        <v>1833</v>
      </c>
      <c r="B638" s="17">
        <f>VLOOKUP(A638,list!A:P,16,FALSE)</f>
        <v>45732</v>
      </c>
      <c r="C638" s="18">
        <f>VLOOKUP(A638,list!A:P,3,FALSE)</f>
        <v>1360</v>
      </c>
      <c r="D638" s="6" t="str">
        <f>VLOOKUP(A638,list!A:P,12,FALSE)</f>
        <v>Chalandri</v>
      </c>
      <c r="E638" s="6" t="str">
        <f t="shared" ref="E638:R638" si="633">IF($B638&lt;E$3,1,"")</f>
        <v/>
      </c>
      <c r="F638" s="6" t="str">
        <f t="shared" si="633"/>
        <v/>
      </c>
      <c r="G638" s="6" t="str">
        <f t="shared" si="633"/>
        <v/>
      </c>
      <c r="H638" s="6" t="str">
        <f t="shared" si="633"/>
        <v/>
      </c>
      <c r="I638" s="6" t="str">
        <f t="shared" si="633"/>
        <v/>
      </c>
      <c r="J638" s="6">
        <f t="shared" si="633"/>
        <v>1</v>
      </c>
      <c r="K638" s="6">
        <f t="shared" si="633"/>
        <v>1</v>
      </c>
      <c r="L638" s="6">
        <f t="shared" si="633"/>
        <v>1</v>
      </c>
      <c r="M638" s="6">
        <f t="shared" si="633"/>
        <v>1</v>
      </c>
      <c r="N638" s="6">
        <f t="shared" si="633"/>
        <v>1</v>
      </c>
      <c r="O638" s="6">
        <f t="shared" si="633"/>
        <v>1</v>
      </c>
      <c r="P638" s="6">
        <f t="shared" si="633"/>
        <v>1</v>
      </c>
      <c r="Q638" s="6">
        <f t="shared" si="633"/>
        <v>1</v>
      </c>
      <c r="R638" s="6">
        <f t="shared" si="633"/>
        <v>1</v>
      </c>
    </row>
    <row r="639" spans="1:18" ht="13">
      <c r="A639" s="11" t="s">
        <v>1836</v>
      </c>
      <c r="B639" s="17">
        <f>VLOOKUP(A639,list!A:P,16,FALSE)</f>
        <v>45732</v>
      </c>
      <c r="C639" s="18">
        <f>VLOOKUP(A639,list!A:P,3,FALSE)</f>
        <v>1740</v>
      </c>
      <c r="D639" s="6" t="str">
        <f>VLOOKUP(A639,list!A:P,12,FALSE)</f>
        <v>Kifisia</v>
      </c>
      <c r="E639" s="6" t="str">
        <f t="shared" ref="E639:R639" si="634">IF($B639&lt;E$3,1,"")</f>
        <v/>
      </c>
      <c r="F639" s="6" t="str">
        <f t="shared" si="634"/>
        <v/>
      </c>
      <c r="G639" s="6" t="str">
        <f t="shared" si="634"/>
        <v/>
      </c>
      <c r="H639" s="6" t="str">
        <f t="shared" si="634"/>
        <v/>
      </c>
      <c r="I639" s="6" t="str">
        <f t="shared" si="634"/>
        <v/>
      </c>
      <c r="J639" s="6">
        <f t="shared" si="634"/>
        <v>1</v>
      </c>
      <c r="K639" s="6">
        <f t="shared" si="634"/>
        <v>1</v>
      </c>
      <c r="L639" s="6">
        <f t="shared" si="634"/>
        <v>1</v>
      </c>
      <c r="M639" s="6">
        <f t="shared" si="634"/>
        <v>1</v>
      </c>
      <c r="N639" s="6">
        <f t="shared" si="634"/>
        <v>1</v>
      </c>
      <c r="O639" s="6">
        <f t="shared" si="634"/>
        <v>1</v>
      </c>
      <c r="P639" s="6">
        <f t="shared" si="634"/>
        <v>1</v>
      </c>
      <c r="Q639" s="6">
        <f t="shared" si="634"/>
        <v>1</v>
      </c>
      <c r="R639" s="6">
        <f t="shared" si="634"/>
        <v>1</v>
      </c>
    </row>
    <row r="640" spans="1:18" ht="13">
      <c r="A640" s="11" t="s">
        <v>3695</v>
      </c>
      <c r="B640" s="17">
        <f>VLOOKUP(A640,list!A:P,16,FALSE)</f>
        <v>45732</v>
      </c>
      <c r="C640" s="18">
        <f>VLOOKUP(A640,list!A:P,3,FALSE)</f>
        <v>1830</v>
      </c>
      <c r="D640" s="6" t="str">
        <f>VLOOKUP(A640,list!A:P,12,FALSE)</f>
        <v>Vasilissis Sofias Avenue</v>
      </c>
      <c r="E640" s="6" t="str">
        <f t="shared" ref="E640:R640" si="635">IF($B640&lt;E$3,1,"")</f>
        <v/>
      </c>
      <c r="F640" s="6" t="str">
        <f t="shared" si="635"/>
        <v/>
      </c>
      <c r="G640" s="6" t="str">
        <f t="shared" si="635"/>
        <v/>
      </c>
      <c r="H640" s="6" t="str">
        <f t="shared" si="635"/>
        <v/>
      </c>
      <c r="I640" s="6" t="str">
        <f t="shared" si="635"/>
        <v/>
      </c>
      <c r="J640" s="6">
        <f t="shared" si="635"/>
        <v>1</v>
      </c>
      <c r="K640" s="6">
        <f t="shared" si="635"/>
        <v>1</v>
      </c>
      <c r="L640" s="6">
        <f t="shared" si="635"/>
        <v>1</v>
      </c>
      <c r="M640" s="6">
        <f t="shared" si="635"/>
        <v>1</v>
      </c>
      <c r="N640" s="6">
        <f t="shared" si="635"/>
        <v>1</v>
      </c>
      <c r="O640" s="6">
        <f t="shared" si="635"/>
        <v>1</v>
      </c>
      <c r="P640" s="6">
        <f t="shared" si="635"/>
        <v>1</v>
      </c>
      <c r="Q640" s="6">
        <f t="shared" si="635"/>
        <v>1</v>
      </c>
      <c r="R640" s="6">
        <f t="shared" si="635"/>
        <v>1</v>
      </c>
    </row>
    <row r="641" spans="1:18" ht="13">
      <c r="A641" s="11" t="s">
        <v>1839</v>
      </c>
      <c r="B641" s="17">
        <f>VLOOKUP(A641,list!A:P,16,FALSE)</f>
        <v>45732</v>
      </c>
      <c r="C641" s="18">
        <f>VLOOKUP(A641,list!A:P,3,FALSE)</f>
        <v>1970</v>
      </c>
      <c r="D641" s="6" t="str">
        <f>VLOOKUP(A641,list!A:P,12,FALSE)</f>
        <v>Kolonaki</v>
      </c>
      <c r="E641" s="6" t="str">
        <f t="shared" ref="E641:R641" si="636">IF($B641&lt;E$3,1,"")</f>
        <v/>
      </c>
      <c r="F641" s="6" t="str">
        <f t="shared" si="636"/>
        <v/>
      </c>
      <c r="G641" s="6" t="str">
        <f t="shared" si="636"/>
        <v/>
      </c>
      <c r="H641" s="6" t="str">
        <f t="shared" si="636"/>
        <v/>
      </c>
      <c r="I641" s="6" t="str">
        <f t="shared" si="636"/>
        <v/>
      </c>
      <c r="J641" s="6">
        <f t="shared" si="636"/>
        <v>1</v>
      </c>
      <c r="K641" s="6">
        <f t="shared" si="636"/>
        <v>1</v>
      </c>
      <c r="L641" s="6">
        <f t="shared" si="636"/>
        <v>1</v>
      </c>
      <c r="M641" s="6">
        <f t="shared" si="636"/>
        <v>1</v>
      </c>
      <c r="N641" s="6">
        <f t="shared" si="636"/>
        <v>1</v>
      </c>
      <c r="O641" s="6">
        <f t="shared" si="636"/>
        <v>1</v>
      </c>
      <c r="P641" s="6">
        <f t="shared" si="636"/>
        <v>1</v>
      </c>
      <c r="Q641" s="6">
        <f t="shared" si="636"/>
        <v>1</v>
      </c>
      <c r="R641" s="6">
        <f t="shared" si="636"/>
        <v>1</v>
      </c>
    </row>
    <row r="642" spans="1:18" ht="13">
      <c r="A642" s="11" t="s">
        <v>1842</v>
      </c>
      <c r="B642" s="17">
        <f>VLOOKUP(A642,list!A:P,16,FALSE)</f>
        <v>45854</v>
      </c>
      <c r="C642" s="18">
        <f>VLOOKUP(A642,list!A:P,3,FALSE)</f>
        <v>1080</v>
      </c>
      <c r="D642" s="6" t="str">
        <f>VLOOKUP(A642,list!A:P,12,FALSE)</f>
        <v>Vasilissis Sofias Avenue</v>
      </c>
      <c r="E642" s="6" t="str">
        <f t="shared" ref="E642:R642" si="637">IF($B642&lt;E$3,1,"")</f>
        <v/>
      </c>
      <c r="F642" s="6" t="str">
        <f t="shared" si="637"/>
        <v/>
      </c>
      <c r="G642" s="6" t="str">
        <f t="shared" si="637"/>
        <v/>
      </c>
      <c r="H642" s="6" t="str">
        <f t="shared" si="637"/>
        <v/>
      </c>
      <c r="I642" s="6" t="str">
        <f t="shared" si="637"/>
        <v/>
      </c>
      <c r="J642" s="6" t="str">
        <f t="shared" si="637"/>
        <v/>
      </c>
      <c r="K642" s="6" t="str">
        <f t="shared" si="637"/>
        <v/>
      </c>
      <c r="L642" s="6" t="str">
        <f t="shared" si="637"/>
        <v/>
      </c>
      <c r="M642" s="6" t="str">
        <f t="shared" si="637"/>
        <v/>
      </c>
      <c r="N642" s="6">
        <f t="shared" si="637"/>
        <v>1</v>
      </c>
      <c r="O642" s="6">
        <f t="shared" si="637"/>
        <v>1</v>
      </c>
      <c r="P642" s="6">
        <f t="shared" si="637"/>
        <v>1</v>
      </c>
      <c r="Q642" s="6">
        <f t="shared" si="637"/>
        <v>1</v>
      </c>
      <c r="R642" s="6">
        <f t="shared" si="637"/>
        <v>1</v>
      </c>
    </row>
    <row r="643" spans="1:18" ht="13">
      <c r="A643" s="11" t="s">
        <v>1845</v>
      </c>
      <c r="B643" s="17">
        <f>VLOOKUP(A643,list!A:P,16,FALSE)</f>
        <v>45854</v>
      </c>
      <c r="C643" s="18">
        <f>VLOOKUP(A643,list!A:P,3,FALSE)</f>
        <v>1330</v>
      </c>
      <c r="D643" s="6" t="str">
        <f>VLOOKUP(A643,list!A:P,12,FALSE)</f>
        <v>Kifisia</v>
      </c>
      <c r="E643" s="6" t="str">
        <f t="shared" ref="E643:R643" si="638">IF($B643&lt;E$3,1,"")</f>
        <v/>
      </c>
      <c r="F643" s="6" t="str">
        <f t="shared" si="638"/>
        <v/>
      </c>
      <c r="G643" s="6" t="str">
        <f t="shared" si="638"/>
        <v/>
      </c>
      <c r="H643" s="6" t="str">
        <f t="shared" si="638"/>
        <v/>
      </c>
      <c r="I643" s="6" t="str">
        <f t="shared" si="638"/>
        <v/>
      </c>
      <c r="J643" s="6" t="str">
        <f t="shared" si="638"/>
        <v/>
      </c>
      <c r="K643" s="6" t="str">
        <f t="shared" si="638"/>
        <v/>
      </c>
      <c r="L643" s="6" t="str">
        <f t="shared" si="638"/>
        <v/>
      </c>
      <c r="M643" s="6" t="str">
        <f t="shared" si="638"/>
        <v/>
      </c>
      <c r="N643" s="6">
        <f t="shared" si="638"/>
        <v>1</v>
      </c>
      <c r="O643" s="6">
        <f t="shared" si="638"/>
        <v>1</v>
      </c>
      <c r="P643" s="6">
        <f t="shared" si="638"/>
        <v>1</v>
      </c>
      <c r="Q643" s="6">
        <f t="shared" si="638"/>
        <v>1</v>
      </c>
      <c r="R643" s="6">
        <f t="shared" si="638"/>
        <v>1</v>
      </c>
    </row>
    <row r="644" spans="1:18" ht="13">
      <c r="A644" s="11" t="s">
        <v>3698</v>
      </c>
      <c r="B644" s="17">
        <f>VLOOKUP(A644,list!A:P,16,FALSE)</f>
        <v>45854</v>
      </c>
      <c r="C644" s="18">
        <f>VLOOKUP(A644,list!A:P,3,FALSE)</f>
        <v>1380</v>
      </c>
      <c r="D644" s="6" t="str">
        <f>VLOOKUP(A644,list!A:P,12,FALSE)</f>
        <v>Chalandri</v>
      </c>
      <c r="E644" s="6" t="str">
        <f t="shared" ref="E644:R644" si="639">IF($B644&lt;E$3,1,"")</f>
        <v/>
      </c>
      <c r="F644" s="6" t="str">
        <f t="shared" si="639"/>
        <v/>
      </c>
      <c r="G644" s="6" t="str">
        <f t="shared" si="639"/>
        <v/>
      </c>
      <c r="H644" s="6" t="str">
        <f t="shared" si="639"/>
        <v/>
      </c>
      <c r="I644" s="6" t="str">
        <f t="shared" si="639"/>
        <v/>
      </c>
      <c r="J644" s="6" t="str">
        <f t="shared" si="639"/>
        <v/>
      </c>
      <c r="K644" s="6" t="str">
        <f t="shared" si="639"/>
        <v/>
      </c>
      <c r="L644" s="6" t="str">
        <f t="shared" si="639"/>
        <v/>
      </c>
      <c r="M644" s="6" t="str">
        <f t="shared" si="639"/>
        <v/>
      </c>
      <c r="N644" s="6">
        <f t="shared" si="639"/>
        <v>1</v>
      </c>
      <c r="O644" s="6">
        <f t="shared" si="639"/>
        <v>1</v>
      </c>
      <c r="P644" s="6">
        <f t="shared" si="639"/>
        <v>1</v>
      </c>
      <c r="Q644" s="6">
        <f t="shared" si="639"/>
        <v>1</v>
      </c>
      <c r="R644" s="6">
        <f t="shared" si="639"/>
        <v>1</v>
      </c>
    </row>
    <row r="645" spans="1:18" ht="13">
      <c r="A645" s="11" t="s">
        <v>3701</v>
      </c>
      <c r="B645" s="17">
        <f>VLOOKUP(A645,list!A:P,16,FALSE)</f>
        <v>45854</v>
      </c>
      <c r="C645" s="18">
        <f>VLOOKUP(A645,list!A:P,3,FALSE)</f>
        <v>1800</v>
      </c>
      <c r="D645" s="6" t="str">
        <f>VLOOKUP(A645,list!A:P,12,FALSE)</f>
        <v>Psychiko</v>
      </c>
      <c r="E645" s="6" t="str">
        <f t="shared" ref="E645:R645" si="640">IF($B645&lt;E$3,1,"")</f>
        <v/>
      </c>
      <c r="F645" s="6" t="str">
        <f t="shared" si="640"/>
        <v/>
      </c>
      <c r="G645" s="6" t="str">
        <f t="shared" si="640"/>
        <v/>
      </c>
      <c r="H645" s="6" t="str">
        <f t="shared" si="640"/>
        <v/>
      </c>
      <c r="I645" s="6" t="str">
        <f t="shared" si="640"/>
        <v/>
      </c>
      <c r="J645" s="6" t="str">
        <f t="shared" si="640"/>
        <v/>
      </c>
      <c r="K645" s="6" t="str">
        <f t="shared" si="640"/>
        <v/>
      </c>
      <c r="L645" s="6" t="str">
        <f t="shared" si="640"/>
        <v/>
      </c>
      <c r="M645" s="6" t="str">
        <f t="shared" si="640"/>
        <v/>
      </c>
      <c r="N645" s="6">
        <f t="shared" si="640"/>
        <v>1</v>
      </c>
      <c r="O645" s="6">
        <f t="shared" si="640"/>
        <v>1</v>
      </c>
      <c r="P645" s="6">
        <f t="shared" si="640"/>
        <v>1</v>
      </c>
      <c r="Q645" s="6">
        <f t="shared" si="640"/>
        <v>1</v>
      </c>
      <c r="R645" s="6">
        <f t="shared" si="640"/>
        <v>1</v>
      </c>
    </row>
    <row r="646" spans="1:18" ht="13">
      <c r="A646" s="11" t="s">
        <v>464</v>
      </c>
      <c r="B646" s="17">
        <f>VLOOKUP(A646,list!A:P,16,FALSE)</f>
        <v>45673</v>
      </c>
      <c r="C646" s="18">
        <f>VLOOKUP(A646,list!A:P,3,FALSE)</f>
        <v>780</v>
      </c>
      <c r="D646" s="6" t="str">
        <f>VLOOKUP(A646,list!A:P,12,FALSE)</f>
        <v>Vasilissis Sofias Avenue</v>
      </c>
      <c r="E646" s="6" t="str">
        <f t="shared" ref="E646:R646" si="641">IF($B646&lt;E$3,1,"")</f>
        <v/>
      </c>
      <c r="F646" s="6" t="str">
        <f t="shared" si="641"/>
        <v/>
      </c>
      <c r="G646" s="6" t="str">
        <f t="shared" si="641"/>
        <v/>
      </c>
      <c r="H646" s="6">
        <f t="shared" si="641"/>
        <v>1</v>
      </c>
      <c r="I646" s="6">
        <f t="shared" si="641"/>
        <v>1</v>
      </c>
      <c r="J646" s="6">
        <f t="shared" si="641"/>
        <v>1</v>
      </c>
      <c r="K646" s="6">
        <f t="shared" si="641"/>
        <v>1</v>
      </c>
      <c r="L646" s="6">
        <f t="shared" si="641"/>
        <v>1</v>
      </c>
      <c r="M646" s="6">
        <f t="shared" si="641"/>
        <v>1</v>
      </c>
      <c r="N646" s="6">
        <f t="shared" si="641"/>
        <v>1</v>
      </c>
      <c r="O646" s="6">
        <f t="shared" si="641"/>
        <v>1</v>
      </c>
      <c r="P646" s="6">
        <f t="shared" si="641"/>
        <v>1</v>
      </c>
      <c r="Q646" s="6">
        <f t="shared" si="641"/>
        <v>1</v>
      </c>
      <c r="R646" s="6">
        <f t="shared" si="641"/>
        <v>1</v>
      </c>
    </row>
    <row r="647" spans="1:18" ht="13">
      <c r="A647" s="11" t="s">
        <v>467</v>
      </c>
      <c r="B647" s="17">
        <f>VLOOKUP(A647,list!A:P,16,FALSE)</f>
        <v>45673</v>
      </c>
      <c r="C647" s="18">
        <f>VLOOKUP(A647,list!A:P,3,FALSE)</f>
        <v>800</v>
      </c>
      <c r="D647" s="6" t="str">
        <f>VLOOKUP(A647,list!A:P,12,FALSE)</f>
        <v>Alimos</v>
      </c>
      <c r="E647" s="6" t="str">
        <f t="shared" ref="E647:R647" si="642">IF($B647&lt;E$3,1,"")</f>
        <v/>
      </c>
      <c r="F647" s="6" t="str">
        <f t="shared" si="642"/>
        <v/>
      </c>
      <c r="G647" s="6" t="str">
        <f t="shared" si="642"/>
        <v/>
      </c>
      <c r="H647" s="6">
        <f t="shared" si="642"/>
        <v>1</v>
      </c>
      <c r="I647" s="6">
        <f t="shared" si="642"/>
        <v>1</v>
      </c>
      <c r="J647" s="6">
        <f t="shared" si="642"/>
        <v>1</v>
      </c>
      <c r="K647" s="6">
        <f t="shared" si="642"/>
        <v>1</v>
      </c>
      <c r="L647" s="6">
        <f t="shared" si="642"/>
        <v>1</v>
      </c>
      <c r="M647" s="6">
        <f t="shared" si="642"/>
        <v>1</v>
      </c>
      <c r="N647" s="6">
        <f t="shared" si="642"/>
        <v>1</v>
      </c>
      <c r="O647" s="6">
        <f t="shared" si="642"/>
        <v>1</v>
      </c>
      <c r="P647" s="6">
        <f t="shared" si="642"/>
        <v>1</v>
      </c>
      <c r="Q647" s="6">
        <f t="shared" si="642"/>
        <v>1</v>
      </c>
      <c r="R647" s="6">
        <f t="shared" si="642"/>
        <v>1</v>
      </c>
    </row>
    <row r="648" spans="1:18" ht="13">
      <c r="A648" s="11" t="s">
        <v>1848</v>
      </c>
      <c r="B648" s="17">
        <f>VLOOKUP(A648,list!A:P,16,FALSE)</f>
        <v>45673</v>
      </c>
      <c r="C648" s="18">
        <f>VLOOKUP(A648,list!A:P,3,FALSE)</f>
        <v>1240</v>
      </c>
      <c r="D648" s="6" t="str">
        <f>VLOOKUP(A648,list!A:P,12,FALSE)</f>
        <v>Chalandri</v>
      </c>
      <c r="E648" s="6" t="str">
        <f t="shared" ref="E648:R648" si="643">IF($B648&lt;E$3,1,"")</f>
        <v/>
      </c>
      <c r="F648" s="6" t="str">
        <f t="shared" si="643"/>
        <v/>
      </c>
      <c r="G648" s="6" t="str">
        <f t="shared" si="643"/>
        <v/>
      </c>
      <c r="H648" s="6">
        <f t="shared" si="643"/>
        <v>1</v>
      </c>
      <c r="I648" s="6">
        <f t="shared" si="643"/>
        <v>1</v>
      </c>
      <c r="J648" s="6">
        <f t="shared" si="643"/>
        <v>1</v>
      </c>
      <c r="K648" s="6">
        <f t="shared" si="643"/>
        <v>1</v>
      </c>
      <c r="L648" s="6">
        <f t="shared" si="643"/>
        <v>1</v>
      </c>
      <c r="M648" s="6">
        <f t="shared" si="643"/>
        <v>1</v>
      </c>
      <c r="N648" s="6">
        <f t="shared" si="643"/>
        <v>1</v>
      </c>
      <c r="O648" s="6">
        <f t="shared" si="643"/>
        <v>1</v>
      </c>
      <c r="P648" s="6">
        <f t="shared" si="643"/>
        <v>1</v>
      </c>
      <c r="Q648" s="6">
        <f t="shared" si="643"/>
        <v>1</v>
      </c>
      <c r="R648" s="6">
        <f t="shared" si="643"/>
        <v>1</v>
      </c>
    </row>
    <row r="649" spans="1:18" ht="13">
      <c r="A649" s="11" t="s">
        <v>3704</v>
      </c>
      <c r="B649" s="17">
        <f>VLOOKUP(A649,list!A:P,16,FALSE)</f>
        <v>45673</v>
      </c>
      <c r="C649" s="18">
        <f>VLOOKUP(A649,list!A:P,3,FALSE)</f>
        <v>1410</v>
      </c>
      <c r="D649" s="6" t="str">
        <f>VLOOKUP(A649,list!A:P,12,FALSE)</f>
        <v>Kolonaki</v>
      </c>
      <c r="E649" s="6" t="str">
        <f t="shared" ref="E649:R649" si="644">IF($B649&lt;E$3,1,"")</f>
        <v/>
      </c>
      <c r="F649" s="6" t="str">
        <f t="shared" si="644"/>
        <v/>
      </c>
      <c r="G649" s="6" t="str">
        <f t="shared" si="644"/>
        <v/>
      </c>
      <c r="H649" s="6">
        <f t="shared" si="644"/>
        <v>1</v>
      </c>
      <c r="I649" s="6">
        <f t="shared" si="644"/>
        <v>1</v>
      </c>
      <c r="J649" s="6">
        <f t="shared" si="644"/>
        <v>1</v>
      </c>
      <c r="K649" s="6">
        <f t="shared" si="644"/>
        <v>1</v>
      </c>
      <c r="L649" s="6">
        <f t="shared" si="644"/>
        <v>1</v>
      </c>
      <c r="M649" s="6">
        <f t="shared" si="644"/>
        <v>1</v>
      </c>
      <c r="N649" s="6">
        <f t="shared" si="644"/>
        <v>1</v>
      </c>
      <c r="O649" s="6">
        <f t="shared" si="644"/>
        <v>1</v>
      </c>
      <c r="P649" s="6">
        <f t="shared" si="644"/>
        <v>1</v>
      </c>
      <c r="Q649" s="6">
        <f t="shared" si="644"/>
        <v>1</v>
      </c>
      <c r="R649" s="6">
        <f t="shared" si="644"/>
        <v>1</v>
      </c>
    </row>
    <row r="650" spans="1:18" ht="13">
      <c r="A650" s="11" t="s">
        <v>3707</v>
      </c>
      <c r="B650" s="17">
        <f>VLOOKUP(A650,list!A:P,16,FALSE)</f>
        <v>45673</v>
      </c>
      <c r="C650" s="18">
        <f>VLOOKUP(A650,list!A:P,3,FALSE)</f>
        <v>1500</v>
      </c>
      <c r="D650" s="6" t="str">
        <f>VLOOKUP(A650,list!A:P,12,FALSE)</f>
        <v>Agia Paraskevi</v>
      </c>
      <c r="E650" s="6" t="str">
        <f t="shared" ref="E650:R650" si="645">IF($B650&lt;E$3,1,"")</f>
        <v/>
      </c>
      <c r="F650" s="6" t="str">
        <f t="shared" si="645"/>
        <v/>
      </c>
      <c r="G650" s="6" t="str">
        <f t="shared" si="645"/>
        <v/>
      </c>
      <c r="H650" s="6">
        <f t="shared" si="645"/>
        <v>1</v>
      </c>
      <c r="I650" s="6">
        <f t="shared" si="645"/>
        <v>1</v>
      </c>
      <c r="J650" s="6">
        <f t="shared" si="645"/>
        <v>1</v>
      </c>
      <c r="K650" s="6">
        <f t="shared" si="645"/>
        <v>1</v>
      </c>
      <c r="L650" s="6">
        <f t="shared" si="645"/>
        <v>1</v>
      </c>
      <c r="M650" s="6">
        <f t="shared" si="645"/>
        <v>1</v>
      </c>
      <c r="N650" s="6">
        <f t="shared" si="645"/>
        <v>1</v>
      </c>
      <c r="O650" s="6">
        <f t="shared" si="645"/>
        <v>1</v>
      </c>
      <c r="P650" s="6">
        <f t="shared" si="645"/>
        <v>1</v>
      </c>
      <c r="Q650" s="6">
        <f t="shared" si="645"/>
        <v>1</v>
      </c>
      <c r="R650" s="6">
        <f t="shared" si="645"/>
        <v>1</v>
      </c>
    </row>
    <row r="651" spans="1:18" ht="13">
      <c r="A651" s="11" t="s">
        <v>1851</v>
      </c>
      <c r="B651" s="17">
        <f>VLOOKUP(A651,list!A:P,16,FALSE)</f>
        <v>45673</v>
      </c>
      <c r="C651" s="18">
        <f>VLOOKUP(A651,list!A:P,3,FALSE)</f>
        <v>1540</v>
      </c>
      <c r="D651" s="6" t="str">
        <f>VLOOKUP(A651,list!A:P,12,FALSE)</f>
        <v>Pangrati</v>
      </c>
      <c r="E651" s="6" t="str">
        <f t="shared" ref="E651:R651" si="646">IF($B651&lt;E$3,1,"")</f>
        <v/>
      </c>
      <c r="F651" s="6" t="str">
        <f t="shared" si="646"/>
        <v/>
      </c>
      <c r="G651" s="6" t="str">
        <f t="shared" si="646"/>
        <v/>
      </c>
      <c r="H651" s="6">
        <f t="shared" si="646"/>
        <v>1</v>
      </c>
      <c r="I651" s="6">
        <f t="shared" si="646"/>
        <v>1</v>
      </c>
      <c r="J651" s="6">
        <f t="shared" si="646"/>
        <v>1</v>
      </c>
      <c r="K651" s="6">
        <f t="shared" si="646"/>
        <v>1</v>
      </c>
      <c r="L651" s="6">
        <f t="shared" si="646"/>
        <v>1</v>
      </c>
      <c r="M651" s="6">
        <f t="shared" si="646"/>
        <v>1</v>
      </c>
      <c r="N651" s="6">
        <f t="shared" si="646"/>
        <v>1</v>
      </c>
      <c r="O651" s="6">
        <f t="shared" si="646"/>
        <v>1</v>
      </c>
      <c r="P651" s="6">
        <f t="shared" si="646"/>
        <v>1</v>
      </c>
      <c r="Q651" s="6">
        <f t="shared" si="646"/>
        <v>1</v>
      </c>
      <c r="R651" s="6">
        <f t="shared" si="646"/>
        <v>1</v>
      </c>
    </row>
    <row r="652" spans="1:18" ht="13">
      <c r="A652" s="11" t="s">
        <v>3710</v>
      </c>
      <c r="B652" s="17">
        <f>VLOOKUP(A652,list!A:P,16,FALSE)</f>
        <v>45673</v>
      </c>
      <c r="C652" s="18">
        <f>VLOOKUP(A652,list!A:P,3,FALSE)</f>
        <v>1540</v>
      </c>
      <c r="D652" s="6" t="str">
        <f>VLOOKUP(A652,list!A:P,12,FALSE)</f>
        <v>Ampelokipoi</v>
      </c>
      <c r="E652" s="6" t="str">
        <f t="shared" ref="E652:R652" si="647">IF($B652&lt;E$3,1,"")</f>
        <v/>
      </c>
      <c r="F652" s="6" t="str">
        <f t="shared" si="647"/>
        <v/>
      </c>
      <c r="G652" s="6" t="str">
        <f t="shared" si="647"/>
        <v/>
      </c>
      <c r="H652" s="6">
        <f t="shared" si="647"/>
        <v>1</v>
      </c>
      <c r="I652" s="6">
        <f t="shared" si="647"/>
        <v>1</v>
      </c>
      <c r="J652" s="6">
        <f t="shared" si="647"/>
        <v>1</v>
      </c>
      <c r="K652" s="6">
        <f t="shared" si="647"/>
        <v>1</v>
      </c>
      <c r="L652" s="6">
        <f t="shared" si="647"/>
        <v>1</v>
      </c>
      <c r="M652" s="6">
        <f t="shared" si="647"/>
        <v>1</v>
      </c>
      <c r="N652" s="6">
        <f t="shared" si="647"/>
        <v>1</v>
      </c>
      <c r="O652" s="6">
        <f t="shared" si="647"/>
        <v>1</v>
      </c>
      <c r="P652" s="6">
        <f t="shared" si="647"/>
        <v>1</v>
      </c>
      <c r="Q652" s="6">
        <f t="shared" si="647"/>
        <v>1</v>
      </c>
      <c r="R652" s="6">
        <f t="shared" si="647"/>
        <v>1</v>
      </c>
    </row>
    <row r="653" spans="1:18" ht="13">
      <c r="A653" s="11" t="s">
        <v>4713</v>
      </c>
      <c r="B653" s="17">
        <f>VLOOKUP(A653,list!A:P,16,FALSE)</f>
        <v>45704</v>
      </c>
      <c r="C653" s="18">
        <f>VLOOKUP(A653,list!A:P,3,FALSE)</f>
        <v>540</v>
      </c>
      <c r="D653" s="6" t="str">
        <f>VLOOKUP(A653,list!A:P,12,FALSE)</f>
        <v>Kolonaki</v>
      </c>
      <c r="E653" s="6" t="str">
        <f t="shared" ref="E653:R653" si="648">IF($B653&lt;E$3,1,"")</f>
        <v/>
      </c>
      <c r="F653" s="6" t="str">
        <f t="shared" si="648"/>
        <v/>
      </c>
      <c r="G653" s="6" t="str">
        <f t="shared" si="648"/>
        <v/>
      </c>
      <c r="H653" s="6" t="str">
        <f t="shared" si="648"/>
        <v/>
      </c>
      <c r="I653" s="6">
        <f t="shared" si="648"/>
        <v>1</v>
      </c>
      <c r="J653" s="6">
        <f t="shared" si="648"/>
        <v>1</v>
      </c>
      <c r="K653" s="6">
        <f t="shared" si="648"/>
        <v>1</v>
      </c>
      <c r="L653" s="6">
        <f t="shared" si="648"/>
        <v>1</v>
      </c>
      <c r="M653" s="6">
        <f t="shared" si="648"/>
        <v>1</v>
      </c>
      <c r="N653" s="6">
        <f t="shared" si="648"/>
        <v>1</v>
      </c>
      <c r="O653" s="6">
        <f t="shared" si="648"/>
        <v>1</v>
      </c>
      <c r="P653" s="6">
        <f t="shared" si="648"/>
        <v>1</v>
      </c>
      <c r="Q653" s="6">
        <f t="shared" si="648"/>
        <v>1</v>
      </c>
      <c r="R653" s="6">
        <f t="shared" si="648"/>
        <v>1</v>
      </c>
    </row>
    <row r="654" spans="1:18" ht="13">
      <c r="A654" s="11" t="s">
        <v>1854</v>
      </c>
      <c r="B654" s="17">
        <f>VLOOKUP(A654,list!A:P,16,FALSE)</f>
        <v>45704</v>
      </c>
      <c r="C654" s="18">
        <f>VLOOKUP(A654,list!A:P,3,FALSE)</f>
        <v>1160</v>
      </c>
      <c r="D654" s="6" t="str">
        <f>VLOOKUP(A654,list!A:P,12,FALSE)</f>
        <v>Pangrati</v>
      </c>
      <c r="E654" s="6" t="str">
        <f t="shared" ref="E654:R654" si="649">IF($B654&lt;E$3,1,"")</f>
        <v/>
      </c>
      <c r="F654" s="6" t="str">
        <f t="shared" si="649"/>
        <v/>
      </c>
      <c r="G654" s="6" t="str">
        <f t="shared" si="649"/>
        <v/>
      </c>
      <c r="H654" s="6" t="str">
        <f t="shared" si="649"/>
        <v/>
      </c>
      <c r="I654" s="6">
        <f t="shared" si="649"/>
        <v>1</v>
      </c>
      <c r="J654" s="6">
        <f t="shared" si="649"/>
        <v>1</v>
      </c>
      <c r="K654" s="6">
        <f t="shared" si="649"/>
        <v>1</v>
      </c>
      <c r="L654" s="6">
        <f t="shared" si="649"/>
        <v>1</v>
      </c>
      <c r="M654" s="6">
        <f t="shared" si="649"/>
        <v>1</v>
      </c>
      <c r="N654" s="6">
        <f t="shared" si="649"/>
        <v>1</v>
      </c>
      <c r="O654" s="6">
        <f t="shared" si="649"/>
        <v>1</v>
      </c>
      <c r="P654" s="6">
        <f t="shared" si="649"/>
        <v>1</v>
      </c>
      <c r="Q654" s="6">
        <f t="shared" si="649"/>
        <v>1</v>
      </c>
      <c r="R654" s="6">
        <f t="shared" si="649"/>
        <v>1</v>
      </c>
    </row>
    <row r="655" spans="1:18" ht="13">
      <c r="A655" s="11" t="s">
        <v>3713</v>
      </c>
      <c r="B655" s="17">
        <f>VLOOKUP(A655,list!A:P,16,FALSE)</f>
        <v>45704</v>
      </c>
      <c r="C655" s="18">
        <f>VLOOKUP(A655,list!A:P,3,FALSE)</f>
        <v>1310</v>
      </c>
      <c r="D655" s="6" t="str">
        <f>VLOOKUP(A655,list!A:P,12,FALSE)</f>
        <v>Pangrati</v>
      </c>
      <c r="E655" s="6" t="str">
        <f t="shared" ref="E655:R655" si="650">IF($B655&lt;E$3,1,"")</f>
        <v/>
      </c>
      <c r="F655" s="6" t="str">
        <f t="shared" si="650"/>
        <v/>
      </c>
      <c r="G655" s="6" t="str">
        <f t="shared" si="650"/>
        <v/>
      </c>
      <c r="H655" s="6" t="str">
        <f t="shared" si="650"/>
        <v/>
      </c>
      <c r="I655" s="6">
        <f t="shared" si="650"/>
        <v>1</v>
      </c>
      <c r="J655" s="6">
        <f t="shared" si="650"/>
        <v>1</v>
      </c>
      <c r="K655" s="6">
        <f t="shared" si="650"/>
        <v>1</v>
      </c>
      <c r="L655" s="6">
        <f t="shared" si="650"/>
        <v>1</v>
      </c>
      <c r="M655" s="6">
        <f t="shared" si="650"/>
        <v>1</v>
      </c>
      <c r="N655" s="6">
        <f t="shared" si="650"/>
        <v>1</v>
      </c>
      <c r="O655" s="6">
        <f t="shared" si="650"/>
        <v>1</v>
      </c>
      <c r="P655" s="6">
        <f t="shared" si="650"/>
        <v>1</v>
      </c>
      <c r="Q655" s="6">
        <f t="shared" si="650"/>
        <v>1</v>
      </c>
      <c r="R655" s="6">
        <f t="shared" si="650"/>
        <v>1</v>
      </c>
    </row>
    <row r="656" spans="1:18" ht="13">
      <c r="A656" s="11" t="s">
        <v>3716</v>
      </c>
      <c r="B656" s="17">
        <f>VLOOKUP(A656,list!A:P,16,FALSE)</f>
        <v>45704</v>
      </c>
      <c r="C656" s="18">
        <f>VLOOKUP(A656,list!A:P,3,FALSE)</f>
        <v>1540</v>
      </c>
      <c r="D656" s="6" t="str">
        <f>VLOOKUP(A656,list!A:P,12,FALSE)</f>
        <v>Kolonaki</v>
      </c>
      <c r="E656" s="6" t="str">
        <f t="shared" ref="E656:R656" si="651">IF($B656&lt;E$3,1,"")</f>
        <v/>
      </c>
      <c r="F656" s="6" t="str">
        <f t="shared" si="651"/>
        <v/>
      </c>
      <c r="G656" s="6" t="str">
        <f t="shared" si="651"/>
        <v/>
      </c>
      <c r="H656" s="6" t="str">
        <f t="shared" si="651"/>
        <v/>
      </c>
      <c r="I656" s="6">
        <f t="shared" si="651"/>
        <v>1</v>
      </c>
      <c r="J656" s="6">
        <f t="shared" si="651"/>
        <v>1</v>
      </c>
      <c r="K656" s="6">
        <f t="shared" si="651"/>
        <v>1</v>
      </c>
      <c r="L656" s="6">
        <f t="shared" si="651"/>
        <v>1</v>
      </c>
      <c r="M656" s="6">
        <f t="shared" si="651"/>
        <v>1</v>
      </c>
      <c r="N656" s="6">
        <f t="shared" si="651"/>
        <v>1</v>
      </c>
      <c r="O656" s="6">
        <f t="shared" si="651"/>
        <v>1</v>
      </c>
      <c r="P656" s="6">
        <f t="shared" si="651"/>
        <v>1</v>
      </c>
      <c r="Q656" s="6">
        <f t="shared" si="651"/>
        <v>1</v>
      </c>
      <c r="R656" s="6">
        <f t="shared" si="651"/>
        <v>1</v>
      </c>
    </row>
    <row r="657" spans="1:18" ht="13">
      <c r="A657" s="11" t="s">
        <v>470</v>
      </c>
      <c r="B657" s="17">
        <f>VLOOKUP(A657,list!A:P,16,FALSE)</f>
        <v>46007</v>
      </c>
      <c r="C657" s="18">
        <f>VLOOKUP(A657,list!A:P,3,FALSE)</f>
        <v>590</v>
      </c>
      <c r="D657" s="6" t="str">
        <f>VLOOKUP(A657,list!A:P,12,FALSE)</f>
        <v>Chalandri</v>
      </c>
      <c r="E657" s="6" t="str">
        <f t="shared" ref="E657:R657" si="652">IF($B657&lt;E$3,1,"")</f>
        <v/>
      </c>
      <c r="F657" s="6" t="str">
        <f t="shared" si="652"/>
        <v/>
      </c>
      <c r="G657" s="6" t="str">
        <f t="shared" si="652"/>
        <v/>
      </c>
      <c r="H657" s="6" t="str">
        <f t="shared" si="652"/>
        <v/>
      </c>
      <c r="I657" s="6" t="str">
        <f t="shared" si="652"/>
        <v/>
      </c>
      <c r="J657" s="6" t="str">
        <f t="shared" si="652"/>
        <v/>
      </c>
      <c r="K657" s="6" t="str">
        <f t="shared" si="652"/>
        <v/>
      </c>
      <c r="L657" s="6" t="str">
        <f t="shared" si="652"/>
        <v/>
      </c>
      <c r="M657" s="6" t="str">
        <f t="shared" si="652"/>
        <v/>
      </c>
      <c r="N657" s="6" t="str">
        <f t="shared" si="652"/>
        <v/>
      </c>
      <c r="O657" s="6" t="str">
        <f t="shared" si="652"/>
        <v/>
      </c>
      <c r="P657" s="6" t="str">
        <f t="shared" si="652"/>
        <v/>
      </c>
      <c r="Q657" s="6" t="str">
        <f t="shared" si="652"/>
        <v/>
      </c>
      <c r="R657" s="6" t="str">
        <f t="shared" si="652"/>
        <v/>
      </c>
    </row>
    <row r="658" spans="1:18" ht="13">
      <c r="A658" s="11" t="s">
        <v>1857</v>
      </c>
      <c r="B658" s="17">
        <f>VLOOKUP(A658,list!A:P,16,FALSE)</f>
        <v>45885</v>
      </c>
      <c r="C658" s="18">
        <f>VLOOKUP(A658,list!A:P,3,FALSE)</f>
        <v>1500</v>
      </c>
      <c r="D658" s="6" t="str">
        <f>VLOOKUP(A658,list!A:P,12,FALSE)</f>
        <v>Lycabettus</v>
      </c>
      <c r="E658" s="6" t="str">
        <f t="shared" ref="E658:R658" si="653">IF($B658&lt;E$3,1,"")</f>
        <v/>
      </c>
      <c r="F658" s="6" t="str">
        <f t="shared" si="653"/>
        <v/>
      </c>
      <c r="G658" s="6" t="str">
        <f t="shared" si="653"/>
        <v/>
      </c>
      <c r="H658" s="6" t="str">
        <f t="shared" si="653"/>
        <v/>
      </c>
      <c r="I658" s="6" t="str">
        <f t="shared" si="653"/>
        <v/>
      </c>
      <c r="J658" s="6" t="str">
        <f t="shared" si="653"/>
        <v/>
      </c>
      <c r="K658" s="6" t="str">
        <f t="shared" si="653"/>
        <v/>
      </c>
      <c r="L658" s="6" t="str">
        <f t="shared" si="653"/>
        <v/>
      </c>
      <c r="M658" s="6" t="str">
        <f t="shared" si="653"/>
        <v/>
      </c>
      <c r="N658" s="6" t="str">
        <f t="shared" si="653"/>
        <v/>
      </c>
      <c r="O658" s="6">
        <f t="shared" si="653"/>
        <v>1</v>
      </c>
      <c r="P658" s="6">
        <f t="shared" si="653"/>
        <v>1</v>
      </c>
      <c r="Q658" s="6">
        <f t="shared" si="653"/>
        <v>1</v>
      </c>
      <c r="R658" s="6">
        <f t="shared" si="653"/>
        <v>1</v>
      </c>
    </row>
    <row r="659" spans="1:18" ht="13">
      <c r="A659" s="11" t="s">
        <v>473</v>
      </c>
      <c r="B659" s="17">
        <f>VLOOKUP(A659,list!A:P,16,FALSE)</f>
        <v>45763</v>
      </c>
      <c r="C659" s="18">
        <f>VLOOKUP(A659,list!A:P,3,FALSE)</f>
        <v>870</v>
      </c>
      <c r="D659" s="6" t="str">
        <f>VLOOKUP(A659,list!A:P,12,FALSE)</f>
        <v>Kolonaki</v>
      </c>
      <c r="E659" s="6" t="str">
        <f t="shared" ref="E659:R659" si="654">IF($B659&lt;E$3,1,"")</f>
        <v/>
      </c>
      <c r="F659" s="6" t="str">
        <f t="shared" si="654"/>
        <v/>
      </c>
      <c r="G659" s="6" t="str">
        <f t="shared" si="654"/>
        <v/>
      </c>
      <c r="H659" s="6" t="str">
        <f t="shared" si="654"/>
        <v/>
      </c>
      <c r="I659" s="6" t="str">
        <f t="shared" si="654"/>
        <v/>
      </c>
      <c r="J659" s="6" t="str">
        <f t="shared" si="654"/>
        <v/>
      </c>
      <c r="K659" s="6">
        <f t="shared" si="654"/>
        <v>1</v>
      </c>
      <c r="L659" s="6">
        <f t="shared" si="654"/>
        <v>1</v>
      </c>
      <c r="M659" s="6">
        <f t="shared" si="654"/>
        <v>1</v>
      </c>
      <c r="N659" s="6">
        <f t="shared" si="654"/>
        <v>1</v>
      </c>
      <c r="O659" s="6">
        <f t="shared" si="654"/>
        <v>1</v>
      </c>
      <c r="P659" s="6">
        <f t="shared" si="654"/>
        <v>1</v>
      </c>
      <c r="Q659" s="6">
        <f t="shared" si="654"/>
        <v>1</v>
      </c>
      <c r="R659" s="6">
        <f t="shared" si="654"/>
        <v>1</v>
      </c>
    </row>
    <row r="660" spans="1:18" ht="13">
      <c r="A660" s="11" t="s">
        <v>3719</v>
      </c>
      <c r="B660" s="17">
        <f>VLOOKUP(A660,list!A:P,16,FALSE)</f>
        <v>45763</v>
      </c>
      <c r="C660" s="18">
        <f>VLOOKUP(A660,list!A:P,3,FALSE)</f>
        <v>1350</v>
      </c>
      <c r="D660" s="6" t="str">
        <f>VLOOKUP(A660,list!A:P,12,FALSE)</f>
        <v>Pangrati</v>
      </c>
      <c r="E660" s="6" t="str">
        <f t="shared" ref="E660:R660" si="655">IF($B660&lt;E$3,1,"")</f>
        <v/>
      </c>
      <c r="F660" s="6" t="str">
        <f t="shared" si="655"/>
        <v/>
      </c>
      <c r="G660" s="6" t="str">
        <f t="shared" si="655"/>
        <v/>
      </c>
      <c r="H660" s="6" t="str">
        <f t="shared" si="655"/>
        <v/>
      </c>
      <c r="I660" s="6" t="str">
        <f t="shared" si="655"/>
        <v/>
      </c>
      <c r="J660" s="6" t="str">
        <f t="shared" si="655"/>
        <v/>
      </c>
      <c r="K660" s="6">
        <f t="shared" si="655"/>
        <v>1</v>
      </c>
      <c r="L660" s="6">
        <f t="shared" si="655"/>
        <v>1</v>
      </c>
      <c r="M660" s="6">
        <f t="shared" si="655"/>
        <v>1</v>
      </c>
      <c r="N660" s="6">
        <f t="shared" si="655"/>
        <v>1</v>
      </c>
      <c r="O660" s="6">
        <f t="shared" si="655"/>
        <v>1</v>
      </c>
      <c r="P660" s="6">
        <f t="shared" si="655"/>
        <v>1</v>
      </c>
      <c r="Q660" s="6">
        <f t="shared" si="655"/>
        <v>1</v>
      </c>
      <c r="R660" s="6">
        <f t="shared" si="655"/>
        <v>1</v>
      </c>
    </row>
    <row r="661" spans="1:18" ht="13">
      <c r="A661" s="11" t="s">
        <v>476</v>
      </c>
      <c r="B661" s="17">
        <f>VLOOKUP(A661,list!A:P,16,FALSE)</f>
        <v>45945</v>
      </c>
      <c r="C661" s="18">
        <f>VLOOKUP(A661,list!A:P,3,FALSE)</f>
        <v>940</v>
      </c>
      <c r="D661" s="6" t="str">
        <f>VLOOKUP(A661,list!A:P,12,FALSE)</f>
        <v>Alimos</v>
      </c>
      <c r="E661" s="6" t="str">
        <f t="shared" ref="E661:R661" si="656">IF($B661&lt;E$3,1,"")</f>
        <v/>
      </c>
      <c r="F661" s="6" t="str">
        <f t="shared" si="656"/>
        <v/>
      </c>
      <c r="G661" s="6" t="str">
        <f t="shared" si="656"/>
        <v/>
      </c>
      <c r="H661" s="6" t="str">
        <f t="shared" si="656"/>
        <v/>
      </c>
      <c r="I661" s="6" t="str">
        <f t="shared" si="656"/>
        <v/>
      </c>
      <c r="J661" s="6" t="str">
        <f t="shared" si="656"/>
        <v/>
      </c>
      <c r="K661" s="6" t="str">
        <f t="shared" si="656"/>
        <v/>
      </c>
      <c r="L661" s="6" t="str">
        <f t="shared" si="656"/>
        <v/>
      </c>
      <c r="M661" s="6" t="str">
        <f t="shared" si="656"/>
        <v/>
      </c>
      <c r="N661" s="6" t="str">
        <f t="shared" si="656"/>
        <v/>
      </c>
      <c r="O661" s="6" t="str">
        <f t="shared" si="656"/>
        <v/>
      </c>
      <c r="P661" s="6" t="str">
        <f t="shared" si="656"/>
        <v/>
      </c>
      <c r="Q661" s="6">
        <f t="shared" si="656"/>
        <v>1</v>
      </c>
      <c r="R661" s="6">
        <f t="shared" si="656"/>
        <v>1</v>
      </c>
    </row>
    <row r="662" spans="1:18" ht="13">
      <c r="A662" s="11" t="s">
        <v>1860</v>
      </c>
      <c r="B662" s="17">
        <f>VLOOKUP(A662,list!A:P,16,FALSE)</f>
        <v>45945</v>
      </c>
      <c r="C662" s="18">
        <f>VLOOKUP(A662,list!A:P,3,FALSE)</f>
        <v>1170</v>
      </c>
      <c r="D662" s="6" t="str">
        <f>VLOOKUP(A662,list!A:P,12,FALSE)</f>
        <v>Ampelokipoi</v>
      </c>
      <c r="E662" s="6" t="str">
        <f t="shared" ref="E662:R662" si="657">IF($B662&lt;E$3,1,"")</f>
        <v/>
      </c>
      <c r="F662" s="6" t="str">
        <f t="shared" si="657"/>
        <v/>
      </c>
      <c r="G662" s="6" t="str">
        <f t="shared" si="657"/>
        <v/>
      </c>
      <c r="H662" s="6" t="str">
        <f t="shared" si="657"/>
        <v/>
      </c>
      <c r="I662" s="6" t="str">
        <f t="shared" si="657"/>
        <v/>
      </c>
      <c r="J662" s="6" t="str">
        <f t="shared" si="657"/>
        <v/>
      </c>
      <c r="K662" s="6" t="str">
        <f t="shared" si="657"/>
        <v/>
      </c>
      <c r="L662" s="6" t="str">
        <f t="shared" si="657"/>
        <v/>
      </c>
      <c r="M662" s="6" t="str">
        <f t="shared" si="657"/>
        <v/>
      </c>
      <c r="N662" s="6" t="str">
        <f t="shared" si="657"/>
        <v/>
      </c>
      <c r="O662" s="6" t="str">
        <f t="shared" si="657"/>
        <v/>
      </c>
      <c r="P662" s="6" t="str">
        <f t="shared" si="657"/>
        <v/>
      </c>
      <c r="Q662" s="6">
        <f t="shared" si="657"/>
        <v>1</v>
      </c>
      <c r="R662" s="6">
        <f t="shared" si="657"/>
        <v>1</v>
      </c>
    </row>
    <row r="663" spans="1:18" ht="13">
      <c r="A663" s="11" t="s">
        <v>3722</v>
      </c>
      <c r="B663" s="17">
        <f>VLOOKUP(A663,list!A:P,16,FALSE)</f>
        <v>45976</v>
      </c>
      <c r="C663" s="18">
        <f>VLOOKUP(A663,list!A:P,3,FALSE)</f>
        <v>1810</v>
      </c>
      <c r="D663" s="6" t="str">
        <f>VLOOKUP(A663,list!A:P,12,FALSE)</f>
        <v>Kolonaki</v>
      </c>
      <c r="E663" s="6" t="str">
        <f t="shared" ref="E663:R663" si="658">IF($B663&lt;E$3,1,"")</f>
        <v/>
      </c>
      <c r="F663" s="6" t="str">
        <f t="shared" si="658"/>
        <v/>
      </c>
      <c r="G663" s="6" t="str">
        <f t="shared" si="658"/>
        <v/>
      </c>
      <c r="H663" s="6" t="str">
        <f t="shared" si="658"/>
        <v/>
      </c>
      <c r="I663" s="6" t="str">
        <f t="shared" si="658"/>
        <v/>
      </c>
      <c r="J663" s="6" t="str">
        <f t="shared" si="658"/>
        <v/>
      </c>
      <c r="K663" s="6" t="str">
        <f t="shared" si="658"/>
        <v/>
      </c>
      <c r="L663" s="6" t="str">
        <f t="shared" si="658"/>
        <v/>
      </c>
      <c r="M663" s="6" t="str">
        <f t="shared" si="658"/>
        <v/>
      </c>
      <c r="N663" s="6" t="str">
        <f t="shared" si="658"/>
        <v/>
      </c>
      <c r="O663" s="6" t="str">
        <f t="shared" si="658"/>
        <v/>
      </c>
      <c r="P663" s="6" t="str">
        <f t="shared" si="658"/>
        <v/>
      </c>
      <c r="Q663" s="6" t="str">
        <f t="shared" si="658"/>
        <v/>
      </c>
      <c r="R663" s="6">
        <f t="shared" si="658"/>
        <v>1</v>
      </c>
    </row>
    <row r="664" spans="1:18" ht="13">
      <c r="A664" s="11" t="s">
        <v>3725</v>
      </c>
      <c r="B664" s="17">
        <f>VLOOKUP(A664,list!A:P,16,FALSE)</f>
        <v>45792</v>
      </c>
      <c r="C664" s="18">
        <f>VLOOKUP(A664,list!A:P,3,FALSE)</f>
        <v>1150</v>
      </c>
      <c r="D664" s="6" t="str">
        <f>VLOOKUP(A664,list!A:P,12,FALSE)</f>
        <v>Pangrati</v>
      </c>
      <c r="E664" s="6" t="str">
        <f t="shared" ref="E664:R664" si="659">IF($B664&lt;E$3,1,"")</f>
        <v/>
      </c>
      <c r="F664" s="6" t="str">
        <f t="shared" si="659"/>
        <v/>
      </c>
      <c r="G664" s="6" t="str">
        <f t="shared" si="659"/>
        <v/>
      </c>
      <c r="H664" s="6" t="str">
        <f t="shared" si="659"/>
        <v/>
      </c>
      <c r="I664" s="6" t="str">
        <f t="shared" si="659"/>
        <v/>
      </c>
      <c r="J664" s="6" t="str">
        <f t="shared" si="659"/>
        <v/>
      </c>
      <c r="K664" s="6" t="str">
        <f t="shared" si="659"/>
        <v/>
      </c>
      <c r="L664" s="6">
        <f t="shared" si="659"/>
        <v>1</v>
      </c>
      <c r="M664" s="6">
        <f t="shared" si="659"/>
        <v>1</v>
      </c>
      <c r="N664" s="6">
        <f t="shared" si="659"/>
        <v>1</v>
      </c>
      <c r="O664" s="6">
        <f t="shared" si="659"/>
        <v>1</v>
      </c>
      <c r="P664" s="6">
        <f t="shared" si="659"/>
        <v>1</v>
      </c>
      <c r="Q664" s="6">
        <f t="shared" si="659"/>
        <v>1</v>
      </c>
      <c r="R664" s="6">
        <f t="shared" si="659"/>
        <v>1</v>
      </c>
    </row>
    <row r="665" spans="1:18" ht="13">
      <c r="A665" s="11" t="s">
        <v>1863</v>
      </c>
      <c r="B665" s="17">
        <f>VLOOKUP(A665,list!A:P,16,FALSE)</f>
        <v>46096</v>
      </c>
      <c r="C665" s="18">
        <f>VLOOKUP(A665,list!A:P,3,FALSE)</f>
        <v>1400</v>
      </c>
      <c r="D665" s="6" t="str">
        <f>VLOOKUP(A665,list!A:P,12,FALSE)</f>
        <v>Pangrati</v>
      </c>
      <c r="E665" s="6" t="str">
        <f t="shared" ref="E665:R665" si="660">IF($B665&lt;E$3,1,"")</f>
        <v/>
      </c>
      <c r="F665" s="6" t="str">
        <f t="shared" si="660"/>
        <v/>
      </c>
      <c r="G665" s="6" t="str">
        <f t="shared" si="660"/>
        <v/>
      </c>
      <c r="H665" s="6" t="str">
        <f t="shared" si="660"/>
        <v/>
      </c>
      <c r="I665" s="6" t="str">
        <f t="shared" si="660"/>
        <v/>
      </c>
      <c r="J665" s="6" t="str">
        <f t="shared" si="660"/>
        <v/>
      </c>
      <c r="K665" s="6" t="str">
        <f t="shared" si="660"/>
        <v/>
      </c>
      <c r="L665" s="6" t="str">
        <f t="shared" si="660"/>
        <v/>
      </c>
      <c r="M665" s="6" t="str">
        <f t="shared" si="660"/>
        <v/>
      </c>
      <c r="N665" s="6" t="str">
        <f t="shared" si="660"/>
        <v/>
      </c>
      <c r="O665" s="6" t="str">
        <f t="shared" si="660"/>
        <v/>
      </c>
      <c r="P665" s="6" t="str">
        <f t="shared" si="660"/>
        <v/>
      </c>
      <c r="Q665" s="6" t="str">
        <f t="shared" si="660"/>
        <v/>
      </c>
      <c r="R665" s="6" t="str">
        <f t="shared" si="660"/>
        <v/>
      </c>
    </row>
    <row r="666" spans="1:18" ht="13">
      <c r="A666" s="11" t="s">
        <v>1866</v>
      </c>
      <c r="B666" s="17">
        <f>VLOOKUP(A666,list!A:P,16,FALSE)</f>
        <v>45731</v>
      </c>
      <c r="C666" s="18">
        <f>VLOOKUP(A666,list!A:P,3,FALSE)</f>
        <v>1600</v>
      </c>
      <c r="D666" s="6" t="str">
        <f>VLOOKUP(A666,list!A:P,12,FALSE)</f>
        <v>Alimos</v>
      </c>
      <c r="E666" s="6" t="str">
        <f t="shared" ref="E666:R666" si="661">IF($B666&lt;E$3,1,"")</f>
        <v/>
      </c>
      <c r="F666" s="6" t="str">
        <f t="shared" si="661"/>
        <v/>
      </c>
      <c r="G666" s="6" t="str">
        <f t="shared" si="661"/>
        <v/>
      </c>
      <c r="H666" s="6" t="str">
        <f t="shared" si="661"/>
        <v/>
      </c>
      <c r="I666" s="6" t="str">
        <f t="shared" si="661"/>
        <v/>
      </c>
      <c r="J666" s="6">
        <f t="shared" si="661"/>
        <v>1</v>
      </c>
      <c r="K666" s="6">
        <f t="shared" si="661"/>
        <v>1</v>
      </c>
      <c r="L666" s="6">
        <f t="shared" si="661"/>
        <v>1</v>
      </c>
      <c r="M666" s="6">
        <f t="shared" si="661"/>
        <v>1</v>
      </c>
      <c r="N666" s="6">
        <f t="shared" si="661"/>
        <v>1</v>
      </c>
      <c r="O666" s="6">
        <f t="shared" si="661"/>
        <v>1</v>
      </c>
      <c r="P666" s="6">
        <f t="shared" si="661"/>
        <v>1</v>
      </c>
      <c r="Q666" s="6">
        <f t="shared" si="661"/>
        <v>1</v>
      </c>
      <c r="R666" s="6">
        <f t="shared" si="661"/>
        <v>1</v>
      </c>
    </row>
    <row r="667" spans="1:18" ht="13">
      <c r="A667" s="11" t="s">
        <v>479</v>
      </c>
      <c r="B667" s="17">
        <f>VLOOKUP(A667,list!A:P,16,FALSE)</f>
        <v>45823</v>
      </c>
      <c r="C667" s="18">
        <f>VLOOKUP(A667,list!A:P,3,FALSE)</f>
        <v>830</v>
      </c>
      <c r="D667" s="6" t="str">
        <f>VLOOKUP(A667,list!A:P,12,FALSE)</f>
        <v>Agia Paraskevi</v>
      </c>
      <c r="E667" s="6" t="str">
        <f t="shared" ref="E667:R667" si="662">IF($B667&lt;E$3,1,"")</f>
        <v/>
      </c>
      <c r="F667" s="6" t="str">
        <f t="shared" si="662"/>
        <v/>
      </c>
      <c r="G667" s="6" t="str">
        <f t="shared" si="662"/>
        <v/>
      </c>
      <c r="H667" s="6" t="str">
        <f t="shared" si="662"/>
        <v/>
      </c>
      <c r="I667" s="6" t="str">
        <f t="shared" si="662"/>
        <v/>
      </c>
      <c r="J667" s="6" t="str">
        <f t="shared" si="662"/>
        <v/>
      </c>
      <c r="K667" s="6" t="str">
        <f t="shared" si="662"/>
        <v/>
      </c>
      <c r="L667" s="6" t="str">
        <f t="shared" si="662"/>
        <v/>
      </c>
      <c r="M667" s="6">
        <f t="shared" si="662"/>
        <v>1</v>
      </c>
      <c r="N667" s="6">
        <f t="shared" si="662"/>
        <v>1</v>
      </c>
      <c r="O667" s="6">
        <f t="shared" si="662"/>
        <v>1</v>
      </c>
      <c r="P667" s="6">
        <f t="shared" si="662"/>
        <v>1</v>
      </c>
      <c r="Q667" s="6">
        <f t="shared" si="662"/>
        <v>1</v>
      </c>
      <c r="R667" s="6">
        <f t="shared" si="662"/>
        <v>1</v>
      </c>
    </row>
    <row r="668" spans="1:18" ht="13">
      <c r="A668" s="11" t="s">
        <v>1869</v>
      </c>
      <c r="B668" s="17">
        <f>VLOOKUP(A668,list!A:P,16,FALSE)</f>
        <v>45853</v>
      </c>
      <c r="C668" s="18">
        <f>VLOOKUP(A668,list!A:P,3,FALSE)</f>
        <v>910</v>
      </c>
      <c r="D668" s="6" t="str">
        <f>VLOOKUP(A668,list!A:P,12,FALSE)</f>
        <v>Pangrati</v>
      </c>
      <c r="E668" s="6" t="str">
        <f t="shared" ref="E668:R668" si="663">IF($B668&lt;E$3,1,"")</f>
        <v/>
      </c>
      <c r="F668" s="6" t="str">
        <f t="shared" si="663"/>
        <v/>
      </c>
      <c r="G668" s="6" t="str">
        <f t="shared" si="663"/>
        <v/>
      </c>
      <c r="H668" s="6" t="str">
        <f t="shared" si="663"/>
        <v/>
      </c>
      <c r="I668" s="6" t="str">
        <f t="shared" si="663"/>
        <v/>
      </c>
      <c r="J668" s="6" t="str">
        <f t="shared" si="663"/>
        <v/>
      </c>
      <c r="K668" s="6" t="str">
        <f t="shared" si="663"/>
        <v/>
      </c>
      <c r="L668" s="6" t="str">
        <f t="shared" si="663"/>
        <v/>
      </c>
      <c r="M668" s="6" t="str">
        <f t="shared" si="663"/>
        <v/>
      </c>
      <c r="N668" s="6">
        <f t="shared" si="663"/>
        <v>1</v>
      </c>
      <c r="O668" s="6">
        <f t="shared" si="663"/>
        <v>1</v>
      </c>
      <c r="P668" s="6">
        <f t="shared" si="663"/>
        <v>1</v>
      </c>
      <c r="Q668" s="6">
        <f t="shared" si="663"/>
        <v>1</v>
      </c>
      <c r="R668" s="6">
        <f t="shared" si="663"/>
        <v>1</v>
      </c>
    </row>
    <row r="669" spans="1:18" ht="13">
      <c r="A669" s="11" t="s">
        <v>1872</v>
      </c>
      <c r="B669" s="17">
        <f>VLOOKUP(A669,list!A:P,16,FALSE)</f>
        <v>45853</v>
      </c>
      <c r="C669" s="18">
        <f>VLOOKUP(A669,list!A:P,3,FALSE)</f>
        <v>1010</v>
      </c>
      <c r="D669" s="6" t="str">
        <f>VLOOKUP(A669,list!A:P,12,FALSE)</f>
        <v>Ampelokipoi</v>
      </c>
      <c r="E669" s="6" t="str">
        <f t="shared" ref="E669:R669" si="664">IF($B669&lt;E$3,1,"")</f>
        <v/>
      </c>
      <c r="F669" s="6" t="str">
        <f t="shared" si="664"/>
        <v/>
      </c>
      <c r="G669" s="6" t="str">
        <f t="shared" si="664"/>
        <v/>
      </c>
      <c r="H669" s="6" t="str">
        <f t="shared" si="664"/>
        <v/>
      </c>
      <c r="I669" s="6" t="str">
        <f t="shared" si="664"/>
        <v/>
      </c>
      <c r="J669" s="6" t="str">
        <f t="shared" si="664"/>
        <v/>
      </c>
      <c r="K669" s="6" t="str">
        <f t="shared" si="664"/>
        <v/>
      </c>
      <c r="L669" s="6" t="str">
        <f t="shared" si="664"/>
        <v/>
      </c>
      <c r="M669" s="6" t="str">
        <f t="shared" si="664"/>
        <v/>
      </c>
      <c r="N669" s="6">
        <f t="shared" si="664"/>
        <v>1</v>
      </c>
      <c r="O669" s="6">
        <f t="shared" si="664"/>
        <v>1</v>
      </c>
      <c r="P669" s="6">
        <f t="shared" si="664"/>
        <v>1</v>
      </c>
      <c r="Q669" s="6">
        <f t="shared" si="664"/>
        <v>1</v>
      </c>
      <c r="R669" s="6">
        <f t="shared" si="664"/>
        <v>1</v>
      </c>
    </row>
    <row r="670" spans="1:18" ht="13">
      <c r="A670" s="11" t="s">
        <v>3728</v>
      </c>
      <c r="B670" s="17">
        <f>VLOOKUP(A670,list!A:P,16,FALSE)</f>
        <v>45853</v>
      </c>
      <c r="C670" s="18">
        <f>VLOOKUP(A670,list!A:P,3,FALSE)</f>
        <v>1220</v>
      </c>
      <c r="D670" s="6" t="str">
        <f>VLOOKUP(A670,list!A:P,12,FALSE)</f>
        <v>Pangrati</v>
      </c>
      <c r="E670" s="6" t="str">
        <f t="shared" ref="E670:R670" si="665">IF($B670&lt;E$3,1,"")</f>
        <v/>
      </c>
      <c r="F670" s="6" t="str">
        <f t="shared" si="665"/>
        <v/>
      </c>
      <c r="G670" s="6" t="str">
        <f t="shared" si="665"/>
        <v/>
      </c>
      <c r="H670" s="6" t="str">
        <f t="shared" si="665"/>
        <v/>
      </c>
      <c r="I670" s="6" t="str">
        <f t="shared" si="665"/>
        <v/>
      </c>
      <c r="J670" s="6" t="str">
        <f t="shared" si="665"/>
        <v/>
      </c>
      <c r="K670" s="6" t="str">
        <f t="shared" si="665"/>
        <v/>
      </c>
      <c r="L670" s="6" t="str">
        <f t="shared" si="665"/>
        <v/>
      </c>
      <c r="M670" s="6" t="str">
        <f t="shared" si="665"/>
        <v/>
      </c>
      <c r="N670" s="6">
        <f t="shared" si="665"/>
        <v>1</v>
      </c>
      <c r="O670" s="6">
        <f t="shared" si="665"/>
        <v>1</v>
      </c>
      <c r="P670" s="6">
        <f t="shared" si="665"/>
        <v>1</v>
      </c>
      <c r="Q670" s="6">
        <f t="shared" si="665"/>
        <v>1</v>
      </c>
      <c r="R670" s="6">
        <f t="shared" si="665"/>
        <v>1</v>
      </c>
    </row>
    <row r="671" spans="1:18" ht="13">
      <c r="A671" s="11" t="s">
        <v>1875</v>
      </c>
      <c r="B671" s="17">
        <f>VLOOKUP(A671,list!A:P,16,FALSE)</f>
        <v>45853</v>
      </c>
      <c r="C671" s="18">
        <f>VLOOKUP(A671,list!A:P,3,FALSE)</f>
        <v>1640</v>
      </c>
      <c r="D671" s="6" t="str">
        <f>VLOOKUP(A671,list!A:P,12,FALSE)</f>
        <v>Chalandri</v>
      </c>
      <c r="E671" s="6" t="str">
        <f t="shared" ref="E671:R671" si="666">IF($B671&lt;E$3,1,"")</f>
        <v/>
      </c>
      <c r="F671" s="6" t="str">
        <f t="shared" si="666"/>
        <v/>
      </c>
      <c r="G671" s="6" t="str">
        <f t="shared" si="666"/>
        <v/>
      </c>
      <c r="H671" s="6" t="str">
        <f t="shared" si="666"/>
        <v/>
      </c>
      <c r="I671" s="6" t="str">
        <f t="shared" si="666"/>
        <v/>
      </c>
      <c r="J671" s="6" t="str">
        <f t="shared" si="666"/>
        <v/>
      </c>
      <c r="K671" s="6" t="str">
        <f t="shared" si="666"/>
        <v/>
      </c>
      <c r="L671" s="6" t="str">
        <f t="shared" si="666"/>
        <v/>
      </c>
      <c r="M671" s="6" t="str">
        <f t="shared" si="666"/>
        <v/>
      </c>
      <c r="N671" s="6">
        <f t="shared" si="666"/>
        <v>1</v>
      </c>
      <c r="O671" s="6">
        <f t="shared" si="666"/>
        <v>1</v>
      </c>
      <c r="P671" s="6">
        <f t="shared" si="666"/>
        <v>1</v>
      </c>
      <c r="Q671" s="6">
        <f t="shared" si="666"/>
        <v>1</v>
      </c>
      <c r="R671" s="6">
        <f t="shared" si="666"/>
        <v>1</v>
      </c>
    </row>
    <row r="672" spans="1:18" ht="13">
      <c r="A672" s="11" t="s">
        <v>3731</v>
      </c>
      <c r="B672" s="17">
        <f>VLOOKUP(A672,list!A:P,16,FALSE)</f>
        <v>45853</v>
      </c>
      <c r="C672" s="18">
        <f>VLOOKUP(A672,list!A:P,3,FALSE)</f>
        <v>1750</v>
      </c>
      <c r="D672" s="6" t="str">
        <f>VLOOKUP(A672,list!A:P,12,FALSE)</f>
        <v>Marousi</v>
      </c>
      <c r="E672" s="6" t="str">
        <f t="shared" ref="E672:R672" si="667">IF($B672&lt;E$3,1,"")</f>
        <v/>
      </c>
      <c r="F672" s="6" t="str">
        <f t="shared" si="667"/>
        <v/>
      </c>
      <c r="G672" s="6" t="str">
        <f t="shared" si="667"/>
        <v/>
      </c>
      <c r="H672" s="6" t="str">
        <f t="shared" si="667"/>
        <v/>
      </c>
      <c r="I672" s="6" t="str">
        <f t="shared" si="667"/>
        <v/>
      </c>
      <c r="J672" s="6" t="str">
        <f t="shared" si="667"/>
        <v/>
      </c>
      <c r="K672" s="6" t="str">
        <f t="shared" si="667"/>
        <v/>
      </c>
      <c r="L672" s="6" t="str">
        <f t="shared" si="667"/>
        <v/>
      </c>
      <c r="M672" s="6" t="str">
        <f t="shared" si="667"/>
        <v/>
      </c>
      <c r="N672" s="6">
        <f t="shared" si="667"/>
        <v>1</v>
      </c>
      <c r="O672" s="6">
        <f t="shared" si="667"/>
        <v>1</v>
      </c>
      <c r="P672" s="6">
        <f t="shared" si="667"/>
        <v>1</v>
      </c>
      <c r="Q672" s="6">
        <f t="shared" si="667"/>
        <v>1</v>
      </c>
      <c r="R672" s="6">
        <f t="shared" si="667"/>
        <v>1</v>
      </c>
    </row>
    <row r="673" spans="1:18" ht="13">
      <c r="A673" s="11" t="s">
        <v>1878</v>
      </c>
      <c r="B673" s="17">
        <f>VLOOKUP(A673,list!A:P,16,FALSE)</f>
        <v>45672</v>
      </c>
      <c r="C673" s="18">
        <f>VLOOKUP(A673,list!A:P,3,FALSE)</f>
        <v>1220</v>
      </c>
      <c r="D673" s="6" t="str">
        <f>VLOOKUP(A673,list!A:P,12,FALSE)</f>
        <v>Acropolis</v>
      </c>
      <c r="E673" s="6" t="str">
        <f t="shared" ref="E673:R673" si="668">IF($B673&lt;E$3,1,"")</f>
        <v/>
      </c>
      <c r="F673" s="6" t="str">
        <f t="shared" si="668"/>
        <v/>
      </c>
      <c r="G673" s="6" t="str">
        <f t="shared" si="668"/>
        <v/>
      </c>
      <c r="H673" s="6">
        <f t="shared" si="668"/>
        <v>1</v>
      </c>
      <c r="I673" s="6">
        <f t="shared" si="668"/>
        <v>1</v>
      </c>
      <c r="J673" s="6">
        <f t="shared" si="668"/>
        <v>1</v>
      </c>
      <c r="K673" s="6">
        <f t="shared" si="668"/>
        <v>1</v>
      </c>
      <c r="L673" s="6">
        <f t="shared" si="668"/>
        <v>1</v>
      </c>
      <c r="M673" s="6">
        <f t="shared" si="668"/>
        <v>1</v>
      </c>
      <c r="N673" s="6">
        <f t="shared" si="668"/>
        <v>1</v>
      </c>
      <c r="O673" s="6">
        <f t="shared" si="668"/>
        <v>1</v>
      </c>
      <c r="P673" s="6">
        <f t="shared" si="668"/>
        <v>1</v>
      </c>
      <c r="Q673" s="6">
        <f t="shared" si="668"/>
        <v>1</v>
      </c>
      <c r="R673" s="6">
        <f t="shared" si="668"/>
        <v>1</v>
      </c>
    </row>
    <row r="674" spans="1:18" ht="13">
      <c r="A674" s="11" t="s">
        <v>1881</v>
      </c>
      <c r="B674" s="17">
        <f>VLOOKUP(A674,list!A:P,16,FALSE)</f>
        <v>45672</v>
      </c>
      <c r="C674" s="18">
        <f>VLOOKUP(A674,list!A:P,3,FALSE)</f>
        <v>1580</v>
      </c>
      <c r="D674" s="6" t="str">
        <f>VLOOKUP(A674,list!A:P,12,FALSE)</f>
        <v>Chalandri</v>
      </c>
      <c r="E674" s="6" t="str">
        <f t="shared" ref="E674:R674" si="669">IF($B674&lt;E$3,1,"")</f>
        <v/>
      </c>
      <c r="F674" s="6" t="str">
        <f t="shared" si="669"/>
        <v/>
      </c>
      <c r="G674" s="6" t="str">
        <f t="shared" si="669"/>
        <v/>
      </c>
      <c r="H674" s="6">
        <f t="shared" si="669"/>
        <v>1</v>
      </c>
      <c r="I674" s="6">
        <f t="shared" si="669"/>
        <v>1</v>
      </c>
      <c r="J674" s="6">
        <f t="shared" si="669"/>
        <v>1</v>
      </c>
      <c r="K674" s="6">
        <f t="shared" si="669"/>
        <v>1</v>
      </c>
      <c r="L674" s="6">
        <f t="shared" si="669"/>
        <v>1</v>
      </c>
      <c r="M674" s="6">
        <f t="shared" si="669"/>
        <v>1</v>
      </c>
      <c r="N674" s="6">
        <f t="shared" si="669"/>
        <v>1</v>
      </c>
      <c r="O674" s="6">
        <f t="shared" si="669"/>
        <v>1</v>
      </c>
      <c r="P674" s="6">
        <f t="shared" si="669"/>
        <v>1</v>
      </c>
      <c r="Q674" s="6">
        <f t="shared" si="669"/>
        <v>1</v>
      </c>
      <c r="R674" s="6">
        <f t="shared" si="669"/>
        <v>1</v>
      </c>
    </row>
    <row r="675" spans="1:18" ht="13">
      <c r="A675" s="11" t="s">
        <v>3734</v>
      </c>
      <c r="B675" s="17">
        <f>VLOOKUP(A675,list!A:P,16,FALSE)</f>
        <v>45672</v>
      </c>
      <c r="C675" s="18">
        <f>VLOOKUP(A675,list!A:P,3,FALSE)</f>
        <v>1640</v>
      </c>
      <c r="D675" s="6" t="str">
        <f>VLOOKUP(A675,list!A:P,12,FALSE)</f>
        <v>Marousi</v>
      </c>
      <c r="E675" s="6" t="str">
        <f t="shared" ref="E675:R675" si="670">IF($B675&lt;E$3,1,"")</f>
        <v/>
      </c>
      <c r="F675" s="6" t="str">
        <f t="shared" si="670"/>
        <v/>
      </c>
      <c r="G675" s="6" t="str">
        <f t="shared" si="670"/>
        <v/>
      </c>
      <c r="H675" s="6">
        <f t="shared" si="670"/>
        <v>1</v>
      </c>
      <c r="I675" s="6">
        <f t="shared" si="670"/>
        <v>1</v>
      </c>
      <c r="J675" s="6">
        <f t="shared" si="670"/>
        <v>1</v>
      </c>
      <c r="K675" s="6">
        <f t="shared" si="670"/>
        <v>1</v>
      </c>
      <c r="L675" s="6">
        <f t="shared" si="670"/>
        <v>1</v>
      </c>
      <c r="M675" s="6">
        <f t="shared" si="670"/>
        <v>1</v>
      </c>
      <c r="N675" s="6">
        <f t="shared" si="670"/>
        <v>1</v>
      </c>
      <c r="O675" s="6">
        <f t="shared" si="670"/>
        <v>1</v>
      </c>
      <c r="P675" s="6">
        <f t="shared" si="670"/>
        <v>1</v>
      </c>
      <c r="Q675" s="6">
        <f t="shared" si="670"/>
        <v>1</v>
      </c>
      <c r="R675" s="6">
        <f t="shared" si="670"/>
        <v>1</v>
      </c>
    </row>
    <row r="676" spans="1:18" ht="13">
      <c r="A676" s="11" t="s">
        <v>482</v>
      </c>
      <c r="B676" s="17">
        <f>VLOOKUP(A676,list!A:P,16,FALSE)</f>
        <v>45703</v>
      </c>
      <c r="C676" s="18">
        <f>VLOOKUP(A676,list!A:P,3,FALSE)</f>
        <v>800</v>
      </c>
      <c r="D676" s="6" t="str">
        <f>VLOOKUP(A676,list!A:P,12,FALSE)</f>
        <v>Pangrati</v>
      </c>
      <c r="E676" s="6" t="str">
        <f t="shared" ref="E676:R676" si="671">IF($B676&lt;E$3,1,"")</f>
        <v/>
      </c>
      <c r="F676" s="6" t="str">
        <f t="shared" si="671"/>
        <v/>
      </c>
      <c r="G676" s="6" t="str">
        <f t="shared" si="671"/>
        <v/>
      </c>
      <c r="H676" s="6" t="str">
        <f t="shared" si="671"/>
        <v/>
      </c>
      <c r="I676" s="6">
        <f t="shared" si="671"/>
        <v>1</v>
      </c>
      <c r="J676" s="6">
        <f t="shared" si="671"/>
        <v>1</v>
      </c>
      <c r="K676" s="6">
        <f t="shared" si="671"/>
        <v>1</v>
      </c>
      <c r="L676" s="6">
        <f t="shared" si="671"/>
        <v>1</v>
      </c>
      <c r="M676" s="6">
        <f t="shared" si="671"/>
        <v>1</v>
      </c>
      <c r="N676" s="6">
        <f t="shared" si="671"/>
        <v>1</v>
      </c>
      <c r="O676" s="6">
        <f t="shared" si="671"/>
        <v>1</v>
      </c>
      <c r="P676" s="6">
        <f t="shared" si="671"/>
        <v>1</v>
      </c>
      <c r="Q676" s="6">
        <f t="shared" si="671"/>
        <v>1</v>
      </c>
      <c r="R676" s="6">
        <f t="shared" si="671"/>
        <v>1</v>
      </c>
    </row>
    <row r="677" spans="1:18" ht="13">
      <c r="A677" s="11" t="s">
        <v>3737</v>
      </c>
      <c r="B677" s="17">
        <f>VLOOKUP(A677,list!A:P,16,FALSE)</f>
        <v>45703</v>
      </c>
      <c r="C677" s="18">
        <f>VLOOKUP(A677,list!A:P,3,FALSE)</f>
        <v>2280</v>
      </c>
      <c r="D677" s="6" t="str">
        <f>VLOOKUP(A677,list!A:P,12,FALSE)</f>
        <v>Palaio Faliro</v>
      </c>
      <c r="E677" s="6" t="str">
        <f t="shared" ref="E677:R677" si="672">IF($B677&lt;E$3,1,"")</f>
        <v/>
      </c>
      <c r="F677" s="6" t="str">
        <f t="shared" si="672"/>
        <v/>
      </c>
      <c r="G677" s="6" t="str">
        <f t="shared" si="672"/>
        <v/>
      </c>
      <c r="H677" s="6" t="str">
        <f t="shared" si="672"/>
        <v/>
      </c>
      <c r="I677" s="6">
        <f t="shared" si="672"/>
        <v>1</v>
      </c>
      <c r="J677" s="6">
        <f t="shared" si="672"/>
        <v>1</v>
      </c>
      <c r="K677" s="6">
        <f t="shared" si="672"/>
        <v>1</v>
      </c>
      <c r="L677" s="6">
        <f t="shared" si="672"/>
        <v>1</v>
      </c>
      <c r="M677" s="6">
        <f t="shared" si="672"/>
        <v>1</v>
      </c>
      <c r="N677" s="6">
        <f t="shared" si="672"/>
        <v>1</v>
      </c>
      <c r="O677" s="6">
        <f t="shared" si="672"/>
        <v>1</v>
      </c>
      <c r="P677" s="6">
        <f t="shared" si="672"/>
        <v>1</v>
      </c>
      <c r="Q677" s="6">
        <f t="shared" si="672"/>
        <v>1</v>
      </c>
      <c r="R677" s="6">
        <f t="shared" si="672"/>
        <v>1</v>
      </c>
    </row>
    <row r="678" spans="1:18" ht="13">
      <c r="A678" s="11" t="s">
        <v>485</v>
      </c>
      <c r="B678" s="17">
        <f>VLOOKUP(A678,list!A:P,16,FALSE)</f>
        <v>45641</v>
      </c>
      <c r="C678" s="18">
        <f>VLOOKUP(A678,list!A:P,3,FALSE)</f>
        <v>850</v>
      </c>
      <c r="D678" s="6" t="str">
        <f>VLOOKUP(A678,list!A:P,12,FALSE)</f>
        <v>Vasilissis Sofias Avenue</v>
      </c>
      <c r="E678" s="6" t="str">
        <f t="shared" ref="E678:R678" si="673">IF($B678&lt;E$3,1,"")</f>
        <v/>
      </c>
      <c r="F678" s="6" t="str">
        <f t="shared" si="673"/>
        <v/>
      </c>
      <c r="G678" s="6">
        <f t="shared" si="673"/>
        <v>1</v>
      </c>
      <c r="H678" s="6">
        <f t="shared" si="673"/>
        <v>1</v>
      </c>
      <c r="I678" s="6">
        <f t="shared" si="673"/>
        <v>1</v>
      </c>
      <c r="J678" s="6">
        <f t="shared" si="673"/>
        <v>1</v>
      </c>
      <c r="K678" s="6">
        <f t="shared" si="673"/>
        <v>1</v>
      </c>
      <c r="L678" s="6">
        <f t="shared" si="673"/>
        <v>1</v>
      </c>
      <c r="M678" s="6">
        <f t="shared" si="673"/>
        <v>1</v>
      </c>
      <c r="N678" s="6">
        <f t="shared" si="673"/>
        <v>1</v>
      </c>
      <c r="O678" s="6">
        <f t="shared" si="673"/>
        <v>1</v>
      </c>
      <c r="P678" s="6">
        <f t="shared" si="673"/>
        <v>1</v>
      </c>
      <c r="Q678" s="6">
        <f t="shared" si="673"/>
        <v>1</v>
      </c>
      <c r="R678" s="6">
        <f t="shared" si="673"/>
        <v>1</v>
      </c>
    </row>
    <row r="679" spans="1:18" ht="13">
      <c r="A679" s="11" t="s">
        <v>488</v>
      </c>
      <c r="B679" s="17">
        <f>VLOOKUP(A679,list!A:P,16,FALSE)</f>
        <v>45641</v>
      </c>
      <c r="C679" s="18">
        <f>VLOOKUP(A679,list!A:P,3,FALSE)</f>
        <v>860</v>
      </c>
      <c r="D679" s="6" t="str">
        <f>VLOOKUP(A679,list!A:P,12,FALSE)</f>
        <v>Kifisia</v>
      </c>
      <c r="E679" s="6" t="str">
        <f t="shared" ref="E679:R679" si="674">IF($B679&lt;E$3,1,"")</f>
        <v/>
      </c>
      <c r="F679" s="6" t="str">
        <f t="shared" si="674"/>
        <v/>
      </c>
      <c r="G679" s="6">
        <f t="shared" si="674"/>
        <v>1</v>
      </c>
      <c r="H679" s="6">
        <f t="shared" si="674"/>
        <v>1</v>
      </c>
      <c r="I679" s="6">
        <f t="shared" si="674"/>
        <v>1</v>
      </c>
      <c r="J679" s="6">
        <f t="shared" si="674"/>
        <v>1</v>
      </c>
      <c r="K679" s="6">
        <f t="shared" si="674"/>
        <v>1</v>
      </c>
      <c r="L679" s="6">
        <f t="shared" si="674"/>
        <v>1</v>
      </c>
      <c r="M679" s="6">
        <f t="shared" si="674"/>
        <v>1</v>
      </c>
      <c r="N679" s="6">
        <f t="shared" si="674"/>
        <v>1</v>
      </c>
      <c r="O679" s="6">
        <f t="shared" si="674"/>
        <v>1</v>
      </c>
      <c r="P679" s="6">
        <f t="shared" si="674"/>
        <v>1</v>
      </c>
      <c r="Q679" s="6">
        <f t="shared" si="674"/>
        <v>1</v>
      </c>
      <c r="R679" s="6">
        <f t="shared" si="674"/>
        <v>1</v>
      </c>
    </row>
    <row r="680" spans="1:18" ht="13">
      <c r="A680" s="11" t="s">
        <v>1884</v>
      </c>
      <c r="B680" s="17">
        <f>VLOOKUP(A680,list!A:P,16,FALSE)</f>
        <v>45641</v>
      </c>
      <c r="C680" s="18">
        <f>VLOOKUP(A680,list!A:P,3,FALSE)</f>
        <v>910</v>
      </c>
      <c r="D680" s="6" t="str">
        <f>VLOOKUP(A680,list!A:P,12,FALSE)</f>
        <v>Nea Smyrni</v>
      </c>
      <c r="E680" s="6" t="str">
        <f t="shared" ref="E680:R680" si="675">IF($B680&lt;E$3,1,"")</f>
        <v/>
      </c>
      <c r="F680" s="6" t="str">
        <f t="shared" si="675"/>
        <v/>
      </c>
      <c r="G680" s="6">
        <f t="shared" si="675"/>
        <v>1</v>
      </c>
      <c r="H680" s="6">
        <f t="shared" si="675"/>
        <v>1</v>
      </c>
      <c r="I680" s="6">
        <f t="shared" si="675"/>
        <v>1</v>
      </c>
      <c r="J680" s="6">
        <f t="shared" si="675"/>
        <v>1</v>
      </c>
      <c r="K680" s="6">
        <f t="shared" si="675"/>
        <v>1</v>
      </c>
      <c r="L680" s="6">
        <f t="shared" si="675"/>
        <v>1</v>
      </c>
      <c r="M680" s="6">
        <f t="shared" si="675"/>
        <v>1</v>
      </c>
      <c r="N680" s="6">
        <f t="shared" si="675"/>
        <v>1</v>
      </c>
      <c r="O680" s="6">
        <f t="shared" si="675"/>
        <v>1</v>
      </c>
      <c r="P680" s="6">
        <f t="shared" si="675"/>
        <v>1</v>
      </c>
      <c r="Q680" s="6">
        <f t="shared" si="675"/>
        <v>1</v>
      </c>
      <c r="R680" s="6">
        <f t="shared" si="675"/>
        <v>1</v>
      </c>
    </row>
    <row r="681" spans="1:18" ht="13">
      <c r="A681" s="11" t="s">
        <v>1887</v>
      </c>
      <c r="B681" s="17">
        <f>VLOOKUP(A681,list!A:P,16,FALSE)</f>
        <v>45641</v>
      </c>
      <c r="C681" s="18">
        <f>VLOOKUP(A681,list!A:P,3,FALSE)</f>
        <v>990</v>
      </c>
      <c r="D681" s="6" t="str">
        <f>VLOOKUP(A681,list!A:P,12,FALSE)</f>
        <v>Marousi</v>
      </c>
      <c r="E681" s="6" t="str">
        <f t="shared" ref="E681:R681" si="676">IF($B681&lt;E$3,1,"")</f>
        <v/>
      </c>
      <c r="F681" s="6" t="str">
        <f t="shared" si="676"/>
        <v/>
      </c>
      <c r="G681" s="6">
        <f t="shared" si="676"/>
        <v>1</v>
      </c>
      <c r="H681" s="6">
        <f t="shared" si="676"/>
        <v>1</v>
      </c>
      <c r="I681" s="6">
        <f t="shared" si="676"/>
        <v>1</v>
      </c>
      <c r="J681" s="6">
        <f t="shared" si="676"/>
        <v>1</v>
      </c>
      <c r="K681" s="6">
        <f t="shared" si="676"/>
        <v>1</v>
      </c>
      <c r="L681" s="6">
        <f t="shared" si="676"/>
        <v>1</v>
      </c>
      <c r="M681" s="6">
        <f t="shared" si="676"/>
        <v>1</v>
      </c>
      <c r="N681" s="6">
        <f t="shared" si="676"/>
        <v>1</v>
      </c>
      <c r="O681" s="6">
        <f t="shared" si="676"/>
        <v>1</v>
      </c>
      <c r="P681" s="6">
        <f t="shared" si="676"/>
        <v>1</v>
      </c>
      <c r="Q681" s="6">
        <f t="shared" si="676"/>
        <v>1</v>
      </c>
      <c r="R681" s="6">
        <f t="shared" si="676"/>
        <v>1</v>
      </c>
    </row>
    <row r="682" spans="1:18" ht="13">
      <c r="A682" s="11" t="s">
        <v>1890</v>
      </c>
      <c r="B682" s="17">
        <f>VLOOKUP(A682,list!A:P,16,FALSE)</f>
        <v>45641</v>
      </c>
      <c r="C682" s="18">
        <f>VLOOKUP(A682,list!A:P,3,FALSE)</f>
        <v>1200</v>
      </c>
      <c r="D682" s="6" t="str">
        <f>VLOOKUP(A682,list!A:P,12,FALSE)</f>
        <v>Chalandri</v>
      </c>
      <c r="E682" s="6" t="str">
        <f t="shared" ref="E682:R682" si="677">IF($B682&lt;E$3,1,"")</f>
        <v/>
      </c>
      <c r="F682" s="6" t="str">
        <f t="shared" si="677"/>
        <v/>
      </c>
      <c r="G682" s="6">
        <f t="shared" si="677"/>
        <v>1</v>
      </c>
      <c r="H682" s="6">
        <f t="shared" si="677"/>
        <v>1</v>
      </c>
      <c r="I682" s="6">
        <f t="shared" si="677"/>
        <v>1</v>
      </c>
      <c r="J682" s="6">
        <f t="shared" si="677"/>
        <v>1</v>
      </c>
      <c r="K682" s="6">
        <f t="shared" si="677"/>
        <v>1</v>
      </c>
      <c r="L682" s="6">
        <f t="shared" si="677"/>
        <v>1</v>
      </c>
      <c r="M682" s="6">
        <f t="shared" si="677"/>
        <v>1</v>
      </c>
      <c r="N682" s="6">
        <f t="shared" si="677"/>
        <v>1</v>
      </c>
      <c r="O682" s="6">
        <f t="shared" si="677"/>
        <v>1</v>
      </c>
      <c r="P682" s="6">
        <f t="shared" si="677"/>
        <v>1</v>
      </c>
      <c r="Q682" s="6">
        <f t="shared" si="677"/>
        <v>1</v>
      </c>
      <c r="R682" s="6">
        <f t="shared" si="677"/>
        <v>1</v>
      </c>
    </row>
    <row r="683" spans="1:18" ht="13">
      <c r="A683" s="11" t="s">
        <v>1893</v>
      </c>
      <c r="B683" s="17">
        <f>VLOOKUP(A683,list!A:P,16,FALSE)</f>
        <v>45641</v>
      </c>
      <c r="C683" s="18">
        <f>VLOOKUP(A683,list!A:P,3,FALSE)</f>
        <v>1230</v>
      </c>
      <c r="D683" s="6" t="str">
        <f>VLOOKUP(A683,list!A:P,12,FALSE)</f>
        <v>Marousi</v>
      </c>
      <c r="E683" s="6" t="str">
        <f t="shared" ref="E683:R683" si="678">IF($B683&lt;E$3,1,"")</f>
        <v/>
      </c>
      <c r="F683" s="6" t="str">
        <f t="shared" si="678"/>
        <v/>
      </c>
      <c r="G683" s="6">
        <f t="shared" si="678"/>
        <v>1</v>
      </c>
      <c r="H683" s="6">
        <f t="shared" si="678"/>
        <v>1</v>
      </c>
      <c r="I683" s="6">
        <f t="shared" si="678"/>
        <v>1</v>
      </c>
      <c r="J683" s="6">
        <f t="shared" si="678"/>
        <v>1</v>
      </c>
      <c r="K683" s="6">
        <f t="shared" si="678"/>
        <v>1</v>
      </c>
      <c r="L683" s="6">
        <f t="shared" si="678"/>
        <v>1</v>
      </c>
      <c r="M683" s="6">
        <f t="shared" si="678"/>
        <v>1</v>
      </c>
      <c r="N683" s="6">
        <f t="shared" si="678"/>
        <v>1</v>
      </c>
      <c r="O683" s="6">
        <f t="shared" si="678"/>
        <v>1</v>
      </c>
      <c r="P683" s="6">
        <f t="shared" si="678"/>
        <v>1</v>
      </c>
      <c r="Q683" s="6">
        <f t="shared" si="678"/>
        <v>1</v>
      </c>
      <c r="R683" s="6">
        <f t="shared" si="678"/>
        <v>1</v>
      </c>
    </row>
    <row r="684" spans="1:18" ht="13">
      <c r="A684" s="11" t="s">
        <v>3740</v>
      </c>
      <c r="B684" s="17">
        <f>VLOOKUP(A684,list!A:P,16,FALSE)</f>
        <v>45641</v>
      </c>
      <c r="C684" s="18">
        <f>VLOOKUP(A684,list!A:P,3,FALSE)</f>
        <v>1510</v>
      </c>
      <c r="D684" s="6" t="str">
        <f>VLOOKUP(A684,list!A:P,12,FALSE)</f>
        <v>Kifisia</v>
      </c>
      <c r="E684" s="6" t="str">
        <f t="shared" ref="E684:R684" si="679">IF($B684&lt;E$3,1,"")</f>
        <v/>
      </c>
      <c r="F684" s="6" t="str">
        <f t="shared" si="679"/>
        <v/>
      </c>
      <c r="G684" s="6">
        <f t="shared" si="679"/>
        <v>1</v>
      </c>
      <c r="H684" s="6">
        <f t="shared" si="679"/>
        <v>1</v>
      </c>
      <c r="I684" s="6">
        <f t="shared" si="679"/>
        <v>1</v>
      </c>
      <c r="J684" s="6">
        <f t="shared" si="679"/>
        <v>1</v>
      </c>
      <c r="K684" s="6">
        <f t="shared" si="679"/>
        <v>1</v>
      </c>
      <c r="L684" s="6">
        <f t="shared" si="679"/>
        <v>1</v>
      </c>
      <c r="M684" s="6">
        <f t="shared" si="679"/>
        <v>1</v>
      </c>
      <c r="N684" s="6">
        <f t="shared" si="679"/>
        <v>1</v>
      </c>
      <c r="O684" s="6">
        <f t="shared" si="679"/>
        <v>1</v>
      </c>
      <c r="P684" s="6">
        <f t="shared" si="679"/>
        <v>1</v>
      </c>
      <c r="Q684" s="6">
        <f t="shared" si="679"/>
        <v>1</v>
      </c>
      <c r="R684" s="6">
        <f t="shared" si="679"/>
        <v>1</v>
      </c>
    </row>
    <row r="685" spans="1:18" ht="13">
      <c r="A685" s="11" t="s">
        <v>1896</v>
      </c>
      <c r="B685" s="17">
        <f>VLOOKUP(A685,list!A:P,16,FALSE)</f>
        <v>45884</v>
      </c>
      <c r="C685" s="18">
        <f>VLOOKUP(A685,list!A:P,3,FALSE)</f>
        <v>1550</v>
      </c>
      <c r="D685" s="6" t="str">
        <f>VLOOKUP(A685,list!A:P,12,FALSE)</f>
        <v>Neo Psychiko</v>
      </c>
      <c r="E685" s="6" t="str">
        <f t="shared" ref="E685:R685" si="680">IF($B685&lt;E$3,1,"")</f>
        <v/>
      </c>
      <c r="F685" s="6" t="str">
        <f t="shared" si="680"/>
        <v/>
      </c>
      <c r="G685" s="6" t="str">
        <f t="shared" si="680"/>
        <v/>
      </c>
      <c r="H685" s="6" t="str">
        <f t="shared" si="680"/>
        <v/>
      </c>
      <c r="I685" s="6" t="str">
        <f t="shared" si="680"/>
        <v/>
      </c>
      <c r="J685" s="6" t="str">
        <f t="shared" si="680"/>
        <v/>
      </c>
      <c r="K685" s="6" t="str">
        <f t="shared" si="680"/>
        <v/>
      </c>
      <c r="L685" s="6" t="str">
        <f t="shared" si="680"/>
        <v/>
      </c>
      <c r="M685" s="6" t="str">
        <f t="shared" si="680"/>
        <v/>
      </c>
      <c r="N685" s="6" t="str">
        <f t="shared" si="680"/>
        <v/>
      </c>
      <c r="O685" s="6">
        <f t="shared" si="680"/>
        <v>1</v>
      </c>
      <c r="P685" s="6">
        <f t="shared" si="680"/>
        <v>1</v>
      </c>
      <c r="Q685" s="6">
        <f t="shared" si="680"/>
        <v>1</v>
      </c>
      <c r="R685" s="6">
        <f t="shared" si="680"/>
        <v>1</v>
      </c>
    </row>
    <row r="686" spans="1:18" ht="13">
      <c r="A686" s="11" t="s">
        <v>1899</v>
      </c>
      <c r="B686" s="17">
        <f>VLOOKUP(A686,list!A:P,16,FALSE)</f>
        <v>45762</v>
      </c>
      <c r="C686" s="18">
        <f>VLOOKUP(A686,list!A:P,3,FALSE)</f>
        <v>890</v>
      </c>
      <c r="D686" s="6" t="str">
        <f>VLOOKUP(A686,list!A:P,12,FALSE)</f>
        <v>Pangrati</v>
      </c>
      <c r="E686" s="6" t="str">
        <f t="shared" ref="E686:R686" si="681">IF($B686&lt;E$3,1,"")</f>
        <v/>
      </c>
      <c r="F686" s="6" t="str">
        <f t="shared" si="681"/>
        <v/>
      </c>
      <c r="G686" s="6" t="str">
        <f t="shared" si="681"/>
        <v/>
      </c>
      <c r="H686" s="6" t="str">
        <f t="shared" si="681"/>
        <v/>
      </c>
      <c r="I686" s="6" t="str">
        <f t="shared" si="681"/>
        <v/>
      </c>
      <c r="J686" s="6" t="str">
        <f t="shared" si="681"/>
        <v/>
      </c>
      <c r="K686" s="6">
        <f t="shared" si="681"/>
        <v>1</v>
      </c>
      <c r="L686" s="6">
        <f t="shared" si="681"/>
        <v>1</v>
      </c>
      <c r="M686" s="6">
        <f t="shared" si="681"/>
        <v>1</v>
      </c>
      <c r="N686" s="6">
        <f t="shared" si="681"/>
        <v>1</v>
      </c>
      <c r="O686" s="6">
        <f t="shared" si="681"/>
        <v>1</v>
      </c>
      <c r="P686" s="6">
        <f t="shared" si="681"/>
        <v>1</v>
      </c>
      <c r="Q686" s="6">
        <f t="shared" si="681"/>
        <v>1</v>
      </c>
      <c r="R686" s="6">
        <f t="shared" si="681"/>
        <v>1</v>
      </c>
    </row>
    <row r="687" spans="1:18" ht="13">
      <c r="A687" s="11" t="s">
        <v>1902</v>
      </c>
      <c r="B687" s="17">
        <f>VLOOKUP(A687,list!A:P,16,FALSE)</f>
        <v>45762</v>
      </c>
      <c r="C687" s="18">
        <f>VLOOKUP(A687,list!A:P,3,FALSE)</f>
        <v>1780</v>
      </c>
      <c r="D687" s="6" t="str">
        <f>VLOOKUP(A687,list!A:P,12,FALSE)</f>
        <v>Elliniko</v>
      </c>
      <c r="E687" s="6" t="str">
        <f t="shared" ref="E687:R687" si="682">IF($B687&lt;E$3,1,"")</f>
        <v/>
      </c>
      <c r="F687" s="6" t="str">
        <f t="shared" si="682"/>
        <v/>
      </c>
      <c r="G687" s="6" t="str">
        <f t="shared" si="682"/>
        <v/>
      </c>
      <c r="H687" s="6" t="str">
        <f t="shared" si="682"/>
        <v/>
      </c>
      <c r="I687" s="6" t="str">
        <f t="shared" si="682"/>
        <v/>
      </c>
      <c r="J687" s="6" t="str">
        <f t="shared" si="682"/>
        <v/>
      </c>
      <c r="K687" s="6">
        <f t="shared" si="682"/>
        <v>1</v>
      </c>
      <c r="L687" s="6">
        <f t="shared" si="682"/>
        <v>1</v>
      </c>
      <c r="M687" s="6">
        <f t="shared" si="682"/>
        <v>1</v>
      </c>
      <c r="N687" s="6">
        <f t="shared" si="682"/>
        <v>1</v>
      </c>
      <c r="O687" s="6">
        <f t="shared" si="682"/>
        <v>1</v>
      </c>
      <c r="P687" s="6">
        <f t="shared" si="682"/>
        <v>1</v>
      </c>
      <c r="Q687" s="6">
        <f t="shared" si="682"/>
        <v>1</v>
      </c>
      <c r="R687" s="6">
        <f t="shared" si="682"/>
        <v>1</v>
      </c>
    </row>
    <row r="688" spans="1:18" ht="13">
      <c r="A688" s="11" t="s">
        <v>3743</v>
      </c>
      <c r="B688" s="17">
        <f>VLOOKUP(A688,list!A:P,16,FALSE)</f>
        <v>45762</v>
      </c>
      <c r="C688" s="18">
        <f>VLOOKUP(A688,list!A:P,3,FALSE)</f>
        <v>2060</v>
      </c>
      <c r="D688" s="6" t="str">
        <f>VLOOKUP(A688,list!A:P,12,FALSE)</f>
        <v>Kifisia</v>
      </c>
      <c r="E688" s="6" t="str">
        <f t="shared" ref="E688:R688" si="683">IF($B688&lt;E$3,1,"")</f>
        <v/>
      </c>
      <c r="F688" s="6" t="str">
        <f t="shared" si="683"/>
        <v/>
      </c>
      <c r="G688" s="6" t="str">
        <f t="shared" si="683"/>
        <v/>
      </c>
      <c r="H688" s="6" t="str">
        <f t="shared" si="683"/>
        <v/>
      </c>
      <c r="I688" s="6" t="str">
        <f t="shared" si="683"/>
        <v/>
      </c>
      <c r="J688" s="6" t="str">
        <f t="shared" si="683"/>
        <v/>
      </c>
      <c r="K688" s="6">
        <f t="shared" si="683"/>
        <v>1</v>
      </c>
      <c r="L688" s="6">
        <f t="shared" si="683"/>
        <v>1</v>
      </c>
      <c r="M688" s="6">
        <f t="shared" si="683"/>
        <v>1</v>
      </c>
      <c r="N688" s="6">
        <f t="shared" si="683"/>
        <v>1</v>
      </c>
      <c r="O688" s="6">
        <f t="shared" si="683"/>
        <v>1</v>
      </c>
      <c r="P688" s="6">
        <f t="shared" si="683"/>
        <v>1</v>
      </c>
      <c r="Q688" s="6">
        <f t="shared" si="683"/>
        <v>1</v>
      </c>
      <c r="R688" s="6">
        <f t="shared" si="683"/>
        <v>1</v>
      </c>
    </row>
    <row r="689" spans="1:18" ht="13">
      <c r="A689" s="11" t="s">
        <v>1905</v>
      </c>
      <c r="B689" s="17">
        <f>VLOOKUP(A689,list!A:P,16,FALSE)</f>
        <v>45914</v>
      </c>
      <c r="C689" s="18">
        <f>VLOOKUP(A689,list!A:P,3,FALSE)</f>
        <v>1180</v>
      </c>
      <c r="D689" s="6" t="str">
        <f>VLOOKUP(A689,list!A:P,12,FALSE)</f>
        <v>Pangrati</v>
      </c>
      <c r="E689" s="6" t="str">
        <f t="shared" ref="E689:R689" si="684">IF($B689&lt;E$3,1,"")</f>
        <v/>
      </c>
      <c r="F689" s="6" t="str">
        <f t="shared" si="684"/>
        <v/>
      </c>
      <c r="G689" s="6" t="str">
        <f t="shared" si="684"/>
        <v/>
      </c>
      <c r="H689" s="6" t="str">
        <f t="shared" si="684"/>
        <v/>
      </c>
      <c r="I689" s="6" t="str">
        <f t="shared" si="684"/>
        <v/>
      </c>
      <c r="J689" s="6" t="str">
        <f t="shared" si="684"/>
        <v/>
      </c>
      <c r="K689" s="6" t="str">
        <f t="shared" si="684"/>
        <v/>
      </c>
      <c r="L689" s="6" t="str">
        <f t="shared" si="684"/>
        <v/>
      </c>
      <c r="M689" s="6" t="str">
        <f t="shared" si="684"/>
        <v/>
      </c>
      <c r="N689" s="6" t="str">
        <f t="shared" si="684"/>
        <v/>
      </c>
      <c r="O689" s="6" t="str">
        <f t="shared" si="684"/>
        <v/>
      </c>
      <c r="P689" s="6">
        <f t="shared" si="684"/>
        <v>1</v>
      </c>
      <c r="Q689" s="6">
        <f t="shared" si="684"/>
        <v>1</v>
      </c>
      <c r="R689" s="6">
        <f t="shared" si="684"/>
        <v>1</v>
      </c>
    </row>
    <row r="690" spans="1:18" ht="13">
      <c r="A690" s="11" t="s">
        <v>1908</v>
      </c>
      <c r="B690" s="17">
        <f>VLOOKUP(A690,list!A:P,16,FALSE)</f>
        <v>46309</v>
      </c>
      <c r="C690" s="18">
        <f>VLOOKUP(A690,list!A:P,3,FALSE)</f>
        <v>1620</v>
      </c>
      <c r="D690" s="6" t="str">
        <f>VLOOKUP(A690,list!A:P,12,FALSE)</f>
        <v>Kolonaki</v>
      </c>
      <c r="E690" s="6" t="str">
        <f t="shared" ref="E690:R690" si="685">IF($B690&lt;E$3,1,"")</f>
        <v/>
      </c>
      <c r="F690" s="6" t="str">
        <f t="shared" si="685"/>
        <v/>
      </c>
      <c r="G690" s="6" t="str">
        <f t="shared" si="685"/>
        <v/>
      </c>
      <c r="H690" s="6" t="str">
        <f t="shared" si="685"/>
        <v/>
      </c>
      <c r="I690" s="6" t="str">
        <f t="shared" si="685"/>
        <v/>
      </c>
      <c r="J690" s="6" t="str">
        <f t="shared" si="685"/>
        <v/>
      </c>
      <c r="K690" s="6" t="str">
        <f t="shared" si="685"/>
        <v/>
      </c>
      <c r="L690" s="6" t="str">
        <f t="shared" si="685"/>
        <v/>
      </c>
      <c r="M690" s="6" t="str">
        <f t="shared" si="685"/>
        <v/>
      </c>
      <c r="N690" s="6" t="str">
        <f t="shared" si="685"/>
        <v/>
      </c>
      <c r="O690" s="6" t="str">
        <f t="shared" si="685"/>
        <v/>
      </c>
      <c r="P690" s="6" t="str">
        <f t="shared" si="685"/>
        <v/>
      </c>
      <c r="Q690" s="6" t="str">
        <f t="shared" si="685"/>
        <v/>
      </c>
      <c r="R690" s="6" t="str">
        <f t="shared" si="685"/>
        <v/>
      </c>
    </row>
    <row r="691" spans="1:18" ht="13">
      <c r="A691" s="11" t="s">
        <v>1911</v>
      </c>
      <c r="B691" s="17">
        <f>VLOOKUP(A691,list!A:P,16,FALSE)</f>
        <v>45944</v>
      </c>
      <c r="C691" s="18">
        <f>VLOOKUP(A691,list!A:P,3,FALSE)</f>
        <v>1350</v>
      </c>
      <c r="D691" s="6" t="str">
        <f>VLOOKUP(A691,list!A:P,12,FALSE)</f>
        <v>Ampelokipoi</v>
      </c>
      <c r="E691" s="6" t="str">
        <f t="shared" ref="E691:R691" si="686">IF($B691&lt;E$3,1,"")</f>
        <v/>
      </c>
      <c r="F691" s="6" t="str">
        <f t="shared" si="686"/>
        <v/>
      </c>
      <c r="G691" s="6" t="str">
        <f t="shared" si="686"/>
        <v/>
      </c>
      <c r="H691" s="6" t="str">
        <f t="shared" si="686"/>
        <v/>
      </c>
      <c r="I691" s="6" t="str">
        <f t="shared" si="686"/>
        <v/>
      </c>
      <c r="J691" s="6" t="str">
        <f t="shared" si="686"/>
        <v/>
      </c>
      <c r="K691" s="6" t="str">
        <f t="shared" si="686"/>
        <v/>
      </c>
      <c r="L691" s="6" t="str">
        <f t="shared" si="686"/>
        <v/>
      </c>
      <c r="M691" s="6" t="str">
        <f t="shared" si="686"/>
        <v/>
      </c>
      <c r="N691" s="6" t="str">
        <f t="shared" si="686"/>
        <v/>
      </c>
      <c r="O691" s="6" t="str">
        <f t="shared" si="686"/>
        <v/>
      </c>
      <c r="P691" s="6" t="str">
        <f t="shared" si="686"/>
        <v/>
      </c>
      <c r="Q691" s="6">
        <f t="shared" si="686"/>
        <v>1</v>
      </c>
      <c r="R691" s="6">
        <f t="shared" si="686"/>
        <v>1</v>
      </c>
    </row>
    <row r="692" spans="1:18" ht="13">
      <c r="A692" s="11" t="s">
        <v>3746</v>
      </c>
      <c r="B692" s="17">
        <f>VLOOKUP(A692,list!A:P,16,FALSE)</f>
        <v>45975</v>
      </c>
      <c r="C692" s="18">
        <f>VLOOKUP(A692,list!A:P,3,FALSE)</f>
        <v>1120</v>
      </c>
      <c r="D692" s="6" t="str">
        <f>VLOOKUP(A692,list!A:P,12,FALSE)</f>
        <v>Papagou</v>
      </c>
      <c r="E692" s="6" t="str">
        <f t="shared" ref="E692:R692" si="687">IF($B692&lt;E$3,1,"")</f>
        <v/>
      </c>
      <c r="F692" s="6" t="str">
        <f t="shared" si="687"/>
        <v/>
      </c>
      <c r="G692" s="6" t="str">
        <f t="shared" si="687"/>
        <v/>
      </c>
      <c r="H692" s="6" t="str">
        <f t="shared" si="687"/>
        <v/>
      </c>
      <c r="I692" s="6" t="str">
        <f t="shared" si="687"/>
        <v/>
      </c>
      <c r="J692" s="6" t="str">
        <f t="shared" si="687"/>
        <v/>
      </c>
      <c r="K692" s="6" t="str">
        <f t="shared" si="687"/>
        <v/>
      </c>
      <c r="L692" s="6" t="str">
        <f t="shared" si="687"/>
        <v/>
      </c>
      <c r="M692" s="6" t="str">
        <f t="shared" si="687"/>
        <v/>
      </c>
      <c r="N692" s="6" t="str">
        <f t="shared" si="687"/>
        <v/>
      </c>
      <c r="O692" s="6" t="str">
        <f t="shared" si="687"/>
        <v/>
      </c>
      <c r="P692" s="6" t="str">
        <f t="shared" si="687"/>
        <v/>
      </c>
      <c r="Q692" s="6" t="str">
        <f t="shared" si="687"/>
        <v/>
      </c>
      <c r="R692" s="6">
        <f t="shared" si="687"/>
        <v>1</v>
      </c>
    </row>
    <row r="693" spans="1:18" ht="13">
      <c r="A693" s="11" t="s">
        <v>1914</v>
      </c>
      <c r="B693" s="17">
        <f>VLOOKUP(A693,list!A:P,16,FALSE)</f>
        <v>45975</v>
      </c>
      <c r="C693" s="18">
        <f>VLOOKUP(A693,list!A:P,3,FALSE)</f>
        <v>1160</v>
      </c>
      <c r="D693" s="6" t="str">
        <f>VLOOKUP(A693,list!A:P,12,FALSE)</f>
        <v>Marousi</v>
      </c>
      <c r="E693" s="6" t="str">
        <f t="shared" ref="E693:R693" si="688">IF($B693&lt;E$3,1,"")</f>
        <v/>
      </c>
      <c r="F693" s="6" t="str">
        <f t="shared" si="688"/>
        <v/>
      </c>
      <c r="G693" s="6" t="str">
        <f t="shared" si="688"/>
        <v/>
      </c>
      <c r="H693" s="6" t="str">
        <f t="shared" si="688"/>
        <v/>
      </c>
      <c r="I693" s="6" t="str">
        <f t="shared" si="688"/>
        <v/>
      </c>
      <c r="J693" s="6" t="str">
        <f t="shared" si="688"/>
        <v/>
      </c>
      <c r="K693" s="6" t="str">
        <f t="shared" si="688"/>
        <v/>
      </c>
      <c r="L693" s="6" t="str">
        <f t="shared" si="688"/>
        <v/>
      </c>
      <c r="M693" s="6" t="str">
        <f t="shared" si="688"/>
        <v/>
      </c>
      <c r="N693" s="6" t="str">
        <f t="shared" si="688"/>
        <v/>
      </c>
      <c r="O693" s="6" t="str">
        <f t="shared" si="688"/>
        <v/>
      </c>
      <c r="P693" s="6" t="str">
        <f t="shared" si="688"/>
        <v/>
      </c>
      <c r="Q693" s="6" t="str">
        <f t="shared" si="688"/>
        <v/>
      </c>
      <c r="R693" s="6">
        <f t="shared" si="688"/>
        <v>1</v>
      </c>
    </row>
    <row r="694" spans="1:18" ht="13">
      <c r="A694" s="11" t="s">
        <v>491</v>
      </c>
      <c r="B694" s="17">
        <f>VLOOKUP(A694,list!A:P,16,FALSE)</f>
        <v>45610</v>
      </c>
      <c r="C694" s="18">
        <f>VLOOKUP(A694,list!A:P,3,FALSE)</f>
        <v>880</v>
      </c>
      <c r="D694" s="6" t="str">
        <f>VLOOKUP(A694,list!A:P,12,FALSE)</f>
        <v>Marousi</v>
      </c>
      <c r="E694" s="6" t="str">
        <f t="shared" ref="E694:R694" si="689">IF($B694&lt;E$3,1,"")</f>
        <v/>
      </c>
      <c r="F694" s="6">
        <f t="shared" si="689"/>
        <v>1</v>
      </c>
      <c r="G694" s="6">
        <f t="shared" si="689"/>
        <v>1</v>
      </c>
      <c r="H694" s="6">
        <f t="shared" si="689"/>
        <v>1</v>
      </c>
      <c r="I694" s="6">
        <f t="shared" si="689"/>
        <v>1</v>
      </c>
      <c r="J694" s="6">
        <f t="shared" si="689"/>
        <v>1</v>
      </c>
      <c r="K694" s="6">
        <f t="shared" si="689"/>
        <v>1</v>
      </c>
      <c r="L694" s="6">
        <f t="shared" si="689"/>
        <v>1</v>
      </c>
      <c r="M694" s="6">
        <f t="shared" si="689"/>
        <v>1</v>
      </c>
      <c r="N694" s="6">
        <f t="shared" si="689"/>
        <v>1</v>
      </c>
      <c r="O694" s="6">
        <f t="shared" si="689"/>
        <v>1</v>
      </c>
      <c r="P694" s="6">
        <f t="shared" si="689"/>
        <v>1</v>
      </c>
      <c r="Q694" s="6">
        <f t="shared" si="689"/>
        <v>1</v>
      </c>
      <c r="R694" s="6">
        <f t="shared" si="689"/>
        <v>1</v>
      </c>
    </row>
    <row r="695" spans="1:18" ht="13">
      <c r="A695" s="11" t="s">
        <v>494</v>
      </c>
      <c r="B695" s="17">
        <f>VLOOKUP(A695,list!A:P,16,FALSE)</f>
        <v>45610</v>
      </c>
      <c r="C695" s="18">
        <f>VLOOKUP(A695,list!A:P,3,FALSE)</f>
        <v>1020</v>
      </c>
      <c r="D695" s="6" t="str">
        <f>VLOOKUP(A695,list!A:P,12,FALSE)</f>
        <v>Agia Paraskevi</v>
      </c>
      <c r="E695" s="6" t="str">
        <f t="shared" ref="E695:R695" si="690">IF($B695&lt;E$3,1,"")</f>
        <v/>
      </c>
      <c r="F695" s="6">
        <f t="shared" si="690"/>
        <v>1</v>
      </c>
      <c r="G695" s="6">
        <f t="shared" si="690"/>
        <v>1</v>
      </c>
      <c r="H695" s="6">
        <f t="shared" si="690"/>
        <v>1</v>
      </c>
      <c r="I695" s="6">
        <f t="shared" si="690"/>
        <v>1</v>
      </c>
      <c r="J695" s="6">
        <f t="shared" si="690"/>
        <v>1</v>
      </c>
      <c r="K695" s="6">
        <f t="shared" si="690"/>
        <v>1</v>
      </c>
      <c r="L695" s="6">
        <f t="shared" si="690"/>
        <v>1</v>
      </c>
      <c r="M695" s="6">
        <f t="shared" si="690"/>
        <v>1</v>
      </c>
      <c r="N695" s="6">
        <f t="shared" si="690"/>
        <v>1</v>
      </c>
      <c r="O695" s="6">
        <f t="shared" si="690"/>
        <v>1</v>
      </c>
      <c r="P695" s="6">
        <f t="shared" si="690"/>
        <v>1</v>
      </c>
      <c r="Q695" s="6">
        <f t="shared" si="690"/>
        <v>1</v>
      </c>
      <c r="R695" s="6">
        <f t="shared" si="690"/>
        <v>1</v>
      </c>
    </row>
    <row r="696" spans="1:18" ht="13">
      <c r="A696" s="11" t="s">
        <v>1917</v>
      </c>
      <c r="B696" s="17">
        <f>VLOOKUP(A696,list!A:P,16,FALSE)</f>
        <v>45610</v>
      </c>
      <c r="C696" s="18">
        <f>VLOOKUP(A696,list!A:P,3,FALSE)</f>
        <v>2210</v>
      </c>
      <c r="D696" s="6" t="str">
        <f>VLOOKUP(A696,list!A:P,12,FALSE)</f>
        <v>Kolonaki</v>
      </c>
      <c r="E696" s="6" t="str">
        <f t="shared" ref="E696:R696" si="691">IF($B696&lt;E$3,1,"")</f>
        <v/>
      </c>
      <c r="F696" s="6">
        <f t="shared" si="691"/>
        <v>1</v>
      </c>
      <c r="G696" s="6">
        <f t="shared" si="691"/>
        <v>1</v>
      </c>
      <c r="H696" s="6">
        <f t="shared" si="691"/>
        <v>1</v>
      </c>
      <c r="I696" s="6">
        <f t="shared" si="691"/>
        <v>1</v>
      </c>
      <c r="J696" s="6">
        <f t="shared" si="691"/>
        <v>1</v>
      </c>
      <c r="K696" s="6">
        <f t="shared" si="691"/>
        <v>1</v>
      </c>
      <c r="L696" s="6">
        <f t="shared" si="691"/>
        <v>1</v>
      </c>
      <c r="M696" s="6">
        <f t="shared" si="691"/>
        <v>1</v>
      </c>
      <c r="N696" s="6">
        <f t="shared" si="691"/>
        <v>1</v>
      </c>
      <c r="O696" s="6">
        <f t="shared" si="691"/>
        <v>1</v>
      </c>
      <c r="P696" s="6">
        <f t="shared" si="691"/>
        <v>1</v>
      </c>
      <c r="Q696" s="6">
        <f t="shared" si="691"/>
        <v>1</v>
      </c>
      <c r="R696" s="6">
        <f t="shared" si="691"/>
        <v>1</v>
      </c>
    </row>
    <row r="697" spans="1:18" ht="13">
      <c r="A697" s="11" t="s">
        <v>3749</v>
      </c>
      <c r="B697" s="17">
        <f>VLOOKUP(A697,list!A:P,16,FALSE)</f>
        <v>45791</v>
      </c>
      <c r="C697" s="18">
        <f>VLOOKUP(A697,list!A:P,3,FALSE)</f>
        <v>1760</v>
      </c>
      <c r="D697" s="6" t="str">
        <f>VLOOKUP(A697,list!A:P,12,FALSE)</f>
        <v>Kolonaki</v>
      </c>
      <c r="E697" s="6" t="str">
        <f t="shared" ref="E697:R697" si="692">IF($B697&lt;E$3,1,"")</f>
        <v/>
      </c>
      <c r="F697" s="6" t="str">
        <f t="shared" si="692"/>
        <v/>
      </c>
      <c r="G697" s="6" t="str">
        <f t="shared" si="692"/>
        <v/>
      </c>
      <c r="H697" s="6" t="str">
        <f t="shared" si="692"/>
        <v/>
      </c>
      <c r="I697" s="6" t="str">
        <f t="shared" si="692"/>
        <v/>
      </c>
      <c r="J697" s="6" t="str">
        <f t="shared" si="692"/>
        <v/>
      </c>
      <c r="K697" s="6" t="str">
        <f t="shared" si="692"/>
        <v/>
      </c>
      <c r="L697" s="6">
        <f t="shared" si="692"/>
        <v>1</v>
      </c>
      <c r="M697" s="6">
        <f t="shared" si="692"/>
        <v>1</v>
      </c>
      <c r="N697" s="6">
        <f t="shared" si="692"/>
        <v>1</v>
      </c>
      <c r="O697" s="6">
        <f t="shared" si="692"/>
        <v>1</v>
      </c>
      <c r="P697" s="6">
        <f t="shared" si="692"/>
        <v>1</v>
      </c>
      <c r="Q697" s="6">
        <f t="shared" si="692"/>
        <v>1</v>
      </c>
      <c r="R697" s="6">
        <f t="shared" si="692"/>
        <v>1</v>
      </c>
    </row>
    <row r="698" spans="1:18" ht="13">
      <c r="A698" s="11" t="s">
        <v>3752</v>
      </c>
      <c r="B698" s="17">
        <f>VLOOKUP(A698,list!A:P,16,FALSE)</f>
        <v>45730</v>
      </c>
      <c r="C698" s="18">
        <f>VLOOKUP(A698,list!A:P,3,FALSE)</f>
        <v>1160</v>
      </c>
      <c r="D698" s="6" t="str">
        <f>VLOOKUP(A698,list!A:P,12,FALSE)</f>
        <v>Ampelokipoi</v>
      </c>
      <c r="E698" s="6" t="str">
        <f t="shared" ref="E698:R698" si="693">IF($B698&lt;E$3,1,"")</f>
        <v/>
      </c>
      <c r="F698" s="6" t="str">
        <f t="shared" si="693"/>
        <v/>
      </c>
      <c r="G698" s="6" t="str">
        <f t="shared" si="693"/>
        <v/>
      </c>
      <c r="H698" s="6" t="str">
        <f t="shared" si="693"/>
        <v/>
      </c>
      <c r="I698" s="6" t="str">
        <f t="shared" si="693"/>
        <v/>
      </c>
      <c r="J698" s="6">
        <f t="shared" si="693"/>
        <v>1</v>
      </c>
      <c r="K698" s="6">
        <f t="shared" si="693"/>
        <v>1</v>
      </c>
      <c r="L698" s="6">
        <f t="shared" si="693"/>
        <v>1</v>
      </c>
      <c r="M698" s="6">
        <f t="shared" si="693"/>
        <v>1</v>
      </c>
      <c r="N698" s="6">
        <f t="shared" si="693"/>
        <v>1</v>
      </c>
      <c r="O698" s="6">
        <f t="shared" si="693"/>
        <v>1</v>
      </c>
      <c r="P698" s="6">
        <f t="shared" si="693"/>
        <v>1</v>
      </c>
      <c r="Q698" s="6">
        <f t="shared" si="693"/>
        <v>1</v>
      </c>
      <c r="R698" s="6">
        <f t="shared" si="693"/>
        <v>1</v>
      </c>
    </row>
    <row r="699" spans="1:18" ht="13">
      <c r="A699" s="11" t="s">
        <v>3755</v>
      </c>
      <c r="B699" s="17">
        <f>VLOOKUP(A699,list!A:P,16,FALSE)</f>
        <v>45730</v>
      </c>
      <c r="C699" s="18">
        <f>VLOOKUP(A699,list!A:P,3,FALSE)</f>
        <v>1740</v>
      </c>
      <c r="D699" s="6" t="str">
        <f>VLOOKUP(A699,list!A:P,12,FALSE)</f>
        <v>Chalandri</v>
      </c>
      <c r="E699" s="6" t="str">
        <f t="shared" ref="E699:R699" si="694">IF($B699&lt;E$3,1,"")</f>
        <v/>
      </c>
      <c r="F699" s="6" t="str">
        <f t="shared" si="694"/>
        <v/>
      </c>
      <c r="G699" s="6" t="str">
        <f t="shared" si="694"/>
        <v/>
      </c>
      <c r="H699" s="6" t="str">
        <f t="shared" si="694"/>
        <v/>
      </c>
      <c r="I699" s="6" t="str">
        <f t="shared" si="694"/>
        <v/>
      </c>
      <c r="J699" s="6">
        <f t="shared" si="694"/>
        <v>1</v>
      </c>
      <c r="K699" s="6">
        <f t="shared" si="694"/>
        <v>1</v>
      </c>
      <c r="L699" s="6">
        <f t="shared" si="694"/>
        <v>1</v>
      </c>
      <c r="M699" s="6">
        <f t="shared" si="694"/>
        <v>1</v>
      </c>
      <c r="N699" s="6">
        <f t="shared" si="694"/>
        <v>1</v>
      </c>
      <c r="O699" s="6">
        <f t="shared" si="694"/>
        <v>1</v>
      </c>
      <c r="P699" s="6">
        <f t="shared" si="694"/>
        <v>1</v>
      </c>
      <c r="Q699" s="6">
        <f t="shared" si="694"/>
        <v>1</v>
      </c>
      <c r="R699" s="6">
        <f t="shared" si="694"/>
        <v>1</v>
      </c>
    </row>
    <row r="700" spans="1:18" ht="13">
      <c r="A700" s="11" t="s">
        <v>497</v>
      </c>
      <c r="B700" s="17">
        <f>VLOOKUP(A700,list!A:P,16,FALSE)</f>
        <v>45822</v>
      </c>
      <c r="C700" s="18">
        <f>VLOOKUP(A700,list!A:P,3,FALSE)</f>
        <v>950</v>
      </c>
      <c r="D700" s="6" t="str">
        <f>VLOOKUP(A700,list!A:P,12,FALSE)</f>
        <v>Agia Paraskevi</v>
      </c>
      <c r="E700" s="6" t="str">
        <f t="shared" ref="E700:R700" si="695">IF($B700&lt;E$3,1,"")</f>
        <v/>
      </c>
      <c r="F700" s="6" t="str">
        <f t="shared" si="695"/>
        <v/>
      </c>
      <c r="G700" s="6" t="str">
        <f t="shared" si="695"/>
        <v/>
      </c>
      <c r="H700" s="6" t="str">
        <f t="shared" si="695"/>
        <v/>
      </c>
      <c r="I700" s="6" t="str">
        <f t="shared" si="695"/>
        <v/>
      </c>
      <c r="J700" s="6" t="str">
        <f t="shared" si="695"/>
        <v/>
      </c>
      <c r="K700" s="6" t="str">
        <f t="shared" si="695"/>
        <v/>
      </c>
      <c r="L700" s="6" t="str">
        <f t="shared" si="695"/>
        <v/>
      </c>
      <c r="M700" s="6">
        <f t="shared" si="695"/>
        <v>1</v>
      </c>
      <c r="N700" s="6">
        <f t="shared" si="695"/>
        <v>1</v>
      </c>
      <c r="O700" s="6">
        <f t="shared" si="695"/>
        <v>1</v>
      </c>
      <c r="P700" s="6">
        <f t="shared" si="695"/>
        <v>1</v>
      </c>
      <c r="Q700" s="6">
        <f t="shared" si="695"/>
        <v>1</v>
      </c>
      <c r="R700" s="6">
        <f t="shared" si="695"/>
        <v>1</v>
      </c>
    </row>
    <row r="701" spans="1:18" ht="13">
      <c r="A701" s="11" t="s">
        <v>1920</v>
      </c>
      <c r="B701" s="17">
        <f>VLOOKUP(A701,list!A:P,16,FALSE)</f>
        <v>45822</v>
      </c>
      <c r="C701" s="18">
        <f>VLOOKUP(A701,list!A:P,3,FALSE)</f>
        <v>1030</v>
      </c>
      <c r="D701" s="6" t="str">
        <f>VLOOKUP(A701,list!A:P,12,FALSE)</f>
        <v>Pangrati</v>
      </c>
      <c r="E701" s="6" t="str">
        <f t="shared" ref="E701:R701" si="696">IF($B701&lt;E$3,1,"")</f>
        <v/>
      </c>
      <c r="F701" s="6" t="str">
        <f t="shared" si="696"/>
        <v/>
      </c>
      <c r="G701" s="6" t="str">
        <f t="shared" si="696"/>
        <v/>
      </c>
      <c r="H701" s="6" t="str">
        <f t="shared" si="696"/>
        <v/>
      </c>
      <c r="I701" s="6" t="str">
        <f t="shared" si="696"/>
        <v/>
      </c>
      <c r="J701" s="6" t="str">
        <f t="shared" si="696"/>
        <v/>
      </c>
      <c r="K701" s="6" t="str">
        <f t="shared" si="696"/>
        <v/>
      </c>
      <c r="L701" s="6" t="str">
        <f t="shared" si="696"/>
        <v/>
      </c>
      <c r="M701" s="6">
        <f t="shared" si="696"/>
        <v>1</v>
      </c>
      <c r="N701" s="6">
        <f t="shared" si="696"/>
        <v>1</v>
      </c>
      <c r="O701" s="6">
        <f t="shared" si="696"/>
        <v>1</v>
      </c>
      <c r="P701" s="6">
        <f t="shared" si="696"/>
        <v>1</v>
      </c>
      <c r="Q701" s="6">
        <f t="shared" si="696"/>
        <v>1</v>
      </c>
      <c r="R701" s="6">
        <f t="shared" si="696"/>
        <v>1</v>
      </c>
    </row>
    <row r="702" spans="1:18" ht="13">
      <c r="A702" s="11" t="s">
        <v>3758</v>
      </c>
      <c r="B702" s="17">
        <f>VLOOKUP(A702,list!A:P,16,FALSE)</f>
        <v>45822</v>
      </c>
      <c r="C702" s="18">
        <f>VLOOKUP(A702,list!A:P,3,FALSE)</f>
        <v>1560</v>
      </c>
      <c r="D702" s="6" t="str">
        <f>VLOOKUP(A702,list!A:P,12,FALSE)</f>
        <v>Marousi</v>
      </c>
      <c r="E702" s="6" t="str">
        <f t="shared" ref="E702:R702" si="697">IF($B702&lt;E$3,1,"")</f>
        <v/>
      </c>
      <c r="F702" s="6" t="str">
        <f t="shared" si="697"/>
        <v/>
      </c>
      <c r="G702" s="6" t="str">
        <f t="shared" si="697"/>
        <v/>
      </c>
      <c r="H702" s="6" t="str">
        <f t="shared" si="697"/>
        <v/>
      </c>
      <c r="I702" s="6" t="str">
        <f t="shared" si="697"/>
        <v/>
      </c>
      <c r="J702" s="6" t="str">
        <f t="shared" si="697"/>
        <v/>
      </c>
      <c r="K702" s="6" t="str">
        <f t="shared" si="697"/>
        <v/>
      </c>
      <c r="L702" s="6" t="str">
        <f t="shared" si="697"/>
        <v/>
      </c>
      <c r="M702" s="6">
        <f t="shared" si="697"/>
        <v>1</v>
      </c>
      <c r="N702" s="6">
        <f t="shared" si="697"/>
        <v>1</v>
      </c>
      <c r="O702" s="6">
        <f t="shared" si="697"/>
        <v>1</v>
      </c>
      <c r="P702" s="6">
        <f t="shared" si="697"/>
        <v>1</v>
      </c>
      <c r="Q702" s="6">
        <f t="shared" si="697"/>
        <v>1</v>
      </c>
      <c r="R702" s="6">
        <f t="shared" si="697"/>
        <v>1</v>
      </c>
    </row>
    <row r="703" spans="1:18" ht="13">
      <c r="A703" s="11" t="s">
        <v>500</v>
      </c>
      <c r="B703" s="17">
        <f>VLOOKUP(A703,list!A:P,16,FALSE)</f>
        <v>45671</v>
      </c>
      <c r="C703" s="18">
        <f>VLOOKUP(A703,list!A:P,3,FALSE)</f>
        <v>940</v>
      </c>
      <c r="D703" s="6" t="str">
        <f>VLOOKUP(A703,list!A:P,12,FALSE)</f>
        <v>Pangrati</v>
      </c>
      <c r="E703" s="6" t="str">
        <f t="shared" ref="E703:R703" si="698">IF($B703&lt;E$3,1,"")</f>
        <v/>
      </c>
      <c r="F703" s="6" t="str">
        <f t="shared" si="698"/>
        <v/>
      </c>
      <c r="G703" s="6" t="str">
        <f t="shared" si="698"/>
        <v/>
      </c>
      <c r="H703" s="6">
        <f t="shared" si="698"/>
        <v>1</v>
      </c>
      <c r="I703" s="6">
        <f t="shared" si="698"/>
        <v>1</v>
      </c>
      <c r="J703" s="6">
        <f t="shared" si="698"/>
        <v>1</v>
      </c>
      <c r="K703" s="6">
        <f t="shared" si="698"/>
        <v>1</v>
      </c>
      <c r="L703" s="6">
        <f t="shared" si="698"/>
        <v>1</v>
      </c>
      <c r="M703" s="6">
        <f t="shared" si="698"/>
        <v>1</v>
      </c>
      <c r="N703" s="6">
        <f t="shared" si="698"/>
        <v>1</v>
      </c>
      <c r="O703" s="6">
        <f t="shared" si="698"/>
        <v>1</v>
      </c>
      <c r="P703" s="6">
        <f t="shared" si="698"/>
        <v>1</v>
      </c>
      <c r="Q703" s="6">
        <f t="shared" si="698"/>
        <v>1</v>
      </c>
      <c r="R703" s="6">
        <f t="shared" si="698"/>
        <v>1</v>
      </c>
    </row>
    <row r="704" spans="1:18" ht="13">
      <c r="A704" s="11" t="s">
        <v>1923</v>
      </c>
      <c r="B704" s="17">
        <f>VLOOKUP(A704,list!A:P,16,FALSE)</f>
        <v>45671</v>
      </c>
      <c r="C704" s="18">
        <f>VLOOKUP(A704,list!A:P,3,FALSE)</f>
        <v>1070</v>
      </c>
      <c r="D704" s="6" t="str">
        <f>VLOOKUP(A704,list!A:P,12,FALSE)</f>
        <v>Pangrati</v>
      </c>
      <c r="E704" s="6" t="str">
        <f t="shared" ref="E704:R704" si="699">IF($B704&lt;E$3,1,"")</f>
        <v/>
      </c>
      <c r="F704" s="6" t="str">
        <f t="shared" si="699"/>
        <v/>
      </c>
      <c r="G704" s="6" t="str">
        <f t="shared" si="699"/>
        <v/>
      </c>
      <c r="H704" s="6">
        <f t="shared" si="699"/>
        <v>1</v>
      </c>
      <c r="I704" s="6">
        <f t="shared" si="699"/>
        <v>1</v>
      </c>
      <c r="J704" s="6">
        <f t="shared" si="699"/>
        <v>1</v>
      </c>
      <c r="K704" s="6">
        <f t="shared" si="699"/>
        <v>1</v>
      </c>
      <c r="L704" s="6">
        <f t="shared" si="699"/>
        <v>1</v>
      </c>
      <c r="M704" s="6">
        <f t="shared" si="699"/>
        <v>1</v>
      </c>
      <c r="N704" s="6">
        <f t="shared" si="699"/>
        <v>1</v>
      </c>
      <c r="O704" s="6">
        <f t="shared" si="699"/>
        <v>1</v>
      </c>
      <c r="P704" s="6">
        <f t="shared" si="699"/>
        <v>1</v>
      </c>
      <c r="Q704" s="6">
        <f t="shared" si="699"/>
        <v>1</v>
      </c>
      <c r="R704" s="6">
        <f t="shared" si="699"/>
        <v>1</v>
      </c>
    </row>
    <row r="705" spans="1:18" ht="13">
      <c r="A705" s="11" t="s">
        <v>503</v>
      </c>
      <c r="B705" s="17">
        <f>VLOOKUP(A705,list!A:P,16,FALSE)</f>
        <v>45671</v>
      </c>
      <c r="C705" s="18">
        <f>VLOOKUP(A705,list!A:P,3,FALSE)</f>
        <v>1090</v>
      </c>
      <c r="D705" s="6" t="str">
        <f>VLOOKUP(A705,list!A:P,12,FALSE)</f>
        <v>Marousi</v>
      </c>
      <c r="E705" s="6" t="str">
        <f t="shared" ref="E705:R705" si="700">IF($B705&lt;E$3,1,"")</f>
        <v/>
      </c>
      <c r="F705" s="6" t="str">
        <f t="shared" si="700"/>
        <v/>
      </c>
      <c r="G705" s="6" t="str">
        <f t="shared" si="700"/>
        <v/>
      </c>
      <c r="H705" s="6">
        <f t="shared" si="700"/>
        <v>1</v>
      </c>
      <c r="I705" s="6">
        <f t="shared" si="700"/>
        <v>1</v>
      </c>
      <c r="J705" s="6">
        <f t="shared" si="700"/>
        <v>1</v>
      </c>
      <c r="K705" s="6">
        <f t="shared" si="700"/>
        <v>1</v>
      </c>
      <c r="L705" s="6">
        <f t="shared" si="700"/>
        <v>1</v>
      </c>
      <c r="M705" s="6">
        <f t="shared" si="700"/>
        <v>1</v>
      </c>
      <c r="N705" s="6">
        <f t="shared" si="700"/>
        <v>1</v>
      </c>
      <c r="O705" s="6">
        <f t="shared" si="700"/>
        <v>1</v>
      </c>
      <c r="P705" s="6">
        <f t="shared" si="700"/>
        <v>1</v>
      </c>
      <c r="Q705" s="6">
        <f t="shared" si="700"/>
        <v>1</v>
      </c>
      <c r="R705" s="6">
        <f t="shared" si="700"/>
        <v>1</v>
      </c>
    </row>
    <row r="706" spans="1:18" ht="13">
      <c r="A706" s="11" t="s">
        <v>1926</v>
      </c>
      <c r="B706" s="17">
        <f>VLOOKUP(A706,list!A:P,16,FALSE)</f>
        <v>45671</v>
      </c>
      <c r="C706" s="18">
        <f>VLOOKUP(A706,list!A:P,3,FALSE)</f>
        <v>1150</v>
      </c>
      <c r="D706" s="6" t="str">
        <f>VLOOKUP(A706,list!A:P,12,FALSE)</f>
        <v>Marousi</v>
      </c>
      <c r="E706" s="6" t="str">
        <f t="shared" ref="E706:R706" si="701">IF($B706&lt;E$3,1,"")</f>
        <v/>
      </c>
      <c r="F706" s="6" t="str">
        <f t="shared" si="701"/>
        <v/>
      </c>
      <c r="G706" s="6" t="str">
        <f t="shared" si="701"/>
        <v/>
      </c>
      <c r="H706" s="6">
        <f t="shared" si="701"/>
        <v>1</v>
      </c>
      <c r="I706" s="6">
        <f t="shared" si="701"/>
        <v>1</v>
      </c>
      <c r="J706" s="6">
        <f t="shared" si="701"/>
        <v>1</v>
      </c>
      <c r="K706" s="6">
        <f t="shared" si="701"/>
        <v>1</v>
      </c>
      <c r="L706" s="6">
        <f t="shared" si="701"/>
        <v>1</v>
      </c>
      <c r="M706" s="6">
        <f t="shared" si="701"/>
        <v>1</v>
      </c>
      <c r="N706" s="6">
        <f t="shared" si="701"/>
        <v>1</v>
      </c>
      <c r="O706" s="6">
        <f t="shared" si="701"/>
        <v>1</v>
      </c>
      <c r="P706" s="6">
        <f t="shared" si="701"/>
        <v>1</v>
      </c>
      <c r="Q706" s="6">
        <f t="shared" si="701"/>
        <v>1</v>
      </c>
      <c r="R706" s="6">
        <f t="shared" si="701"/>
        <v>1</v>
      </c>
    </row>
    <row r="707" spans="1:18" ht="13">
      <c r="A707" s="11" t="s">
        <v>1929</v>
      </c>
      <c r="B707" s="17">
        <f>VLOOKUP(A707,list!A:P,16,FALSE)</f>
        <v>45671</v>
      </c>
      <c r="C707" s="18">
        <f>VLOOKUP(A707,list!A:P,3,FALSE)</f>
        <v>1170</v>
      </c>
      <c r="D707" s="6" t="str">
        <f>VLOOKUP(A707,list!A:P,12,FALSE)</f>
        <v>Chalandri</v>
      </c>
      <c r="E707" s="6" t="str">
        <f t="shared" ref="E707:R707" si="702">IF($B707&lt;E$3,1,"")</f>
        <v/>
      </c>
      <c r="F707" s="6" t="str">
        <f t="shared" si="702"/>
        <v/>
      </c>
      <c r="G707" s="6" t="str">
        <f t="shared" si="702"/>
        <v/>
      </c>
      <c r="H707" s="6">
        <f t="shared" si="702"/>
        <v>1</v>
      </c>
      <c r="I707" s="6">
        <f t="shared" si="702"/>
        <v>1</v>
      </c>
      <c r="J707" s="6">
        <f t="shared" si="702"/>
        <v>1</v>
      </c>
      <c r="K707" s="6">
        <f t="shared" si="702"/>
        <v>1</v>
      </c>
      <c r="L707" s="6">
        <f t="shared" si="702"/>
        <v>1</v>
      </c>
      <c r="M707" s="6">
        <f t="shared" si="702"/>
        <v>1</v>
      </c>
      <c r="N707" s="6">
        <f t="shared" si="702"/>
        <v>1</v>
      </c>
      <c r="O707" s="6">
        <f t="shared" si="702"/>
        <v>1</v>
      </c>
      <c r="P707" s="6">
        <f t="shared" si="702"/>
        <v>1</v>
      </c>
      <c r="Q707" s="6">
        <f t="shared" si="702"/>
        <v>1</v>
      </c>
      <c r="R707" s="6">
        <f t="shared" si="702"/>
        <v>1</v>
      </c>
    </row>
    <row r="708" spans="1:18" ht="13">
      <c r="A708" s="11" t="s">
        <v>4627</v>
      </c>
      <c r="B708" s="17">
        <f>VLOOKUP(A708,list!A:P,16,FALSE)</f>
        <v>45671</v>
      </c>
      <c r="C708" s="18">
        <f>VLOOKUP(A708,list!A:P,3,FALSE)</f>
        <v>1280</v>
      </c>
      <c r="D708" s="6" t="str">
        <f>VLOOKUP(A708,list!A:P,12,FALSE)</f>
        <v>Pangrati</v>
      </c>
      <c r="E708" s="6" t="str">
        <f t="shared" ref="E708:R708" si="703">IF($B708&lt;E$3,1,"")</f>
        <v/>
      </c>
      <c r="F708" s="6" t="str">
        <f t="shared" si="703"/>
        <v/>
      </c>
      <c r="G708" s="6" t="str">
        <f t="shared" si="703"/>
        <v/>
      </c>
      <c r="H708" s="6">
        <f t="shared" si="703"/>
        <v>1</v>
      </c>
      <c r="I708" s="6">
        <f t="shared" si="703"/>
        <v>1</v>
      </c>
      <c r="J708" s="6">
        <f t="shared" si="703"/>
        <v>1</v>
      </c>
      <c r="K708" s="6">
        <f t="shared" si="703"/>
        <v>1</v>
      </c>
      <c r="L708" s="6">
        <f t="shared" si="703"/>
        <v>1</v>
      </c>
      <c r="M708" s="6">
        <f t="shared" si="703"/>
        <v>1</v>
      </c>
      <c r="N708" s="6">
        <f t="shared" si="703"/>
        <v>1</v>
      </c>
      <c r="O708" s="6">
        <f t="shared" si="703"/>
        <v>1</v>
      </c>
      <c r="P708" s="6">
        <f t="shared" si="703"/>
        <v>1</v>
      </c>
      <c r="Q708" s="6">
        <f t="shared" si="703"/>
        <v>1</v>
      </c>
      <c r="R708" s="6">
        <f t="shared" si="703"/>
        <v>1</v>
      </c>
    </row>
    <row r="709" spans="1:18" ht="13">
      <c r="A709" s="11" t="s">
        <v>3761</v>
      </c>
      <c r="B709" s="17">
        <f>VLOOKUP(A709,list!A:P,16,FALSE)</f>
        <v>45671</v>
      </c>
      <c r="C709" s="18">
        <f>VLOOKUP(A709,list!A:P,3,FALSE)</f>
        <v>1400</v>
      </c>
      <c r="D709" s="6" t="str">
        <f>VLOOKUP(A709,list!A:P,12,FALSE)</f>
        <v>Marousi</v>
      </c>
      <c r="E709" s="6" t="str">
        <f t="shared" ref="E709:R709" si="704">IF($B709&lt;E$3,1,"")</f>
        <v/>
      </c>
      <c r="F709" s="6" t="str">
        <f t="shared" si="704"/>
        <v/>
      </c>
      <c r="G709" s="6" t="str">
        <f t="shared" si="704"/>
        <v/>
      </c>
      <c r="H709" s="6">
        <f t="shared" si="704"/>
        <v>1</v>
      </c>
      <c r="I709" s="6">
        <f t="shared" si="704"/>
        <v>1</v>
      </c>
      <c r="J709" s="6">
        <f t="shared" si="704"/>
        <v>1</v>
      </c>
      <c r="K709" s="6">
        <f t="shared" si="704"/>
        <v>1</v>
      </c>
      <c r="L709" s="6">
        <f t="shared" si="704"/>
        <v>1</v>
      </c>
      <c r="M709" s="6">
        <f t="shared" si="704"/>
        <v>1</v>
      </c>
      <c r="N709" s="6">
        <f t="shared" si="704"/>
        <v>1</v>
      </c>
      <c r="O709" s="6">
        <f t="shared" si="704"/>
        <v>1</v>
      </c>
      <c r="P709" s="6">
        <f t="shared" si="704"/>
        <v>1</v>
      </c>
      <c r="Q709" s="6">
        <f t="shared" si="704"/>
        <v>1</v>
      </c>
      <c r="R709" s="6">
        <f t="shared" si="704"/>
        <v>1</v>
      </c>
    </row>
    <row r="710" spans="1:18" ht="13">
      <c r="A710" s="11" t="s">
        <v>3764</v>
      </c>
      <c r="B710" s="17">
        <f>VLOOKUP(A710,list!A:P,16,FALSE)</f>
        <v>46005</v>
      </c>
      <c r="C710" s="18">
        <f>VLOOKUP(A710,list!A:P,3,FALSE)</f>
        <v>2010</v>
      </c>
      <c r="D710" s="6" t="str">
        <f>VLOOKUP(A710,list!A:P,12,FALSE)</f>
        <v>Kolonaki</v>
      </c>
      <c r="E710" s="6" t="str">
        <f t="shared" ref="E710:R710" si="705">IF($B710&lt;E$3,1,"")</f>
        <v/>
      </c>
      <c r="F710" s="6" t="str">
        <f t="shared" si="705"/>
        <v/>
      </c>
      <c r="G710" s="6" t="str">
        <f t="shared" si="705"/>
        <v/>
      </c>
      <c r="H710" s="6" t="str">
        <f t="shared" si="705"/>
        <v/>
      </c>
      <c r="I710" s="6" t="str">
        <f t="shared" si="705"/>
        <v/>
      </c>
      <c r="J710" s="6" t="str">
        <f t="shared" si="705"/>
        <v/>
      </c>
      <c r="K710" s="6" t="str">
        <f t="shared" si="705"/>
        <v/>
      </c>
      <c r="L710" s="6" t="str">
        <f t="shared" si="705"/>
        <v/>
      </c>
      <c r="M710" s="6" t="str">
        <f t="shared" si="705"/>
        <v/>
      </c>
      <c r="N710" s="6" t="str">
        <f t="shared" si="705"/>
        <v/>
      </c>
      <c r="O710" s="6" t="str">
        <f t="shared" si="705"/>
        <v/>
      </c>
      <c r="P710" s="6" t="str">
        <f t="shared" si="705"/>
        <v/>
      </c>
      <c r="Q710" s="6" t="str">
        <f t="shared" si="705"/>
        <v/>
      </c>
      <c r="R710" s="6" t="str">
        <f t="shared" si="705"/>
        <v/>
      </c>
    </row>
    <row r="711" spans="1:18" ht="13">
      <c r="A711" s="11" t="s">
        <v>3767</v>
      </c>
      <c r="B711" s="17">
        <f>VLOOKUP(A711,list!A:P,16,FALSE)</f>
        <v>45640</v>
      </c>
      <c r="C711" s="18">
        <f>VLOOKUP(A711,list!A:P,3,FALSE)</f>
        <v>1610</v>
      </c>
      <c r="D711" s="6" t="str">
        <f>VLOOKUP(A711,list!A:P,12,FALSE)</f>
        <v>Pangrati</v>
      </c>
      <c r="E711" s="6" t="str">
        <f t="shared" ref="E711:R711" si="706">IF($B711&lt;E$3,1,"")</f>
        <v/>
      </c>
      <c r="F711" s="6" t="str">
        <f t="shared" si="706"/>
        <v/>
      </c>
      <c r="G711" s="6">
        <f t="shared" si="706"/>
        <v>1</v>
      </c>
      <c r="H711" s="6">
        <f t="shared" si="706"/>
        <v>1</v>
      </c>
      <c r="I711" s="6">
        <f t="shared" si="706"/>
        <v>1</v>
      </c>
      <c r="J711" s="6">
        <f t="shared" si="706"/>
        <v>1</v>
      </c>
      <c r="K711" s="6">
        <f t="shared" si="706"/>
        <v>1</v>
      </c>
      <c r="L711" s="6">
        <f t="shared" si="706"/>
        <v>1</v>
      </c>
      <c r="M711" s="6">
        <f t="shared" si="706"/>
        <v>1</v>
      </c>
      <c r="N711" s="6">
        <f t="shared" si="706"/>
        <v>1</v>
      </c>
      <c r="O711" s="6">
        <f t="shared" si="706"/>
        <v>1</v>
      </c>
      <c r="P711" s="6">
        <f t="shared" si="706"/>
        <v>1</v>
      </c>
      <c r="Q711" s="6">
        <f t="shared" si="706"/>
        <v>1</v>
      </c>
      <c r="R711" s="6">
        <f t="shared" si="706"/>
        <v>1</v>
      </c>
    </row>
    <row r="712" spans="1:18" ht="13">
      <c r="A712" s="11" t="s">
        <v>1932</v>
      </c>
      <c r="B712" s="17">
        <f>VLOOKUP(A712,list!A:P,16,FALSE)</f>
        <v>45883</v>
      </c>
      <c r="C712" s="18">
        <f>VLOOKUP(A712,list!A:P,3,FALSE)</f>
        <v>1290</v>
      </c>
      <c r="D712" s="6" t="str">
        <f>VLOOKUP(A712,list!A:P,12,FALSE)</f>
        <v>Chalandri</v>
      </c>
      <c r="E712" s="6" t="str">
        <f t="shared" ref="E712:R712" si="707">IF($B712&lt;E$3,1,"")</f>
        <v/>
      </c>
      <c r="F712" s="6" t="str">
        <f t="shared" si="707"/>
        <v/>
      </c>
      <c r="G712" s="6" t="str">
        <f t="shared" si="707"/>
        <v/>
      </c>
      <c r="H712" s="6" t="str">
        <f t="shared" si="707"/>
        <v/>
      </c>
      <c r="I712" s="6" t="str">
        <f t="shared" si="707"/>
        <v/>
      </c>
      <c r="J712" s="6" t="str">
        <f t="shared" si="707"/>
        <v/>
      </c>
      <c r="K712" s="6" t="str">
        <f t="shared" si="707"/>
        <v/>
      </c>
      <c r="L712" s="6" t="str">
        <f t="shared" si="707"/>
        <v/>
      </c>
      <c r="M712" s="6" t="str">
        <f t="shared" si="707"/>
        <v/>
      </c>
      <c r="N712" s="6" t="str">
        <f t="shared" si="707"/>
        <v/>
      </c>
      <c r="O712" s="6">
        <f t="shared" si="707"/>
        <v>1</v>
      </c>
      <c r="P712" s="6">
        <f t="shared" si="707"/>
        <v>1</v>
      </c>
      <c r="Q712" s="6">
        <f t="shared" si="707"/>
        <v>1</v>
      </c>
      <c r="R712" s="6">
        <f t="shared" si="707"/>
        <v>1</v>
      </c>
    </row>
    <row r="713" spans="1:18" ht="13">
      <c r="A713" s="11" t="s">
        <v>3770</v>
      </c>
      <c r="B713" s="17">
        <f>VLOOKUP(A713,list!A:P,16,FALSE)</f>
        <v>45883</v>
      </c>
      <c r="C713" s="18">
        <f>VLOOKUP(A713,list!A:P,3,FALSE)</f>
        <v>1990</v>
      </c>
      <c r="D713" s="6" t="str">
        <f>VLOOKUP(A713,list!A:P,12,FALSE)</f>
        <v>Kifisia</v>
      </c>
      <c r="E713" s="6" t="str">
        <f t="shared" ref="E713:R713" si="708">IF($B713&lt;E$3,1,"")</f>
        <v/>
      </c>
      <c r="F713" s="6" t="str">
        <f t="shared" si="708"/>
        <v/>
      </c>
      <c r="G713" s="6" t="str">
        <f t="shared" si="708"/>
        <v/>
      </c>
      <c r="H713" s="6" t="str">
        <f t="shared" si="708"/>
        <v/>
      </c>
      <c r="I713" s="6" t="str">
        <f t="shared" si="708"/>
        <v/>
      </c>
      <c r="J713" s="6" t="str">
        <f t="shared" si="708"/>
        <v/>
      </c>
      <c r="K713" s="6" t="str">
        <f t="shared" si="708"/>
        <v/>
      </c>
      <c r="L713" s="6" t="str">
        <f t="shared" si="708"/>
        <v/>
      </c>
      <c r="M713" s="6" t="str">
        <f t="shared" si="708"/>
        <v/>
      </c>
      <c r="N713" s="6" t="str">
        <f t="shared" si="708"/>
        <v/>
      </c>
      <c r="O713" s="6">
        <f t="shared" si="708"/>
        <v>1</v>
      </c>
      <c r="P713" s="6">
        <f t="shared" si="708"/>
        <v>1</v>
      </c>
      <c r="Q713" s="6">
        <f t="shared" si="708"/>
        <v>1</v>
      </c>
      <c r="R713" s="6">
        <f t="shared" si="708"/>
        <v>1</v>
      </c>
    </row>
    <row r="714" spans="1:18" ht="13">
      <c r="A714" s="11" t="s">
        <v>3773</v>
      </c>
      <c r="B714" s="17">
        <f>VLOOKUP(A714,list!A:P,16,FALSE)</f>
        <v>45761</v>
      </c>
      <c r="C714" s="18">
        <f>VLOOKUP(A714,list!A:P,3,FALSE)</f>
        <v>1530</v>
      </c>
      <c r="D714" s="6" t="str">
        <f>VLOOKUP(A714,list!A:P,12,FALSE)</f>
        <v>Elliniko</v>
      </c>
      <c r="E714" s="6" t="str">
        <f t="shared" ref="E714:R714" si="709">IF($B714&lt;E$3,1,"")</f>
        <v/>
      </c>
      <c r="F714" s="6" t="str">
        <f t="shared" si="709"/>
        <v/>
      </c>
      <c r="G714" s="6" t="str">
        <f t="shared" si="709"/>
        <v/>
      </c>
      <c r="H714" s="6" t="str">
        <f t="shared" si="709"/>
        <v/>
      </c>
      <c r="I714" s="6" t="str">
        <f t="shared" si="709"/>
        <v/>
      </c>
      <c r="J714" s="6" t="str">
        <f t="shared" si="709"/>
        <v/>
      </c>
      <c r="K714" s="6">
        <f t="shared" si="709"/>
        <v>1</v>
      </c>
      <c r="L714" s="6">
        <f t="shared" si="709"/>
        <v>1</v>
      </c>
      <c r="M714" s="6">
        <f t="shared" si="709"/>
        <v>1</v>
      </c>
      <c r="N714" s="6">
        <f t="shared" si="709"/>
        <v>1</v>
      </c>
      <c r="O714" s="6">
        <f t="shared" si="709"/>
        <v>1</v>
      </c>
      <c r="P714" s="6">
        <f t="shared" si="709"/>
        <v>1</v>
      </c>
      <c r="Q714" s="6">
        <f t="shared" si="709"/>
        <v>1</v>
      </c>
      <c r="R714" s="6">
        <f t="shared" si="709"/>
        <v>1</v>
      </c>
    </row>
    <row r="715" spans="1:18" ht="13">
      <c r="A715" s="11" t="s">
        <v>1935</v>
      </c>
      <c r="B715" s="17">
        <f>VLOOKUP(A715,list!A:P,16,FALSE)</f>
        <v>46278</v>
      </c>
      <c r="C715" s="18">
        <f>VLOOKUP(A715,list!A:P,3,FALSE)</f>
        <v>1450</v>
      </c>
      <c r="D715" s="6" t="str">
        <f>VLOOKUP(A715,list!A:P,12,FALSE)</f>
        <v>Kolonaki</v>
      </c>
      <c r="E715" s="6" t="str">
        <f t="shared" ref="E715:R715" si="710">IF($B715&lt;E$3,1,"")</f>
        <v/>
      </c>
      <c r="F715" s="6" t="str">
        <f t="shared" si="710"/>
        <v/>
      </c>
      <c r="G715" s="6" t="str">
        <f t="shared" si="710"/>
        <v/>
      </c>
      <c r="H715" s="6" t="str">
        <f t="shared" si="710"/>
        <v/>
      </c>
      <c r="I715" s="6" t="str">
        <f t="shared" si="710"/>
        <v/>
      </c>
      <c r="J715" s="6" t="str">
        <f t="shared" si="710"/>
        <v/>
      </c>
      <c r="K715" s="6" t="str">
        <f t="shared" si="710"/>
        <v/>
      </c>
      <c r="L715" s="6" t="str">
        <f t="shared" si="710"/>
        <v/>
      </c>
      <c r="M715" s="6" t="str">
        <f t="shared" si="710"/>
        <v/>
      </c>
      <c r="N715" s="6" t="str">
        <f t="shared" si="710"/>
        <v/>
      </c>
      <c r="O715" s="6" t="str">
        <f t="shared" si="710"/>
        <v/>
      </c>
      <c r="P715" s="6" t="str">
        <f t="shared" si="710"/>
        <v/>
      </c>
      <c r="Q715" s="6" t="str">
        <f t="shared" si="710"/>
        <v/>
      </c>
      <c r="R715" s="6" t="str">
        <f t="shared" si="710"/>
        <v/>
      </c>
    </row>
    <row r="716" spans="1:18" ht="13">
      <c r="A716" s="11" t="s">
        <v>1938</v>
      </c>
      <c r="B716" s="17">
        <f>VLOOKUP(A716,list!A:P,16,FALSE)</f>
        <v>45974</v>
      </c>
      <c r="C716" s="18">
        <f>VLOOKUP(A716,list!A:P,3,FALSE)</f>
        <v>1490</v>
      </c>
      <c r="D716" s="6" t="str">
        <f>VLOOKUP(A716,list!A:P,12,FALSE)</f>
        <v>Palaio Faliro</v>
      </c>
      <c r="E716" s="6" t="str">
        <f t="shared" ref="E716:R716" si="711">IF($B716&lt;E$3,1,"")</f>
        <v/>
      </c>
      <c r="F716" s="6" t="str">
        <f t="shared" si="711"/>
        <v/>
      </c>
      <c r="G716" s="6" t="str">
        <f t="shared" si="711"/>
        <v/>
      </c>
      <c r="H716" s="6" t="str">
        <f t="shared" si="711"/>
        <v/>
      </c>
      <c r="I716" s="6" t="str">
        <f t="shared" si="711"/>
        <v/>
      </c>
      <c r="J716" s="6" t="str">
        <f t="shared" si="711"/>
        <v/>
      </c>
      <c r="K716" s="6" t="str">
        <f t="shared" si="711"/>
        <v/>
      </c>
      <c r="L716" s="6" t="str">
        <f t="shared" si="711"/>
        <v/>
      </c>
      <c r="M716" s="6" t="str">
        <f t="shared" si="711"/>
        <v/>
      </c>
      <c r="N716" s="6" t="str">
        <f t="shared" si="711"/>
        <v/>
      </c>
      <c r="O716" s="6" t="str">
        <f t="shared" si="711"/>
        <v/>
      </c>
      <c r="P716" s="6" t="str">
        <f t="shared" si="711"/>
        <v/>
      </c>
      <c r="Q716" s="6" t="str">
        <f t="shared" si="711"/>
        <v/>
      </c>
      <c r="R716" s="6">
        <f t="shared" si="711"/>
        <v>1</v>
      </c>
    </row>
    <row r="717" spans="1:18" ht="13">
      <c r="A717" s="11" t="s">
        <v>506</v>
      </c>
      <c r="B717" s="17">
        <f>VLOOKUP(A717,list!A:P,16,FALSE)</f>
        <v>45609</v>
      </c>
      <c r="C717" s="18">
        <f>VLOOKUP(A717,list!A:P,3,FALSE)</f>
        <v>930</v>
      </c>
      <c r="D717" s="6" t="str">
        <f>VLOOKUP(A717,list!A:P,12,FALSE)</f>
        <v>Lycabettus</v>
      </c>
      <c r="E717" s="6" t="str">
        <f t="shared" ref="E717:R717" si="712">IF($B717&lt;E$3,1,"")</f>
        <v/>
      </c>
      <c r="F717" s="6">
        <f t="shared" si="712"/>
        <v>1</v>
      </c>
      <c r="G717" s="6">
        <f t="shared" si="712"/>
        <v>1</v>
      </c>
      <c r="H717" s="6">
        <f t="shared" si="712"/>
        <v>1</v>
      </c>
      <c r="I717" s="6">
        <f t="shared" si="712"/>
        <v>1</v>
      </c>
      <c r="J717" s="6">
        <f t="shared" si="712"/>
        <v>1</v>
      </c>
      <c r="K717" s="6">
        <f t="shared" si="712"/>
        <v>1</v>
      </c>
      <c r="L717" s="6">
        <f t="shared" si="712"/>
        <v>1</v>
      </c>
      <c r="M717" s="6">
        <f t="shared" si="712"/>
        <v>1</v>
      </c>
      <c r="N717" s="6">
        <f t="shared" si="712"/>
        <v>1</v>
      </c>
      <c r="O717" s="6">
        <f t="shared" si="712"/>
        <v>1</v>
      </c>
      <c r="P717" s="6">
        <f t="shared" si="712"/>
        <v>1</v>
      </c>
      <c r="Q717" s="6">
        <f t="shared" si="712"/>
        <v>1</v>
      </c>
      <c r="R717" s="6">
        <f t="shared" si="712"/>
        <v>1</v>
      </c>
    </row>
    <row r="718" spans="1:18" ht="13">
      <c r="A718" s="11" t="s">
        <v>3776</v>
      </c>
      <c r="B718" s="17">
        <f>VLOOKUP(A718,list!A:P,16,FALSE)</f>
        <v>45609</v>
      </c>
      <c r="C718" s="18">
        <f>VLOOKUP(A718,list!A:P,3,FALSE)</f>
        <v>1340</v>
      </c>
      <c r="D718" s="6" t="str">
        <f>VLOOKUP(A718,list!A:P,12,FALSE)</f>
        <v>Melissia</v>
      </c>
      <c r="E718" s="6" t="str">
        <f t="shared" ref="E718:R718" si="713">IF($B718&lt;E$3,1,"")</f>
        <v/>
      </c>
      <c r="F718" s="6">
        <f t="shared" si="713"/>
        <v>1</v>
      </c>
      <c r="G718" s="6">
        <f t="shared" si="713"/>
        <v>1</v>
      </c>
      <c r="H718" s="6">
        <f t="shared" si="713"/>
        <v>1</v>
      </c>
      <c r="I718" s="6">
        <f t="shared" si="713"/>
        <v>1</v>
      </c>
      <c r="J718" s="6">
        <f t="shared" si="713"/>
        <v>1</v>
      </c>
      <c r="K718" s="6">
        <f t="shared" si="713"/>
        <v>1</v>
      </c>
      <c r="L718" s="6">
        <f t="shared" si="713"/>
        <v>1</v>
      </c>
      <c r="M718" s="6">
        <f t="shared" si="713"/>
        <v>1</v>
      </c>
      <c r="N718" s="6">
        <f t="shared" si="713"/>
        <v>1</v>
      </c>
      <c r="O718" s="6">
        <f t="shared" si="713"/>
        <v>1</v>
      </c>
      <c r="P718" s="6">
        <f t="shared" si="713"/>
        <v>1</v>
      </c>
      <c r="Q718" s="6">
        <f t="shared" si="713"/>
        <v>1</v>
      </c>
      <c r="R718" s="6">
        <f t="shared" si="713"/>
        <v>1</v>
      </c>
    </row>
    <row r="719" spans="1:18" ht="13">
      <c r="A719" s="11" t="s">
        <v>1941</v>
      </c>
      <c r="B719" s="17">
        <f>VLOOKUP(A719,list!A:P,16,FALSE)</f>
        <v>45609</v>
      </c>
      <c r="C719" s="18">
        <f>VLOOKUP(A719,list!A:P,3,FALSE)</f>
        <v>1420</v>
      </c>
      <c r="D719" s="6" t="str">
        <f>VLOOKUP(A719,list!A:P,12,FALSE)</f>
        <v>Marousi</v>
      </c>
      <c r="E719" s="6" t="str">
        <f t="shared" ref="E719:R719" si="714">IF($B719&lt;E$3,1,"")</f>
        <v/>
      </c>
      <c r="F719" s="6">
        <f t="shared" si="714"/>
        <v>1</v>
      </c>
      <c r="G719" s="6">
        <f t="shared" si="714"/>
        <v>1</v>
      </c>
      <c r="H719" s="6">
        <f t="shared" si="714"/>
        <v>1</v>
      </c>
      <c r="I719" s="6">
        <f t="shared" si="714"/>
        <v>1</v>
      </c>
      <c r="J719" s="6">
        <f t="shared" si="714"/>
        <v>1</v>
      </c>
      <c r="K719" s="6">
        <f t="shared" si="714"/>
        <v>1</v>
      </c>
      <c r="L719" s="6">
        <f t="shared" si="714"/>
        <v>1</v>
      </c>
      <c r="M719" s="6">
        <f t="shared" si="714"/>
        <v>1</v>
      </c>
      <c r="N719" s="6">
        <f t="shared" si="714"/>
        <v>1</v>
      </c>
      <c r="O719" s="6">
        <f t="shared" si="714"/>
        <v>1</v>
      </c>
      <c r="P719" s="6">
        <f t="shared" si="714"/>
        <v>1</v>
      </c>
      <c r="Q719" s="6">
        <f t="shared" si="714"/>
        <v>1</v>
      </c>
      <c r="R719" s="6">
        <f t="shared" si="714"/>
        <v>1</v>
      </c>
    </row>
    <row r="720" spans="1:18" ht="13">
      <c r="A720" s="11" t="s">
        <v>3779</v>
      </c>
      <c r="B720" s="17">
        <f>VLOOKUP(A720,list!A:P,16,FALSE)</f>
        <v>46155</v>
      </c>
      <c r="C720" s="18">
        <f>VLOOKUP(A720,list!A:P,3,FALSE)</f>
        <v>950</v>
      </c>
      <c r="D720" s="6" t="str">
        <f>VLOOKUP(A720,list!A:P,12,FALSE)</f>
        <v>Marousi</v>
      </c>
      <c r="E720" s="6" t="str">
        <f t="shared" ref="E720:R720" si="715">IF($B720&lt;E$3,1,"")</f>
        <v/>
      </c>
      <c r="F720" s="6" t="str">
        <f t="shared" si="715"/>
        <v/>
      </c>
      <c r="G720" s="6" t="str">
        <f t="shared" si="715"/>
        <v/>
      </c>
      <c r="H720" s="6" t="str">
        <f t="shared" si="715"/>
        <v/>
      </c>
      <c r="I720" s="6" t="str">
        <f t="shared" si="715"/>
        <v/>
      </c>
      <c r="J720" s="6" t="str">
        <f t="shared" si="715"/>
        <v/>
      </c>
      <c r="K720" s="6" t="str">
        <f t="shared" si="715"/>
        <v/>
      </c>
      <c r="L720" s="6" t="str">
        <f t="shared" si="715"/>
        <v/>
      </c>
      <c r="M720" s="6" t="str">
        <f t="shared" si="715"/>
        <v/>
      </c>
      <c r="N720" s="6" t="str">
        <f t="shared" si="715"/>
        <v/>
      </c>
      <c r="O720" s="6" t="str">
        <f t="shared" si="715"/>
        <v/>
      </c>
      <c r="P720" s="6" t="str">
        <f t="shared" si="715"/>
        <v/>
      </c>
      <c r="Q720" s="6" t="str">
        <f t="shared" si="715"/>
        <v/>
      </c>
      <c r="R720" s="6" t="str">
        <f t="shared" si="715"/>
        <v/>
      </c>
    </row>
    <row r="721" spans="1:18" ht="13">
      <c r="A721" s="11" t="s">
        <v>1944</v>
      </c>
      <c r="B721" s="17">
        <f>VLOOKUP(A721,list!A:P,16,FALSE)</f>
        <v>45790</v>
      </c>
      <c r="C721" s="18">
        <f>VLOOKUP(A721,list!A:P,3,FALSE)</f>
        <v>1120</v>
      </c>
      <c r="D721" s="6" t="str">
        <f>VLOOKUP(A721,list!A:P,12,FALSE)</f>
        <v>Pangrati</v>
      </c>
      <c r="E721" s="6" t="str">
        <f t="shared" ref="E721:R721" si="716">IF($B721&lt;E$3,1,"")</f>
        <v/>
      </c>
      <c r="F721" s="6" t="str">
        <f t="shared" si="716"/>
        <v/>
      </c>
      <c r="G721" s="6" t="str">
        <f t="shared" si="716"/>
        <v/>
      </c>
      <c r="H721" s="6" t="str">
        <f t="shared" si="716"/>
        <v/>
      </c>
      <c r="I721" s="6" t="str">
        <f t="shared" si="716"/>
        <v/>
      </c>
      <c r="J721" s="6" t="str">
        <f t="shared" si="716"/>
        <v/>
      </c>
      <c r="K721" s="6" t="str">
        <f t="shared" si="716"/>
        <v/>
      </c>
      <c r="L721" s="6">
        <f t="shared" si="716"/>
        <v>1</v>
      </c>
      <c r="M721" s="6">
        <f t="shared" si="716"/>
        <v>1</v>
      </c>
      <c r="N721" s="6">
        <f t="shared" si="716"/>
        <v>1</v>
      </c>
      <c r="O721" s="6">
        <f t="shared" si="716"/>
        <v>1</v>
      </c>
      <c r="P721" s="6">
        <f t="shared" si="716"/>
        <v>1</v>
      </c>
      <c r="Q721" s="6">
        <f t="shared" si="716"/>
        <v>1</v>
      </c>
      <c r="R721" s="6">
        <f t="shared" si="716"/>
        <v>1</v>
      </c>
    </row>
    <row r="722" spans="1:18" ht="13">
      <c r="A722" s="11" t="s">
        <v>1947</v>
      </c>
      <c r="B722" s="17">
        <f>VLOOKUP(A722,list!A:P,16,FALSE)</f>
        <v>45790</v>
      </c>
      <c r="C722" s="18">
        <f>VLOOKUP(A722,list!A:P,3,FALSE)</f>
        <v>1220</v>
      </c>
      <c r="D722" s="6" t="str">
        <f>VLOOKUP(A722,list!A:P,12,FALSE)</f>
        <v>Chalandri</v>
      </c>
      <c r="E722" s="6" t="str">
        <f t="shared" ref="E722:R722" si="717">IF($B722&lt;E$3,1,"")</f>
        <v/>
      </c>
      <c r="F722" s="6" t="str">
        <f t="shared" si="717"/>
        <v/>
      </c>
      <c r="G722" s="6" t="str">
        <f t="shared" si="717"/>
        <v/>
      </c>
      <c r="H722" s="6" t="str">
        <f t="shared" si="717"/>
        <v/>
      </c>
      <c r="I722" s="6" t="str">
        <f t="shared" si="717"/>
        <v/>
      </c>
      <c r="J722" s="6" t="str">
        <f t="shared" si="717"/>
        <v/>
      </c>
      <c r="K722" s="6" t="str">
        <f t="shared" si="717"/>
        <v/>
      </c>
      <c r="L722" s="6">
        <f t="shared" si="717"/>
        <v>1</v>
      </c>
      <c r="M722" s="6">
        <f t="shared" si="717"/>
        <v>1</v>
      </c>
      <c r="N722" s="6">
        <f t="shared" si="717"/>
        <v>1</v>
      </c>
      <c r="O722" s="6">
        <f t="shared" si="717"/>
        <v>1</v>
      </c>
      <c r="P722" s="6">
        <f t="shared" si="717"/>
        <v>1</v>
      </c>
      <c r="Q722" s="6">
        <f t="shared" si="717"/>
        <v>1</v>
      </c>
      <c r="R722" s="6">
        <f t="shared" si="717"/>
        <v>1</v>
      </c>
    </row>
    <row r="723" spans="1:18" ht="13">
      <c r="A723" s="11" t="s">
        <v>1950</v>
      </c>
      <c r="B723" s="17">
        <f>VLOOKUP(A723,list!A:P,16,FALSE)</f>
        <v>45821</v>
      </c>
      <c r="C723" s="18">
        <f>VLOOKUP(A723,list!A:P,3,FALSE)</f>
        <v>1070</v>
      </c>
      <c r="D723" s="6" t="str">
        <f>VLOOKUP(A723,list!A:P,12,FALSE)</f>
        <v>Pangrati</v>
      </c>
      <c r="E723" s="6" t="str">
        <f t="shared" ref="E723:R723" si="718">IF($B723&lt;E$3,1,"")</f>
        <v/>
      </c>
      <c r="F723" s="6" t="str">
        <f t="shared" si="718"/>
        <v/>
      </c>
      <c r="G723" s="6" t="str">
        <f t="shared" si="718"/>
        <v/>
      </c>
      <c r="H723" s="6" t="str">
        <f t="shared" si="718"/>
        <v/>
      </c>
      <c r="I723" s="6" t="str">
        <f t="shared" si="718"/>
        <v/>
      </c>
      <c r="J723" s="6" t="str">
        <f t="shared" si="718"/>
        <v/>
      </c>
      <c r="K723" s="6" t="str">
        <f t="shared" si="718"/>
        <v/>
      </c>
      <c r="L723" s="6" t="str">
        <f t="shared" si="718"/>
        <v/>
      </c>
      <c r="M723" s="6">
        <f t="shared" si="718"/>
        <v>1</v>
      </c>
      <c r="N723" s="6">
        <f t="shared" si="718"/>
        <v>1</v>
      </c>
      <c r="O723" s="6">
        <f t="shared" si="718"/>
        <v>1</v>
      </c>
      <c r="P723" s="6">
        <f t="shared" si="718"/>
        <v>1</v>
      </c>
      <c r="Q723" s="6">
        <f t="shared" si="718"/>
        <v>1</v>
      </c>
      <c r="R723" s="6">
        <f t="shared" si="718"/>
        <v>1</v>
      </c>
    </row>
    <row r="724" spans="1:18" ht="13">
      <c r="A724" s="11" t="s">
        <v>3782</v>
      </c>
      <c r="B724" s="17">
        <f>VLOOKUP(A724,list!A:P,16,FALSE)</f>
        <v>45851</v>
      </c>
      <c r="C724" s="18">
        <f>VLOOKUP(A724,list!A:P,3,FALSE)</f>
        <v>1560</v>
      </c>
      <c r="D724" s="6" t="str">
        <f>VLOOKUP(A724,list!A:P,12,FALSE)</f>
        <v>Marousi</v>
      </c>
      <c r="E724" s="6" t="str">
        <f t="shared" ref="E724:R724" si="719">IF($B724&lt;E$3,1,"")</f>
        <v/>
      </c>
      <c r="F724" s="6" t="str">
        <f t="shared" si="719"/>
        <v/>
      </c>
      <c r="G724" s="6" t="str">
        <f t="shared" si="719"/>
        <v/>
      </c>
      <c r="H724" s="6" t="str">
        <f t="shared" si="719"/>
        <v/>
      </c>
      <c r="I724" s="6" t="str">
        <f t="shared" si="719"/>
        <v/>
      </c>
      <c r="J724" s="6" t="str">
        <f t="shared" si="719"/>
        <v/>
      </c>
      <c r="K724" s="6" t="str">
        <f t="shared" si="719"/>
        <v/>
      </c>
      <c r="L724" s="6" t="str">
        <f t="shared" si="719"/>
        <v/>
      </c>
      <c r="M724" s="6" t="str">
        <f t="shared" si="719"/>
        <v/>
      </c>
      <c r="N724" s="6">
        <f t="shared" si="719"/>
        <v>1</v>
      </c>
      <c r="O724" s="6">
        <f t="shared" si="719"/>
        <v>1</v>
      </c>
      <c r="P724" s="6">
        <f t="shared" si="719"/>
        <v>1</v>
      </c>
      <c r="Q724" s="6">
        <f t="shared" si="719"/>
        <v>1</v>
      </c>
      <c r="R724" s="6">
        <f t="shared" si="719"/>
        <v>1</v>
      </c>
    </row>
    <row r="725" spans="1:18" ht="13">
      <c r="A725" s="11" t="s">
        <v>1953</v>
      </c>
      <c r="B725" s="17">
        <f>VLOOKUP(A725,list!A:P,16,FALSE)</f>
        <v>45701</v>
      </c>
      <c r="C725" s="18">
        <f>VLOOKUP(A725,list!A:P,3,FALSE)</f>
        <v>1020</v>
      </c>
      <c r="D725" s="6" t="str">
        <f>VLOOKUP(A725,list!A:P,12,FALSE)</f>
        <v>Marousi</v>
      </c>
      <c r="E725" s="6" t="str">
        <f t="shared" ref="E725:R725" si="720">IF($B725&lt;E$3,1,"")</f>
        <v/>
      </c>
      <c r="F725" s="6" t="str">
        <f t="shared" si="720"/>
        <v/>
      </c>
      <c r="G725" s="6" t="str">
        <f t="shared" si="720"/>
        <v/>
      </c>
      <c r="H725" s="6" t="str">
        <f t="shared" si="720"/>
        <v/>
      </c>
      <c r="I725" s="6">
        <f t="shared" si="720"/>
        <v>1</v>
      </c>
      <c r="J725" s="6">
        <f t="shared" si="720"/>
        <v>1</v>
      </c>
      <c r="K725" s="6">
        <f t="shared" si="720"/>
        <v>1</v>
      </c>
      <c r="L725" s="6">
        <f t="shared" si="720"/>
        <v>1</v>
      </c>
      <c r="M725" s="6">
        <f t="shared" si="720"/>
        <v>1</v>
      </c>
      <c r="N725" s="6">
        <f t="shared" si="720"/>
        <v>1</v>
      </c>
      <c r="O725" s="6">
        <f t="shared" si="720"/>
        <v>1</v>
      </c>
      <c r="P725" s="6">
        <f t="shared" si="720"/>
        <v>1</v>
      </c>
      <c r="Q725" s="6">
        <f t="shared" si="720"/>
        <v>1</v>
      </c>
      <c r="R725" s="6">
        <f t="shared" si="720"/>
        <v>1</v>
      </c>
    </row>
    <row r="726" spans="1:18" ht="13">
      <c r="A726" s="11" t="s">
        <v>509</v>
      </c>
      <c r="B726" s="17">
        <f>VLOOKUP(A726,list!A:P,16,FALSE)</f>
        <v>45701</v>
      </c>
      <c r="C726" s="18">
        <f>VLOOKUP(A726,list!A:P,3,FALSE)</f>
        <v>1050</v>
      </c>
      <c r="D726" s="6" t="str">
        <f>VLOOKUP(A726,list!A:P,12,FALSE)</f>
        <v>Kolonaki</v>
      </c>
      <c r="E726" s="6" t="str">
        <f t="shared" ref="E726:R726" si="721">IF($B726&lt;E$3,1,"")</f>
        <v/>
      </c>
      <c r="F726" s="6" t="str">
        <f t="shared" si="721"/>
        <v/>
      </c>
      <c r="G726" s="6" t="str">
        <f t="shared" si="721"/>
        <v/>
      </c>
      <c r="H726" s="6" t="str">
        <f t="shared" si="721"/>
        <v/>
      </c>
      <c r="I726" s="6">
        <f t="shared" si="721"/>
        <v>1</v>
      </c>
      <c r="J726" s="6">
        <f t="shared" si="721"/>
        <v>1</v>
      </c>
      <c r="K726" s="6">
        <f t="shared" si="721"/>
        <v>1</v>
      </c>
      <c r="L726" s="6">
        <f t="shared" si="721"/>
        <v>1</v>
      </c>
      <c r="M726" s="6">
        <f t="shared" si="721"/>
        <v>1</v>
      </c>
      <c r="N726" s="6">
        <f t="shared" si="721"/>
        <v>1</v>
      </c>
      <c r="O726" s="6">
        <f t="shared" si="721"/>
        <v>1</v>
      </c>
      <c r="P726" s="6">
        <f t="shared" si="721"/>
        <v>1</v>
      </c>
      <c r="Q726" s="6">
        <f t="shared" si="721"/>
        <v>1</v>
      </c>
      <c r="R726" s="6">
        <f t="shared" si="721"/>
        <v>1</v>
      </c>
    </row>
    <row r="727" spans="1:18" ht="13">
      <c r="A727" s="11" t="s">
        <v>3785</v>
      </c>
      <c r="B727" s="17">
        <f>VLOOKUP(A727,list!A:P,16,FALSE)</f>
        <v>45701</v>
      </c>
      <c r="C727" s="18">
        <f>VLOOKUP(A727,list!A:P,3,FALSE)</f>
        <v>1550</v>
      </c>
      <c r="D727" s="6" t="str">
        <f>VLOOKUP(A727,list!A:P,12,FALSE)</f>
        <v>Alimos</v>
      </c>
      <c r="E727" s="6" t="str">
        <f t="shared" ref="E727:R727" si="722">IF($B727&lt;E$3,1,"")</f>
        <v/>
      </c>
      <c r="F727" s="6" t="str">
        <f t="shared" si="722"/>
        <v/>
      </c>
      <c r="G727" s="6" t="str">
        <f t="shared" si="722"/>
        <v/>
      </c>
      <c r="H727" s="6" t="str">
        <f t="shared" si="722"/>
        <v/>
      </c>
      <c r="I727" s="6">
        <f t="shared" si="722"/>
        <v>1</v>
      </c>
      <c r="J727" s="6">
        <f t="shared" si="722"/>
        <v>1</v>
      </c>
      <c r="K727" s="6">
        <f t="shared" si="722"/>
        <v>1</v>
      </c>
      <c r="L727" s="6">
        <f t="shared" si="722"/>
        <v>1</v>
      </c>
      <c r="M727" s="6">
        <f t="shared" si="722"/>
        <v>1</v>
      </c>
      <c r="N727" s="6">
        <f t="shared" si="722"/>
        <v>1</v>
      </c>
      <c r="O727" s="6">
        <f t="shared" si="722"/>
        <v>1</v>
      </c>
      <c r="P727" s="6">
        <f t="shared" si="722"/>
        <v>1</v>
      </c>
      <c r="Q727" s="6">
        <f t="shared" si="722"/>
        <v>1</v>
      </c>
      <c r="R727" s="6">
        <f t="shared" si="722"/>
        <v>1</v>
      </c>
    </row>
    <row r="728" spans="1:18" ht="13">
      <c r="A728" s="11" t="s">
        <v>3788</v>
      </c>
      <c r="B728" s="17">
        <f>VLOOKUP(A728,list!A:P,16,FALSE)</f>
        <v>45639</v>
      </c>
      <c r="C728" s="18">
        <f>VLOOKUP(A728,list!A:P,3,FALSE)</f>
        <v>1090</v>
      </c>
      <c r="D728" s="6" t="str">
        <f>VLOOKUP(A728,list!A:P,12,FALSE)</f>
        <v>Marousi</v>
      </c>
      <c r="E728" s="6" t="str">
        <f t="shared" ref="E728:R728" si="723">IF($B728&lt;E$3,1,"")</f>
        <v/>
      </c>
      <c r="F728" s="6" t="str">
        <f t="shared" si="723"/>
        <v/>
      </c>
      <c r="G728" s="6">
        <f t="shared" si="723"/>
        <v>1</v>
      </c>
      <c r="H728" s="6">
        <f t="shared" si="723"/>
        <v>1</v>
      </c>
      <c r="I728" s="6">
        <f t="shared" si="723"/>
        <v>1</v>
      </c>
      <c r="J728" s="6">
        <f t="shared" si="723"/>
        <v>1</v>
      </c>
      <c r="K728" s="6">
        <f t="shared" si="723"/>
        <v>1</v>
      </c>
      <c r="L728" s="6">
        <f t="shared" si="723"/>
        <v>1</v>
      </c>
      <c r="M728" s="6">
        <f t="shared" si="723"/>
        <v>1</v>
      </c>
      <c r="N728" s="6">
        <f t="shared" si="723"/>
        <v>1</v>
      </c>
      <c r="O728" s="6">
        <f t="shared" si="723"/>
        <v>1</v>
      </c>
      <c r="P728" s="6">
        <f t="shared" si="723"/>
        <v>1</v>
      </c>
      <c r="Q728" s="6">
        <f t="shared" si="723"/>
        <v>1</v>
      </c>
      <c r="R728" s="6">
        <f t="shared" si="723"/>
        <v>1</v>
      </c>
    </row>
    <row r="729" spans="1:18" ht="13">
      <c r="A729" s="11" t="s">
        <v>1956</v>
      </c>
      <c r="B729" s="17">
        <f>VLOOKUP(A729,list!A:P,16,FALSE)</f>
        <v>45639</v>
      </c>
      <c r="C729" s="18">
        <f>VLOOKUP(A729,list!A:P,3,FALSE)</f>
        <v>1140</v>
      </c>
      <c r="D729" s="6" t="str">
        <f>VLOOKUP(A729,list!A:P,12,FALSE)</f>
        <v>Vasilissis Sofias Avenue</v>
      </c>
      <c r="E729" s="6" t="str">
        <f t="shared" ref="E729:R729" si="724">IF($B729&lt;E$3,1,"")</f>
        <v/>
      </c>
      <c r="F729" s="6" t="str">
        <f t="shared" si="724"/>
        <v/>
      </c>
      <c r="G729" s="6">
        <f t="shared" si="724"/>
        <v>1</v>
      </c>
      <c r="H729" s="6">
        <f t="shared" si="724"/>
        <v>1</v>
      </c>
      <c r="I729" s="6">
        <f t="shared" si="724"/>
        <v>1</v>
      </c>
      <c r="J729" s="6">
        <f t="shared" si="724"/>
        <v>1</v>
      </c>
      <c r="K729" s="6">
        <f t="shared" si="724"/>
        <v>1</v>
      </c>
      <c r="L729" s="6">
        <f t="shared" si="724"/>
        <v>1</v>
      </c>
      <c r="M729" s="6">
        <f t="shared" si="724"/>
        <v>1</v>
      </c>
      <c r="N729" s="6">
        <f t="shared" si="724"/>
        <v>1</v>
      </c>
      <c r="O729" s="6">
        <f t="shared" si="724"/>
        <v>1</v>
      </c>
      <c r="P729" s="6">
        <f t="shared" si="724"/>
        <v>1</v>
      </c>
      <c r="Q729" s="6">
        <f t="shared" si="724"/>
        <v>1</v>
      </c>
      <c r="R729" s="6">
        <f t="shared" si="724"/>
        <v>1</v>
      </c>
    </row>
    <row r="730" spans="1:18" ht="13">
      <c r="A730" s="11" t="s">
        <v>3791</v>
      </c>
      <c r="B730" s="17">
        <f>VLOOKUP(A730,list!A:P,16,FALSE)</f>
        <v>45639</v>
      </c>
      <c r="C730" s="18">
        <f>VLOOKUP(A730,list!A:P,3,FALSE)</f>
        <v>1160</v>
      </c>
      <c r="D730" s="6" t="str">
        <f>VLOOKUP(A730,list!A:P,12,FALSE)</f>
        <v>Marousi</v>
      </c>
      <c r="E730" s="6" t="str">
        <f t="shared" ref="E730:R730" si="725">IF($B730&lt;E$3,1,"")</f>
        <v/>
      </c>
      <c r="F730" s="6" t="str">
        <f t="shared" si="725"/>
        <v/>
      </c>
      <c r="G730" s="6">
        <f t="shared" si="725"/>
        <v>1</v>
      </c>
      <c r="H730" s="6">
        <f t="shared" si="725"/>
        <v>1</v>
      </c>
      <c r="I730" s="6">
        <f t="shared" si="725"/>
        <v>1</v>
      </c>
      <c r="J730" s="6">
        <f t="shared" si="725"/>
        <v>1</v>
      </c>
      <c r="K730" s="6">
        <f t="shared" si="725"/>
        <v>1</v>
      </c>
      <c r="L730" s="6">
        <f t="shared" si="725"/>
        <v>1</v>
      </c>
      <c r="M730" s="6">
        <f t="shared" si="725"/>
        <v>1</v>
      </c>
      <c r="N730" s="6">
        <f t="shared" si="725"/>
        <v>1</v>
      </c>
      <c r="O730" s="6">
        <f t="shared" si="725"/>
        <v>1</v>
      </c>
      <c r="P730" s="6">
        <f t="shared" si="725"/>
        <v>1</v>
      </c>
      <c r="Q730" s="6">
        <f t="shared" si="725"/>
        <v>1</v>
      </c>
      <c r="R730" s="6">
        <f t="shared" si="725"/>
        <v>1</v>
      </c>
    </row>
    <row r="731" spans="1:18" ht="13">
      <c r="A731" s="11" t="s">
        <v>1959</v>
      </c>
      <c r="B731" s="17">
        <f>VLOOKUP(A731,list!A:P,16,FALSE)</f>
        <v>45760</v>
      </c>
      <c r="C731" s="18">
        <f>VLOOKUP(A731,list!A:P,3,FALSE)</f>
        <v>980</v>
      </c>
      <c r="D731" s="6" t="str">
        <f>VLOOKUP(A731,list!A:P,12,FALSE)</f>
        <v>Pangrati</v>
      </c>
      <c r="E731" s="6" t="str">
        <f t="shared" ref="E731:R731" si="726">IF($B731&lt;E$3,1,"")</f>
        <v/>
      </c>
      <c r="F731" s="6" t="str">
        <f t="shared" si="726"/>
        <v/>
      </c>
      <c r="G731" s="6" t="str">
        <f t="shared" si="726"/>
        <v/>
      </c>
      <c r="H731" s="6" t="str">
        <f t="shared" si="726"/>
        <v/>
      </c>
      <c r="I731" s="6" t="str">
        <f t="shared" si="726"/>
        <v/>
      </c>
      <c r="J731" s="6" t="str">
        <f t="shared" si="726"/>
        <v/>
      </c>
      <c r="K731" s="6">
        <f t="shared" si="726"/>
        <v>1</v>
      </c>
      <c r="L731" s="6">
        <f t="shared" si="726"/>
        <v>1</v>
      </c>
      <c r="M731" s="6">
        <f t="shared" si="726"/>
        <v>1</v>
      </c>
      <c r="N731" s="6">
        <f t="shared" si="726"/>
        <v>1</v>
      </c>
      <c r="O731" s="6">
        <f t="shared" si="726"/>
        <v>1</v>
      </c>
      <c r="P731" s="6">
        <f t="shared" si="726"/>
        <v>1</v>
      </c>
      <c r="Q731" s="6">
        <f t="shared" si="726"/>
        <v>1</v>
      </c>
      <c r="R731" s="6">
        <f t="shared" si="726"/>
        <v>1</v>
      </c>
    </row>
    <row r="732" spans="1:18" ht="13">
      <c r="A732" s="11" t="s">
        <v>1962</v>
      </c>
      <c r="B732" s="17">
        <f>VLOOKUP(A732,list!A:P,16,FALSE)</f>
        <v>45760</v>
      </c>
      <c r="C732" s="18">
        <f>VLOOKUP(A732,list!A:P,3,FALSE)</f>
        <v>1000</v>
      </c>
      <c r="D732" s="6" t="str">
        <f>VLOOKUP(A732,list!A:P,12,FALSE)</f>
        <v>Ampelokipoi</v>
      </c>
      <c r="E732" s="6" t="str">
        <f t="shared" ref="E732:R732" si="727">IF($B732&lt;E$3,1,"")</f>
        <v/>
      </c>
      <c r="F732" s="6" t="str">
        <f t="shared" si="727"/>
        <v/>
      </c>
      <c r="G732" s="6" t="str">
        <f t="shared" si="727"/>
        <v/>
      </c>
      <c r="H732" s="6" t="str">
        <f t="shared" si="727"/>
        <v/>
      </c>
      <c r="I732" s="6" t="str">
        <f t="shared" si="727"/>
        <v/>
      </c>
      <c r="J732" s="6" t="str">
        <f t="shared" si="727"/>
        <v/>
      </c>
      <c r="K732" s="6">
        <f t="shared" si="727"/>
        <v>1</v>
      </c>
      <c r="L732" s="6">
        <f t="shared" si="727"/>
        <v>1</v>
      </c>
      <c r="M732" s="6">
        <f t="shared" si="727"/>
        <v>1</v>
      </c>
      <c r="N732" s="6">
        <f t="shared" si="727"/>
        <v>1</v>
      </c>
      <c r="O732" s="6">
        <f t="shared" si="727"/>
        <v>1</v>
      </c>
      <c r="P732" s="6">
        <f t="shared" si="727"/>
        <v>1</v>
      </c>
      <c r="Q732" s="6">
        <f t="shared" si="727"/>
        <v>1</v>
      </c>
      <c r="R732" s="6">
        <f t="shared" si="727"/>
        <v>1</v>
      </c>
    </row>
    <row r="733" spans="1:18" ht="13">
      <c r="A733" s="11" t="s">
        <v>512</v>
      </c>
      <c r="B733" s="17">
        <f>VLOOKUP(A733,list!A:P,16,FALSE)</f>
        <v>45912</v>
      </c>
      <c r="C733" s="18">
        <f>VLOOKUP(A733,list!A:P,3,FALSE)</f>
        <v>700</v>
      </c>
      <c r="D733" s="6" t="str">
        <f>VLOOKUP(A733,list!A:P,12,FALSE)</f>
        <v>Pangrati</v>
      </c>
      <c r="E733" s="6" t="str">
        <f t="shared" ref="E733:R733" si="728">IF($B733&lt;E$3,1,"")</f>
        <v/>
      </c>
      <c r="F733" s="6" t="str">
        <f t="shared" si="728"/>
        <v/>
      </c>
      <c r="G733" s="6" t="str">
        <f t="shared" si="728"/>
        <v/>
      </c>
      <c r="H733" s="6" t="str">
        <f t="shared" si="728"/>
        <v/>
      </c>
      <c r="I733" s="6" t="str">
        <f t="shared" si="728"/>
        <v/>
      </c>
      <c r="J733" s="6" t="str">
        <f t="shared" si="728"/>
        <v/>
      </c>
      <c r="K733" s="6" t="str">
        <f t="shared" si="728"/>
        <v/>
      </c>
      <c r="L733" s="6" t="str">
        <f t="shared" si="728"/>
        <v/>
      </c>
      <c r="M733" s="6" t="str">
        <f t="shared" si="728"/>
        <v/>
      </c>
      <c r="N733" s="6" t="str">
        <f t="shared" si="728"/>
        <v/>
      </c>
      <c r="O733" s="6" t="str">
        <f t="shared" si="728"/>
        <v/>
      </c>
      <c r="P733" s="6">
        <f t="shared" si="728"/>
        <v>1</v>
      </c>
      <c r="Q733" s="6">
        <f t="shared" si="728"/>
        <v>1</v>
      </c>
      <c r="R733" s="6">
        <f t="shared" si="728"/>
        <v>1</v>
      </c>
    </row>
    <row r="734" spans="1:18" ht="13">
      <c r="A734" s="11" t="s">
        <v>1965</v>
      </c>
      <c r="B734" s="17">
        <f>VLOOKUP(A734,list!A:P,16,FALSE)</f>
        <v>45973</v>
      </c>
      <c r="C734" s="18">
        <f>VLOOKUP(A734,list!A:P,3,FALSE)</f>
        <v>2120</v>
      </c>
      <c r="D734" s="6" t="str">
        <f>VLOOKUP(A734,list!A:P,12,FALSE)</f>
        <v>Kolonaki</v>
      </c>
      <c r="E734" s="6" t="str">
        <f t="shared" ref="E734:R734" si="729">IF($B734&lt;E$3,1,"")</f>
        <v/>
      </c>
      <c r="F734" s="6" t="str">
        <f t="shared" si="729"/>
        <v/>
      </c>
      <c r="G734" s="6" t="str">
        <f t="shared" si="729"/>
        <v/>
      </c>
      <c r="H734" s="6" t="str">
        <f t="shared" si="729"/>
        <v/>
      </c>
      <c r="I734" s="6" t="str">
        <f t="shared" si="729"/>
        <v/>
      </c>
      <c r="J734" s="6" t="str">
        <f t="shared" si="729"/>
        <v/>
      </c>
      <c r="K734" s="6" t="str">
        <f t="shared" si="729"/>
        <v/>
      </c>
      <c r="L734" s="6" t="str">
        <f t="shared" si="729"/>
        <v/>
      </c>
      <c r="M734" s="6" t="str">
        <f t="shared" si="729"/>
        <v/>
      </c>
      <c r="N734" s="6" t="str">
        <f t="shared" si="729"/>
        <v/>
      </c>
      <c r="O734" s="6" t="str">
        <f t="shared" si="729"/>
        <v/>
      </c>
      <c r="P734" s="6" t="str">
        <f t="shared" si="729"/>
        <v/>
      </c>
      <c r="Q734" s="6" t="str">
        <f t="shared" si="729"/>
        <v/>
      </c>
      <c r="R734" s="6">
        <f t="shared" si="729"/>
        <v>1</v>
      </c>
    </row>
    <row r="735" spans="1:18" ht="13">
      <c r="A735" s="11" t="s">
        <v>1968</v>
      </c>
      <c r="B735" s="17">
        <f>VLOOKUP(A735,list!A:P,16,FALSE)</f>
        <v>45608</v>
      </c>
      <c r="C735" s="18">
        <f>VLOOKUP(A735,list!A:P,3,FALSE)</f>
        <v>1120</v>
      </c>
      <c r="D735" s="6" t="str">
        <f>VLOOKUP(A735,list!A:P,12,FALSE)</f>
        <v>Agia Paraskevi</v>
      </c>
      <c r="E735" s="6" t="str">
        <f t="shared" ref="E735:R735" si="730">IF($B735&lt;E$3,1,"")</f>
        <v/>
      </c>
      <c r="F735" s="6">
        <f t="shared" si="730"/>
        <v>1</v>
      </c>
      <c r="G735" s="6">
        <f t="shared" si="730"/>
        <v>1</v>
      </c>
      <c r="H735" s="6">
        <f t="shared" si="730"/>
        <v>1</v>
      </c>
      <c r="I735" s="6">
        <f t="shared" si="730"/>
        <v>1</v>
      </c>
      <c r="J735" s="6">
        <f t="shared" si="730"/>
        <v>1</v>
      </c>
      <c r="K735" s="6">
        <f t="shared" si="730"/>
        <v>1</v>
      </c>
      <c r="L735" s="6">
        <f t="shared" si="730"/>
        <v>1</v>
      </c>
      <c r="M735" s="6">
        <f t="shared" si="730"/>
        <v>1</v>
      </c>
      <c r="N735" s="6">
        <f t="shared" si="730"/>
        <v>1</v>
      </c>
      <c r="O735" s="6">
        <f t="shared" si="730"/>
        <v>1</v>
      </c>
      <c r="P735" s="6">
        <f t="shared" si="730"/>
        <v>1</v>
      </c>
      <c r="Q735" s="6">
        <f t="shared" si="730"/>
        <v>1</v>
      </c>
      <c r="R735" s="6">
        <f t="shared" si="730"/>
        <v>1</v>
      </c>
    </row>
    <row r="736" spans="1:18" ht="13">
      <c r="A736" s="11" t="s">
        <v>1971</v>
      </c>
      <c r="B736" s="17">
        <f>VLOOKUP(A736,list!A:P,16,FALSE)</f>
        <v>45608</v>
      </c>
      <c r="C736" s="18">
        <f>VLOOKUP(A736,list!A:P,3,FALSE)</f>
        <v>1210</v>
      </c>
      <c r="D736" s="6" t="str">
        <f>VLOOKUP(A736,list!A:P,12,FALSE)</f>
        <v>Marousi</v>
      </c>
      <c r="E736" s="6" t="str">
        <f t="shared" ref="E736:R736" si="731">IF($B736&lt;E$3,1,"")</f>
        <v/>
      </c>
      <c r="F736" s="6">
        <f t="shared" si="731"/>
        <v>1</v>
      </c>
      <c r="G736" s="6">
        <f t="shared" si="731"/>
        <v>1</v>
      </c>
      <c r="H736" s="6">
        <f t="shared" si="731"/>
        <v>1</v>
      </c>
      <c r="I736" s="6">
        <f t="shared" si="731"/>
        <v>1</v>
      </c>
      <c r="J736" s="6">
        <f t="shared" si="731"/>
        <v>1</v>
      </c>
      <c r="K736" s="6">
        <f t="shared" si="731"/>
        <v>1</v>
      </c>
      <c r="L736" s="6">
        <f t="shared" si="731"/>
        <v>1</v>
      </c>
      <c r="M736" s="6">
        <f t="shared" si="731"/>
        <v>1</v>
      </c>
      <c r="N736" s="6">
        <f t="shared" si="731"/>
        <v>1</v>
      </c>
      <c r="O736" s="6">
        <f t="shared" si="731"/>
        <v>1</v>
      </c>
      <c r="P736" s="6">
        <f t="shared" si="731"/>
        <v>1</v>
      </c>
      <c r="Q736" s="6">
        <f t="shared" si="731"/>
        <v>1</v>
      </c>
      <c r="R736" s="6">
        <f t="shared" si="731"/>
        <v>1</v>
      </c>
    </row>
    <row r="737" spans="1:18" ht="13">
      <c r="A737" s="11" t="s">
        <v>1974</v>
      </c>
      <c r="B737" s="17">
        <f>VLOOKUP(A737,list!A:P,16,FALSE)</f>
        <v>45608</v>
      </c>
      <c r="C737" s="18">
        <f>VLOOKUP(A737,list!A:P,3,FALSE)</f>
        <v>1510</v>
      </c>
      <c r="D737" s="6" t="str">
        <f>VLOOKUP(A737,list!A:P,12,FALSE)</f>
        <v>Elliniko</v>
      </c>
      <c r="E737" s="6" t="str">
        <f t="shared" ref="E737:R737" si="732">IF($B737&lt;E$3,1,"")</f>
        <v/>
      </c>
      <c r="F737" s="6">
        <f t="shared" si="732"/>
        <v>1</v>
      </c>
      <c r="G737" s="6">
        <f t="shared" si="732"/>
        <v>1</v>
      </c>
      <c r="H737" s="6">
        <f t="shared" si="732"/>
        <v>1</v>
      </c>
      <c r="I737" s="6">
        <f t="shared" si="732"/>
        <v>1</v>
      </c>
      <c r="J737" s="6">
        <f t="shared" si="732"/>
        <v>1</v>
      </c>
      <c r="K737" s="6">
        <f t="shared" si="732"/>
        <v>1</v>
      </c>
      <c r="L737" s="6">
        <f t="shared" si="732"/>
        <v>1</v>
      </c>
      <c r="M737" s="6">
        <f t="shared" si="732"/>
        <v>1</v>
      </c>
      <c r="N737" s="6">
        <f t="shared" si="732"/>
        <v>1</v>
      </c>
      <c r="O737" s="6">
        <f t="shared" si="732"/>
        <v>1</v>
      </c>
      <c r="P737" s="6">
        <f t="shared" si="732"/>
        <v>1</v>
      </c>
      <c r="Q737" s="6">
        <f t="shared" si="732"/>
        <v>1</v>
      </c>
      <c r="R737" s="6">
        <f t="shared" si="732"/>
        <v>1</v>
      </c>
    </row>
    <row r="738" spans="1:18" ht="13">
      <c r="A738" s="11" t="s">
        <v>1977</v>
      </c>
      <c r="B738" s="17">
        <f>VLOOKUP(A738,list!A:P,16,FALSE)</f>
        <v>45608</v>
      </c>
      <c r="C738" s="18">
        <f>VLOOKUP(A738,list!A:P,3,FALSE)</f>
        <v>1760</v>
      </c>
      <c r="D738" s="6" t="str">
        <f>VLOOKUP(A738,list!A:P,12,FALSE)</f>
        <v>Kifisia</v>
      </c>
      <c r="E738" s="6" t="str">
        <f t="shared" ref="E738:R738" si="733">IF($B738&lt;E$3,1,"")</f>
        <v/>
      </c>
      <c r="F738" s="6">
        <f t="shared" si="733"/>
        <v>1</v>
      </c>
      <c r="G738" s="6">
        <f t="shared" si="733"/>
        <v>1</v>
      </c>
      <c r="H738" s="6">
        <f t="shared" si="733"/>
        <v>1</v>
      </c>
      <c r="I738" s="6">
        <f t="shared" si="733"/>
        <v>1</v>
      </c>
      <c r="J738" s="6">
        <f t="shared" si="733"/>
        <v>1</v>
      </c>
      <c r="K738" s="6">
        <f t="shared" si="733"/>
        <v>1</v>
      </c>
      <c r="L738" s="6">
        <f t="shared" si="733"/>
        <v>1</v>
      </c>
      <c r="M738" s="6">
        <f t="shared" si="733"/>
        <v>1</v>
      </c>
      <c r="N738" s="6">
        <f t="shared" si="733"/>
        <v>1</v>
      </c>
      <c r="O738" s="6">
        <f t="shared" si="733"/>
        <v>1</v>
      </c>
      <c r="P738" s="6">
        <f t="shared" si="733"/>
        <v>1</v>
      </c>
      <c r="Q738" s="6">
        <f t="shared" si="733"/>
        <v>1</v>
      </c>
      <c r="R738" s="6">
        <f t="shared" si="733"/>
        <v>1</v>
      </c>
    </row>
    <row r="739" spans="1:18" ht="13">
      <c r="A739" s="11" t="s">
        <v>515</v>
      </c>
      <c r="B739" s="17">
        <f>VLOOKUP(A739,list!A:P,16,FALSE)</f>
        <v>45728</v>
      </c>
      <c r="C739" s="18">
        <f>VLOOKUP(A739,list!A:P,3,FALSE)</f>
        <v>850</v>
      </c>
      <c r="D739" s="6" t="str">
        <f>VLOOKUP(A739,list!A:P,12,FALSE)</f>
        <v>Ampelokipoi</v>
      </c>
      <c r="E739" s="6" t="str">
        <f t="shared" ref="E739:R739" si="734">IF($B739&lt;E$3,1,"")</f>
        <v/>
      </c>
      <c r="F739" s="6" t="str">
        <f t="shared" si="734"/>
        <v/>
      </c>
      <c r="G739" s="6" t="str">
        <f t="shared" si="734"/>
        <v/>
      </c>
      <c r="H739" s="6" t="str">
        <f t="shared" si="734"/>
        <v/>
      </c>
      <c r="I739" s="6" t="str">
        <f t="shared" si="734"/>
        <v/>
      </c>
      <c r="J739" s="6">
        <f t="shared" si="734"/>
        <v>1</v>
      </c>
      <c r="K739" s="6">
        <f t="shared" si="734"/>
        <v>1</v>
      </c>
      <c r="L739" s="6">
        <f t="shared" si="734"/>
        <v>1</v>
      </c>
      <c r="M739" s="6">
        <f t="shared" si="734"/>
        <v>1</v>
      </c>
      <c r="N739" s="6">
        <f t="shared" si="734"/>
        <v>1</v>
      </c>
      <c r="O739" s="6">
        <f t="shared" si="734"/>
        <v>1</v>
      </c>
      <c r="P739" s="6">
        <f t="shared" si="734"/>
        <v>1</v>
      </c>
      <c r="Q739" s="6">
        <f t="shared" si="734"/>
        <v>1</v>
      </c>
      <c r="R739" s="6">
        <f t="shared" si="734"/>
        <v>1</v>
      </c>
    </row>
    <row r="740" spans="1:18" ht="13">
      <c r="A740" s="11" t="s">
        <v>518</v>
      </c>
      <c r="B740" s="17">
        <f>VLOOKUP(A740,list!A:P,16,FALSE)</f>
        <v>45728</v>
      </c>
      <c r="C740" s="18">
        <f>VLOOKUP(A740,list!A:P,3,FALSE)</f>
        <v>1020</v>
      </c>
      <c r="D740" s="6" t="str">
        <f>VLOOKUP(A740,list!A:P,12,FALSE)</f>
        <v>Alimos</v>
      </c>
      <c r="E740" s="6" t="str">
        <f t="shared" ref="E740:R740" si="735">IF($B740&lt;E$3,1,"")</f>
        <v/>
      </c>
      <c r="F740" s="6" t="str">
        <f t="shared" si="735"/>
        <v/>
      </c>
      <c r="G740" s="6" t="str">
        <f t="shared" si="735"/>
        <v/>
      </c>
      <c r="H740" s="6" t="str">
        <f t="shared" si="735"/>
        <v/>
      </c>
      <c r="I740" s="6" t="str">
        <f t="shared" si="735"/>
        <v/>
      </c>
      <c r="J740" s="6">
        <f t="shared" si="735"/>
        <v>1</v>
      </c>
      <c r="K740" s="6">
        <f t="shared" si="735"/>
        <v>1</v>
      </c>
      <c r="L740" s="6">
        <f t="shared" si="735"/>
        <v>1</v>
      </c>
      <c r="M740" s="6">
        <f t="shared" si="735"/>
        <v>1</v>
      </c>
      <c r="N740" s="6">
        <f t="shared" si="735"/>
        <v>1</v>
      </c>
      <c r="O740" s="6">
        <f t="shared" si="735"/>
        <v>1</v>
      </c>
      <c r="P740" s="6">
        <f t="shared" si="735"/>
        <v>1</v>
      </c>
      <c r="Q740" s="6">
        <f t="shared" si="735"/>
        <v>1</v>
      </c>
      <c r="R740" s="6">
        <f t="shared" si="735"/>
        <v>1</v>
      </c>
    </row>
    <row r="741" spans="1:18" ht="13">
      <c r="A741" s="11" t="s">
        <v>521</v>
      </c>
      <c r="B741" s="17">
        <f>VLOOKUP(A741,list!A:P,16,FALSE)</f>
        <v>45820</v>
      </c>
      <c r="C741" s="18">
        <f>VLOOKUP(A741,list!A:P,3,FALSE)</f>
        <v>850</v>
      </c>
      <c r="D741" s="6" t="str">
        <f>VLOOKUP(A741,list!A:P,12,FALSE)</f>
        <v>Palaio Faliro</v>
      </c>
      <c r="E741" s="6" t="str">
        <f t="shared" ref="E741:R741" si="736">IF($B741&lt;E$3,1,"")</f>
        <v/>
      </c>
      <c r="F741" s="6" t="str">
        <f t="shared" si="736"/>
        <v/>
      </c>
      <c r="G741" s="6" t="str">
        <f t="shared" si="736"/>
        <v/>
      </c>
      <c r="H741" s="6" t="str">
        <f t="shared" si="736"/>
        <v/>
      </c>
      <c r="I741" s="6" t="str">
        <f t="shared" si="736"/>
        <v/>
      </c>
      <c r="J741" s="6" t="str">
        <f t="shared" si="736"/>
        <v/>
      </c>
      <c r="K741" s="6" t="str">
        <f t="shared" si="736"/>
        <v/>
      </c>
      <c r="L741" s="6" t="str">
        <f t="shared" si="736"/>
        <v/>
      </c>
      <c r="M741" s="6">
        <f t="shared" si="736"/>
        <v>1</v>
      </c>
      <c r="N741" s="6">
        <f t="shared" si="736"/>
        <v>1</v>
      </c>
      <c r="O741" s="6">
        <f t="shared" si="736"/>
        <v>1</v>
      </c>
      <c r="P741" s="6">
        <f t="shared" si="736"/>
        <v>1</v>
      </c>
      <c r="Q741" s="6">
        <f t="shared" si="736"/>
        <v>1</v>
      </c>
      <c r="R741" s="6">
        <f t="shared" si="736"/>
        <v>1</v>
      </c>
    </row>
    <row r="742" spans="1:18" ht="13">
      <c r="A742" s="11" t="s">
        <v>1980</v>
      </c>
      <c r="B742" s="17">
        <f>VLOOKUP(A742,list!A:P,16,FALSE)</f>
        <v>45820</v>
      </c>
      <c r="C742" s="18">
        <f>VLOOKUP(A742,list!A:P,3,FALSE)</f>
        <v>1000</v>
      </c>
      <c r="D742" s="6" t="str">
        <f>VLOOKUP(A742,list!A:P,12,FALSE)</f>
        <v>Chalandri</v>
      </c>
      <c r="E742" s="6" t="str">
        <f t="shared" ref="E742:R742" si="737">IF($B742&lt;E$3,1,"")</f>
        <v/>
      </c>
      <c r="F742" s="6" t="str">
        <f t="shared" si="737"/>
        <v/>
      </c>
      <c r="G742" s="6" t="str">
        <f t="shared" si="737"/>
        <v/>
      </c>
      <c r="H742" s="6" t="str">
        <f t="shared" si="737"/>
        <v/>
      </c>
      <c r="I742" s="6" t="str">
        <f t="shared" si="737"/>
        <v/>
      </c>
      <c r="J742" s="6" t="str">
        <f t="shared" si="737"/>
        <v/>
      </c>
      <c r="K742" s="6" t="str">
        <f t="shared" si="737"/>
        <v/>
      </c>
      <c r="L742" s="6" t="str">
        <f t="shared" si="737"/>
        <v/>
      </c>
      <c r="M742" s="6">
        <f t="shared" si="737"/>
        <v>1</v>
      </c>
      <c r="N742" s="6">
        <f t="shared" si="737"/>
        <v>1</v>
      </c>
      <c r="O742" s="6">
        <f t="shared" si="737"/>
        <v>1</v>
      </c>
      <c r="P742" s="6">
        <f t="shared" si="737"/>
        <v>1</v>
      </c>
      <c r="Q742" s="6">
        <f t="shared" si="737"/>
        <v>1</v>
      </c>
      <c r="R742" s="6">
        <f t="shared" si="737"/>
        <v>1</v>
      </c>
    </row>
    <row r="743" spans="1:18" ht="13">
      <c r="A743" s="11" t="s">
        <v>3794</v>
      </c>
      <c r="B743" s="17">
        <f>VLOOKUP(A743,list!A:P,16,FALSE)</f>
        <v>45820</v>
      </c>
      <c r="C743" s="18">
        <f>VLOOKUP(A743,list!A:P,3,FALSE)</f>
        <v>1130</v>
      </c>
      <c r="D743" s="6" t="str">
        <f>VLOOKUP(A743,list!A:P,12,FALSE)</f>
        <v>Neo Psychiko</v>
      </c>
      <c r="E743" s="6" t="str">
        <f t="shared" ref="E743:R743" si="738">IF($B743&lt;E$3,1,"")</f>
        <v/>
      </c>
      <c r="F743" s="6" t="str">
        <f t="shared" si="738"/>
        <v/>
      </c>
      <c r="G743" s="6" t="str">
        <f t="shared" si="738"/>
        <v/>
      </c>
      <c r="H743" s="6" t="str">
        <f t="shared" si="738"/>
        <v/>
      </c>
      <c r="I743" s="6" t="str">
        <f t="shared" si="738"/>
        <v/>
      </c>
      <c r="J743" s="6" t="str">
        <f t="shared" si="738"/>
        <v/>
      </c>
      <c r="K743" s="6" t="str">
        <f t="shared" si="738"/>
        <v/>
      </c>
      <c r="L743" s="6" t="str">
        <f t="shared" si="738"/>
        <v/>
      </c>
      <c r="M743" s="6">
        <f t="shared" si="738"/>
        <v>1</v>
      </c>
      <c r="N743" s="6">
        <f t="shared" si="738"/>
        <v>1</v>
      </c>
      <c r="O743" s="6">
        <f t="shared" si="738"/>
        <v>1</v>
      </c>
      <c r="P743" s="6">
        <f t="shared" si="738"/>
        <v>1</v>
      </c>
      <c r="Q743" s="6">
        <f t="shared" si="738"/>
        <v>1</v>
      </c>
      <c r="R743" s="6">
        <f t="shared" si="738"/>
        <v>1</v>
      </c>
    </row>
    <row r="744" spans="1:18" ht="13">
      <c r="A744" s="11" t="s">
        <v>1983</v>
      </c>
      <c r="B744" s="17">
        <f>VLOOKUP(A744,list!A:P,16,FALSE)</f>
        <v>45820</v>
      </c>
      <c r="C744" s="18">
        <f>VLOOKUP(A744,list!A:P,3,FALSE)</f>
        <v>1150</v>
      </c>
      <c r="D744" s="6" t="str">
        <f>VLOOKUP(A744,list!A:P,12,FALSE)</f>
        <v>Palaio Faliro</v>
      </c>
      <c r="E744" s="6" t="str">
        <f t="shared" ref="E744:R744" si="739">IF($B744&lt;E$3,1,"")</f>
        <v/>
      </c>
      <c r="F744" s="6" t="str">
        <f t="shared" si="739"/>
        <v/>
      </c>
      <c r="G744" s="6" t="str">
        <f t="shared" si="739"/>
        <v/>
      </c>
      <c r="H744" s="6" t="str">
        <f t="shared" si="739"/>
        <v/>
      </c>
      <c r="I744" s="6" t="str">
        <f t="shared" si="739"/>
        <v/>
      </c>
      <c r="J744" s="6" t="str">
        <f t="shared" si="739"/>
        <v/>
      </c>
      <c r="K744" s="6" t="str">
        <f t="shared" si="739"/>
        <v/>
      </c>
      <c r="L744" s="6" t="str">
        <f t="shared" si="739"/>
        <v/>
      </c>
      <c r="M744" s="6">
        <f t="shared" si="739"/>
        <v>1</v>
      </c>
      <c r="N744" s="6">
        <f t="shared" si="739"/>
        <v>1</v>
      </c>
      <c r="O744" s="6">
        <f t="shared" si="739"/>
        <v>1</v>
      </c>
      <c r="P744" s="6">
        <f t="shared" si="739"/>
        <v>1</v>
      </c>
      <c r="Q744" s="6">
        <f t="shared" si="739"/>
        <v>1</v>
      </c>
      <c r="R744" s="6">
        <f t="shared" si="739"/>
        <v>1</v>
      </c>
    </row>
    <row r="745" spans="1:18" ht="13">
      <c r="A745" s="11" t="s">
        <v>524</v>
      </c>
      <c r="B745" s="17">
        <f>VLOOKUP(A745,list!A:P,16,FALSE)</f>
        <v>45850</v>
      </c>
      <c r="C745" s="18">
        <f>VLOOKUP(A745,list!A:P,3,FALSE)</f>
        <v>870</v>
      </c>
      <c r="D745" s="6" t="str">
        <f>VLOOKUP(A745,list!A:P,12,FALSE)</f>
        <v>Ampelokipoi</v>
      </c>
      <c r="E745" s="6" t="str">
        <f t="shared" ref="E745:R745" si="740">IF($B745&lt;E$3,1,"")</f>
        <v/>
      </c>
      <c r="F745" s="6" t="str">
        <f t="shared" si="740"/>
        <v/>
      </c>
      <c r="G745" s="6" t="str">
        <f t="shared" si="740"/>
        <v/>
      </c>
      <c r="H745" s="6" t="str">
        <f t="shared" si="740"/>
        <v/>
      </c>
      <c r="I745" s="6" t="str">
        <f t="shared" si="740"/>
        <v/>
      </c>
      <c r="J745" s="6" t="str">
        <f t="shared" si="740"/>
        <v/>
      </c>
      <c r="K745" s="6" t="str">
        <f t="shared" si="740"/>
        <v/>
      </c>
      <c r="L745" s="6" t="str">
        <f t="shared" si="740"/>
        <v/>
      </c>
      <c r="M745" s="6" t="str">
        <f t="shared" si="740"/>
        <v/>
      </c>
      <c r="N745" s="6">
        <f t="shared" si="740"/>
        <v>1</v>
      </c>
      <c r="O745" s="6">
        <f t="shared" si="740"/>
        <v>1</v>
      </c>
      <c r="P745" s="6">
        <f t="shared" si="740"/>
        <v>1</v>
      </c>
      <c r="Q745" s="6">
        <f t="shared" si="740"/>
        <v>1</v>
      </c>
      <c r="R745" s="6">
        <f t="shared" si="740"/>
        <v>1</v>
      </c>
    </row>
    <row r="746" spans="1:18" ht="13">
      <c r="A746" s="11" t="s">
        <v>1986</v>
      </c>
      <c r="B746" s="17">
        <f>VLOOKUP(A746,list!A:P,16,FALSE)</f>
        <v>45850</v>
      </c>
      <c r="C746" s="18">
        <f>VLOOKUP(A746,list!A:P,3,FALSE)</f>
        <v>1090</v>
      </c>
      <c r="D746" s="6" t="str">
        <f>VLOOKUP(A746,list!A:P,12,FALSE)</f>
        <v>Pangrati</v>
      </c>
      <c r="E746" s="6" t="str">
        <f t="shared" ref="E746:R746" si="741">IF($B746&lt;E$3,1,"")</f>
        <v/>
      </c>
      <c r="F746" s="6" t="str">
        <f t="shared" si="741"/>
        <v/>
      </c>
      <c r="G746" s="6" t="str">
        <f t="shared" si="741"/>
        <v/>
      </c>
      <c r="H746" s="6" t="str">
        <f t="shared" si="741"/>
        <v/>
      </c>
      <c r="I746" s="6" t="str">
        <f t="shared" si="741"/>
        <v/>
      </c>
      <c r="J746" s="6" t="str">
        <f t="shared" si="741"/>
        <v/>
      </c>
      <c r="K746" s="6" t="str">
        <f t="shared" si="741"/>
        <v/>
      </c>
      <c r="L746" s="6" t="str">
        <f t="shared" si="741"/>
        <v/>
      </c>
      <c r="M746" s="6" t="str">
        <f t="shared" si="741"/>
        <v/>
      </c>
      <c r="N746" s="6">
        <f t="shared" si="741"/>
        <v>1</v>
      </c>
      <c r="O746" s="6">
        <f t="shared" si="741"/>
        <v>1</v>
      </c>
      <c r="P746" s="6">
        <f t="shared" si="741"/>
        <v>1</v>
      </c>
      <c r="Q746" s="6">
        <f t="shared" si="741"/>
        <v>1</v>
      </c>
      <c r="R746" s="6">
        <f t="shared" si="741"/>
        <v>1</v>
      </c>
    </row>
    <row r="747" spans="1:18" ht="13">
      <c r="A747" s="11" t="s">
        <v>1989</v>
      </c>
      <c r="B747" s="17">
        <f>VLOOKUP(A747,list!A:P,16,FALSE)</f>
        <v>45669</v>
      </c>
      <c r="C747" s="18">
        <f>VLOOKUP(A747,list!A:P,3,FALSE)</f>
        <v>1120</v>
      </c>
      <c r="D747" s="6" t="str">
        <f>VLOOKUP(A747,list!A:P,12,FALSE)</f>
        <v>Chalandri</v>
      </c>
      <c r="E747" s="6" t="str">
        <f t="shared" ref="E747:R747" si="742">IF($B747&lt;E$3,1,"")</f>
        <v/>
      </c>
      <c r="F747" s="6" t="str">
        <f t="shared" si="742"/>
        <v/>
      </c>
      <c r="G747" s="6" t="str">
        <f t="shared" si="742"/>
        <v/>
      </c>
      <c r="H747" s="6">
        <f t="shared" si="742"/>
        <v>1</v>
      </c>
      <c r="I747" s="6">
        <f t="shared" si="742"/>
        <v>1</v>
      </c>
      <c r="J747" s="6">
        <f t="shared" si="742"/>
        <v>1</v>
      </c>
      <c r="K747" s="6">
        <f t="shared" si="742"/>
        <v>1</v>
      </c>
      <c r="L747" s="6">
        <f t="shared" si="742"/>
        <v>1</v>
      </c>
      <c r="M747" s="6">
        <f t="shared" si="742"/>
        <v>1</v>
      </c>
      <c r="N747" s="6">
        <f t="shared" si="742"/>
        <v>1</v>
      </c>
      <c r="O747" s="6">
        <f t="shared" si="742"/>
        <v>1</v>
      </c>
      <c r="P747" s="6">
        <f t="shared" si="742"/>
        <v>1</v>
      </c>
      <c r="Q747" s="6">
        <f t="shared" si="742"/>
        <v>1</v>
      </c>
      <c r="R747" s="6">
        <f t="shared" si="742"/>
        <v>1</v>
      </c>
    </row>
    <row r="748" spans="1:18" ht="13">
      <c r="A748" s="11" t="s">
        <v>1992</v>
      </c>
      <c r="B748" s="17">
        <f>VLOOKUP(A748,list!A:P,16,FALSE)</f>
        <v>45669</v>
      </c>
      <c r="C748" s="18">
        <f>VLOOKUP(A748,list!A:P,3,FALSE)</f>
        <v>1170</v>
      </c>
      <c r="D748" s="6" t="str">
        <f>VLOOKUP(A748,list!A:P,12,FALSE)</f>
        <v>Chalandri</v>
      </c>
      <c r="E748" s="6" t="str">
        <f t="shared" ref="E748:R748" si="743">IF($B748&lt;E$3,1,"")</f>
        <v/>
      </c>
      <c r="F748" s="6" t="str">
        <f t="shared" si="743"/>
        <v/>
      </c>
      <c r="G748" s="6" t="str">
        <f t="shared" si="743"/>
        <v/>
      </c>
      <c r="H748" s="6">
        <f t="shared" si="743"/>
        <v>1</v>
      </c>
      <c r="I748" s="6">
        <f t="shared" si="743"/>
        <v>1</v>
      </c>
      <c r="J748" s="6">
        <f t="shared" si="743"/>
        <v>1</v>
      </c>
      <c r="K748" s="6">
        <f t="shared" si="743"/>
        <v>1</v>
      </c>
      <c r="L748" s="6">
        <f t="shared" si="743"/>
        <v>1</v>
      </c>
      <c r="M748" s="6">
        <f t="shared" si="743"/>
        <v>1</v>
      </c>
      <c r="N748" s="6">
        <f t="shared" si="743"/>
        <v>1</v>
      </c>
      <c r="O748" s="6">
        <f t="shared" si="743"/>
        <v>1</v>
      </c>
      <c r="P748" s="6">
        <f t="shared" si="743"/>
        <v>1</v>
      </c>
      <c r="Q748" s="6">
        <f t="shared" si="743"/>
        <v>1</v>
      </c>
      <c r="R748" s="6">
        <f t="shared" si="743"/>
        <v>1</v>
      </c>
    </row>
    <row r="749" spans="1:18" ht="13">
      <c r="A749" s="11" t="s">
        <v>1995</v>
      </c>
      <c r="B749" s="17">
        <f>VLOOKUP(A749,list!A:P,16,FALSE)</f>
        <v>45669</v>
      </c>
      <c r="C749" s="18">
        <f>VLOOKUP(A749,list!A:P,3,FALSE)</f>
        <v>1180</v>
      </c>
      <c r="D749" s="6" t="str">
        <f>VLOOKUP(A749,list!A:P,12,FALSE)</f>
        <v>Agia Paraskevi</v>
      </c>
      <c r="E749" s="6" t="str">
        <f t="shared" ref="E749:R749" si="744">IF($B749&lt;E$3,1,"")</f>
        <v/>
      </c>
      <c r="F749" s="6" t="str">
        <f t="shared" si="744"/>
        <v/>
      </c>
      <c r="G749" s="6" t="str">
        <f t="shared" si="744"/>
        <v/>
      </c>
      <c r="H749" s="6">
        <f t="shared" si="744"/>
        <v>1</v>
      </c>
      <c r="I749" s="6">
        <f t="shared" si="744"/>
        <v>1</v>
      </c>
      <c r="J749" s="6">
        <f t="shared" si="744"/>
        <v>1</v>
      </c>
      <c r="K749" s="6">
        <f t="shared" si="744"/>
        <v>1</v>
      </c>
      <c r="L749" s="6">
        <f t="shared" si="744"/>
        <v>1</v>
      </c>
      <c r="M749" s="6">
        <f t="shared" si="744"/>
        <v>1</v>
      </c>
      <c r="N749" s="6">
        <f t="shared" si="744"/>
        <v>1</v>
      </c>
      <c r="O749" s="6">
        <f t="shared" si="744"/>
        <v>1</v>
      </c>
      <c r="P749" s="6">
        <f t="shared" si="744"/>
        <v>1</v>
      </c>
      <c r="Q749" s="6">
        <f t="shared" si="744"/>
        <v>1</v>
      </c>
      <c r="R749" s="6">
        <f t="shared" si="744"/>
        <v>1</v>
      </c>
    </row>
    <row r="750" spans="1:18" ht="13">
      <c r="A750" s="11" t="s">
        <v>1998</v>
      </c>
      <c r="B750" s="17">
        <f>VLOOKUP(A750,list!A:P,16,FALSE)</f>
        <v>45669</v>
      </c>
      <c r="C750" s="18">
        <f>VLOOKUP(A750,list!A:P,3,FALSE)</f>
        <v>1860</v>
      </c>
      <c r="D750" s="6" t="str">
        <f>VLOOKUP(A750,list!A:P,12,FALSE)</f>
        <v>Elliniko</v>
      </c>
      <c r="E750" s="6" t="str">
        <f t="shared" ref="E750:R750" si="745">IF($B750&lt;E$3,1,"")</f>
        <v/>
      </c>
      <c r="F750" s="6" t="str">
        <f t="shared" si="745"/>
        <v/>
      </c>
      <c r="G750" s="6" t="str">
        <f t="shared" si="745"/>
        <v/>
      </c>
      <c r="H750" s="6">
        <f t="shared" si="745"/>
        <v>1</v>
      </c>
      <c r="I750" s="6">
        <f t="shared" si="745"/>
        <v>1</v>
      </c>
      <c r="J750" s="6">
        <f t="shared" si="745"/>
        <v>1</v>
      </c>
      <c r="K750" s="6">
        <f t="shared" si="745"/>
        <v>1</v>
      </c>
      <c r="L750" s="6">
        <f t="shared" si="745"/>
        <v>1</v>
      </c>
      <c r="M750" s="6">
        <f t="shared" si="745"/>
        <v>1</v>
      </c>
      <c r="N750" s="6">
        <f t="shared" si="745"/>
        <v>1</v>
      </c>
      <c r="O750" s="6">
        <f t="shared" si="745"/>
        <v>1</v>
      </c>
      <c r="P750" s="6">
        <f t="shared" si="745"/>
        <v>1</v>
      </c>
      <c r="Q750" s="6">
        <f t="shared" si="745"/>
        <v>1</v>
      </c>
      <c r="R750" s="6">
        <f t="shared" si="745"/>
        <v>1</v>
      </c>
    </row>
    <row r="751" spans="1:18" ht="13">
      <c r="A751" s="11" t="s">
        <v>3797</v>
      </c>
      <c r="B751" s="17">
        <f>VLOOKUP(A751,list!A:P,16,FALSE)</f>
        <v>45700</v>
      </c>
      <c r="C751" s="18">
        <f>VLOOKUP(A751,list!A:P,3,FALSE)</f>
        <v>1710</v>
      </c>
      <c r="D751" s="6" t="str">
        <f>VLOOKUP(A751,list!A:P,12,FALSE)</f>
        <v>Palaio Faliro</v>
      </c>
      <c r="E751" s="6" t="str">
        <f t="shared" ref="E751:R751" si="746">IF($B751&lt;E$3,1,"")</f>
        <v/>
      </c>
      <c r="F751" s="6" t="str">
        <f t="shared" si="746"/>
        <v/>
      </c>
      <c r="G751" s="6" t="str">
        <f t="shared" si="746"/>
        <v/>
      </c>
      <c r="H751" s="6" t="str">
        <f t="shared" si="746"/>
        <v/>
      </c>
      <c r="I751" s="6">
        <f t="shared" si="746"/>
        <v>1</v>
      </c>
      <c r="J751" s="6">
        <f t="shared" si="746"/>
        <v>1</v>
      </c>
      <c r="K751" s="6">
        <f t="shared" si="746"/>
        <v>1</v>
      </c>
      <c r="L751" s="6">
        <f t="shared" si="746"/>
        <v>1</v>
      </c>
      <c r="M751" s="6">
        <f t="shared" si="746"/>
        <v>1</v>
      </c>
      <c r="N751" s="6">
        <f t="shared" si="746"/>
        <v>1</v>
      </c>
      <c r="O751" s="6">
        <f t="shared" si="746"/>
        <v>1</v>
      </c>
      <c r="P751" s="6">
        <f t="shared" si="746"/>
        <v>1</v>
      </c>
      <c r="Q751" s="6">
        <f t="shared" si="746"/>
        <v>1</v>
      </c>
      <c r="R751" s="6">
        <f t="shared" si="746"/>
        <v>1</v>
      </c>
    </row>
    <row r="752" spans="1:18" ht="13">
      <c r="A752" s="11" t="s">
        <v>3800</v>
      </c>
      <c r="B752" s="17">
        <f>VLOOKUP(A752,list!A:P,16,FALSE)</f>
        <v>45638</v>
      </c>
      <c r="C752" s="18">
        <f>VLOOKUP(A752,list!A:P,3,FALSE)</f>
        <v>1020</v>
      </c>
      <c r="D752" s="6" t="str">
        <f>VLOOKUP(A752,list!A:P,12,FALSE)</f>
        <v>Marousi</v>
      </c>
      <c r="E752" s="6" t="str">
        <f t="shared" ref="E752:R752" si="747">IF($B752&lt;E$3,1,"")</f>
        <v/>
      </c>
      <c r="F752" s="6" t="str">
        <f t="shared" si="747"/>
        <v/>
      </c>
      <c r="G752" s="6">
        <f t="shared" si="747"/>
        <v>1</v>
      </c>
      <c r="H752" s="6">
        <f t="shared" si="747"/>
        <v>1</v>
      </c>
      <c r="I752" s="6">
        <f t="shared" si="747"/>
        <v>1</v>
      </c>
      <c r="J752" s="6">
        <f t="shared" si="747"/>
        <v>1</v>
      </c>
      <c r="K752" s="6">
        <f t="shared" si="747"/>
        <v>1</v>
      </c>
      <c r="L752" s="6">
        <f t="shared" si="747"/>
        <v>1</v>
      </c>
      <c r="M752" s="6">
        <f t="shared" si="747"/>
        <v>1</v>
      </c>
      <c r="N752" s="6">
        <f t="shared" si="747"/>
        <v>1</v>
      </c>
      <c r="O752" s="6">
        <f t="shared" si="747"/>
        <v>1</v>
      </c>
      <c r="P752" s="6">
        <f t="shared" si="747"/>
        <v>1</v>
      </c>
      <c r="Q752" s="6">
        <f t="shared" si="747"/>
        <v>1</v>
      </c>
      <c r="R752" s="6">
        <f t="shared" si="747"/>
        <v>1</v>
      </c>
    </row>
    <row r="753" spans="1:18" ht="13">
      <c r="A753" s="11" t="s">
        <v>2001</v>
      </c>
      <c r="B753" s="17">
        <f>VLOOKUP(A753,list!A:P,16,FALSE)</f>
        <v>45638</v>
      </c>
      <c r="C753" s="18">
        <f>VLOOKUP(A753,list!A:P,3,FALSE)</f>
        <v>1070</v>
      </c>
      <c r="D753" s="6" t="str">
        <f>VLOOKUP(A753,list!A:P,12,FALSE)</f>
        <v>Koukaki</v>
      </c>
      <c r="E753" s="6" t="str">
        <f t="shared" ref="E753:R753" si="748">IF($B753&lt;E$3,1,"")</f>
        <v/>
      </c>
      <c r="F753" s="6" t="str">
        <f t="shared" si="748"/>
        <v/>
      </c>
      <c r="G753" s="6">
        <f t="shared" si="748"/>
        <v>1</v>
      </c>
      <c r="H753" s="6">
        <f t="shared" si="748"/>
        <v>1</v>
      </c>
      <c r="I753" s="6">
        <f t="shared" si="748"/>
        <v>1</v>
      </c>
      <c r="J753" s="6">
        <f t="shared" si="748"/>
        <v>1</v>
      </c>
      <c r="K753" s="6">
        <f t="shared" si="748"/>
        <v>1</v>
      </c>
      <c r="L753" s="6">
        <f t="shared" si="748"/>
        <v>1</v>
      </c>
      <c r="M753" s="6">
        <f t="shared" si="748"/>
        <v>1</v>
      </c>
      <c r="N753" s="6">
        <f t="shared" si="748"/>
        <v>1</v>
      </c>
      <c r="O753" s="6">
        <f t="shared" si="748"/>
        <v>1</v>
      </c>
      <c r="P753" s="6">
        <f t="shared" si="748"/>
        <v>1</v>
      </c>
      <c r="Q753" s="6">
        <f t="shared" si="748"/>
        <v>1</v>
      </c>
      <c r="R753" s="6">
        <f t="shared" si="748"/>
        <v>1</v>
      </c>
    </row>
    <row r="754" spans="1:18" ht="13">
      <c r="A754" s="11" t="s">
        <v>2004</v>
      </c>
      <c r="B754" s="17">
        <f>VLOOKUP(A754,list!A:P,16,FALSE)</f>
        <v>45638</v>
      </c>
      <c r="C754" s="18">
        <f>VLOOKUP(A754,list!A:P,3,FALSE)</f>
        <v>1150</v>
      </c>
      <c r="D754" s="6" t="str">
        <f>VLOOKUP(A754,list!A:P,12,FALSE)</f>
        <v>Vasilissis Sofias Avenue</v>
      </c>
      <c r="E754" s="6" t="str">
        <f t="shared" ref="E754:R754" si="749">IF($B754&lt;E$3,1,"")</f>
        <v/>
      </c>
      <c r="F754" s="6" t="str">
        <f t="shared" si="749"/>
        <v/>
      </c>
      <c r="G754" s="6">
        <f t="shared" si="749"/>
        <v>1</v>
      </c>
      <c r="H754" s="6">
        <f t="shared" si="749"/>
        <v>1</v>
      </c>
      <c r="I754" s="6">
        <f t="shared" si="749"/>
        <v>1</v>
      </c>
      <c r="J754" s="6">
        <f t="shared" si="749"/>
        <v>1</v>
      </c>
      <c r="K754" s="6">
        <f t="shared" si="749"/>
        <v>1</v>
      </c>
      <c r="L754" s="6">
        <f t="shared" si="749"/>
        <v>1</v>
      </c>
      <c r="M754" s="6">
        <f t="shared" si="749"/>
        <v>1</v>
      </c>
      <c r="N754" s="6">
        <f t="shared" si="749"/>
        <v>1</v>
      </c>
      <c r="O754" s="6">
        <f t="shared" si="749"/>
        <v>1</v>
      </c>
      <c r="P754" s="6">
        <f t="shared" si="749"/>
        <v>1</v>
      </c>
      <c r="Q754" s="6">
        <f t="shared" si="749"/>
        <v>1</v>
      </c>
      <c r="R754" s="6">
        <f t="shared" si="749"/>
        <v>1</v>
      </c>
    </row>
    <row r="755" spans="1:18" ht="13">
      <c r="A755" s="11" t="s">
        <v>2007</v>
      </c>
      <c r="B755" s="17">
        <f>VLOOKUP(A755,list!A:P,16,FALSE)</f>
        <v>45638</v>
      </c>
      <c r="C755" s="18">
        <f>VLOOKUP(A755,list!A:P,3,FALSE)</f>
        <v>1310</v>
      </c>
      <c r="D755" s="6" t="str">
        <f>VLOOKUP(A755,list!A:P,12,FALSE)</f>
        <v>Kifisia</v>
      </c>
      <c r="E755" s="6" t="str">
        <f t="shared" ref="E755:R755" si="750">IF($B755&lt;E$3,1,"")</f>
        <v/>
      </c>
      <c r="F755" s="6" t="str">
        <f t="shared" si="750"/>
        <v/>
      </c>
      <c r="G755" s="6">
        <f t="shared" si="750"/>
        <v>1</v>
      </c>
      <c r="H755" s="6">
        <f t="shared" si="750"/>
        <v>1</v>
      </c>
      <c r="I755" s="6">
        <f t="shared" si="750"/>
        <v>1</v>
      </c>
      <c r="J755" s="6">
        <f t="shared" si="750"/>
        <v>1</v>
      </c>
      <c r="K755" s="6">
        <f t="shared" si="750"/>
        <v>1</v>
      </c>
      <c r="L755" s="6">
        <f t="shared" si="750"/>
        <v>1</v>
      </c>
      <c r="M755" s="6">
        <f t="shared" si="750"/>
        <v>1</v>
      </c>
      <c r="N755" s="6">
        <f t="shared" si="750"/>
        <v>1</v>
      </c>
      <c r="O755" s="6">
        <f t="shared" si="750"/>
        <v>1</v>
      </c>
      <c r="P755" s="6">
        <f t="shared" si="750"/>
        <v>1</v>
      </c>
      <c r="Q755" s="6">
        <f t="shared" si="750"/>
        <v>1</v>
      </c>
      <c r="R755" s="6">
        <f t="shared" si="750"/>
        <v>1</v>
      </c>
    </row>
    <row r="756" spans="1:18" ht="13">
      <c r="A756" s="11" t="s">
        <v>527</v>
      </c>
      <c r="B756" s="17">
        <f>VLOOKUP(A756,list!A:P,16,FALSE)</f>
        <v>45881</v>
      </c>
      <c r="C756" s="18">
        <f>VLOOKUP(A756,list!A:P,3,FALSE)</f>
        <v>790</v>
      </c>
      <c r="D756" s="6" t="str">
        <f>VLOOKUP(A756,list!A:P,12,FALSE)</f>
        <v>Vasilissis Sofias Avenue</v>
      </c>
      <c r="E756" s="6" t="str">
        <f t="shared" ref="E756:R756" si="751">IF($B756&lt;E$3,1,"")</f>
        <v/>
      </c>
      <c r="F756" s="6" t="str">
        <f t="shared" si="751"/>
        <v/>
      </c>
      <c r="G756" s="6" t="str">
        <f t="shared" si="751"/>
        <v/>
      </c>
      <c r="H756" s="6" t="str">
        <f t="shared" si="751"/>
        <v/>
      </c>
      <c r="I756" s="6" t="str">
        <f t="shared" si="751"/>
        <v/>
      </c>
      <c r="J756" s="6" t="str">
        <f t="shared" si="751"/>
        <v/>
      </c>
      <c r="K756" s="6" t="str">
        <f t="shared" si="751"/>
        <v/>
      </c>
      <c r="L756" s="6" t="str">
        <f t="shared" si="751"/>
        <v/>
      </c>
      <c r="M756" s="6" t="str">
        <f t="shared" si="751"/>
        <v/>
      </c>
      <c r="N756" s="6" t="str">
        <f t="shared" si="751"/>
        <v/>
      </c>
      <c r="O756" s="6">
        <f t="shared" si="751"/>
        <v>1</v>
      </c>
      <c r="P756" s="6">
        <f t="shared" si="751"/>
        <v>1</v>
      </c>
      <c r="Q756" s="6">
        <f t="shared" si="751"/>
        <v>1</v>
      </c>
      <c r="R756" s="6">
        <f t="shared" si="751"/>
        <v>1</v>
      </c>
    </row>
    <row r="757" spans="1:18" ht="13">
      <c r="A757" s="11" t="s">
        <v>2010</v>
      </c>
      <c r="B757" s="17">
        <f>VLOOKUP(A757,list!A:P,16,FALSE)</f>
        <v>45881</v>
      </c>
      <c r="C757" s="18">
        <f>VLOOKUP(A757,list!A:P,3,FALSE)</f>
        <v>1170</v>
      </c>
      <c r="D757" s="6" t="str">
        <f>VLOOKUP(A757,list!A:P,12,FALSE)</f>
        <v>Agia Paraskevi</v>
      </c>
      <c r="E757" s="6" t="str">
        <f t="shared" ref="E757:R757" si="752">IF($B757&lt;E$3,1,"")</f>
        <v/>
      </c>
      <c r="F757" s="6" t="str">
        <f t="shared" si="752"/>
        <v/>
      </c>
      <c r="G757" s="6" t="str">
        <f t="shared" si="752"/>
        <v/>
      </c>
      <c r="H757" s="6" t="str">
        <f t="shared" si="752"/>
        <v/>
      </c>
      <c r="I757" s="6" t="str">
        <f t="shared" si="752"/>
        <v/>
      </c>
      <c r="J757" s="6" t="str">
        <f t="shared" si="752"/>
        <v/>
      </c>
      <c r="K757" s="6" t="str">
        <f t="shared" si="752"/>
        <v/>
      </c>
      <c r="L757" s="6" t="str">
        <f t="shared" si="752"/>
        <v/>
      </c>
      <c r="M757" s="6" t="str">
        <f t="shared" si="752"/>
        <v/>
      </c>
      <c r="N757" s="6" t="str">
        <f t="shared" si="752"/>
        <v/>
      </c>
      <c r="O757" s="6">
        <f t="shared" si="752"/>
        <v>1</v>
      </c>
      <c r="P757" s="6">
        <f t="shared" si="752"/>
        <v>1</v>
      </c>
      <c r="Q757" s="6">
        <f t="shared" si="752"/>
        <v>1</v>
      </c>
      <c r="R757" s="6">
        <f t="shared" si="752"/>
        <v>1</v>
      </c>
    </row>
    <row r="758" spans="1:18" ht="13">
      <c r="A758" s="11" t="s">
        <v>3803</v>
      </c>
      <c r="B758" s="17">
        <f>VLOOKUP(A758,list!A:P,16,FALSE)</f>
        <v>45881</v>
      </c>
      <c r="C758" s="18">
        <f>VLOOKUP(A758,list!A:P,3,FALSE)</f>
        <v>1550</v>
      </c>
      <c r="D758" s="6" t="str">
        <f>VLOOKUP(A758,list!A:P,12,FALSE)</f>
        <v>Melissia</v>
      </c>
      <c r="E758" s="6" t="str">
        <f t="shared" ref="E758:R758" si="753">IF($B758&lt;E$3,1,"")</f>
        <v/>
      </c>
      <c r="F758" s="6" t="str">
        <f t="shared" si="753"/>
        <v/>
      </c>
      <c r="G758" s="6" t="str">
        <f t="shared" si="753"/>
        <v/>
      </c>
      <c r="H758" s="6" t="str">
        <f t="shared" si="753"/>
        <v/>
      </c>
      <c r="I758" s="6" t="str">
        <f t="shared" si="753"/>
        <v/>
      </c>
      <c r="J758" s="6" t="str">
        <f t="shared" si="753"/>
        <v/>
      </c>
      <c r="K758" s="6" t="str">
        <f t="shared" si="753"/>
        <v/>
      </c>
      <c r="L758" s="6" t="str">
        <f t="shared" si="753"/>
        <v/>
      </c>
      <c r="M758" s="6" t="str">
        <f t="shared" si="753"/>
        <v/>
      </c>
      <c r="N758" s="6" t="str">
        <f t="shared" si="753"/>
        <v/>
      </c>
      <c r="O758" s="6">
        <f t="shared" si="753"/>
        <v>1</v>
      </c>
      <c r="P758" s="6">
        <f t="shared" si="753"/>
        <v>1</v>
      </c>
      <c r="Q758" s="6">
        <f t="shared" si="753"/>
        <v>1</v>
      </c>
      <c r="R758" s="6">
        <f t="shared" si="753"/>
        <v>1</v>
      </c>
    </row>
    <row r="759" spans="1:18" ht="13">
      <c r="A759" s="11" t="s">
        <v>2013</v>
      </c>
      <c r="B759" s="17">
        <f>VLOOKUP(A759,list!A:P,16,FALSE)</f>
        <v>45759</v>
      </c>
      <c r="C759" s="18">
        <f>VLOOKUP(A759,list!A:P,3,FALSE)</f>
        <v>1110</v>
      </c>
      <c r="D759" s="6" t="str">
        <f>VLOOKUP(A759,list!A:P,12,FALSE)</f>
        <v>Acropolis</v>
      </c>
      <c r="E759" s="6" t="str">
        <f t="shared" ref="E759:R759" si="754">IF($B759&lt;E$3,1,"")</f>
        <v/>
      </c>
      <c r="F759" s="6" t="str">
        <f t="shared" si="754"/>
        <v/>
      </c>
      <c r="G759" s="6" t="str">
        <f t="shared" si="754"/>
        <v/>
      </c>
      <c r="H759" s="6" t="str">
        <f t="shared" si="754"/>
        <v/>
      </c>
      <c r="I759" s="6" t="str">
        <f t="shared" si="754"/>
        <v/>
      </c>
      <c r="J759" s="6" t="str">
        <f t="shared" si="754"/>
        <v/>
      </c>
      <c r="K759" s="6">
        <f t="shared" si="754"/>
        <v>1</v>
      </c>
      <c r="L759" s="6">
        <f t="shared" si="754"/>
        <v>1</v>
      </c>
      <c r="M759" s="6">
        <f t="shared" si="754"/>
        <v>1</v>
      </c>
      <c r="N759" s="6">
        <f t="shared" si="754"/>
        <v>1</v>
      </c>
      <c r="O759" s="6">
        <f t="shared" si="754"/>
        <v>1</v>
      </c>
      <c r="P759" s="6">
        <f t="shared" si="754"/>
        <v>1</v>
      </c>
      <c r="Q759" s="6">
        <f t="shared" si="754"/>
        <v>1</v>
      </c>
      <c r="R759" s="6">
        <f t="shared" si="754"/>
        <v>1</v>
      </c>
    </row>
    <row r="760" spans="1:18" ht="13">
      <c r="A760" s="11" t="s">
        <v>3806</v>
      </c>
      <c r="B760" s="17">
        <f>VLOOKUP(A760,list!A:P,16,FALSE)</f>
        <v>45759</v>
      </c>
      <c r="C760" s="18">
        <f>VLOOKUP(A760,list!A:P,3,FALSE)</f>
        <v>1450</v>
      </c>
      <c r="D760" s="6" t="str">
        <f>VLOOKUP(A760,list!A:P,12,FALSE)</f>
        <v>Cholargos</v>
      </c>
      <c r="E760" s="6" t="str">
        <f t="shared" ref="E760:R760" si="755">IF($B760&lt;E$3,1,"")</f>
        <v/>
      </c>
      <c r="F760" s="6" t="str">
        <f t="shared" si="755"/>
        <v/>
      </c>
      <c r="G760" s="6" t="str">
        <f t="shared" si="755"/>
        <v/>
      </c>
      <c r="H760" s="6" t="str">
        <f t="shared" si="755"/>
        <v/>
      </c>
      <c r="I760" s="6" t="str">
        <f t="shared" si="755"/>
        <v/>
      </c>
      <c r="J760" s="6" t="str">
        <f t="shared" si="755"/>
        <v/>
      </c>
      <c r="K760" s="6">
        <f t="shared" si="755"/>
        <v>1</v>
      </c>
      <c r="L760" s="6">
        <f t="shared" si="755"/>
        <v>1</v>
      </c>
      <c r="M760" s="6">
        <f t="shared" si="755"/>
        <v>1</v>
      </c>
      <c r="N760" s="6">
        <f t="shared" si="755"/>
        <v>1</v>
      </c>
      <c r="O760" s="6">
        <f t="shared" si="755"/>
        <v>1</v>
      </c>
      <c r="P760" s="6">
        <f t="shared" si="755"/>
        <v>1</v>
      </c>
      <c r="Q760" s="6">
        <f t="shared" si="755"/>
        <v>1</v>
      </c>
      <c r="R760" s="6">
        <f t="shared" si="755"/>
        <v>1</v>
      </c>
    </row>
    <row r="761" spans="1:18" ht="13">
      <c r="A761" s="11" t="s">
        <v>3809</v>
      </c>
      <c r="B761" s="17">
        <f>VLOOKUP(A761,list!A:P,16,FALSE)</f>
        <v>45759</v>
      </c>
      <c r="C761" s="18">
        <f>VLOOKUP(A761,list!A:P,3,FALSE)</f>
        <v>2260</v>
      </c>
      <c r="D761" s="6" t="str">
        <f>VLOOKUP(A761,list!A:P,12,FALSE)</f>
        <v>Nea Smyrni</v>
      </c>
      <c r="E761" s="6" t="str">
        <f t="shared" ref="E761:R761" si="756">IF($B761&lt;E$3,1,"")</f>
        <v/>
      </c>
      <c r="F761" s="6" t="str">
        <f t="shared" si="756"/>
        <v/>
      </c>
      <c r="G761" s="6" t="str">
        <f t="shared" si="756"/>
        <v/>
      </c>
      <c r="H761" s="6" t="str">
        <f t="shared" si="756"/>
        <v/>
      </c>
      <c r="I761" s="6" t="str">
        <f t="shared" si="756"/>
        <v/>
      </c>
      <c r="J761" s="6" t="str">
        <f t="shared" si="756"/>
        <v/>
      </c>
      <c r="K761" s="6">
        <f t="shared" si="756"/>
        <v>1</v>
      </c>
      <c r="L761" s="6">
        <f t="shared" si="756"/>
        <v>1</v>
      </c>
      <c r="M761" s="6">
        <f t="shared" si="756"/>
        <v>1</v>
      </c>
      <c r="N761" s="6">
        <f t="shared" si="756"/>
        <v>1</v>
      </c>
      <c r="O761" s="6">
        <f t="shared" si="756"/>
        <v>1</v>
      </c>
      <c r="P761" s="6">
        <f t="shared" si="756"/>
        <v>1</v>
      </c>
      <c r="Q761" s="6">
        <f t="shared" si="756"/>
        <v>1</v>
      </c>
      <c r="R761" s="6">
        <f t="shared" si="756"/>
        <v>1</v>
      </c>
    </row>
    <row r="762" spans="1:18" ht="13">
      <c r="A762" s="11" t="s">
        <v>3812</v>
      </c>
      <c r="B762" s="17">
        <f>VLOOKUP(A762,list!A:P,16,FALSE)</f>
        <v>45911</v>
      </c>
      <c r="C762" s="18">
        <f>VLOOKUP(A762,list!A:P,3,FALSE)</f>
        <v>1630</v>
      </c>
      <c r="D762" s="6" t="str">
        <f>VLOOKUP(A762,list!A:P,12,FALSE)</f>
        <v>Marousi</v>
      </c>
      <c r="E762" s="6" t="str">
        <f t="shared" ref="E762:R762" si="757">IF($B762&lt;E$3,1,"")</f>
        <v/>
      </c>
      <c r="F762" s="6" t="str">
        <f t="shared" si="757"/>
        <v/>
      </c>
      <c r="G762" s="6" t="str">
        <f t="shared" si="757"/>
        <v/>
      </c>
      <c r="H762" s="6" t="str">
        <f t="shared" si="757"/>
        <v/>
      </c>
      <c r="I762" s="6" t="str">
        <f t="shared" si="757"/>
        <v/>
      </c>
      <c r="J762" s="6" t="str">
        <f t="shared" si="757"/>
        <v/>
      </c>
      <c r="K762" s="6" t="str">
        <f t="shared" si="757"/>
        <v/>
      </c>
      <c r="L762" s="6" t="str">
        <f t="shared" si="757"/>
        <v/>
      </c>
      <c r="M762" s="6" t="str">
        <f t="shared" si="757"/>
        <v/>
      </c>
      <c r="N762" s="6" t="str">
        <f t="shared" si="757"/>
        <v/>
      </c>
      <c r="O762" s="6" t="str">
        <f t="shared" si="757"/>
        <v/>
      </c>
      <c r="P762" s="6">
        <f t="shared" si="757"/>
        <v>1</v>
      </c>
      <c r="Q762" s="6">
        <f t="shared" si="757"/>
        <v>1</v>
      </c>
      <c r="R762" s="6">
        <f t="shared" si="757"/>
        <v>1</v>
      </c>
    </row>
    <row r="763" spans="1:18" ht="13">
      <c r="A763" s="11" t="s">
        <v>2016</v>
      </c>
      <c r="B763" s="17">
        <f>VLOOKUP(A763,list!A:P,16,FALSE)</f>
        <v>45941</v>
      </c>
      <c r="C763" s="18">
        <f>VLOOKUP(A763,list!A:P,3,FALSE)</f>
        <v>1210</v>
      </c>
      <c r="D763" s="6" t="str">
        <f>VLOOKUP(A763,list!A:P,12,FALSE)</f>
        <v>Marousi</v>
      </c>
      <c r="E763" s="6" t="str">
        <f t="shared" ref="E763:R763" si="758">IF($B763&lt;E$3,1,"")</f>
        <v/>
      </c>
      <c r="F763" s="6" t="str">
        <f t="shared" si="758"/>
        <v/>
      </c>
      <c r="G763" s="6" t="str">
        <f t="shared" si="758"/>
        <v/>
      </c>
      <c r="H763" s="6" t="str">
        <f t="shared" si="758"/>
        <v/>
      </c>
      <c r="I763" s="6" t="str">
        <f t="shared" si="758"/>
        <v/>
      </c>
      <c r="J763" s="6" t="str">
        <f t="shared" si="758"/>
        <v/>
      </c>
      <c r="K763" s="6" t="str">
        <f t="shared" si="758"/>
        <v/>
      </c>
      <c r="L763" s="6" t="str">
        <f t="shared" si="758"/>
        <v/>
      </c>
      <c r="M763" s="6" t="str">
        <f t="shared" si="758"/>
        <v/>
      </c>
      <c r="N763" s="6" t="str">
        <f t="shared" si="758"/>
        <v/>
      </c>
      <c r="O763" s="6" t="str">
        <f t="shared" si="758"/>
        <v/>
      </c>
      <c r="P763" s="6" t="str">
        <f t="shared" si="758"/>
        <v/>
      </c>
      <c r="Q763" s="6">
        <f t="shared" si="758"/>
        <v>1</v>
      </c>
      <c r="R763" s="6">
        <f t="shared" si="758"/>
        <v>1</v>
      </c>
    </row>
    <row r="764" spans="1:18" ht="13">
      <c r="A764" s="11" t="s">
        <v>2019</v>
      </c>
      <c r="B764" s="17">
        <f>VLOOKUP(A764,list!A:P,16,FALSE)</f>
        <v>45941</v>
      </c>
      <c r="C764" s="18">
        <f>VLOOKUP(A764,list!A:P,3,FALSE)</f>
        <v>1300</v>
      </c>
      <c r="D764" s="6" t="str">
        <f>VLOOKUP(A764,list!A:P,12,FALSE)</f>
        <v>Marousi</v>
      </c>
      <c r="E764" s="6" t="str">
        <f t="shared" ref="E764:R764" si="759">IF($B764&lt;E$3,1,"")</f>
        <v/>
      </c>
      <c r="F764" s="6" t="str">
        <f t="shared" si="759"/>
        <v/>
      </c>
      <c r="G764" s="6" t="str">
        <f t="shared" si="759"/>
        <v/>
      </c>
      <c r="H764" s="6" t="str">
        <f t="shared" si="759"/>
        <v/>
      </c>
      <c r="I764" s="6" t="str">
        <f t="shared" si="759"/>
        <v/>
      </c>
      <c r="J764" s="6" t="str">
        <f t="shared" si="759"/>
        <v/>
      </c>
      <c r="K764" s="6" t="str">
        <f t="shared" si="759"/>
        <v/>
      </c>
      <c r="L764" s="6" t="str">
        <f t="shared" si="759"/>
        <v/>
      </c>
      <c r="M764" s="6" t="str">
        <f t="shared" si="759"/>
        <v/>
      </c>
      <c r="N764" s="6" t="str">
        <f t="shared" si="759"/>
        <v/>
      </c>
      <c r="O764" s="6" t="str">
        <f t="shared" si="759"/>
        <v/>
      </c>
      <c r="P764" s="6" t="str">
        <f t="shared" si="759"/>
        <v/>
      </c>
      <c r="Q764" s="6">
        <f t="shared" si="759"/>
        <v>1</v>
      </c>
      <c r="R764" s="6">
        <f t="shared" si="759"/>
        <v>1</v>
      </c>
    </row>
    <row r="765" spans="1:18" ht="13">
      <c r="A765" s="11" t="s">
        <v>2022</v>
      </c>
      <c r="B765" s="17">
        <f>VLOOKUP(A765,list!A:P,16,FALSE)</f>
        <v>45972</v>
      </c>
      <c r="C765" s="18">
        <f>VLOOKUP(A765,list!A:P,3,FALSE)</f>
        <v>1270</v>
      </c>
      <c r="D765" s="6" t="str">
        <f>VLOOKUP(A765,list!A:P,12,FALSE)</f>
        <v>Agia Paraskevi</v>
      </c>
      <c r="E765" s="6" t="str">
        <f t="shared" ref="E765:R765" si="760">IF($B765&lt;E$3,1,"")</f>
        <v/>
      </c>
      <c r="F765" s="6" t="str">
        <f t="shared" si="760"/>
        <v/>
      </c>
      <c r="G765" s="6" t="str">
        <f t="shared" si="760"/>
        <v/>
      </c>
      <c r="H765" s="6" t="str">
        <f t="shared" si="760"/>
        <v/>
      </c>
      <c r="I765" s="6" t="str">
        <f t="shared" si="760"/>
        <v/>
      </c>
      <c r="J765" s="6" t="str">
        <f t="shared" si="760"/>
        <v/>
      </c>
      <c r="K765" s="6" t="str">
        <f t="shared" si="760"/>
        <v/>
      </c>
      <c r="L765" s="6" t="str">
        <f t="shared" si="760"/>
        <v/>
      </c>
      <c r="M765" s="6" t="str">
        <f t="shared" si="760"/>
        <v/>
      </c>
      <c r="N765" s="6" t="str">
        <f t="shared" si="760"/>
        <v/>
      </c>
      <c r="O765" s="6" t="str">
        <f t="shared" si="760"/>
        <v/>
      </c>
      <c r="P765" s="6" t="str">
        <f t="shared" si="760"/>
        <v/>
      </c>
      <c r="Q765" s="6" t="str">
        <f t="shared" si="760"/>
        <v/>
      </c>
      <c r="R765" s="6">
        <f t="shared" si="760"/>
        <v>1</v>
      </c>
    </row>
    <row r="766" spans="1:18" ht="13">
      <c r="A766" s="11" t="s">
        <v>2025</v>
      </c>
      <c r="B766" s="17">
        <f>VLOOKUP(A766,list!A:P,16,FALSE)</f>
        <v>45972</v>
      </c>
      <c r="C766" s="18">
        <f>VLOOKUP(A766,list!A:P,3,FALSE)</f>
        <v>1390</v>
      </c>
      <c r="D766" s="6" t="str">
        <f>VLOOKUP(A766,list!A:P,12,FALSE)</f>
        <v>Pangrati</v>
      </c>
      <c r="E766" s="6" t="str">
        <f t="shared" ref="E766:R766" si="761">IF($B766&lt;E$3,1,"")</f>
        <v/>
      </c>
      <c r="F766" s="6" t="str">
        <f t="shared" si="761"/>
        <v/>
      </c>
      <c r="G766" s="6" t="str">
        <f t="shared" si="761"/>
        <v/>
      </c>
      <c r="H766" s="6" t="str">
        <f t="shared" si="761"/>
        <v/>
      </c>
      <c r="I766" s="6" t="str">
        <f t="shared" si="761"/>
        <v/>
      </c>
      <c r="J766" s="6" t="str">
        <f t="shared" si="761"/>
        <v/>
      </c>
      <c r="K766" s="6" t="str">
        <f t="shared" si="761"/>
        <v/>
      </c>
      <c r="L766" s="6" t="str">
        <f t="shared" si="761"/>
        <v/>
      </c>
      <c r="M766" s="6" t="str">
        <f t="shared" si="761"/>
        <v/>
      </c>
      <c r="N766" s="6" t="str">
        <f t="shared" si="761"/>
        <v/>
      </c>
      <c r="O766" s="6" t="str">
        <f t="shared" si="761"/>
        <v/>
      </c>
      <c r="P766" s="6" t="str">
        <f t="shared" si="761"/>
        <v/>
      </c>
      <c r="Q766" s="6" t="str">
        <f t="shared" si="761"/>
        <v/>
      </c>
      <c r="R766" s="6">
        <f t="shared" si="761"/>
        <v>1</v>
      </c>
    </row>
    <row r="767" spans="1:18" ht="13">
      <c r="A767" s="11" t="s">
        <v>3815</v>
      </c>
      <c r="B767" s="17">
        <f>VLOOKUP(A767,list!A:P,16,FALSE)</f>
        <v>45607</v>
      </c>
      <c r="C767" s="18">
        <f>VLOOKUP(A767,list!A:P,3,FALSE)</f>
        <v>1850</v>
      </c>
      <c r="D767" s="6" t="str">
        <f>VLOOKUP(A767,list!A:P,12,FALSE)</f>
        <v>Alimos</v>
      </c>
      <c r="E767" s="6" t="str">
        <f t="shared" ref="E767:R767" si="762">IF($B767&lt;E$3,1,"")</f>
        <v/>
      </c>
      <c r="F767" s="6">
        <f t="shared" si="762"/>
        <v>1</v>
      </c>
      <c r="G767" s="6">
        <f t="shared" si="762"/>
        <v>1</v>
      </c>
      <c r="H767" s="6">
        <f t="shared" si="762"/>
        <v>1</v>
      </c>
      <c r="I767" s="6">
        <f t="shared" si="762"/>
        <v>1</v>
      </c>
      <c r="J767" s="6">
        <f t="shared" si="762"/>
        <v>1</v>
      </c>
      <c r="K767" s="6">
        <f t="shared" si="762"/>
        <v>1</v>
      </c>
      <c r="L767" s="6">
        <f t="shared" si="762"/>
        <v>1</v>
      </c>
      <c r="M767" s="6">
        <f t="shared" si="762"/>
        <v>1</v>
      </c>
      <c r="N767" s="6">
        <f t="shared" si="762"/>
        <v>1</v>
      </c>
      <c r="O767" s="6">
        <f t="shared" si="762"/>
        <v>1</v>
      </c>
      <c r="P767" s="6">
        <f t="shared" si="762"/>
        <v>1</v>
      </c>
      <c r="Q767" s="6">
        <f t="shared" si="762"/>
        <v>1</v>
      </c>
      <c r="R767" s="6">
        <f t="shared" si="762"/>
        <v>1</v>
      </c>
    </row>
    <row r="768" spans="1:18" ht="13">
      <c r="A768" s="11" t="s">
        <v>2028</v>
      </c>
      <c r="B768" s="17">
        <f>VLOOKUP(A768,list!A:P,16,FALSE)</f>
        <v>45727</v>
      </c>
      <c r="C768" s="18">
        <f>VLOOKUP(A768,list!A:P,3,FALSE)</f>
        <v>1030</v>
      </c>
      <c r="D768" s="6" t="str">
        <f>VLOOKUP(A768,list!A:P,12,FALSE)</f>
        <v>Acropolis</v>
      </c>
      <c r="E768" s="6" t="str">
        <f t="shared" ref="E768:R768" si="763">IF($B768&lt;E$3,1,"")</f>
        <v/>
      </c>
      <c r="F768" s="6" t="str">
        <f t="shared" si="763"/>
        <v/>
      </c>
      <c r="G768" s="6" t="str">
        <f t="shared" si="763"/>
        <v/>
      </c>
      <c r="H768" s="6" t="str">
        <f t="shared" si="763"/>
        <v/>
      </c>
      <c r="I768" s="6" t="str">
        <f t="shared" si="763"/>
        <v/>
      </c>
      <c r="J768" s="6">
        <f t="shared" si="763"/>
        <v>1</v>
      </c>
      <c r="K768" s="6">
        <f t="shared" si="763"/>
        <v>1</v>
      </c>
      <c r="L768" s="6">
        <f t="shared" si="763"/>
        <v>1</v>
      </c>
      <c r="M768" s="6">
        <f t="shared" si="763"/>
        <v>1</v>
      </c>
      <c r="N768" s="6">
        <f t="shared" si="763"/>
        <v>1</v>
      </c>
      <c r="O768" s="6">
        <f t="shared" si="763"/>
        <v>1</v>
      </c>
      <c r="P768" s="6">
        <f t="shared" si="763"/>
        <v>1</v>
      </c>
      <c r="Q768" s="6">
        <f t="shared" si="763"/>
        <v>1</v>
      </c>
      <c r="R768" s="6">
        <f t="shared" si="763"/>
        <v>1</v>
      </c>
    </row>
    <row r="769" spans="1:18" ht="13">
      <c r="A769" s="11" t="s">
        <v>2031</v>
      </c>
      <c r="B769" s="17">
        <f>VLOOKUP(A769,list!A:P,16,FALSE)</f>
        <v>45727</v>
      </c>
      <c r="C769" s="18">
        <f>VLOOKUP(A769,list!A:P,3,FALSE)</f>
        <v>1060</v>
      </c>
      <c r="D769" s="6" t="str">
        <f>VLOOKUP(A769,list!A:P,12,FALSE)</f>
        <v>Palaio Faliro</v>
      </c>
      <c r="E769" s="6" t="str">
        <f t="shared" ref="E769:R769" si="764">IF($B769&lt;E$3,1,"")</f>
        <v/>
      </c>
      <c r="F769" s="6" t="str">
        <f t="shared" si="764"/>
        <v/>
      </c>
      <c r="G769" s="6" t="str">
        <f t="shared" si="764"/>
        <v/>
      </c>
      <c r="H769" s="6" t="str">
        <f t="shared" si="764"/>
        <v/>
      </c>
      <c r="I769" s="6" t="str">
        <f t="shared" si="764"/>
        <v/>
      </c>
      <c r="J769" s="6">
        <f t="shared" si="764"/>
        <v>1</v>
      </c>
      <c r="K769" s="6">
        <f t="shared" si="764"/>
        <v>1</v>
      </c>
      <c r="L769" s="6">
        <f t="shared" si="764"/>
        <v>1</v>
      </c>
      <c r="M769" s="6">
        <f t="shared" si="764"/>
        <v>1</v>
      </c>
      <c r="N769" s="6">
        <f t="shared" si="764"/>
        <v>1</v>
      </c>
      <c r="O769" s="6">
        <f t="shared" si="764"/>
        <v>1</v>
      </c>
      <c r="P769" s="6">
        <f t="shared" si="764"/>
        <v>1</v>
      </c>
      <c r="Q769" s="6">
        <f t="shared" si="764"/>
        <v>1</v>
      </c>
      <c r="R769" s="6">
        <f t="shared" si="764"/>
        <v>1</v>
      </c>
    </row>
    <row r="770" spans="1:18" ht="13">
      <c r="A770" s="11" t="s">
        <v>2034</v>
      </c>
      <c r="B770" s="17">
        <f>VLOOKUP(A770,list!A:P,16,FALSE)</f>
        <v>45727</v>
      </c>
      <c r="C770" s="18">
        <f>VLOOKUP(A770,list!A:P,3,FALSE)</f>
        <v>1280</v>
      </c>
      <c r="D770" s="6" t="str">
        <f>VLOOKUP(A770,list!A:P,12,FALSE)</f>
        <v>Chalandri</v>
      </c>
      <c r="E770" s="6" t="str">
        <f t="shared" ref="E770:R770" si="765">IF($B770&lt;E$3,1,"")</f>
        <v/>
      </c>
      <c r="F770" s="6" t="str">
        <f t="shared" si="765"/>
        <v/>
      </c>
      <c r="G770" s="6" t="str">
        <f t="shared" si="765"/>
        <v/>
      </c>
      <c r="H770" s="6" t="str">
        <f t="shared" si="765"/>
        <v/>
      </c>
      <c r="I770" s="6" t="str">
        <f t="shared" si="765"/>
        <v/>
      </c>
      <c r="J770" s="6">
        <f t="shared" si="765"/>
        <v>1</v>
      </c>
      <c r="K770" s="6">
        <f t="shared" si="765"/>
        <v>1</v>
      </c>
      <c r="L770" s="6">
        <f t="shared" si="765"/>
        <v>1</v>
      </c>
      <c r="M770" s="6">
        <f t="shared" si="765"/>
        <v>1</v>
      </c>
      <c r="N770" s="6">
        <f t="shared" si="765"/>
        <v>1</v>
      </c>
      <c r="O770" s="6">
        <f t="shared" si="765"/>
        <v>1</v>
      </c>
      <c r="P770" s="6">
        <f t="shared" si="765"/>
        <v>1</v>
      </c>
      <c r="Q770" s="6">
        <f t="shared" si="765"/>
        <v>1</v>
      </c>
      <c r="R770" s="6">
        <f t="shared" si="765"/>
        <v>1</v>
      </c>
    </row>
    <row r="771" spans="1:18" ht="13">
      <c r="A771" s="11" t="s">
        <v>3818</v>
      </c>
      <c r="B771" s="17">
        <f>VLOOKUP(A771,list!A:P,16,FALSE)</f>
        <v>45727</v>
      </c>
      <c r="C771" s="18">
        <f>VLOOKUP(A771,list!A:P,3,FALSE)</f>
        <v>1310</v>
      </c>
      <c r="D771" s="6" t="str">
        <f>VLOOKUP(A771,list!A:P,12,FALSE)</f>
        <v>Cholargos</v>
      </c>
      <c r="E771" s="6" t="str">
        <f t="shared" ref="E771:R771" si="766">IF($B771&lt;E$3,1,"")</f>
        <v/>
      </c>
      <c r="F771" s="6" t="str">
        <f t="shared" si="766"/>
        <v/>
      </c>
      <c r="G771" s="6" t="str">
        <f t="shared" si="766"/>
        <v/>
      </c>
      <c r="H771" s="6" t="str">
        <f t="shared" si="766"/>
        <v/>
      </c>
      <c r="I771" s="6" t="str">
        <f t="shared" si="766"/>
        <v/>
      </c>
      <c r="J771" s="6">
        <f t="shared" si="766"/>
        <v>1</v>
      </c>
      <c r="K771" s="6">
        <f t="shared" si="766"/>
        <v>1</v>
      </c>
      <c r="L771" s="6">
        <f t="shared" si="766"/>
        <v>1</v>
      </c>
      <c r="M771" s="6">
        <f t="shared" si="766"/>
        <v>1</v>
      </c>
      <c r="N771" s="6">
        <f t="shared" si="766"/>
        <v>1</v>
      </c>
      <c r="O771" s="6">
        <f t="shared" si="766"/>
        <v>1</v>
      </c>
      <c r="P771" s="6">
        <f t="shared" si="766"/>
        <v>1</v>
      </c>
      <c r="Q771" s="6">
        <f t="shared" si="766"/>
        <v>1</v>
      </c>
      <c r="R771" s="6">
        <f t="shared" si="766"/>
        <v>1</v>
      </c>
    </row>
    <row r="772" spans="1:18" ht="13">
      <c r="A772" s="11" t="s">
        <v>3821</v>
      </c>
      <c r="B772" s="17">
        <f>VLOOKUP(A772,list!A:P,16,FALSE)</f>
        <v>45727</v>
      </c>
      <c r="C772" s="18">
        <f>VLOOKUP(A772,list!A:P,3,FALSE)</f>
        <v>1430</v>
      </c>
      <c r="D772" s="6" t="str">
        <f>VLOOKUP(A772,list!A:P,12,FALSE)</f>
        <v>Marousi</v>
      </c>
      <c r="E772" s="6" t="str">
        <f t="shared" ref="E772:R772" si="767">IF($B772&lt;E$3,1,"")</f>
        <v/>
      </c>
      <c r="F772" s="6" t="str">
        <f t="shared" si="767"/>
        <v/>
      </c>
      <c r="G772" s="6" t="str">
        <f t="shared" si="767"/>
        <v/>
      </c>
      <c r="H772" s="6" t="str">
        <f t="shared" si="767"/>
        <v/>
      </c>
      <c r="I772" s="6" t="str">
        <f t="shared" si="767"/>
        <v/>
      </c>
      <c r="J772" s="6">
        <f t="shared" si="767"/>
        <v>1</v>
      </c>
      <c r="K772" s="6">
        <f t="shared" si="767"/>
        <v>1</v>
      </c>
      <c r="L772" s="6">
        <f t="shared" si="767"/>
        <v>1</v>
      </c>
      <c r="M772" s="6">
        <f t="shared" si="767"/>
        <v>1</v>
      </c>
      <c r="N772" s="6">
        <f t="shared" si="767"/>
        <v>1</v>
      </c>
      <c r="O772" s="6">
        <f t="shared" si="767"/>
        <v>1</v>
      </c>
      <c r="P772" s="6">
        <f t="shared" si="767"/>
        <v>1</v>
      </c>
      <c r="Q772" s="6">
        <f t="shared" si="767"/>
        <v>1</v>
      </c>
      <c r="R772" s="6">
        <f t="shared" si="767"/>
        <v>1</v>
      </c>
    </row>
    <row r="773" spans="1:18" ht="13">
      <c r="A773" s="11" t="s">
        <v>2037</v>
      </c>
      <c r="B773" s="17">
        <f>VLOOKUP(A773,list!A:P,16,FALSE)</f>
        <v>45727</v>
      </c>
      <c r="C773" s="18">
        <f>VLOOKUP(A773,list!A:P,3,FALSE)</f>
        <v>1440</v>
      </c>
      <c r="D773" s="6" t="str">
        <f>VLOOKUP(A773,list!A:P,12,FALSE)</f>
        <v>Kifisia</v>
      </c>
      <c r="E773" s="6" t="str">
        <f t="shared" ref="E773:R773" si="768">IF($B773&lt;E$3,1,"")</f>
        <v/>
      </c>
      <c r="F773" s="6" t="str">
        <f t="shared" si="768"/>
        <v/>
      </c>
      <c r="G773" s="6" t="str">
        <f t="shared" si="768"/>
        <v/>
      </c>
      <c r="H773" s="6" t="str">
        <f t="shared" si="768"/>
        <v/>
      </c>
      <c r="I773" s="6" t="str">
        <f t="shared" si="768"/>
        <v/>
      </c>
      <c r="J773" s="6">
        <f t="shared" si="768"/>
        <v>1</v>
      </c>
      <c r="K773" s="6">
        <f t="shared" si="768"/>
        <v>1</v>
      </c>
      <c r="L773" s="6">
        <f t="shared" si="768"/>
        <v>1</v>
      </c>
      <c r="M773" s="6">
        <f t="shared" si="768"/>
        <v>1</v>
      </c>
      <c r="N773" s="6">
        <f t="shared" si="768"/>
        <v>1</v>
      </c>
      <c r="O773" s="6">
        <f t="shared" si="768"/>
        <v>1</v>
      </c>
      <c r="P773" s="6">
        <f t="shared" si="768"/>
        <v>1</v>
      </c>
      <c r="Q773" s="6">
        <f t="shared" si="768"/>
        <v>1</v>
      </c>
      <c r="R773" s="6">
        <f t="shared" si="768"/>
        <v>1</v>
      </c>
    </row>
    <row r="774" spans="1:18" ht="13">
      <c r="A774" s="11" t="s">
        <v>3824</v>
      </c>
      <c r="B774" s="17">
        <f>VLOOKUP(A774,list!A:P,16,FALSE)</f>
        <v>45727</v>
      </c>
      <c r="C774" s="18">
        <f>VLOOKUP(A774,list!A:P,3,FALSE)</f>
        <v>1510</v>
      </c>
      <c r="D774" s="6" t="str">
        <f>VLOOKUP(A774,list!A:P,12,FALSE)</f>
        <v>Chalandri</v>
      </c>
      <c r="E774" s="6" t="str">
        <f t="shared" ref="E774:R774" si="769">IF($B774&lt;E$3,1,"")</f>
        <v/>
      </c>
      <c r="F774" s="6" t="str">
        <f t="shared" si="769"/>
        <v/>
      </c>
      <c r="G774" s="6" t="str">
        <f t="shared" si="769"/>
        <v/>
      </c>
      <c r="H774" s="6" t="str">
        <f t="shared" si="769"/>
        <v/>
      </c>
      <c r="I774" s="6" t="str">
        <f t="shared" si="769"/>
        <v/>
      </c>
      <c r="J774" s="6">
        <f t="shared" si="769"/>
        <v>1</v>
      </c>
      <c r="K774" s="6">
        <f t="shared" si="769"/>
        <v>1</v>
      </c>
      <c r="L774" s="6">
        <f t="shared" si="769"/>
        <v>1</v>
      </c>
      <c r="M774" s="6">
        <f t="shared" si="769"/>
        <v>1</v>
      </c>
      <c r="N774" s="6">
        <f t="shared" si="769"/>
        <v>1</v>
      </c>
      <c r="O774" s="6">
        <f t="shared" si="769"/>
        <v>1</v>
      </c>
      <c r="P774" s="6">
        <f t="shared" si="769"/>
        <v>1</v>
      </c>
      <c r="Q774" s="6">
        <f t="shared" si="769"/>
        <v>1</v>
      </c>
      <c r="R774" s="6">
        <f t="shared" si="769"/>
        <v>1</v>
      </c>
    </row>
    <row r="775" spans="1:18" ht="13">
      <c r="A775" s="11" t="s">
        <v>3827</v>
      </c>
      <c r="B775" s="17">
        <f>VLOOKUP(A775,list!A:P,16,FALSE)</f>
        <v>45727</v>
      </c>
      <c r="C775" s="18">
        <f>VLOOKUP(A775,list!A:P,3,FALSE)</f>
        <v>1560</v>
      </c>
      <c r="D775" s="6" t="str">
        <f>VLOOKUP(A775,list!A:P,12,FALSE)</f>
        <v>Pangrati</v>
      </c>
      <c r="E775" s="6" t="str">
        <f t="shared" ref="E775:R775" si="770">IF($B775&lt;E$3,1,"")</f>
        <v/>
      </c>
      <c r="F775" s="6" t="str">
        <f t="shared" si="770"/>
        <v/>
      </c>
      <c r="G775" s="6" t="str">
        <f t="shared" si="770"/>
        <v/>
      </c>
      <c r="H775" s="6" t="str">
        <f t="shared" si="770"/>
        <v/>
      </c>
      <c r="I775" s="6" t="str">
        <f t="shared" si="770"/>
        <v/>
      </c>
      <c r="J775" s="6">
        <f t="shared" si="770"/>
        <v>1</v>
      </c>
      <c r="K775" s="6">
        <f t="shared" si="770"/>
        <v>1</v>
      </c>
      <c r="L775" s="6">
        <f t="shared" si="770"/>
        <v>1</v>
      </c>
      <c r="M775" s="6">
        <f t="shared" si="770"/>
        <v>1</v>
      </c>
      <c r="N775" s="6">
        <f t="shared" si="770"/>
        <v>1</v>
      </c>
      <c r="O775" s="6">
        <f t="shared" si="770"/>
        <v>1</v>
      </c>
      <c r="P775" s="6">
        <f t="shared" si="770"/>
        <v>1</v>
      </c>
      <c r="Q775" s="6">
        <f t="shared" si="770"/>
        <v>1</v>
      </c>
      <c r="R775" s="6">
        <f t="shared" si="770"/>
        <v>1</v>
      </c>
    </row>
    <row r="776" spans="1:18" ht="13">
      <c r="A776" s="11" t="s">
        <v>530</v>
      </c>
      <c r="B776" s="17">
        <f>VLOOKUP(A776,list!A:P,16,FALSE)</f>
        <v>45819</v>
      </c>
      <c r="C776" s="18">
        <f>VLOOKUP(A776,list!A:P,3,FALSE)</f>
        <v>890</v>
      </c>
      <c r="D776" s="6" t="str">
        <f>VLOOKUP(A776,list!A:P,12,FALSE)</f>
        <v>Ampelokipoi</v>
      </c>
      <c r="E776" s="6" t="str">
        <f t="shared" ref="E776:R776" si="771">IF($B776&lt;E$3,1,"")</f>
        <v/>
      </c>
      <c r="F776" s="6" t="str">
        <f t="shared" si="771"/>
        <v/>
      </c>
      <c r="G776" s="6" t="str">
        <f t="shared" si="771"/>
        <v/>
      </c>
      <c r="H776" s="6" t="str">
        <f t="shared" si="771"/>
        <v/>
      </c>
      <c r="I776" s="6" t="str">
        <f t="shared" si="771"/>
        <v/>
      </c>
      <c r="J776" s="6" t="str">
        <f t="shared" si="771"/>
        <v/>
      </c>
      <c r="K776" s="6" t="str">
        <f t="shared" si="771"/>
        <v/>
      </c>
      <c r="L776" s="6" t="str">
        <f t="shared" si="771"/>
        <v/>
      </c>
      <c r="M776" s="6">
        <f t="shared" si="771"/>
        <v>1</v>
      </c>
      <c r="N776" s="6">
        <f t="shared" si="771"/>
        <v>1</v>
      </c>
      <c r="O776" s="6">
        <f t="shared" si="771"/>
        <v>1</v>
      </c>
      <c r="P776" s="6">
        <f t="shared" si="771"/>
        <v>1</v>
      </c>
      <c r="Q776" s="6">
        <f t="shared" si="771"/>
        <v>1</v>
      </c>
      <c r="R776" s="6">
        <f t="shared" si="771"/>
        <v>1</v>
      </c>
    </row>
    <row r="777" spans="1:18" ht="13">
      <c r="A777" s="11" t="s">
        <v>2040</v>
      </c>
      <c r="B777" s="17">
        <f>VLOOKUP(A777,list!A:P,16,FALSE)</f>
        <v>45849</v>
      </c>
      <c r="C777" s="18">
        <f>VLOOKUP(A777,list!A:P,3,FALSE)</f>
        <v>960</v>
      </c>
      <c r="D777" s="6" t="str">
        <f>VLOOKUP(A777,list!A:P,12,FALSE)</f>
        <v>Ampelokipoi</v>
      </c>
      <c r="E777" s="6" t="str">
        <f t="shared" ref="E777:R777" si="772">IF($B777&lt;E$3,1,"")</f>
        <v/>
      </c>
      <c r="F777" s="6" t="str">
        <f t="shared" si="772"/>
        <v/>
      </c>
      <c r="G777" s="6" t="str">
        <f t="shared" si="772"/>
        <v/>
      </c>
      <c r="H777" s="6" t="str">
        <f t="shared" si="772"/>
        <v/>
      </c>
      <c r="I777" s="6" t="str">
        <f t="shared" si="772"/>
        <v/>
      </c>
      <c r="J777" s="6" t="str">
        <f t="shared" si="772"/>
        <v/>
      </c>
      <c r="K777" s="6" t="str">
        <f t="shared" si="772"/>
        <v/>
      </c>
      <c r="L777" s="6" t="str">
        <f t="shared" si="772"/>
        <v/>
      </c>
      <c r="M777" s="6" t="str">
        <f t="shared" si="772"/>
        <v/>
      </c>
      <c r="N777" s="6">
        <f t="shared" si="772"/>
        <v>1</v>
      </c>
      <c r="O777" s="6">
        <f t="shared" si="772"/>
        <v>1</v>
      </c>
      <c r="P777" s="6">
        <f t="shared" si="772"/>
        <v>1</v>
      </c>
      <c r="Q777" s="6">
        <f t="shared" si="772"/>
        <v>1</v>
      </c>
      <c r="R777" s="6">
        <f t="shared" si="772"/>
        <v>1</v>
      </c>
    </row>
    <row r="778" spans="1:18" ht="13">
      <c r="A778" s="11" t="s">
        <v>2043</v>
      </c>
      <c r="B778" s="17">
        <f>VLOOKUP(A778,list!A:P,16,FALSE)</f>
        <v>45849</v>
      </c>
      <c r="C778" s="18">
        <f>VLOOKUP(A778,list!A:P,3,FALSE)</f>
        <v>1150</v>
      </c>
      <c r="D778" s="6" t="str">
        <f>VLOOKUP(A778,list!A:P,12,FALSE)</f>
        <v>Agia Paraskevi</v>
      </c>
      <c r="E778" s="6" t="str">
        <f t="shared" ref="E778:R778" si="773">IF($B778&lt;E$3,1,"")</f>
        <v/>
      </c>
      <c r="F778" s="6" t="str">
        <f t="shared" si="773"/>
        <v/>
      </c>
      <c r="G778" s="6" t="str">
        <f t="shared" si="773"/>
        <v/>
      </c>
      <c r="H778" s="6" t="str">
        <f t="shared" si="773"/>
        <v/>
      </c>
      <c r="I778" s="6" t="str">
        <f t="shared" si="773"/>
        <v/>
      </c>
      <c r="J778" s="6" t="str">
        <f t="shared" si="773"/>
        <v/>
      </c>
      <c r="K778" s="6" t="str">
        <f t="shared" si="773"/>
        <v/>
      </c>
      <c r="L778" s="6" t="str">
        <f t="shared" si="773"/>
        <v/>
      </c>
      <c r="M778" s="6" t="str">
        <f t="shared" si="773"/>
        <v/>
      </c>
      <c r="N778" s="6">
        <f t="shared" si="773"/>
        <v>1</v>
      </c>
      <c r="O778" s="6">
        <f t="shared" si="773"/>
        <v>1</v>
      </c>
      <c r="P778" s="6">
        <f t="shared" si="773"/>
        <v>1</v>
      </c>
      <c r="Q778" s="6">
        <f t="shared" si="773"/>
        <v>1</v>
      </c>
      <c r="R778" s="6">
        <f t="shared" si="773"/>
        <v>1</v>
      </c>
    </row>
    <row r="779" spans="1:18" ht="13">
      <c r="A779" s="11" t="s">
        <v>2046</v>
      </c>
      <c r="B779" s="17">
        <f>VLOOKUP(A779,list!A:P,16,FALSE)</f>
        <v>45849</v>
      </c>
      <c r="C779" s="18">
        <f>VLOOKUP(A779,list!A:P,3,FALSE)</f>
        <v>1310</v>
      </c>
      <c r="D779" s="6" t="str">
        <f>VLOOKUP(A779,list!A:P,12,FALSE)</f>
        <v>Marousi</v>
      </c>
      <c r="E779" s="6" t="str">
        <f t="shared" ref="E779:R779" si="774">IF($B779&lt;E$3,1,"")</f>
        <v/>
      </c>
      <c r="F779" s="6" t="str">
        <f t="shared" si="774"/>
        <v/>
      </c>
      <c r="G779" s="6" t="str">
        <f t="shared" si="774"/>
        <v/>
      </c>
      <c r="H779" s="6" t="str">
        <f t="shared" si="774"/>
        <v/>
      </c>
      <c r="I779" s="6" t="str">
        <f t="shared" si="774"/>
        <v/>
      </c>
      <c r="J779" s="6" t="str">
        <f t="shared" si="774"/>
        <v/>
      </c>
      <c r="K779" s="6" t="str">
        <f t="shared" si="774"/>
        <v/>
      </c>
      <c r="L779" s="6" t="str">
        <f t="shared" si="774"/>
        <v/>
      </c>
      <c r="M779" s="6" t="str">
        <f t="shared" si="774"/>
        <v/>
      </c>
      <c r="N779" s="6">
        <f t="shared" si="774"/>
        <v>1</v>
      </c>
      <c r="O779" s="6">
        <f t="shared" si="774"/>
        <v>1</v>
      </c>
      <c r="P779" s="6">
        <f t="shared" si="774"/>
        <v>1</v>
      </c>
      <c r="Q779" s="6">
        <f t="shared" si="774"/>
        <v>1</v>
      </c>
      <c r="R779" s="6">
        <f t="shared" si="774"/>
        <v>1</v>
      </c>
    </row>
    <row r="780" spans="1:18" ht="13">
      <c r="A780" s="11" t="s">
        <v>3830</v>
      </c>
      <c r="B780" s="17">
        <f>VLOOKUP(A780,list!A:P,16,FALSE)</f>
        <v>45849</v>
      </c>
      <c r="C780" s="18">
        <f>VLOOKUP(A780,list!A:P,3,FALSE)</f>
        <v>1740</v>
      </c>
      <c r="D780" s="6" t="str">
        <f>VLOOKUP(A780,list!A:P,12,FALSE)</f>
        <v>Marousi</v>
      </c>
      <c r="E780" s="6" t="str">
        <f t="shared" ref="E780:R780" si="775">IF($B780&lt;E$3,1,"")</f>
        <v/>
      </c>
      <c r="F780" s="6" t="str">
        <f t="shared" si="775"/>
        <v/>
      </c>
      <c r="G780" s="6" t="str">
        <f t="shared" si="775"/>
        <v/>
      </c>
      <c r="H780" s="6" t="str">
        <f t="shared" si="775"/>
        <v/>
      </c>
      <c r="I780" s="6" t="str">
        <f t="shared" si="775"/>
        <v/>
      </c>
      <c r="J780" s="6" t="str">
        <f t="shared" si="775"/>
        <v/>
      </c>
      <c r="K780" s="6" t="str">
        <f t="shared" si="775"/>
        <v/>
      </c>
      <c r="L780" s="6" t="str">
        <f t="shared" si="775"/>
        <v/>
      </c>
      <c r="M780" s="6" t="str">
        <f t="shared" si="775"/>
        <v/>
      </c>
      <c r="N780" s="6">
        <f t="shared" si="775"/>
        <v>1</v>
      </c>
      <c r="O780" s="6">
        <f t="shared" si="775"/>
        <v>1</v>
      </c>
      <c r="P780" s="6">
        <f t="shared" si="775"/>
        <v>1</v>
      </c>
      <c r="Q780" s="6">
        <f t="shared" si="775"/>
        <v>1</v>
      </c>
      <c r="R780" s="6">
        <f t="shared" si="775"/>
        <v>1</v>
      </c>
    </row>
    <row r="781" spans="1:18" ht="13">
      <c r="A781" s="11" t="s">
        <v>2049</v>
      </c>
      <c r="B781" s="17">
        <f>VLOOKUP(A781,list!A:P,16,FALSE)</f>
        <v>46033</v>
      </c>
      <c r="C781" s="18">
        <f>VLOOKUP(A781,list!A:P,3,FALSE)</f>
        <v>2090</v>
      </c>
      <c r="D781" s="6" t="str">
        <f>VLOOKUP(A781,list!A:P,12,FALSE)</f>
        <v>Acropolis</v>
      </c>
      <c r="E781" s="6" t="str">
        <f t="shared" ref="E781:R781" si="776">IF($B781&lt;E$3,1,"")</f>
        <v/>
      </c>
      <c r="F781" s="6" t="str">
        <f t="shared" si="776"/>
        <v/>
      </c>
      <c r="G781" s="6" t="str">
        <f t="shared" si="776"/>
        <v/>
      </c>
      <c r="H781" s="6" t="str">
        <f t="shared" si="776"/>
        <v/>
      </c>
      <c r="I781" s="6" t="str">
        <f t="shared" si="776"/>
        <v/>
      </c>
      <c r="J781" s="6" t="str">
        <f t="shared" si="776"/>
        <v/>
      </c>
      <c r="K781" s="6" t="str">
        <f t="shared" si="776"/>
        <v/>
      </c>
      <c r="L781" s="6" t="str">
        <f t="shared" si="776"/>
        <v/>
      </c>
      <c r="M781" s="6" t="str">
        <f t="shared" si="776"/>
        <v/>
      </c>
      <c r="N781" s="6" t="str">
        <f t="shared" si="776"/>
        <v/>
      </c>
      <c r="O781" s="6" t="str">
        <f t="shared" si="776"/>
        <v/>
      </c>
      <c r="P781" s="6" t="str">
        <f t="shared" si="776"/>
        <v/>
      </c>
      <c r="Q781" s="6" t="str">
        <f t="shared" si="776"/>
        <v/>
      </c>
      <c r="R781" s="6" t="str">
        <f t="shared" si="776"/>
        <v/>
      </c>
    </row>
    <row r="782" spans="1:18" ht="13">
      <c r="A782" s="11" t="s">
        <v>2052</v>
      </c>
      <c r="B782" s="17">
        <f>VLOOKUP(A782,list!A:P,16,FALSE)</f>
        <v>45668</v>
      </c>
      <c r="C782" s="18">
        <f>VLOOKUP(A782,list!A:P,3,FALSE)</f>
        <v>1260</v>
      </c>
      <c r="D782" s="6" t="str">
        <f>VLOOKUP(A782,list!A:P,12,FALSE)</f>
        <v>Palaio Faliro</v>
      </c>
      <c r="E782" s="6" t="str">
        <f t="shared" ref="E782:R782" si="777">IF($B782&lt;E$3,1,"")</f>
        <v/>
      </c>
      <c r="F782" s="6" t="str">
        <f t="shared" si="777"/>
        <v/>
      </c>
      <c r="G782" s="6" t="str">
        <f t="shared" si="777"/>
        <v/>
      </c>
      <c r="H782" s="6">
        <f t="shared" si="777"/>
        <v>1</v>
      </c>
      <c r="I782" s="6">
        <f t="shared" si="777"/>
        <v>1</v>
      </c>
      <c r="J782" s="6">
        <f t="shared" si="777"/>
        <v>1</v>
      </c>
      <c r="K782" s="6">
        <f t="shared" si="777"/>
        <v>1</v>
      </c>
      <c r="L782" s="6">
        <f t="shared" si="777"/>
        <v>1</v>
      </c>
      <c r="M782" s="6">
        <f t="shared" si="777"/>
        <v>1</v>
      </c>
      <c r="N782" s="6">
        <f t="shared" si="777"/>
        <v>1</v>
      </c>
      <c r="O782" s="6">
        <f t="shared" si="777"/>
        <v>1</v>
      </c>
      <c r="P782" s="6">
        <f t="shared" si="777"/>
        <v>1</v>
      </c>
      <c r="Q782" s="6">
        <f t="shared" si="777"/>
        <v>1</v>
      </c>
      <c r="R782" s="6">
        <f t="shared" si="777"/>
        <v>1</v>
      </c>
    </row>
    <row r="783" spans="1:18" ht="13">
      <c r="A783" s="11" t="s">
        <v>3833</v>
      </c>
      <c r="B783" s="17">
        <f>VLOOKUP(A783,list!A:P,16,FALSE)</f>
        <v>45668</v>
      </c>
      <c r="C783" s="18">
        <f>VLOOKUP(A783,list!A:P,3,FALSE)</f>
        <v>1400</v>
      </c>
      <c r="D783" s="6" t="str">
        <f>VLOOKUP(A783,list!A:P,12,FALSE)</f>
        <v>Papagou</v>
      </c>
      <c r="E783" s="6" t="str">
        <f t="shared" ref="E783:R783" si="778">IF($B783&lt;E$3,1,"")</f>
        <v/>
      </c>
      <c r="F783" s="6" t="str">
        <f t="shared" si="778"/>
        <v/>
      </c>
      <c r="G783" s="6" t="str">
        <f t="shared" si="778"/>
        <v/>
      </c>
      <c r="H783" s="6">
        <f t="shared" si="778"/>
        <v>1</v>
      </c>
      <c r="I783" s="6">
        <f t="shared" si="778"/>
        <v>1</v>
      </c>
      <c r="J783" s="6">
        <f t="shared" si="778"/>
        <v>1</v>
      </c>
      <c r="K783" s="6">
        <f t="shared" si="778"/>
        <v>1</v>
      </c>
      <c r="L783" s="6">
        <f t="shared" si="778"/>
        <v>1</v>
      </c>
      <c r="M783" s="6">
        <f t="shared" si="778"/>
        <v>1</v>
      </c>
      <c r="N783" s="6">
        <f t="shared" si="778"/>
        <v>1</v>
      </c>
      <c r="O783" s="6">
        <f t="shared" si="778"/>
        <v>1</v>
      </c>
      <c r="P783" s="6">
        <f t="shared" si="778"/>
        <v>1</v>
      </c>
      <c r="Q783" s="6">
        <f t="shared" si="778"/>
        <v>1</v>
      </c>
      <c r="R783" s="6">
        <f t="shared" si="778"/>
        <v>1</v>
      </c>
    </row>
    <row r="784" spans="1:18" ht="13">
      <c r="A784" s="11" t="s">
        <v>2055</v>
      </c>
      <c r="B784" s="17">
        <f>VLOOKUP(A784,list!A:P,16,FALSE)</f>
        <v>45699</v>
      </c>
      <c r="C784" s="18">
        <f>VLOOKUP(A784,list!A:P,3,FALSE)</f>
        <v>1160</v>
      </c>
      <c r="D784" s="6" t="str">
        <f>VLOOKUP(A784,list!A:P,12,FALSE)</f>
        <v>Cholargos</v>
      </c>
      <c r="E784" s="6" t="str">
        <f t="shared" ref="E784:R784" si="779">IF($B784&lt;E$3,1,"")</f>
        <v/>
      </c>
      <c r="F784" s="6" t="str">
        <f t="shared" si="779"/>
        <v/>
      </c>
      <c r="G784" s="6" t="str">
        <f t="shared" si="779"/>
        <v/>
      </c>
      <c r="H784" s="6" t="str">
        <f t="shared" si="779"/>
        <v/>
      </c>
      <c r="I784" s="6">
        <f t="shared" si="779"/>
        <v>1</v>
      </c>
      <c r="J784" s="6">
        <f t="shared" si="779"/>
        <v>1</v>
      </c>
      <c r="K784" s="6">
        <f t="shared" si="779"/>
        <v>1</v>
      </c>
      <c r="L784" s="6">
        <f t="shared" si="779"/>
        <v>1</v>
      </c>
      <c r="M784" s="6">
        <f t="shared" si="779"/>
        <v>1</v>
      </c>
      <c r="N784" s="6">
        <f t="shared" si="779"/>
        <v>1</v>
      </c>
      <c r="O784" s="6">
        <f t="shared" si="779"/>
        <v>1</v>
      </c>
      <c r="P784" s="6">
        <f t="shared" si="779"/>
        <v>1</v>
      </c>
      <c r="Q784" s="6">
        <f t="shared" si="779"/>
        <v>1</v>
      </c>
      <c r="R784" s="6">
        <f t="shared" si="779"/>
        <v>1</v>
      </c>
    </row>
    <row r="785" spans="1:18" ht="13">
      <c r="A785" s="11" t="s">
        <v>2058</v>
      </c>
      <c r="B785" s="17">
        <f>VLOOKUP(A785,list!A:P,16,FALSE)</f>
        <v>45699</v>
      </c>
      <c r="C785" s="18">
        <f>VLOOKUP(A785,list!A:P,3,FALSE)</f>
        <v>1190</v>
      </c>
      <c r="D785" s="6" t="str">
        <f>VLOOKUP(A785,list!A:P,12,FALSE)</f>
        <v>Ampelokipoi</v>
      </c>
      <c r="E785" s="6" t="str">
        <f t="shared" ref="E785:R785" si="780">IF($B785&lt;E$3,1,"")</f>
        <v/>
      </c>
      <c r="F785" s="6" t="str">
        <f t="shared" si="780"/>
        <v/>
      </c>
      <c r="G785" s="6" t="str">
        <f t="shared" si="780"/>
        <v/>
      </c>
      <c r="H785" s="6" t="str">
        <f t="shared" si="780"/>
        <v/>
      </c>
      <c r="I785" s="6">
        <f t="shared" si="780"/>
        <v>1</v>
      </c>
      <c r="J785" s="6">
        <f t="shared" si="780"/>
        <v>1</v>
      </c>
      <c r="K785" s="6">
        <f t="shared" si="780"/>
        <v>1</v>
      </c>
      <c r="L785" s="6">
        <f t="shared" si="780"/>
        <v>1</v>
      </c>
      <c r="M785" s="6">
        <f t="shared" si="780"/>
        <v>1</v>
      </c>
      <c r="N785" s="6">
        <f t="shared" si="780"/>
        <v>1</v>
      </c>
      <c r="O785" s="6">
        <f t="shared" si="780"/>
        <v>1</v>
      </c>
      <c r="P785" s="6">
        <f t="shared" si="780"/>
        <v>1</v>
      </c>
      <c r="Q785" s="6">
        <f t="shared" si="780"/>
        <v>1</v>
      </c>
      <c r="R785" s="6">
        <f t="shared" si="780"/>
        <v>1</v>
      </c>
    </row>
    <row r="786" spans="1:18" ht="13">
      <c r="A786" s="11" t="s">
        <v>533</v>
      </c>
      <c r="B786" s="17">
        <f>VLOOKUP(A786,list!A:P,16,FALSE)</f>
        <v>45699</v>
      </c>
      <c r="C786" s="18">
        <f>VLOOKUP(A786,list!A:P,3,FALSE)</f>
        <v>1230</v>
      </c>
      <c r="D786" s="6" t="str">
        <f>VLOOKUP(A786,list!A:P,12,FALSE)</f>
        <v>Kolonaki</v>
      </c>
      <c r="E786" s="6" t="str">
        <f t="shared" ref="E786:R786" si="781">IF($B786&lt;E$3,1,"")</f>
        <v/>
      </c>
      <c r="F786" s="6" t="str">
        <f t="shared" si="781"/>
        <v/>
      </c>
      <c r="G786" s="6" t="str">
        <f t="shared" si="781"/>
        <v/>
      </c>
      <c r="H786" s="6" t="str">
        <f t="shared" si="781"/>
        <v/>
      </c>
      <c r="I786" s="6">
        <f t="shared" si="781"/>
        <v>1</v>
      </c>
      <c r="J786" s="6">
        <f t="shared" si="781"/>
        <v>1</v>
      </c>
      <c r="K786" s="6">
        <f t="shared" si="781"/>
        <v>1</v>
      </c>
      <c r="L786" s="6">
        <f t="shared" si="781"/>
        <v>1</v>
      </c>
      <c r="M786" s="6">
        <f t="shared" si="781"/>
        <v>1</v>
      </c>
      <c r="N786" s="6">
        <f t="shared" si="781"/>
        <v>1</v>
      </c>
      <c r="O786" s="6">
        <f t="shared" si="781"/>
        <v>1</v>
      </c>
      <c r="P786" s="6">
        <f t="shared" si="781"/>
        <v>1</v>
      </c>
      <c r="Q786" s="6">
        <f t="shared" si="781"/>
        <v>1</v>
      </c>
      <c r="R786" s="6">
        <f t="shared" si="781"/>
        <v>1</v>
      </c>
    </row>
    <row r="787" spans="1:18" ht="13">
      <c r="A787" s="11" t="s">
        <v>3836</v>
      </c>
      <c r="B787" s="17">
        <f>VLOOKUP(A787,list!A:P,16,FALSE)</f>
        <v>45637</v>
      </c>
      <c r="C787" s="18">
        <f>VLOOKUP(A787,list!A:P,3,FALSE)</f>
        <v>1370</v>
      </c>
      <c r="D787" s="6" t="str">
        <f>VLOOKUP(A787,list!A:P,12,FALSE)</f>
        <v>Chalandri</v>
      </c>
      <c r="E787" s="6" t="str">
        <f t="shared" ref="E787:R787" si="782">IF($B787&lt;E$3,1,"")</f>
        <v/>
      </c>
      <c r="F787" s="6" t="str">
        <f t="shared" si="782"/>
        <v/>
      </c>
      <c r="G787" s="6">
        <f t="shared" si="782"/>
        <v>1</v>
      </c>
      <c r="H787" s="6">
        <f t="shared" si="782"/>
        <v>1</v>
      </c>
      <c r="I787" s="6">
        <f t="shared" si="782"/>
        <v>1</v>
      </c>
      <c r="J787" s="6">
        <f t="shared" si="782"/>
        <v>1</v>
      </c>
      <c r="K787" s="6">
        <f t="shared" si="782"/>
        <v>1</v>
      </c>
      <c r="L787" s="6">
        <f t="shared" si="782"/>
        <v>1</v>
      </c>
      <c r="M787" s="6">
        <f t="shared" si="782"/>
        <v>1</v>
      </c>
      <c r="N787" s="6">
        <f t="shared" si="782"/>
        <v>1</v>
      </c>
      <c r="O787" s="6">
        <f t="shared" si="782"/>
        <v>1</v>
      </c>
      <c r="P787" s="6">
        <f t="shared" si="782"/>
        <v>1</v>
      </c>
      <c r="Q787" s="6">
        <f t="shared" si="782"/>
        <v>1</v>
      </c>
      <c r="R787" s="6">
        <f t="shared" si="782"/>
        <v>1</v>
      </c>
    </row>
    <row r="788" spans="1:18" ht="13">
      <c r="A788" s="11" t="s">
        <v>2061</v>
      </c>
      <c r="B788" s="17">
        <f>VLOOKUP(A788,list!A:P,16,FALSE)</f>
        <v>45758</v>
      </c>
      <c r="C788" s="18">
        <f>VLOOKUP(A788,list!A:P,3,FALSE)</f>
        <v>1180</v>
      </c>
      <c r="D788" s="6" t="str">
        <f>VLOOKUP(A788,list!A:P,12,FALSE)</f>
        <v>Agia Paraskevi</v>
      </c>
      <c r="E788" s="6" t="str">
        <f t="shared" ref="E788:R788" si="783">IF($B788&lt;E$3,1,"")</f>
        <v/>
      </c>
      <c r="F788" s="6" t="str">
        <f t="shared" si="783"/>
        <v/>
      </c>
      <c r="G788" s="6" t="str">
        <f t="shared" si="783"/>
        <v/>
      </c>
      <c r="H788" s="6" t="str">
        <f t="shared" si="783"/>
        <v/>
      </c>
      <c r="I788" s="6" t="str">
        <f t="shared" si="783"/>
        <v/>
      </c>
      <c r="J788" s="6" t="str">
        <f t="shared" si="783"/>
        <v/>
      </c>
      <c r="K788" s="6">
        <f t="shared" si="783"/>
        <v>1</v>
      </c>
      <c r="L788" s="6">
        <f t="shared" si="783"/>
        <v>1</v>
      </c>
      <c r="M788" s="6">
        <f t="shared" si="783"/>
        <v>1</v>
      </c>
      <c r="N788" s="6">
        <f t="shared" si="783"/>
        <v>1</v>
      </c>
      <c r="O788" s="6">
        <f t="shared" si="783"/>
        <v>1</v>
      </c>
      <c r="P788" s="6">
        <f t="shared" si="783"/>
        <v>1</v>
      </c>
      <c r="Q788" s="6">
        <f t="shared" si="783"/>
        <v>1</v>
      </c>
      <c r="R788" s="6">
        <f t="shared" si="783"/>
        <v>1</v>
      </c>
    </row>
    <row r="789" spans="1:18" ht="13">
      <c r="A789" s="11" t="s">
        <v>536</v>
      </c>
      <c r="B789" s="17">
        <f>VLOOKUP(A789,list!A:P,16,FALSE)</f>
        <v>45910</v>
      </c>
      <c r="C789" s="18">
        <f>VLOOKUP(A789,list!A:P,3,FALSE)</f>
        <v>910</v>
      </c>
      <c r="D789" s="6" t="str">
        <f>VLOOKUP(A789,list!A:P,12,FALSE)</f>
        <v>Pangrati</v>
      </c>
      <c r="E789" s="6" t="str">
        <f t="shared" ref="E789:R789" si="784">IF($B789&lt;E$3,1,"")</f>
        <v/>
      </c>
      <c r="F789" s="6" t="str">
        <f t="shared" si="784"/>
        <v/>
      </c>
      <c r="G789" s="6" t="str">
        <f t="shared" si="784"/>
        <v/>
      </c>
      <c r="H789" s="6" t="str">
        <f t="shared" si="784"/>
        <v/>
      </c>
      <c r="I789" s="6" t="str">
        <f t="shared" si="784"/>
        <v/>
      </c>
      <c r="J789" s="6" t="str">
        <f t="shared" si="784"/>
        <v/>
      </c>
      <c r="K789" s="6" t="str">
        <f t="shared" si="784"/>
        <v/>
      </c>
      <c r="L789" s="6" t="str">
        <f t="shared" si="784"/>
        <v/>
      </c>
      <c r="M789" s="6" t="str">
        <f t="shared" si="784"/>
        <v/>
      </c>
      <c r="N789" s="6" t="str">
        <f t="shared" si="784"/>
        <v/>
      </c>
      <c r="O789" s="6" t="str">
        <f t="shared" si="784"/>
        <v/>
      </c>
      <c r="P789" s="6">
        <f t="shared" si="784"/>
        <v>1</v>
      </c>
      <c r="Q789" s="6">
        <f t="shared" si="784"/>
        <v>1</v>
      </c>
      <c r="R789" s="6">
        <f t="shared" si="784"/>
        <v>1</v>
      </c>
    </row>
    <row r="790" spans="1:18" ht="13">
      <c r="A790" s="11" t="s">
        <v>2064</v>
      </c>
      <c r="B790" s="17">
        <f>VLOOKUP(A790,list!A:P,16,FALSE)</f>
        <v>45910</v>
      </c>
      <c r="C790" s="18">
        <f>VLOOKUP(A790,list!A:P,3,FALSE)</f>
        <v>1230</v>
      </c>
      <c r="D790" s="6" t="str">
        <f>VLOOKUP(A790,list!A:P,12,FALSE)</f>
        <v>Ampelokipoi</v>
      </c>
      <c r="E790" s="6" t="str">
        <f t="shared" ref="E790:R790" si="785">IF($B790&lt;E$3,1,"")</f>
        <v/>
      </c>
      <c r="F790" s="6" t="str">
        <f t="shared" si="785"/>
        <v/>
      </c>
      <c r="G790" s="6" t="str">
        <f t="shared" si="785"/>
        <v/>
      </c>
      <c r="H790" s="6" t="str">
        <f t="shared" si="785"/>
        <v/>
      </c>
      <c r="I790" s="6" t="str">
        <f t="shared" si="785"/>
        <v/>
      </c>
      <c r="J790" s="6" t="str">
        <f t="shared" si="785"/>
        <v/>
      </c>
      <c r="K790" s="6" t="str">
        <f t="shared" si="785"/>
        <v/>
      </c>
      <c r="L790" s="6" t="str">
        <f t="shared" si="785"/>
        <v/>
      </c>
      <c r="M790" s="6" t="str">
        <f t="shared" si="785"/>
        <v/>
      </c>
      <c r="N790" s="6" t="str">
        <f t="shared" si="785"/>
        <v/>
      </c>
      <c r="O790" s="6" t="str">
        <f t="shared" si="785"/>
        <v/>
      </c>
      <c r="P790" s="6">
        <f t="shared" si="785"/>
        <v>1</v>
      </c>
      <c r="Q790" s="6">
        <f t="shared" si="785"/>
        <v>1</v>
      </c>
      <c r="R790" s="6">
        <f t="shared" si="785"/>
        <v>1</v>
      </c>
    </row>
    <row r="791" spans="1:18" ht="13">
      <c r="A791" s="11" t="s">
        <v>4678</v>
      </c>
      <c r="B791" s="17">
        <f>VLOOKUP(A791,list!A:P,16,FALSE)</f>
        <v>45606</v>
      </c>
      <c r="C791" s="18">
        <f>VLOOKUP(A791,list!A:P,3,FALSE)</f>
        <v>900</v>
      </c>
      <c r="D791" s="6" t="str">
        <f>VLOOKUP(A791,list!A:P,12,FALSE)</f>
        <v>Kolonaki</v>
      </c>
      <c r="E791" s="6" t="str">
        <f t="shared" ref="E791:R791" si="786">IF($B791&lt;E$3,1,"")</f>
        <v/>
      </c>
      <c r="F791" s="6">
        <f t="shared" si="786"/>
        <v>1</v>
      </c>
      <c r="G791" s="6">
        <f t="shared" si="786"/>
        <v>1</v>
      </c>
      <c r="H791" s="6">
        <f t="shared" si="786"/>
        <v>1</v>
      </c>
      <c r="I791" s="6">
        <f t="shared" si="786"/>
        <v>1</v>
      </c>
      <c r="J791" s="6">
        <f t="shared" si="786"/>
        <v>1</v>
      </c>
      <c r="K791" s="6">
        <f t="shared" si="786"/>
        <v>1</v>
      </c>
      <c r="L791" s="6">
        <f t="shared" si="786"/>
        <v>1</v>
      </c>
      <c r="M791" s="6">
        <f t="shared" si="786"/>
        <v>1</v>
      </c>
      <c r="N791" s="6">
        <f t="shared" si="786"/>
        <v>1</v>
      </c>
      <c r="O791" s="6">
        <f t="shared" si="786"/>
        <v>1</v>
      </c>
      <c r="P791" s="6">
        <f t="shared" si="786"/>
        <v>1</v>
      </c>
      <c r="Q791" s="6">
        <f t="shared" si="786"/>
        <v>1</v>
      </c>
      <c r="R791" s="6">
        <f t="shared" si="786"/>
        <v>1</v>
      </c>
    </row>
    <row r="792" spans="1:18" ht="13">
      <c r="A792" s="11" t="s">
        <v>2067</v>
      </c>
      <c r="B792" s="17">
        <f>VLOOKUP(A792,list!A:P,16,FALSE)</f>
        <v>45606</v>
      </c>
      <c r="C792" s="18">
        <f>VLOOKUP(A792,list!A:P,3,FALSE)</f>
        <v>1050</v>
      </c>
      <c r="D792" s="6" t="str">
        <f>VLOOKUP(A792,list!A:P,12,FALSE)</f>
        <v>Pangrati</v>
      </c>
      <c r="E792" s="6" t="str">
        <f t="shared" ref="E792:R792" si="787">IF($B792&lt;E$3,1,"")</f>
        <v/>
      </c>
      <c r="F792" s="6">
        <f t="shared" si="787"/>
        <v>1</v>
      </c>
      <c r="G792" s="6">
        <f t="shared" si="787"/>
        <v>1</v>
      </c>
      <c r="H792" s="6">
        <f t="shared" si="787"/>
        <v>1</v>
      </c>
      <c r="I792" s="6">
        <f t="shared" si="787"/>
        <v>1</v>
      </c>
      <c r="J792" s="6">
        <f t="shared" si="787"/>
        <v>1</v>
      </c>
      <c r="K792" s="6">
        <f t="shared" si="787"/>
        <v>1</v>
      </c>
      <c r="L792" s="6">
        <f t="shared" si="787"/>
        <v>1</v>
      </c>
      <c r="M792" s="6">
        <f t="shared" si="787"/>
        <v>1</v>
      </c>
      <c r="N792" s="6">
        <f t="shared" si="787"/>
        <v>1</v>
      </c>
      <c r="O792" s="6">
        <f t="shared" si="787"/>
        <v>1</v>
      </c>
      <c r="P792" s="6">
        <f t="shared" si="787"/>
        <v>1</v>
      </c>
      <c r="Q792" s="6">
        <f t="shared" si="787"/>
        <v>1</v>
      </c>
      <c r="R792" s="6">
        <f t="shared" si="787"/>
        <v>1</v>
      </c>
    </row>
    <row r="793" spans="1:18" ht="13">
      <c r="A793" s="11" t="s">
        <v>2070</v>
      </c>
      <c r="B793" s="17">
        <f>VLOOKUP(A793,list!A:P,16,FALSE)</f>
        <v>45606</v>
      </c>
      <c r="C793" s="18">
        <f>VLOOKUP(A793,list!A:P,3,FALSE)</f>
        <v>1140</v>
      </c>
      <c r="D793" s="6" t="str">
        <f>VLOOKUP(A793,list!A:P,12,FALSE)</f>
        <v>Marousi</v>
      </c>
      <c r="E793" s="6" t="str">
        <f t="shared" ref="E793:R793" si="788">IF($B793&lt;E$3,1,"")</f>
        <v/>
      </c>
      <c r="F793" s="6">
        <f t="shared" si="788"/>
        <v>1</v>
      </c>
      <c r="G793" s="6">
        <f t="shared" si="788"/>
        <v>1</v>
      </c>
      <c r="H793" s="6">
        <f t="shared" si="788"/>
        <v>1</v>
      </c>
      <c r="I793" s="6">
        <f t="shared" si="788"/>
        <v>1</v>
      </c>
      <c r="J793" s="6">
        <f t="shared" si="788"/>
        <v>1</v>
      </c>
      <c r="K793" s="6">
        <f t="shared" si="788"/>
        <v>1</v>
      </c>
      <c r="L793" s="6">
        <f t="shared" si="788"/>
        <v>1</v>
      </c>
      <c r="M793" s="6">
        <f t="shared" si="788"/>
        <v>1</v>
      </c>
      <c r="N793" s="6">
        <f t="shared" si="788"/>
        <v>1</v>
      </c>
      <c r="O793" s="6">
        <f t="shared" si="788"/>
        <v>1</v>
      </c>
      <c r="P793" s="6">
        <f t="shared" si="788"/>
        <v>1</v>
      </c>
      <c r="Q793" s="6">
        <f t="shared" si="788"/>
        <v>1</v>
      </c>
      <c r="R793" s="6">
        <f t="shared" si="788"/>
        <v>1</v>
      </c>
    </row>
    <row r="794" spans="1:18" ht="13">
      <c r="A794" s="11" t="s">
        <v>3839</v>
      </c>
      <c r="B794" s="17">
        <f>VLOOKUP(A794,list!A:P,16,FALSE)</f>
        <v>45606</v>
      </c>
      <c r="C794" s="18">
        <f>VLOOKUP(A794,list!A:P,3,FALSE)</f>
        <v>1990</v>
      </c>
      <c r="D794" s="6" t="str">
        <f>VLOOKUP(A794,list!A:P,12,FALSE)</f>
        <v>Kolonaki</v>
      </c>
      <c r="E794" s="6" t="str">
        <f t="shared" ref="E794:R794" si="789">IF($B794&lt;E$3,1,"")</f>
        <v/>
      </c>
      <c r="F794" s="6">
        <f t="shared" si="789"/>
        <v>1</v>
      </c>
      <c r="G794" s="6">
        <f t="shared" si="789"/>
        <v>1</v>
      </c>
      <c r="H794" s="6">
        <f t="shared" si="789"/>
        <v>1</v>
      </c>
      <c r="I794" s="6">
        <f t="shared" si="789"/>
        <v>1</v>
      </c>
      <c r="J794" s="6">
        <f t="shared" si="789"/>
        <v>1</v>
      </c>
      <c r="K794" s="6">
        <f t="shared" si="789"/>
        <v>1</v>
      </c>
      <c r="L794" s="6">
        <f t="shared" si="789"/>
        <v>1</v>
      </c>
      <c r="M794" s="6">
        <f t="shared" si="789"/>
        <v>1</v>
      </c>
      <c r="N794" s="6">
        <f t="shared" si="789"/>
        <v>1</v>
      </c>
      <c r="O794" s="6">
        <f t="shared" si="789"/>
        <v>1</v>
      </c>
      <c r="P794" s="6">
        <f t="shared" si="789"/>
        <v>1</v>
      </c>
      <c r="Q794" s="6">
        <f t="shared" si="789"/>
        <v>1</v>
      </c>
      <c r="R794" s="6">
        <f t="shared" si="789"/>
        <v>1</v>
      </c>
    </row>
    <row r="795" spans="1:18" ht="13">
      <c r="A795" s="11" t="s">
        <v>539</v>
      </c>
      <c r="B795" s="17">
        <f>VLOOKUP(A795,list!A:P,16,FALSE)</f>
        <v>45818</v>
      </c>
      <c r="C795" s="18">
        <f>VLOOKUP(A795,list!A:P,3,FALSE)</f>
        <v>970</v>
      </c>
      <c r="D795" s="6" t="str">
        <f>VLOOKUP(A795,list!A:P,12,FALSE)</f>
        <v>Chalandri</v>
      </c>
      <c r="E795" s="6" t="str">
        <f t="shared" ref="E795:R795" si="790">IF($B795&lt;E$3,1,"")</f>
        <v/>
      </c>
      <c r="F795" s="6" t="str">
        <f t="shared" si="790"/>
        <v/>
      </c>
      <c r="G795" s="6" t="str">
        <f t="shared" si="790"/>
        <v/>
      </c>
      <c r="H795" s="6" t="str">
        <f t="shared" si="790"/>
        <v/>
      </c>
      <c r="I795" s="6" t="str">
        <f t="shared" si="790"/>
        <v/>
      </c>
      <c r="J795" s="6" t="str">
        <f t="shared" si="790"/>
        <v/>
      </c>
      <c r="K795" s="6" t="str">
        <f t="shared" si="790"/>
        <v/>
      </c>
      <c r="L795" s="6" t="str">
        <f t="shared" si="790"/>
        <v/>
      </c>
      <c r="M795" s="6">
        <f t="shared" si="790"/>
        <v>1</v>
      </c>
      <c r="N795" s="6">
        <f t="shared" si="790"/>
        <v>1</v>
      </c>
      <c r="O795" s="6">
        <f t="shared" si="790"/>
        <v>1</v>
      </c>
      <c r="P795" s="6">
        <f t="shared" si="790"/>
        <v>1</v>
      </c>
      <c r="Q795" s="6">
        <f t="shared" si="790"/>
        <v>1</v>
      </c>
      <c r="R795" s="6">
        <f t="shared" si="790"/>
        <v>1</v>
      </c>
    </row>
    <row r="796" spans="1:18" ht="13">
      <c r="A796" s="11" t="s">
        <v>2073</v>
      </c>
      <c r="B796" s="17">
        <f>VLOOKUP(A796,list!A:P,16,FALSE)</f>
        <v>45818</v>
      </c>
      <c r="C796" s="18">
        <f>VLOOKUP(A796,list!A:P,3,FALSE)</f>
        <v>1380</v>
      </c>
      <c r="D796" s="6" t="str">
        <f>VLOOKUP(A796,list!A:P,12,FALSE)</f>
        <v>Vrilissia</v>
      </c>
      <c r="E796" s="6" t="str">
        <f t="shared" ref="E796:R796" si="791">IF($B796&lt;E$3,1,"")</f>
        <v/>
      </c>
      <c r="F796" s="6" t="str">
        <f t="shared" si="791"/>
        <v/>
      </c>
      <c r="G796" s="6" t="str">
        <f t="shared" si="791"/>
        <v/>
      </c>
      <c r="H796" s="6" t="str">
        <f t="shared" si="791"/>
        <v/>
      </c>
      <c r="I796" s="6" t="str">
        <f t="shared" si="791"/>
        <v/>
      </c>
      <c r="J796" s="6" t="str">
        <f t="shared" si="791"/>
        <v/>
      </c>
      <c r="K796" s="6" t="str">
        <f t="shared" si="791"/>
        <v/>
      </c>
      <c r="L796" s="6" t="str">
        <f t="shared" si="791"/>
        <v/>
      </c>
      <c r="M796" s="6">
        <f t="shared" si="791"/>
        <v>1</v>
      </c>
      <c r="N796" s="6">
        <f t="shared" si="791"/>
        <v>1</v>
      </c>
      <c r="O796" s="6">
        <f t="shared" si="791"/>
        <v>1</v>
      </c>
      <c r="P796" s="6">
        <f t="shared" si="791"/>
        <v>1</v>
      </c>
      <c r="Q796" s="6">
        <f t="shared" si="791"/>
        <v>1</v>
      </c>
      <c r="R796" s="6">
        <f t="shared" si="791"/>
        <v>1</v>
      </c>
    </row>
    <row r="797" spans="1:18" ht="13">
      <c r="A797" s="11" t="s">
        <v>2076</v>
      </c>
      <c r="B797" s="17">
        <f>VLOOKUP(A797,list!A:P,16,FALSE)</f>
        <v>45667</v>
      </c>
      <c r="C797" s="18">
        <f>VLOOKUP(A797,list!A:P,3,FALSE)</f>
        <v>1000</v>
      </c>
      <c r="D797" s="6" t="str">
        <f>VLOOKUP(A797,list!A:P,12,FALSE)</f>
        <v>Vasilissis Sofias Avenue</v>
      </c>
      <c r="E797" s="6" t="str">
        <f t="shared" ref="E797:R797" si="792">IF($B797&lt;E$3,1,"")</f>
        <v/>
      </c>
      <c r="F797" s="6" t="str">
        <f t="shared" si="792"/>
        <v/>
      </c>
      <c r="G797" s="6" t="str">
        <f t="shared" si="792"/>
        <v/>
      </c>
      <c r="H797" s="6">
        <f t="shared" si="792"/>
        <v>1</v>
      </c>
      <c r="I797" s="6">
        <f t="shared" si="792"/>
        <v>1</v>
      </c>
      <c r="J797" s="6">
        <f t="shared" si="792"/>
        <v>1</v>
      </c>
      <c r="K797" s="6">
        <f t="shared" si="792"/>
        <v>1</v>
      </c>
      <c r="L797" s="6">
        <f t="shared" si="792"/>
        <v>1</v>
      </c>
      <c r="M797" s="6">
        <f t="shared" si="792"/>
        <v>1</v>
      </c>
      <c r="N797" s="6">
        <f t="shared" si="792"/>
        <v>1</v>
      </c>
      <c r="O797" s="6">
        <f t="shared" si="792"/>
        <v>1</v>
      </c>
      <c r="P797" s="6">
        <f t="shared" si="792"/>
        <v>1</v>
      </c>
      <c r="Q797" s="6">
        <f t="shared" si="792"/>
        <v>1</v>
      </c>
      <c r="R797" s="6">
        <f t="shared" si="792"/>
        <v>1</v>
      </c>
    </row>
    <row r="798" spans="1:18" ht="13">
      <c r="A798" s="11" t="s">
        <v>2079</v>
      </c>
      <c r="B798" s="17">
        <f>VLOOKUP(A798,list!A:P,16,FALSE)</f>
        <v>45667</v>
      </c>
      <c r="C798" s="18">
        <f>VLOOKUP(A798,list!A:P,3,FALSE)</f>
        <v>1010</v>
      </c>
      <c r="D798" s="6" t="str">
        <f>VLOOKUP(A798,list!A:P,12,FALSE)</f>
        <v>Kolonaki</v>
      </c>
      <c r="E798" s="6" t="str">
        <f t="shared" ref="E798:R798" si="793">IF($B798&lt;E$3,1,"")</f>
        <v/>
      </c>
      <c r="F798" s="6" t="str">
        <f t="shared" si="793"/>
        <v/>
      </c>
      <c r="G798" s="6" t="str">
        <f t="shared" si="793"/>
        <v/>
      </c>
      <c r="H798" s="6">
        <f t="shared" si="793"/>
        <v>1</v>
      </c>
      <c r="I798" s="6">
        <f t="shared" si="793"/>
        <v>1</v>
      </c>
      <c r="J798" s="6">
        <f t="shared" si="793"/>
        <v>1</v>
      </c>
      <c r="K798" s="6">
        <f t="shared" si="793"/>
        <v>1</v>
      </c>
      <c r="L798" s="6">
        <f t="shared" si="793"/>
        <v>1</v>
      </c>
      <c r="M798" s="6">
        <f t="shared" si="793"/>
        <v>1</v>
      </c>
      <c r="N798" s="6">
        <f t="shared" si="793"/>
        <v>1</v>
      </c>
      <c r="O798" s="6">
        <f t="shared" si="793"/>
        <v>1</v>
      </c>
      <c r="P798" s="6">
        <f t="shared" si="793"/>
        <v>1</v>
      </c>
      <c r="Q798" s="6">
        <f t="shared" si="793"/>
        <v>1</v>
      </c>
      <c r="R798" s="6">
        <f t="shared" si="793"/>
        <v>1</v>
      </c>
    </row>
    <row r="799" spans="1:18" ht="13">
      <c r="A799" s="11" t="s">
        <v>542</v>
      </c>
      <c r="B799" s="17">
        <f>VLOOKUP(A799,list!A:P,16,FALSE)</f>
        <v>45636</v>
      </c>
      <c r="C799" s="18">
        <f>VLOOKUP(A799,list!A:P,3,FALSE)</f>
        <v>830</v>
      </c>
      <c r="D799" s="6" t="str">
        <f>VLOOKUP(A799,list!A:P,12,FALSE)</f>
        <v>Marousi</v>
      </c>
      <c r="E799" s="6" t="str">
        <f t="shared" ref="E799:R799" si="794">IF($B799&lt;E$3,1,"")</f>
        <v/>
      </c>
      <c r="F799" s="6" t="str">
        <f t="shared" si="794"/>
        <v/>
      </c>
      <c r="G799" s="6">
        <f t="shared" si="794"/>
        <v>1</v>
      </c>
      <c r="H799" s="6">
        <f t="shared" si="794"/>
        <v>1</v>
      </c>
      <c r="I799" s="6">
        <f t="shared" si="794"/>
        <v>1</v>
      </c>
      <c r="J799" s="6">
        <f t="shared" si="794"/>
        <v>1</v>
      </c>
      <c r="K799" s="6">
        <f t="shared" si="794"/>
        <v>1</v>
      </c>
      <c r="L799" s="6">
        <f t="shared" si="794"/>
        <v>1</v>
      </c>
      <c r="M799" s="6">
        <f t="shared" si="794"/>
        <v>1</v>
      </c>
      <c r="N799" s="6">
        <f t="shared" si="794"/>
        <v>1</v>
      </c>
      <c r="O799" s="6">
        <f t="shared" si="794"/>
        <v>1</v>
      </c>
      <c r="P799" s="6">
        <f t="shared" si="794"/>
        <v>1</v>
      </c>
      <c r="Q799" s="6">
        <f t="shared" si="794"/>
        <v>1</v>
      </c>
      <c r="R799" s="6">
        <f t="shared" si="794"/>
        <v>1</v>
      </c>
    </row>
    <row r="800" spans="1:18" ht="13">
      <c r="A800" s="11" t="s">
        <v>2082</v>
      </c>
      <c r="B800" s="17">
        <f>VLOOKUP(A800,list!A:P,16,FALSE)</f>
        <v>45636</v>
      </c>
      <c r="C800" s="18">
        <f>VLOOKUP(A800,list!A:P,3,FALSE)</f>
        <v>1130</v>
      </c>
      <c r="D800" s="6" t="str">
        <f>VLOOKUP(A800,list!A:P,12,FALSE)</f>
        <v>Ampelokipoi</v>
      </c>
      <c r="E800" s="6" t="str">
        <f t="shared" ref="E800:R800" si="795">IF($B800&lt;E$3,1,"")</f>
        <v/>
      </c>
      <c r="F800" s="6" t="str">
        <f t="shared" si="795"/>
        <v/>
      </c>
      <c r="G800" s="6">
        <f t="shared" si="795"/>
        <v>1</v>
      </c>
      <c r="H800" s="6">
        <f t="shared" si="795"/>
        <v>1</v>
      </c>
      <c r="I800" s="6">
        <f t="shared" si="795"/>
        <v>1</v>
      </c>
      <c r="J800" s="6">
        <f t="shared" si="795"/>
        <v>1</v>
      </c>
      <c r="K800" s="6">
        <f t="shared" si="795"/>
        <v>1</v>
      </c>
      <c r="L800" s="6">
        <f t="shared" si="795"/>
        <v>1</v>
      </c>
      <c r="M800" s="6">
        <f t="shared" si="795"/>
        <v>1</v>
      </c>
      <c r="N800" s="6">
        <f t="shared" si="795"/>
        <v>1</v>
      </c>
      <c r="O800" s="6">
        <f t="shared" si="795"/>
        <v>1</v>
      </c>
      <c r="P800" s="6">
        <f t="shared" si="795"/>
        <v>1</v>
      </c>
      <c r="Q800" s="6">
        <f t="shared" si="795"/>
        <v>1</v>
      </c>
      <c r="R800" s="6">
        <f t="shared" si="795"/>
        <v>1</v>
      </c>
    </row>
    <row r="801" spans="1:18" ht="13">
      <c r="A801" s="11" t="s">
        <v>2085</v>
      </c>
      <c r="B801" s="17">
        <f>VLOOKUP(A801,list!A:P,16,FALSE)</f>
        <v>45879</v>
      </c>
      <c r="C801" s="18">
        <f>VLOOKUP(A801,list!A:P,3,FALSE)</f>
        <v>1380</v>
      </c>
      <c r="D801" s="6" t="str">
        <f>VLOOKUP(A801,list!A:P,12,FALSE)</f>
        <v>Alimos</v>
      </c>
      <c r="E801" s="6" t="str">
        <f t="shared" ref="E801:R801" si="796">IF($B801&lt;E$3,1,"")</f>
        <v/>
      </c>
      <c r="F801" s="6" t="str">
        <f t="shared" si="796"/>
        <v/>
      </c>
      <c r="G801" s="6" t="str">
        <f t="shared" si="796"/>
        <v/>
      </c>
      <c r="H801" s="6" t="str">
        <f t="shared" si="796"/>
        <v/>
      </c>
      <c r="I801" s="6" t="str">
        <f t="shared" si="796"/>
        <v/>
      </c>
      <c r="J801" s="6" t="str">
        <f t="shared" si="796"/>
        <v/>
      </c>
      <c r="K801" s="6" t="str">
        <f t="shared" si="796"/>
        <v/>
      </c>
      <c r="L801" s="6" t="str">
        <f t="shared" si="796"/>
        <v/>
      </c>
      <c r="M801" s="6" t="str">
        <f t="shared" si="796"/>
        <v/>
      </c>
      <c r="N801" s="6" t="str">
        <f t="shared" si="796"/>
        <v/>
      </c>
      <c r="O801" s="6">
        <f t="shared" si="796"/>
        <v>1</v>
      </c>
      <c r="P801" s="6">
        <f t="shared" si="796"/>
        <v>1</v>
      </c>
      <c r="Q801" s="6">
        <f t="shared" si="796"/>
        <v>1</v>
      </c>
      <c r="R801" s="6">
        <f t="shared" si="796"/>
        <v>1</v>
      </c>
    </row>
    <row r="802" spans="1:18" ht="13">
      <c r="A802" s="11" t="s">
        <v>545</v>
      </c>
      <c r="B802" s="17">
        <f>VLOOKUP(A802,list!A:P,16,FALSE)</f>
        <v>45757</v>
      </c>
      <c r="C802" s="18">
        <f>VLOOKUP(A802,list!A:P,3,FALSE)</f>
        <v>800</v>
      </c>
      <c r="D802" s="6" t="str">
        <f>VLOOKUP(A802,list!A:P,12,FALSE)</f>
        <v>Ampelokipoi</v>
      </c>
      <c r="E802" s="6" t="str">
        <f t="shared" ref="E802:R802" si="797">IF($B802&lt;E$3,1,"")</f>
        <v/>
      </c>
      <c r="F802" s="6" t="str">
        <f t="shared" si="797"/>
        <v/>
      </c>
      <c r="G802" s="6" t="str">
        <f t="shared" si="797"/>
        <v/>
      </c>
      <c r="H802" s="6" t="str">
        <f t="shared" si="797"/>
        <v/>
      </c>
      <c r="I802" s="6" t="str">
        <f t="shared" si="797"/>
        <v/>
      </c>
      <c r="J802" s="6" t="str">
        <f t="shared" si="797"/>
        <v/>
      </c>
      <c r="K802" s="6">
        <f t="shared" si="797"/>
        <v>1</v>
      </c>
      <c r="L802" s="6">
        <f t="shared" si="797"/>
        <v>1</v>
      </c>
      <c r="M802" s="6">
        <f t="shared" si="797"/>
        <v>1</v>
      </c>
      <c r="N802" s="6">
        <f t="shared" si="797"/>
        <v>1</v>
      </c>
      <c r="O802" s="6">
        <f t="shared" si="797"/>
        <v>1</v>
      </c>
      <c r="P802" s="6">
        <f t="shared" si="797"/>
        <v>1</v>
      </c>
      <c r="Q802" s="6">
        <f t="shared" si="797"/>
        <v>1</v>
      </c>
      <c r="R802" s="6">
        <f t="shared" si="797"/>
        <v>1</v>
      </c>
    </row>
    <row r="803" spans="1:18" ht="13">
      <c r="A803" s="11" t="s">
        <v>2088</v>
      </c>
      <c r="B803" s="17">
        <f>VLOOKUP(A803,list!A:P,16,FALSE)</f>
        <v>45757</v>
      </c>
      <c r="C803" s="18">
        <f>VLOOKUP(A803,list!A:P,3,FALSE)</f>
        <v>870</v>
      </c>
      <c r="D803" s="6" t="str">
        <f>VLOOKUP(A803,list!A:P,12,FALSE)</f>
        <v>Pangrati</v>
      </c>
      <c r="E803" s="6" t="str">
        <f t="shared" ref="E803:R803" si="798">IF($B803&lt;E$3,1,"")</f>
        <v/>
      </c>
      <c r="F803" s="6" t="str">
        <f t="shared" si="798"/>
        <v/>
      </c>
      <c r="G803" s="6" t="str">
        <f t="shared" si="798"/>
        <v/>
      </c>
      <c r="H803" s="6" t="str">
        <f t="shared" si="798"/>
        <v/>
      </c>
      <c r="I803" s="6" t="str">
        <f t="shared" si="798"/>
        <v/>
      </c>
      <c r="J803" s="6" t="str">
        <f t="shared" si="798"/>
        <v/>
      </c>
      <c r="K803" s="6">
        <f t="shared" si="798"/>
        <v>1</v>
      </c>
      <c r="L803" s="6">
        <f t="shared" si="798"/>
        <v>1</v>
      </c>
      <c r="M803" s="6">
        <f t="shared" si="798"/>
        <v>1</v>
      </c>
      <c r="N803" s="6">
        <f t="shared" si="798"/>
        <v>1</v>
      </c>
      <c r="O803" s="6">
        <f t="shared" si="798"/>
        <v>1</v>
      </c>
      <c r="P803" s="6">
        <f t="shared" si="798"/>
        <v>1</v>
      </c>
      <c r="Q803" s="6">
        <f t="shared" si="798"/>
        <v>1</v>
      </c>
      <c r="R803" s="6">
        <f t="shared" si="798"/>
        <v>1</v>
      </c>
    </row>
    <row r="804" spans="1:18" ht="13">
      <c r="A804" s="11" t="s">
        <v>3842</v>
      </c>
      <c r="B804" s="17">
        <f>VLOOKUP(A804,list!A:P,16,FALSE)</f>
        <v>45757</v>
      </c>
      <c r="C804" s="18">
        <f>VLOOKUP(A804,list!A:P,3,FALSE)</f>
        <v>1910</v>
      </c>
      <c r="D804" s="6" t="str">
        <f>VLOOKUP(A804,list!A:P,12,FALSE)</f>
        <v>Melissia</v>
      </c>
      <c r="E804" s="6" t="str">
        <f t="shared" ref="E804:R804" si="799">IF($B804&lt;E$3,1,"")</f>
        <v/>
      </c>
      <c r="F804" s="6" t="str">
        <f t="shared" si="799"/>
        <v/>
      </c>
      <c r="G804" s="6" t="str">
        <f t="shared" si="799"/>
        <v/>
      </c>
      <c r="H804" s="6" t="str">
        <f t="shared" si="799"/>
        <v/>
      </c>
      <c r="I804" s="6" t="str">
        <f t="shared" si="799"/>
        <v/>
      </c>
      <c r="J804" s="6" t="str">
        <f t="shared" si="799"/>
        <v/>
      </c>
      <c r="K804" s="6">
        <f t="shared" si="799"/>
        <v>1</v>
      </c>
      <c r="L804" s="6">
        <f t="shared" si="799"/>
        <v>1</v>
      </c>
      <c r="M804" s="6">
        <f t="shared" si="799"/>
        <v>1</v>
      </c>
      <c r="N804" s="6">
        <f t="shared" si="799"/>
        <v>1</v>
      </c>
      <c r="O804" s="6">
        <f t="shared" si="799"/>
        <v>1</v>
      </c>
      <c r="P804" s="6">
        <f t="shared" si="799"/>
        <v>1</v>
      </c>
      <c r="Q804" s="6">
        <f t="shared" si="799"/>
        <v>1</v>
      </c>
      <c r="R804" s="6">
        <f t="shared" si="799"/>
        <v>1</v>
      </c>
    </row>
    <row r="805" spans="1:18" ht="13">
      <c r="A805" s="11" t="s">
        <v>3845</v>
      </c>
      <c r="B805" s="17">
        <f>VLOOKUP(A805,list!A:P,16,FALSE)</f>
        <v>45909</v>
      </c>
      <c r="C805" s="18">
        <f>VLOOKUP(A805,list!A:P,3,FALSE)</f>
        <v>1570</v>
      </c>
      <c r="D805" s="6" t="str">
        <f>VLOOKUP(A805,list!A:P,12,FALSE)</f>
        <v>Palaio Faliro</v>
      </c>
      <c r="E805" s="6" t="str">
        <f t="shared" ref="E805:R805" si="800">IF($B805&lt;E$3,1,"")</f>
        <v/>
      </c>
      <c r="F805" s="6" t="str">
        <f t="shared" si="800"/>
        <v/>
      </c>
      <c r="G805" s="6" t="str">
        <f t="shared" si="800"/>
        <v/>
      </c>
      <c r="H805" s="6" t="str">
        <f t="shared" si="800"/>
        <v/>
      </c>
      <c r="I805" s="6" t="str">
        <f t="shared" si="800"/>
        <v/>
      </c>
      <c r="J805" s="6" t="str">
        <f t="shared" si="800"/>
        <v/>
      </c>
      <c r="K805" s="6" t="str">
        <f t="shared" si="800"/>
        <v/>
      </c>
      <c r="L805" s="6" t="str">
        <f t="shared" si="800"/>
        <v/>
      </c>
      <c r="M805" s="6" t="str">
        <f t="shared" si="800"/>
        <v/>
      </c>
      <c r="N805" s="6" t="str">
        <f t="shared" si="800"/>
        <v/>
      </c>
      <c r="O805" s="6" t="str">
        <f t="shared" si="800"/>
        <v/>
      </c>
      <c r="P805" s="6">
        <f t="shared" si="800"/>
        <v>1</v>
      </c>
      <c r="Q805" s="6">
        <f t="shared" si="800"/>
        <v>1</v>
      </c>
      <c r="R805" s="6">
        <f t="shared" si="800"/>
        <v>1</v>
      </c>
    </row>
    <row r="806" spans="1:18" ht="13">
      <c r="A806" s="11" t="s">
        <v>548</v>
      </c>
      <c r="B806" s="17">
        <f>VLOOKUP(A806,list!A:P,16,FALSE)</f>
        <v>45939</v>
      </c>
      <c r="C806" s="18">
        <f>VLOOKUP(A806,list!A:P,3,FALSE)</f>
        <v>830</v>
      </c>
      <c r="D806" s="6" t="str">
        <f>VLOOKUP(A806,list!A:P,12,FALSE)</f>
        <v>Vasilissis Sofias Avenue</v>
      </c>
      <c r="E806" s="6" t="str">
        <f t="shared" ref="E806:R806" si="801">IF($B806&lt;E$3,1,"")</f>
        <v/>
      </c>
      <c r="F806" s="6" t="str">
        <f t="shared" si="801"/>
        <v/>
      </c>
      <c r="G806" s="6" t="str">
        <f t="shared" si="801"/>
        <v/>
      </c>
      <c r="H806" s="6" t="str">
        <f t="shared" si="801"/>
        <v/>
      </c>
      <c r="I806" s="6" t="str">
        <f t="shared" si="801"/>
        <v/>
      </c>
      <c r="J806" s="6" t="str">
        <f t="shared" si="801"/>
        <v/>
      </c>
      <c r="K806" s="6" t="str">
        <f t="shared" si="801"/>
        <v/>
      </c>
      <c r="L806" s="6" t="str">
        <f t="shared" si="801"/>
        <v/>
      </c>
      <c r="M806" s="6" t="str">
        <f t="shared" si="801"/>
        <v/>
      </c>
      <c r="N806" s="6" t="str">
        <f t="shared" si="801"/>
        <v/>
      </c>
      <c r="O806" s="6" t="str">
        <f t="shared" si="801"/>
        <v/>
      </c>
      <c r="P806" s="6" t="str">
        <f t="shared" si="801"/>
        <v/>
      </c>
      <c r="Q806" s="6">
        <f t="shared" si="801"/>
        <v>1</v>
      </c>
      <c r="R806" s="6">
        <f t="shared" si="801"/>
        <v>1</v>
      </c>
    </row>
    <row r="807" spans="1:18" ht="13">
      <c r="A807" s="11" t="s">
        <v>551</v>
      </c>
      <c r="B807" s="17">
        <f>VLOOKUP(A807,list!A:P,16,FALSE)</f>
        <v>45605</v>
      </c>
      <c r="C807" s="18">
        <f>VLOOKUP(A807,list!A:P,3,FALSE)</f>
        <v>940</v>
      </c>
      <c r="D807" s="6" t="str">
        <f>VLOOKUP(A807,list!A:P,12,FALSE)</f>
        <v>Marousi</v>
      </c>
      <c r="E807" s="6" t="str">
        <f t="shared" ref="E807:R807" si="802">IF($B807&lt;E$3,1,"")</f>
        <v/>
      </c>
      <c r="F807" s="6">
        <f t="shared" si="802"/>
        <v>1</v>
      </c>
      <c r="G807" s="6">
        <f t="shared" si="802"/>
        <v>1</v>
      </c>
      <c r="H807" s="6">
        <f t="shared" si="802"/>
        <v>1</v>
      </c>
      <c r="I807" s="6">
        <f t="shared" si="802"/>
        <v>1</v>
      </c>
      <c r="J807" s="6">
        <f t="shared" si="802"/>
        <v>1</v>
      </c>
      <c r="K807" s="6">
        <f t="shared" si="802"/>
        <v>1</v>
      </c>
      <c r="L807" s="6">
        <f t="shared" si="802"/>
        <v>1</v>
      </c>
      <c r="M807" s="6">
        <f t="shared" si="802"/>
        <v>1</v>
      </c>
      <c r="N807" s="6">
        <f t="shared" si="802"/>
        <v>1</v>
      </c>
      <c r="O807" s="6">
        <f t="shared" si="802"/>
        <v>1</v>
      </c>
      <c r="P807" s="6">
        <f t="shared" si="802"/>
        <v>1</v>
      </c>
      <c r="Q807" s="6">
        <f t="shared" si="802"/>
        <v>1</v>
      </c>
      <c r="R807" s="6">
        <f t="shared" si="802"/>
        <v>1</v>
      </c>
    </row>
    <row r="808" spans="1:18" ht="13">
      <c r="A808" s="11" t="s">
        <v>2091</v>
      </c>
      <c r="B808" s="17">
        <f>VLOOKUP(A808,list!A:P,16,FALSE)</f>
        <v>45605</v>
      </c>
      <c r="C808" s="18">
        <f>VLOOKUP(A808,list!A:P,3,FALSE)</f>
        <v>1170</v>
      </c>
      <c r="D808" s="6" t="str">
        <f>VLOOKUP(A808,list!A:P,12,FALSE)</f>
        <v>Pangrati</v>
      </c>
      <c r="E808" s="6" t="str">
        <f t="shared" ref="E808:R808" si="803">IF($B808&lt;E$3,1,"")</f>
        <v/>
      </c>
      <c r="F808" s="6">
        <f t="shared" si="803"/>
        <v>1</v>
      </c>
      <c r="G808" s="6">
        <f t="shared" si="803"/>
        <v>1</v>
      </c>
      <c r="H808" s="6">
        <f t="shared" si="803"/>
        <v>1</v>
      </c>
      <c r="I808" s="6">
        <f t="shared" si="803"/>
        <v>1</v>
      </c>
      <c r="J808" s="6">
        <f t="shared" si="803"/>
        <v>1</v>
      </c>
      <c r="K808" s="6">
        <f t="shared" si="803"/>
        <v>1</v>
      </c>
      <c r="L808" s="6">
        <f t="shared" si="803"/>
        <v>1</v>
      </c>
      <c r="M808" s="6">
        <f t="shared" si="803"/>
        <v>1</v>
      </c>
      <c r="N808" s="6">
        <f t="shared" si="803"/>
        <v>1</v>
      </c>
      <c r="O808" s="6">
        <f t="shared" si="803"/>
        <v>1</v>
      </c>
      <c r="P808" s="6">
        <f t="shared" si="803"/>
        <v>1</v>
      </c>
      <c r="Q808" s="6">
        <f t="shared" si="803"/>
        <v>1</v>
      </c>
      <c r="R808" s="6">
        <f t="shared" si="803"/>
        <v>1</v>
      </c>
    </row>
    <row r="809" spans="1:18" ht="13">
      <c r="A809" s="11" t="s">
        <v>3848</v>
      </c>
      <c r="B809" s="17">
        <f>VLOOKUP(A809,list!A:P,16,FALSE)</f>
        <v>45605</v>
      </c>
      <c r="C809" s="18">
        <f>VLOOKUP(A809,list!A:P,3,FALSE)</f>
        <v>1410</v>
      </c>
      <c r="D809" s="6" t="str">
        <f>VLOOKUP(A809,list!A:P,12,FALSE)</f>
        <v>Chalandri</v>
      </c>
      <c r="E809" s="6" t="str">
        <f t="shared" ref="E809:R809" si="804">IF($B809&lt;E$3,1,"")</f>
        <v/>
      </c>
      <c r="F809" s="6">
        <f t="shared" si="804"/>
        <v>1</v>
      </c>
      <c r="G809" s="6">
        <f t="shared" si="804"/>
        <v>1</v>
      </c>
      <c r="H809" s="6">
        <f t="shared" si="804"/>
        <v>1</v>
      </c>
      <c r="I809" s="6">
        <f t="shared" si="804"/>
        <v>1</v>
      </c>
      <c r="J809" s="6">
        <f t="shared" si="804"/>
        <v>1</v>
      </c>
      <c r="K809" s="6">
        <f t="shared" si="804"/>
        <v>1</v>
      </c>
      <c r="L809" s="6">
        <f t="shared" si="804"/>
        <v>1</v>
      </c>
      <c r="M809" s="6">
        <f t="shared" si="804"/>
        <v>1</v>
      </c>
      <c r="N809" s="6">
        <f t="shared" si="804"/>
        <v>1</v>
      </c>
      <c r="O809" s="6">
        <f t="shared" si="804"/>
        <v>1</v>
      </c>
      <c r="P809" s="6">
        <f t="shared" si="804"/>
        <v>1</v>
      </c>
      <c r="Q809" s="6">
        <f t="shared" si="804"/>
        <v>1</v>
      </c>
      <c r="R809" s="6">
        <f t="shared" si="804"/>
        <v>1</v>
      </c>
    </row>
    <row r="810" spans="1:18" ht="13">
      <c r="A810" s="11" t="s">
        <v>554</v>
      </c>
      <c r="B810" s="17">
        <f>VLOOKUP(A810,list!A:P,16,FALSE)</f>
        <v>45786</v>
      </c>
      <c r="C810" s="18">
        <f>VLOOKUP(A810,list!A:P,3,FALSE)</f>
        <v>1100</v>
      </c>
      <c r="D810" s="6" t="str">
        <f>VLOOKUP(A810,list!A:P,12,FALSE)</f>
        <v>Palaio Faliro</v>
      </c>
      <c r="E810" s="6" t="str">
        <f t="shared" ref="E810:R810" si="805">IF($B810&lt;E$3,1,"")</f>
        <v/>
      </c>
      <c r="F810" s="6" t="str">
        <f t="shared" si="805"/>
        <v/>
      </c>
      <c r="G810" s="6" t="str">
        <f t="shared" si="805"/>
        <v/>
      </c>
      <c r="H810" s="6" t="str">
        <f t="shared" si="805"/>
        <v/>
      </c>
      <c r="I810" s="6" t="str">
        <f t="shared" si="805"/>
        <v/>
      </c>
      <c r="J810" s="6" t="str">
        <f t="shared" si="805"/>
        <v/>
      </c>
      <c r="K810" s="6" t="str">
        <f t="shared" si="805"/>
        <v/>
      </c>
      <c r="L810" s="6">
        <f t="shared" si="805"/>
        <v>1</v>
      </c>
      <c r="M810" s="6">
        <f t="shared" si="805"/>
        <v>1</v>
      </c>
      <c r="N810" s="6">
        <f t="shared" si="805"/>
        <v>1</v>
      </c>
      <c r="O810" s="6">
        <f t="shared" si="805"/>
        <v>1</v>
      </c>
      <c r="P810" s="6">
        <f t="shared" si="805"/>
        <v>1</v>
      </c>
      <c r="Q810" s="6">
        <f t="shared" si="805"/>
        <v>1</v>
      </c>
      <c r="R810" s="6">
        <f t="shared" si="805"/>
        <v>1</v>
      </c>
    </row>
    <row r="811" spans="1:18" ht="13">
      <c r="A811" s="11" t="s">
        <v>2094</v>
      </c>
      <c r="B811" s="17">
        <f>VLOOKUP(A811,list!A:P,16,FALSE)</f>
        <v>45725</v>
      </c>
      <c r="C811" s="18">
        <f>VLOOKUP(A811,list!A:P,3,FALSE)</f>
        <v>960</v>
      </c>
      <c r="D811" s="6" t="str">
        <f>VLOOKUP(A811,list!A:P,12,FALSE)</f>
        <v>Pangrati</v>
      </c>
      <c r="E811" s="6" t="str">
        <f t="shared" ref="E811:R811" si="806">IF($B811&lt;E$3,1,"")</f>
        <v/>
      </c>
      <c r="F811" s="6" t="str">
        <f t="shared" si="806"/>
        <v/>
      </c>
      <c r="G811" s="6" t="str">
        <f t="shared" si="806"/>
        <v/>
      </c>
      <c r="H811" s="6" t="str">
        <f t="shared" si="806"/>
        <v/>
      </c>
      <c r="I811" s="6" t="str">
        <f t="shared" si="806"/>
        <v/>
      </c>
      <c r="J811" s="6">
        <f t="shared" si="806"/>
        <v>1</v>
      </c>
      <c r="K811" s="6">
        <f t="shared" si="806"/>
        <v>1</v>
      </c>
      <c r="L811" s="6">
        <f t="shared" si="806"/>
        <v>1</v>
      </c>
      <c r="M811" s="6">
        <f t="shared" si="806"/>
        <v>1</v>
      </c>
      <c r="N811" s="6">
        <f t="shared" si="806"/>
        <v>1</v>
      </c>
      <c r="O811" s="6">
        <f t="shared" si="806"/>
        <v>1</v>
      </c>
      <c r="P811" s="6">
        <f t="shared" si="806"/>
        <v>1</v>
      </c>
      <c r="Q811" s="6">
        <f t="shared" si="806"/>
        <v>1</v>
      </c>
      <c r="R811" s="6">
        <f t="shared" si="806"/>
        <v>1</v>
      </c>
    </row>
    <row r="812" spans="1:18" ht="13">
      <c r="A812" s="11" t="s">
        <v>3851</v>
      </c>
      <c r="B812" s="17">
        <f>VLOOKUP(A812,list!A:P,16,FALSE)</f>
        <v>45725</v>
      </c>
      <c r="C812" s="18">
        <f>VLOOKUP(A812,list!A:P,3,FALSE)</f>
        <v>1300</v>
      </c>
      <c r="D812" s="6" t="str">
        <f>VLOOKUP(A812,list!A:P,12,FALSE)</f>
        <v>Marousi</v>
      </c>
      <c r="E812" s="6" t="str">
        <f t="shared" ref="E812:R812" si="807">IF($B812&lt;E$3,1,"")</f>
        <v/>
      </c>
      <c r="F812" s="6" t="str">
        <f t="shared" si="807"/>
        <v/>
      </c>
      <c r="G812" s="6" t="str">
        <f t="shared" si="807"/>
        <v/>
      </c>
      <c r="H812" s="6" t="str">
        <f t="shared" si="807"/>
        <v/>
      </c>
      <c r="I812" s="6" t="str">
        <f t="shared" si="807"/>
        <v/>
      </c>
      <c r="J812" s="6">
        <f t="shared" si="807"/>
        <v>1</v>
      </c>
      <c r="K812" s="6">
        <f t="shared" si="807"/>
        <v>1</v>
      </c>
      <c r="L812" s="6">
        <f t="shared" si="807"/>
        <v>1</v>
      </c>
      <c r="M812" s="6">
        <f t="shared" si="807"/>
        <v>1</v>
      </c>
      <c r="N812" s="6">
        <f t="shared" si="807"/>
        <v>1</v>
      </c>
      <c r="O812" s="6">
        <f t="shared" si="807"/>
        <v>1</v>
      </c>
      <c r="P812" s="6">
        <f t="shared" si="807"/>
        <v>1</v>
      </c>
      <c r="Q812" s="6">
        <f t="shared" si="807"/>
        <v>1</v>
      </c>
      <c r="R812" s="6">
        <f t="shared" si="807"/>
        <v>1</v>
      </c>
    </row>
    <row r="813" spans="1:18" ht="13">
      <c r="A813" s="11" t="s">
        <v>3854</v>
      </c>
      <c r="B813" s="17">
        <f>VLOOKUP(A813,list!A:P,16,FALSE)</f>
        <v>45725</v>
      </c>
      <c r="C813" s="18">
        <f>VLOOKUP(A813,list!A:P,3,FALSE)</f>
        <v>1840</v>
      </c>
      <c r="D813" s="6" t="str">
        <f>VLOOKUP(A813,list!A:P,12,FALSE)</f>
        <v>Palaio Faliro</v>
      </c>
      <c r="E813" s="6" t="str">
        <f t="shared" ref="E813:R813" si="808">IF($B813&lt;E$3,1,"")</f>
        <v/>
      </c>
      <c r="F813" s="6" t="str">
        <f t="shared" si="808"/>
        <v/>
      </c>
      <c r="G813" s="6" t="str">
        <f t="shared" si="808"/>
        <v/>
      </c>
      <c r="H813" s="6" t="str">
        <f t="shared" si="808"/>
        <v/>
      </c>
      <c r="I813" s="6" t="str">
        <f t="shared" si="808"/>
        <v/>
      </c>
      <c r="J813" s="6">
        <f t="shared" si="808"/>
        <v>1</v>
      </c>
      <c r="K813" s="6">
        <f t="shared" si="808"/>
        <v>1</v>
      </c>
      <c r="L813" s="6">
        <f t="shared" si="808"/>
        <v>1</v>
      </c>
      <c r="M813" s="6">
        <f t="shared" si="808"/>
        <v>1</v>
      </c>
      <c r="N813" s="6">
        <f t="shared" si="808"/>
        <v>1</v>
      </c>
      <c r="O813" s="6">
        <f t="shared" si="808"/>
        <v>1</v>
      </c>
      <c r="P813" s="6">
        <f t="shared" si="808"/>
        <v>1</v>
      </c>
      <c r="Q813" s="6">
        <f t="shared" si="808"/>
        <v>1</v>
      </c>
      <c r="R813" s="6">
        <f t="shared" si="808"/>
        <v>1</v>
      </c>
    </row>
    <row r="814" spans="1:18" ht="13">
      <c r="A814" s="11" t="s">
        <v>3857</v>
      </c>
      <c r="B814" s="17">
        <f>VLOOKUP(A814,list!A:P,16,FALSE)</f>
        <v>45847</v>
      </c>
      <c r="C814" s="18">
        <f>VLOOKUP(A814,list!A:P,3,FALSE)</f>
        <v>1930</v>
      </c>
      <c r="D814" s="6" t="str">
        <f>VLOOKUP(A814,list!A:P,12,FALSE)</f>
        <v>Alimos</v>
      </c>
      <c r="E814" s="6" t="str">
        <f t="shared" ref="E814:R814" si="809">IF($B814&lt;E$3,1,"")</f>
        <v/>
      </c>
      <c r="F814" s="6" t="str">
        <f t="shared" si="809"/>
        <v/>
      </c>
      <c r="G814" s="6" t="str">
        <f t="shared" si="809"/>
        <v/>
      </c>
      <c r="H814" s="6" t="str">
        <f t="shared" si="809"/>
        <v/>
      </c>
      <c r="I814" s="6" t="str">
        <f t="shared" si="809"/>
        <v/>
      </c>
      <c r="J814" s="6" t="str">
        <f t="shared" si="809"/>
        <v/>
      </c>
      <c r="K814" s="6" t="str">
        <f t="shared" si="809"/>
        <v/>
      </c>
      <c r="L814" s="6" t="str">
        <f t="shared" si="809"/>
        <v/>
      </c>
      <c r="M814" s="6" t="str">
        <f t="shared" si="809"/>
        <v/>
      </c>
      <c r="N814" s="6">
        <f t="shared" si="809"/>
        <v>1</v>
      </c>
      <c r="O814" s="6">
        <f t="shared" si="809"/>
        <v>1</v>
      </c>
      <c r="P814" s="6">
        <f t="shared" si="809"/>
        <v>1</v>
      </c>
      <c r="Q814" s="6">
        <f t="shared" si="809"/>
        <v>1</v>
      </c>
      <c r="R814" s="6">
        <f t="shared" si="809"/>
        <v>1</v>
      </c>
    </row>
    <row r="815" spans="1:18" ht="13">
      <c r="A815" s="11" t="s">
        <v>2097</v>
      </c>
      <c r="B815" s="17">
        <f>VLOOKUP(A815,list!A:P,16,FALSE)</f>
        <v>45666</v>
      </c>
      <c r="C815" s="18">
        <f>VLOOKUP(A815,list!A:P,3,FALSE)</f>
        <v>1190</v>
      </c>
      <c r="D815" s="6" t="str">
        <f>VLOOKUP(A815,list!A:P,12,FALSE)</f>
        <v>Neo Psychiko</v>
      </c>
      <c r="E815" s="6" t="str">
        <f t="shared" ref="E815:R815" si="810">IF($B815&lt;E$3,1,"")</f>
        <v/>
      </c>
      <c r="F815" s="6" t="str">
        <f t="shared" si="810"/>
        <v/>
      </c>
      <c r="G815" s="6" t="str">
        <f t="shared" si="810"/>
        <v/>
      </c>
      <c r="H815" s="6">
        <f t="shared" si="810"/>
        <v>1</v>
      </c>
      <c r="I815" s="6">
        <f t="shared" si="810"/>
        <v>1</v>
      </c>
      <c r="J815" s="6">
        <f t="shared" si="810"/>
        <v>1</v>
      </c>
      <c r="K815" s="6">
        <f t="shared" si="810"/>
        <v>1</v>
      </c>
      <c r="L815" s="6">
        <f t="shared" si="810"/>
        <v>1</v>
      </c>
      <c r="M815" s="6">
        <f t="shared" si="810"/>
        <v>1</v>
      </c>
      <c r="N815" s="6">
        <f t="shared" si="810"/>
        <v>1</v>
      </c>
      <c r="O815" s="6">
        <f t="shared" si="810"/>
        <v>1</v>
      </c>
      <c r="P815" s="6">
        <f t="shared" si="810"/>
        <v>1</v>
      </c>
      <c r="Q815" s="6">
        <f t="shared" si="810"/>
        <v>1</v>
      </c>
      <c r="R815" s="6">
        <f t="shared" si="810"/>
        <v>1</v>
      </c>
    </row>
    <row r="816" spans="1:18" ht="13">
      <c r="A816" s="11" t="s">
        <v>557</v>
      </c>
      <c r="B816" s="17">
        <f>VLOOKUP(A816,list!A:P,16,FALSE)</f>
        <v>45697</v>
      </c>
      <c r="C816" s="18">
        <f>VLOOKUP(A816,list!A:P,3,FALSE)</f>
        <v>1050</v>
      </c>
      <c r="D816" s="6" t="str">
        <f>VLOOKUP(A816,list!A:P,12,FALSE)</f>
        <v>Chalandri</v>
      </c>
      <c r="E816" s="6" t="str">
        <f t="shared" ref="E816:R816" si="811">IF($B816&lt;E$3,1,"")</f>
        <v/>
      </c>
      <c r="F816" s="6" t="str">
        <f t="shared" si="811"/>
        <v/>
      </c>
      <c r="G816" s="6" t="str">
        <f t="shared" si="811"/>
        <v/>
      </c>
      <c r="H816" s="6" t="str">
        <f t="shared" si="811"/>
        <v/>
      </c>
      <c r="I816" s="6">
        <f t="shared" si="811"/>
        <v>1</v>
      </c>
      <c r="J816" s="6">
        <f t="shared" si="811"/>
        <v>1</v>
      </c>
      <c r="K816" s="6">
        <f t="shared" si="811"/>
        <v>1</v>
      </c>
      <c r="L816" s="6">
        <f t="shared" si="811"/>
        <v>1</v>
      </c>
      <c r="M816" s="6">
        <f t="shared" si="811"/>
        <v>1</v>
      </c>
      <c r="N816" s="6">
        <f t="shared" si="811"/>
        <v>1</v>
      </c>
      <c r="O816" s="6">
        <f t="shared" si="811"/>
        <v>1</v>
      </c>
      <c r="P816" s="6">
        <f t="shared" si="811"/>
        <v>1</v>
      </c>
      <c r="Q816" s="6">
        <f t="shared" si="811"/>
        <v>1</v>
      </c>
      <c r="R816" s="6">
        <f t="shared" si="811"/>
        <v>1</v>
      </c>
    </row>
    <row r="817" spans="1:18" ht="13">
      <c r="A817" s="11" t="s">
        <v>3860</v>
      </c>
      <c r="B817" s="17">
        <f>VLOOKUP(A817,list!A:P,16,FALSE)</f>
        <v>45697</v>
      </c>
      <c r="C817" s="18">
        <f>VLOOKUP(A817,list!A:P,3,FALSE)</f>
        <v>1820</v>
      </c>
      <c r="D817" s="6" t="str">
        <f>VLOOKUP(A817,list!A:P,12,FALSE)</f>
        <v>Chalandri</v>
      </c>
      <c r="E817" s="6" t="str">
        <f t="shared" ref="E817:R817" si="812">IF($B817&lt;E$3,1,"")</f>
        <v/>
      </c>
      <c r="F817" s="6" t="str">
        <f t="shared" si="812"/>
        <v/>
      </c>
      <c r="G817" s="6" t="str">
        <f t="shared" si="812"/>
        <v/>
      </c>
      <c r="H817" s="6" t="str">
        <f t="shared" si="812"/>
        <v/>
      </c>
      <c r="I817" s="6">
        <f t="shared" si="812"/>
        <v>1</v>
      </c>
      <c r="J817" s="6">
        <f t="shared" si="812"/>
        <v>1</v>
      </c>
      <c r="K817" s="6">
        <f t="shared" si="812"/>
        <v>1</v>
      </c>
      <c r="L817" s="6">
        <f t="shared" si="812"/>
        <v>1</v>
      </c>
      <c r="M817" s="6">
        <f t="shared" si="812"/>
        <v>1</v>
      </c>
      <c r="N817" s="6">
        <f t="shared" si="812"/>
        <v>1</v>
      </c>
      <c r="O817" s="6">
        <f t="shared" si="812"/>
        <v>1</v>
      </c>
      <c r="P817" s="6">
        <f t="shared" si="812"/>
        <v>1</v>
      </c>
      <c r="Q817" s="6">
        <f t="shared" si="812"/>
        <v>1</v>
      </c>
      <c r="R817" s="6">
        <f t="shared" si="812"/>
        <v>1</v>
      </c>
    </row>
    <row r="818" spans="1:18" ht="13">
      <c r="A818" s="11" t="s">
        <v>560</v>
      </c>
      <c r="B818" s="17">
        <f>VLOOKUP(A818,list!A:P,16,FALSE)</f>
        <v>46243</v>
      </c>
      <c r="C818" s="18">
        <f>VLOOKUP(A818,list!A:P,3,FALSE)</f>
        <v>930</v>
      </c>
      <c r="D818" s="6" t="str">
        <f>VLOOKUP(A818,list!A:P,12,FALSE)</f>
        <v>Ampelokipoi</v>
      </c>
      <c r="E818" s="6" t="str">
        <f t="shared" ref="E818:R818" si="813">IF($B818&lt;E$3,1,"")</f>
        <v/>
      </c>
      <c r="F818" s="6" t="str">
        <f t="shared" si="813"/>
        <v/>
      </c>
      <c r="G818" s="6" t="str">
        <f t="shared" si="813"/>
        <v/>
      </c>
      <c r="H818" s="6" t="str">
        <f t="shared" si="813"/>
        <v/>
      </c>
      <c r="I818" s="6" t="str">
        <f t="shared" si="813"/>
        <v/>
      </c>
      <c r="J818" s="6" t="str">
        <f t="shared" si="813"/>
        <v/>
      </c>
      <c r="K818" s="6" t="str">
        <f t="shared" si="813"/>
        <v/>
      </c>
      <c r="L818" s="6" t="str">
        <f t="shared" si="813"/>
        <v/>
      </c>
      <c r="M818" s="6" t="str">
        <f t="shared" si="813"/>
        <v/>
      </c>
      <c r="N818" s="6" t="str">
        <f t="shared" si="813"/>
        <v/>
      </c>
      <c r="O818" s="6" t="str">
        <f t="shared" si="813"/>
        <v/>
      </c>
      <c r="P818" s="6" t="str">
        <f t="shared" si="813"/>
        <v/>
      </c>
      <c r="Q818" s="6" t="str">
        <f t="shared" si="813"/>
        <v/>
      </c>
      <c r="R818" s="6" t="str">
        <f t="shared" si="813"/>
        <v/>
      </c>
    </row>
    <row r="819" spans="1:18" ht="13">
      <c r="A819" s="11" t="s">
        <v>3863</v>
      </c>
      <c r="B819" s="17">
        <f>VLOOKUP(A819,list!A:P,16,FALSE)</f>
        <v>45878</v>
      </c>
      <c r="C819" s="18">
        <f>VLOOKUP(A819,list!A:P,3,FALSE)</f>
        <v>1430</v>
      </c>
      <c r="D819" s="6" t="str">
        <f>VLOOKUP(A819,list!A:P,12,FALSE)</f>
        <v>Nea Smyrni</v>
      </c>
      <c r="E819" s="6" t="str">
        <f t="shared" ref="E819:R819" si="814">IF($B819&lt;E$3,1,"")</f>
        <v/>
      </c>
      <c r="F819" s="6" t="str">
        <f t="shared" si="814"/>
        <v/>
      </c>
      <c r="G819" s="6" t="str">
        <f t="shared" si="814"/>
        <v/>
      </c>
      <c r="H819" s="6" t="str">
        <f t="shared" si="814"/>
        <v/>
      </c>
      <c r="I819" s="6" t="str">
        <f t="shared" si="814"/>
        <v/>
      </c>
      <c r="J819" s="6" t="str">
        <f t="shared" si="814"/>
        <v/>
      </c>
      <c r="K819" s="6" t="str">
        <f t="shared" si="814"/>
        <v/>
      </c>
      <c r="L819" s="6" t="str">
        <f t="shared" si="814"/>
        <v/>
      </c>
      <c r="M819" s="6" t="str">
        <f t="shared" si="814"/>
        <v/>
      </c>
      <c r="N819" s="6" t="str">
        <f t="shared" si="814"/>
        <v/>
      </c>
      <c r="O819" s="6">
        <f t="shared" si="814"/>
        <v>1</v>
      </c>
      <c r="P819" s="6">
        <f t="shared" si="814"/>
        <v>1</v>
      </c>
      <c r="Q819" s="6">
        <f t="shared" si="814"/>
        <v>1</v>
      </c>
      <c r="R819" s="6">
        <f t="shared" si="814"/>
        <v>1</v>
      </c>
    </row>
    <row r="820" spans="1:18" ht="13">
      <c r="A820" s="11" t="s">
        <v>2100</v>
      </c>
      <c r="B820" s="17">
        <f>VLOOKUP(A820,list!A:P,16,FALSE)</f>
        <v>45878</v>
      </c>
      <c r="C820" s="18">
        <f>VLOOKUP(A820,list!A:P,3,FALSE)</f>
        <v>1570</v>
      </c>
      <c r="D820" s="6" t="str">
        <f>VLOOKUP(A820,list!A:P,12,FALSE)</f>
        <v>Chalandri</v>
      </c>
      <c r="E820" s="6" t="str">
        <f t="shared" ref="E820:R820" si="815">IF($B820&lt;E$3,1,"")</f>
        <v/>
      </c>
      <c r="F820" s="6" t="str">
        <f t="shared" si="815"/>
        <v/>
      </c>
      <c r="G820" s="6" t="str">
        <f t="shared" si="815"/>
        <v/>
      </c>
      <c r="H820" s="6" t="str">
        <f t="shared" si="815"/>
        <v/>
      </c>
      <c r="I820" s="6" t="str">
        <f t="shared" si="815"/>
        <v/>
      </c>
      <c r="J820" s="6" t="str">
        <f t="shared" si="815"/>
        <v/>
      </c>
      <c r="K820" s="6" t="str">
        <f t="shared" si="815"/>
        <v/>
      </c>
      <c r="L820" s="6" t="str">
        <f t="shared" si="815"/>
        <v/>
      </c>
      <c r="M820" s="6" t="str">
        <f t="shared" si="815"/>
        <v/>
      </c>
      <c r="N820" s="6" t="str">
        <f t="shared" si="815"/>
        <v/>
      </c>
      <c r="O820" s="6">
        <f t="shared" si="815"/>
        <v>1</v>
      </c>
      <c r="P820" s="6">
        <f t="shared" si="815"/>
        <v>1</v>
      </c>
      <c r="Q820" s="6">
        <f t="shared" si="815"/>
        <v>1</v>
      </c>
      <c r="R820" s="6">
        <f t="shared" si="815"/>
        <v>1</v>
      </c>
    </row>
    <row r="821" spans="1:18" ht="13">
      <c r="A821" s="11" t="s">
        <v>3866</v>
      </c>
      <c r="B821" s="17">
        <f>VLOOKUP(A821,list!A:P,16,FALSE)</f>
        <v>45878</v>
      </c>
      <c r="C821" s="18">
        <f>VLOOKUP(A821,list!A:P,3,FALSE)</f>
        <v>1800</v>
      </c>
      <c r="D821" s="6" t="str">
        <f>VLOOKUP(A821,list!A:P,12,FALSE)</f>
        <v>Vrilissia</v>
      </c>
      <c r="E821" s="6" t="str">
        <f t="shared" ref="E821:R821" si="816">IF($B821&lt;E$3,1,"")</f>
        <v/>
      </c>
      <c r="F821" s="6" t="str">
        <f t="shared" si="816"/>
        <v/>
      </c>
      <c r="G821" s="6" t="str">
        <f t="shared" si="816"/>
        <v/>
      </c>
      <c r="H821" s="6" t="str">
        <f t="shared" si="816"/>
        <v/>
      </c>
      <c r="I821" s="6" t="str">
        <f t="shared" si="816"/>
        <v/>
      </c>
      <c r="J821" s="6" t="str">
        <f t="shared" si="816"/>
        <v/>
      </c>
      <c r="K821" s="6" t="str">
        <f t="shared" si="816"/>
        <v/>
      </c>
      <c r="L821" s="6" t="str">
        <f t="shared" si="816"/>
        <v/>
      </c>
      <c r="M821" s="6" t="str">
        <f t="shared" si="816"/>
        <v/>
      </c>
      <c r="N821" s="6" t="str">
        <f t="shared" si="816"/>
        <v/>
      </c>
      <c r="O821" s="6">
        <f t="shared" si="816"/>
        <v>1</v>
      </c>
      <c r="P821" s="6">
        <f t="shared" si="816"/>
        <v>1</v>
      </c>
      <c r="Q821" s="6">
        <f t="shared" si="816"/>
        <v>1</v>
      </c>
      <c r="R821" s="6">
        <f t="shared" si="816"/>
        <v>1</v>
      </c>
    </row>
    <row r="822" spans="1:18" ht="13">
      <c r="A822" s="11" t="s">
        <v>2103</v>
      </c>
      <c r="B822" s="17">
        <f>VLOOKUP(A822,list!A:P,16,FALSE)</f>
        <v>46273</v>
      </c>
      <c r="C822" s="18">
        <f>VLOOKUP(A822,list!A:P,3,FALSE)</f>
        <v>1180</v>
      </c>
      <c r="D822" s="6" t="str">
        <f>VLOOKUP(A822,list!A:P,12,FALSE)</f>
        <v>Pangrati</v>
      </c>
      <c r="E822" s="6" t="str">
        <f t="shared" ref="E822:R822" si="817">IF($B822&lt;E$3,1,"")</f>
        <v/>
      </c>
      <c r="F822" s="6" t="str">
        <f t="shared" si="817"/>
        <v/>
      </c>
      <c r="G822" s="6" t="str">
        <f t="shared" si="817"/>
        <v/>
      </c>
      <c r="H822" s="6" t="str">
        <f t="shared" si="817"/>
        <v/>
      </c>
      <c r="I822" s="6" t="str">
        <f t="shared" si="817"/>
        <v/>
      </c>
      <c r="J822" s="6" t="str">
        <f t="shared" si="817"/>
        <v/>
      </c>
      <c r="K822" s="6" t="str">
        <f t="shared" si="817"/>
        <v/>
      </c>
      <c r="L822" s="6" t="str">
        <f t="shared" si="817"/>
        <v/>
      </c>
      <c r="M822" s="6" t="str">
        <f t="shared" si="817"/>
        <v/>
      </c>
      <c r="N822" s="6" t="str">
        <f t="shared" si="817"/>
        <v/>
      </c>
      <c r="O822" s="6" t="str">
        <f t="shared" si="817"/>
        <v/>
      </c>
      <c r="P822" s="6" t="str">
        <f t="shared" si="817"/>
        <v/>
      </c>
      <c r="Q822" s="6" t="str">
        <f t="shared" si="817"/>
        <v/>
      </c>
      <c r="R822" s="6" t="str">
        <f t="shared" si="817"/>
        <v/>
      </c>
    </row>
    <row r="823" spans="1:18" ht="13">
      <c r="A823" s="11" t="s">
        <v>563</v>
      </c>
      <c r="B823" s="17">
        <f>VLOOKUP(A823,list!A:P,16,FALSE)</f>
        <v>45604</v>
      </c>
      <c r="C823" s="18">
        <f>VLOOKUP(A823,list!A:P,3,FALSE)</f>
        <v>870</v>
      </c>
      <c r="D823" s="6" t="str">
        <f>VLOOKUP(A823,list!A:P,12,FALSE)</f>
        <v>Alimos</v>
      </c>
      <c r="E823" s="6" t="str">
        <f t="shared" ref="E823:R823" si="818">IF($B823&lt;E$3,1,"")</f>
        <v/>
      </c>
      <c r="F823" s="6">
        <f t="shared" si="818"/>
        <v>1</v>
      </c>
      <c r="G823" s="6">
        <f t="shared" si="818"/>
        <v>1</v>
      </c>
      <c r="H823" s="6">
        <f t="shared" si="818"/>
        <v>1</v>
      </c>
      <c r="I823" s="6">
        <f t="shared" si="818"/>
        <v>1</v>
      </c>
      <c r="J823" s="6">
        <f t="shared" si="818"/>
        <v>1</v>
      </c>
      <c r="K823" s="6">
        <f t="shared" si="818"/>
        <v>1</v>
      </c>
      <c r="L823" s="6">
        <f t="shared" si="818"/>
        <v>1</v>
      </c>
      <c r="M823" s="6">
        <f t="shared" si="818"/>
        <v>1</v>
      </c>
      <c r="N823" s="6">
        <f t="shared" si="818"/>
        <v>1</v>
      </c>
      <c r="O823" s="6">
        <f t="shared" si="818"/>
        <v>1</v>
      </c>
      <c r="P823" s="6">
        <f t="shared" si="818"/>
        <v>1</v>
      </c>
      <c r="Q823" s="6">
        <f t="shared" si="818"/>
        <v>1</v>
      </c>
      <c r="R823" s="6">
        <f t="shared" si="818"/>
        <v>1</v>
      </c>
    </row>
    <row r="824" spans="1:18" ht="13">
      <c r="A824" s="11" t="s">
        <v>566</v>
      </c>
      <c r="B824" s="17">
        <f>VLOOKUP(A824,list!A:P,16,FALSE)</f>
        <v>45604</v>
      </c>
      <c r="C824" s="18">
        <f>VLOOKUP(A824,list!A:P,3,FALSE)</f>
        <v>1000</v>
      </c>
      <c r="D824" s="6" t="str">
        <f>VLOOKUP(A824,list!A:P,12,FALSE)</f>
        <v>Nea Smyrni</v>
      </c>
      <c r="E824" s="6" t="str">
        <f t="shared" ref="E824:R824" si="819">IF($B824&lt;E$3,1,"")</f>
        <v/>
      </c>
      <c r="F824" s="6">
        <f t="shared" si="819"/>
        <v>1</v>
      </c>
      <c r="G824" s="6">
        <f t="shared" si="819"/>
        <v>1</v>
      </c>
      <c r="H824" s="6">
        <f t="shared" si="819"/>
        <v>1</v>
      </c>
      <c r="I824" s="6">
        <f t="shared" si="819"/>
        <v>1</v>
      </c>
      <c r="J824" s="6">
        <f t="shared" si="819"/>
        <v>1</v>
      </c>
      <c r="K824" s="6">
        <f t="shared" si="819"/>
        <v>1</v>
      </c>
      <c r="L824" s="6">
        <f t="shared" si="819"/>
        <v>1</v>
      </c>
      <c r="M824" s="6">
        <f t="shared" si="819"/>
        <v>1</v>
      </c>
      <c r="N824" s="6">
        <f t="shared" si="819"/>
        <v>1</v>
      </c>
      <c r="O824" s="6">
        <f t="shared" si="819"/>
        <v>1</v>
      </c>
      <c r="P824" s="6">
        <f t="shared" si="819"/>
        <v>1</v>
      </c>
      <c r="Q824" s="6">
        <f t="shared" si="819"/>
        <v>1</v>
      </c>
      <c r="R824" s="6">
        <f t="shared" si="819"/>
        <v>1</v>
      </c>
    </row>
    <row r="825" spans="1:18" ht="13">
      <c r="A825" s="11" t="s">
        <v>2106</v>
      </c>
      <c r="B825" s="17">
        <f>VLOOKUP(A825,list!A:P,16,FALSE)</f>
        <v>45604</v>
      </c>
      <c r="C825" s="18">
        <f>VLOOKUP(A825,list!A:P,3,FALSE)</f>
        <v>1040</v>
      </c>
      <c r="D825" s="6" t="str">
        <f>VLOOKUP(A825,list!A:P,12,FALSE)</f>
        <v>Marousi</v>
      </c>
      <c r="E825" s="6" t="str">
        <f t="shared" ref="E825:R825" si="820">IF($B825&lt;E$3,1,"")</f>
        <v/>
      </c>
      <c r="F825" s="6">
        <f t="shared" si="820"/>
        <v>1</v>
      </c>
      <c r="G825" s="6">
        <f t="shared" si="820"/>
        <v>1</v>
      </c>
      <c r="H825" s="6">
        <f t="shared" si="820"/>
        <v>1</v>
      </c>
      <c r="I825" s="6">
        <f t="shared" si="820"/>
        <v>1</v>
      </c>
      <c r="J825" s="6">
        <f t="shared" si="820"/>
        <v>1</v>
      </c>
      <c r="K825" s="6">
        <f t="shared" si="820"/>
        <v>1</v>
      </c>
      <c r="L825" s="6">
        <f t="shared" si="820"/>
        <v>1</v>
      </c>
      <c r="M825" s="6">
        <f t="shared" si="820"/>
        <v>1</v>
      </c>
      <c r="N825" s="6">
        <f t="shared" si="820"/>
        <v>1</v>
      </c>
      <c r="O825" s="6">
        <f t="shared" si="820"/>
        <v>1</v>
      </c>
      <c r="P825" s="6">
        <f t="shared" si="820"/>
        <v>1</v>
      </c>
      <c r="Q825" s="6">
        <f t="shared" si="820"/>
        <v>1</v>
      </c>
      <c r="R825" s="6">
        <f t="shared" si="820"/>
        <v>1</v>
      </c>
    </row>
    <row r="826" spans="1:18" ht="13">
      <c r="A826" s="11" t="s">
        <v>2109</v>
      </c>
      <c r="B826" s="17">
        <f>VLOOKUP(A826,list!A:P,16,FALSE)</f>
        <v>45785</v>
      </c>
      <c r="C826" s="18">
        <f>VLOOKUP(A826,list!A:P,3,FALSE)</f>
        <v>1530</v>
      </c>
      <c r="D826" s="6" t="str">
        <f>VLOOKUP(A826,list!A:P,12,FALSE)</f>
        <v>Acropolis</v>
      </c>
      <c r="E826" s="6" t="str">
        <f t="shared" ref="E826:R826" si="821">IF($B826&lt;E$3,1,"")</f>
        <v/>
      </c>
      <c r="F826" s="6" t="str">
        <f t="shared" si="821"/>
        <v/>
      </c>
      <c r="G826" s="6" t="str">
        <f t="shared" si="821"/>
        <v/>
      </c>
      <c r="H826" s="6" t="str">
        <f t="shared" si="821"/>
        <v/>
      </c>
      <c r="I826" s="6" t="str">
        <f t="shared" si="821"/>
        <v/>
      </c>
      <c r="J826" s="6" t="str">
        <f t="shared" si="821"/>
        <v/>
      </c>
      <c r="K826" s="6" t="str">
        <f t="shared" si="821"/>
        <v/>
      </c>
      <c r="L826" s="6">
        <f t="shared" si="821"/>
        <v>1</v>
      </c>
      <c r="M826" s="6">
        <f t="shared" si="821"/>
        <v>1</v>
      </c>
      <c r="N826" s="6">
        <f t="shared" si="821"/>
        <v>1</v>
      </c>
      <c r="O826" s="6">
        <f t="shared" si="821"/>
        <v>1</v>
      </c>
      <c r="P826" s="6">
        <f t="shared" si="821"/>
        <v>1</v>
      </c>
      <c r="Q826" s="6">
        <f t="shared" si="821"/>
        <v>1</v>
      </c>
      <c r="R826" s="6">
        <f t="shared" si="821"/>
        <v>1</v>
      </c>
    </row>
    <row r="827" spans="1:18" ht="13">
      <c r="A827" s="11" t="s">
        <v>569</v>
      </c>
      <c r="B827" s="17">
        <f>VLOOKUP(A827,list!A:P,16,FALSE)</f>
        <v>45724</v>
      </c>
      <c r="C827" s="18">
        <f>VLOOKUP(A827,list!A:P,3,FALSE)</f>
        <v>1070</v>
      </c>
      <c r="D827" s="6" t="str">
        <f>VLOOKUP(A827,list!A:P,12,FALSE)</f>
        <v>Marousi</v>
      </c>
      <c r="E827" s="6" t="str">
        <f t="shared" ref="E827:R827" si="822">IF($B827&lt;E$3,1,"")</f>
        <v/>
      </c>
      <c r="F827" s="6" t="str">
        <f t="shared" si="822"/>
        <v/>
      </c>
      <c r="G827" s="6" t="str">
        <f t="shared" si="822"/>
        <v/>
      </c>
      <c r="H827" s="6" t="str">
        <f t="shared" si="822"/>
        <v/>
      </c>
      <c r="I827" s="6" t="str">
        <f t="shared" si="822"/>
        <v/>
      </c>
      <c r="J827" s="6">
        <f t="shared" si="822"/>
        <v>1</v>
      </c>
      <c r="K827" s="6">
        <f t="shared" si="822"/>
        <v>1</v>
      </c>
      <c r="L827" s="6">
        <f t="shared" si="822"/>
        <v>1</v>
      </c>
      <c r="M827" s="6">
        <f t="shared" si="822"/>
        <v>1</v>
      </c>
      <c r="N827" s="6">
        <f t="shared" si="822"/>
        <v>1</v>
      </c>
      <c r="O827" s="6">
        <f t="shared" si="822"/>
        <v>1</v>
      </c>
      <c r="P827" s="6">
        <f t="shared" si="822"/>
        <v>1</v>
      </c>
      <c r="Q827" s="6">
        <f t="shared" si="822"/>
        <v>1</v>
      </c>
      <c r="R827" s="6">
        <f t="shared" si="822"/>
        <v>1</v>
      </c>
    </row>
    <row r="828" spans="1:18" ht="13">
      <c r="A828" s="11" t="s">
        <v>2112</v>
      </c>
      <c r="B828" s="17">
        <f>VLOOKUP(A828,list!A:P,16,FALSE)</f>
        <v>45724</v>
      </c>
      <c r="C828" s="18">
        <f>VLOOKUP(A828,list!A:P,3,FALSE)</f>
        <v>1370</v>
      </c>
      <c r="D828" s="6" t="str">
        <f>VLOOKUP(A828,list!A:P,12,FALSE)</f>
        <v>Palaio Faliro</v>
      </c>
      <c r="E828" s="6" t="str">
        <f t="shared" ref="E828:R828" si="823">IF($B828&lt;E$3,1,"")</f>
        <v/>
      </c>
      <c r="F828" s="6" t="str">
        <f t="shared" si="823"/>
        <v/>
      </c>
      <c r="G828" s="6" t="str">
        <f t="shared" si="823"/>
        <v/>
      </c>
      <c r="H828" s="6" t="str">
        <f t="shared" si="823"/>
        <v/>
      </c>
      <c r="I828" s="6" t="str">
        <f t="shared" si="823"/>
        <v/>
      </c>
      <c r="J828" s="6">
        <f t="shared" si="823"/>
        <v>1</v>
      </c>
      <c r="K828" s="6">
        <f t="shared" si="823"/>
        <v>1</v>
      </c>
      <c r="L828" s="6">
        <f t="shared" si="823"/>
        <v>1</v>
      </c>
      <c r="M828" s="6">
        <f t="shared" si="823"/>
        <v>1</v>
      </c>
      <c r="N828" s="6">
        <f t="shared" si="823"/>
        <v>1</v>
      </c>
      <c r="O828" s="6">
        <f t="shared" si="823"/>
        <v>1</v>
      </c>
      <c r="P828" s="6">
        <f t="shared" si="823"/>
        <v>1</v>
      </c>
      <c r="Q828" s="6">
        <f t="shared" si="823"/>
        <v>1</v>
      </c>
      <c r="R828" s="6">
        <f t="shared" si="823"/>
        <v>1</v>
      </c>
    </row>
    <row r="829" spans="1:18" ht="13">
      <c r="A829" s="11" t="s">
        <v>3869</v>
      </c>
      <c r="B829" s="17">
        <f>VLOOKUP(A829,list!A:P,16,FALSE)</f>
        <v>45724</v>
      </c>
      <c r="C829" s="18">
        <f>VLOOKUP(A829,list!A:P,3,FALSE)</f>
        <v>1510</v>
      </c>
      <c r="D829" s="6" t="str">
        <f>VLOOKUP(A829,list!A:P,12,FALSE)</f>
        <v>Chalandri</v>
      </c>
      <c r="E829" s="6" t="str">
        <f t="shared" ref="E829:R829" si="824">IF($B829&lt;E$3,1,"")</f>
        <v/>
      </c>
      <c r="F829" s="6" t="str">
        <f t="shared" si="824"/>
        <v/>
      </c>
      <c r="G829" s="6" t="str">
        <f t="shared" si="824"/>
        <v/>
      </c>
      <c r="H829" s="6" t="str">
        <f t="shared" si="824"/>
        <v/>
      </c>
      <c r="I829" s="6" t="str">
        <f t="shared" si="824"/>
        <v/>
      </c>
      <c r="J829" s="6">
        <f t="shared" si="824"/>
        <v>1</v>
      </c>
      <c r="K829" s="6">
        <f t="shared" si="824"/>
        <v>1</v>
      </c>
      <c r="L829" s="6">
        <f t="shared" si="824"/>
        <v>1</v>
      </c>
      <c r="M829" s="6">
        <f t="shared" si="824"/>
        <v>1</v>
      </c>
      <c r="N829" s="6">
        <f t="shared" si="824"/>
        <v>1</v>
      </c>
      <c r="O829" s="6">
        <f t="shared" si="824"/>
        <v>1</v>
      </c>
      <c r="P829" s="6">
        <f t="shared" si="824"/>
        <v>1</v>
      </c>
      <c r="Q829" s="6">
        <f t="shared" si="824"/>
        <v>1</v>
      </c>
      <c r="R829" s="6">
        <f t="shared" si="824"/>
        <v>1</v>
      </c>
    </row>
    <row r="830" spans="1:18" ht="13">
      <c r="A830" s="11" t="s">
        <v>2115</v>
      </c>
      <c r="B830" s="17">
        <f>VLOOKUP(A830,list!A:P,16,FALSE)</f>
        <v>45816</v>
      </c>
      <c r="C830" s="18">
        <f>VLOOKUP(A830,list!A:P,3,FALSE)</f>
        <v>1430</v>
      </c>
      <c r="D830" s="6" t="str">
        <f>VLOOKUP(A830,list!A:P,12,FALSE)</f>
        <v>Neo Psychiko</v>
      </c>
      <c r="E830" s="6" t="str">
        <f t="shared" ref="E830:R830" si="825">IF($B830&lt;E$3,1,"")</f>
        <v/>
      </c>
      <c r="F830" s="6" t="str">
        <f t="shared" si="825"/>
        <v/>
      </c>
      <c r="G830" s="6" t="str">
        <f t="shared" si="825"/>
        <v/>
      </c>
      <c r="H830" s="6" t="str">
        <f t="shared" si="825"/>
        <v/>
      </c>
      <c r="I830" s="6" t="str">
        <f t="shared" si="825"/>
        <v/>
      </c>
      <c r="J830" s="6" t="str">
        <f t="shared" si="825"/>
        <v/>
      </c>
      <c r="K830" s="6" t="str">
        <f t="shared" si="825"/>
        <v/>
      </c>
      <c r="L830" s="6" t="str">
        <f t="shared" si="825"/>
        <v/>
      </c>
      <c r="M830" s="6">
        <f t="shared" si="825"/>
        <v>1</v>
      </c>
      <c r="N830" s="6">
        <f t="shared" si="825"/>
        <v>1</v>
      </c>
      <c r="O830" s="6">
        <f t="shared" si="825"/>
        <v>1</v>
      </c>
      <c r="P830" s="6">
        <f t="shared" si="825"/>
        <v>1</v>
      </c>
      <c r="Q830" s="6">
        <f t="shared" si="825"/>
        <v>1</v>
      </c>
      <c r="R830" s="6">
        <f t="shared" si="825"/>
        <v>1</v>
      </c>
    </row>
    <row r="831" spans="1:18" ht="13">
      <c r="A831" s="11" t="s">
        <v>4669</v>
      </c>
      <c r="B831" s="17">
        <f>VLOOKUP(A831,list!A:P,16,FALSE)</f>
        <v>45816</v>
      </c>
      <c r="C831" s="18">
        <f>VLOOKUP(A831,list!A:P,3,FALSE)</f>
        <v>1840</v>
      </c>
      <c r="D831" s="6" t="str">
        <f>VLOOKUP(A831,list!A:P,12,FALSE)</f>
        <v>Marousi</v>
      </c>
      <c r="E831" s="6" t="str">
        <f t="shared" ref="E831:R831" si="826">IF($B831&lt;E$3,1,"")</f>
        <v/>
      </c>
      <c r="F831" s="6" t="str">
        <f t="shared" si="826"/>
        <v/>
      </c>
      <c r="G831" s="6" t="str">
        <f t="shared" si="826"/>
        <v/>
      </c>
      <c r="H831" s="6" t="str">
        <f t="shared" si="826"/>
        <v/>
      </c>
      <c r="I831" s="6" t="str">
        <f t="shared" si="826"/>
        <v/>
      </c>
      <c r="J831" s="6" t="str">
        <f t="shared" si="826"/>
        <v/>
      </c>
      <c r="K831" s="6" t="str">
        <f t="shared" si="826"/>
        <v/>
      </c>
      <c r="L831" s="6" t="str">
        <f t="shared" si="826"/>
        <v/>
      </c>
      <c r="M831" s="6">
        <f t="shared" si="826"/>
        <v>1</v>
      </c>
      <c r="N831" s="6">
        <f t="shared" si="826"/>
        <v>1</v>
      </c>
      <c r="O831" s="6">
        <f t="shared" si="826"/>
        <v>1</v>
      </c>
      <c r="P831" s="6">
        <f t="shared" si="826"/>
        <v>1</v>
      </c>
      <c r="Q831" s="6">
        <f t="shared" si="826"/>
        <v>1</v>
      </c>
      <c r="R831" s="6">
        <f t="shared" si="826"/>
        <v>1</v>
      </c>
    </row>
    <row r="832" spans="1:18" ht="13">
      <c r="A832" s="11" t="s">
        <v>572</v>
      </c>
      <c r="B832" s="17">
        <f>VLOOKUP(A832,list!A:P,16,FALSE)</f>
        <v>45846</v>
      </c>
      <c r="C832" s="18">
        <f>VLOOKUP(A832,list!A:P,3,FALSE)</f>
        <v>980</v>
      </c>
      <c r="D832" s="6" t="str">
        <f>VLOOKUP(A832,list!A:P,12,FALSE)</f>
        <v>Ampelokipoi</v>
      </c>
      <c r="E832" s="6" t="str">
        <f t="shared" ref="E832:R832" si="827">IF($B832&lt;E$3,1,"")</f>
        <v/>
      </c>
      <c r="F832" s="6" t="str">
        <f t="shared" si="827"/>
        <v/>
      </c>
      <c r="G832" s="6" t="str">
        <f t="shared" si="827"/>
        <v/>
      </c>
      <c r="H832" s="6" t="str">
        <f t="shared" si="827"/>
        <v/>
      </c>
      <c r="I832" s="6" t="str">
        <f t="shared" si="827"/>
        <v/>
      </c>
      <c r="J832" s="6" t="str">
        <f t="shared" si="827"/>
        <v/>
      </c>
      <c r="K832" s="6" t="str">
        <f t="shared" si="827"/>
        <v/>
      </c>
      <c r="L832" s="6" t="str">
        <f t="shared" si="827"/>
        <v/>
      </c>
      <c r="M832" s="6" t="str">
        <f t="shared" si="827"/>
        <v/>
      </c>
      <c r="N832" s="6">
        <f t="shared" si="827"/>
        <v>1</v>
      </c>
      <c r="O832" s="6">
        <f t="shared" si="827"/>
        <v>1</v>
      </c>
      <c r="P832" s="6">
        <f t="shared" si="827"/>
        <v>1</v>
      </c>
      <c r="Q832" s="6">
        <f t="shared" si="827"/>
        <v>1</v>
      </c>
      <c r="R832" s="6">
        <f t="shared" si="827"/>
        <v>1</v>
      </c>
    </row>
    <row r="833" spans="1:18" ht="13">
      <c r="A833" s="11" t="s">
        <v>2118</v>
      </c>
      <c r="B833" s="17">
        <f>VLOOKUP(A833,list!A:P,16,FALSE)</f>
        <v>45846</v>
      </c>
      <c r="C833" s="18">
        <f>VLOOKUP(A833,list!A:P,3,FALSE)</f>
        <v>1220</v>
      </c>
      <c r="D833" s="6" t="str">
        <f>VLOOKUP(A833,list!A:P,12,FALSE)</f>
        <v>Pangrati</v>
      </c>
      <c r="E833" s="6" t="str">
        <f t="shared" ref="E833:R833" si="828">IF($B833&lt;E$3,1,"")</f>
        <v/>
      </c>
      <c r="F833" s="6" t="str">
        <f t="shared" si="828"/>
        <v/>
      </c>
      <c r="G833" s="6" t="str">
        <f t="shared" si="828"/>
        <v/>
      </c>
      <c r="H833" s="6" t="str">
        <f t="shared" si="828"/>
        <v/>
      </c>
      <c r="I833" s="6" t="str">
        <f t="shared" si="828"/>
        <v/>
      </c>
      <c r="J833" s="6" t="str">
        <f t="shared" si="828"/>
        <v/>
      </c>
      <c r="K833" s="6" t="str">
        <f t="shared" si="828"/>
        <v/>
      </c>
      <c r="L833" s="6" t="str">
        <f t="shared" si="828"/>
        <v/>
      </c>
      <c r="M833" s="6" t="str">
        <f t="shared" si="828"/>
        <v/>
      </c>
      <c r="N833" s="6">
        <f t="shared" si="828"/>
        <v>1</v>
      </c>
      <c r="O833" s="6">
        <f t="shared" si="828"/>
        <v>1</v>
      </c>
      <c r="P833" s="6">
        <f t="shared" si="828"/>
        <v>1</v>
      </c>
      <c r="Q833" s="6">
        <f t="shared" si="828"/>
        <v>1</v>
      </c>
      <c r="R833" s="6">
        <f t="shared" si="828"/>
        <v>1</v>
      </c>
    </row>
    <row r="834" spans="1:18" ht="13">
      <c r="A834" s="11" t="s">
        <v>2121</v>
      </c>
      <c r="B834" s="17">
        <f>VLOOKUP(A834,list!A:P,16,FALSE)</f>
        <v>45665</v>
      </c>
      <c r="C834" s="18">
        <f>VLOOKUP(A834,list!A:P,3,FALSE)</f>
        <v>980</v>
      </c>
      <c r="D834" s="6" t="str">
        <f>VLOOKUP(A834,list!A:P,12,FALSE)</f>
        <v>Chalandri</v>
      </c>
      <c r="E834" s="6" t="str">
        <f t="shared" ref="E834:R834" si="829">IF($B834&lt;E$3,1,"")</f>
        <v/>
      </c>
      <c r="F834" s="6" t="str">
        <f t="shared" si="829"/>
        <v/>
      </c>
      <c r="G834" s="6" t="str">
        <f t="shared" si="829"/>
        <v/>
      </c>
      <c r="H834" s="6">
        <f t="shared" si="829"/>
        <v>1</v>
      </c>
      <c r="I834" s="6">
        <f t="shared" si="829"/>
        <v>1</v>
      </c>
      <c r="J834" s="6">
        <f t="shared" si="829"/>
        <v>1</v>
      </c>
      <c r="K834" s="6">
        <f t="shared" si="829"/>
        <v>1</v>
      </c>
      <c r="L834" s="6">
        <f t="shared" si="829"/>
        <v>1</v>
      </c>
      <c r="M834" s="6">
        <f t="shared" si="829"/>
        <v>1</v>
      </c>
      <c r="N834" s="6">
        <f t="shared" si="829"/>
        <v>1</v>
      </c>
      <c r="O834" s="6">
        <f t="shared" si="829"/>
        <v>1</v>
      </c>
      <c r="P834" s="6">
        <f t="shared" si="829"/>
        <v>1</v>
      </c>
      <c r="Q834" s="6">
        <f t="shared" si="829"/>
        <v>1</v>
      </c>
      <c r="R834" s="6">
        <f t="shared" si="829"/>
        <v>1</v>
      </c>
    </row>
    <row r="835" spans="1:18" ht="13">
      <c r="A835" s="11" t="s">
        <v>2124</v>
      </c>
      <c r="B835" s="17">
        <f>VLOOKUP(A835,list!A:P,16,FALSE)</f>
        <v>45665</v>
      </c>
      <c r="C835" s="18">
        <f>VLOOKUP(A835,list!A:P,3,FALSE)</f>
        <v>1100</v>
      </c>
      <c r="D835" s="6" t="str">
        <f>VLOOKUP(A835,list!A:P,12,FALSE)</f>
        <v>Lycabettus</v>
      </c>
      <c r="E835" s="6" t="str">
        <f t="shared" ref="E835:R835" si="830">IF($B835&lt;E$3,1,"")</f>
        <v/>
      </c>
      <c r="F835" s="6" t="str">
        <f t="shared" si="830"/>
        <v/>
      </c>
      <c r="G835" s="6" t="str">
        <f t="shared" si="830"/>
        <v/>
      </c>
      <c r="H835" s="6">
        <f t="shared" si="830"/>
        <v>1</v>
      </c>
      <c r="I835" s="6">
        <f t="shared" si="830"/>
        <v>1</v>
      </c>
      <c r="J835" s="6">
        <f t="shared" si="830"/>
        <v>1</v>
      </c>
      <c r="K835" s="6">
        <f t="shared" si="830"/>
        <v>1</v>
      </c>
      <c r="L835" s="6">
        <f t="shared" si="830"/>
        <v>1</v>
      </c>
      <c r="M835" s="6">
        <f t="shared" si="830"/>
        <v>1</v>
      </c>
      <c r="N835" s="6">
        <f t="shared" si="830"/>
        <v>1</v>
      </c>
      <c r="O835" s="6">
        <f t="shared" si="830"/>
        <v>1</v>
      </c>
      <c r="P835" s="6">
        <f t="shared" si="830"/>
        <v>1</v>
      </c>
      <c r="Q835" s="6">
        <f t="shared" si="830"/>
        <v>1</v>
      </c>
      <c r="R835" s="6">
        <f t="shared" si="830"/>
        <v>1</v>
      </c>
    </row>
    <row r="836" spans="1:18" ht="13">
      <c r="A836" s="11" t="s">
        <v>2127</v>
      </c>
      <c r="B836" s="17">
        <f>VLOOKUP(A836,list!A:P,16,FALSE)</f>
        <v>45665</v>
      </c>
      <c r="C836" s="18">
        <f>VLOOKUP(A836,list!A:P,3,FALSE)</f>
        <v>1320</v>
      </c>
      <c r="D836" s="6" t="str">
        <f>VLOOKUP(A836,list!A:P,12,FALSE)</f>
        <v>Marousi</v>
      </c>
      <c r="E836" s="6" t="str">
        <f t="shared" ref="E836:R836" si="831">IF($B836&lt;E$3,1,"")</f>
        <v/>
      </c>
      <c r="F836" s="6" t="str">
        <f t="shared" si="831"/>
        <v/>
      </c>
      <c r="G836" s="6" t="str">
        <f t="shared" si="831"/>
        <v/>
      </c>
      <c r="H836" s="6">
        <f t="shared" si="831"/>
        <v>1</v>
      </c>
      <c r="I836" s="6">
        <f t="shared" si="831"/>
        <v>1</v>
      </c>
      <c r="J836" s="6">
        <f t="shared" si="831"/>
        <v>1</v>
      </c>
      <c r="K836" s="6">
        <f t="shared" si="831"/>
        <v>1</v>
      </c>
      <c r="L836" s="6">
        <f t="shared" si="831"/>
        <v>1</v>
      </c>
      <c r="M836" s="6">
        <f t="shared" si="831"/>
        <v>1</v>
      </c>
      <c r="N836" s="6">
        <f t="shared" si="831"/>
        <v>1</v>
      </c>
      <c r="O836" s="6">
        <f t="shared" si="831"/>
        <v>1</v>
      </c>
      <c r="P836" s="6">
        <f t="shared" si="831"/>
        <v>1</v>
      </c>
      <c r="Q836" s="6">
        <f t="shared" si="831"/>
        <v>1</v>
      </c>
      <c r="R836" s="6">
        <f t="shared" si="831"/>
        <v>1</v>
      </c>
    </row>
    <row r="837" spans="1:18" ht="13">
      <c r="A837" s="11" t="s">
        <v>2130</v>
      </c>
      <c r="B837" s="17">
        <f>VLOOKUP(A837,list!A:P,16,FALSE)</f>
        <v>45665</v>
      </c>
      <c r="C837" s="18">
        <f>VLOOKUP(A837,list!A:P,3,FALSE)</f>
        <v>1330</v>
      </c>
      <c r="D837" s="6" t="str">
        <f>VLOOKUP(A837,list!A:P,12,FALSE)</f>
        <v>Marousi</v>
      </c>
      <c r="E837" s="6" t="str">
        <f t="shared" ref="E837:R837" si="832">IF($B837&lt;E$3,1,"")</f>
        <v/>
      </c>
      <c r="F837" s="6" t="str">
        <f t="shared" si="832"/>
        <v/>
      </c>
      <c r="G837" s="6" t="str">
        <f t="shared" si="832"/>
        <v/>
      </c>
      <c r="H837" s="6">
        <f t="shared" si="832"/>
        <v>1</v>
      </c>
      <c r="I837" s="6">
        <f t="shared" si="832"/>
        <v>1</v>
      </c>
      <c r="J837" s="6">
        <f t="shared" si="832"/>
        <v>1</v>
      </c>
      <c r="K837" s="6">
        <f t="shared" si="832"/>
        <v>1</v>
      </c>
      <c r="L837" s="6">
        <f t="shared" si="832"/>
        <v>1</v>
      </c>
      <c r="M837" s="6">
        <f t="shared" si="832"/>
        <v>1</v>
      </c>
      <c r="N837" s="6">
        <f t="shared" si="832"/>
        <v>1</v>
      </c>
      <c r="O837" s="6">
        <f t="shared" si="832"/>
        <v>1</v>
      </c>
      <c r="P837" s="6">
        <f t="shared" si="832"/>
        <v>1</v>
      </c>
      <c r="Q837" s="6">
        <f t="shared" si="832"/>
        <v>1</v>
      </c>
      <c r="R837" s="6">
        <f t="shared" si="832"/>
        <v>1</v>
      </c>
    </row>
    <row r="838" spans="1:18" ht="13">
      <c r="A838" s="11" t="s">
        <v>575</v>
      </c>
      <c r="B838" s="17">
        <f>VLOOKUP(A838,list!A:P,16,FALSE)</f>
        <v>45696</v>
      </c>
      <c r="C838" s="18">
        <f>VLOOKUP(A838,list!A:P,3,FALSE)</f>
        <v>970</v>
      </c>
      <c r="D838" s="6" t="str">
        <f>VLOOKUP(A838,list!A:P,12,FALSE)</f>
        <v>Marousi</v>
      </c>
      <c r="E838" s="6" t="str">
        <f t="shared" ref="E838:R838" si="833">IF($B838&lt;E$3,1,"")</f>
        <v/>
      </c>
      <c r="F838" s="6" t="str">
        <f t="shared" si="833"/>
        <v/>
      </c>
      <c r="G838" s="6" t="str">
        <f t="shared" si="833"/>
        <v/>
      </c>
      <c r="H838" s="6" t="str">
        <f t="shared" si="833"/>
        <v/>
      </c>
      <c r="I838" s="6">
        <f t="shared" si="833"/>
        <v>1</v>
      </c>
      <c r="J838" s="6">
        <f t="shared" si="833"/>
        <v>1</v>
      </c>
      <c r="K838" s="6">
        <f t="shared" si="833"/>
        <v>1</v>
      </c>
      <c r="L838" s="6">
        <f t="shared" si="833"/>
        <v>1</v>
      </c>
      <c r="M838" s="6">
        <f t="shared" si="833"/>
        <v>1</v>
      </c>
      <c r="N838" s="6">
        <f t="shared" si="833"/>
        <v>1</v>
      </c>
      <c r="O838" s="6">
        <f t="shared" si="833"/>
        <v>1</v>
      </c>
      <c r="P838" s="6">
        <f t="shared" si="833"/>
        <v>1</v>
      </c>
      <c r="Q838" s="6">
        <f t="shared" si="833"/>
        <v>1</v>
      </c>
      <c r="R838" s="6">
        <f t="shared" si="833"/>
        <v>1</v>
      </c>
    </row>
    <row r="839" spans="1:18" ht="13">
      <c r="A839" s="11" t="s">
        <v>3872</v>
      </c>
      <c r="B839" s="17">
        <f>VLOOKUP(A839,list!A:P,16,FALSE)</f>
        <v>45696</v>
      </c>
      <c r="C839" s="18">
        <f>VLOOKUP(A839,list!A:P,3,FALSE)</f>
        <v>1670</v>
      </c>
      <c r="D839" s="6" t="str">
        <f>VLOOKUP(A839,list!A:P,12,FALSE)</f>
        <v>Alimos</v>
      </c>
      <c r="E839" s="6" t="str">
        <f t="shared" ref="E839:R839" si="834">IF($B839&lt;E$3,1,"")</f>
        <v/>
      </c>
      <c r="F839" s="6" t="str">
        <f t="shared" si="834"/>
        <v/>
      </c>
      <c r="G839" s="6" t="str">
        <f t="shared" si="834"/>
        <v/>
      </c>
      <c r="H839" s="6" t="str">
        <f t="shared" si="834"/>
        <v/>
      </c>
      <c r="I839" s="6">
        <f t="shared" si="834"/>
        <v>1</v>
      </c>
      <c r="J839" s="6">
        <f t="shared" si="834"/>
        <v>1</v>
      </c>
      <c r="K839" s="6">
        <f t="shared" si="834"/>
        <v>1</v>
      </c>
      <c r="L839" s="6">
        <f t="shared" si="834"/>
        <v>1</v>
      </c>
      <c r="M839" s="6">
        <f t="shared" si="834"/>
        <v>1</v>
      </c>
      <c r="N839" s="6">
        <f t="shared" si="834"/>
        <v>1</v>
      </c>
      <c r="O839" s="6">
        <f t="shared" si="834"/>
        <v>1</v>
      </c>
      <c r="P839" s="6">
        <f t="shared" si="834"/>
        <v>1</v>
      </c>
      <c r="Q839" s="6">
        <f t="shared" si="834"/>
        <v>1</v>
      </c>
      <c r="R839" s="6">
        <f t="shared" si="834"/>
        <v>1</v>
      </c>
    </row>
    <row r="840" spans="1:18" ht="13">
      <c r="A840" s="11" t="s">
        <v>3875</v>
      </c>
      <c r="B840" s="17">
        <f>VLOOKUP(A840,list!A:P,16,FALSE)</f>
        <v>45696</v>
      </c>
      <c r="C840" s="18">
        <f>VLOOKUP(A840,list!A:P,3,FALSE)</f>
        <v>2180</v>
      </c>
      <c r="D840" s="6" t="str">
        <f>VLOOKUP(A840,list!A:P,12,FALSE)</f>
        <v>Kifisia</v>
      </c>
      <c r="E840" s="6" t="str">
        <f t="shared" ref="E840:R840" si="835">IF($B840&lt;E$3,1,"")</f>
        <v/>
      </c>
      <c r="F840" s="6" t="str">
        <f t="shared" si="835"/>
        <v/>
      </c>
      <c r="G840" s="6" t="str">
        <f t="shared" si="835"/>
        <v/>
      </c>
      <c r="H840" s="6" t="str">
        <f t="shared" si="835"/>
        <v/>
      </c>
      <c r="I840" s="6">
        <f t="shared" si="835"/>
        <v>1</v>
      </c>
      <c r="J840" s="6">
        <f t="shared" si="835"/>
        <v>1</v>
      </c>
      <c r="K840" s="6">
        <f t="shared" si="835"/>
        <v>1</v>
      </c>
      <c r="L840" s="6">
        <f t="shared" si="835"/>
        <v>1</v>
      </c>
      <c r="M840" s="6">
        <f t="shared" si="835"/>
        <v>1</v>
      </c>
      <c r="N840" s="6">
        <f t="shared" si="835"/>
        <v>1</v>
      </c>
      <c r="O840" s="6">
        <f t="shared" si="835"/>
        <v>1</v>
      </c>
      <c r="P840" s="6">
        <f t="shared" si="835"/>
        <v>1</v>
      </c>
      <c r="Q840" s="6">
        <f t="shared" si="835"/>
        <v>1</v>
      </c>
      <c r="R840" s="6">
        <f t="shared" si="835"/>
        <v>1</v>
      </c>
    </row>
    <row r="841" spans="1:18" ht="13">
      <c r="A841" s="11" t="s">
        <v>578</v>
      </c>
      <c r="B841" s="17">
        <f>VLOOKUP(A841,list!A:P,16,FALSE)</f>
        <v>45634</v>
      </c>
      <c r="C841" s="18">
        <f>VLOOKUP(A841,list!A:P,3,FALSE)</f>
        <v>830</v>
      </c>
      <c r="D841" s="6" t="str">
        <f>VLOOKUP(A841,list!A:P,12,FALSE)</f>
        <v>Kifisia</v>
      </c>
      <c r="E841" s="6" t="str">
        <f t="shared" ref="E841:R841" si="836">IF($B841&lt;E$3,1,"")</f>
        <v/>
      </c>
      <c r="F841" s="6" t="str">
        <f t="shared" si="836"/>
        <v/>
      </c>
      <c r="G841" s="6">
        <f t="shared" si="836"/>
        <v>1</v>
      </c>
      <c r="H841" s="6">
        <f t="shared" si="836"/>
        <v>1</v>
      </c>
      <c r="I841" s="6">
        <f t="shared" si="836"/>
        <v>1</v>
      </c>
      <c r="J841" s="6">
        <f t="shared" si="836"/>
        <v>1</v>
      </c>
      <c r="K841" s="6">
        <f t="shared" si="836"/>
        <v>1</v>
      </c>
      <c r="L841" s="6">
        <f t="shared" si="836"/>
        <v>1</v>
      </c>
      <c r="M841" s="6">
        <f t="shared" si="836"/>
        <v>1</v>
      </c>
      <c r="N841" s="6">
        <f t="shared" si="836"/>
        <v>1</v>
      </c>
      <c r="O841" s="6">
        <f t="shared" si="836"/>
        <v>1</v>
      </c>
      <c r="P841" s="6">
        <f t="shared" si="836"/>
        <v>1</v>
      </c>
      <c r="Q841" s="6">
        <f t="shared" si="836"/>
        <v>1</v>
      </c>
      <c r="R841" s="6">
        <f t="shared" si="836"/>
        <v>1</v>
      </c>
    </row>
    <row r="842" spans="1:18" ht="13">
      <c r="A842" s="11" t="s">
        <v>3878</v>
      </c>
      <c r="B842" s="17">
        <f>VLOOKUP(A842,list!A:P,16,FALSE)</f>
        <v>45877</v>
      </c>
      <c r="C842" s="18">
        <f>VLOOKUP(A842,list!A:P,3,FALSE)</f>
        <v>1390</v>
      </c>
      <c r="D842" s="6" t="str">
        <f>VLOOKUP(A842,list!A:P,12,FALSE)</f>
        <v>Agia Paraskevi</v>
      </c>
      <c r="E842" s="6" t="str">
        <f t="shared" ref="E842:R842" si="837">IF($B842&lt;E$3,1,"")</f>
        <v/>
      </c>
      <c r="F842" s="6" t="str">
        <f t="shared" si="837"/>
        <v/>
      </c>
      <c r="G842" s="6" t="str">
        <f t="shared" si="837"/>
        <v/>
      </c>
      <c r="H842" s="6" t="str">
        <f t="shared" si="837"/>
        <v/>
      </c>
      <c r="I842" s="6" t="str">
        <f t="shared" si="837"/>
        <v/>
      </c>
      <c r="J842" s="6" t="str">
        <f t="shared" si="837"/>
        <v/>
      </c>
      <c r="K842" s="6" t="str">
        <f t="shared" si="837"/>
        <v/>
      </c>
      <c r="L842" s="6" t="str">
        <f t="shared" si="837"/>
        <v/>
      </c>
      <c r="M842" s="6" t="str">
        <f t="shared" si="837"/>
        <v/>
      </c>
      <c r="N842" s="6" t="str">
        <f t="shared" si="837"/>
        <v/>
      </c>
      <c r="O842" s="6">
        <f t="shared" si="837"/>
        <v>1</v>
      </c>
      <c r="P842" s="6">
        <f t="shared" si="837"/>
        <v>1</v>
      </c>
      <c r="Q842" s="6">
        <f t="shared" si="837"/>
        <v>1</v>
      </c>
      <c r="R842" s="6">
        <f t="shared" si="837"/>
        <v>1</v>
      </c>
    </row>
    <row r="843" spans="1:18" ht="13">
      <c r="A843" s="11" t="s">
        <v>2133</v>
      </c>
      <c r="B843" s="17">
        <f>VLOOKUP(A843,list!A:P,16,FALSE)</f>
        <v>45755</v>
      </c>
      <c r="C843" s="18">
        <f>VLOOKUP(A843,list!A:P,3,FALSE)</f>
        <v>1260</v>
      </c>
      <c r="D843" s="6" t="str">
        <f>VLOOKUP(A843,list!A:P,12,FALSE)</f>
        <v>Nea Erithrea</v>
      </c>
      <c r="E843" s="6" t="str">
        <f t="shared" ref="E843:R843" si="838">IF($B843&lt;E$3,1,"")</f>
        <v/>
      </c>
      <c r="F843" s="6" t="str">
        <f t="shared" si="838"/>
        <v/>
      </c>
      <c r="G843" s="6" t="str">
        <f t="shared" si="838"/>
        <v/>
      </c>
      <c r="H843" s="6" t="str">
        <f t="shared" si="838"/>
        <v/>
      </c>
      <c r="I843" s="6" t="str">
        <f t="shared" si="838"/>
        <v/>
      </c>
      <c r="J843" s="6" t="str">
        <f t="shared" si="838"/>
        <v/>
      </c>
      <c r="K843" s="6">
        <f t="shared" si="838"/>
        <v>1</v>
      </c>
      <c r="L843" s="6">
        <f t="shared" si="838"/>
        <v>1</v>
      </c>
      <c r="M843" s="6">
        <f t="shared" si="838"/>
        <v>1</v>
      </c>
      <c r="N843" s="6">
        <f t="shared" si="838"/>
        <v>1</v>
      </c>
      <c r="O843" s="6">
        <f t="shared" si="838"/>
        <v>1</v>
      </c>
      <c r="P843" s="6">
        <f t="shared" si="838"/>
        <v>1</v>
      </c>
      <c r="Q843" s="6">
        <f t="shared" si="838"/>
        <v>1</v>
      </c>
      <c r="R843" s="6">
        <f t="shared" si="838"/>
        <v>1</v>
      </c>
    </row>
    <row r="844" spans="1:18" ht="13">
      <c r="A844" s="11" t="s">
        <v>3881</v>
      </c>
      <c r="B844" s="17">
        <f>VLOOKUP(A844,list!A:P,16,FALSE)</f>
        <v>45755</v>
      </c>
      <c r="C844" s="18">
        <f>VLOOKUP(A844,list!A:P,3,FALSE)</f>
        <v>1460</v>
      </c>
      <c r="D844" s="6" t="str">
        <f>VLOOKUP(A844,list!A:P,12,FALSE)</f>
        <v>Agia Paraskevi</v>
      </c>
      <c r="E844" s="6" t="str">
        <f t="shared" ref="E844:R844" si="839">IF($B844&lt;E$3,1,"")</f>
        <v/>
      </c>
      <c r="F844" s="6" t="str">
        <f t="shared" si="839"/>
        <v/>
      </c>
      <c r="G844" s="6" t="str">
        <f t="shared" si="839"/>
        <v/>
      </c>
      <c r="H844" s="6" t="str">
        <f t="shared" si="839"/>
        <v/>
      </c>
      <c r="I844" s="6" t="str">
        <f t="shared" si="839"/>
        <v/>
      </c>
      <c r="J844" s="6" t="str">
        <f t="shared" si="839"/>
        <v/>
      </c>
      <c r="K844" s="6">
        <f t="shared" si="839"/>
        <v>1</v>
      </c>
      <c r="L844" s="6">
        <f t="shared" si="839"/>
        <v>1</v>
      </c>
      <c r="M844" s="6">
        <f t="shared" si="839"/>
        <v>1</v>
      </c>
      <c r="N844" s="6">
        <f t="shared" si="839"/>
        <v>1</v>
      </c>
      <c r="O844" s="6">
        <f t="shared" si="839"/>
        <v>1</v>
      </c>
      <c r="P844" s="6">
        <f t="shared" si="839"/>
        <v>1</v>
      </c>
      <c r="Q844" s="6">
        <f t="shared" si="839"/>
        <v>1</v>
      </c>
      <c r="R844" s="6">
        <f t="shared" si="839"/>
        <v>1</v>
      </c>
    </row>
    <row r="845" spans="1:18" ht="13">
      <c r="A845" s="11" t="s">
        <v>3884</v>
      </c>
      <c r="B845" s="17">
        <f>VLOOKUP(A845,list!A:P,16,FALSE)</f>
        <v>45755</v>
      </c>
      <c r="C845" s="18">
        <f>VLOOKUP(A845,list!A:P,3,FALSE)</f>
        <v>1930</v>
      </c>
      <c r="D845" s="6" t="str">
        <f>VLOOKUP(A845,list!A:P,12,FALSE)</f>
        <v>Chalandri</v>
      </c>
      <c r="E845" s="6" t="str">
        <f t="shared" ref="E845:R845" si="840">IF($B845&lt;E$3,1,"")</f>
        <v/>
      </c>
      <c r="F845" s="6" t="str">
        <f t="shared" si="840"/>
        <v/>
      </c>
      <c r="G845" s="6" t="str">
        <f t="shared" si="840"/>
        <v/>
      </c>
      <c r="H845" s="6" t="str">
        <f t="shared" si="840"/>
        <v/>
      </c>
      <c r="I845" s="6" t="str">
        <f t="shared" si="840"/>
        <v/>
      </c>
      <c r="J845" s="6" t="str">
        <f t="shared" si="840"/>
        <v/>
      </c>
      <c r="K845" s="6">
        <f t="shared" si="840"/>
        <v>1</v>
      </c>
      <c r="L845" s="6">
        <f t="shared" si="840"/>
        <v>1</v>
      </c>
      <c r="M845" s="6">
        <f t="shared" si="840"/>
        <v>1</v>
      </c>
      <c r="N845" s="6">
        <f t="shared" si="840"/>
        <v>1</v>
      </c>
      <c r="O845" s="6">
        <f t="shared" si="840"/>
        <v>1</v>
      </c>
      <c r="P845" s="6">
        <f t="shared" si="840"/>
        <v>1</v>
      </c>
      <c r="Q845" s="6">
        <f t="shared" si="840"/>
        <v>1</v>
      </c>
      <c r="R845" s="6">
        <f t="shared" si="840"/>
        <v>1</v>
      </c>
    </row>
    <row r="846" spans="1:18" ht="13">
      <c r="A846" s="11" t="s">
        <v>2136</v>
      </c>
      <c r="B846" s="17">
        <f>VLOOKUP(A846,list!A:P,16,FALSE)</f>
        <v>45907</v>
      </c>
      <c r="C846" s="18">
        <f>VLOOKUP(A846,list!A:P,3,FALSE)</f>
        <v>1940</v>
      </c>
      <c r="D846" s="6" t="str">
        <f>VLOOKUP(A846,list!A:P,12,FALSE)</f>
        <v>Kolonaki</v>
      </c>
      <c r="E846" s="6" t="str">
        <f t="shared" ref="E846:R846" si="841">IF($B846&lt;E$3,1,"")</f>
        <v/>
      </c>
      <c r="F846" s="6" t="str">
        <f t="shared" si="841"/>
        <v/>
      </c>
      <c r="G846" s="6" t="str">
        <f t="shared" si="841"/>
        <v/>
      </c>
      <c r="H846" s="6" t="str">
        <f t="shared" si="841"/>
        <v/>
      </c>
      <c r="I846" s="6" t="str">
        <f t="shared" si="841"/>
        <v/>
      </c>
      <c r="J846" s="6" t="str">
        <f t="shared" si="841"/>
        <v/>
      </c>
      <c r="K846" s="6" t="str">
        <f t="shared" si="841"/>
        <v/>
      </c>
      <c r="L846" s="6" t="str">
        <f t="shared" si="841"/>
        <v/>
      </c>
      <c r="M846" s="6" t="str">
        <f t="shared" si="841"/>
        <v/>
      </c>
      <c r="N846" s="6" t="str">
        <f t="shared" si="841"/>
        <v/>
      </c>
      <c r="O846" s="6" t="str">
        <f t="shared" si="841"/>
        <v/>
      </c>
      <c r="P846" s="6">
        <f t="shared" si="841"/>
        <v>1</v>
      </c>
      <c r="Q846" s="6">
        <f t="shared" si="841"/>
        <v>1</v>
      </c>
      <c r="R846" s="6">
        <f t="shared" si="841"/>
        <v>1</v>
      </c>
    </row>
    <row r="847" spans="1:18" ht="13">
      <c r="A847" s="11" t="s">
        <v>3887</v>
      </c>
      <c r="B847" s="17">
        <f>VLOOKUP(A847,list!A:P,16,FALSE)</f>
        <v>45937</v>
      </c>
      <c r="C847" s="18">
        <f>VLOOKUP(A847,list!A:P,3,FALSE)</f>
        <v>1390</v>
      </c>
      <c r="D847" s="6" t="str">
        <f>VLOOKUP(A847,list!A:P,12,FALSE)</f>
        <v>Marousi</v>
      </c>
      <c r="E847" s="6" t="str">
        <f t="shared" ref="E847:R847" si="842">IF($B847&lt;E$3,1,"")</f>
        <v/>
      </c>
      <c r="F847" s="6" t="str">
        <f t="shared" si="842"/>
        <v/>
      </c>
      <c r="G847" s="6" t="str">
        <f t="shared" si="842"/>
        <v/>
      </c>
      <c r="H847" s="6" t="str">
        <f t="shared" si="842"/>
        <v/>
      </c>
      <c r="I847" s="6" t="str">
        <f t="shared" si="842"/>
        <v/>
      </c>
      <c r="J847" s="6" t="str">
        <f t="shared" si="842"/>
        <v/>
      </c>
      <c r="K847" s="6" t="str">
        <f t="shared" si="842"/>
        <v/>
      </c>
      <c r="L847" s="6" t="str">
        <f t="shared" si="842"/>
        <v/>
      </c>
      <c r="M847" s="6" t="str">
        <f t="shared" si="842"/>
        <v/>
      </c>
      <c r="N847" s="6" t="str">
        <f t="shared" si="842"/>
        <v/>
      </c>
      <c r="O847" s="6" t="str">
        <f t="shared" si="842"/>
        <v/>
      </c>
      <c r="P847" s="6" t="str">
        <f t="shared" si="842"/>
        <v/>
      </c>
      <c r="Q847" s="6">
        <f t="shared" si="842"/>
        <v>1</v>
      </c>
      <c r="R847" s="6">
        <f t="shared" si="842"/>
        <v>1</v>
      </c>
    </row>
    <row r="848" spans="1:18" ht="13">
      <c r="A848" s="11" t="s">
        <v>2139</v>
      </c>
      <c r="B848" s="17">
        <f>VLOOKUP(A848,list!A:P,16,FALSE)</f>
        <v>45937</v>
      </c>
      <c r="C848" s="18">
        <f>VLOOKUP(A848,list!A:P,3,FALSE)</f>
        <v>1600</v>
      </c>
      <c r="D848" s="6" t="str">
        <f>VLOOKUP(A848,list!A:P,12,FALSE)</f>
        <v>Alimos</v>
      </c>
      <c r="E848" s="6" t="str">
        <f t="shared" ref="E848:R848" si="843">IF($B848&lt;E$3,1,"")</f>
        <v/>
      </c>
      <c r="F848" s="6" t="str">
        <f t="shared" si="843"/>
        <v/>
      </c>
      <c r="G848" s="6" t="str">
        <f t="shared" si="843"/>
        <v/>
      </c>
      <c r="H848" s="6" t="str">
        <f t="shared" si="843"/>
        <v/>
      </c>
      <c r="I848" s="6" t="str">
        <f t="shared" si="843"/>
        <v/>
      </c>
      <c r="J848" s="6" t="str">
        <f t="shared" si="843"/>
        <v/>
      </c>
      <c r="K848" s="6" t="str">
        <f t="shared" si="843"/>
        <v/>
      </c>
      <c r="L848" s="6" t="str">
        <f t="shared" si="843"/>
        <v/>
      </c>
      <c r="M848" s="6" t="str">
        <f t="shared" si="843"/>
        <v/>
      </c>
      <c r="N848" s="6" t="str">
        <f t="shared" si="843"/>
        <v/>
      </c>
      <c r="O848" s="6" t="str">
        <f t="shared" si="843"/>
        <v/>
      </c>
      <c r="P848" s="6" t="str">
        <f t="shared" si="843"/>
        <v/>
      </c>
      <c r="Q848" s="6">
        <f t="shared" si="843"/>
        <v>1</v>
      </c>
      <c r="R848" s="6">
        <f t="shared" si="843"/>
        <v>1</v>
      </c>
    </row>
    <row r="849" spans="1:18" ht="13">
      <c r="A849" s="11" t="s">
        <v>2142</v>
      </c>
      <c r="B849" s="17">
        <f>VLOOKUP(A849,list!A:P,16,FALSE)</f>
        <v>45968</v>
      </c>
      <c r="C849" s="18">
        <f>VLOOKUP(A849,list!A:P,3,FALSE)</f>
        <v>2270</v>
      </c>
      <c r="D849" s="6" t="str">
        <f>VLOOKUP(A849,list!A:P,12,FALSE)</f>
        <v>Kolonaki</v>
      </c>
      <c r="E849" s="6" t="str">
        <f t="shared" ref="E849:R849" si="844">IF($B849&lt;E$3,1,"")</f>
        <v/>
      </c>
      <c r="F849" s="6" t="str">
        <f t="shared" si="844"/>
        <v/>
      </c>
      <c r="G849" s="6" t="str">
        <f t="shared" si="844"/>
        <v/>
      </c>
      <c r="H849" s="6" t="str">
        <f t="shared" si="844"/>
        <v/>
      </c>
      <c r="I849" s="6" t="str">
        <f t="shared" si="844"/>
        <v/>
      </c>
      <c r="J849" s="6" t="str">
        <f t="shared" si="844"/>
        <v/>
      </c>
      <c r="K849" s="6" t="str">
        <f t="shared" si="844"/>
        <v/>
      </c>
      <c r="L849" s="6" t="str">
        <f t="shared" si="844"/>
        <v/>
      </c>
      <c r="M849" s="6" t="str">
        <f t="shared" si="844"/>
        <v/>
      </c>
      <c r="N849" s="6" t="str">
        <f t="shared" si="844"/>
        <v/>
      </c>
      <c r="O849" s="6" t="str">
        <f t="shared" si="844"/>
        <v/>
      </c>
      <c r="P849" s="6" t="str">
        <f t="shared" si="844"/>
        <v/>
      </c>
      <c r="Q849" s="6" t="str">
        <f t="shared" si="844"/>
        <v/>
      </c>
      <c r="R849" s="6">
        <f t="shared" si="844"/>
        <v>1</v>
      </c>
    </row>
    <row r="850" spans="1:18" ht="13">
      <c r="A850" s="11" t="s">
        <v>2145</v>
      </c>
      <c r="B850" s="17">
        <f>VLOOKUP(A850,list!A:P,16,FALSE)</f>
        <v>45603</v>
      </c>
      <c r="C850" s="18">
        <f>VLOOKUP(A850,list!A:P,3,FALSE)</f>
        <v>1040</v>
      </c>
      <c r="D850" s="6" t="str">
        <f>VLOOKUP(A850,list!A:P,12,FALSE)</f>
        <v>Chalandri</v>
      </c>
      <c r="E850" s="6" t="str">
        <f t="shared" ref="E850:R850" si="845">IF($B850&lt;E$3,1,"")</f>
        <v/>
      </c>
      <c r="F850" s="6">
        <f t="shared" si="845"/>
        <v>1</v>
      </c>
      <c r="G850" s="6">
        <f t="shared" si="845"/>
        <v>1</v>
      </c>
      <c r="H850" s="6">
        <f t="shared" si="845"/>
        <v>1</v>
      </c>
      <c r="I850" s="6">
        <f t="shared" si="845"/>
        <v>1</v>
      </c>
      <c r="J850" s="6">
        <f t="shared" si="845"/>
        <v>1</v>
      </c>
      <c r="K850" s="6">
        <f t="shared" si="845"/>
        <v>1</v>
      </c>
      <c r="L850" s="6">
        <f t="shared" si="845"/>
        <v>1</v>
      </c>
      <c r="M850" s="6">
        <f t="shared" si="845"/>
        <v>1</v>
      </c>
      <c r="N850" s="6">
        <f t="shared" si="845"/>
        <v>1</v>
      </c>
      <c r="O850" s="6">
        <f t="shared" si="845"/>
        <v>1</v>
      </c>
      <c r="P850" s="6">
        <f t="shared" si="845"/>
        <v>1</v>
      </c>
      <c r="Q850" s="6">
        <f t="shared" si="845"/>
        <v>1</v>
      </c>
      <c r="R850" s="6">
        <f t="shared" si="845"/>
        <v>1</v>
      </c>
    </row>
    <row r="851" spans="1:18" ht="13">
      <c r="A851" s="11" t="s">
        <v>581</v>
      </c>
      <c r="B851" s="17">
        <f>VLOOKUP(A851,list!A:P,16,FALSE)</f>
        <v>45603</v>
      </c>
      <c r="C851" s="18">
        <f>VLOOKUP(A851,list!A:P,3,FALSE)</f>
        <v>1080</v>
      </c>
      <c r="D851" s="6" t="str">
        <f>VLOOKUP(A851,list!A:P,12,FALSE)</f>
        <v>Neo Psychiko</v>
      </c>
      <c r="E851" s="6" t="str">
        <f t="shared" ref="E851:R851" si="846">IF($B851&lt;E$3,1,"")</f>
        <v/>
      </c>
      <c r="F851" s="6">
        <f t="shared" si="846"/>
        <v>1</v>
      </c>
      <c r="G851" s="6">
        <f t="shared" si="846"/>
        <v>1</v>
      </c>
      <c r="H851" s="6">
        <f t="shared" si="846"/>
        <v>1</v>
      </c>
      <c r="I851" s="6">
        <f t="shared" si="846"/>
        <v>1</v>
      </c>
      <c r="J851" s="6">
        <f t="shared" si="846"/>
        <v>1</v>
      </c>
      <c r="K851" s="6">
        <f t="shared" si="846"/>
        <v>1</v>
      </c>
      <c r="L851" s="6">
        <f t="shared" si="846"/>
        <v>1</v>
      </c>
      <c r="M851" s="6">
        <f t="shared" si="846"/>
        <v>1</v>
      </c>
      <c r="N851" s="6">
        <f t="shared" si="846"/>
        <v>1</v>
      </c>
      <c r="O851" s="6">
        <f t="shared" si="846"/>
        <v>1</v>
      </c>
      <c r="P851" s="6">
        <f t="shared" si="846"/>
        <v>1</v>
      </c>
      <c r="Q851" s="6">
        <f t="shared" si="846"/>
        <v>1</v>
      </c>
      <c r="R851" s="6">
        <f t="shared" si="846"/>
        <v>1</v>
      </c>
    </row>
    <row r="852" spans="1:18" ht="13">
      <c r="A852" s="11" t="s">
        <v>584</v>
      </c>
      <c r="B852" s="17">
        <f>VLOOKUP(A852,list!A:P,16,FALSE)</f>
        <v>45784</v>
      </c>
      <c r="C852" s="18">
        <f>VLOOKUP(A852,list!A:P,3,FALSE)</f>
        <v>850</v>
      </c>
      <c r="D852" s="6" t="str">
        <f>VLOOKUP(A852,list!A:P,12,FALSE)</f>
        <v>Pangrati</v>
      </c>
      <c r="E852" s="6" t="str">
        <f t="shared" ref="E852:R852" si="847">IF($B852&lt;E$3,1,"")</f>
        <v/>
      </c>
      <c r="F852" s="6" t="str">
        <f t="shared" si="847"/>
        <v/>
      </c>
      <c r="G852" s="6" t="str">
        <f t="shared" si="847"/>
        <v/>
      </c>
      <c r="H852" s="6" t="str">
        <f t="shared" si="847"/>
        <v/>
      </c>
      <c r="I852" s="6" t="str">
        <f t="shared" si="847"/>
        <v/>
      </c>
      <c r="J852" s="6" t="str">
        <f t="shared" si="847"/>
        <v/>
      </c>
      <c r="K852" s="6" t="str">
        <f t="shared" si="847"/>
        <v/>
      </c>
      <c r="L852" s="6">
        <f t="shared" si="847"/>
        <v>1</v>
      </c>
      <c r="M852" s="6">
        <f t="shared" si="847"/>
        <v>1</v>
      </c>
      <c r="N852" s="6">
        <f t="shared" si="847"/>
        <v>1</v>
      </c>
      <c r="O852" s="6">
        <f t="shared" si="847"/>
        <v>1</v>
      </c>
      <c r="P852" s="6">
        <f t="shared" si="847"/>
        <v>1</v>
      </c>
      <c r="Q852" s="6">
        <f t="shared" si="847"/>
        <v>1</v>
      </c>
      <c r="R852" s="6">
        <f t="shared" si="847"/>
        <v>1</v>
      </c>
    </row>
    <row r="853" spans="1:18" ht="13">
      <c r="A853" s="11" t="s">
        <v>3890</v>
      </c>
      <c r="B853" s="17">
        <f>VLOOKUP(A853,list!A:P,16,FALSE)</f>
        <v>45784</v>
      </c>
      <c r="C853" s="18">
        <f>VLOOKUP(A853,list!A:P,3,FALSE)</f>
        <v>2250</v>
      </c>
      <c r="D853" s="6" t="str">
        <f>VLOOKUP(A853,list!A:P,12,FALSE)</f>
        <v>Ampelokipoi</v>
      </c>
      <c r="E853" s="6" t="str">
        <f t="shared" ref="E853:R853" si="848">IF($B853&lt;E$3,1,"")</f>
        <v/>
      </c>
      <c r="F853" s="6" t="str">
        <f t="shared" si="848"/>
        <v/>
      </c>
      <c r="G853" s="6" t="str">
        <f t="shared" si="848"/>
        <v/>
      </c>
      <c r="H853" s="6" t="str">
        <f t="shared" si="848"/>
        <v/>
      </c>
      <c r="I853" s="6" t="str">
        <f t="shared" si="848"/>
        <v/>
      </c>
      <c r="J853" s="6" t="str">
        <f t="shared" si="848"/>
        <v/>
      </c>
      <c r="K853" s="6" t="str">
        <f t="shared" si="848"/>
        <v/>
      </c>
      <c r="L853" s="6">
        <f t="shared" si="848"/>
        <v>1</v>
      </c>
      <c r="M853" s="6">
        <f t="shared" si="848"/>
        <v>1</v>
      </c>
      <c r="N853" s="6">
        <f t="shared" si="848"/>
        <v>1</v>
      </c>
      <c r="O853" s="6">
        <f t="shared" si="848"/>
        <v>1</v>
      </c>
      <c r="P853" s="6">
        <f t="shared" si="848"/>
        <v>1</v>
      </c>
      <c r="Q853" s="6">
        <f t="shared" si="848"/>
        <v>1</v>
      </c>
      <c r="R853" s="6">
        <f t="shared" si="848"/>
        <v>1</v>
      </c>
    </row>
    <row r="854" spans="1:18" ht="13">
      <c r="A854" s="11" t="s">
        <v>587</v>
      </c>
      <c r="B854" s="17">
        <f>VLOOKUP(A854,list!A:P,16,FALSE)</f>
        <v>45723</v>
      </c>
      <c r="C854" s="18">
        <f>VLOOKUP(A854,list!A:P,3,FALSE)</f>
        <v>810</v>
      </c>
      <c r="D854" s="6" t="str">
        <f>VLOOKUP(A854,list!A:P,12,FALSE)</f>
        <v>Pangrati</v>
      </c>
      <c r="E854" s="6" t="str">
        <f t="shared" ref="E854:R854" si="849">IF($B854&lt;E$3,1,"")</f>
        <v/>
      </c>
      <c r="F854" s="6" t="str">
        <f t="shared" si="849"/>
        <v/>
      </c>
      <c r="G854" s="6" t="str">
        <f t="shared" si="849"/>
        <v/>
      </c>
      <c r="H854" s="6" t="str">
        <f t="shared" si="849"/>
        <v/>
      </c>
      <c r="I854" s="6" t="str">
        <f t="shared" si="849"/>
        <v/>
      </c>
      <c r="J854" s="6">
        <f t="shared" si="849"/>
        <v>1</v>
      </c>
      <c r="K854" s="6">
        <f t="shared" si="849"/>
        <v>1</v>
      </c>
      <c r="L854" s="6">
        <f t="shared" si="849"/>
        <v>1</v>
      </c>
      <c r="M854" s="6">
        <f t="shared" si="849"/>
        <v>1</v>
      </c>
      <c r="N854" s="6">
        <f t="shared" si="849"/>
        <v>1</v>
      </c>
      <c r="O854" s="6">
        <f t="shared" si="849"/>
        <v>1</v>
      </c>
      <c r="P854" s="6">
        <f t="shared" si="849"/>
        <v>1</v>
      </c>
      <c r="Q854" s="6">
        <f t="shared" si="849"/>
        <v>1</v>
      </c>
      <c r="R854" s="6">
        <f t="shared" si="849"/>
        <v>1</v>
      </c>
    </row>
    <row r="855" spans="1:18" ht="13">
      <c r="A855" s="11" t="s">
        <v>2148</v>
      </c>
      <c r="B855" s="17">
        <f>VLOOKUP(A855,list!A:P,16,FALSE)</f>
        <v>45815</v>
      </c>
      <c r="C855" s="18">
        <f>VLOOKUP(A855,list!A:P,3,FALSE)</f>
        <v>1050</v>
      </c>
      <c r="D855" s="6" t="str">
        <f>VLOOKUP(A855,list!A:P,12,FALSE)</f>
        <v>Ampelokipoi</v>
      </c>
      <c r="E855" s="6" t="str">
        <f t="shared" ref="E855:R855" si="850">IF($B855&lt;E$3,1,"")</f>
        <v/>
      </c>
      <c r="F855" s="6" t="str">
        <f t="shared" si="850"/>
        <v/>
      </c>
      <c r="G855" s="6" t="str">
        <f t="shared" si="850"/>
        <v/>
      </c>
      <c r="H855" s="6" t="str">
        <f t="shared" si="850"/>
        <v/>
      </c>
      <c r="I855" s="6" t="str">
        <f t="shared" si="850"/>
        <v/>
      </c>
      <c r="J855" s="6" t="str">
        <f t="shared" si="850"/>
        <v/>
      </c>
      <c r="K855" s="6" t="str">
        <f t="shared" si="850"/>
        <v/>
      </c>
      <c r="L855" s="6" t="str">
        <f t="shared" si="850"/>
        <v/>
      </c>
      <c r="M855" s="6">
        <f t="shared" si="850"/>
        <v>1</v>
      </c>
      <c r="N855" s="6">
        <f t="shared" si="850"/>
        <v>1</v>
      </c>
      <c r="O855" s="6">
        <f t="shared" si="850"/>
        <v>1</v>
      </c>
      <c r="P855" s="6">
        <f t="shared" si="850"/>
        <v>1</v>
      </c>
      <c r="Q855" s="6">
        <f t="shared" si="850"/>
        <v>1</v>
      </c>
      <c r="R855" s="6">
        <f t="shared" si="850"/>
        <v>1</v>
      </c>
    </row>
    <row r="856" spans="1:18" ht="13">
      <c r="A856" s="11" t="s">
        <v>590</v>
      </c>
      <c r="B856" s="17">
        <f>VLOOKUP(A856,list!A:P,16,FALSE)</f>
        <v>45664</v>
      </c>
      <c r="C856" s="18">
        <f>VLOOKUP(A856,list!A:P,3,FALSE)</f>
        <v>860</v>
      </c>
      <c r="D856" s="6" t="str">
        <f>VLOOKUP(A856,list!A:P,12,FALSE)</f>
        <v>Kifisia</v>
      </c>
      <c r="E856" s="6" t="str">
        <f t="shared" ref="E856:R856" si="851">IF($B856&lt;E$3,1,"")</f>
        <v/>
      </c>
      <c r="F856" s="6" t="str">
        <f t="shared" si="851"/>
        <v/>
      </c>
      <c r="G856" s="6" t="str">
        <f t="shared" si="851"/>
        <v/>
      </c>
      <c r="H856" s="6">
        <f t="shared" si="851"/>
        <v>1</v>
      </c>
      <c r="I856" s="6">
        <f t="shared" si="851"/>
        <v>1</v>
      </c>
      <c r="J856" s="6">
        <f t="shared" si="851"/>
        <v>1</v>
      </c>
      <c r="K856" s="6">
        <f t="shared" si="851"/>
        <v>1</v>
      </c>
      <c r="L856" s="6">
        <f t="shared" si="851"/>
        <v>1</v>
      </c>
      <c r="M856" s="6">
        <f t="shared" si="851"/>
        <v>1</v>
      </c>
      <c r="N856" s="6">
        <f t="shared" si="851"/>
        <v>1</v>
      </c>
      <c r="O856" s="6">
        <f t="shared" si="851"/>
        <v>1</v>
      </c>
      <c r="P856" s="6">
        <f t="shared" si="851"/>
        <v>1</v>
      </c>
      <c r="Q856" s="6">
        <f t="shared" si="851"/>
        <v>1</v>
      </c>
      <c r="R856" s="6">
        <f t="shared" si="851"/>
        <v>1</v>
      </c>
    </row>
    <row r="857" spans="1:18" ht="13">
      <c r="A857" s="11" t="s">
        <v>593</v>
      </c>
      <c r="B857" s="17">
        <f>VLOOKUP(A857,list!A:P,16,FALSE)</f>
        <v>45664</v>
      </c>
      <c r="C857" s="18">
        <f>VLOOKUP(A857,list!A:P,3,FALSE)</f>
        <v>940</v>
      </c>
      <c r="D857" s="6" t="str">
        <f>VLOOKUP(A857,list!A:P,12,FALSE)</f>
        <v>Piraeus</v>
      </c>
      <c r="E857" s="6" t="str">
        <f t="shared" ref="E857:R857" si="852">IF($B857&lt;E$3,1,"")</f>
        <v/>
      </c>
      <c r="F857" s="6" t="str">
        <f t="shared" si="852"/>
        <v/>
      </c>
      <c r="G857" s="6" t="str">
        <f t="shared" si="852"/>
        <v/>
      </c>
      <c r="H857" s="6">
        <f t="shared" si="852"/>
        <v>1</v>
      </c>
      <c r="I857" s="6">
        <f t="shared" si="852"/>
        <v>1</v>
      </c>
      <c r="J857" s="6">
        <f t="shared" si="852"/>
        <v>1</v>
      </c>
      <c r="K857" s="6">
        <f t="shared" si="852"/>
        <v>1</v>
      </c>
      <c r="L857" s="6">
        <f t="shared" si="852"/>
        <v>1</v>
      </c>
      <c r="M857" s="6">
        <f t="shared" si="852"/>
        <v>1</v>
      </c>
      <c r="N857" s="6">
        <f t="shared" si="852"/>
        <v>1</v>
      </c>
      <c r="O857" s="6">
        <f t="shared" si="852"/>
        <v>1</v>
      </c>
      <c r="P857" s="6">
        <f t="shared" si="852"/>
        <v>1</v>
      </c>
      <c r="Q857" s="6">
        <f t="shared" si="852"/>
        <v>1</v>
      </c>
      <c r="R857" s="6">
        <f t="shared" si="852"/>
        <v>1</v>
      </c>
    </row>
    <row r="858" spans="1:18" ht="13">
      <c r="A858" s="11" t="s">
        <v>2151</v>
      </c>
      <c r="B858" s="17">
        <f>VLOOKUP(A858,list!A:P,16,FALSE)</f>
        <v>45664</v>
      </c>
      <c r="C858" s="18">
        <f>VLOOKUP(A858,list!A:P,3,FALSE)</f>
        <v>960</v>
      </c>
      <c r="D858" s="6" t="str">
        <f>VLOOKUP(A858,list!A:P,12,FALSE)</f>
        <v>Piraeus</v>
      </c>
      <c r="E858" s="6" t="str">
        <f t="shared" ref="E858:R858" si="853">IF($B858&lt;E$3,1,"")</f>
        <v/>
      </c>
      <c r="F858" s="6" t="str">
        <f t="shared" si="853"/>
        <v/>
      </c>
      <c r="G858" s="6" t="str">
        <f t="shared" si="853"/>
        <v/>
      </c>
      <c r="H858" s="6">
        <f t="shared" si="853"/>
        <v>1</v>
      </c>
      <c r="I858" s="6">
        <f t="shared" si="853"/>
        <v>1</v>
      </c>
      <c r="J858" s="6">
        <f t="shared" si="853"/>
        <v>1</v>
      </c>
      <c r="K858" s="6">
        <f t="shared" si="853"/>
        <v>1</v>
      </c>
      <c r="L858" s="6">
        <f t="shared" si="853"/>
        <v>1</v>
      </c>
      <c r="M858" s="6">
        <f t="shared" si="853"/>
        <v>1</v>
      </c>
      <c r="N858" s="6">
        <f t="shared" si="853"/>
        <v>1</v>
      </c>
      <c r="O858" s="6">
        <f t="shared" si="853"/>
        <v>1</v>
      </c>
      <c r="P858" s="6">
        <f t="shared" si="853"/>
        <v>1</v>
      </c>
      <c r="Q858" s="6">
        <f t="shared" si="853"/>
        <v>1</v>
      </c>
      <c r="R858" s="6">
        <f t="shared" si="853"/>
        <v>1</v>
      </c>
    </row>
    <row r="859" spans="1:18" ht="13">
      <c r="A859" s="11" t="s">
        <v>596</v>
      </c>
      <c r="B859" s="17">
        <f>VLOOKUP(A859,list!A:P,16,FALSE)</f>
        <v>45664</v>
      </c>
      <c r="C859" s="18">
        <f>VLOOKUP(A859,list!A:P,3,FALSE)</f>
        <v>1120</v>
      </c>
      <c r="D859" s="6" t="str">
        <f>VLOOKUP(A859,list!A:P,12,FALSE)</f>
        <v>Marousi</v>
      </c>
      <c r="E859" s="6" t="str">
        <f t="shared" ref="E859:R859" si="854">IF($B859&lt;E$3,1,"")</f>
        <v/>
      </c>
      <c r="F859" s="6" t="str">
        <f t="shared" si="854"/>
        <v/>
      </c>
      <c r="G859" s="6" t="str">
        <f t="shared" si="854"/>
        <v/>
      </c>
      <c r="H859" s="6">
        <f t="shared" si="854"/>
        <v>1</v>
      </c>
      <c r="I859" s="6">
        <f t="shared" si="854"/>
        <v>1</v>
      </c>
      <c r="J859" s="6">
        <f t="shared" si="854"/>
        <v>1</v>
      </c>
      <c r="K859" s="6">
        <f t="shared" si="854"/>
        <v>1</v>
      </c>
      <c r="L859" s="6">
        <f t="shared" si="854"/>
        <v>1</v>
      </c>
      <c r="M859" s="6">
        <f t="shared" si="854"/>
        <v>1</v>
      </c>
      <c r="N859" s="6">
        <f t="shared" si="854"/>
        <v>1</v>
      </c>
      <c r="O859" s="6">
        <f t="shared" si="854"/>
        <v>1</v>
      </c>
      <c r="P859" s="6">
        <f t="shared" si="854"/>
        <v>1</v>
      </c>
      <c r="Q859" s="6">
        <f t="shared" si="854"/>
        <v>1</v>
      </c>
      <c r="R859" s="6">
        <f t="shared" si="854"/>
        <v>1</v>
      </c>
    </row>
    <row r="860" spans="1:18" ht="13">
      <c r="A860" s="11" t="s">
        <v>2154</v>
      </c>
      <c r="B860" s="17">
        <f>VLOOKUP(A860,list!A:P,16,FALSE)</f>
        <v>45664</v>
      </c>
      <c r="C860" s="18">
        <f>VLOOKUP(A860,list!A:P,3,FALSE)</f>
        <v>1150</v>
      </c>
      <c r="D860" s="6" t="str">
        <f>VLOOKUP(A860,list!A:P,12,FALSE)</f>
        <v>Ampelokipoi</v>
      </c>
      <c r="E860" s="6" t="str">
        <f t="shared" ref="E860:R860" si="855">IF($B860&lt;E$3,1,"")</f>
        <v/>
      </c>
      <c r="F860" s="6" t="str">
        <f t="shared" si="855"/>
        <v/>
      </c>
      <c r="G860" s="6" t="str">
        <f t="shared" si="855"/>
        <v/>
      </c>
      <c r="H860" s="6">
        <f t="shared" si="855"/>
        <v>1</v>
      </c>
      <c r="I860" s="6">
        <f t="shared" si="855"/>
        <v>1</v>
      </c>
      <c r="J860" s="6">
        <f t="shared" si="855"/>
        <v>1</v>
      </c>
      <c r="K860" s="6">
        <f t="shared" si="855"/>
        <v>1</v>
      </c>
      <c r="L860" s="6">
        <f t="shared" si="855"/>
        <v>1</v>
      </c>
      <c r="M860" s="6">
        <f t="shared" si="855"/>
        <v>1</v>
      </c>
      <c r="N860" s="6">
        <f t="shared" si="855"/>
        <v>1</v>
      </c>
      <c r="O860" s="6">
        <f t="shared" si="855"/>
        <v>1</v>
      </c>
      <c r="P860" s="6">
        <f t="shared" si="855"/>
        <v>1</v>
      </c>
      <c r="Q860" s="6">
        <f t="shared" si="855"/>
        <v>1</v>
      </c>
      <c r="R860" s="6">
        <f t="shared" si="855"/>
        <v>1</v>
      </c>
    </row>
    <row r="861" spans="1:18" ht="13">
      <c r="A861" s="11" t="s">
        <v>2157</v>
      </c>
      <c r="B861" s="17">
        <f>VLOOKUP(A861,list!A:P,16,FALSE)</f>
        <v>45664</v>
      </c>
      <c r="C861" s="18">
        <f>VLOOKUP(A861,list!A:P,3,FALSE)</f>
        <v>1180</v>
      </c>
      <c r="D861" s="6" t="str">
        <f>VLOOKUP(A861,list!A:P,12,FALSE)</f>
        <v>Vrilissia</v>
      </c>
      <c r="E861" s="6" t="str">
        <f t="shared" ref="E861:R861" si="856">IF($B861&lt;E$3,1,"")</f>
        <v/>
      </c>
      <c r="F861" s="6" t="str">
        <f t="shared" si="856"/>
        <v/>
      </c>
      <c r="G861" s="6" t="str">
        <f t="shared" si="856"/>
        <v/>
      </c>
      <c r="H861" s="6">
        <f t="shared" si="856"/>
        <v>1</v>
      </c>
      <c r="I861" s="6">
        <f t="shared" si="856"/>
        <v>1</v>
      </c>
      <c r="J861" s="6">
        <f t="shared" si="856"/>
        <v>1</v>
      </c>
      <c r="K861" s="6">
        <f t="shared" si="856"/>
        <v>1</v>
      </c>
      <c r="L861" s="6">
        <f t="shared" si="856"/>
        <v>1</v>
      </c>
      <c r="M861" s="6">
        <f t="shared" si="856"/>
        <v>1</v>
      </c>
      <c r="N861" s="6">
        <f t="shared" si="856"/>
        <v>1</v>
      </c>
      <c r="O861" s="6">
        <f t="shared" si="856"/>
        <v>1</v>
      </c>
      <c r="P861" s="6">
        <f t="shared" si="856"/>
        <v>1</v>
      </c>
      <c r="Q861" s="6">
        <f t="shared" si="856"/>
        <v>1</v>
      </c>
      <c r="R861" s="6">
        <f t="shared" si="856"/>
        <v>1</v>
      </c>
    </row>
    <row r="862" spans="1:18" ht="13">
      <c r="A862" s="11" t="s">
        <v>2160</v>
      </c>
      <c r="B862" s="17">
        <f>VLOOKUP(A862,list!A:P,16,FALSE)</f>
        <v>45664</v>
      </c>
      <c r="C862" s="18">
        <f>VLOOKUP(A862,list!A:P,3,FALSE)</f>
        <v>1280</v>
      </c>
      <c r="D862" s="6" t="str">
        <f>VLOOKUP(A862,list!A:P,12,FALSE)</f>
        <v>Marousi</v>
      </c>
      <c r="E862" s="6" t="str">
        <f t="shared" ref="E862:R862" si="857">IF($B862&lt;E$3,1,"")</f>
        <v/>
      </c>
      <c r="F862" s="6" t="str">
        <f t="shared" si="857"/>
        <v/>
      </c>
      <c r="G862" s="6" t="str">
        <f t="shared" si="857"/>
        <v/>
      </c>
      <c r="H862" s="6">
        <f t="shared" si="857"/>
        <v>1</v>
      </c>
      <c r="I862" s="6">
        <f t="shared" si="857"/>
        <v>1</v>
      </c>
      <c r="J862" s="6">
        <f t="shared" si="857"/>
        <v>1</v>
      </c>
      <c r="K862" s="6">
        <f t="shared" si="857"/>
        <v>1</v>
      </c>
      <c r="L862" s="6">
        <f t="shared" si="857"/>
        <v>1</v>
      </c>
      <c r="M862" s="6">
        <f t="shared" si="857"/>
        <v>1</v>
      </c>
      <c r="N862" s="6">
        <f t="shared" si="857"/>
        <v>1</v>
      </c>
      <c r="O862" s="6">
        <f t="shared" si="857"/>
        <v>1</v>
      </c>
      <c r="P862" s="6">
        <f t="shared" si="857"/>
        <v>1</v>
      </c>
      <c r="Q862" s="6">
        <f t="shared" si="857"/>
        <v>1</v>
      </c>
      <c r="R862" s="6">
        <f t="shared" si="857"/>
        <v>1</v>
      </c>
    </row>
    <row r="863" spans="1:18" ht="13">
      <c r="A863" s="11" t="s">
        <v>3893</v>
      </c>
      <c r="B863" s="17">
        <f>VLOOKUP(A863,list!A:P,16,FALSE)</f>
        <v>45664</v>
      </c>
      <c r="C863" s="18">
        <f>VLOOKUP(A863,list!A:P,3,FALSE)</f>
        <v>1540</v>
      </c>
      <c r="D863" s="6" t="str">
        <f>VLOOKUP(A863,list!A:P,12,FALSE)</f>
        <v>Melissia</v>
      </c>
      <c r="E863" s="6" t="str">
        <f t="shared" ref="E863:R863" si="858">IF($B863&lt;E$3,1,"")</f>
        <v/>
      </c>
      <c r="F863" s="6" t="str">
        <f t="shared" si="858"/>
        <v/>
      </c>
      <c r="G863" s="6" t="str">
        <f t="shared" si="858"/>
        <v/>
      </c>
      <c r="H863" s="6">
        <f t="shared" si="858"/>
        <v>1</v>
      </c>
      <c r="I863" s="6">
        <f t="shared" si="858"/>
        <v>1</v>
      </c>
      <c r="J863" s="6">
        <f t="shared" si="858"/>
        <v>1</v>
      </c>
      <c r="K863" s="6">
        <f t="shared" si="858"/>
        <v>1</v>
      </c>
      <c r="L863" s="6">
        <f t="shared" si="858"/>
        <v>1</v>
      </c>
      <c r="M863" s="6">
        <f t="shared" si="858"/>
        <v>1</v>
      </c>
      <c r="N863" s="6">
        <f t="shared" si="858"/>
        <v>1</v>
      </c>
      <c r="O863" s="6">
        <f t="shared" si="858"/>
        <v>1</v>
      </c>
      <c r="P863" s="6">
        <f t="shared" si="858"/>
        <v>1</v>
      </c>
      <c r="Q863" s="6">
        <f t="shared" si="858"/>
        <v>1</v>
      </c>
      <c r="R863" s="6">
        <f t="shared" si="858"/>
        <v>1</v>
      </c>
    </row>
    <row r="864" spans="1:18" ht="13">
      <c r="A864" s="11" t="s">
        <v>2163</v>
      </c>
      <c r="B864" s="17">
        <f>VLOOKUP(A864,list!A:P,16,FALSE)</f>
        <v>45664</v>
      </c>
      <c r="C864" s="18">
        <f>VLOOKUP(A864,list!A:P,3,FALSE)</f>
        <v>1740</v>
      </c>
      <c r="D864" s="6" t="str">
        <f>VLOOKUP(A864,list!A:P,12,FALSE)</f>
        <v>Kolonaki</v>
      </c>
      <c r="E864" s="6" t="str">
        <f t="shared" ref="E864:R864" si="859">IF($B864&lt;E$3,1,"")</f>
        <v/>
      </c>
      <c r="F864" s="6" t="str">
        <f t="shared" si="859"/>
        <v/>
      </c>
      <c r="G864" s="6" t="str">
        <f t="shared" si="859"/>
        <v/>
      </c>
      <c r="H864" s="6">
        <f t="shared" si="859"/>
        <v>1</v>
      </c>
      <c r="I864" s="6">
        <f t="shared" si="859"/>
        <v>1</v>
      </c>
      <c r="J864" s="6">
        <f t="shared" si="859"/>
        <v>1</v>
      </c>
      <c r="K864" s="6">
        <f t="shared" si="859"/>
        <v>1</v>
      </c>
      <c r="L864" s="6">
        <f t="shared" si="859"/>
        <v>1</v>
      </c>
      <c r="M864" s="6">
        <f t="shared" si="859"/>
        <v>1</v>
      </c>
      <c r="N864" s="6">
        <f t="shared" si="859"/>
        <v>1</v>
      </c>
      <c r="O864" s="6">
        <f t="shared" si="859"/>
        <v>1</v>
      </c>
      <c r="P864" s="6">
        <f t="shared" si="859"/>
        <v>1</v>
      </c>
      <c r="Q864" s="6">
        <f t="shared" si="859"/>
        <v>1</v>
      </c>
      <c r="R864" s="6">
        <f t="shared" si="859"/>
        <v>1</v>
      </c>
    </row>
    <row r="865" spans="1:18" ht="13">
      <c r="A865" s="11" t="s">
        <v>4630</v>
      </c>
      <c r="B865" s="17">
        <f>VLOOKUP(A865,list!A:P,16,FALSE)</f>
        <v>45664</v>
      </c>
      <c r="C865" s="18">
        <f>VLOOKUP(A865,list!A:P,3,FALSE)</f>
        <v>2340</v>
      </c>
      <c r="D865" s="6" t="str">
        <f>VLOOKUP(A865,list!A:P,12,FALSE)</f>
        <v>Kifisia</v>
      </c>
      <c r="E865" s="6" t="str">
        <f t="shared" ref="E865:R865" si="860">IF($B865&lt;E$3,1,"")</f>
        <v/>
      </c>
      <c r="F865" s="6" t="str">
        <f t="shared" si="860"/>
        <v/>
      </c>
      <c r="G865" s="6" t="str">
        <f t="shared" si="860"/>
        <v/>
      </c>
      <c r="H865" s="6">
        <f t="shared" si="860"/>
        <v>1</v>
      </c>
      <c r="I865" s="6">
        <f t="shared" si="860"/>
        <v>1</v>
      </c>
      <c r="J865" s="6">
        <f t="shared" si="860"/>
        <v>1</v>
      </c>
      <c r="K865" s="6">
        <f t="shared" si="860"/>
        <v>1</v>
      </c>
      <c r="L865" s="6">
        <f t="shared" si="860"/>
        <v>1</v>
      </c>
      <c r="M865" s="6">
        <f t="shared" si="860"/>
        <v>1</v>
      </c>
      <c r="N865" s="6">
        <f t="shared" si="860"/>
        <v>1</v>
      </c>
      <c r="O865" s="6">
        <f t="shared" si="860"/>
        <v>1</v>
      </c>
      <c r="P865" s="6">
        <f t="shared" si="860"/>
        <v>1</v>
      </c>
      <c r="Q865" s="6">
        <f t="shared" si="860"/>
        <v>1</v>
      </c>
      <c r="R865" s="6">
        <f t="shared" si="860"/>
        <v>1</v>
      </c>
    </row>
    <row r="866" spans="1:18" ht="13">
      <c r="A866" s="11" t="s">
        <v>2166</v>
      </c>
      <c r="B866" s="17">
        <f>VLOOKUP(A866,list!A:P,16,FALSE)</f>
        <v>45695</v>
      </c>
      <c r="C866" s="18">
        <f>VLOOKUP(A866,list!A:P,3,FALSE)</f>
        <v>1080</v>
      </c>
      <c r="D866" s="6" t="str">
        <f>VLOOKUP(A866,list!A:P,12,FALSE)</f>
        <v>Koukaki</v>
      </c>
      <c r="E866" s="6" t="str">
        <f t="shared" ref="E866:R866" si="861">IF($B866&lt;E$3,1,"")</f>
        <v/>
      </c>
      <c r="F866" s="6" t="str">
        <f t="shared" si="861"/>
        <v/>
      </c>
      <c r="G866" s="6" t="str">
        <f t="shared" si="861"/>
        <v/>
      </c>
      <c r="H866" s="6" t="str">
        <f t="shared" si="861"/>
        <v/>
      </c>
      <c r="I866" s="6">
        <f t="shared" si="861"/>
        <v>1</v>
      </c>
      <c r="J866" s="6">
        <f t="shared" si="861"/>
        <v>1</v>
      </c>
      <c r="K866" s="6">
        <f t="shared" si="861"/>
        <v>1</v>
      </c>
      <c r="L866" s="6">
        <f t="shared" si="861"/>
        <v>1</v>
      </c>
      <c r="M866" s="6">
        <f t="shared" si="861"/>
        <v>1</v>
      </c>
      <c r="N866" s="6">
        <f t="shared" si="861"/>
        <v>1</v>
      </c>
      <c r="O866" s="6">
        <f t="shared" si="861"/>
        <v>1</v>
      </c>
      <c r="P866" s="6">
        <f t="shared" si="861"/>
        <v>1</v>
      </c>
      <c r="Q866" s="6">
        <f t="shared" si="861"/>
        <v>1</v>
      </c>
      <c r="R866" s="6">
        <f t="shared" si="861"/>
        <v>1</v>
      </c>
    </row>
    <row r="867" spans="1:18" ht="13">
      <c r="A867" s="11" t="s">
        <v>2169</v>
      </c>
      <c r="B867" s="17">
        <f>VLOOKUP(A867,list!A:P,16,FALSE)</f>
        <v>45695</v>
      </c>
      <c r="C867" s="18">
        <f>VLOOKUP(A867,list!A:P,3,FALSE)</f>
        <v>1670</v>
      </c>
      <c r="D867" s="6" t="str">
        <f>VLOOKUP(A867,list!A:P,12,FALSE)</f>
        <v>Elliniko</v>
      </c>
      <c r="E867" s="6" t="str">
        <f t="shared" ref="E867:R867" si="862">IF($B867&lt;E$3,1,"")</f>
        <v/>
      </c>
      <c r="F867" s="6" t="str">
        <f t="shared" si="862"/>
        <v/>
      </c>
      <c r="G867" s="6" t="str">
        <f t="shared" si="862"/>
        <v/>
      </c>
      <c r="H867" s="6" t="str">
        <f t="shared" si="862"/>
        <v/>
      </c>
      <c r="I867" s="6">
        <f t="shared" si="862"/>
        <v>1</v>
      </c>
      <c r="J867" s="6">
        <f t="shared" si="862"/>
        <v>1</v>
      </c>
      <c r="K867" s="6">
        <f t="shared" si="862"/>
        <v>1</v>
      </c>
      <c r="L867" s="6">
        <f t="shared" si="862"/>
        <v>1</v>
      </c>
      <c r="M867" s="6">
        <f t="shared" si="862"/>
        <v>1</v>
      </c>
      <c r="N867" s="6">
        <f t="shared" si="862"/>
        <v>1</v>
      </c>
      <c r="O867" s="6">
        <f t="shared" si="862"/>
        <v>1</v>
      </c>
      <c r="P867" s="6">
        <f t="shared" si="862"/>
        <v>1</v>
      </c>
      <c r="Q867" s="6">
        <f t="shared" si="862"/>
        <v>1</v>
      </c>
      <c r="R867" s="6">
        <f t="shared" si="862"/>
        <v>1</v>
      </c>
    </row>
    <row r="868" spans="1:18" ht="13">
      <c r="A868" s="11" t="s">
        <v>3896</v>
      </c>
      <c r="B868" s="17">
        <f>VLOOKUP(A868,list!A:P,16,FALSE)</f>
        <v>45695</v>
      </c>
      <c r="C868" s="18">
        <f>VLOOKUP(A868,list!A:P,3,FALSE)</f>
        <v>1760</v>
      </c>
      <c r="D868" s="6" t="str">
        <f>VLOOKUP(A868,list!A:P,12,FALSE)</f>
        <v>Vrilissia</v>
      </c>
      <c r="E868" s="6" t="str">
        <f t="shared" ref="E868:R868" si="863">IF($B868&lt;E$3,1,"")</f>
        <v/>
      </c>
      <c r="F868" s="6" t="str">
        <f t="shared" si="863"/>
        <v/>
      </c>
      <c r="G868" s="6" t="str">
        <f t="shared" si="863"/>
        <v/>
      </c>
      <c r="H868" s="6" t="str">
        <f t="shared" si="863"/>
        <v/>
      </c>
      <c r="I868" s="6">
        <f t="shared" si="863"/>
        <v>1</v>
      </c>
      <c r="J868" s="6">
        <f t="shared" si="863"/>
        <v>1</v>
      </c>
      <c r="K868" s="6">
        <f t="shared" si="863"/>
        <v>1</v>
      </c>
      <c r="L868" s="6">
        <f t="shared" si="863"/>
        <v>1</v>
      </c>
      <c r="M868" s="6">
        <f t="shared" si="863"/>
        <v>1</v>
      </c>
      <c r="N868" s="6">
        <f t="shared" si="863"/>
        <v>1</v>
      </c>
      <c r="O868" s="6">
        <f t="shared" si="863"/>
        <v>1</v>
      </c>
      <c r="P868" s="6">
        <f t="shared" si="863"/>
        <v>1</v>
      </c>
      <c r="Q868" s="6">
        <f t="shared" si="863"/>
        <v>1</v>
      </c>
      <c r="R868" s="6">
        <f t="shared" si="863"/>
        <v>1</v>
      </c>
    </row>
    <row r="869" spans="1:18" ht="13">
      <c r="A869" s="11" t="s">
        <v>3899</v>
      </c>
      <c r="B869" s="17">
        <f>VLOOKUP(A869,list!A:P,16,FALSE)</f>
        <v>45695</v>
      </c>
      <c r="C869" s="18">
        <f>VLOOKUP(A869,list!A:P,3,FALSE)</f>
        <v>1790</v>
      </c>
      <c r="D869" s="6" t="str">
        <f>VLOOKUP(A869,list!A:P,12,FALSE)</f>
        <v>Kifisia</v>
      </c>
      <c r="E869" s="6" t="str">
        <f t="shared" ref="E869:R869" si="864">IF($B869&lt;E$3,1,"")</f>
        <v/>
      </c>
      <c r="F869" s="6" t="str">
        <f t="shared" si="864"/>
        <v/>
      </c>
      <c r="G869" s="6" t="str">
        <f t="shared" si="864"/>
        <v/>
      </c>
      <c r="H869" s="6" t="str">
        <f t="shared" si="864"/>
        <v/>
      </c>
      <c r="I869" s="6">
        <f t="shared" si="864"/>
        <v>1</v>
      </c>
      <c r="J869" s="6">
        <f t="shared" si="864"/>
        <v>1</v>
      </c>
      <c r="K869" s="6">
        <f t="shared" si="864"/>
        <v>1</v>
      </c>
      <c r="L869" s="6">
        <f t="shared" si="864"/>
        <v>1</v>
      </c>
      <c r="M869" s="6">
        <f t="shared" si="864"/>
        <v>1</v>
      </c>
      <c r="N869" s="6">
        <f t="shared" si="864"/>
        <v>1</v>
      </c>
      <c r="O869" s="6">
        <f t="shared" si="864"/>
        <v>1</v>
      </c>
      <c r="P869" s="6">
        <f t="shared" si="864"/>
        <v>1</v>
      </c>
      <c r="Q869" s="6">
        <f t="shared" si="864"/>
        <v>1</v>
      </c>
      <c r="R869" s="6">
        <f t="shared" si="864"/>
        <v>1</v>
      </c>
    </row>
    <row r="870" spans="1:18" ht="13">
      <c r="A870" s="11" t="s">
        <v>3902</v>
      </c>
      <c r="B870" s="17">
        <f>VLOOKUP(A870,list!A:P,16,FALSE)</f>
        <v>45998</v>
      </c>
      <c r="C870" s="18">
        <f>VLOOKUP(A870,list!A:P,3,FALSE)</f>
        <v>2690</v>
      </c>
      <c r="D870" s="6" t="str">
        <f>VLOOKUP(A870,list!A:P,12,FALSE)</f>
        <v>Nea Erithrea</v>
      </c>
      <c r="E870" s="6" t="str">
        <f t="shared" ref="E870:R870" si="865">IF($B870&lt;E$3,1,"")</f>
        <v/>
      </c>
      <c r="F870" s="6" t="str">
        <f t="shared" si="865"/>
        <v/>
      </c>
      <c r="G870" s="6" t="str">
        <f t="shared" si="865"/>
        <v/>
      </c>
      <c r="H870" s="6" t="str">
        <f t="shared" si="865"/>
        <v/>
      </c>
      <c r="I870" s="6" t="str">
        <f t="shared" si="865"/>
        <v/>
      </c>
      <c r="J870" s="6" t="str">
        <f t="shared" si="865"/>
        <v/>
      </c>
      <c r="K870" s="6" t="str">
        <f t="shared" si="865"/>
        <v/>
      </c>
      <c r="L870" s="6" t="str">
        <f t="shared" si="865"/>
        <v/>
      </c>
      <c r="M870" s="6" t="str">
        <f t="shared" si="865"/>
        <v/>
      </c>
      <c r="N870" s="6" t="str">
        <f t="shared" si="865"/>
        <v/>
      </c>
      <c r="O870" s="6" t="str">
        <f t="shared" si="865"/>
        <v/>
      </c>
      <c r="P870" s="6" t="str">
        <f t="shared" si="865"/>
        <v/>
      </c>
      <c r="Q870" s="6" t="str">
        <f t="shared" si="865"/>
        <v/>
      </c>
      <c r="R870" s="6" t="str">
        <f t="shared" si="865"/>
        <v/>
      </c>
    </row>
    <row r="871" spans="1:18" ht="13">
      <c r="A871" s="11" t="s">
        <v>598</v>
      </c>
      <c r="B871" s="17">
        <f>VLOOKUP(A871,list!A:P,16,FALSE)</f>
        <v>45633</v>
      </c>
      <c r="C871" s="18">
        <f>VLOOKUP(A871,list!A:P,3,FALSE)</f>
        <v>870</v>
      </c>
      <c r="D871" s="6" t="str">
        <f>VLOOKUP(A871,list!A:P,12,FALSE)</f>
        <v>Marousi</v>
      </c>
      <c r="E871" s="6" t="str">
        <f t="shared" ref="E871:R871" si="866">IF($B871&lt;E$3,1,"")</f>
        <v/>
      </c>
      <c r="F871" s="6" t="str">
        <f t="shared" si="866"/>
        <v/>
      </c>
      <c r="G871" s="6">
        <f t="shared" si="866"/>
        <v>1</v>
      </c>
      <c r="H871" s="6">
        <f t="shared" si="866"/>
        <v>1</v>
      </c>
      <c r="I871" s="6">
        <f t="shared" si="866"/>
        <v>1</v>
      </c>
      <c r="J871" s="6">
        <f t="shared" si="866"/>
        <v>1</v>
      </c>
      <c r="K871" s="6">
        <f t="shared" si="866"/>
        <v>1</v>
      </c>
      <c r="L871" s="6">
        <f t="shared" si="866"/>
        <v>1</v>
      </c>
      <c r="M871" s="6">
        <f t="shared" si="866"/>
        <v>1</v>
      </c>
      <c r="N871" s="6">
        <f t="shared" si="866"/>
        <v>1</v>
      </c>
      <c r="O871" s="6">
        <f t="shared" si="866"/>
        <v>1</v>
      </c>
      <c r="P871" s="6">
        <f t="shared" si="866"/>
        <v>1</v>
      </c>
      <c r="Q871" s="6">
        <f t="shared" si="866"/>
        <v>1</v>
      </c>
      <c r="R871" s="6">
        <f t="shared" si="866"/>
        <v>1</v>
      </c>
    </row>
    <row r="872" spans="1:18" ht="13">
      <c r="A872" s="11" t="s">
        <v>2172</v>
      </c>
      <c r="B872" s="17">
        <f>VLOOKUP(A872,list!A:P,16,FALSE)</f>
        <v>45633</v>
      </c>
      <c r="C872" s="18">
        <f>VLOOKUP(A872,list!A:P,3,FALSE)</f>
        <v>1250</v>
      </c>
      <c r="D872" s="6" t="str">
        <f>VLOOKUP(A872,list!A:P,12,FALSE)</f>
        <v>Marousi</v>
      </c>
      <c r="E872" s="6" t="str">
        <f t="shared" ref="E872:R872" si="867">IF($B872&lt;E$3,1,"")</f>
        <v/>
      </c>
      <c r="F872" s="6" t="str">
        <f t="shared" si="867"/>
        <v/>
      </c>
      <c r="G872" s="6">
        <f t="shared" si="867"/>
        <v>1</v>
      </c>
      <c r="H872" s="6">
        <f t="shared" si="867"/>
        <v>1</v>
      </c>
      <c r="I872" s="6">
        <f t="shared" si="867"/>
        <v>1</v>
      </c>
      <c r="J872" s="6">
        <f t="shared" si="867"/>
        <v>1</v>
      </c>
      <c r="K872" s="6">
        <f t="shared" si="867"/>
        <v>1</v>
      </c>
      <c r="L872" s="6">
        <f t="shared" si="867"/>
        <v>1</v>
      </c>
      <c r="M872" s="6">
        <f t="shared" si="867"/>
        <v>1</v>
      </c>
      <c r="N872" s="6">
        <f t="shared" si="867"/>
        <v>1</v>
      </c>
      <c r="O872" s="6">
        <f t="shared" si="867"/>
        <v>1</v>
      </c>
      <c r="P872" s="6">
        <f t="shared" si="867"/>
        <v>1</v>
      </c>
      <c r="Q872" s="6">
        <f t="shared" si="867"/>
        <v>1</v>
      </c>
      <c r="R872" s="6">
        <f t="shared" si="867"/>
        <v>1</v>
      </c>
    </row>
    <row r="873" spans="1:18" ht="13">
      <c r="A873" s="11" t="s">
        <v>2175</v>
      </c>
      <c r="B873" s="17">
        <f>VLOOKUP(A873,list!A:P,16,FALSE)</f>
        <v>45633</v>
      </c>
      <c r="C873" s="18">
        <f>VLOOKUP(A873,list!A:P,3,FALSE)</f>
        <v>1450</v>
      </c>
      <c r="D873" s="6" t="str">
        <f>VLOOKUP(A873,list!A:P,12,FALSE)</f>
        <v>Palaio Faliro</v>
      </c>
      <c r="E873" s="6" t="str">
        <f t="shared" ref="E873:R873" si="868">IF($B873&lt;E$3,1,"")</f>
        <v/>
      </c>
      <c r="F873" s="6" t="str">
        <f t="shared" si="868"/>
        <v/>
      </c>
      <c r="G873" s="6">
        <f t="shared" si="868"/>
        <v>1</v>
      </c>
      <c r="H873" s="6">
        <f t="shared" si="868"/>
        <v>1</v>
      </c>
      <c r="I873" s="6">
        <f t="shared" si="868"/>
        <v>1</v>
      </c>
      <c r="J873" s="6">
        <f t="shared" si="868"/>
        <v>1</v>
      </c>
      <c r="K873" s="6">
        <f t="shared" si="868"/>
        <v>1</v>
      </c>
      <c r="L873" s="6">
        <f t="shared" si="868"/>
        <v>1</v>
      </c>
      <c r="M873" s="6">
        <f t="shared" si="868"/>
        <v>1</v>
      </c>
      <c r="N873" s="6">
        <f t="shared" si="868"/>
        <v>1</v>
      </c>
      <c r="O873" s="6">
        <f t="shared" si="868"/>
        <v>1</v>
      </c>
      <c r="P873" s="6">
        <f t="shared" si="868"/>
        <v>1</v>
      </c>
      <c r="Q873" s="6">
        <f t="shared" si="868"/>
        <v>1</v>
      </c>
      <c r="R873" s="6">
        <f t="shared" si="868"/>
        <v>1</v>
      </c>
    </row>
    <row r="874" spans="1:18" ht="13">
      <c r="A874" s="11" t="s">
        <v>2178</v>
      </c>
      <c r="B874" s="17">
        <f>VLOOKUP(A874,list!A:P,16,FALSE)</f>
        <v>45633</v>
      </c>
      <c r="C874" s="18">
        <f>VLOOKUP(A874,list!A:P,3,FALSE)</f>
        <v>1540</v>
      </c>
      <c r="D874" s="6" t="str">
        <f>VLOOKUP(A874,list!A:P,12,FALSE)</f>
        <v>Kifisia</v>
      </c>
      <c r="E874" s="6" t="str">
        <f t="shared" ref="E874:R874" si="869">IF($B874&lt;E$3,1,"")</f>
        <v/>
      </c>
      <c r="F874" s="6" t="str">
        <f t="shared" si="869"/>
        <v/>
      </c>
      <c r="G874" s="6">
        <f t="shared" si="869"/>
        <v>1</v>
      </c>
      <c r="H874" s="6">
        <f t="shared" si="869"/>
        <v>1</v>
      </c>
      <c r="I874" s="6">
        <f t="shared" si="869"/>
        <v>1</v>
      </c>
      <c r="J874" s="6">
        <f t="shared" si="869"/>
        <v>1</v>
      </c>
      <c r="K874" s="6">
        <f t="shared" si="869"/>
        <v>1</v>
      </c>
      <c r="L874" s="6">
        <f t="shared" si="869"/>
        <v>1</v>
      </c>
      <c r="M874" s="6">
        <f t="shared" si="869"/>
        <v>1</v>
      </c>
      <c r="N874" s="6">
        <f t="shared" si="869"/>
        <v>1</v>
      </c>
      <c r="O874" s="6">
        <f t="shared" si="869"/>
        <v>1</v>
      </c>
      <c r="P874" s="6">
        <f t="shared" si="869"/>
        <v>1</v>
      </c>
      <c r="Q874" s="6">
        <f t="shared" si="869"/>
        <v>1</v>
      </c>
      <c r="R874" s="6">
        <f t="shared" si="869"/>
        <v>1</v>
      </c>
    </row>
    <row r="875" spans="1:18" ht="13">
      <c r="A875" s="11" t="s">
        <v>3905</v>
      </c>
      <c r="B875" s="17">
        <f>VLOOKUP(A875,list!A:P,16,FALSE)</f>
        <v>45633</v>
      </c>
      <c r="C875" s="18">
        <f>VLOOKUP(A875,list!A:P,3,FALSE)</f>
        <v>1970</v>
      </c>
      <c r="D875" s="6" t="str">
        <f>VLOOKUP(A875,list!A:P,12,FALSE)</f>
        <v>Kifisia</v>
      </c>
      <c r="E875" s="6" t="str">
        <f t="shared" ref="E875:R875" si="870">IF($B875&lt;E$3,1,"")</f>
        <v/>
      </c>
      <c r="F875" s="6" t="str">
        <f t="shared" si="870"/>
        <v/>
      </c>
      <c r="G875" s="6">
        <f t="shared" si="870"/>
        <v>1</v>
      </c>
      <c r="H875" s="6">
        <f t="shared" si="870"/>
        <v>1</v>
      </c>
      <c r="I875" s="6">
        <f t="shared" si="870"/>
        <v>1</v>
      </c>
      <c r="J875" s="6">
        <f t="shared" si="870"/>
        <v>1</v>
      </c>
      <c r="K875" s="6">
        <f t="shared" si="870"/>
        <v>1</v>
      </c>
      <c r="L875" s="6">
        <f t="shared" si="870"/>
        <v>1</v>
      </c>
      <c r="M875" s="6">
        <f t="shared" si="870"/>
        <v>1</v>
      </c>
      <c r="N875" s="6">
        <f t="shared" si="870"/>
        <v>1</v>
      </c>
      <c r="O875" s="6">
        <f t="shared" si="870"/>
        <v>1</v>
      </c>
      <c r="P875" s="6">
        <f t="shared" si="870"/>
        <v>1</v>
      </c>
      <c r="Q875" s="6">
        <f t="shared" si="870"/>
        <v>1</v>
      </c>
      <c r="R875" s="6">
        <f t="shared" si="870"/>
        <v>1</v>
      </c>
    </row>
    <row r="876" spans="1:18" ht="13">
      <c r="A876" s="11" t="s">
        <v>4716</v>
      </c>
      <c r="B876" s="17">
        <f>VLOOKUP(A876,list!A:P,16,FALSE)</f>
        <v>45876</v>
      </c>
      <c r="C876" s="18">
        <f>VLOOKUP(A876,list!A:P,3,FALSE)</f>
        <v>860</v>
      </c>
      <c r="D876" s="6" t="str">
        <f>VLOOKUP(A876,list!A:P,12,FALSE)</f>
        <v>Lycabettus</v>
      </c>
      <c r="E876" s="6" t="str">
        <f t="shared" ref="E876:R876" si="871">IF($B876&lt;E$3,1,"")</f>
        <v/>
      </c>
      <c r="F876" s="6" t="str">
        <f t="shared" si="871"/>
        <v/>
      </c>
      <c r="G876" s="6" t="str">
        <f t="shared" si="871"/>
        <v/>
      </c>
      <c r="H876" s="6" t="str">
        <f t="shared" si="871"/>
        <v/>
      </c>
      <c r="I876" s="6" t="str">
        <f t="shared" si="871"/>
        <v/>
      </c>
      <c r="J876" s="6" t="str">
        <f t="shared" si="871"/>
        <v/>
      </c>
      <c r="K876" s="6" t="str">
        <f t="shared" si="871"/>
        <v/>
      </c>
      <c r="L876" s="6" t="str">
        <f t="shared" si="871"/>
        <v/>
      </c>
      <c r="M876" s="6" t="str">
        <f t="shared" si="871"/>
        <v/>
      </c>
      <c r="N876" s="6" t="str">
        <f t="shared" si="871"/>
        <v/>
      </c>
      <c r="O876" s="6">
        <f t="shared" si="871"/>
        <v>1</v>
      </c>
      <c r="P876" s="6">
        <f t="shared" si="871"/>
        <v>1</v>
      </c>
      <c r="Q876" s="6">
        <f t="shared" si="871"/>
        <v>1</v>
      </c>
      <c r="R876" s="6">
        <f t="shared" si="871"/>
        <v>1</v>
      </c>
    </row>
    <row r="877" spans="1:18" ht="13">
      <c r="A877" s="11" t="s">
        <v>2181</v>
      </c>
      <c r="B877" s="17">
        <f>VLOOKUP(A877,list!A:P,16,FALSE)</f>
        <v>45876</v>
      </c>
      <c r="C877" s="18">
        <f>VLOOKUP(A877,list!A:P,3,FALSE)</f>
        <v>1210</v>
      </c>
      <c r="D877" s="6" t="str">
        <f>VLOOKUP(A877,list!A:P,12,FALSE)</f>
        <v>Palaio Faliro</v>
      </c>
      <c r="E877" s="6" t="str">
        <f t="shared" ref="E877:R877" si="872">IF($B877&lt;E$3,1,"")</f>
        <v/>
      </c>
      <c r="F877" s="6" t="str">
        <f t="shared" si="872"/>
        <v/>
      </c>
      <c r="G877" s="6" t="str">
        <f t="shared" si="872"/>
        <v/>
      </c>
      <c r="H877" s="6" t="str">
        <f t="shared" si="872"/>
        <v/>
      </c>
      <c r="I877" s="6" t="str">
        <f t="shared" si="872"/>
        <v/>
      </c>
      <c r="J877" s="6" t="str">
        <f t="shared" si="872"/>
        <v/>
      </c>
      <c r="K877" s="6" t="str">
        <f t="shared" si="872"/>
        <v/>
      </c>
      <c r="L877" s="6" t="str">
        <f t="shared" si="872"/>
        <v/>
      </c>
      <c r="M877" s="6" t="str">
        <f t="shared" si="872"/>
        <v/>
      </c>
      <c r="N877" s="6" t="str">
        <f t="shared" si="872"/>
        <v/>
      </c>
      <c r="O877" s="6">
        <f t="shared" si="872"/>
        <v>1</v>
      </c>
      <c r="P877" s="6">
        <f t="shared" si="872"/>
        <v>1</v>
      </c>
      <c r="Q877" s="6">
        <f t="shared" si="872"/>
        <v>1</v>
      </c>
      <c r="R877" s="6">
        <f t="shared" si="872"/>
        <v>1</v>
      </c>
    </row>
    <row r="878" spans="1:18" ht="13">
      <c r="A878" s="11" t="s">
        <v>2184</v>
      </c>
      <c r="B878" s="17">
        <f>VLOOKUP(A878,list!A:P,16,FALSE)</f>
        <v>45876</v>
      </c>
      <c r="C878" s="18">
        <f>VLOOKUP(A878,list!A:P,3,FALSE)</f>
        <v>1220</v>
      </c>
      <c r="D878" s="6" t="str">
        <f>VLOOKUP(A878,list!A:P,12,FALSE)</f>
        <v>Ampelokipoi</v>
      </c>
      <c r="E878" s="6" t="str">
        <f t="shared" ref="E878:R878" si="873">IF($B878&lt;E$3,1,"")</f>
        <v/>
      </c>
      <c r="F878" s="6" t="str">
        <f t="shared" si="873"/>
        <v/>
      </c>
      <c r="G878" s="6" t="str">
        <f t="shared" si="873"/>
        <v/>
      </c>
      <c r="H878" s="6" t="str">
        <f t="shared" si="873"/>
        <v/>
      </c>
      <c r="I878" s="6" t="str">
        <f t="shared" si="873"/>
        <v/>
      </c>
      <c r="J878" s="6" t="str">
        <f t="shared" si="873"/>
        <v/>
      </c>
      <c r="K878" s="6" t="str">
        <f t="shared" si="873"/>
        <v/>
      </c>
      <c r="L878" s="6" t="str">
        <f t="shared" si="873"/>
        <v/>
      </c>
      <c r="M878" s="6" t="str">
        <f t="shared" si="873"/>
        <v/>
      </c>
      <c r="N878" s="6" t="str">
        <f t="shared" si="873"/>
        <v/>
      </c>
      <c r="O878" s="6">
        <f t="shared" si="873"/>
        <v>1</v>
      </c>
      <c r="P878" s="6">
        <f t="shared" si="873"/>
        <v>1</v>
      </c>
      <c r="Q878" s="6">
        <f t="shared" si="873"/>
        <v>1</v>
      </c>
      <c r="R878" s="6">
        <f t="shared" si="873"/>
        <v>1</v>
      </c>
    </row>
    <row r="879" spans="1:18" ht="13">
      <c r="A879" s="11" t="s">
        <v>2187</v>
      </c>
      <c r="B879" s="17">
        <f>VLOOKUP(A879,list!A:P,16,FALSE)</f>
        <v>45876</v>
      </c>
      <c r="C879" s="18">
        <f>VLOOKUP(A879,list!A:P,3,FALSE)</f>
        <v>1430</v>
      </c>
      <c r="D879" s="6" t="str">
        <f>VLOOKUP(A879,list!A:P,12,FALSE)</f>
        <v>Marousi</v>
      </c>
      <c r="E879" s="6" t="str">
        <f t="shared" ref="E879:R879" si="874">IF($B879&lt;E$3,1,"")</f>
        <v/>
      </c>
      <c r="F879" s="6" t="str">
        <f t="shared" si="874"/>
        <v/>
      </c>
      <c r="G879" s="6" t="str">
        <f t="shared" si="874"/>
        <v/>
      </c>
      <c r="H879" s="6" t="str">
        <f t="shared" si="874"/>
        <v/>
      </c>
      <c r="I879" s="6" t="str">
        <f t="shared" si="874"/>
        <v/>
      </c>
      <c r="J879" s="6" t="str">
        <f t="shared" si="874"/>
        <v/>
      </c>
      <c r="K879" s="6" t="str">
        <f t="shared" si="874"/>
        <v/>
      </c>
      <c r="L879" s="6" t="str">
        <f t="shared" si="874"/>
        <v/>
      </c>
      <c r="M879" s="6" t="str">
        <f t="shared" si="874"/>
        <v/>
      </c>
      <c r="N879" s="6" t="str">
        <f t="shared" si="874"/>
        <v/>
      </c>
      <c r="O879" s="6">
        <f t="shared" si="874"/>
        <v>1</v>
      </c>
      <c r="P879" s="6">
        <f t="shared" si="874"/>
        <v>1</v>
      </c>
      <c r="Q879" s="6">
        <f t="shared" si="874"/>
        <v>1</v>
      </c>
      <c r="R879" s="6">
        <f t="shared" si="874"/>
        <v>1</v>
      </c>
    </row>
    <row r="880" spans="1:18" ht="13">
      <c r="A880" s="11" t="s">
        <v>2190</v>
      </c>
      <c r="B880" s="17">
        <f>VLOOKUP(A880,list!A:P,16,FALSE)</f>
        <v>46271</v>
      </c>
      <c r="C880" s="18">
        <f>VLOOKUP(A880,list!A:P,3,FALSE)</f>
        <v>1090</v>
      </c>
      <c r="D880" s="6" t="str">
        <f>VLOOKUP(A880,list!A:P,12,FALSE)</f>
        <v>Ampelokipoi</v>
      </c>
      <c r="E880" s="6" t="str">
        <f t="shared" ref="E880:R880" si="875">IF($B880&lt;E$3,1,"")</f>
        <v/>
      </c>
      <c r="F880" s="6" t="str">
        <f t="shared" si="875"/>
        <v/>
      </c>
      <c r="G880" s="6" t="str">
        <f t="shared" si="875"/>
        <v/>
      </c>
      <c r="H880" s="6" t="str">
        <f t="shared" si="875"/>
        <v/>
      </c>
      <c r="I880" s="6" t="str">
        <f t="shared" si="875"/>
        <v/>
      </c>
      <c r="J880" s="6" t="str">
        <f t="shared" si="875"/>
        <v/>
      </c>
      <c r="K880" s="6" t="str">
        <f t="shared" si="875"/>
        <v/>
      </c>
      <c r="L880" s="6" t="str">
        <f t="shared" si="875"/>
        <v/>
      </c>
      <c r="M880" s="6" t="str">
        <f t="shared" si="875"/>
        <v/>
      </c>
      <c r="N880" s="6" t="str">
        <f t="shared" si="875"/>
        <v/>
      </c>
      <c r="O880" s="6" t="str">
        <f t="shared" si="875"/>
        <v/>
      </c>
      <c r="P880" s="6" t="str">
        <f t="shared" si="875"/>
        <v/>
      </c>
      <c r="Q880" s="6" t="str">
        <f t="shared" si="875"/>
        <v/>
      </c>
      <c r="R880" s="6" t="str">
        <f t="shared" si="875"/>
        <v/>
      </c>
    </row>
    <row r="881" spans="1:18" ht="13">
      <c r="A881" s="11" t="s">
        <v>2193</v>
      </c>
      <c r="B881" s="17">
        <f>VLOOKUP(A881,list!A:P,16,FALSE)</f>
        <v>45906</v>
      </c>
      <c r="C881" s="18">
        <f>VLOOKUP(A881,list!A:P,3,FALSE)</f>
        <v>810</v>
      </c>
      <c r="D881" s="6" t="str">
        <f>VLOOKUP(A881,list!A:P,12,FALSE)</f>
        <v>Ampelokipoi</v>
      </c>
      <c r="E881" s="6" t="str">
        <f t="shared" ref="E881:R881" si="876">IF($B881&lt;E$3,1,"")</f>
        <v/>
      </c>
      <c r="F881" s="6" t="str">
        <f t="shared" si="876"/>
        <v/>
      </c>
      <c r="G881" s="6" t="str">
        <f t="shared" si="876"/>
        <v/>
      </c>
      <c r="H881" s="6" t="str">
        <f t="shared" si="876"/>
        <v/>
      </c>
      <c r="I881" s="6" t="str">
        <f t="shared" si="876"/>
        <v/>
      </c>
      <c r="J881" s="6" t="str">
        <f t="shared" si="876"/>
        <v/>
      </c>
      <c r="K881" s="6" t="str">
        <f t="shared" si="876"/>
        <v/>
      </c>
      <c r="L881" s="6" t="str">
        <f t="shared" si="876"/>
        <v/>
      </c>
      <c r="M881" s="6" t="str">
        <f t="shared" si="876"/>
        <v/>
      </c>
      <c r="N881" s="6" t="str">
        <f t="shared" si="876"/>
        <v/>
      </c>
      <c r="O881" s="6" t="str">
        <f t="shared" si="876"/>
        <v/>
      </c>
      <c r="P881" s="6">
        <f t="shared" si="876"/>
        <v>1</v>
      </c>
      <c r="Q881" s="6">
        <f t="shared" si="876"/>
        <v>1</v>
      </c>
      <c r="R881" s="6">
        <f t="shared" si="876"/>
        <v>1</v>
      </c>
    </row>
    <row r="882" spans="1:18" ht="13">
      <c r="A882" s="11" t="s">
        <v>601</v>
      </c>
      <c r="B882" s="17">
        <f>VLOOKUP(A882,list!A:P,16,FALSE)</f>
        <v>45906</v>
      </c>
      <c r="C882" s="18">
        <f>VLOOKUP(A882,list!A:P,3,FALSE)</f>
        <v>920</v>
      </c>
      <c r="D882" s="6" t="str">
        <f>VLOOKUP(A882,list!A:P,12,FALSE)</f>
        <v>Marousi</v>
      </c>
      <c r="E882" s="6" t="str">
        <f t="shared" ref="E882:R882" si="877">IF($B882&lt;E$3,1,"")</f>
        <v/>
      </c>
      <c r="F882" s="6" t="str">
        <f t="shared" si="877"/>
        <v/>
      </c>
      <c r="G882" s="6" t="str">
        <f t="shared" si="877"/>
        <v/>
      </c>
      <c r="H882" s="6" t="str">
        <f t="shared" si="877"/>
        <v/>
      </c>
      <c r="I882" s="6" t="str">
        <f t="shared" si="877"/>
        <v/>
      </c>
      <c r="J882" s="6" t="str">
        <f t="shared" si="877"/>
        <v/>
      </c>
      <c r="K882" s="6" t="str">
        <f t="shared" si="877"/>
        <v/>
      </c>
      <c r="L882" s="6" t="str">
        <f t="shared" si="877"/>
        <v/>
      </c>
      <c r="M882" s="6" t="str">
        <f t="shared" si="877"/>
        <v/>
      </c>
      <c r="N882" s="6" t="str">
        <f t="shared" si="877"/>
        <v/>
      </c>
      <c r="O882" s="6" t="str">
        <f t="shared" si="877"/>
        <v/>
      </c>
      <c r="P882" s="6">
        <f t="shared" si="877"/>
        <v>1</v>
      </c>
      <c r="Q882" s="6">
        <f t="shared" si="877"/>
        <v>1</v>
      </c>
      <c r="R882" s="6">
        <f t="shared" si="877"/>
        <v>1</v>
      </c>
    </row>
    <row r="883" spans="1:18" ht="13">
      <c r="A883" s="11" t="s">
        <v>3908</v>
      </c>
      <c r="B883" s="17">
        <f>VLOOKUP(A883,list!A:P,16,FALSE)</f>
        <v>45906</v>
      </c>
      <c r="C883" s="18">
        <f>VLOOKUP(A883,list!A:P,3,FALSE)</f>
        <v>1420</v>
      </c>
      <c r="D883" s="6" t="str">
        <f>VLOOKUP(A883,list!A:P,12,FALSE)</f>
        <v>Agia Paraskevi</v>
      </c>
      <c r="E883" s="6" t="str">
        <f t="shared" ref="E883:R883" si="878">IF($B883&lt;E$3,1,"")</f>
        <v/>
      </c>
      <c r="F883" s="6" t="str">
        <f t="shared" si="878"/>
        <v/>
      </c>
      <c r="G883" s="6" t="str">
        <f t="shared" si="878"/>
        <v/>
      </c>
      <c r="H883" s="6" t="str">
        <f t="shared" si="878"/>
        <v/>
      </c>
      <c r="I883" s="6" t="str">
        <f t="shared" si="878"/>
        <v/>
      </c>
      <c r="J883" s="6" t="str">
        <f t="shared" si="878"/>
        <v/>
      </c>
      <c r="K883" s="6" t="str">
        <f t="shared" si="878"/>
        <v/>
      </c>
      <c r="L883" s="6" t="str">
        <f t="shared" si="878"/>
        <v/>
      </c>
      <c r="M883" s="6" t="str">
        <f t="shared" si="878"/>
        <v/>
      </c>
      <c r="N883" s="6" t="str">
        <f t="shared" si="878"/>
        <v/>
      </c>
      <c r="O883" s="6" t="str">
        <f t="shared" si="878"/>
        <v/>
      </c>
      <c r="P883" s="6">
        <f t="shared" si="878"/>
        <v>1</v>
      </c>
      <c r="Q883" s="6">
        <f t="shared" si="878"/>
        <v>1</v>
      </c>
      <c r="R883" s="6">
        <f t="shared" si="878"/>
        <v>1</v>
      </c>
    </row>
    <row r="884" spans="1:18" ht="13">
      <c r="A884" s="11" t="s">
        <v>3911</v>
      </c>
      <c r="B884" s="17">
        <f>VLOOKUP(A884,list!A:P,16,FALSE)</f>
        <v>45906</v>
      </c>
      <c r="C884" s="18">
        <f>VLOOKUP(A884,list!A:P,3,FALSE)</f>
        <v>1630</v>
      </c>
      <c r="D884" s="6" t="str">
        <f>VLOOKUP(A884,list!A:P,12,FALSE)</f>
        <v>Vrilissia</v>
      </c>
      <c r="E884" s="6" t="str">
        <f t="shared" ref="E884:R884" si="879">IF($B884&lt;E$3,1,"")</f>
        <v/>
      </c>
      <c r="F884" s="6" t="str">
        <f t="shared" si="879"/>
        <v/>
      </c>
      <c r="G884" s="6" t="str">
        <f t="shared" si="879"/>
        <v/>
      </c>
      <c r="H884" s="6" t="str">
        <f t="shared" si="879"/>
        <v/>
      </c>
      <c r="I884" s="6" t="str">
        <f t="shared" si="879"/>
        <v/>
      </c>
      <c r="J884" s="6" t="str">
        <f t="shared" si="879"/>
        <v/>
      </c>
      <c r="K884" s="6" t="str">
        <f t="shared" si="879"/>
        <v/>
      </c>
      <c r="L884" s="6" t="str">
        <f t="shared" si="879"/>
        <v/>
      </c>
      <c r="M884" s="6" t="str">
        <f t="shared" si="879"/>
        <v/>
      </c>
      <c r="N884" s="6" t="str">
        <f t="shared" si="879"/>
        <v/>
      </c>
      <c r="O884" s="6" t="str">
        <f t="shared" si="879"/>
        <v/>
      </c>
      <c r="P884" s="6">
        <f t="shared" si="879"/>
        <v>1</v>
      </c>
      <c r="Q884" s="6">
        <f t="shared" si="879"/>
        <v>1</v>
      </c>
      <c r="R884" s="6">
        <f t="shared" si="879"/>
        <v>1</v>
      </c>
    </row>
    <row r="885" spans="1:18" ht="13">
      <c r="A885" s="11" t="s">
        <v>2196</v>
      </c>
      <c r="B885" s="17">
        <f>VLOOKUP(A885,list!A:P,16,FALSE)</f>
        <v>45906</v>
      </c>
      <c r="C885" s="18">
        <f>VLOOKUP(A885,list!A:P,3,FALSE)</f>
        <v>1850</v>
      </c>
      <c r="D885" s="6" t="str">
        <f>VLOOKUP(A885,list!A:P,12,FALSE)</f>
        <v>Kolonaki</v>
      </c>
      <c r="E885" s="6" t="str">
        <f t="shared" ref="E885:R885" si="880">IF($B885&lt;E$3,1,"")</f>
        <v/>
      </c>
      <c r="F885" s="6" t="str">
        <f t="shared" si="880"/>
        <v/>
      </c>
      <c r="G885" s="6" t="str">
        <f t="shared" si="880"/>
        <v/>
      </c>
      <c r="H885" s="6" t="str">
        <f t="shared" si="880"/>
        <v/>
      </c>
      <c r="I885" s="6" t="str">
        <f t="shared" si="880"/>
        <v/>
      </c>
      <c r="J885" s="6" t="str">
        <f t="shared" si="880"/>
        <v/>
      </c>
      <c r="K885" s="6" t="str">
        <f t="shared" si="880"/>
        <v/>
      </c>
      <c r="L885" s="6" t="str">
        <f t="shared" si="880"/>
        <v/>
      </c>
      <c r="M885" s="6" t="str">
        <f t="shared" si="880"/>
        <v/>
      </c>
      <c r="N885" s="6" t="str">
        <f t="shared" si="880"/>
        <v/>
      </c>
      <c r="O885" s="6" t="str">
        <f t="shared" si="880"/>
        <v/>
      </c>
      <c r="P885" s="6">
        <f t="shared" si="880"/>
        <v>1</v>
      </c>
      <c r="Q885" s="6">
        <f t="shared" si="880"/>
        <v>1</v>
      </c>
      <c r="R885" s="6">
        <f t="shared" si="880"/>
        <v>1</v>
      </c>
    </row>
    <row r="886" spans="1:18" ht="13">
      <c r="A886" s="11" t="s">
        <v>2199</v>
      </c>
      <c r="B886" s="17">
        <f>VLOOKUP(A886,list!A:P,16,FALSE)</f>
        <v>46301</v>
      </c>
      <c r="C886" s="18">
        <f>VLOOKUP(A886,list!A:P,3,FALSE)</f>
        <v>1310</v>
      </c>
      <c r="D886" s="6" t="str">
        <f>VLOOKUP(A886,list!A:P,12,FALSE)</f>
        <v>Chalandri</v>
      </c>
      <c r="E886" s="6" t="str">
        <f t="shared" ref="E886:R886" si="881">IF($B886&lt;E$3,1,"")</f>
        <v/>
      </c>
      <c r="F886" s="6" t="str">
        <f t="shared" si="881"/>
        <v/>
      </c>
      <c r="G886" s="6" t="str">
        <f t="shared" si="881"/>
        <v/>
      </c>
      <c r="H886" s="6" t="str">
        <f t="shared" si="881"/>
        <v/>
      </c>
      <c r="I886" s="6" t="str">
        <f t="shared" si="881"/>
        <v/>
      </c>
      <c r="J886" s="6" t="str">
        <f t="shared" si="881"/>
        <v/>
      </c>
      <c r="K886" s="6" t="str">
        <f t="shared" si="881"/>
        <v/>
      </c>
      <c r="L886" s="6" t="str">
        <f t="shared" si="881"/>
        <v/>
      </c>
      <c r="M886" s="6" t="str">
        <f t="shared" si="881"/>
        <v/>
      </c>
      <c r="N886" s="6" t="str">
        <f t="shared" si="881"/>
        <v/>
      </c>
      <c r="O886" s="6" t="str">
        <f t="shared" si="881"/>
        <v/>
      </c>
      <c r="P886" s="6" t="str">
        <f t="shared" si="881"/>
        <v/>
      </c>
      <c r="Q886" s="6" t="str">
        <f t="shared" si="881"/>
        <v/>
      </c>
      <c r="R886" s="6" t="str">
        <f t="shared" si="881"/>
        <v/>
      </c>
    </row>
    <row r="887" spans="1:18" ht="13">
      <c r="A887" s="11" t="s">
        <v>4633</v>
      </c>
      <c r="B887" s="17">
        <f>VLOOKUP(A887,list!A:P,16,FALSE)</f>
        <v>45967</v>
      </c>
      <c r="C887" s="18">
        <f>VLOOKUP(A887,list!A:P,3,FALSE)</f>
        <v>1840</v>
      </c>
      <c r="D887" s="6" t="str">
        <f>VLOOKUP(A887,list!A:P,12,FALSE)</f>
        <v>Marousi</v>
      </c>
      <c r="E887" s="6" t="str">
        <f t="shared" ref="E887:R887" si="882">IF($B887&lt;E$3,1,"")</f>
        <v/>
      </c>
      <c r="F887" s="6" t="str">
        <f t="shared" si="882"/>
        <v/>
      </c>
      <c r="G887" s="6" t="str">
        <f t="shared" si="882"/>
        <v/>
      </c>
      <c r="H887" s="6" t="str">
        <f t="shared" si="882"/>
        <v/>
      </c>
      <c r="I887" s="6" t="str">
        <f t="shared" si="882"/>
        <v/>
      </c>
      <c r="J887" s="6" t="str">
        <f t="shared" si="882"/>
        <v/>
      </c>
      <c r="K887" s="6" t="str">
        <f t="shared" si="882"/>
        <v/>
      </c>
      <c r="L887" s="6" t="str">
        <f t="shared" si="882"/>
        <v/>
      </c>
      <c r="M887" s="6" t="str">
        <f t="shared" si="882"/>
        <v/>
      </c>
      <c r="N887" s="6" t="str">
        <f t="shared" si="882"/>
        <v/>
      </c>
      <c r="O887" s="6" t="str">
        <f t="shared" si="882"/>
        <v/>
      </c>
      <c r="P887" s="6" t="str">
        <f t="shared" si="882"/>
        <v/>
      </c>
      <c r="Q887" s="6" t="str">
        <f t="shared" si="882"/>
        <v/>
      </c>
      <c r="R887" s="6">
        <f t="shared" si="882"/>
        <v>1</v>
      </c>
    </row>
    <row r="888" spans="1:18" ht="13">
      <c r="A888" s="11" t="s">
        <v>2202</v>
      </c>
      <c r="B888" s="17">
        <f>VLOOKUP(A888,list!A:P,16,FALSE)</f>
        <v>45602</v>
      </c>
      <c r="C888" s="18">
        <f>VLOOKUP(A888,list!A:P,3,FALSE)</f>
        <v>1180</v>
      </c>
      <c r="D888" s="6" t="str">
        <f>VLOOKUP(A888,list!A:P,12,FALSE)</f>
        <v>Alimos</v>
      </c>
      <c r="E888" s="6" t="str">
        <f t="shared" ref="E888:R888" si="883">IF($B888&lt;E$3,1,"")</f>
        <v/>
      </c>
      <c r="F888" s="6">
        <f t="shared" si="883"/>
        <v>1</v>
      </c>
      <c r="G888" s="6">
        <f t="shared" si="883"/>
        <v>1</v>
      </c>
      <c r="H888" s="6">
        <f t="shared" si="883"/>
        <v>1</v>
      </c>
      <c r="I888" s="6">
        <f t="shared" si="883"/>
        <v>1</v>
      </c>
      <c r="J888" s="6">
        <f t="shared" si="883"/>
        <v>1</v>
      </c>
      <c r="K888" s="6">
        <f t="shared" si="883"/>
        <v>1</v>
      </c>
      <c r="L888" s="6">
        <f t="shared" si="883"/>
        <v>1</v>
      </c>
      <c r="M888" s="6">
        <f t="shared" si="883"/>
        <v>1</v>
      </c>
      <c r="N888" s="6">
        <f t="shared" si="883"/>
        <v>1</v>
      </c>
      <c r="O888" s="6">
        <f t="shared" si="883"/>
        <v>1</v>
      </c>
      <c r="P888" s="6">
        <f t="shared" si="883"/>
        <v>1</v>
      </c>
      <c r="Q888" s="6">
        <f t="shared" si="883"/>
        <v>1</v>
      </c>
      <c r="R888" s="6">
        <f t="shared" si="883"/>
        <v>1</v>
      </c>
    </row>
    <row r="889" spans="1:18" ht="13">
      <c r="A889" s="11" t="s">
        <v>3914</v>
      </c>
      <c r="B889" s="17">
        <f>VLOOKUP(A889,list!A:P,16,FALSE)</f>
        <v>45602</v>
      </c>
      <c r="C889" s="18">
        <f>VLOOKUP(A889,list!A:P,3,FALSE)</f>
        <v>1350</v>
      </c>
      <c r="D889" s="6" t="str">
        <f>VLOOKUP(A889,list!A:P,12,FALSE)</f>
        <v>Marousi</v>
      </c>
      <c r="E889" s="6" t="str">
        <f t="shared" ref="E889:R889" si="884">IF($B889&lt;E$3,1,"")</f>
        <v/>
      </c>
      <c r="F889" s="6">
        <f t="shared" si="884"/>
        <v>1</v>
      </c>
      <c r="G889" s="6">
        <f t="shared" si="884"/>
        <v>1</v>
      </c>
      <c r="H889" s="6">
        <f t="shared" si="884"/>
        <v>1</v>
      </c>
      <c r="I889" s="6">
        <f t="shared" si="884"/>
        <v>1</v>
      </c>
      <c r="J889" s="6">
        <f t="shared" si="884"/>
        <v>1</v>
      </c>
      <c r="K889" s="6">
        <f t="shared" si="884"/>
        <v>1</v>
      </c>
      <c r="L889" s="6">
        <f t="shared" si="884"/>
        <v>1</v>
      </c>
      <c r="M889" s="6">
        <f t="shared" si="884"/>
        <v>1</v>
      </c>
      <c r="N889" s="6">
        <f t="shared" si="884"/>
        <v>1</v>
      </c>
      <c r="O889" s="6">
        <f t="shared" si="884"/>
        <v>1</v>
      </c>
      <c r="P889" s="6">
        <f t="shared" si="884"/>
        <v>1</v>
      </c>
      <c r="Q889" s="6">
        <f t="shared" si="884"/>
        <v>1</v>
      </c>
      <c r="R889" s="6">
        <f t="shared" si="884"/>
        <v>1</v>
      </c>
    </row>
    <row r="890" spans="1:18" ht="13">
      <c r="A890" s="11" t="s">
        <v>2205</v>
      </c>
      <c r="B890" s="17">
        <f>VLOOKUP(A890,list!A:P,16,FALSE)</f>
        <v>45783</v>
      </c>
      <c r="C890" s="18">
        <f>VLOOKUP(A890,list!A:P,3,FALSE)</f>
        <v>1120</v>
      </c>
      <c r="D890" s="6" t="str">
        <f>VLOOKUP(A890,list!A:P,12,FALSE)</f>
        <v>Nea Smyrni</v>
      </c>
      <c r="E890" s="6" t="str">
        <f t="shared" ref="E890:R890" si="885">IF($B890&lt;E$3,1,"")</f>
        <v/>
      </c>
      <c r="F890" s="6" t="str">
        <f t="shared" si="885"/>
        <v/>
      </c>
      <c r="G890" s="6" t="str">
        <f t="shared" si="885"/>
        <v/>
      </c>
      <c r="H890" s="6" t="str">
        <f t="shared" si="885"/>
        <v/>
      </c>
      <c r="I890" s="6" t="str">
        <f t="shared" si="885"/>
        <v/>
      </c>
      <c r="J890" s="6" t="str">
        <f t="shared" si="885"/>
        <v/>
      </c>
      <c r="K890" s="6" t="str">
        <f t="shared" si="885"/>
        <v/>
      </c>
      <c r="L890" s="6">
        <f t="shared" si="885"/>
        <v>1</v>
      </c>
      <c r="M890" s="6">
        <f t="shared" si="885"/>
        <v>1</v>
      </c>
      <c r="N890" s="6">
        <f t="shared" si="885"/>
        <v>1</v>
      </c>
      <c r="O890" s="6">
        <f t="shared" si="885"/>
        <v>1</v>
      </c>
      <c r="P890" s="6">
        <f t="shared" si="885"/>
        <v>1</v>
      </c>
      <c r="Q890" s="6">
        <f t="shared" si="885"/>
        <v>1</v>
      </c>
      <c r="R890" s="6">
        <f t="shared" si="885"/>
        <v>1</v>
      </c>
    </row>
    <row r="891" spans="1:18" ht="13">
      <c r="A891" s="11" t="s">
        <v>2208</v>
      </c>
      <c r="B891" s="17">
        <f>VLOOKUP(A891,list!A:P,16,FALSE)</f>
        <v>45783</v>
      </c>
      <c r="C891" s="18">
        <f>VLOOKUP(A891,list!A:P,3,FALSE)</f>
        <v>1210</v>
      </c>
      <c r="D891" s="6" t="str">
        <f>VLOOKUP(A891,list!A:P,12,FALSE)</f>
        <v>Neo Psychiko</v>
      </c>
      <c r="E891" s="6" t="str">
        <f t="shared" ref="E891:R891" si="886">IF($B891&lt;E$3,1,"")</f>
        <v/>
      </c>
      <c r="F891" s="6" t="str">
        <f t="shared" si="886"/>
        <v/>
      </c>
      <c r="G891" s="6" t="str">
        <f t="shared" si="886"/>
        <v/>
      </c>
      <c r="H891" s="6" t="str">
        <f t="shared" si="886"/>
        <v/>
      </c>
      <c r="I891" s="6" t="str">
        <f t="shared" si="886"/>
        <v/>
      </c>
      <c r="J891" s="6" t="str">
        <f t="shared" si="886"/>
        <v/>
      </c>
      <c r="K891" s="6" t="str">
        <f t="shared" si="886"/>
        <v/>
      </c>
      <c r="L891" s="6">
        <f t="shared" si="886"/>
        <v>1</v>
      </c>
      <c r="M891" s="6">
        <f t="shared" si="886"/>
        <v>1</v>
      </c>
      <c r="N891" s="6">
        <f t="shared" si="886"/>
        <v>1</v>
      </c>
      <c r="O891" s="6">
        <f t="shared" si="886"/>
        <v>1</v>
      </c>
      <c r="P891" s="6">
        <f t="shared" si="886"/>
        <v>1</v>
      </c>
      <c r="Q891" s="6">
        <f t="shared" si="886"/>
        <v>1</v>
      </c>
      <c r="R891" s="6">
        <f t="shared" si="886"/>
        <v>1</v>
      </c>
    </row>
    <row r="892" spans="1:18" ht="13">
      <c r="A892" s="11" t="s">
        <v>2211</v>
      </c>
      <c r="B892" s="17">
        <f>VLOOKUP(A892,list!A:P,16,FALSE)</f>
        <v>45783</v>
      </c>
      <c r="C892" s="18">
        <f>VLOOKUP(A892,list!A:P,3,FALSE)</f>
        <v>1320</v>
      </c>
      <c r="D892" s="6" t="str">
        <f>VLOOKUP(A892,list!A:P,12,FALSE)</f>
        <v>Marousi</v>
      </c>
      <c r="E892" s="6" t="str">
        <f t="shared" ref="E892:R892" si="887">IF($B892&lt;E$3,1,"")</f>
        <v/>
      </c>
      <c r="F892" s="6" t="str">
        <f t="shared" si="887"/>
        <v/>
      </c>
      <c r="G892" s="6" t="str">
        <f t="shared" si="887"/>
        <v/>
      </c>
      <c r="H892" s="6" t="str">
        <f t="shared" si="887"/>
        <v/>
      </c>
      <c r="I892" s="6" t="str">
        <f t="shared" si="887"/>
        <v/>
      </c>
      <c r="J892" s="6" t="str">
        <f t="shared" si="887"/>
        <v/>
      </c>
      <c r="K892" s="6" t="str">
        <f t="shared" si="887"/>
        <v/>
      </c>
      <c r="L892" s="6">
        <f t="shared" si="887"/>
        <v>1</v>
      </c>
      <c r="M892" s="6">
        <f t="shared" si="887"/>
        <v>1</v>
      </c>
      <c r="N892" s="6">
        <f t="shared" si="887"/>
        <v>1</v>
      </c>
      <c r="O892" s="6">
        <f t="shared" si="887"/>
        <v>1</v>
      </c>
      <c r="P892" s="6">
        <f t="shared" si="887"/>
        <v>1</v>
      </c>
      <c r="Q892" s="6">
        <f t="shared" si="887"/>
        <v>1</v>
      </c>
      <c r="R892" s="6">
        <f t="shared" si="887"/>
        <v>1</v>
      </c>
    </row>
    <row r="893" spans="1:18" ht="13">
      <c r="A893" s="11" t="s">
        <v>3917</v>
      </c>
      <c r="B893" s="17">
        <f>VLOOKUP(A893,list!A:P,16,FALSE)</f>
        <v>45783</v>
      </c>
      <c r="C893" s="18">
        <f>VLOOKUP(A893,list!A:P,3,FALSE)</f>
        <v>1510</v>
      </c>
      <c r="D893" s="6" t="str">
        <f>VLOOKUP(A893,list!A:P,12,FALSE)</f>
        <v>Chalandri</v>
      </c>
      <c r="E893" s="6" t="str">
        <f t="shared" ref="E893:R893" si="888">IF($B893&lt;E$3,1,"")</f>
        <v/>
      </c>
      <c r="F893" s="6" t="str">
        <f t="shared" si="888"/>
        <v/>
      </c>
      <c r="G893" s="6" t="str">
        <f t="shared" si="888"/>
        <v/>
      </c>
      <c r="H893" s="6" t="str">
        <f t="shared" si="888"/>
        <v/>
      </c>
      <c r="I893" s="6" t="str">
        <f t="shared" si="888"/>
        <v/>
      </c>
      <c r="J893" s="6" t="str">
        <f t="shared" si="888"/>
        <v/>
      </c>
      <c r="K893" s="6" t="str">
        <f t="shared" si="888"/>
        <v/>
      </c>
      <c r="L893" s="6">
        <f t="shared" si="888"/>
        <v>1</v>
      </c>
      <c r="M893" s="6">
        <f t="shared" si="888"/>
        <v>1</v>
      </c>
      <c r="N893" s="6">
        <f t="shared" si="888"/>
        <v>1</v>
      </c>
      <c r="O893" s="6">
        <f t="shared" si="888"/>
        <v>1</v>
      </c>
      <c r="P893" s="6">
        <f t="shared" si="888"/>
        <v>1</v>
      </c>
      <c r="Q893" s="6">
        <f t="shared" si="888"/>
        <v>1</v>
      </c>
      <c r="R893" s="6">
        <f t="shared" si="888"/>
        <v>1</v>
      </c>
    </row>
    <row r="894" spans="1:18" ht="13">
      <c r="A894" s="11" t="s">
        <v>4636</v>
      </c>
      <c r="B894" s="17">
        <f>VLOOKUP(A894,list!A:P,16,FALSE)</f>
        <v>45783</v>
      </c>
      <c r="C894" s="18">
        <f>VLOOKUP(A894,list!A:P,3,FALSE)</f>
        <v>1860</v>
      </c>
      <c r="D894" s="6" t="str">
        <f>VLOOKUP(A894,list!A:P,12,FALSE)</f>
        <v>Kifisia</v>
      </c>
      <c r="E894" s="6" t="str">
        <f t="shared" ref="E894:R894" si="889">IF($B894&lt;E$3,1,"")</f>
        <v/>
      </c>
      <c r="F894" s="6" t="str">
        <f t="shared" si="889"/>
        <v/>
      </c>
      <c r="G894" s="6" t="str">
        <f t="shared" si="889"/>
        <v/>
      </c>
      <c r="H894" s="6" t="str">
        <f t="shared" si="889"/>
        <v/>
      </c>
      <c r="I894" s="6" t="str">
        <f t="shared" si="889"/>
        <v/>
      </c>
      <c r="J894" s="6" t="str">
        <f t="shared" si="889"/>
        <v/>
      </c>
      <c r="K894" s="6" t="str">
        <f t="shared" si="889"/>
        <v/>
      </c>
      <c r="L894" s="6">
        <f t="shared" si="889"/>
        <v>1</v>
      </c>
      <c r="M894" s="6">
        <f t="shared" si="889"/>
        <v>1</v>
      </c>
      <c r="N894" s="6">
        <f t="shared" si="889"/>
        <v>1</v>
      </c>
      <c r="O894" s="6">
        <f t="shared" si="889"/>
        <v>1</v>
      </c>
      <c r="P894" s="6">
        <f t="shared" si="889"/>
        <v>1</v>
      </c>
      <c r="Q894" s="6">
        <f t="shared" si="889"/>
        <v>1</v>
      </c>
      <c r="R894" s="6">
        <f t="shared" si="889"/>
        <v>1</v>
      </c>
    </row>
    <row r="895" spans="1:18" ht="13">
      <c r="A895" s="11" t="s">
        <v>2214</v>
      </c>
      <c r="B895" s="17">
        <f>VLOOKUP(A895,list!A:P,16,FALSE)</f>
        <v>46087</v>
      </c>
      <c r="C895" s="18">
        <f>VLOOKUP(A895,list!A:P,3,FALSE)</f>
        <v>1170</v>
      </c>
      <c r="D895" s="6" t="str">
        <f>VLOOKUP(A895,list!A:P,12,FALSE)</f>
        <v>Ampelokipoi</v>
      </c>
      <c r="E895" s="6" t="str">
        <f t="shared" ref="E895:R895" si="890">IF($B895&lt;E$3,1,"")</f>
        <v/>
      </c>
      <c r="F895" s="6" t="str">
        <f t="shared" si="890"/>
        <v/>
      </c>
      <c r="G895" s="6" t="str">
        <f t="shared" si="890"/>
        <v/>
      </c>
      <c r="H895" s="6" t="str">
        <f t="shared" si="890"/>
        <v/>
      </c>
      <c r="I895" s="6" t="str">
        <f t="shared" si="890"/>
        <v/>
      </c>
      <c r="J895" s="6" t="str">
        <f t="shared" si="890"/>
        <v/>
      </c>
      <c r="K895" s="6" t="str">
        <f t="shared" si="890"/>
        <v/>
      </c>
      <c r="L895" s="6" t="str">
        <f t="shared" si="890"/>
        <v/>
      </c>
      <c r="M895" s="6" t="str">
        <f t="shared" si="890"/>
        <v/>
      </c>
      <c r="N895" s="6" t="str">
        <f t="shared" si="890"/>
        <v/>
      </c>
      <c r="O895" s="6" t="str">
        <f t="shared" si="890"/>
        <v/>
      </c>
      <c r="P895" s="6" t="str">
        <f t="shared" si="890"/>
        <v/>
      </c>
      <c r="Q895" s="6" t="str">
        <f t="shared" si="890"/>
        <v/>
      </c>
      <c r="R895" s="6" t="str">
        <f t="shared" si="890"/>
        <v/>
      </c>
    </row>
    <row r="896" spans="1:18" ht="13">
      <c r="A896" s="11" t="s">
        <v>2217</v>
      </c>
      <c r="B896" s="17">
        <f>VLOOKUP(A896,list!A:P,16,FALSE)</f>
        <v>45722</v>
      </c>
      <c r="C896" s="18">
        <f>VLOOKUP(A896,list!A:P,3,FALSE)</f>
        <v>1210</v>
      </c>
      <c r="D896" s="6" t="str">
        <f>VLOOKUP(A896,list!A:P,12,FALSE)</f>
        <v>Palaio Faliro</v>
      </c>
      <c r="E896" s="6" t="str">
        <f t="shared" ref="E896:R896" si="891">IF($B896&lt;E$3,1,"")</f>
        <v/>
      </c>
      <c r="F896" s="6" t="str">
        <f t="shared" si="891"/>
        <v/>
      </c>
      <c r="G896" s="6" t="str">
        <f t="shared" si="891"/>
        <v/>
      </c>
      <c r="H896" s="6" t="str">
        <f t="shared" si="891"/>
        <v/>
      </c>
      <c r="I896" s="6" t="str">
        <f t="shared" si="891"/>
        <v/>
      </c>
      <c r="J896" s="6">
        <f t="shared" si="891"/>
        <v>1</v>
      </c>
      <c r="K896" s="6">
        <f t="shared" si="891"/>
        <v>1</v>
      </c>
      <c r="L896" s="6">
        <f t="shared" si="891"/>
        <v>1</v>
      </c>
      <c r="M896" s="6">
        <f t="shared" si="891"/>
        <v>1</v>
      </c>
      <c r="N896" s="6">
        <f t="shared" si="891"/>
        <v>1</v>
      </c>
      <c r="O896" s="6">
        <f t="shared" si="891"/>
        <v>1</v>
      </c>
      <c r="P896" s="6">
        <f t="shared" si="891"/>
        <v>1</v>
      </c>
      <c r="Q896" s="6">
        <f t="shared" si="891"/>
        <v>1</v>
      </c>
      <c r="R896" s="6">
        <f t="shared" si="891"/>
        <v>1</v>
      </c>
    </row>
    <row r="897" spans="1:18" ht="13">
      <c r="A897" s="11" t="s">
        <v>604</v>
      </c>
      <c r="B897" s="17">
        <f>VLOOKUP(A897,list!A:P,16,FALSE)</f>
        <v>45844</v>
      </c>
      <c r="C897" s="18">
        <f>VLOOKUP(A897,list!A:P,3,FALSE)</f>
        <v>810</v>
      </c>
      <c r="D897" s="6" t="str">
        <f>VLOOKUP(A897,list!A:P,12,FALSE)</f>
        <v>Ampelokipoi</v>
      </c>
      <c r="E897" s="6" t="str">
        <f t="shared" ref="E897:R897" si="892">IF($B897&lt;E$3,1,"")</f>
        <v/>
      </c>
      <c r="F897" s="6" t="str">
        <f t="shared" si="892"/>
        <v/>
      </c>
      <c r="G897" s="6" t="str">
        <f t="shared" si="892"/>
        <v/>
      </c>
      <c r="H897" s="6" t="str">
        <f t="shared" si="892"/>
        <v/>
      </c>
      <c r="I897" s="6" t="str">
        <f t="shared" si="892"/>
        <v/>
      </c>
      <c r="J897" s="6" t="str">
        <f t="shared" si="892"/>
        <v/>
      </c>
      <c r="K897" s="6" t="str">
        <f t="shared" si="892"/>
        <v/>
      </c>
      <c r="L897" s="6" t="str">
        <f t="shared" si="892"/>
        <v/>
      </c>
      <c r="M897" s="6" t="str">
        <f t="shared" si="892"/>
        <v/>
      </c>
      <c r="N897" s="6">
        <f t="shared" si="892"/>
        <v>1</v>
      </c>
      <c r="O897" s="6">
        <f t="shared" si="892"/>
        <v>1</v>
      </c>
      <c r="P897" s="6">
        <f t="shared" si="892"/>
        <v>1</v>
      </c>
      <c r="Q897" s="6">
        <f t="shared" si="892"/>
        <v>1</v>
      </c>
      <c r="R897" s="6">
        <f t="shared" si="892"/>
        <v>1</v>
      </c>
    </row>
    <row r="898" spans="1:18" ht="13">
      <c r="A898" s="11" t="s">
        <v>2220</v>
      </c>
      <c r="B898" s="17">
        <f>VLOOKUP(A898,list!A:P,16,FALSE)</f>
        <v>45844</v>
      </c>
      <c r="C898" s="18">
        <f>VLOOKUP(A898,list!A:P,3,FALSE)</f>
        <v>1040</v>
      </c>
      <c r="D898" s="6" t="str">
        <f>VLOOKUP(A898,list!A:P,12,FALSE)</f>
        <v>Ampelokipoi</v>
      </c>
      <c r="E898" s="6" t="str">
        <f t="shared" ref="E898:R898" si="893">IF($B898&lt;E$3,1,"")</f>
        <v/>
      </c>
      <c r="F898" s="6" t="str">
        <f t="shared" si="893"/>
        <v/>
      </c>
      <c r="G898" s="6" t="str">
        <f t="shared" si="893"/>
        <v/>
      </c>
      <c r="H898" s="6" t="str">
        <f t="shared" si="893"/>
        <v/>
      </c>
      <c r="I898" s="6" t="str">
        <f t="shared" si="893"/>
        <v/>
      </c>
      <c r="J898" s="6" t="str">
        <f t="shared" si="893"/>
        <v/>
      </c>
      <c r="K898" s="6" t="str">
        <f t="shared" si="893"/>
        <v/>
      </c>
      <c r="L898" s="6" t="str">
        <f t="shared" si="893"/>
        <v/>
      </c>
      <c r="M898" s="6" t="str">
        <f t="shared" si="893"/>
        <v/>
      </c>
      <c r="N898" s="6">
        <f t="shared" si="893"/>
        <v>1</v>
      </c>
      <c r="O898" s="6">
        <f t="shared" si="893"/>
        <v>1</v>
      </c>
      <c r="P898" s="6">
        <f t="shared" si="893"/>
        <v>1</v>
      </c>
      <c r="Q898" s="6">
        <f t="shared" si="893"/>
        <v>1</v>
      </c>
      <c r="R898" s="6">
        <f t="shared" si="893"/>
        <v>1</v>
      </c>
    </row>
    <row r="899" spans="1:18" ht="13">
      <c r="A899" s="11" t="s">
        <v>2223</v>
      </c>
      <c r="B899" s="17">
        <f>VLOOKUP(A899,list!A:P,16,FALSE)</f>
        <v>45694</v>
      </c>
      <c r="C899" s="18">
        <f>VLOOKUP(A899,list!A:P,3,FALSE)</f>
        <v>1120</v>
      </c>
      <c r="D899" s="6" t="str">
        <f>VLOOKUP(A899,list!A:P,12,FALSE)</f>
        <v>Marousi</v>
      </c>
      <c r="E899" s="6" t="str">
        <f t="shared" ref="E899:R899" si="894">IF($B899&lt;E$3,1,"")</f>
        <v/>
      </c>
      <c r="F899" s="6" t="str">
        <f t="shared" si="894"/>
        <v/>
      </c>
      <c r="G899" s="6" t="str">
        <f t="shared" si="894"/>
        <v/>
      </c>
      <c r="H899" s="6" t="str">
        <f t="shared" si="894"/>
        <v/>
      </c>
      <c r="I899" s="6">
        <f t="shared" si="894"/>
        <v>1</v>
      </c>
      <c r="J899" s="6">
        <f t="shared" si="894"/>
        <v>1</v>
      </c>
      <c r="K899" s="6">
        <f t="shared" si="894"/>
        <v>1</v>
      </c>
      <c r="L899" s="6">
        <f t="shared" si="894"/>
        <v>1</v>
      </c>
      <c r="M899" s="6">
        <f t="shared" si="894"/>
        <v>1</v>
      </c>
      <c r="N899" s="6">
        <f t="shared" si="894"/>
        <v>1</v>
      </c>
      <c r="O899" s="6">
        <f t="shared" si="894"/>
        <v>1</v>
      </c>
      <c r="P899" s="6">
        <f t="shared" si="894"/>
        <v>1</v>
      </c>
      <c r="Q899" s="6">
        <f t="shared" si="894"/>
        <v>1</v>
      </c>
      <c r="R899" s="6">
        <f t="shared" si="894"/>
        <v>1</v>
      </c>
    </row>
    <row r="900" spans="1:18" ht="13">
      <c r="A900" s="11" t="s">
        <v>2226</v>
      </c>
      <c r="B900" s="17">
        <f>VLOOKUP(A900,list!A:P,16,FALSE)</f>
        <v>45694</v>
      </c>
      <c r="C900" s="18">
        <f>VLOOKUP(A900,list!A:P,3,FALSE)</f>
        <v>1140</v>
      </c>
      <c r="D900" s="6" t="str">
        <f>VLOOKUP(A900,list!A:P,12,FALSE)</f>
        <v>Chalandri</v>
      </c>
      <c r="E900" s="6" t="str">
        <f t="shared" ref="E900:R900" si="895">IF($B900&lt;E$3,1,"")</f>
        <v/>
      </c>
      <c r="F900" s="6" t="str">
        <f t="shared" si="895"/>
        <v/>
      </c>
      <c r="G900" s="6" t="str">
        <f t="shared" si="895"/>
        <v/>
      </c>
      <c r="H900" s="6" t="str">
        <f t="shared" si="895"/>
        <v/>
      </c>
      <c r="I900" s="6">
        <f t="shared" si="895"/>
        <v>1</v>
      </c>
      <c r="J900" s="6">
        <f t="shared" si="895"/>
        <v>1</v>
      </c>
      <c r="K900" s="6">
        <f t="shared" si="895"/>
        <v>1</v>
      </c>
      <c r="L900" s="6">
        <f t="shared" si="895"/>
        <v>1</v>
      </c>
      <c r="M900" s="6">
        <f t="shared" si="895"/>
        <v>1</v>
      </c>
      <c r="N900" s="6">
        <f t="shared" si="895"/>
        <v>1</v>
      </c>
      <c r="O900" s="6">
        <f t="shared" si="895"/>
        <v>1</v>
      </c>
      <c r="P900" s="6">
        <f t="shared" si="895"/>
        <v>1</v>
      </c>
      <c r="Q900" s="6">
        <f t="shared" si="895"/>
        <v>1</v>
      </c>
      <c r="R900" s="6">
        <f t="shared" si="895"/>
        <v>1</v>
      </c>
    </row>
    <row r="901" spans="1:18" ht="13">
      <c r="A901" s="11" t="s">
        <v>607</v>
      </c>
      <c r="B901" s="17">
        <f>VLOOKUP(A901,list!A:P,16,FALSE)</f>
        <v>45632</v>
      </c>
      <c r="C901" s="18">
        <f>VLOOKUP(A901,list!A:P,3,FALSE)</f>
        <v>750</v>
      </c>
      <c r="D901" s="6" t="str">
        <f>VLOOKUP(A901,list!A:P,12,FALSE)</f>
        <v>Kifisia</v>
      </c>
      <c r="E901" s="6" t="str">
        <f t="shared" ref="E901:R901" si="896">IF($B901&lt;E$3,1,"")</f>
        <v/>
      </c>
      <c r="F901" s="6" t="str">
        <f t="shared" si="896"/>
        <v/>
      </c>
      <c r="G901" s="6">
        <f t="shared" si="896"/>
        <v>1</v>
      </c>
      <c r="H901" s="6">
        <f t="shared" si="896"/>
        <v>1</v>
      </c>
      <c r="I901" s="6">
        <f t="shared" si="896"/>
        <v>1</v>
      </c>
      <c r="J901" s="6">
        <f t="shared" si="896"/>
        <v>1</v>
      </c>
      <c r="K901" s="6">
        <f t="shared" si="896"/>
        <v>1</v>
      </c>
      <c r="L901" s="6">
        <f t="shared" si="896"/>
        <v>1</v>
      </c>
      <c r="M901" s="6">
        <f t="shared" si="896"/>
        <v>1</v>
      </c>
      <c r="N901" s="6">
        <f t="shared" si="896"/>
        <v>1</v>
      </c>
      <c r="O901" s="6">
        <f t="shared" si="896"/>
        <v>1</v>
      </c>
      <c r="P901" s="6">
        <f t="shared" si="896"/>
        <v>1</v>
      </c>
      <c r="Q901" s="6">
        <f t="shared" si="896"/>
        <v>1</v>
      </c>
      <c r="R901" s="6">
        <f t="shared" si="896"/>
        <v>1</v>
      </c>
    </row>
    <row r="902" spans="1:18" ht="13">
      <c r="A902" s="11" t="s">
        <v>2229</v>
      </c>
      <c r="B902" s="17">
        <f>VLOOKUP(A902,list!A:P,16,FALSE)</f>
        <v>45632</v>
      </c>
      <c r="C902" s="18">
        <f>VLOOKUP(A902,list!A:P,3,FALSE)</f>
        <v>1330</v>
      </c>
      <c r="D902" s="6" t="str">
        <f>VLOOKUP(A902,list!A:P,12,FALSE)</f>
        <v>Chalandri</v>
      </c>
      <c r="E902" s="6" t="str">
        <f t="shared" ref="E902:R902" si="897">IF($B902&lt;E$3,1,"")</f>
        <v/>
      </c>
      <c r="F902" s="6" t="str">
        <f t="shared" si="897"/>
        <v/>
      </c>
      <c r="G902" s="6">
        <f t="shared" si="897"/>
        <v>1</v>
      </c>
      <c r="H902" s="6">
        <f t="shared" si="897"/>
        <v>1</v>
      </c>
      <c r="I902" s="6">
        <f t="shared" si="897"/>
        <v>1</v>
      </c>
      <c r="J902" s="6">
        <f t="shared" si="897"/>
        <v>1</v>
      </c>
      <c r="K902" s="6">
        <f t="shared" si="897"/>
        <v>1</v>
      </c>
      <c r="L902" s="6">
        <f t="shared" si="897"/>
        <v>1</v>
      </c>
      <c r="M902" s="6">
        <f t="shared" si="897"/>
        <v>1</v>
      </c>
      <c r="N902" s="6">
        <f t="shared" si="897"/>
        <v>1</v>
      </c>
      <c r="O902" s="6">
        <f t="shared" si="897"/>
        <v>1</v>
      </c>
      <c r="P902" s="6">
        <f t="shared" si="897"/>
        <v>1</v>
      </c>
      <c r="Q902" s="6">
        <f t="shared" si="897"/>
        <v>1</v>
      </c>
      <c r="R902" s="6">
        <f t="shared" si="897"/>
        <v>1</v>
      </c>
    </row>
    <row r="903" spans="1:18" ht="13">
      <c r="A903" s="11" t="s">
        <v>610</v>
      </c>
      <c r="B903" s="17">
        <f>VLOOKUP(A903,list!A:P,16,FALSE)</f>
        <v>45875</v>
      </c>
      <c r="C903" s="18">
        <f>VLOOKUP(A903,list!A:P,3,FALSE)</f>
        <v>880</v>
      </c>
      <c r="D903" s="6" t="str">
        <f>VLOOKUP(A903,list!A:P,12,FALSE)</f>
        <v>Agia Paraskevi</v>
      </c>
      <c r="E903" s="6" t="str">
        <f t="shared" ref="E903:R903" si="898">IF($B903&lt;E$3,1,"")</f>
        <v/>
      </c>
      <c r="F903" s="6" t="str">
        <f t="shared" si="898"/>
        <v/>
      </c>
      <c r="G903" s="6" t="str">
        <f t="shared" si="898"/>
        <v/>
      </c>
      <c r="H903" s="6" t="str">
        <f t="shared" si="898"/>
        <v/>
      </c>
      <c r="I903" s="6" t="str">
        <f t="shared" si="898"/>
        <v/>
      </c>
      <c r="J903" s="6" t="str">
        <f t="shared" si="898"/>
        <v/>
      </c>
      <c r="K903" s="6" t="str">
        <f t="shared" si="898"/>
        <v/>
      </c>
      <c r="L903" s="6" t="str">
        <f t="shared" si="898"/>
        <v/>
      </c>
      <c r="M903" s="6" t="str">
        <f t="shared" si="898"/>
        <v/>
      </c>
      <c r="N903" s="6" t="str">
        <f t="shared" si="898"/>
        <v/>
      </c>
      <c r="O903" s="6">
        <f t="shared" si="898"/>
        <v>1</v>
      </c>
      <c r="P903" s="6">
        <f t="shared" si="898"/>
        <v>1</v>
      </c>
      <c r="Q903" s="6">
        <f t="shared" si="898"/>
        <v>1</v>
      </c>
      <c r="R903" s="6">
        <f t="shared" si="898"/>
        <v>1</v>
      </c>
    </row>
    <row r="904" spans="1:18" ht="13">
      <c r="A904" s="11" t="s">
        <v>2232</v>
      </c>
      <c r="B904" s="17">
        <f>VLOOKUP(A904,list!A:P,16,FALSE)</f>
        <v>45875</v>
      </c>
      <c r="C904" s="18">
        <f>VLOOKUP(A904,list!A:P,3,FALSE)</f>
        <v>1200</v>
      </c>
      <c r="D904" s="6" t="str">
        <f>VLOOKUP(A904,list!A:P,12,FALSE)</f>
        <v>Palaio Faliro</v>
      </c>
      <c r="E904" s="6" t="str">
        <f t="shared" ref="E904:R904" si="899">IF($B904&lt;E$3,1,"")</f>
        <v/>
      </c>
      <c r="F904" s="6" t="str">
        <f t="shared" si="899"/>
        <v/>
      </c>
      <c r="G904" s="6" t="str">
        <f t="shared" si="899"/>
        <v/>
      </c>
      <c r="H904" s="6" t="str">
        <f t="shared" si="899"/>
        <v/>
      </c>
      <c r="I904" s="6" t="str">
        <f t="shared" si="899"/>
        <v/>
      </c>
      <c r="J904" s="6" t="str">
        <f t="shared" si="899"/>
        <v/>
      </c>
      <c r="K904" s="6" t="str">
        <f t="shared" si="899"/>
        <v/>
      </c>
      <c r="L904" s="6" t="str">
        <f t="shared" si="899"/>
        <v/>
      </c>
      <c r="M904" s="6" t="str">
        <f t="shared" si="899"/>
        <v/>
      </c>
      <c r="N904" s="6" t="str">
        <f t="shared" si="899"/>
        <v/>
      </c>
      <c r="O904" s="6">
        <f t="shared" si="899"/>
        <v>1</v>
      </c>
      <c r="P904" s="6">
        <f t="shared" si="899"/>
        <v>1</v>
      </c>
      <c r="Q904" s="6">
        <f t="shared" si="899"/>
        <v>1</v>
      </c>
      <c r="R904" s="6">
        <f t="shared" si="899"/>
        <v>1</v>
      </c>
    </row>
    <row r="905" spans="1:18" ht="13">
      <c r="A905" s="11" t="s">
        <v>3920</v>
      </c>
      <c r="B905" s="17">
        <f>VLOOKUP(A905,list!A:P,16,FALSE)</f>
        <v>45875</v>
      </c>
      <c r="C905" s="18">
        <f>VLOOKUP(A905,list!A:P,3,FALSE)</f>
        <v>1320</v>
      </c>
      <c r="D905" s="6" t="str">
        <f>VLOOKUP(A905,list!A:P,12,FALSE)</f>
        <v>Papagou</v>
      </c>
      <c r="E905" s="6" t="str">
        <f t="shared" ref="E905:R905" si="900">IF($B905&lt;E$3,1,"")</f>
        <v/>
      </c>
      <c r="F905" s="6" t="str">
        <f t="shared" si="900"/>
        <v/>
      </c>
      <c r="G905" s="6" t="str">
        <f t="shared" si="900"/>
        <v/>
      </c>
      <c r="H905" s="6" t="str">
        <f t="shared" si="900"/>
        <v/>
      </c>
      <c r="I905" s="6" t="str">
        <f t="shared" si="900"/>
        <v/>
      </c>
      <c r="J905" s="6" t="str">
        <f t="shared" si="900"/>
        <v/>
      </c>
      <c r="K905" s="6" t="str">
        <f t="shared" si="900"/>
        <v/>
      </c>
      <c r="L905" s="6" t="str">
        <f t="shared" si="900"/>
        <v/>
      </c>
      <c r="M905" s="6" t="str">
        <f t="shared" si="900"/>
        <v/>
      </c>
      <c r="N905" s="6" t="str">
        <f t="shared" si="900"/>
        <v/>
      </c>
      <c r="O905" s="6">
        <f t="shared" si="900"/>
        <v>1</v>
      </c>
      <c r="P905" s="6">
        <f t="shared" si="900"/>
        <v>1</v>
      </c>
      <c r="Q905" s="6">
        <f t="shared" si="900"/>
        <v>1</v>
      </c>
      <c r="R905" s="6">
        <f t="shared" si="900"/>
        <v>1</v>
      </c>
    </row>
    <row r="906" spans="1:18" ht="13">
      <c r="A906" s="11" t="s">
        <v>3923</v>
      </c>
      <c r="B906" s="17">
        <f>VLOOKUP(A906,list!A:P,16,FALSE)</f>
        <v>45875</v>
      </c>
      <c r="C906" s="18">
        <f>VLOOKUP(A906,list!A:P,3,FALSE)</f>
        <v>2660</v>
      </c>
      <c r="D906" s="6" t="str">
        <f>VLOOKUP(A906,list!A:P,12,FALSE)</f>
        <v>Kifisia</v>
      </c>
      <c r="E906" s="6" t="str">
        <f t="shared" ref="E906:R906" si="901">IF($B906&lt;E$3,1,"")</f>
        <v/>
      </c>
      <c r="F906" s="6" t="str">
        <f t="shared" si="901"/>
        <v/>
      </c>
      <c r="G906" s="6" t="str">
        <f t="shared" si="901"/>
        <v/>
      </c>
      <c r="H906" s="6" t="str">
        <f t="shared" si="901"/>
        <v/>
      </c>
      <c r="I906" s="6" t="str">
        <f t="shared" si="901"/>
        <v/>
      </c>
      <c r="J906" s="6" t="str">
        <f t="shared" si="901"/>
        <v/>
      </c>
      <c r="K906" s="6" t="str">
        <f t="shared" si="901"/>
        <v/>
      </c>
      <c r="L906" s="6" t="str">
        <f t="shared" si="901"/>
        <v/>
      </c>
      <c r="M906" s="6" t="str">
        <f t="shared" si="901"/>
        <v/>
      </c>
      <c r="N906" s="6" t="str">
        <f t="shared" si="901"/>
        <v/>
      </c>
      <c r="O906" s="6">
        <f t="shared" si="901"/>
        <v>1</v>
      </c>
      <c r="P906" s="6">
        <f t="shared" si="901"/>
        <v>1</v>
      </c>
      <c r="Q906" s="6">
        <f t="shared" si="901"/>
        <v>1</v>
      </c>
      <c r="R906" s="6">
        <f t="shared" si="901"/>
        <v>1</v>
      </c>
    </row>
    <row r="907" spans="1:18" ht="13">
      <c r="A907" s="11" t="s">
        <v>2235</v>
      </c>
      <c r="B907" s="17">
        <f>VLOOKUP(A907,list!A:P,16,FALSE)</f>
        <v>45753</v>
      </c>
      <c r="C907" s="18">
        <f>VLOOKUP(A907,list!A:P,3,FALSE)</f>
        <v>1230</v>
      </c>
      <c r="D907" s="6" t="str">
        <f>VLOOKUP(A907,list!A:P,12,FALSE)</f>
        <v>Vasilissis Sofias Avenue</v>
      </c>
      <c r="E907" s="6" t="str">
        <f t="shared" ref="E907:R907" si="902">IF($B907&lt;E$3,1,"")</f>
        <v/>
      </c>
      <c r="F907" s="6" t="str">
        <f t="shared" si="902"/>
        <v/>
      </c>
      <c r="G907" s="6" t="str">
        <f t="shared" si="902"/>
        <v/>
      </c>
      <c r="H907" s="6" t="str">
        <f t="shared" si="902"/>
        <v/>
      </c>
      <c r="I907" s="6" t="str">
        <f t="shared" si="902"/>
        <v/>
      </c>
      <c r="J907" s="6" t="str">
        <f t="shared" si="902"/>
        <v/>
      </c>
      <c r="K907" s="6">
        <f t="shared" si="902"/>
        <v>1</v>
      </c>
      <c r="L907" s="6">
        <f t="shared" si="902"/>
        <v>1</v>
      </c>
      <c r="M907" s="6">
        <f t="shared" si="902"/>
        <v>1</v>
      </c>
      <c r="N907" s="6">
        <f t="shared" si="902"/>
        <v>1</v>
      </c>
      <c r="O907" s="6">
        <f t="shared" si="902"/>
        <v>1</v>
      </c>
      <c r="P907" s="6">
        <f t="shared" si="902"/>
        <v>1</v>
      </c>
      <c r="Q907" s="6">
        <f t="shared" si="902"/>
        <v>1</v>
      </c>
      <c r="R907" s="6">
        <f t="shared" si="902"/>
        <v>1</v>
      </c>
    </row>
    <row r="908" spans="1:18" ht="13">
      <c r="A908" s="11" t="s">
        <v>3926</v>
      </c>
      <c r="B908" s="17">
        <f>VLOOKUP(A908,list!A:P,16,FALSE)</f>
        <v>45753</v>
      </c>
      <c r="C908" s="18">
        <f>VLOOKUP(A908,list!A:P,3,FALSE)</f>
        <v>1300</v>
      </c>
      <c r="D908" s="6" t="str">
        <f>VLOOKUP(A908,list!A:P,12,FALSE)</f>
        <v>Historic Center</v>
      </c>
      <c r="E908" s="6" t="str">
        <f t="shared" ref="E908:R908" si="903">IF($B908&lt;E$3,1,"")</f>
        <v/>
      </c>
      <c r="F908" s="6" t="str">
        <f t="shared" si="903"/>
        <v/>
      </c>
      <c r="G908" s="6" t="str">
        <f t="shared" si="903"/>
        <v/>
      </c>
      <c r="H908" s="6" t="str">
        <f t="shared" si="903"/>
        <v/>
      </c>
      <c r="I908" s="6" t="str">
        <f t="shared" si="903"/>
        <v/>
      </c>
      <c r="J908" s="6" t="str">
        <f t="shared" si="903"/>
        <v/>
      </c>
      <c r="K908" s="6">
        <f t="shared" si="903"/>
        <v>1</v>
      </c>
      <c r="L908" s="6">
        <f t="shared" si="903"/>
        <v>1</v>
      </c>
      <c r="M908" s="6">
        <f t="shared" si="903"/>
        <v>1</v>
      </c>
      <c r="N908" s="6">
        <f t="shared" si="903"/>
        <v>1</v>
      </c>
      <c r="O908" s="6">
        <f t="shared" si="903"/>
        <v>1</v>
      </c>
      <c r="P908" s="6">
        <f t="shared" si="903"/>
        <v>1</v>
      </c>
      <c r="Q908" s="6">
        <f t="shared" si="903"/>
        <v>1</v>
      </c>
      <c r="R908" s="6">
        <f t="shared" si="903"/>
        <v>1</v>
      </c>
    </row>
    <row r="909" spans="1:18" ht="13">
      <c r="A909" s="11" t="s">
        <v>3929</v>
      </c>
      <c r="B909" s="17">
        <f>VLOOKUP(A909,list!A:P,16,FALSE)</f>
        <v>45753</v>
      </c>
      <c r="C909" s="18">
        <f>VLOOKUP(A909,list!A:P,3,FALSE)</f>
        <v>1580</v>
      </c>
      <c r="D909" s="6" t="str">
        <f>VLOOKUP(A909,list!A:P,12,FALSE)</f>
        <v>Acropolis</v>
      </c>
      <c r="E909" s="6" t="str">
        <f t="shared" ref="E909:R909" si="904">IF($B909&lt;E$3,1,"")</f>
        <v/>
      </c>
      <c r="F909" s="6" t="str">
        <f t="shared" si="904"/>
        <v/>
      </c>
      <c r="G909" s="6" t="str">
        <f t="shared" si="904"/>
        <v/>
      </c>
      <c r="H909" s="6" t="str">
        <f t="shared" si="904"/>
        <v/>
      </c>
      <c r="I909" s="6" t="str">
        <f t="shared" si="904"/>
        <v/>
      </c>
      <c r="J909" s="6" t="str">
        <f t="shared" si="904"/>
        <v/>
      </c>
      <c r="K909" s="6">
        <f t="shared" si="904"/>
        <v>1</v>
      </c>
      <c r="L909" s="6">
        <f t="shared" si="904"/>
        <v>1</v>
      </c>
      <c r="M909" s="6">
        <f t="shared" si="904"/>
        <v>1</v>
      </c>
      <c r="N909" s="6">
        <f t="shared" si="904"/>
        <v>1</v>
      </c>
      <c r="O909" s="6">
        <f t="shared" si="904"/>
        <v>1</v>
      </c>
      <c r="P909" s="6">
        <f t="shared" si="904"/>
        <v>1</v>
      </c>
      <c r="Q909" s="6">
        <f t="shared" si="904"/>
        <v>1</v>
      </c>
      <c r="R909" s="6">
        <f t="shared" si="904"/>
        <v>1</v>
      </c>
    </row>
    <row r="910" spans="1:18" ht="13">
      <c r="A910" s="11" t="s">
        <v>2238</v>
      </c>
      <c r="B910" s="17">
        <f>VLOOKUP(A910,list!A:P,16,FALSE)</f>
        <v>45905</v>
      </c>
      <c r="C910" s="18">
        <f>VLOOKUP(A910,list!A:P,3,FALSE)</f>
        <v>1250</v>
      </c>
      <c r="D910" s="6" t="str">
        <f>VLOOKUP(A910,list!A:P,12,FALSE)</f>
        <v>Palaio Faliro</v>
      </c>
      <c r="E910" s="6" t="str">
        <f t="shared" ref="E910:R910" si="905">IF($B910&lt;E$3,1,"")</f>
        <v/>
      </c>
      <c r="F910" s="6" t="str">
        <f t="shared" si="905"/>
        <v/>
      </c>
      <c r="G910" s="6" t="str">
        <f t="shared" si="905"/>
        <v/>
      </c>
      <c r="H910" s="6" t="str">
        <f t="shared" si="905"/>
        <v/>
      </c>
      <c r="I910" s="6" t="str">
        <f t="shared" si="905"/>
        <v/>
      </c>
      <c r="J910" s="6" t="str">
        <f t="shared" si="905"/>
        <v/>
      </c>
      <c r="K910" s="6" t="str">
        <f t="shared" si="905"/>
        <v/>
      </c>
      <c r="L910" s="6" t="str">
        <f t="shared" si="905"/>
        <v/>
      </c>
      <c r="M910" s="6" t="str">
        <f t="shared" si="905"/>
        <v/>
      </c>
      <c r="N910" s="6" t="str">
        <f t="shared" si="905"/>
        <v/>
      </c>
      <c r="O910" s="6" t="str">
        <f t="shared" si="905"/>
        <v/>
      </c>
      <c r="P910" s="6">
        <f t="shared" si="905"/>
        <v>1</v>
      </c>
      <c r="Q910" s="6">
        <f t="shared" si="905"/>
        <v>1</v>
      </c>
      <c r="R910" s="6">
        <f t="shared" si="905"/>
        <v>1</v>
      </c>
    </row>
    <row r="911" spans="1:18" ht="13">
      <c r="A911" s="11" t="s">
        <v>2241</v>
      </c>
      <c r="B911" s="17">
        <f>VLOOKUP(A911,list!A:P,16,FALSE)</f>
        <v>45935</v>
      </c>
      <c r="C911" s="18">
        <f>VLOOKUP(A911,list!A:P,3,FALSE)</f>
        <v>1310</v>
      </c>
      <c r="D911" s="6" t="str">
        <f>VLOOKUP(A911,list!A:P,12,FALSE)</f>
        <v>Chalandri</v>
      </c>
      <c r="E911" s="6" t="str">
        <f t="shared" ref="E911:R911" si="906">IF($B911&lt;E$3,1,"")</f>
        <v/>
      </c>
      <c r="F911" s="6" t="str">
        <f t="shared" si="906"/>
        <v/>
      </c>
      <c r="G911" s="6" t="str">
        <f t="shared" si="906"/>
        <v/>
      </c>
      <c r="H911" s="6" t="str">
        <f t="shared" si="906"/>
        <v/>
      </c>
      <c r="I911" s="6" t="str">
        <f t="shared" si="906"/>
        <v/>
      </c>
      <c r="J911" s="6" t="str">
        <f t="shared" si="906"/>
        <v/>
      </c>
      <c r="K911" s="6" t="str">
        <f t="shared" si="906"/>
        <v/>
      </c>
      <c r="L911" s="6" t="str">
        <f t="shared" si="906"/>
        <v/>
      </c>
      <c r="M911" s="6" t="str">
        <f t="shared" si="906"/>
        <v/>
      </c>
      <c r="N911" s="6" t="str">
        <f t="shared" si="906"/>
        <v/>
      </c>
      <c r="O911" s="6" t="str">
        <f t="shared" si="906"/>
        <v/>
      </c>
      <c r="P911" s="6" t="str">
        <f t="shared" si="906"/>
        <v/>
      </c>
      <c r="Q911" s="6">
        <f t="shared" si="906"/>
        <v>1</v>
      </c>
      <c r="R911" s="6">
        <f t="shared" si="906"/>
        <v>1</v>
      </c>
    </row>
    <row r="912" spans="1:18" ht="13">
      <c r="A912" s="11" t="s">
        <v>2244</v>
      </c>
      <c r="B912" s="17">
        <f>VLOOKUP(A912,list!A:P,16,FALSE)</f>
        <v>45935</v>
      </c>
      <c r="C912" s="18">
        <f>VLOOKUP(A912,list!A:P,3,FALSE)</f>
        <v>1330</v>
      </c>
      <c r="D912" s="6" t="str">
        <f>VLOOKUP(A912,list!A:P,12,FALSE)</f>
        <v>Chalandri</v>
      </c>
      <c r="E912" s="6" t="str">
        <f t="shared" ref="E912:R912" si="907">IF($B912&lt;E$3,1,"")</f>
        <v/>
      </c>
      <c r="F912" s="6" t="str">
        <f t="shared" si="907"/>
        <v/>
      </c>
      <c r="G912" s="6" t="str">
        <f t="shared" si="907"/>
        <v/>
      </c>
      <c r="H912" s="6" t="str">
        <f t="shared" si="907"/>
        <v/>
      </c>
      <c r="I912" s="6" t="str">
        <f t="shared" si="907"/>
        <v/>
      </c>
      <c r="J912" s="6" t="str">
        <f t="shared" si="907"/>
        <v/>
      </c>
      <c r="K912" s="6" t="str">
        <f t="shared" si="907"/>
        <v/>
      </c>
      <c r="L912" s="6" t="str">
        <f t="shared" si="907"/>
        <v/>
      </c>
      <c r="M912" s="6" t="str">
        <f t="shared" si="907"/>
        <v/>
      </c>
      <c r="N912" s="6" t="str">
        <f t="shared" si="907"/>
        <v/>
      </c>
      <c r="O912" s="6" t="str">
        <f t="shared" si="907"/>
        <v/>
      </c>
      <c r="P912" s="6" t="str">
        <f t="shared" si="907"/>
        <v/>
      </c>
      <c r="Q912" s="6">
        <f t="shared" si="907"/>
        <v>1</v>
      </c>
      <c r="R912" s="6">
        <f t="shared" si="907"/>
        <v>1</v>
      </c>
    </row>
    <row r="913" spans="1:18" ht="13">
      <c r="A913" s="11" t="s">
        <v>2247</v>
      </c>
      <c r="B913" s="17">
        <f>VLOOKUP(A913,list!A:P,16,FALSE)</f>
        <v>45966</v>
      </c>
      <c r="C913" s="18">
        <f>VLOOKUP(A913,list!A:P,3,FALSE)</f>
        <v>1240</v>
      </c>
      <c r="D913" s="6" t="str">
        <f>VLOOKUP(A913,list!A:P,12,FALSE)</f>
        <v>Marousi</v>
      </c>
      <c r="E913" s="6" t="str">
        <f t="shared" ref="E913:R913" si="908">IF($B913&lt;E$3,1,"")</f>
        <v/>
      </c>
      <c r="F913" s="6" t="str">
        <f t="shared" si="908"/>
        <v/>
      </c>
      <c r="G913" s="6" t="str">
        <f t="shared" si="908"/>
        <v/>
      </c>
      <c r="H913" s="6" t="str">
        <f t="shared" si="908"/>
        <v/>
      </c>
      <c r="I913" s="6" t="str">
        <f t="shared" si="908"/>
        <v/>
      </c>
      <c r="J913" s="6" t="str">
        <f t="shared" si="908"/>
        <v/>
      </c>
      <c r="K913" s="6" t="str">
        <f t="shared" si="908"/>
        <v/>
      </c>
      <c r="L913" s="6" t="str">
        <f t="shared" si="908"/>
        <v/>
      </c>
      <c r="M913" s="6" t="str">
        <f t="shared" si="908"/>
        <v/>
      </c>
      <c r="N913" s="6" t="str">
        <f t="shared" si="908"/>
        <v/>
      </c>
      <c r="O913" s="6" t="str">
        <f t="shared" si="908"/>
        <v/>
      </c>
      <c r="P913" s="6" t="str">
        <f t="shared" si="908"/>
        <v/>
      </c>
      <c r="Q913" s="6" t="str">
        <f t="shared" si="908"/>
        <v/>
      </c>
      <c r="R913" s="6">
        <f t="shared" si="908"/>
        <v>1</v>
      </c>
    </row>
    <row r="914" spans="1:18" ht="13">
      <c r="A914" s="11" t="s">
        <v>2250</v>
      </c>
      <c r="B914" s="17">
        <f>VLOOKUP(A914,list!A:P,16,FALSE)</f>
        <v>45966</v>
      </c>
      <c r="C914" s="18">
        <f>VLOOKUP(A914,list!A:P,3,FALSE)</f>
        <v>1320</v>
      </c>
      <c r="D914" s="6" t="str">
        <f>VLOOKUP(A914,list!A:P,12,FALSE)</f>
        <v>Vrilissia</v>
      </c>
      <c r="E914" s="6" t="str">
        <f t="shared" ref="E914:R914" si="909">IF($B914&lt;E$3,1,"")</f>
        <v/>
      </c>
      <c r="F914" s="6" t="str">
        <f t="shared" si="909"/>
        <v/>
      </c>
      <c r="G914" s="6" t="str">
        <f t="shared" si="909"/>
        <v/>
      </c>
      <c r="H914" s="6" t="str">
        <f t="shared" si="909"/>
        <v/>
      </c>
      <c r="I914" s="6" t="str">
        <f t="shared" si="909"/>
        <v/>
      </c>
      <c r="J914" s="6" t="str">
        <f t="shared" si="909"/>
        <v/>
      </c>
      <c r="K914" s="6" t="str">
        <f t="shared" si="909"/>
        <v/>
      </c>
      <c r="L914" s="6" t="str">
        <f t="shared" si="909"/>
        <v/>
      </c>
      <c r="M914" s="6" t="str">
        <f t="shared" si="909"/>
        <v/>
      </c>
      <c r="N914" s="6" t="str">
        <f t="shared" si="909"/>
        <v/>
      </c>
      <c r="O914" s="6" t="str">
        <f t="shared" si="909"/>
        <v/>
      </c>
      <c r="P914" s="6" t="str">
        <f t="shared" si="909"/>
        <v/>
      </c>
      <c r="Q914" s="6" t="str">
        <f t="shared" si="909"/>
        <v/>
      </c>
      <c r="R914" s="6">
        <f t="shared" si="909"/>
        <v>1</v>
      </c>
    </row>
    <row r="915" spans="1:18" ht="13">
      <c r="A915" s="11" t="s">
        <v>2253</v>
      </c>
      <c r="B915" s="17">
        <f>VLOOKUP(A915,list!A:P,16,FALSE)</f>
        <v>45601</v>
      </c>
      <c r="C915" s="18">
        <f>VLOOKUP(A915,list!A:P,3,FALSE)</f>
        <v>1090</v>
      </c>
      <c r="D915" s="6" t="str">
        <f>VLOOKUP(A915,list!A:P,12,FALSE)</f>
        <v>Alimos</v>
      </c>
      <c r="E915" s="6" t="str">
        <f t="shared" ref="E915:R915" si="910">IF($B915&lt;E$3,1,"")</f>
        <v/>
      </c>
      <c r="F915" s="6">
        <f t="shared" si="910"/>
        <v>1</v>
      </c>
      <c r="G915" s="6">
        <f t="shared" si="910"/>
        <v>1</v>
      </c>
      <c r="H915" s="6">
        <f t="shared" si="910"/>
        <v>1</v>
      </c>
      <c r="I915" s="6">
        <f t="shared" si="910"/>
        <v>1</v>
      </c>
      <c r="J915" s="6">
        <f t="shared" si="910"/>
        <v>1</v>
      </c>
      <c r="K915" s="6">
        <f t="shared" si="910"/>
        <v>1</v>
      </c>
      <c r="L915" s="6">
        <f t="shared" si="910"/>
        <v>1</v>
      </c>
      <c r="M915" s="6">
        <f t="shared" si="910"/>
        <v>1</v>
      </c>
      <c r="N915" s="6">
        <f t="shared" si="910"/>
        <v>1</v>
      </c>
      <c r="O915" s="6">
        <f t="shared" si="910"/>
        <v>1</v>
      </c>
      <c r="P915" s="6">
        <f t="shared" si="910"/>
        <v>1</v>
      </c>
      <c r="Q915" s="6">
        <f t="shared" si="910"/>
        <v>1</v>
      </c>
      <c r="R915" s="6">
        <f t="shared" si="910"/>
        <v>1</v>
      </c>
    </row>
    <row r="916" spans="1:18" ht="13">
      <c r="A916" s="11" t="s">
        <v>2256</v>
      </c>
      <c r="B916" s="17">
        <f>VLOOKUP(A916,list!A:P,16,FALSE)</f>
        <v>45601</v>
      </c>
      <c r="C916" s="18">
        <f>VLOOKUP(A916,list!A:P,3,FALSE)</f>
        <v>1110</v>
      </c>
      <c r="D916" s="6" t="str">
        <f>VLOOKUP(A916,list!A:P,12,FALSE)</f>
        <v>Acropolis</v>
      </c>
      <c r="E916" s="6" t="str">
        <f t="shared" ref="E916:R916" si="911">IF($B916&lt;E$3,1,"")</f>
        <v/>
      </c>
      <c r="F916" s="6">
        <f t="shared" si="911"/>
        <v>1</v>
      </c>
      <c r="G916" s="6">
        <f t="shared" si="911"/>
        <v>1</v>
      </c>
      <c r="H916" s="6">
        <f t="shared" si="911"/>
        <v>1</v>
      </c>
      <c r="I916" s="6">
        <f t="shared" si="911"/>
        <v>1</v>
      </c>
      <c r="J916" s="6">
        <f t="shared" si="911"/>
        <v>1</v>
      </c>
      <c r="K916" s="6">
        <f t="shared" si="911"/>
        <v>1</v>
      </c>
      <c r="L916" s="6">
        <f t="shared" si="911"/>
        <v>1</v>
      </c>
      <c r="M916" s="6">
        <f t="shared" si="911"/>
        <v>1</v>
      </c>
      <c r="N916" s="6">
        <f t="shared" si="911"/>
        <v>1</v>
      </c>
      <c r="O916" s="6">
        <f t="shared" si="911"/>
        <v>1</v>
      </c>
      <c r="P916" s="6">
        <f t="shared" si="911"/>
        <v>1</v>
      </c>
      <c r="Q916" s="6">
        <f t="shared" si="911"/>
        <v>1</v>
      </c>
      <c r="R916" s="6">
        <f t="shared" si="911"/>
        <v>1</v>
      </c>
    </row>
    <row r="917" spans="1:18" ht="13">
      <c r="A917" s="11" t="s">
        <v>2259</v>
      </c>
      <c r="B917" s="17">
        <f>VLOOKUP(A917,list!A:P,16,FALSE)</f>
        <v>45601</v>
      </c>
      <c r="C917" s="18">
        <f>VLOOKUP(A917,list!A:P,3,FALSE)</f>
        <v>1160</v>
      </c>
      <c r="D917" s="6" t="str">
        <f>VLOOKUP(A917,list!A:P,12,FALSE)</f>
        <v>Agia Paraskevi</v>
      </c>
      <c r="E917" s="6" t="str">
        <f t="shared" ref="E917:R917" si="912">IF($B917&lt;E$3,1,"")</f>
        <v/>
      </c>
      <c r="F917" s="6">
        <f t="shared" si="912"/>
        <v>1</v>
      </c>
      <c r="G917" s="6">
        <f t="shared" si="912"/>
        <v>1</v>
      </c>
      <c r="H917" s="6">
        <f t="shared" si="912"/>
        <v>1</v>
      </c>
      <c r="I917" s="6">
        <f t="shared" si="912"/>
        <v>1</v>
      </c>
      <c r="J917" s="6">
        <f t="shared" si="912"/>
        <v>1</v>
      </c>
      <c r="K917" s="6">
        <f t="shared" si="912"/>
        <v>1</v>
      </c>
      <c r="L917" s="6">
        <f t="shared" si="912"/>
        <v>1</v>
      </c>
      <c r="M917" s="6">
        <f t="shared" si="912"/>
        <v>1</v>
      </c>
      <c r="N917" s="6">
        <f t="shared" si="912"/>
        <v>1</v>
      </c>
      <c r="O917" s="6">
        <f t="shared" si="912"/>
        <v>1</v>
      </c>
      <c r="P917" s="6">
        <f t="shared" si="912"/>
        <v>1</v>
      </c>
      <c r="Q917" s="6">
        <f t="shared" si="912"/>
        <v>1</v>
      </c>
      <c r="R917" s="6">
        <f t="shared" si="912"/>
        <v>1</v>
      </c>
    </row>
    <row r="918" spans="1:18" ht="13">
      <c r="A918" s="11" t="s">
        <v>3932</v>
      </c>
      <c r="B918" s="17">
        <f>VLOOKUP(A918,list!A:P,16,FALSE)</f>
        <v>45601</v>
      </c>
      <c r="C918" s="18">
        <f>VLOOKUP(A918,list!A:P,3,FALSE)</f>
        <v>1190</v>
      </c>
      <c r="D918" s="6" t="str">
        <f>VLOOKUP(A918,list!A:P,12,FALSE)</f>
        <v>Chalandri</v>
      </c>
      <c r="E918" s="6" t="str">
        <f t="shared" ref="E918:R918" si="913">IF($B918&lt;E$3,1,"")</f>
        <v/>
      </c>
      <c r="F918" s="6">
        <f t="shared" si="913"/>
        <v>1</v>
      </c>
      <c r="G918" s="6">
        <f t="shared" si="913"/>
        <v>1</v>
      </c>
      <c r="H918" s="6">
        <f t="shared" si="913"/>
        <v>1</v>
      </c>
      <c r="I918" s="6">
        <f t="shared" si="913"/>
        <v>1</v>
      </c>
      <c r="J918" s="6">
        <f t="shared" si="913"/>
        <v>1</v>
      </c>
      <c r="K918" s="6">
        <f t="shared" si="913"/>
        <v>1</v>
      </c>
      <c r="L918" s="6">
        <f t="shared" si="913"/>
        <v>1</v>
      </c>
      <c r="M918" s="6">
        <f t="shared" si="913"/>
        <v>1</v>
      </c>
      <c r="N918" s="6">
        <f t="shared" si="913"/>
        <v>1</v>
      </c>
      <c r="O918" s="6">
        <f t="shared" si="913"/>
        <v>1</v>
      </c>
      <c r="P918" s="6">
        <f t="shared" si="913"/>
        <v>1</v>
      </c>
      <c r="Q918" s="6">
        <f t="shared" si="913"/>
        <v>1</v>
      </c>
      <c r="R918" s="6">
        <f t="shared" si="913"/>
        <v>1</v>
      </c>
    </row>
    <row r="919" spans="1:18" ht="13">
      <c r="A919" s="11" t="s">
        <v>3935</v>
      </c>
      <c r="B919" s="17">
        <f>VLOOKUP(A919,list!A:P,16,FALSE)</f>
        <v>45601</v>
      </c>
      <c r="C919" s="18">
        <f>VLOOKUP(A919,list!A:P,3,FALSE)</f>
        <v>1300</v>
      </c>
      <c r="D919" s="6" t="str">
        <f>VLOOKUP(A919,list!A:P,12,FALSE)</f>
        <v>Chalandri</v>
      </c>
      <c r="E919" s="6" t="str">
        <f t="shared" ref="E919:R919" si="914">IF($B919&lt;E$3,1,"")</f>
        <v/>
      </c>
      <c r="F919" s="6">
        <f t="shared" si="914"/>
        <v>1</v>
      </c>
      <c r="G919" s="6">
        <f t="shared" si="914"/>
        <v>1</v>
      </c>
      <c r="H919" s="6">
        <f t="shared" si="914"/>
        <v>1</v>
      </c>
      <c r="I919" s="6">
        <f t="shared" si="914"/>
        <v>1</v>
      </c>
      <c r="J919" s="6">
        <f t="shared" si="914"/>
        <v>1</v>
      </c>
      <c r="K919" s="6">
        <f t="shared" si="914"/>
        <v>1</v>
      </c>
      <c r="L919" s="6">
        <f t="shared" si="914"/>
        <v>1</v>
      </c>
      <c r="M919" s="6">
        <f t="shared" si="914"/>
        <v>1</v>
      </c>
      <c r="N919" s="6">
        <f t="shared" si="914"/>
        <v>1</v>
      </c>
      <c r="O919" s="6">
        <f t="shared" si="914"/>
        <v>1</v>
      </c>
      <c r="P919" s="6">
        <f t="shared" si="914"/>
        <v>1</v>
      </c>
      <c r="Q919" s="6">
        <f t="shared" si="914"/>
        <v>1</v>
      </c>
      <c r="R919" s="6">
        <f t="shared" si="914"/>
        <v>1</v>
      </c>
    </row>
    <row r="920" spans="1:18" ht="13">
      <c r="A920" s="11" t="s">
        <v>2262</v>
      </c>
      <c r="B920" s="17">
        <f>VLOOKUP(A920,list!A:P,16,FALSE)</f>
        <v>45601</v>
      </c>
      <c r="C920" s="18">
        <f>VLOOKUP(A920,list!A:P,3,FALSE)</f>
        <v>1420</v>
      </c>
      <c r="D920" s="6" t="str">
        <f>VLOOKUP(A920,list!A:P,12,FALSE)</f>
        <v>Kifisia</v>
      </c>
      <c r="E920" s="6" t="str">
        <f t="shared" ref="E920:R920" si="915">IF($B920&lt;E$3,1,"")</f>
        <v/>
      </c>
      <c r="F920" s="6">
        <f t="shared" si="915"/>
        <v>1</v>
      </c>
      <c r="G920" s="6">
        <f t="shared" si="915"/>
        <v>1</v>
      </c>
      <c r="H920" s="6">
        <f t="shared" si="915"/>
        <v>1</v>
      </c>
      <c r="I920" s="6">
        <f t="shared" si="915"/>
        <v>1</v>
      </c>
      <c r="J920" s="6">
        <f t="shared" si="915"/>
        <v>1</v>
      </c>
      <c r="K920" s="6">
        <f t="shared" si="915"/>
        <v>1</v>
      </c>
      <c r="L920" s="6">
        <f t="shared" si="915"/>
        <v>1</v>
      </c>
      <c r="M920" s="6">
        <f t="shared" si="915"/>
        <v>1</v>
      </c>
      <c r="N920" s="6">
        <f t="shared" si="915"/>
        <v>1</v>
      </c>
      <c r="O920" s="6">
        <f t="shared" si="915"/>
        <v>1</v>
      </c>
      <c r="P920" s="6">
        <f t="shared" si="915"/>
        <v>1</v>
      </c>
      <c r="Q920" s="6">
        <f t="shared" si="915"/>
        <v>1</v>
      </c>
      <c r="R920" s="6">
        <f t="shared" si="915"/>
        <v>1</v>
      </c>
    </row>
    <row r="921" spans="1:18" ht="13">
      <c r="A921" s="11" t="s">
        <v>3938</v>
      </c>
      <c r="B921" s="17">
        <f>VLOOKUP(A921,list!A:P,16,FALSE)</f>
        <v>45601</v>
      </c>
      <c r="C921" s="18">
        <f>VLOOKUP(A921,list!A:P,3,FALSE)</f>
        <v>1460</v>
      </c>
      <c r="D921" s="6" t="str">
        <f>VLOOKUP(A921,list!A:P,12,FALSE)</f>
        <v>Agia Paraskevi</v>
      </c>
      <c r="E921" s="6" t="str">
        <f t="shared" ref="E921:R921" si="916">IF($B921&lt;E$3,1,"")</f>
        <v/>
      </c>
      <c r="F921" s="6">
        <f t="shared" si="916"/>
        <v>1</v>
      </c>
      <c r="G921" s="6">
        <f t="shared" si="916"/>
        <v>1</v>
      </c>
      <c r="H921" s="6">
        <f t="shared" si="916"/>
        <v>1</v>
      </c>
      <c r="I921" s="6">
        <f t="shared" si="916"/>
        <v>1</v>
      </c>
      <c r="J921" s="6">
        <f t="shared" si="916"/>
        <v>1</v>
      </c>
      <c r="K921" s="6">
        <f t="shared" si="916"/>
        <v>1</v>
      </c>
      <c r="L921" s="6">
        <f t="shared" si="916"/>
        <v>1</v>
      </c>
      <c r="M921" s="6">
        <f t="shared" si="916"/>
        <v>1</v>
      </c>
      <c r="N921" s="6">
        <f t="shared" si="916"/>
        <v>1</v>
      </c>
      <c r="O921" s="6">
        <f t="shared" si="916"/>
        <v>1</v>
      </c>
      <c r="P921" s="6">
        <f t="shared" si="916"/>
        <v>1</v>
      </c>
      <c r="Q921" s="6">
        <f t="shared" si="916"/>
        <v>1</v>
      </c>
      <c r="R921" s="6">
        <f t="shared" si="916"/>
        <v>1</v>
      </c>
    </row>
    <row r="922" spans="1:18" ht="13">
      <c r="A922" s="11" t="s">
        <v>613</v>
      </c>
      <c r="B922" s="17">
        <f>VLOOKUP(A922,list!A:P,16,FALSE)</f>
        <v>45721</v>
      </c>
      <c r="C922" s="18">
        <f>VLOOKUP(A922,list!A:P,3,FALSE)</f>
        <v>820</v>
      </c>
      <c r="D922" s="6" t="str">
        <f>VLOOKUP(A922,list!A:P,12,FALSE)</f>
        <v>Mets - Kallimarmaro</v>
      </c>
      <c r="E922" s="6" t="str">
        <f t="shared" ref="E922:R922" si="917">IF($B922&lt;E$3,1,"")</f>
        <v/>
      </c>
      <c r="F922" s="6" t="str">
        <f t="shared" si="917"/>
        <v/>
      </c>
      <c r="G922" s="6" t="str">
        <f t="shared" si="917"/>
        <v/>
      </c>
      <c r="H922" s="6" t="str">
        <f t="shared" si="917"/>
        <v/>
      </c>
      <c r="I922" s="6" t="str">
        <f t="shared" si="917"/>
        <v/>
      </c>
      <c r="J922" s="6">
        <f t="shared" si="917"/>
        <v>1</v>
      </c>
      <c r="K922" s="6">
        <f t="shared" si="917"/>
        <v>1</v>
      </c>
      <c r="L922" s="6">
        <f t="shared" si="917"/>
        <v>1</v>
      </c>
      <c r="M922" s="6">
        <f t="shared" si="917"/>
        <v>1</v>
      </c>
      <c r="N922" s="6">
        <f t="shared" si="917"/>
        <v>1</v>
      </c>
      <c r="O922" s="6">
        <f t="shared" si="917"/>
        <v>1</v>
      </c>
      <c r="P922" s="6">
        <f t="shared" si="917"/>
        <v>1</v>
      </c>
      <c r="Q922" s="6">
        <f t="shared" si="917"/>
        <v>1</v>
      </c>
      <c r="R922" s="6">
        <f t="shared" si="917"/>
        <v>1</v>
      </c>
    </row>
    <row r="923" spans="1:18" ht="13">
      <c r="A923" s="11" t="s">
        <v>2265</v>
      </c>
      <c r="B923" s="17">
        <f>VLOOKUP(A923,list!A:P,16,FALSE)</f>
        <v>45721</v>
      </c>
      <c r="C923" s="18">
        <f>VLOOKUP(A923,list!A:P,3,FALSE)</f>
        <v>1240</v>
      </c>
      <c r="D923" s="6" t="str">
        <f>VLOOKUP(A923,list!A:P,12,FALSE)</f>
        <v>Kolonaki</v>
      </c>
      <c r="E923" s="6" t="str">
        <f t="shared" ref="E923:R923" si="918">IF($B923&lt;E$3,1,"")</f>
        <v/>
      </c>
      <c r="F923" s="6" t="str">
        <f t="shared" si="918"/>
        <v/>
      </c>
      <c r="G923" s="6" t="str">
        <f t="shared" si="918"/>
        <v/>
      </c>
      <c r="H923" s="6" t="str">
        <f t="shared" si="918"/>
        <v/>
      </c>
      <c r="I923" s="6" t="str">
        <f t="shared" si="918"/>
        <v/>
      </c>
      <c r="J923" s="6">
        <f t="shared" si="918"/>
        <v>1</v>
      </c>
      <c r="K923" s="6">
        <f t="shared" si="918"/>
        <v>1</v>
      </c>
      <c r="L923" s="6">
        <f t="shared" si="918"/>
        <v>1</v>
      </c>
      <c r="M923" s="6">
        <f t="shared" si="918"/>
        <v>1</v>
      </c>
      <c r="N923" s="6">
        <f t="shared" si="918"/>
        <v>1</v>
      </c>
      <c r="O923" s="6">
        <f t="shared" si="918"/>
        <v>1</v>
      </c>
      <c r="P923" s="6">
        <f t="shared" si="918"/>
        <v>1</v>
      </c>
      <c r="Q923" s="6">
        <f t="shared" si="918"/>
        <v>1</v>
      </c>
      <c r="R923" s="6">
        <f t="shared" si="918"/>
        <v>1</v>
      </c>
    </row>
    <row r="924" spans="1:18" ht="13">
      <c r="A924" s="11" t="s">
        <v>2268</v>
      </c>
      <c r="B924" s="17">
        <f>VLOOKUP(A924,list!A:P,16,FALSE)</f>
        <v>45813</v>
      </c>
      <c r="C924" s="18">
        <f>VLOOKUP(A924,list!A:P,3,FALSE)</f>
        <v>980</v>
      </c>
      <c r="D924" s="6" t="str">
        <f>VLOOKUP(A924,list!A:P,12,FALSE)</f>
        <v>Historic Center</v>
      </c>
      <c r="E924" s="6" t="str">
        <f t="shared" ref="E924:R924" si="919">IF($B924&lt;E$3,1,"")</f>
        <v/>
      </c>
      <c r="F924" s="6" t="str">
        <f t="shared" si="919"/>
        <v/>
      </c>
      <c r="G924" s="6" t="str">
        <f t="shared" si="919"/>
        <v/>
      </c>
      <c r="H924" s="6" t="str">
        <f t="shared" si="919"/>
        <v/>
      </c>
      <c r="I924" s="6" t="str">
        <f t="shared" si="919"/>
        <v/>
      </c>
      <c r="J924" s="6" t="str">
        <f t="shared" si="919"/>
        <v/>
      </c>
      <c r="K924" s="6" t="str">
        <f t="shared" si="919"/>
        <v/>
      </c>
      <c r="L924" s="6" t="str">
        <f t="shared" si="919"/>
        <v/>
      </c>
      <c r="M924" s="6">
        <f t="shared" si="919"/>
        <v>1</v>
      </c>
      <c r="N924" s="6">
        <f t="shared" si="919"/>
        <v>1</v>
      </c>
      <c r="O924" s="6">
        <f t="shared" si="919"/>
        <v>1</v>
      </c>
      <c r="P924" s="6">
        <f t="shared" si="919"/>
        <v>1</v>
      </c>
      <c r="Q924" s="6">
        <f t="shared" si="919"/>
        <v>1</v>
      </c>
      <c r="R924" s="6">
        <f t="shared" si="919"/>
        <v>1</v>
      </c>
    </row>
    <row r="925" spans="1:18" ht="13">
      <c r="A925" s="11" t="s">
        <v>2271</v>
      </c>
      <c r="B925" s="17">
        <f>VLOOKUP(A925,list!A:P,16,FALSE)</f>
        <v>45813</v>
      </c>
      <c r="C925" s="18">
        <f>VLOOKUP(A925,list!A:P,3,FALSE)</f>
        <v>1060</v>
      </c>
      <c r="D925" s="6" t="str">
        <f>VLOOKUP(A925,list!A:P,12,FALSE)</f>
        <v>Acropolis</v>
      </c>
      <c r="E925" s="6" t="str">
        <f t="shared" ref="E925:R925" si="920">IF($B925&lt;E$3,1,"")</f>
        <v/>
      </c>
      <c r="F925" s="6" t="str">
        <f t="shared" si="920"/>
        <v/>
      </c>
      <c r="G925" s="6" t="str">
        <f t="shared" si="920"/>
        <v/>
      </c>
      <c r="H925" s="6" t="str">
        <f t="shared" si="920"/>
        <v/>
      </c>
      <c r="I925" s="6" t="str">
        <f t="shared" si="920"/>
        <v/>
      </c>
      <c r="J925" s="6" t="str">
        <f t="shared" si="920"/>
        <v/>
      </c>
      <c r="K925" s="6" t="str">
        <f t="shared" si="920"/>
        <v/>
      </c>
      <c r="L925" s="6" t="str">
        <f t="shared" si="920"/>
        <v/>
      </c>
      <c r="M925" s="6">
        <f t="shared" si="920"/>
        <v>1</v>
      </c>
      <c r="N925" s="6">
        <f t="shared" si="920"/>
        <v>1</v>
      </c>
      <c r="O925" s="6">
        <f t="shared" si="920"/>
        <v>1</v>
      </c>
      <c r="P925" s="6">
        <f t="shared" si="920"/>
        <v>1</v>
      </c>
      <c r="Q925" s="6">
        <f t="shared" si="920"/>
        <v>1</v>
      </c>
      <c r="R925" s="6">
        <f t="shared" si="920"/>
        <v>1</v>
      </c>
    </row>
    <row r="926" spans="1:18" ht="13">
      <c r="A926" s="11" t="s">
        <v>3941</v>
      </c>
      <c r="B926" s="17">
        <f>VLOOKUP(A926,list!A:P,16,FALSE)</f>
        <v>45813</v>
      </c>
      <c r="C926" s="18">
        <f>VLOOKUP(A926,list!A:P,3,FALSE)</f>
        <v>1680</v>
      </c>
      <c r="D926" s="6" t="str">
        <f>VLOOKUP(A926,list!A:P,12,FALSE)</f>
        <v>Kolonaki</v>
      </c>
      <c r="E926" s="6" t="str">
        <f t="shared" ref="E926:R926" si="921">IF($B926&lt;E$3,1,"")</f>
        <v/>
      </c>
      <c r="F926" s="6" t="str">
        <f t="shared" si="921"/>
        <v/>
      </c>
      <c r="G926" s="6" t="str">
        <f t="shared" si="921"/>
        <v/>
      </c>
      <c r="H926" s="6" t="str">
        <f t="shared" si="921"/>
        <v/>
      </c>
      <c r="I926" s="6" t="str">
        <f t="shared" si="921"/>
        <v/>
      </c>
      <c r="J926" s="6" t="str">
        <f t="shared" si="921"/>
        <v/>
      </c>
      <c r="K926" s="6" t="str">
        <f t="shared" si="921"/>
        <v/>
      </c>
      <c r="L926" s="6" t="str">
        <f t="shared" si="921"/>
        <v/>
      </c>
      <c r="M926" s="6">
        <f t="shared" si="921"/>
        <v>1</v>
      </c>
      <c r="N926" s="6">
        <f t="shared" si="921"/>
        <v>1</v>
      </c>
      <c r="O926" s="6">
        <f t="shared" si="921"/>
        <v>1</v>
      </c>
      <c r="P926" s="6">
        <f t="shared" si="921"/>
        <v>1</v>
      </c>
      <c r="Q926" s="6">
        <f t="shared" si="921"/>
        <v>1</v>
      </c>
      <c r="R926" s="6">
        <f t="shared" si="921"/>
        <v>1</v>
      </c>
    </row>
    <row r="927" spans="1:18" ht="13">
      <c r="A927" s="11" t="s">
        <v>2274</v>
      </c>
      <c r="B927" s="17">
        <f>VLOOKUP(A927,list!A:P,16,FALSE)</f>
        <v>45813</v>
      </c>
      <c r="C927" s="18">
        <f>VLOOKUP(A927,list!A:P,3,FALSE)</f>
        <v>2100</v>
      </c>
      <c r="D927" s="6" t="str">
        <f>VLOOKUP(A927,list!A:P,12,FALSE)</f>
        <v>Kolonaki</v>
      </c>
      <c r="E927" s="6" t="str">
        <f t="shared" ref="E927:R927" si="922">IF($B927&lt;E$3,1,"")</f>
        <v/>
      </c>
      <c r="F927" s="6" t="str">
        <f t="shared" si="922"/>
        <v/>
      </c>
      <c r="G927" s="6" t="str">
        <f t="shared" si="922"/>
        <v/>
      </c>
      <c r="H927" s="6" t="str">
        <f t="shared" si="922"/>
        <v/>
      </c>
      <c r="I927" s="6" t="str">
        <f t="shared" si="922"/>
        <v/>
      </c>
      <c r="J927" s="6" t="str">
        <f t="shared" si="922"/>
        <v/>
      </c>
      <c r="K927" s="6" t="str">
        <f t="shared" si="922"/>
        <v/>
      </c>
      <c r="L927" s="6" t="str">
        <f t="shared" si="922"/>
        <v/>
      </c>
      <c r="M927" s="6">
        <f t="shared" si="922"/>
        <v>1</v>
      </c>
      <c r="N927" s="6">
        <f t="shared" si="922"/>
        <v>1</v>
      </c>
      <c r="O927" s="6">
        <f t="shared" si="922"/>
        <v>1</v>
      </c>
      <c r="P927" s="6">
        <f t="shared" si="922"/>
        <v>1</v>
      </c>
      <c r="Q927" s="6">
        <f t="shared" si="922"/>
        <v>1</v>
      </c>
      <c r="R927" s="6">
        <f t="shared" si="922"/>
        <v>1</v>
      </c>
    </row>
    <row r="928" spans="1:18" ht="13">
      <c r="A928" s="11" t="s">
        <v>2277</v>
      </c>
      <c r="B928" s="17">
        <f>VLOOKUP(A928,list!A:P,16,FALSE)</f>
        <v>45843</v>
      </c>
      <c r="C928" s="18">
        <f>VLOOKUP(A928,list!A:P,3,FALSE)</f>
        <v>1410</v>
      </c>
      <c r="D928" s="6" t="str">
        <f>VLOOKUP(A928,list!A:P,12,FALSE)</f>
        <v>Agia Paraskevi</v>
      </c>
      <c r="E928" s="6" t="str">
        <f t="shared" ref="E928:R928" si="923">IF($B928&lt;E$3,1,"")</f>
        <v/>
      </c>
      <c r="F928" s="6" t="str">
        <f t="shared" si="923"/>
        <v/>
      </c>
      <c r="G928" s="6" t="str">
        <f t="shared" si="923"/>
        <v/>
      </c>
      <c r="H928" s="6" t="str">
        <f t="shared" si="923"/>
        <v/>
      </c>
      <c r="I928" s="6" t="str">
        <f t="shared" si="923"/>
        <v/>
      </c>
      <c r="J928" s="6" t="str">
        <f t="shared" si="923"/>
        <v/>
      </c>
      <c r="K928" s="6" t="str">
        <f t="shared" si="923"/>
        <v/>
      </c>
      <c r="L928" s="6" t="str">
        <f t="shared" si="923"/>
        <v/>
      </c>
      <c r="M928" s="6" t="str">
        <f t="shared" si="923"/>
        <v/>
      </c>
      <c r="N928" s="6">
        <f t="shared" si="923"/>
        <v>1</v>
      </c>
      <c r="O928" s="6">
        <f t="shared" si="923"/>
        <v>1</v>
      </c>
      <c r="P928" s="6">
        <f t="shared" si="923"/>
        <v>1</v>
      </c>
      <c r="Q928" s="6">
        <f t="shared" si="923"/>
        <v>1</v>
      </c>
      <c r="R928" s="6">
        <f t="shared" si="923"/>
        <v>1</v>
      </c>
    </row>
    <row r="929" spans="1:18" ht="13">
      <c r="A929" s="11" t="s">
        <v>2280</v>
      </c>
      <c r="B929" s="17">
        <f>VLOOKUP(A929,list!A:P,16,FALSE)</f>
        <v>45662</v>
      </c>
      <c r="C929" s="18">
        <f>VLOOKUP(A929,list!A:P,3,FALSE)</f>
        <v>980</v>
      </c>
      <c r="D929" s="6" t="str">
        <f>VLOOKUP(A929,list!A:P,12,FALSE)</f>
        <v>Ampelokipoi</v>
      </c>
      <c r="E929" s="6" t="str">
        <f t="shared" ref="E929:R929" si="924">IF($B929&lt;E$3,1,"")</f>
        <v/>
      </c>
      <c r="F929" s="6" t="str">
        <f t="shared" si="924"/>
        <v/>
      </c>
      <c r="G929" s="6" t="str">
        <f t="shared" si="924"/>
        <v/>
      </c>
      <c r="H929" s="6">
        <f t="shared" si="924"/>
        <v>1</v>
      </c>
      <c r="I929" s="6">
        <f t="shared" si="924"/>
        <v>1</v>
      </c>
      <c r="J929" s="6">
        <f t="shared" si="924"/>
        <v>1</v>
      </c>
      <c r="K929" s="6">
        <f t="shared" si="924"/>
        <v>1</v>
      </c>
      <c r="L929" s="6">
        <f t="shared" si="924"/>
        <v>1</v>
      </c>
      <c r="M929" s="6">
        <f t="shared" si="924"/>
        <v>1</v>
      </c>
      <c r="N929" s="6">
        <f t="shared" si="924"/>
        <v>1</v>
      </c>
      <c r="O929" s="6">
        <f t="shared" si="924"/>
        <v>1</v>
      </c>
      <c r="P929" s="6">
        <f t="shared" si="924"/>
        <v>1</v>
      </c>
      <c r="Q929" s="6">
        <f t="shared" si="924"/>
        <v>1</v>
      </c>
      <c r="R929" s="6">
        <f t="shared" si="924"/>
        <v>1</v>
      </c>
    </row>
    <row r="930" spans="1:18" ht="13">
      <c r="A930" s="11" t="s">
        <v>2283</v>
      </c>
      <c r="B930" s="17">
        <f>VLOOKUP(A930,list!A:P,16,FALSE)</f>
        <v>45662</v>
      </c>
      <c r="C930" s="18">
        <f>VLOOKUP(A930,list!A:P,3,FALSE)</f>
        <v>1060</v>
      </c>
      <c r="D930" s="6" t="str">
        <f>VLOOKUP(A930,list!A:P,12,FALSE)</f>
        <v>Stavros Niarchos Park Area</v>
      </c>
      <c r="E930" s="6" t="str">
        <f t="shared" ref="E930:R930" si="925">IF($B930&lt;E$3,1,"")</f>
        <v/>
      </c>
      <c r="F930" s="6" t="str">
        <f t="shared" si="925"/>
        <v/>
      </c>
      <c r="G930" s="6" t="str">
        <f t="shared" si="925"/>
        <v/>
      </c>
      <c r="H930" s="6">
        <f t="shared" si="925"/>
        <v>1</v>
      </c>
      <c r="I930" s="6">
        <f t="shared" si="925"/>
        <v>1</v>
      </c>
      <c r="J930" s="6">
        <f t="shared" si="925"/>
        <v>1</v>
      </c>
      <c r="K930" s="6">
        <f t="shared" si="925"/>
        <v>1</v>
      </c>
      <c r="L930" s="6">
        <f t="shared" si="925"/>
        <v>1</v>
      </c>
      <c r="M930" s="6">
        <f t="shared" si="925"/>
        <v>1</v>
      </c>
      <c r="N930" s="6">
        <f t="shared" si="925"/>
        <v>1</v>
      </c>
      <c r="O930" s="6">
        <f t="shared" si="925"/>
        <v>1</v>
      </c>
      <c r="P930" s="6">
        <f t="shared" si="925"/>
        <v>1</v>
      </c>
      <c r="Q930" s="6">
        <f t="shared" si="925"/>
        <v>1</v>
      </c>
      <c r="R930" s="6">
        <f t="shared" si="925"/>
        <v>1</v>
      </c>
    </row>
    <row r="931" spans="1:18" ht="13">
      <c r="A931" s="11" t="s">
        <v>3944</v>
      </c>
      <c r="B931" s="17">
        <f>VLOOKUP(A931,list!A:P,16,FALSE)</f>
        <v>45662</v>
      </c>
      <c r="C931" s="18">
        <f>VLOOKUP(A931,list!A:P,3,FALSE)</f>
        <v>1300</v>
      </c>
      <c r="D931" s="6" t="str">
        <f>VLOOKUP(A931,list!A:P,12,FALSE)</f>
        <v>Chalandri</v>
      </c>
      <c r="E931" s="6" t="str">
        <f t="shared" ref="E931:R931" si="926">IF($B931&lt;E$3,1,"")</f>
        <v/>
      </c>
      <c r="F931" s="6" t="str">
        <f t="shared" si="926"/>
        <v/>
      </c>
      <c r="G931" s="6" t="str">
        <f t="shared" si="926"/>
        <v/>
      </c>
      <c r="H931" s="6">
        <f t="shared" si="926"/>
        <v>1</v>
      </c>
      <c r="I931" s="6">
        <f t="shared" si="926"/>
        <v>1</v>
      </c>
      <c r="J931" s="6">
        <f t="shared" si="926"/>
        <v>1</v>
      </c>
      <c r="K931" s="6">
        <f t="shared" si="926"/>
        <v>1</v>
      </c>
      <c r="L931" s="6">
        <f t="shared" si="926"/>
        <v>1</v>
      </c>
      <c r="M931" s="6">
        <f t="shared" si="926"/>
        <v>1</v>
      </c>
      <c r="N931" s="6">
        <f t="shared" si="926"/>
        <v>1</v>
      </c>
      <c r="O931" s="6">
        <f t="shared" si="926"/>
        <v>1</v>
      </c>
      <c r="P931" s="6">
        <f t="shared" si="926"/>
        <v>1</v>
      </c>
      <c r="Q931" s="6">
        <f t="shared" si="926"/>
        <v>1</v>
      </c>
      <c r="R931" s="6">
        <f t="shared" si="926"/>
        <v>1</v>
      </c>
    </row>
    <row r="932" spans="1:18" ht="13">
      <c r="A932" s="11" t="s">
        <v>3947</v>
      </c>
      <c r="B932" s="17">
        <f>VLOOKUP(A932,list!A:P,16,FALSE)</f>
        <v>45662</v>
      </c>
      <c r="C932" s="18">
        <f>VLOOKUP(A932,list!A:P,3,FALSE)</f>
        <v>1770</v>
      </c>
      <c r="D932" s="6" t="str">
        <f>VLOOKUP(A932,list!A:P,12,FALSE)</f>
        <v>Politeia</v>
      </c>
      <c r="E932" s="6" t="str">
        <f t="shared" ref="E932:R932" si="927">IF($B932&lt;E$3,1,"")</f>
        <v/>
      </c>
      <c r="F932" s="6" t="str">
        <f t="shared" si="927"/>
        <v/>
      </c>
      <c r="G932" s="6" t="str">
        <f t="shared" si="927"/>
        <v/>
      </c>
      <c r="H932" s="6">
        <f t="shared" si="927"/>
        <v>1</v>
      </c>
      <c r="I932" s="6">
        <f t="shared" si="927"/>
        <v>1</v>
      </c>
      <c r="J932" s="6">
        <f t="shared" si="927"/>
        <v>1</v>
      </c>
      <c r="K932" s="6">
        <f t="shared" si="927"/>
        <v>1</v>
      </c>
      <c r="L932" s="6">
        <f t="shared" si="927"/>
        <v>1</v>
      </c>
      <c r="M932" s="6">
        <f t="shared" si="927"/>
        <v>1</v>
      </c>
      <c r="N932" s="6">
        <f t="shared" si="927"/>
        <v>1</v>
      </c>
      <c r="O932" s="6">
        <f t="shared" si="927"/>
        <v>1</v>
      </c>
      <c r="P932" s="6">
        <f t="shared" si="927"/>
        <v>1</v>
      </c>
      <c r="Q932" s="6">
        <f t="shared" si="927"/>
        <v>1</v>
      </c>
      <c r="R932" s="6">
        <f t="shared" si="927"/>
        <v>1</v>
      </c>
    </row>
    <row r="933" spans="1:18" ht="13">
      <c r="A933" s="11" t="s">
        <v>2286</v>
      </c>
      <c r="B933" s="17">
        <f>VLOOKUP(A933,list!A:P,16,FALSE)</f>
        <v>45662</v>
      </c>
      <c r="C933" s="18">
        <f>VLOOKUP(A933,list!A:P,3,FALSE)</f>
        <v>1770</v>
      </c>
      <c r="D933" s="6" t="str">
        <f>VLOOKUP(A933,list!A:P,12,FALSE)</f>
        <v>Ampelokipoi</v>
      </c>
      <c r="E933" s="6" t="str">
        <f t="shared" ref="E933:R933" si="928">IF($B933&lt;E$3,1,"")</f>
        <v/>
      </c>
      <c r="F933" s="6" t="str">
        <f t="shared" si="928"/>
        <v/>
      </c>
      <c r="G933" s="6" t="str">
        <f t="shared" si="928"/>
        <v/>
      </c>
      <c r="H933" s="6">
        <f t="shared" si="928"/>
        <v>1</v>
      </c>
      <c r="I933" s="6">
        <f t="shared" si="928"/>
        <v>1</v>
      </c>
      <c r="J933" s="6">
        <f t="shared" si="928"/>
        <v>1</v>
      </c>
      <c r="K933" s="6">
        <f t="shared" si="928"/>
        <v>1</v>
      </c>
      <c r="L933" s="6">
        <f t="shared" si="928"/>
        <v>1</v>
      </c>
      <c r="M933" s="6">
        <f t="shared" si="928"/>
        <v>1</v>
      </c>
      <c r="N933" s="6">
        <f t="shared" si="928"/>
        <v>1</v>
      </c>
      <c r="O933" s="6">
        <f t="shared" si="928"/>
        <v>1</v>
      </c>
      <c r="P933" s="6">
        <f t="shared" si="928"/>
        <v>1</v>
      </c>
      <c r="Q933" s="6">
        <f t="shared" si="928"/>
        <v>1</v>
      </c>
      <c r="R933" s="6">
        <f t="shared" si="928"/>
        <v>1</v>
      </c>
    </row>
    <row r="934" spans="1:18" ht="13">
      <c r="A934" s="11" t="s">
        <v>4639</v>
      </c>
      <c r="B934" s="17">
        <f>VLOOKUP(A934,list!A:P,16,FALSE)</f>
        <v>45662</v>
      </c>
      <c r="C934" s="18">
        <f>VLOOKUP(A934,list!A:P,3,FALSE)</f>
        <v>2950</v>
      </c>
      <c r="D934" s="6" t="str">
        <f>VLOOKUP(A934,list!A:P,12,FALSE)</f>
        <v>Kolonaki</v>
      </c>
      <c r="E934" s="6" t="str">
        <f t="shared" ref="E934:R934" si="929">IF($B934&lt;E$3,1,"")</f>
        <v/>
      </c>
      <c r="F934" s="6" t="str">
        <f t="shared" si="929"/>
        <v/>
      </c>
      <c r="G934" s="6" t="str">
        <f t="shared" si="929"/>
        <v/>
      </c>
      <c r="H934" s="6">
        <f t="shared" si="929"/>
        <v>1</v>
      </c>
      <c r="I934" s="6">
        <f t="shared" si="929"/>
        <v>1</v>
      </c>
      <c r="J934" s="6">
        <f t="shared" si="929"/>
        <v>1</v>
      </c>
      <c r="K934" s="6">
        <f t="shared" si="929"/>
        <v>1</v>
      </c>
      <c r="L934" s="6">
        <f t="shared" si="929"/>
        <v>1</v>
      </c>
      <c r="M934" s="6">
        <f t="shared" si="929"/>
        <v>1</v>
      </c>
      <c r="N934" s="6">
        <f t="shared" si="929"/>
        <v>1</v>
      </c>
      <c r="O934" s="6">
        <f t="shared" si="929"/>
        <v>1</v>
      </c>
      <c r="P934" s="6">
        <f t="shared" si="929"/>
        <v>1</v>
      </c>
      <c r="Q934" s="6">
        <f t="shared" si="929"/>
        <v>1</v>
      </c>
      <c r="R934" s="6">
        <f t="shared" si="929"/>
        <v>1</v>
      </c>
    </row>
    <row r="935" spans="1:18" ht="13">
      <c r="A935" s="11" t="s">
        <v>3950</v>
      </c>
      <c r="B935" s="17">
        <f>VLOOKUP(A935,list!A:P,16,FALSE)</f>
        <v>45693</v>
      </c>
      <c r="C935" s="18">
        <f>VLOOKUP(A935,list!A:P,3,FALSE)</f>
        <v>1230</v>
      </c>
      <c r="D935" s="6" t="str">
        <f>VLOOKUP(A935,list!A:P,12,FALSE)</f>
        <v>Marousi</v>
      </c>
      <c r="E935" s="6" t="str">
        <f t="shared" ref="E935:R935" si="930">IF($B935&lt;E$3,1,"")</f>
        <v/>
      </c>
      <c r="F935" s="6" t="str">
        <f t="shared" si="930"/>
        <v/>
      </c>
      <c r="G935" s="6" t="str">
        <f t="shared" si="930"/>
        <v/>
      </c>
      <c r="H935" s="6" t="str">
        <f t="shared" si="930"/>
        <v/>
      </c>
      <c r="I935" s="6">
        <f t="shared" si="930"/>
        <v>1</v>
      </c>
      <c r="J935" s="6">
        <f t="shared" si="930"/>
        <v>1</v>
      </c>
      <c r="K935" s="6">
        <f t="shared" si="930"/>
        <v>1</v>
      </c>
      <c r="L935" s="6">
        <f t="shared" si="930"/>
        <v>1</v>
      </c>
      <c r="M935" s="6">
        <f t="shared" si="930"/>
        <v>1</v>
      </c>
      <c r="N935" s="6">
        <f t="shared" si="930"/>
        <v>1</v>
      </c>
      <c r="O935" s="6">
        <f t="shared" si="930"/>
        <v>1</v>
      </c>
      <c r="P935" s="6">
        <f t="shared" si="930"/>
        <v>1</v>
      </c>
      <c r="Q935" s="6">
        <f t="shared" si="930"/>
        <v>1</v>
      </c>
      <c r="R935" s="6">
        <f t="shared" si="930"/>
        <v>1</v>
      </c>
    </row>
    <row r="936" spans="1:18" ht="13">
      <c r="A936" s="11" t="s">
        <v>616</v>
      </c>
      <c r="B936" s="17">
        <f>VLOOKUP(A936,list!A:P,16,FALSE)</f>
        <v>45631</v>
      </c>
      <c r="C936" s="18">
        <f>VLOOKUP(A936,list!A:P,3,FALSE)</f>
        <v>910</v>
      </c>
      <c r="D936" s="6" t="str">
        <f>VLOOKUP(A936,list!A:P,12,FALSE)</f>
        <v>Acropolis</v>
      </c>
      <c r="E936" s="6" t="str">
        <f t="shared" ref="E936:R936" si="931">IF($B936&lt;E$3,1,"")</f>
        <v/>
      </c>
      <c r="F936" s="6" t="str">
        <f t="shared" si="931"/>
        <v/>
      </c>
      <c r="G936" s="6">
        <f t="shared" si="931"/>
        <v>1</v>
      </c>
      <c r="H936" s="6">
        <f t="shared" si="931"/>
        <v>1</v>
      </c>
      <c r="I936" s="6">
        <f t="shared" si="931"/>
        <v>1</v>
      </c>
      <c r="J936" s="6">
        <f t="shared" si="931"/>
        <v>1</v>
      </c>
      <c r="K936" s="6">
        <f t="shared" si="931"/>
        <v>1</v>
      </c>
      <c r="L936" s="6">
        <f t="shared" si="931"/>
        <v>1</v>
      </c>
      <c r="M936" s="6">
        <f t="shared" si="931"/>
        <v>1</v>
      </c>
      <c r="N936" s="6">
        <f t="shared" si="931"/>
        <v>1</v>
      </c>
      <c r="O936" s="6">
        <f t="shared" si="931"/>
        <v>1</v>
      </c>
      <c r="P936" s="6">
        <f t="shared" si="931"/>
        <v>1</v>
      </c>
      <c r="Q936" s="6">
        <f t="shared" si="931"/>
        <v>1</v>
      </c>
      <c r="R936" s="6">
        <f t="shared" si="931"/>
        <v>1</v>
      </c>
    </row>
    <row r="937" spans="1:18" ht="13">
      <c r="A937" s="11" t="s">
        <v>2289</v>
      </c>
      <c r="B937" s="17">
        <f>VLOOKUP(A937,list!A:P,16,FALSE)</f>
        <v>45631</v>
      </c>
      <c r="C937" s="18">
        <f>VLOOKUP(A937,list!A:P,3,FALSE)</f>
        <v>1440</v>
      </c>
      <c r="D937" s="6" t="str">
        <f>VLOOKUP(A937,list!A:P,12,FALSE)</f>
        <v>Marousi</v>
      </c>
      <c r="E937" s="6" t="str">
        <f t="shared" ref="E937:R937" si="932">IF($B937&lt;E$3,1,"")</f>
        <v/>
      </c>
      <c r="F937" s="6" t="str">
        <f t="shared" si="932"/>
        <v/>
      </c>
      <c r="G937" s="6">
        <f t="shared" si="932"/>
        <v>1</v>
      </c>
      <c r="H937" s="6">
        <f t="shared" si="932"/>
        <v>1</v>
      </c>
      <c r="I937" s="6">
        <f t="shared" si="932"/>
        <v>1</v>
      </c>
      <c r="J937" s="6">
        <f t="shared" si="932"/>
        <v>1</v>
      </c>
      <c r="K937" s="6">
        <f t="shared" si="932"/>
        <v>1</v>
      </c>
      <c r="L937" s="6">
        <f t="shared" si="932"/>
        <v>1</v>
      </c>
      <c r="M937" s="6">
        <f t="shared" si="932"/>
        <v>1</v>
      </c>
      <c r="N937" s="6">
        <f t="shared" si="932"/>
        <v>1</v>
      </c>
      <c r="O937" s="6">
        <f t="shared" si="932"/>
        <v>1</v>
      </c>
      <c r="P937" s="6">
        <f t="shared" si="932"/>
        <v>1</v>
      </c>
      <c r="Q937" s="6">
        <f t="shared" si="932"/>
        <v>1</v>
      </c>
      <c r="R937" s="6">
        <f t="shared" si="932"/>
        <v>1</v>
      </c>
    </row>
    <row r="938" spans="1:18" ht="13">
      <c r="A938" s="11" t="s">
        <v>619</v>
      </c>
      <c r="B938" s="17">
        <f>VLOOKUP(A938,list!A:P,16,FALSE)</f>
        <v>45874</v>
      </c>
      <c r="C938" s="18">
        <f>VLOOKUP(A938,list!A:P,3,FALSE)</f>
        <v>1060</v>
      </c>
      <c r="D938" s="6" t="str">
        <f>VLOOKUP(A938,list!A:P,12,FALSE)</f>
        <v>Alimos</v>
      </c>
      <c r="E938" s="6" t="str">
        <f t="shared" ref="E938:R938" si="933">IF($B938&lt;E$3,1,"")</f>
        <v/>
      </c>
      <c r="F938" s="6" t="str">
        <f t="shared" si="933"/>
        <v/>
      </c>
      <c r="G938" s="6" t="str">
        <f t="shared" si="933"/>
        <v/>
      </c>
      <c r="H938" s="6" t="str">
        <f t="shared" si="933"/>
        <v/>
      </c>
      <c r="I938" s="6" t="str">
        <f t="shared" si="933"/>
        <v/>
      </c>
      <c r="J938" s="6" t="str">
        <f t="shared" si="933"/>
        <v/>
      </c>
      <c r="K938" s="6" t="str">
        <f t="shared" si="933"/>
        <v/>
      </c>
      <c r="L938" s="6" t="str">
        <f t="shared" si="933"/>
        <v/>
      </c>
      <c r="M938" s="6" t="str">
        <f t="shared" si="933"/>
        <v/>
      </c>
      <c r="N938" s="6" t="str">
        <f t="shared" si="933"/>
        <v/>
      </c>
      <c r="O938" s="6">
        <f t="shared" si="933"/>
        <v>1</v>
      </c>
      <c r="P938" s="6">
        <f t="shared" si="933"/>
        <v>1</v>
      </c>
      <c r="Q938" s="6">
        <f t="shared" si="933"/>
        <v>1</v>
      </c>
      <c r="R938" s="6">
        <f t="shared" si="933"/>
        <v>1</v>
      </c>
    </row>
    <row r="939" spans="1:18" ht="13">
      <c r="A939" s="11" t="s">
        <v>2292</v>
      </c>
      <c r="B939" s="17">
        <f>VLOOKUP(A939,list!A:P,16,FALSE)</f>
        <v>45874</v>
      </c>
      <c r="C939" s="18">
        <f>VLOOKUP(A939,list!A:P,3,FALSE)</f>
        <v>1150</v>
      </c>
      <c r="D939" s="6" t="str">
        <f>VLOOKUP(A939,list!A:P,12,FALSE)</f>
        <v>Koukaki</v>
      </c>
      <c r="E939" s="6" t="str">
        <f t="shared" ref="E939:R939" si="934">IF($B939&lt;E$3,1,"")</f>
        <v/>
      </c>
      <c r="F939" s="6" t="str">
        <f t="shared" si="934"/>
        <v/>
      </c>
      <c r="G939" s="6" t="str">
        <f t="shared" si="934"/>
        <v/>
      </c>
      <c r="H939" s="6" t="str">
        <f t="shared" si="934"/>
        <v/>
      </c>
      <c r="I939" s="6" t="str">
        <f t="shared" si="934"/>
        <v/>
      </c>
      <c r="J939" s="6" t="str">
        <f t="shared" si="934"/>
        <v/>
      </c>
      <c r="K939" s="6" t="str">
        <f t="shared" si="934"/>
        <v/>
      </c>
      <c r="L939" s="6" t="str">
        <f t="shared" si="934"/>
        <v/>
      </c>
      <c r="M939" s="6" t="str">
        <f t="shared" si="934"/>
        <v/>
      </c>
      <c r="N939" s="6" t="str">
        <f t="shared" si="934"/>
        <v/>
      </c>
      <c r="O939" s="6">
        <f t="shared" si="934"/>
        <v>1</v>
      </c>
      <c r="P939" s="6">
        <f t="shared" si="934"/>
        <v>1</v>
      </c>
      <c r="Q939" s="6">
        <f t="shared" si="934"/>
        <v>1</v>
      </c>
      <c r="R939" s="6">
        <f t="shared" si="934"/>
        <v>1</v>
      </c>
    </row>
    <row r="940" spans="1:18" ht="13">
      <c r="A940" s="11" t="s">
        <v>2295</v>
      </c>
      <c r="B940" s="17">
        <f>VLOOKUP(A940,list!A:P,16,FALSE)</f>
        <v>45874</v>
      </c>
      <c r="C940" s="18">
        <f>VLOOKUP(A940,list!A:P,3,FALSE)</f>
        <v>1380</v>
      </c>
      <c r="D940" s="6" t="str">
        <f>VLOOKUP(A940,list!A:P,12,FALSE)</f>
        <v>Palaio Faliro</v>
      </c>
      <c r="E940" s="6" t="str">
        <f t="shared" ref="E940:R940" si="935">IF($B940&lt;E$3,1,"")</f>
        <v/>
      </c>
      <c r="F940" s="6" t="str">
        <f t="shared" si="935"/>
        <v/>
      </c>
      <c r="G940" s="6" t="str">
        <f t="shared" si="935"/>
        <v/>
      </c>
      <c r="H940" s="6" t="str">
        <f t="shared" si="935"/>
        <v/>
      </c>
      <c r="I940" s="6" t="str">
        <f t="shared" si="935"/>
        <v/>
      </c>
      <c r="J940" s="6" t="str">
        <f t="shared" si="935"/>
        <v/>
      </c>
      <c r="K940" s="6" t="str">
        <f t="shared" si="935"/>
        <v/>
      </c>
      <c r="L940" s="6" t="str">
        <f t="shared" si="935"/>
        <v/>
      </c>
      <c r="M940" s="6" t="str">
        <f t="shared" si="935"/>
        <v/>
      </c>
      <c r="N940" s="6" t="str">
        <f t="shared" si="935"/>
        <v/>
      </c>
      <c r="O940" s="6">
        <f t="shared" si="935"/>
        <v>1</v>
      </c>
      <c r="P940" s="6">
        <f t="shared" si="935"/>
        <v>1</v>
      </c>
      <c r="Q940" s="6">
        <f t="shared" si="935"/>
        <v>1</v>
      </c>
      <c r="R940" s="6">
        <f t="shared" si="935"/>
        <v>1</v>
      </c>
    </row>
    <row r="941" spans="1:18" ht="13">
      <c r="A941" s="11" t="s">
        <v>2298</v>
      </c>
      <c r="B941" s="17">
        <f>VLOOKUP(A941,list!A:P,16,FALSE)</f>
        <v>45874</v>
      </c>
      <c r="C941" s="18">
        <f>VLOOKUP(A941,list!A:P,3,FALSE)</f>
        <v>1520</v>
      </c>
      <c r="D941" s="6" t="str">
        <f>VLOOKUP(A941,list!A:P,12,FALSE)</f>
        <v>Marousi</v>
      </c>
      <c r="E941" s="6" t="str">
        <f t="shared" ref="E941:R941" si="936">IF($B941&lt;E$3,1,"")</f>
        <v/>
      </c>
      <c r="F941" s="6" t="str">
        <f t="shared" si="936"/>
        <v/>
      </c>
      <c r="G941" s="6" t="str">
        <f t="shared" si="936"/>
        <v/>
      </c>
      <c r="H941" s="6" t="str">
        <f t="shared" si="936"/>
        <v/>
      </c>
      <c r="I941" s="6" t="str">
        <f t="shared" si="936"/>
        <v/>
      </c>
      <c r="J941" s="6" t="str">
        <f t="shared" si="936"/>
        <v/>
      </c>
      <c r="K941" s="6" t="str">
        <f t="shared" si="936"/>
        <v/>
      </c>
      <c r="L941" s="6" t="str">
        <f t="shared" si="936"/>
        <v/>
      </c>
      <c r="M941" s="6" t="str">
        <f t="shared" si="936"/>
        <v/>
      </c>
      <c r="N941" s="6" t="str">
        <f t="shared" si="936"/>
        <v/>
      </c>
      <c r="O941" s="6">
        <f t="shared" si="936"/>
        <v>1</v>
      </c>
      <c r="P941" s="6">
        <f t="shared" si="936"/>
        <v>1</v>
      </c>
      <c r="Q941" s="6">
        <f t="shared" si="936"/>
        <v>1</v>
      </c>
      <c r="R941" s="6">
        <f t="shared" si="936"/>
        <v>1</v>
      </c>
    </row>
    <row r="942" spans="1:18" ht="13">
      <c r="A942" s="11" t="s">
        <v>2301</v>
      </c>
      <c r="B942" s="17">
        <f>VLOOKUP(A942,list!A:P,16,FALSE)</f>
        <v>45874</v>
      </c>
      <c r="C942" s="18">
        <f>VLOOKUP(A942,list!A:P,3,FALSE)</f>
        <v>1870</v>
      </c>
      <c r="D942" s="6" t="str">
        <f>VLOOKUP(A942,list!A:P,12,FALSE)</f>
        <v>Kolonaki</v>
      </c>
      <c r="E942" s="6" t="str">
        <f t="shared" ref="E942:R942" si="937">IF($B942&lt;E$3,1,"")</f>
        <v/>
      </c>
      <c r="F942" s="6" t="str">
        <f t="shared" si="937"/>
        <v/>
      </c>
      <c r="G942" s="6" t="str">
        <f t="shared" si="937"/>
        <v/>
      </c>
      <c r="H942" s="6" t="str">
        <f t="shared" si="937"/>
        <v/>
      </c>
      <c r="I942" s="6" t="str">
        <f t="shared" si="937"/>
        <v/>
      </c>
      <c r="J942" s="6" t="str">
        <f t="shared" si="937"/>
        <v/>
      </c>
      <c r="K942" s="6" t="str">
        <f t="shared" si="937"/>
        <v/>
      </c>
      <c r="L942" s="6" t="str">
        <f t="shared" si="937"/>
        <v/>
      </c>
      <c r="M942" s="6" t="str">
        <f t="shared" si="937"/>
        <v/>
      </c>
      <c r="N942" s="6" t="str">
        <f t="shared" si="937"/>
        <v/>
      </c>
      <c r="O942" s="6">
        <f t="shared" si="937"/>
        <v>1</v>
      </c>
      <c r="P942" s="6">
        <f t="shared" si="937"/>
        <v>1</v>
      </c>
      <c r="Q942" s="6">
        <f t="shared" si="937"/>
        <v>1</v>
      </c>
      <c r="R942" s="6">
        <f t="shared" si="937"/>
        <v>1</v>
      </c>
    </row>
    <row r="943" spans="1:18" ht="13">
      <c r="A943" s="11" t="s">
        <v>622</v>
      </c>
      <c r="B943" s="17">
        <f>VLOOKUP(A943,list!A:P,16,FALSE)</f>
        <v>45752</v>
      </c>
      <c r="C943" s="18">
        <f>VLOOKUP(A943,list!A:P,3,FALSE)</f>
        <v>690</v>
      </c>
      <c r="D943" s="6" t="str">
        <f>VLOOKUP(A943,list!A:P,12,FALSE)</f>
        <v>Pangrati</v>
      </c>
      <c r="E943" s="6" t="str">
        <f t="shared" ref="E943:R943" si="938">IF($B943&lt;E$3,1,"")</f>
        <v/>
      </c>
      <c r="F943" s="6" t="str">
        <f t="shared" si="938"/>
        <v/>
      </c>
      <c r="G943" s="6" t="str">
        <f t="shared" si="938"/>
        <v/>
      </c>
      <c r="H943" s="6" t="str">
        <f t="shared" si="938"/>
        <v/>
      </c>
      <c r="I943" s="6" t="str">
        <f t="shared" si="938"/>
        <v/>
      </c>
      <c r="J943" s="6" t="str">
        <f t="shared" si="938"/>
        <v/>
      </c>
      <c r="K943" s="6">
        <f t="shared" si="938"/>
        <v>1</v>
      </c>
      <c r="L943" s="6">
        <f t="shared" si="938"/>
        <v>1</v>
      </c>
      <c r="M943" s="6">
        <f t="shared" si="938"/>
        <v>1</v>
      </c>
      <c r="N943" s="6">
        <f t="shared" si="938"/>
        <v>1</v>
      </c>
      <c r="O943" s="6">
        <f t="shared" si="938"/>
        <v>1</v>
      </c>
      <c r="P943" s="6">
        <f t="shared" si="938"/>
        <v>1</v>
      </c>
      <c r="Q943" s="6">
        <f t="shared" si="938"/>
        <v>1</v>
      </c>
      <c r="R943" s="6">
        <f t="shared" si="938"/>
        <v>1</v>
      </c>
    </row>
    <row r="944" spans="1:18" ht="13">
      <c r="A944" s="11" t="s">
        <v>2304</v>
      </c>
      <c r="B944" s="17">
        <f>VLOOKUP(A944,list!A:P,16,FALSE)</f>
        <v>45752</v>
      </c>
      <c r="C944" s="18">
        <f>VLOOKUP(A944,list!A:P,3,FALSE)</f>
        <v>1180</v>
      </c>
      <c r="D944" s="6" t="str">
        <f>VLOOKUP(A944,list!A:P,12,FALSE)</f>
        <v>Pangrati</v>
      </c>
      <c r="E944" s="6" t="str">
        <f t="shared" ref="E944:R944" si="939">IF($B944&lt;E$3,1,"")</f>
        <v/>
      </c>
      <c r="F944" s="6" t="str">
        <f t="shared" si="939"/>
        <v/>
      </c>
      <c r="G944" s="6" t="str">
        <f t="shared" si="939"/>
        <v/>
      </c>
      <c r="H944" s="6" t="str">
        <f t="shared" si="939"/>
        <v/>
      </c>
      <c r="I944" s="6" t="str">
        <f t="shared" si="939"/>
        <v/>
      </c>
      <c r="J944" s="6" t="str">
        <f t="shared" si="939"/>
        <v/>
      </c>
      <c r="K944" s="6">
        <f t="shared" si="939"/>
        <v>1</v>
      </c>
      <c r="L944" s="6">
        <f t="shared" si="939"/>
        <v>1</v>
      </c>
      <c r="M944" s="6">
        <f t="shared" si="939"/>
        <v>1</v>
      </c>
      <c r="N944" s="6">
        <f t="shared" si="939"/>
        <v>1</v>
      </c>
      <c r="O944" s="6">
        <f t="shared" si="939"/>
        <v>1</v>
      </c>
      <c r="P944" s="6">
        <f t="shared" si="939"/>
        <v>1</v>
      </c>
      <c r="Q944" s="6">
        <f t="shared" si="939"/>
        <v>1</v>
      </c>
      <c r="R944" s="6">
        <f t="shared" si="939"/>
        <v>1</v>
      </c>
    </row>
    <row r="945" spans="1:18" ht="13">
      <c r="A945" s="11" t="s">
        <v>3953</v>
      </c>
      <c r="B945" s="17">
        <f>VLOOKUP(A945,list!A:P,16,FALSE)</f>
        <v>45904</v>
      </c>
      <c r="C945" s="18">
        <f>VLOOKUP(A945,list!A:P,3,FALSE)</f>
        <v>1800</v>
      </c>
      <c r="D945" s="6" t="str">
        <f>VLOOKUP(A945,list!A:P,12,FALSE)</f>
        <v>Marousi</v>
      </c>
      <c r="E945" s="6" t="str">
        <f t="shared" ref="E945:R945" si="940">IF($B945&lt;E$3,1,"")</f>
        <v/>
      </c>
      <c r="F945" s="6" t="str">
        <f t="shared" si="940"/>
        <v/>
      </c>
      <c r="G945" s="6" t="str">
        <f t="shared" si="940"/>
        <v/>
      </c>
      <c r="H945" s="6" t="str">
        <f t="shared" si="940"/>
        <v/>
      </c>
      <c r="I945" s="6" t="str">
        <f t="shared" si="940"/>
        <v/>
      </c>
      <c r="J945" s="6" t="str">
        <f t="shared" si="940"/>
        <v/>
      </c>
      <c r="K945" s="6" t="str">
        <f t="shared" si="940"/>
        <v/>
      </c>
      <c r="L945" s="6" t="str">
        <f t="shared" si="940"/>
        <v/>
      </c>
      <c r="M945" s="6" t="str">
        <f t="shared" si="940"/>
        <v/>
      </c>
      <c r="N945" s="6" t="str">
        <f t="shared" si="940"/>
        <v/>
      </c>
      <c r="O945" s="6" t="str">
        <f t="shared" si="940"/>
        <v/>
      </c>
      <c r="P945" s="6">
        <f t="shared" si="940"/>
        <v>1</v>
      </c>
      <c r="Q945" s="6">
        <f t="shared" si="940"/>
        <v>1</v>
      </c>
      <c r="R945" s="6">
        <f t="shared" si="940"/>
        <v>1</v>
      </c>
    </row>
    <row r="946" spans="1:18" ht="13">
      <c r="A946" s="11" t="s">
        <v>2307</v>
      </c>
      <c r="B946" s="17">
        <f>VLOOKUP(A946,list!A:P,16,FALSE)</f>
        <v>45904</v>
      </c>
      <c r="C946" s="18">
        <f>VLOOKUP(A946,list!A:P,3,FALSE)</f>
        <v>1880</v>
      </c>
      <c r="D946" s="6" t="str">
        <f>VLOOKUP(A946,list!A:P,12,FALSE)</f>
        <v>Kolonaki</v>
      </c>
      <c r="E946" s="6" t="str">
        <f t="shared" ref="E946:R946" si="941">IF($B946&lt;E$3,1,"")</f>
        <v/>
      </c>
      <c r="F946" s="6" t="str">
        <f t="shared" si="941"/>
        <v/>
      </c>
      <c r="G946" s="6" t="str">
        <f t="shared" si="941"/>
        <v/>
      </c>
      <c r="H946" s="6" t="str">
        <f t="shared" si="941"/>
        <v/>
      </c>
      <c r="I946" s="6" t="str">
        <f t="shared" si="941"/>
        <v/>
      </c>
      <c r="J946" s="6" t="str">
        <f t="shared" si="941"/>
        <v/>
      </c>
      <c r="K946" s="6" t="str">
        <f t="shared" si="941"/>
        <v/>
      </c>
      <c r="L946" s="6" t="str">
        <f t="shared" si="941"/>
        <v/>
      </c>
      <c r="M946" s="6" t="str">
        <f t="shared" si="941"/>
        <v/>
      </c>
      <c r="N946" s="6" t="str">
        <f t="shared" si="941"/>
        <v/>
      </c>
      <c r="O946" s="6" t="str">
        <f t="shared" si="941"/>
        <v/>
      </c>
      <c r="P946" s="6">
        <f t="shared" si="941"/>
        <v>1</v>
      </c>
      <c r="Q946" s="6">
        <f t="shared" si="941"/>
        <v>1</v>
      </c>
      <c r="R946" s="6">
        <f t="shared" si="941"/>
        <v>1</v>
      </c>
    </row>
    <row r="947" spans="1:18" ht="13">
      <c r="A947" s="11" t="s">
        <v>2310</v>
      </c>
      <c r="B947" s="17">
        <f>VLOOKUP(A947,list!A:P,16,FALSE)</f>
        <v>45934</v>
      </c>
      <c r="C947" s="18">
        <f>VLOOKUP(A947,list!A:P,3,FALSE)</f>
        <v>1020</v>
      </c>
      <c r="D947" s="6" t="str">
        <f>VLOOKUP(A947,list!A:P,12,FALSE)</f>
        <v>Pangrati</v>
      </c>
      <c r="E947" s="6" t="str">
        <f t="shared" ref="E947:R947" si="942">IF($B947&lt;E$3,1,"")</f>
        <v/>
      </c>
      <c r="F947" s="6" t="str">
        <f t="shared" si="942"/>
        <v/>
      </c>
      <c r="G947" s="6" t="str">
        <f t="shared" si="942"/>
        <v/>
      </c>
      <c r="H947" s="6" t="str">
        <f t="shared" si="942"/>
        <v/>
      </c>
      <c r="I947" s="6" t="str">
        <f t="shared" si="942"/>
        <v/>
      </c>
      <c r="J947" s="6" t="str">
        <f t="shared" si="942"/>
        <v/>
      </c>
      <c r="K947" s="6" t="str">
        <f t="shared" si="942"/>
        <v/>
      </c>
      <c r="L947" s="6" t="str">
        <f t="shared" si="942"/>
        <v/>
      </c>
      <c r="M947" s="6" t="str">
        <f t="shared" si="942"/>
        <v/>
      </c>
      <c r="N947" s="6" t="str">
        <f t="shared" si="942"/>
        <v/>
      </c>
      <c r="O947" s="6" t="str">
        <f t="shared" si="942"/>
        <v/>
      </c>
      <c r="P947" s="6" t="str">
        <f t="shared" si="942"/>
        <v/>
      </c>
      <c r="Q947" s="6">
        <f t="shared" si="942"/>
        <v>1</v>
      </c>
      <c r="R947" s="6">
        <f t="shared" si="942"/>
        <v>1</v>
      </c>
    </row>
    <row r="948" spans="1:18" ht="13">
      <c r="A948" s="11" t="s">
        <v>2313</v>
      </c>
      <c r="B948" s="17">
        <f>VLOOKUP(A948,list!A:P,16,FALSE)</f>
        <v>45965</v>
      </c>
      <c r="C948" s="18">
        <f>VLOOKUP(A948,list!A:P,3,FALSE)</f>
        <v>960</v>
      </c>
      <c r="D948" s="6" t="str">
        <f>VLOOKUP(A948,list!A:P,12,FALSE)</f>
        <v>Alimos</v>
      </c>
      <c r="E948" s="6" t="str">
        <f t="shared" ref="E948:R948" si="943">IF($B948&lt;E$3,1,"")</f>
        <v/>
      </c>
      <c r="F948" s="6" t="str">
        <f t="shared" si="943"/>
        <v/>
      </c>
      <c r="G948" s="6" t="str">
        <f t="shared" si="943"/>
        <v/>
      </c>
      <c r="H948" s="6" t="str">
        <f t="shared" si="943"/>
        <v/>
      </c>
      <c r="I948" s="6" t="str">
        <f t="shared" si="943"/>
        <v/>
      </c>
      <c r="J948" s="6" t="str">
        <f t="shared" si="943"/>
        <v/>
      </c>
      <c r="K948" s="6" t="str">
        <f t="shared" si="943"/>
        <v/>
      </c>
      <c r="L948" s="6" t="str">
        <f t="shared" si="943"/>
        <v/>
      </c>
      <c r="M948" s="6" t="str">
        <f t="shared" si="943"/>
        <v/>
      </c>
      <c r="N948" s="6" t="str">
        <f t="shared" si="943"/>
        <v/>
      </c>
      <c r="O948" s="6" t="str">
        <f t="shared" si="943"/>
        <v/>
      </c>
      <c r="P948" s="6" t="str">
        <f t="shared" si="943"/>
        <v/>
      </c>
      <c r="Q948" s="6" t="str">
        <f t="shared" si="943"/>
        <v/>
      </c>
      <c r="R948" s="6">
        <f t="shared" si="943"/>
        <v>1</v>
      </c>
    </row>
    <row r="949" spans="1:18" ht="13">
      <c r="A949" s="11" t="s">
        <v>2316</v>
      </c>
      <c r="B949" s="17">
        <f>VLOOKUP(A949,list!A:P,16,FALSE)</f>
        <v>45965</v>
      </c>
      <c r="C949" s="18">
        <f>VLOOKUP(A949,list!A:P,3,FALSE)</f>
        <v>1490</v>
      </c>
      <c r="D949" s="6" t="str">
        <f>VLOOKUP(A949,list!A:P,12,FALSE)</f>
        <v>Acropolis</v>
      </c>
      <c r="E949" s="6" t="str">
        <f t="shared" ref="E949:R949" si="944">IF($B949&lt;E$3,1,"")</f>
        <v/>
      </c>
      <c r="F949" s="6" t="str">
        <f t="shared" si="944"/>
        <v/>
      </c>
      <c r="G949" s="6" t="str">
        <f t="shared" si="944"/>
        <v/>
      </c>
      <c r="H949" s="6" t="str">
        <f t="shared" si="944"/>
        <v/>
      </c>
      <c r="I949" s="6" t="str">
        <f t="shared" si="944"/>
        <v/>
      </c>
      <c r="J949" s="6" t="str">
        <f t="shared" si="944"/>
        <v/>
      </c>
      <c r="K949" s="6" t="str">
        <f t="shared" si="944"/>
        <v/>
      </c>
      <c r="L949" s="6" t="str">
        <f t="shared" si="944"/>
        <v/>
      </c>
      <c r="M949" s="6" t="str">
        <f t="shared" si="944"/>
        <v/>
      </c>
      <c r="N949" s="6" t="str">
        <f t="shared" si="944"/>
        <v/>
      </c>
      <c r="O949" s="6" t="str">
        <f t="shared" si="944"/>
        <v/>
      </c>
      <c r="P949" s="6" t="str">
        <f t="shared" si="944"/>
        <v/>
      </c>
      <c r="Q949" s="6" t="str">
        <f t="shared" si="944"/>
        <v/>
      </c>
      <c r="R949" s="6">
        <f t="shared" si="944"/>
        <v>1</v>
      </c>
    </row>
    <row r="950" spans="1:18" ht="13">
      <c r="A950" s="11" t="s">
        <v>3956</v>
      </c>
      <c r="B950" s="17">
        <f>VLOOKUP(A950,list!A:P,16,FALSE)</f>
        <v>45965</v>
      </c>
      <c r="C950" s="18">
        <f>VLOOKUP(A950,list!A:P,3,FALSE)</f>
        <v>1620</v>
      </c>
      <c r="D950" s="6" t="str">
        <f>VLOOKUP(A950,list!A:P,12,FALSE)</f>
        <v>Agia Paraskevi</v>
      </c>
      <c r="E950" s="6" t="str">
        <f t="shared" ref="E950:R950" si="945">IF($B950&lt;E$3,1,"")</f>
        <v/>
      </c>
      <c r="F950" s="6" t="str">
        <f t="shared" si="945"/>
        <v/>
      </c>
      <c r="G950" s="6" t="str">
        <f t="shared" si="945"/>
        <v/>
      </c>
      <c r="H950" s="6" t="str">
        <f t="shared" si="945"/>
        <v/>
      </c>
      <c r="I950" s="6" t="str">
        <f t="shared" si="945"/>
        <v/>
      </c>
      <c r="J950" s="6" t="str">
        <f t="shared" si="945"/>
        <v/>
      </c>
      <c r="K950" s="6" t="str">
        <f t="shared" si="945"/>
        <v/>
      </c>
      <c r="L950" s="6" t="str">
        <f t="shared" si="945"/>
        <v/>
      </c>
      <c r="M950" s="6" t="str">
        <f t="shared" si="945"/>
        <v/>
      </c>
      <c r="N950" s="6" t="str">
        <f t="shared" si="945"/>
        <v/>
      </c>
      <c r="O950" s="6" t="str">
        <f t="shared" si="945"/>
        <v/>
      </c>
      <c r="P950" s="6" t="str">
        <f t="shared" si="945"/>
        <v/>
      </c>
      <c r="Q950" s="6" t="str">
        <f t="shared" si="945"/>
        <v/>
      </c>
      <c r="R950" s="6">
        <f t="shared" si="945"/>
        <v>1</v>
      </c>
    </row>
    <row r="951" spans="1:18" ht="13">
      <c r="A951" s="11" t="s">
        <v>3959</v>
      </c>
      <c r="B951" s="17">
        <f>VLOOKUP(A951,list!A:P,16,FALSE)</f>
        <v>45965</v>
      </c>
      <c r="C951" s="18">
        <f>VLOOKUP(A951,list!A:P,3,FALSE)</f>
        <v>1870</v>
      </c>
      <c r="D951" s="6" t="str">
        <f>VLOOKUP(A951,list!A:P,12,FALSE)</f>
        <v>Koukaki</v>
      </c>
      <c r="E951" s="6" t="str">
        <f t="shared" ref="E951:R951" si="946">IF($B951&lt;E$3,1,"")</f>
        <v/>
      </c>
      <c r="F951" s="6" t="str">
        <f t="shared" si="946"/>
        <v/>
      </c>
      <c r="G951" s="6" t="str">
        <f t="shared" si="946"/>
        <v/>
      </c>
      <c r="H951" s="6" t="str">
        <f t="shared" si="946"/>
        <v/>
      </c>
      <c r="I951" s="6" t="str">
        <f t="shared" si="946"/>
        <v/>
      </c>
      <c r="J951" s="6" t="str">
        <f t="shared" si="946"/>
        <v/>
      </c>
      <c r="K951" s="6" t="str">
        <f t="shared" si="946"/>
        <v/>
      </c>
      <c r="L951" s="6" t="str">
        <f t="shared" si="946"/>
        <v/>
      </c>
      <c r="M951" s="6" t="str">
        <f t="shared" si="946"/>
        <v/>
      </c>
      <c r="N951" s="6" t="str">
        <f t="shared" si="946"/>
        <v/>
      </c>
      <c r="O951" s="6" t="str">
        <f t="shared" si="946"/>
        <v/>
      </c>
      <c r="P951" s="6" t="str">
        <f t="shared" si="946"/>
        <v/>
      </c>
      <c r="Q951" s="6" t="str">
        <f t="shared" si="946"/>
        <v/>
      </c>
      <c r="R951" s="6">
        <f t="shared" si="946"/>
        <v>1</v>
      </c>
    </row>
    <row r="952" spans="1:18" ht="13">
      <c r="A952" s="11" t="s">
        <v>3962</v>
      </c>
      <c r="B952" s="17">
        <f>VLOOKUP(A952,list!A:P,16,FALSE)</f>
        <v>45600</v>
      </c>
      <c r="C952" s="18">
        <f>VLOOKUP(A952,list!A:P,3,FALSE)</f>
        <v>1180</v>
      </c>
      <c r="D952" s="6" t="str">
        <f>VLOOKUP(A952,list!A:P,12,FALSE)</f>
        <v>Pangrati</v>
      </c>
      <c r="E952" s="6" t="str">
        <f t="shared" ref="E952:R952" si="947">IF($B952&lt;E$3,1,"")</f>
        <v/>
      </c>
      <c r="F952" s="6">
        <f t="shared" si="947"/>
        <v>1</v>
      </c>
      <c r="G952" s="6">
        <f t="shared" si="947"/>
        <v>1</v>
      </c>
      <c r="H952" s="6">
        <f t="shared" si="947"/>
        <v>1</v>
      </c>
      <c r="I952" s="6">
        <f t="shared" si="947"/>
        <v>1</v>
      </c>
      <c r="J952" s="6">
        <f t="shared" si="947"/>
        <v>1</v>
      </c>
      <c r="K952" s="6">
        <f t="shared" si="947"/>
        <v>1</v>
      </c>
      <c r="L952" s="6">
        <f t="shared" si="947"/>
        <v>1</v>
      </c>
      <c r="M952" s="6">
        <f t="shared" si="947"/>
        <v>1</v>
      </c>
      <c r="N952" s="6">
        <f t="shared" si="947"/>
        <v>1</v>
      </c>
      <c r="O952" s="6">
        <f t="shared" si="947"/>
        <v>1</v>
      </c>
      <c r="P952" s="6">
        <f t="shared" si="947"/>
        <v>1</v>
      </c>
      <c r="Q952" s="6">
        <f t="shared" si="947"/>
        <v>1</v>
      </c>
      <c r="R952" s="6">
        <f t="shared" si="947"/>
        <v>1</v>
      </c>
    </row>
    <row r="953" spans="1:18" ht="13">
      <c r="A953" s="11" t="s">
        <v>2319</v>
      </c>
      <c r="B953" s="17">
        <f>VLOOKUP(A953,list!A:P,16,FALSE)</f>
        <v>45781</v>
      </c>
      <c r="C953" s="18">
        <f>VLOOKUP(A953,list!A:P,3,FALSE)</f>
        <v>1250</v>
      </c>
      <c r="D953" s="6" t="str">
        <f>VLOOKUP(A953,list!A:P,12,FALSE)</f>
        <v>Glyfada</v>
      </c>
      <c r="E953" s="6" t="str">
        <f t="shared" ref="E953:R953" si="948">IF($B953&lt;E$3,1,"")</f>
        <v/>
      </c>
      <c r="F953" s="6" t="str">
        <f t="shared" si="948"/>
        <v/>
      </c>
      <c r="G953" s="6" t="str">
        <f t="shared" si="948"/>
        <v/>
      </c>
      <c r="H953" s="6" t="str">
        <f t="shared" si="948"/>
        <v/>
      </c>
      <c r="I953" s="6" t="str">
        <f t="shared" si="948"/>
        <v/>
      </c>
      <c r="J953" s="6" t="str">
        <f t="shared" si="948"/>
        <v/>
      </c>
      <c r="K953" s="6" t="str">
        <f t="shared" si="948"/>
        <v/>
      </c>
      <c r="L953" s="6">
        <f t="shared" si="948"/>
        <v>1</v>
      </c>
      <c r="M953" s="6">
        <f t="shared" si="948"/>
        <v>1</v>
      </c>
      <c r="N953" s="6">
        <f t="shared" si="948"/>
        <v>1</v>
      </c>
      <c r="O953" s="6">
        <f t="shared" si="948"/>
        <v>1</v>
      </c>
      <c r="P953" s="6">
        <f t="shared" si="948"/>
        <v>1</v>
      </c>
      <c r="Q953" s="6">
        <f t="shared" si="948"/>
        <v>1</v>
      </c>
      <c r="R953" s="6">
        <f t="shared" si="948"/>
        <v>1</v>
      </c>
    </row>
    <row r="954" spans="1:18" ht="13">
      <c r="A954" s="11" t="s">
        <v>625</v>
      </c>
      <c r="B954" s="17">
        <f>VLOOKUP(A954,list!A:P,16,FALSE)</f>
        <v>45781</v>
      </c>
      <c r="C954" s="18">
        <f>VLOOKUP(A954,list!A:P,3,FALSE)</f>
        <v>1270</v>
      </c>
      <c r="D954" s="6" t="str">
        <f>VLOOKUP(A954,list!A:P,12,FALSE)</f>
        <v>Kolonaki</v>
      </c>
      <c r="E954" s="6" t="str">
        <f t="shared" ref="E954:R954" si="949">IF($B954&lt;E$3,1,"")</f>
        <v/>
      </c>
      <c r="F954" s="6" t="str">
        <f t="shared" si="949"/>
        <v/>
      </c>
      <c r="G954" s="6" t="str">
        <f t="shared" si="949"/>
        <v/>
      </c>
      <c r="H954" s="6" t="str">
        <f t="shared" si="949"/>
        <v/>
      </c>
      <c r="I954" s="6" t="str">
        <f t="shared" si="949"/>
        <v/>
      </c>
      <c r="J954" s="6" t="str">
        <f t="shared" si="949"/>
        <v/>
      </c>
      <c r="K954" s="6" t="str">
        <f t="shared" si="949"/>
        <v/>
      </c>
      <c r="L954" s="6">
        <f t="shared" si="949"/>
        <v>1</v>
      </c>
      <c r="M954" s="6">
        <f t="shared" si="949"/>
        <v>1</v>
      </c>
      <c r="N954" s="6">
        <f t="shared" si="949"/>
        <v>1</v>
      </c>
      <c r="O954" s="6">
        <f t="shared" si="949"/>
        <v>1</v>
      </c>
      <c r="P954" s="6">
        <f t="shared" si="949"/>
        <v>1</v>
      </c>
      <c r="Q954" s="6">
        <f t="shared" si="949"/>
        <v>1</v>
      </c>
      <c r="R954" s="6">
        <f t="shared" si="949"/>
        <v>1</v>
      </c>
    </row>
    <row r="955" spans="1:18" ht="13">
      <c r="A955" s="11" t="s">
        <v>2322</v>
      </c>
      <c r="B955" s="17">
        <f>VLOOKUP(A955,list!A:P,16,FALSE)</f>
        <v>45720</v>
      </c>
      <c r="C955" s="18">
        <f>VLOOKUP(A955,list!A:P,3,FALSE)</f>
        <v>1130</v>
      </c>
      <c r="D955" s="6" t="str">
        <f>VLOOKUP(A955,list!A:P,12,FALSE)</f>
        <v>Marousi</v>
      </c>
      <c r="E955" s="6" t="str">
        <f t="shared" ref="E955:R955" si="950">IF($B955&lt;E$3,1,"")</f>
        <v/>
      </c>
      <c r="F955" s="6" t="str">
        <f t="shared" si="950"/>
        <v/>
      </c>
      <c r="G955" s="6" t="str">
        <f t="shared" si="950"/>
        <v/>
      </c>
      <c r="H955" s="6" t="str">
        <f t="shared" si="950"/>
        <v/>
      </c>
      <c r="I955" s="6" t="str">
        <f t="shared" si="950"/>
        <v/>
      </c>
      <c r="J955" s="6">
        <f t="shared" si="950"/>
        <v>1</v>
      </c>
      <c r="K955" s="6">
        <f t="shared" si="950"/>
        <v>1</v>
      </c>
      <c r="L955" s="6">
        <f t="shared" si="950"/>
        <v>1</v>
      </c>
      <c r="M955" s="6">
        <f t="shared" si="950"/>
        <v>1</v>
      </c>
      <c r="N955" s="6">
        <f t="shared" si="950"/>
        <v>1</v>
      </c>
      <c r="O955" s="6">
        <f t="shared" si="950"/>
        <v>1</v>
      </c>
      <c r="P955" s="6">
        <f t="shared" si="950"/>
        <v>1</v>
      </c>
      <c r="Q955" s="6">
        <f t="shared" si="950"/>
        <v>1</v>
      </c>
      <c r="R955" s="6">
        <f t="shared" si="950"/>
        <v>1</v>
      </c>
    </row>
    <row r="956" spans="1:18" ht="13">
      <c r="A956" s="11" t="s">
        <v>2325</v>
      </c>
      <c r="B956" s="17">
        <f>VLOOKUP(A956,list!A:P,16,FALSE)</f>
        <v>45720</v>
      </c>
      <c r="C956" s="18">
        <f>VLOOKUP(A956,list!A:P,3,FALSE)</f>
        <v>1210</v>
      </c>
      <c r="D956" s="6" t="str">
        <f>VLOOKUP(A956,list!A:P,12,FALSE)</f>
        <v>Marousi</v>
      </c>
      <c r="E956" s="6" t="str">
        <f t="shared" ref="E956:R956" si="951">IF($B956&lt;E$3,1,"")</f>
        <v/>
      </c>
      <c r="F956" s="6" t="str">
        <f t="shared" si="951"/>
        <v/>
      </c>
      <c r="G956" s="6" t="str">
        <f t="shared" si="951"/>
        <v/>
      </c>
      <c r="H956" s="6" t="str">
        <f t="shared" si="951"/>
        <v/>
      </c>
      <c r="I956" s="6" t="str">
        <f t="shared" si="951"/>
        <v/>
      </c>
      <c r="J956" s="6">
        <f t="shared" si="951"/>
        <v>1</v>
      </c>
      <c r="K956" s="6">
        <f t="shared" si="951"/>
        <v>1</v>
      </c>
      <c r="L956" s="6">
        <f t="shared" si="951"/>
        <v>1</v>
      </c>
      <c r="M956" s="6">
        <f t="shared" si="951"/>
        <v>1</v>
      </c>
      <c r="N956" s="6">
        <f t="shared" si="951"/>
        <v>1</v>
      </c>
      <c r="O956" s="6">
        <f t="shared" si="951"/>
        <v>1</v>
      </c>
      <c r="P956" s="6">
        <f t="shared" si="951"/>
        <v>1</v>
      </c>
      <c r="Q956" s="6">
        <f t="shared" si="951"/>
        <v>1</v>
      </c>
      <c r="R956" s="6">
        <f t="shared" si="951"/>
        <v>1</v>
      </c>
    </row>
    <row r="957" spans="1:18" ht="13">
      <c r="A957" s="11" t="s">
        <v>3965</v>
      </c>
      <c r="B957" s="17">
        <f>VLOOKUP(A957,list!A:P,16,FALSE)</f>
        <v>45720</v>
      </c>
      <c r="C957" s="18">
        <f>VLOOKUP(A957,list!A:P,3,FALSE)</f>
        <v>1450</v>
      </c>
      <c r="D957" s="6" t="str">
        <f>VLOOKUP(A957,list!A:P,12,FALSE)</f>
        <v>Marousi</v>
      </c>
      <c r="E957" s="6" t="str">
        <f t="shared" ref="E957:R957" si="952">IF($B957&lt;E$3,1,"")</f>
        <v/>
      </c>
      <c r="F957" s="6" t="str">
        <f t="shared" si="952"/>
        <v/>
      </c>
      <c r="G957" s="6" t="str">
        <f t="shared" si="952"/>
        <v/>
      </c>
      <c r="H957" s="6" t="str">
        <f t="shared" si="952"/>
        <v/>
      </c>
      <c r="I957" s="6" t="str">
        <f t="shared" si="952"/>
        <v/>
      </c>
      <c r="J957" s="6">
        <f t="shared" si="952"/>
        <v>1</v>
      </c>
      <c r="K957" s="6">
        <f t="shared" si="952"/>
        <v>1</v>
      </c>
      <c r="L957" s="6">
        <f t="shared" si="952"/>
        <v>1</v>
      </c>
      <c r="M957" s="6">
        <f t="shared" si="952"/>
        <v>1</v>
      </c>
      <c r="N957" s="6">
        <f t="shared" si="952"/>
        <v>1</v>
      </c>
      <c r="O957" s="6">
        <f t="shared" si="952"/>
        <v>1</v>
      </c>
      <c r="P957" s="6">
        <f t="shared" si="952"/>
        <v>1</v>
      </c>
      <c r="Q957" s="6">
        <f t="shared" si="952"/>
        <v>1</v>
      </c>
      <c r="R957" s="6">
        <f t="shared" si="952"/>
        <v>1</v>
      </c>
    </row>
    <row r="958" spans="1:18" ht="13">
      <c r="A958" s="11" t="s">
        <v>2328</v>
      </c>
      <c r="B958" s="17">
        <f>VLOOKUP(A958,list!A:P,16,FALSE)</f>
        <v>45720</v>
      </c>
      <c r="C958" s="18">
        <f>VLOOKUP(A958,list!A:P,3,FALSE)</f>
        <v>1450</v>
      </c>
      <c r="D958" s="6" t="str">
        <f>VLOOKUP(A958,list!A:P,12,FALSE)</f>
        <v>Chalandri</v>
      </c>
      <c r="E958" s="6" t="str">
        <f t="shared" ref="E958:R958" si="953">IF($B958&lt;E$3,1,"")</f>
        <v/>
      </c>
      <c r="F958" s="6" t="str">
        <f t="shared" si="953"/>
        <v/>
      </c>
      <c r="G958" s="6" t="str">
        <f t="shared" si="953"/>
        <v/>
      </c>
      <c r="H958" s="6" t="str">
        <f t="shared" si="953"/>
        <v/>
      </c>
      <c r="I958" s="6" t="str">
        <f t="shared" si="953"/>
        <v/>
      </c>
      <c r="J958" s="6">
        <f t="shared" si="953"/>
        <v>1</v>
      </c>
      <c r="K958" s="6">
        <f t="shared" si="953"/>
        <v>1</v>
      </c>
      <c r="L958" s="6">
        <f t="shared" si="953"/>
        <v>1</v>
      </c>
      <c r="M958" s="6">
        <f t="shared" si="953"/>
        <v>1</v>
      </c>
      <c r="N958" s="6">
        <f t="shared" si="953"/>
        <v>1</v>
      </c>
      <c r="O958" s="6">
        <f t="shared" si="953"/>
        <v>1</v>
      </c>
      <c r="P958" s="6">
        <f t="shared" si="953"/>
        <v>1</v>
      </c>
      <c r="Q958" s="6">
        <f t="shared" si="953"/>
        <v>1</v>
      </c>
      <c r="R958" s="6">
        <f t="shared" si="953"/>
        <v>1</v>
      </c>
    </row>
    <row r="959" spans="1:18" ht="13">
      <c r="A959" s="11" t="s">
        <v>2331</v>
      </c>
      <c r="B959" s="17">
        <f>VLOOKUP(A959,list!A:P,16,FALSE)</f>
        <v>45720</v>
      </c>
      <c r="C959" s="18">
        <f>VLOOKUP(A959,list!A:P,3,FALSE)</f>
        <v>1750</v>
      </c>
      <c r="D959" s="6" t="str">
        <f>VLOOKUP(A959,list!A:P,12,FALSE)</f>
        <v>Kifisia</v>
      </c>
      <c r="E959" s="6" t="str">
        <f t="shared" ref="E959:R959" si="954">IF($B959&lt;E$3,1,"")</f>
        <v/>
      </c>
      <c r="F959" s="6" t="str">
        <f t="shared" si="954"/>
        <v/>
      </c>
      <c r="G959" s="6" t="str">
        <f t="shared" si="954"/>
        <v/>
      </c>
      <c r="H959" s="6" t="str">
        <f t="shared" si="954"/>
        <v/>
      </c>
      <c r="I959" s="6" t="str">
        <f t="shared" si="954"/>
        <v/>
      </c>
      <c r="J959" s="6">
        <f t="shared" si="954"/>
        <v>1</v>
      </c>
      <c r="K959" s="6">
        <f t="shared" si="954"/>
        <v>1</v>
      </c>
      <c r="L959" s="6">
        <f t="shared" si="954"/>
        <v>1</v>
      </c>
      <c r="M959" s="6">
        <f t="shared" si="954"/>
        <v>1</v>
      </c>
      <c r="N959" s="6">
        <f t="shared" si="954"/>
        <v>1</v>
      </c>
      <c r="O959" s="6">
        <f t="shared" si="954"/>
        <v>1</v>
      </c>
      <c r="P959" s="6">
        <f t="shared" si="954"/>
        <v>1</v>
      </c>
      <c r="Q959" s="6">
        <f t="shared" si="954"/>
        <v>1</v>
      </c>
      <c r="R959" s="6">
        <f t="shared" si="954"/>
        <v>1</v>
      </c>
    </row>
    <row r="960" spans="1:18" ht="13">
      <c r="A960" s="11" t="s">
        <v>2334</v>
      </c>
      <c r="B960" s="17">
        <f>VLOOKUP(A960,list!A:P,16,FALSE)</f>
        <v>45812</v>
      </c>
      <c r="C960" s="18">
        <f>VLOOKUP(A960,list!A:P,3,FALSE)</f>
        <v>1040</v>
      </c>
      <c r="D960" s="6" t="str">
        <f>VLOOKUP(A960,list!A:P,12,FALSE)</f>
        <v>Elliniko</v>
      </c>
      <c r="E960" s="6" t="str">
        <f t="shared" ref="E960:R960" si="955">IF($B960&lt;E$3,1,"")</f>
        <v/>
      </c>
      <c r="F960" s="6" t="str">
        <f t="shared" si="955"/>
        <v/>
      </c>
      <c r="G960" s="6" t="str">
        <f t="shared" si="955"/>
        <v/>
      </c>
      <c r="H960" s="6" t="str">
        <f t="shared" si="955"/>
        <v/>
      </c>
      <c r="I960" s="6" t="str">
        <f t="shared" si="955"/>
        <v/>
      </c>
      <c r="J960" s="6" t="str">
        <f t="shared" si="955"/>
        <v/>
      </c>
      <c r="K960" s="6" t="str">
        <f t="shared" si="955"/>
        <v/>
      </c>
      <c r="L960" s="6" t="str">
        <f t="shared" si="955"/>
        <v/>
      </c>
      <c r="M960" s="6">
        <f t="shared" si="955"/>
        <v>1</v>
      </c>
      <c r="N960" s="6">
        <f t="shared" si="955"/>
        <v>1</v>
      </c>
      <c r="O960" s="6">
        <f t="shared" si="955"/>
        <v>1</v>
      </c>
      <c r="P960" s="6">
        <f t="shared" si="955"/>
        <v>1</v>
      </c>
      <c r="Q960" s="6">
        <f t="shared" si="955"/>
        <v>1</v>
      </c>
      <c r="R960" s="6">
        <f t="shared" si="955"/>
        <v>1</v>
      </c>
    </row>
    <row r="961" spans="1:18" ht="13">
      <c r="A961" s="11" t="s">
        <v>3968</v>
      </c>
      <c r="B961" s="17">
        <f>VLOOKUP(A961,list!A:P,16,FALSE)</f>
        <v>45812</v>
      </c>
      <c r="C961" s="18">
        <f>VLOOKUP(A961,list!A:P,3,FALSE)</f>
        <v>1130</v>
      </c>
      <c r="D961" s="6" t="str">
        <f>VLOOKUP(A961,list!A:P,12,FALSE)</f>
        <v>Vasilissis Sofias Avenue</v>
      </c>
      <c r="E961" s="6" t="str">
        <f t="shared" ref="E961:R961" si="956">IF($B961&lt;E$3,1,"")</f>
        <v/>
      </c>
      <c r="F961" s="6" t="str">
        <f t="shared" si="956"/>
        <v/>
      </c>
      <c r="G961" s="6" t="str">
        <f t="shared" si="956"/>
        <v/>
      </c>
      <c r="H961" s="6" t="str">
        <f t="shared" si="956"/>
        <v/>
      </c>
      <c r="I961" s="6" t="str">
        <f t="shared" si="956"/>
        <v/>
      </c>
      <c r="J961" s="6" t="str">
        <f t="shared" si="956"/>
        <v/>
      </c>
      <c r="K961" s="6" t="str">
        <f t="shared" si="956"/>
        <v/>
      </c>
      <c r="L961" s="6" t="str">
        <f t="shared" si="956"/>
        <v/>
      </c>
      <c r="M961" s="6">
        <f t="shared" si="956"/>
        <v>1</v>
      </c>
      <c r="N961" s="6">
        <f t="shared" si="956"/>
        <v>1</v>
      </c>
      <c r="O961" s="6">
        <f t="shared" si="956"/>
        <v>1</v>
      </c>
      <c r="P961" s="6">
        <f t="shared" si="956"/>
        <v>1</v>
      </c>
      <c r="Q961" s="6">
        <f t="shared" si="956"/>
        <v>1</v>
      </c>
      <c r="R961" s="6">
        <f t="shared" si="956"/>
        <v>1</v>
      </c>
    </row>
    <row r="962" spans="1:18" ht="13">
      <c r="A962" s="11" t="s">
        <v>2337</v>
      </c>
      <c r="B962" s="17">
        <f>VLOOKUP(A962,list!A:P,16,FALSE)</f>
        <v>45812</v>
      </c>
      <c r="C962" s="18">
        <f>VLOOKUP(A962,list!A:P,3,FALSE)</f>
        <v>1230</v>
      </c>
      <c r="D962" s="6" t="str">
        <f>VLOOKUP(A962,list!A:P,12,FALSE)</f>
        <v>Mets - Kallimarmaro</v>
      </c>
      <c r="E962" s="6" t="str">
        <f t="shared" ref="E962:R962" si="957">IF($B962&lt;E$3,1,"")</f>
        <v/>
      </c>
      <c r="F962" s="6" t="str">
        <f t="shared" si="957"/>
        <v/>
      </c>
      <c r="G962" s="6" t="str">
        <f t="shared" si="957"/>
        <v/>
      </c>
      <c r="H962" s="6" t="str">
        <f t="shared" si="957"/>
        <v/>
      </c>
      <c r="I962" s="6" t="str">
        <f t="shared" si="957"/>
        <v/>
      </c>
      <c r="J962" s="6" t="str">
        <f t="shared" si="957"/>
        <v/>
      </c>
      <c r="K962" s="6" t="str">
        <f t="shared" si="957"/>
        <v/>
      </c>
      <c r="L962" s="6" t="str">
        <f t="shared" si="957"/>
        <v/>
      </c>
      <c r="M962" s="6">
        <f t="shared" si="957"/>
        <v>1</v>
      </c>
      <c r="N962" s="6">
        <f t="shared" si="957"/>
        <v>1</v>
      </c>
      <c r="O962" s="6">
        <f t="shared" si="957"/>
        <v>1</v>
      </c>
      <c r="P962" s="6">
        <f t="shared" si="957"/>
        <v>1</v>
      </c>
      <c r="Q962" s="6">
        <f t="shared" si="957"/>
        <v>1</v>
      </c>
      <c r="R962" s="6">
        <f t="shared" si="957"/>
        <v>1</v>
      </c>
    </row>
    <row r="963" spans="1:18" ht="13">
      <c r="A963" s="11" t="s">
        <v>2340</v>
      </c>
      <c r="B963" s="17">
        <f>VLOOKUP(A963,list!A:P,16,FALSE)</f>
        <v>45812</v>
      </c>
      <c r="C963" s="18">
        <f>VLOOKUP(A963,list!A:P,3,FALSE)</f>
        <v>2170</v>
      </c>
      <c r="D963" s="6" t="str">
        <f>VLOOKUP(A963,list!A:P,12,FALSE)</f>
        <v>Kolonaki</v>
      </c>
      <c r="E963" s="6" t="str">
        <f t="shared" ref="E963:R963" si="958">IF($B963&lt;E$3,1,"")</f>
        <v/>
      </c>
      <c r="F963" s="6" t="str">
        <f t="shared" si="958"/>
        <v/>
      </c>
      <c r="G963" s="6" t="str">
        <f t="shared" si="958"/>
        <v/>
      </c>
      <c r="H963" s="6" t="str">
        <f t="shared" si="958"/>
        <v/>
      </c>
      <c r="I963" s="6" t="str">
        <f t="shared" si="958"/>
        <v/>
      </c>
      <c r="J963" s="6" t="str">
        <f t="shared" si="958"/>
        <v/>
      </c>
      <c r="K963" s="6" t="str">
        <f t="shared" si="958"/>
        <v/>
      </c>
      <c r="L963" s="6" t="str">
        <f t="shared" si="958"/>
        <v/>
      </c>
      <c r="M963" s="6">
        <f t="shared" si="958"/>
        <v>1</v>
      </c>
      <c r="N963" s="6">
        <f t="shared" si="958"/>
        <v>1</v>
      </c>
      <c r="O963" s="6">
        <f t="shared" si="958"/>
        <v>1</v>
      </c>
      <c r="P963" s="6">
        <f t="shared" si="958"/>
        <v>1</v>
      </c>
      <c r="Q963" s="6">
        <f t="shared" si="958"/>
        <v>1</v>
      </c>
      <c r="R963" s="6">
        <f t="shared" si="958"/>
        <v>1</v>
      </c>
    </row>
    <row r="964" spans="1:18" ht="13">
      <c r="A964" s="11" t="s">
        <v>2343</v>
      </c>
      <c r="B964" s="17">
        <f>VLOOKUP(A964,list!A:P,16,FALSE)</f>
        <v>46207</v>
      </c>
      <c r="C964" s="18">
        <f>VLOOKUP(A964,list!A:P,3,FALSE)</f>
        <v>1970</v>
      </c>
      <c r="D964" s="6" t="str">
        <f>VLOOKUP(A964,list!A:P,12,FALSE)</f>
        <v>Kolonaki</v>
      </c>
      <c r="E964" s="6" t="str">
        <f t="shared" ref="E964:R964" si="959">IF($B964&lt;E$3,1,"")</f>
        <v/>
      </c>
      <c r="F964" s="6" t="str">
        <f t="shared" si="959"/>
        <v/>
      </c>
      <c r="G964" s="6" t="str">
        <f t="shared" si="959"/>
        <v/>
      </c>
      <c r="H964" s="6" t="str">
        <f t="shared" si="959"/>
        <v/>
      </c>
      <c r="I964" s="6" t="str">
        <f t="shared" si="959"/>
        <v/>
      </c>
      <c r="J964" s="6" t="str">
        <f t="shared" si="959"/>
        <v/>
      </c>
      <c r="K964" s="6" t="str">
        <f t="shared" si="959"/>
        <v/>
      </c>
      <c r="L964" s="6" t="str">
        <f t="shared" si="959"/>
        <v/>
      </c>
      <c r="M964" s="6" t="str">
        <f t="shared" si="959"/>
        <v/>
      </c>
      <c r="N964" s="6" t="str">
        <f t="shared" si="959"/>
        <v/>
      </c>
      <c r="O964" s="6" t="str">
        <f t="shared" si="959"/>
        <v/>
      </c>
      <c r="P964" s="6" t="str">
        <f t="shared" si="959"/>
        <v/>
      </c>
      <c r="Q964" s="6" t="str">
        <f t="shared" si="959"/>
        <v/>
      </c>
      <c r="R964" s="6" t="str">
        <f t="shared" si="959"/>
        <v/>
      </c>
    </row>
    <row r="965" spans="1:18" ht="13">
      <c r="A965" s="11" t="s">
        <v>2346</v>
      </c>
      <c r="B965" s="17">
        <f>VLOOKUP(A965,list!A:P,16,FALSE)</f>
        <v>45842</v>
      </c>
      <c r="C965" s="18">
        <f>VLOOKUP(A965,list!A:P,3,FALSE)</f>
        <v>1150</v>
      </c>
      <c r="D965" s="6" t="str">
        <f>VLOOKUP(A965,list!A:P,12,FALSE)</f>
        <v>Agia Paraskevi</v>
      </c>
      <c r="E965" s="6" t="str">
        <f t="shared" ref="E965:R965" si="960">IF($B965&lt;E$3,1,"")</f>
        <v/>
      </c>
      <c r="F965" s="6" t="str">
        <f t="shared" si="960"/>
        <v/>
      </c>
      <c r="G965" s="6" t="str">
        <f t="shared" si="960"/>
        <v/>
      </c>
      <c r="H965" s="6" t="str">
        <f t="shared" si="960"/>
        <v/>
      </c>
      <c r="I965" s="6" t="str">
        <f t="shared" si="960"/>
        <v/>
      </c>
      <c r="J965" s="6" t="str">
        <f t="shared" si="960"/>
        <v/>
      </c>
      <c r="K965" s="6" t="str">
        <f t="shared" si="960"/>
        <v/>
      </c>
      <c r="L965" s="6" t="str">
        <f t="shared" si="960"/>
        <v/>
      </c>
      <c r="M965" s="6" t="str">
        <f t="shared" si="960"/>
        <v/>
      </c>
      <c r="N965" s="6">
        <f t="shared" si="960"/>
        <v>1</v>
      </c>
      <c r="O965" s="6">
        <f t="shared" si="960"/>
        <v>1</v>
      </c>
      <c r="P965" s="6">
        <f t="shared" si="960"/>
        <v>1</v>
      </c>
      <c r="Q965" s="6">
        <f t="shared" si="960"/>
        <v>1</v>
      </c>
      <c r="R965" s="6">
        <f t="shared" si="960"/>
        <v>1</v>
      </c>
    </row>
    <row r="966" spans="1:18" ht="13">
      <c r="A966" s="11" t="s">
        <v>2349</v>
      </c>
      <c r="B966" s="17">
        <f>VLOOKUP(A966,list!A:P,16,FALSE)</f>
        <v>45842</v>
      </c>
      <c r="C966" s="18">
        <f>VLOOKUP(A966,list!A:P,3,FALSE)</f>
        <v>1190</v>
      </c>
      <c r="D966" s="6" t="str">
        <f>VLOOKUP(A966,list!A:P,12,FALSE)</f>
        <v>Koukaki</v>
      </c>
      <c r="E966" s="6" t="str">
        <f t="shared" ref="E966:R966" si="961">IF($B966&lt;E$3,1,"")</f>
        <v/>
      </c>
      <c r="F966" s="6" t="str">
        <f t="shared" si="961"/>
        <v/>
      </c>
      <c r="G966" s="6" t="str">
        <f t="shared" si="961"/>
        <v/>
      </c>
      <c r="H966" s="6" t="str">
        <f t="shared" si="961"/>
        <v/>
      </c>
      <c r="I966" s="6" t="str">
        <f t="shared" si="961"/>
        <v/>
      </c>
      <c r="J966" s="6" t="str">
        <f t="shared" si="961"/>
        <v/>
      </c>
      <c r="K966" s="6" t="str">
        <f t="shared" si="961"/>
        <v/>
      </c>
      <c r="L966" s="6" t="str">
        <f t="shared" si="961"/>
        <v/>
      </c>
      <c r="M966" s="6" t="str">
        <f t="shared" si="961"/>
        <v/>
      </c>
      <c r="N966" s="6">
        <f t="shared" si="961"/>
        <v>1</v>
      </c>
      <c r="O966" s="6">
        <f t="shared" si="961"/>
        <v>1</v>
      </c>
      <c r="P966" s="6">
        <f t="shared" si="961"/>
        <v>1</v>
      </c>
      <c r="Q966" s="6">
        <f t="shared" si="961"/>
        <v>1</v>
      </c>
      <c r="R966" s="6">
        <f t="shared" si="961"/>
        <v>1</v>
      </c>
    </row>
    <row r="967" spans="1:18" ht="13">
      <c r="A967" s="11" t="s">
        <v>3971</v>
      </c>
      <c r="B967" s="17">
        <f>VLOOKUP(A967,list!A:P,16,FALSE)</f>
        <v>45842</v>
      </c>
      <c r="C967" s="18">
        <f>VLOOKUP(A967,list!A:P,3,FALSE)</f>
        <v>1440</v>
      </c>
      <c r="D967" s="6" t="str">
        <f>VLOOKUP(A967,list!A:P,12,FALSE)</f>
        <v>Marousi</v>
      </c>
      <c r="E967" s="6" t="str">
        <f t="shared" ref="E967:R967" si="962">IF($B967&lt;E$3,1,"")</f>
        <v/>
      </c>
      <c r="F967" s="6" t="str">
        <f t="shared" si="962"/>
        <v/>
      </c>
      <c r="G967" s="6" t="str">
        <f t="shared" si="962"/>
        <v/>
      </c>
      <c r="H967" s="6" t="str">
        <f t="shared" si="962"/>
        <v/>
      </c>
      <c r="I967" s="6" t="str">
        <f t="shared" si="962"/>
        <v/>
      </c>
      <c r="J967" s="6" t="str">
        <f t="shared" si="962"/>
        <v/>
      </c>
      <c r="K967" s="6" t="str">
        <f t="shared" si="962"/>
        <v/>
      </c>
      <c r="L967" s="6" t="str">
        <f t="shared" si="962"/>
        <v/>
      </c>
      <c r="M967" s="6" t="str">
        <f t="shared" si="962"/>
        <v/>
      </c>
      <c r="N967" s="6">
        <f t="shared" si="962"/>
        <v>1</v>
      </c>
      <c r="O967" s="6">
        <f t="shared" si="962"/>
        <v>1</v>
      </c>
      <c r="P967" s="6">
        <f t="shared" si="962"/>
        <v>1</v>
      </c>
      <c r="Q967" s="6">
        <f t="shared" si="962"/>
        <v>1</v>
      </c>
      <c r="R967" s="6">
        <f t="shared" si="962"/>
        <v>1</v>
      </c>
    </row>
    <row r="968" spans="1:18" ht="13">
      <c r="A968" s="11" t="s">
        <v>3973</v>
      </c>
      <c r="B968" s="17">
        <f>VLOOKUP(A968,list!A:P,16,FALSE)</f>
        <v>45842</v>
      </c>
      <c r="C968" s="18">
        <f>VLOOKUP(A968,list!A:P,3,FALSE)</f>
        <v>1480</v>
      </c>
      <c r="D968" s="6" t="str">
        <f>VLOOKUP(A968,list!A:P,12,FALSE)</f>
        <v>Nea Smyrni</v>
      </c>
      <c r="E968" s="6" t="str">
        <f t="shared" ref="E968:R968" si="963">IF($B968&lt;E$3,1,"")</f>
        <v/>
      </c>
      <c r="F968" s="6" t="str">
        <f t="shared" si="963"/>
        <v/>
      </c>
      <c r="G968" s="6" t="str">
        <f t="shared" si="963"/>
        <v/>
      </c>
      <c r="H968" s="6" t="str">
        <f t="shared" si="963"/>
        <v/>
      </c>
      <c r="I968" s="6" t="str">
        <f t="shared" si="963"/>
        <v/>
      </c>
      <c r="J968" s="6" t="str">
        <f t="shared" si="963"/>
        <v/>
      </c>
      <c r="K968" s="6" t="str">
        <f t="shared" si="963"/>
        <v/>
      </c>
      <c r="L968" s="6" t="str">
        <f t="shared" si="963"/>
        <v/>
      </c>
      <c r="M968" s="6" t="str">
        <f t="shared" si="963"/>
        <v/>
      </c>
      <c r="N968" s="6">
        <f t="shared" si="963"/>
        <v>1</v>
      </c>
      <c r="O968" s="6">
        <f t="shared" si="963"/>
        <v>1</v>
      </c>
      <c r="P968" s="6">
        <f t="shared" si="963"/>
        <v>1</v>
      </c>
      <c r="Q968" s="6">
        <f t="shared" si="963"/>
        <v>1</v>
      </c>
      <c r="R968" s="6">
        <f t="shared" si="963"/>
        <v>1</v>
      </c>
    </row>
    <row r="969" spans="1:18" ht="13">
      <c r="A969" s="11" t="s">
        <v>628</v>
      </c>
      <c r="B969" s="17">
        <f>VLOOKUP(A969,list!A:P,16,FALSE)</f>
        <v>45661</v>
      </c>
      <c r="C969" s="18">
        <f>VLOOKUP(A969,list!A:P,3,FALSE)</f>
        <v>900</v>
      </c>
      <c r="D969" s="6" t="str">
        <f>VLOOKUP(A969,list!A:P,12,FALSE)</f>
        <v>Ampelokipoi</v>
      </c>
      <c r="E969" s="6" t="str">
        <f t="shared" ref="E969:R969" si="964">IF($B969&lt;E$3,1,"")</f>
        <v/>
      </c>
      <c r="F969" s="6" t="str">
        <f t="shared" si="964"/>
        <v/>
      </c>
      <c r="G969" s="6" t="str">
        <f t="shared" si="964"/>
        <v/>
      </c>
      <c r="H969" s="6">
        <f t="shared" si="964"/>
        <v>1</v>
      </c>
      <c r="I969" s="6">
        <f t="shared" si="964"/>
        <v>1</v>
      </c>
      <c r="J969" s="6">
        <f t="shared" si="964"/>
        <v>1</v>
      </c>
      <c r="K969" s="6">
        <f t="shared" si="964"/>
        <v>1</v>
      </c>
      <c r="L969" s="6">
        <f t="shared" si="964"/>
        <v>1</v>
      </c>
      <c r="M969" s="6">
        <f t="shared" si="964"/>
        <v>1</v>
      </c>
      <c r="N969" s="6">
        <f t="shared" si="964"/>
        <v>1</v>
      </c>
      <c r="O969" s="6">
        <f t="shared" si="964"/>
        <v>1</v>
      </c>
      <c r="P969" s="6">
        <f t="shared" si="964"/>
        <v>1</v>
      </c>
      <c r="Q969" s="6">
        <f t="shared" si="964"/>
        <v>1</v>
      </c>
      <c r="R969" s="6">
        <f t="shared" si="964"/>
        <v>1</v>
      </c>
    </row>
    <row r="970" spans="1:18" ht="13">
      <c r="A970" s="11" t="s">
        <v>2352</v>
      </c>
      <c r="B970" s="17">
        <f>VLOOKUP(A970,list!A:P,16,FALSE)</f>
        <v>45661</v>
      </c>
      <c r="C970" s="18">
        <f>VLOOKUP(A970,list!A:P,3,FALSE)</f>
        <v>1240</v>
      </c>
      <c r="D970" s="6" t="str">
        <f>VLOOKUP(A970,list!A:P,12,FALSE)</f>
        <v>Marousi</v>
      </c>
      <c r="E970" s="6" t="str">
        <f t="shared" ref="E970:R970" si="965">IF($B970&lt;E$3,1,"")</f>
        <v/>
      </c>
      <c r="F970" s="6" t="str">
        <f t="shared" si="965"/>
        <v/>
      </c>
      <c r="G970" s="6" t="str">
        <f t="shared" si="965"/>
        <v/>
      </c>
      <c r="H970" s="6">
        <f t="shared" si="965"/>
        <v>1</v>
      </c>
      <c r="I970" s="6">
        <f t="shared" si="965"/>
        <v>1</v>
      </c>
      <c r="J970" s="6">
        <f t="shared" si="965"/>
        <v>1</v>
      </c>
      <c r="K970" s="6">
        <f t="shared" si="965"/>
        <v>1</v>
      </c>
      <c r="L970" s="6">
        <f t="shared" si="965"/>
        <v>1</v>
      </c>
      <c r="M970" s="6">
        <f t="shared" si="965"/>
        <v>1</v>
      </c>
      <c r="N970" s="6">
        <f t="shared" si="965"/>
        <v>1</v>
      </c>
      <c r="O970" s="6">
        <f t="shared" si="965"/>
        <v>1</v>
      </c>
      <c r="P970" s="6">
        <f t="shared" si="965"/>
        <v>1</v>
      </c>
      <c r="Q970" s="6">
        <f t="shared" si="965"/>
        <v>1</v>
      </c>
      <c r="R970" s="6">
        <f t="shared" si="965"/>
        <v>1</v>
      </c>
    </row>
    <row r="971" spans="1:18" ht="13">
      <c r="A971" s="11" t="s">
        <v>2355</v>
      </c>
      <c r="B971" s="17">
        <f>VLOOKUP(A971,list!A:P,16,FALSE)</f>
        <v>45661</v>
      </c>
      <c r="C971" s="18">
        <f>VLOOKUP(A971,list!A:P,3,FALSE)</f>
        <v>1410</v>
      </c>
      <c r="D971" s="6" t="str">
        <f>VLOOKUP(A971,list!A:P,12,FALSE)</f>
        <v>Politeia</v>
      </c>
      <c r="E971" s="6" t="str">
        <f t="shared" ref="E971:R971" si="966">IF($B971&lt;E$3,1,"")</f>
        <v/>
      </c>
      <c r="F971" s="6" t="str">
        <f t="shared" si="966"/>
        <v/>
      </c>
      <c r="G971" s="6" t="str">
        <f t="shared" si="966"/>
        <v/>
      </c>
      <c r="H971" s="6">
        <f t="shared" si="966"/>
        <v>1</v>
      </c>
      <c r="I971" s="6">
        <f t="shared" si="966"/>
        <v>1</v>
      </c>
      <c r="J971" s="6">
        <f t="shared" si="966"/>
        <v>1</v>
      </c>
      <c r="K971" s="6">
        <f t="shared" si="966"/>
        <v>1</v>
      </c>
      <c r="L971" s="6">
        <f t="shared" si="966"/>
        <v>1</v>
      </c>
      <c r="M971" s="6">
        <f t="shared" si="966"/>
        <v>1</v>
      </c>
      <c r="N971" s="6">
        <f t="shared" si="966"/>
        <v>1</v>
      </c>
      <c r="O971" s="6">
        <f t="shared" si="966"/>
        <v>1</v>
      </c>
      <c r="P971" s="6">
        <f t="shared" si="966"/>
        <v>1</v>
      </c>
      <c r="Q971" s="6">
        <f t="shared" si="966"/>
        <v>1</v>
      </c>
      <c r="R971" s="6">
        <f t="shared" si="966"/>
        <v>1</v>
      </c>
    </row>
    <row r="972" spans="1:18" ht="13">
      <c r="A972" s="11" t="s">
        <v>3976</v>
      </c>
      <c r="B972" s="17">
        <f>VLOOKUP(A972,list!A:P,16,FALSE)</f>
        <v>45661</v>
      </c>
      <c r="C972" s="18">
        <f>VLOOKUP(A972,list!A:P,3,FALSE)</f>
        <v>1580</v>
      </c>
      <c r="D972" s="6" t="str">
        <f>VLOOKUP(A972,list!A:P,12,FALSE)</f>
        <v>Kifisia</v>
      </c>
      <c r="E972" s="6" t="str">
        <f t="shared" ref="E972:R972" si="967">IF($B972&lt;E$3,1,"")</f>
        <v/>
      </c>
      <c r="F972" s="6" t="str">
        <f t="shared" si="967"/>
        <v/>
      </c>
      <c r="G972" s="6" t="str">
        <f t="shared" si="967"/>
        <v/>
      </c>
      <c r="H972" s="6">
        <f t="shared" si="967"/>
        <v>1</v>
      </c>
      <c r="I972" s="6">
        <f t="shared" si="967"/>
        <v>1</v>
      </c>
      <c r="J972" s="6">
        <f t="shared" si="967"/>
        <v>1</v>
      </c>
      <c r="K972" s="6">
        <f t="shared" si="967"/>
        <v>1</v>
      </c>
      <c r="L972" s="6">
        <f t="shared" si="967"/>
        <v>1</v>
      </c>
      <c r="M972" s="6">
        <f t="shared" si="967"/>
        <v>1</v>
      </c>
      <c r="N972" s="6">
        <f t="shared" si="967"/>
        <v>1</v>
      </c>
      <c r="O972" s="6">
        <f t="shared" si="967"/>
        <v>1</v>
      </c>
      <c r="P972" s="6">
        <f t="shared" si="967"/>
        <v>1</v>
      </c>
      <c r="Q972" s="6">
        <f t="shared" si="967"/>
        <v>1</v>
      </c>
      <c r="R972" s="6">
        <f t="shared" si="967"/>
        <v>1</v>
      </c>
    </row>
    <row r="973" spans="1:18" ht="13">
      <c r="A973" s="11" t="s">
        <v>631</v>
      </c>
      <c r="B973" s="17">
        <f>VLOOKUP(A973,list!A:P,16,FALSE)</f>
        <v>45692</v>
      </c>
      <c r="C973" s="18">
        <f>VLOOKUP(A973,list!A:P,3,FALSE)</f>
        <v>960</v>
      </c>
      <c r="D973" s="6" t="str">
        <f>VLOOKUP(A973,list!A:P,12,FALSE)</f>
        <v>Alimos</v>
      </c>
      <c r="E973" s="6" t="str">
        <f t="shared" ref="E973:R973" si="968">IF($B973&lt;E$3,1,"")</f>
        <v/>
      </c>
      <c r="F973" s="6" t="str">
        <f t="shared" si="968"/>
        <v/>
      </c>
      <c r="G973" s="6" t="str">
        <f t="shared" si="968"/>
        <v/>
      </c>
      <c r="H973" s="6" t="str">
        <f t="shared" si="968"/>
        <v/>
      </c>
      <c r="I973" s="6">
        <f t="shared" si="968"/>
        <v>1</v>
      </c>
      <c r="J973" s="6">
        <f t="shared" si="968"/>
        <v>1</v>
      </c>
      <c r="K973" s="6">
        <f t="shared" si="968"/>
        <v>1</v>
      </c>
      <c r="L973" s="6">
        <f t="shared" si="968"/>
        <v>1</v>
      </c>
      <c r="M973" s="6">
        <f t="shared" si="968"/>
        <v>1</v>
      </c>
      <c r="N973" s="6">
        <f t="shared" si="968"/>
        <v>1</v>
      </c>
      <c r="O973" s="6">
        <f t="shared" si="968"/>
        <v>1</v>
      </c>
      <c r="P973" s="6">
        <f t="shared" si="968"/>
        <v>1</v>
      </c>
      <c r="Q973" s="6">
        <f t="shared" si="968"/>
        <v>1</v>
      </c>
      <c r="R973" s="6">
        <f t="shared" si="968"/>
        <v>1</v>
      </c>
    </row>
    <row r="974" spans="1:18" ht="13">
      <c r="A974" s="11" t="s">
        <v>2358</v>
      </c>
      <c r="B974" s="17">
        <f>VLOOKUP(A974,list!A:P,16,FALSE)</f>
        <v>45692</v>
      </c>
      <c r="C974" s="18">
        <f>VLOOKUP(A974,list!A:P,3,FALSE)</f>
        <v>1050</v>
      </c>
      <c r="D974" s="6" t="str">
        <f>VLOOKUP(A974,list!A:P,12,FALSE)</f>
        <v>Ampelokipoi</v>
      </c>
      <c r="E974" s="6" t="str">
        <f t="shared" ref="E974:R974" si="969">IF($B974&lt;E$3,1,"")</f>
        <v/>
      </c>
      <c r="F974" s="6" t="str">
        <f t="shared" si="969"/>
        <v/>
      </c>
      <c r="G974" s="6" t="str">
        <f t="shared" si="969"/>
        <v/>
      </c>
      <c r="H974" s="6" t="str">
        <f t="shared" si="969"/>
        <v/>
      </c>
      <c r="I974" s="6">
        <f t="shared" si="969"/>
        <v>1</v>
      </c>
      <c r="J974" s="6">
        <f t="shared" si="969"/>
        <v>1</v>
      </c>
      <c r="K974" s="6">
        <f t="shared" si="969"/>
        <v>1</v>
      </c>
      <c r="L974" s="6">
        <f t="shared" si="969"/>
        <v>1</v>
      </c>
      <c r="M974" s="6">
        <f t="shared" si="969"/>
        <v>1</v>
      </c>
      <c r="N974" s="6">
        <f t="shared" si="969"/>
        <v>1</v>
      </c>
      <c r="O974" s="6">
        <f t="shared" si="969"/>
        <v>1</v>
      </c>
      <c r="P974" s="6">
        <f t="shared" si="969"/>
        <v>1</v>
      </c>
      <c r="Q974" s="6">
        <f t="shared" si="969"/>
        <v>1</v>
      </c>
      <c r="R974" s="6">
        <f t="shared" si="969"/>
        <v>1</v>
      </c>
    </row>
    <row r="975" spans="1:18" ht="13">
      <c r="A975" s="11" t="s">
        <v>2361</v>
      </c>
      <c r="B975" s="17">
        <f>VLOOKUP(A975,list!A:P,16,FALSE)</f>
        <v>45692</v>
      </c>
      <c r="C975" s="18">
        <f>VLOOKUP(A975,list!A:P,3,FALSE)</f>
        <v>1080</v>
      </c>
      <c r="D975" s="6" t="str">
        <f>VLOOKUP(A975,list!A:P,12,FALSE)</f>
        <v>Melissia</v>
      </c>
      <c r="E975" s="6" t="str">
        <f t="shared" ref="E975:R975" si="970">IF($B975&lt;E$3,1,"")</f>
        <v/>
      </c>
      <c r="F975" s="6" t="str">
        <f t="shared" si="970"/>
        <v/>
      </c>
      <c r="G975" s="6" t="str">
        <f t="shared" si="970"/>
        <v/>
      </c>
      <c r="H975" s="6" t="str">
        <f t="shared" si="970"/>
        <v/>
      </c>
      <c r="I975" s="6">
        <f t="shared" si="970"/>
        <v>1</v>
      </c>
      <c r="J975" s="6">
        <f t="shared" si="970"/>
        <v>1</v>
      </c>
      <c r="K975" s="6">
        <f t="shared" si="970"/>
        <v>1</v>
      </c>
      <c r="L975" s="6">
        <f t="shared" si="970"/>
        <v>1</v>
      </c>
      <c r="M975" s="6">
        <f t="shared" si="970"/>
        <v>1</v>
      </c>
      <c r="N975" s="6">
        <f t="shared" si="970"/>
        <v>1</v>
      </c>
      <c r="O975" s="6">
        <f t="shared" si="970"/>
        <v>1</v>
      </c>
      <c r="P975" s="6">
        <f t="shared" si="970"/>
        <v>1</v>
      </c>
      <c r="Q975" s="6">
        <f t="shared" si="970"/>
        <v>1</v>
      </c>
      <c r="R975" s="6">
        <f t="shared" si="970"/>
        <v>1</v>
      </c>
    </row>
    <row r="976" spans="1:18" ht="13">
      <c r="A976" s="11" t="s">
        <v>3979</v>
      </c>
      <c r="B976" s="17">
        <f>VLOOKUP(A976,list!A:P,16,FALSE)</f>
        <v>45692</v>
      </c>
      <c r="C976" s="18">
        <f>VLOOKUP(A976,list!A:P,3,FALSE)</f>
        <v>1120</v>
      </c>
      <c r="D976" s="6" t="str">
        <f>VLOOKUP(A976,list!A:P,12,FALSE)</f>
        <v>Ampelokipoi</v>
      </c>
      <c r="E976" s="6" t="str">
        <f t="shared" ref="E976:R976" si="971">IF($B976&lt;E$3,1,"")</f>
        <v/>
      </c>
      <c r="F976" s="6" t="str">
        <f t="shared" si="971"/>
        <v/>
      </c>
      <c r="G976" s="6" t="str">
        <f t="shared" si="971"/>
        <v/>
      </c>
      <c r="H976" s="6" t="str">
        <f t="shared" si="971"/>
        <v/>
      </c>
      <c r="I976" s="6">
        <f t="shared" si="971"/>
        <v>1</v>
      </c>
      <c r="J976" s="6">
        <f t="shared" si="971"/>
        <v>1</v>
      </c>
      <c r="K976" s="6">
        <f t="shared" si="971"/>
        <v>1</v>
      </c>
      <c r="L976" s="6">
        <f t="shared" si="971"/>
        <v>1</v>
      </c>
      <c r="M976" s="6">
        <f t="shared" si="971"/>
        <v>1</v>
      </c>
      <c r="N976" s="6">
        <f t="shared" si="971"/>
        <v>1</v>
      </c>
      <c r="O976" s="6">
        <f t="shared" si="971"/>
        <v>1</v>
      </c>
      <c r="P976" s="6">
        <f t="shared" si="971"/>
        <v>1</v>
      </c>
      <c r="Q976" s="6">
        <f t="shared" si="971"/>
        <v>1</v>
      </c>
      <c r="R976" s="6">
        <f t="shared" si="971"/>
        <v>1</v>
      </c>
    </row>
    <row r="977" spans="1:18" ht="13">
      <c r="A977" s="11" t="s">
        <v>2364</v>
      </c>
      <c r="B977" s="17">
        <f>VLOOKUP(A977,list!A:P,16,FALSE)</f>
        <v>45692</v>
      </c>
      <c r="C977" s="18">
        <f>VLOOKUP(A977,list!A:P,3,FALSE)</f>
        <v>1150</v>
      </c>
      <c r="D977" s="6" t="str">
        <f>VLOOKUP(A977,list!A:P,12,FALSE)</f>
        <v>Pangrati</v>
      </c>
      <c r="E977" s="6" t="str">
        <f t="shared" ref="E977:R977" si="972">IF($B977&lt;E$3,1,"")</f>
        <v/>
      </c>
      <c r="F977" s="6" t="str">
        <f t="shared" si="972"/>
        <v/>
      </c>
      <c r="G977" s="6" t="str">
        <f t="shared" si="972"/>
        <v/>
      </c>
      <c r="H977" s="6" t="str">
        <f t="shared" si="972"/>
        <v/>
      </c>
      <c r="I977" s="6">
        <f t="shared" si="972"/>
        <v>1</v>
      </c>
      <c r="J977" s="6">
        <f t="shared" si="972"/>
        <v>1</v>
      </c>
      <c r="K977" s="6">
        <f t="shared" si="972"/>
        <v>1</v>
      </c>
      <c r="L977" s="6">
        <f t="shared" si="972"/>
        <v>1</v>
      </c>
      <c r="M977" s="6">
        <f t="shared" si="972"/>
        <v>1</v>
      </c>
      <c r="N977" s="6">
        <f t="shared" si="972"/>
        <v>1</v>
      </c>
      <c r="O977" s="6">
        <f t="shared" si="972"/>
        <v>1</v>
      </c>
      <c r="P977" s="6">
        <f t="shared" si="972"/>
        <v>1</v>
      </c>
      <c r="Q977" s="6">
        <f t="shared" si="972"/>
        <v>1</v>
      </c>
      <c r="R977" s="6">
        <f t="shared" si="972"/>
        <v>1</v>
      </c>
    </row>
    <row r="978" spans="1:18" ht="13">
      <c r="A978" s="11" t="s">
        <v>2367</v>
      </c>
      <c r="B978" s="17">
        <f>VLOOKUP(A978,list!A:P,16,FALSE)</f>
        <v>45692</v>
      </c>
      <c r="C978" s="18">
        <f>VLOOKUP(A978,list!A:P,3,FALSE)</f>
        <v>1160</v>
      </c>
      <c r="D978" s="6" t="str">
        <f>VLOOKUP(A978,list!A:P,12,FALSE)</f>
        <v>Marousi</v>
      </c>
      <c r="E978" s="6" t="str">
        <f t="shared" ref="E978:R978" si="973">IF($B978&lt;E$3,1,"")</f>
        <v/>
      </c>
      <c r="F978" s="6" t="str">
        <f t="shared" si="973"/>
        <v/>
      </c>
      <c r="G978" s="6" t="str">
        <f t="shared" si="973"/>
        <v/>
      </c>
      <c r="H978" s="6" t="str">
        <f t="shared" si="973"/>
        <v/>
      </c>
      <c r="I978" s="6">
        <f t="shared" si="973"/>
        <v>1</v>
      </c>
      <c r="J978" s="6">
        <f t="shared" si="973"/>
        <v>1</v>
      </c>
      <c r="K978" s="6">
        <f t="shared" si="973"/>
        <v>1</v>
      </c>
      <c r="L978" s="6">
        <f t="shared" si="973"/>
        <v>1</v>
      </c>
      <c r="M978" s="6">
        <f t="shared" si="973"/>
        <v>1</v>
      </c>
      <c r="N978" s="6">
        <f t="shared" si="973"/>
        <v>1</v>
      </c>
      <c r="O978" s="6">
        <f t="shared" si="973"/>
        <v>1</v>
      </c>
      <c r="P978" s="6">
        <f t="shared" si="973"/>
        <v>1</v>
      </c>
      <c r="Q978" s="6">
        <f t="shared" si="973"/>
        <v>1</v>
      </c>
      <c r="R978" s="6">
        <f t="shared" si="973"/>
        <v>1</v>
      </c>
    </row>
    <row r="979" spans="1:18" ht="13">
      <c r="A979" s="11" t="s">
        <v>2370</v>
      </c>
      <c r="B979" s="17">
        <f>VLOOKUP(A979,list!A:P,16,FALSE)</f>
        <v>45692</v>
      </c>
      <c r="C979" s="18">
        <f>VLOOKUP(A979,list!A:P,3,FALSE)</f>
        <v>1210</v>
      </c>
      <c r="D979" s="6" t="str">
        <f>VLOOKUP(A979,list!A:P,12,FALSE)</f>
        <v>Vasilissis Sofias Avenue</v>
      </c>
      <c r="E979" s="6" t="str">
        <f t="shared" ref="E979:R979" si="974">IF($B979&lt;E$3,1,"")</f>
        <v/>
      </c>
      <c r="F979" s="6" t="str">
        <f t="shared" si="974"/>
        <v/>
      </c>
      <c r="G979" s="6" t="str">
        <f t="shared" si="974"/>
        <v/>
      </c>
      <c r="H979" s="6" t="str">
        <f t="shared" si="974"/>
        <v/>
      </c>
      <c r="I979" s="6">
        <f t="shared" si="974"/>
        <v>1</v>
      </c>
      <c r="J979" s="6">
        <f t="shared" si="974"/>
        <v>1</v>
      </c>
      <c r="K979" s="6">
        <f t="shared" si="974"/>
        <v>1</v>
      </c>
      <c r="L979" s="6">
        <f t="shared" si="974"/>
        <v>1</v>
      </c>
      <c r="M979" s="6">
        <f t="shared" si="974"/>
        <v>1</v>
      </c>
      <c r="N979" s="6">
        <f t="shared" si="974"/>
        <v>1</v>
      </c>
      <c r="O979" s="6">
        <f t="shared" si="974"/>
        <v>1</v>
      </c>
      <c r="P979" s="6">
        <f t="shared" si="974"/>
        <v>1</v>
      </c>
      <c r="Q979" s="6">
        <f t="shared" si="974"/>
        <v>1</v>
      </c>
      <c r="R979" s="6">
        <f t="shared" si="974"/>
        <v>1</v>
      </c>
    </row>
    <row r="980" spans="1:18" ht="13">
      <c r="A980" s="11" t="s">
        <v>3982</v>
      </c>
      <c r="B980" s="17">
        <f>VLOOKUP(A980,list!A:P,16,FALSE)</f>
        <v>45692</v>
      </c>
      <c r="C980" s="18">
        <f>VLOOKUP(A980,list!A:P,3,FALSE)</f>
        <v>1220</v>
      </c>
      <c r="D980" s="6" t="str">
        <f>VLOOKUP(A980,list!A:P,12,FALSE)</f>
        <v>Agia Paraskevi</v>
      </c>
      <c r="E980" s="6" t="str">
        <f t="shared" ref="E980:R980" si="975">IF($B980&lt;E$3,1,"")</f>
        <v/>
      </c>
      <c r="F980" s="6" t="str">
        <f t="shared" si="975"/>
        <v/>
      </c>
      <c r="G980" s="6" t="str">
        <f t="shared" si="975"/>
        <v/>
      </c>
      <c r="H980" s="6" t="str">
        <f t="shared" si="975"/>
        <v/>
      </c>
      <c r="I980" s="6">
        <f t="shared" si="975"/>
        <v>1</v>
      </c>
      <c r="J980" s="6">
        <f t="shared" si="975"/>
        <v>1</v>
      </c>
      <c r="K980" s="6">
        <f t="shared" si="975"/>
        <v>1</v>
      </c>
      <c r="L980" s="6">
        <f t="shared" si="975"/>
        <v>1</v>
      </c>
      <c r="M980" s="6">
        <f t="shared" si="975"/>
        <v>1</v>
      </c>
      <c r="N980" s="6">
        <f t="shared" si="975"/>
        <v>1</v>
      </c>
      <c r="O980" s="6">
        <f t="shared" si="975"/>
        <v>1</v>
      </c>
      <c r="P980" s="6">
        <f t="shared" si="975"/>
        <v>1</v>
      </c>
      <c r="Q980" s="6">
        <f t="shared" si="975"/>
        <v>1</v>
      </c>
      <c r="R980" s="6">
        <f t="shared" si="975"/>
        <v>1</v>
      </c>
    </row>
    <row r="981" spans="1:18" ht="13">
      <c r="A981" s="11" t="s">
        <v>2373</v>
      </c>
      <c r="B981" s="17">
        <f>VLOOKUP(A981,list!A:P,16,FALSE)</f>
        <v>45692</v>
      </c>
      <c r="C981" s="18">
        <f>VLOOKUP(A981,list!A:P,3,FALSE)</f>
        <v>1420</v>
      </c>
      <c r="D981" s="6" t="str">
        <f>VLOOKUP(A981,list!A:P,12,FALSE)</f>
        <v>Nea Smyrni</v>
      </c>
      <c r="E981" s="6" t="str">
        <f t="shared" ref="E981:R981" si="976">IF($B981&lt;E$3,1,"")</f>
        <v/>
      </c>
      <c r="F981" s="6" t="str">
        <f t="shared" si="976"/>
        <v/>
      </c>
      <c r="G981" s="6" t="str">
        <f t="shared" si="976"/>
        <v/>
      </c>
      <c r="H981" s="6" t="str">
        <f t="shared" si="976"/>
        <v/>
      </c>
      <c r="I981" s="6">
        <f t="shared" si="976"/>
        <v>1</v>
      </c>
      <c r="J981" s="6">
        <f t="shared" si="976"/>
        <v>1</v>
      </c>
      <c r="K981" s="6">
        <f t="shared" si="976"/>
        <v>1</v>
      </c>
      <c r="L981" s="6">
        <f t="shared" si="976"/>
        <v>1</v>
      </c>
      <c r="M981" s="6">
        <f t="shared" si="976"/>
        <v>1</v>
      </c>
      <c r="N981" s="6">
        <f t="shared" si="976"/>
        <v>1</v>
      </c>
      <c r="O981" s="6">
        <f t="shared" si="976"/>
        <v>1</v>
      </c>
      <c r="P981" s="6">
        <f t="shared" si="976"/>
        <v>1</v>
      </c>
      <c r="Q981" s="6">
        <f t="shared" si="976"/>
        <v>1</v>
      </c>
      <c r="R981" s="6">
        <f t="shared" si="976"/>
        <v>1</v>
      </c>
    </row>
    <row r="982" spans="1:18" ht="13">
      <c r="A982" s="11" t="s">
        <v>2376</v>
      </c>
      <c r="B982" s="17">
        <f>VLOOKUP(A982,list!A:P,16,FALSE)</f>
        <v>45692</v>
      </c>
      <c r="C982" s="18">
        <f>VLOOKUP(A982,list!A:P,3,FALSE)</f>
        <v>1480</v>
      </c>
      <c r="D982" s="6" t="str">
        <f>VLOOKUP(A982,list!A:P,12,FALSE)</f>
        <v>Palaio Faliro</v>
      </c>
      <c r="E982" s="6" t="str">
        <f t="shared" ref="E982:R982" si="977">IF($B982&lt;E$3,1,"")</f>
        <v/>
      </c>
      <c r="F982" s="6" t="str">
        <f t="shared" si="977"/>
        <v/>
      </c>
      <c r="G982" s="6" t="str">
        <f t="shared" si="977"/>
        <v/>
      </c>
      <c r="H982" s="6" t="str">
        <f t="shared" si="977"/>
        <v/>
      </c>
      <c r="I982" s="6">
        <f t="shared" si="977"/>
        <v>1</v>
      </c>
      <c r="J982" s="6">
        <f t="shared" si="977"/>
        <v>1</v>
      </c>
      <c r="K982" s="6">
        <f t="shared" si="977"/>
        <v>1</v>
      </c>
      <c r="L982" s="6">
        <f t="shared" si="977"/>
        <v>1</v>
      </c>
      <c r="M982" s="6">
        <f t="shared" si="977"/>
        <v>1</v>
      </c>
      <c r="N982" s="6">
        <f t="shared" si="977"/>
        <v>1</v>
      </c>
      <c r="O982" s="6">
        <f t="shared" si="977"/>
        <v>1</v>
      </c>
      <c r="P982" s="6">
        <f t="shared" si="977"/>
        <v>1</v>
      </c>
      <c r="Q982" s="6">
        <f t="shared" si="977"/>
        <v>1</v>
      </c>
      <c r="R982" s="6">
        <f t="shared" si="977"/>
        <v>1</v>
      </c>
    </row>
    <row r="983" spans="1:18" ht="13">
      <c r="A983" s="11" t="s">
        <v>3985</v>
      </c>
      <c r="B983" s="17">
        <f>VLOOKUP(A983,list!A:P,16,FALSE)</f>
        <v>45692</v>
      </c>
      <c r="C983" s="18">
        <f>VLOOKUP(A983,list!A:P,3,FALSE)</f>
        <v>1480</v>
      </c>
      <c r="D983" s="6" t="str">
        <f>VLOOKUP(A983,list!A:P,12,FALSE)</f>
        <v>Marousi</v>
      </c>
      <c r="E983" s="6" t="str">
        <f t="shared" ref="E983:R983" si="978">IF($B983&lt;E$3,1,"")</f>
        <v/>
      </c>
      <c r="F983" s="6" t="str">
        <f t="shared" si="978"/>
        <v/>
      </c>
      <c r="G983" s="6" t="str">
        <f t="shared" si="978"/>
        <v/>
      </c>
      <c r="H983" s="6" t="str">
        <f t="shared" si="978"/>
        <v/>
      </c>
      <c r="I983" s="6">
        <f t="shared" si="978"/>
        <v>1</v>
      </c>
      <c r="J983" s="6">
        <f t="shared" si="978"/>
        <v>1</v>
      </c>
      <c r="K983" s="6">
        <f t="shared" si="978"/>
        <v>1</v>
      </c>
      <c r="L983" s="6">
        <f t="shared" si="978"/>
        <v>1</v>
      </c>
      <c r="M983" s="6">
        <f t="shared" si="978"/>
        <v>1</v>
      </c>
      <c r="N983" s="6">
        <f t="shared" si="978"/>
        <v>1</v>
      </c>
      <c r="O983" s="6">
        <f t="shared" si="978"/>
        <v>1</v>
      </c>
      <c r="P983" s="6">
        <f t="shared" si="978"/>
        <v>1</v>
      </c>
      <c r="Q983" s="6">
        <f t="shared" si="978"/>
        <v>1</v>
      </c>
      <c r="R983" s="6">
        <f t="shared" si="978"/>
        <v>1</v>
      </c>
    </row>
    <row r="984" spans="1:18" ht="13">
      <c r="A984" s="11" t="s">
        <v>3988</v>
      </c>
      <c r="B984" s="17">
        <f>VLOOKUP(A984,list!A:P,16,FALSE)</f>
        <v>45692</v>
      </c>
      <c r="C984" s="18">
        <f>VLOOKUP(A984,list!A:P,3,FALSE)</f>
        <v>1720</v>
      </c>
      <c r="D984" s="6" t="str">
        <f>VLOOKUP(A984,list!A:P,12,FALSE)</f>
        <v>Kifisia</v>
      </c>
      <c r="E984" s="6" t="str">
        <f t="shared" ref="E984:R984" si="979">IF($B984&lt;E$3,1,"")</f>
        <v/>
      </c>
      <c r="F984" s="6" t="str">
        <f t="shared" si="979"/>
        <v/>
      </c>
      <c r="G984" s="6" t="str">
        <f t="shared" si="979"/>
        <v/>
      </c>
      <c r="H984" s="6" t="str">
        <f t="shared" si="979"/>
        <v/>
      </c>
      <c r="I984" s="6">
        <f t="shared" si="979"/>
        <v>1</v>
      </c>
      <c r="J984" s="6">
        <f t="shared" si="979"/>
        <v>1</v>
      </c>
      <c r="K984" s="6">
        <f t="shared" si="979"/>
        <v>1</v>
      </c>
      <c r="L984" s="6">
        <f t="shared" si="979"/>
        <v>1</v>
      </c>
      <c r="M984" s="6">
        <f t="shared" si="979"/>
        <v>1</v>
      </c>
      <c r="N984" s="6">
        <f t="shared" si="979"/>
        <v>1</v>
      </c>
      <c r="O984" s="6">
        <f t="shared" si="979"/>
        <v>1</v>
      </c>
      <c r="P984" s="6">
        <f t="shared" si="979"/>
        <v>1</v>
      </c>
      <c r="Q984" s="6">
        <f t="shared" si="979"/>
        <v>1</v>
      </c>
      <c r="R984" s="6">
        <f t="shared" si="979"/>
        <v>1</v>
      </c>
    </row>
    <row r="985" spans="1:18" ht="13">
      <c r="A985" s="11" t="s">
        <v>3991</v>
      </c>
      <c r="B985" s="17">
        <f>VLOOKUP(A985,list!A:P,16,FALSE)</f>
        <v>45692</v>
      </c>
      <c r="C985" s="18">
        <f>VLOOKUP(A985,list!A:P,3,FALSE)</f>
        <v>3170</v>
      </c>
      <c r="D985" s="6" t="str">
        <f>VLOOKUP(A985,list!A:P,12,FALSE)</f>
        <v>Alimos</v>
      </c>
      <c r="E985" s="6" t="str">
        <f t="shared" ref="E985:R985" si="980">IF($B985&lt;E$3,1,"")</f>
        <v/>
      </c>
      <c r="F985" s="6" t="str">
        <f t="shared" si="980"/>
        <v/>
      </c>
      <c r="G985" s="6" t="str">
        <f t="shared" si="980"/>
        <v/>
      </c>
      <c r="H985" s="6" t="str">
        <f t="shared" si="980"/>
        <v/>
      </c>
      <c r="I985" s="6">
        <f t="shared" si="980"/>
        <v>1</v>
      </c>
      <c r="J985" s="6">
        <f t="shared" si="980"/>
        <v>1</v>
      </c>
      <c r="K985" s="6">
        <f t="shared" si="980"/>
        <v>1</v>
      </c>
      <c r="L985" s="6">
        <f t="shared" si="980"/>
        <v>1</v>
      </c>
      <c r="M985" s="6">
        <f t="shared" si="980"/>
        <v>1</v>
      </c>
      <c r="N985" s="6">
        <f t="shared" si="980"/>
        <v>1</v>
      </c>
      <c r="O985" s="6">
        <f t="shared" si="980"/>
        <v>1</v>
      </c>
      <c r="P985" s="6">
        <f t="shared" si="980"/>
        <v>1</v>
      </c>
      <c r="Q985" s="6">
        <f t="shared" si="980"/>
        <v>1</v>
      </c>
      <c r="R985" s="6">
        <f t="shared" si="980"/>
        <v>1</v>
      </c>
    </row>
    <row r="986" spans="1:18" ht="13">
      <c r="A986" s="11" t="s">
        <v>2379</v>
      </c>
      <c r="B986" s="17">
        <f>VLOOKUP(A986,list!A:P,16,FALSE)</f>
        <v>45995</v>
      </c>
      <c r="C986" s="18">
        <f>VLOOKUP(A986,list!A:P,3,FALSE)</f>
        <v>1180</v>
      </c>
      <c r="D986" s="6" t="str">
        <f>VLOOKUP(A986,list!A:P,12,FALSE)</f>
        <v>Marousi</v>
      </c>
      <c r="E986" s="6" t="str">
        <f t="shared" ref="E986:R986" si="981">IF($B986&lt;E$3,1,"")</f>
        <v/>
      </c>
      <c r="F986" s="6" t="str">
        <f t="shared" si="981"/>
        <v/>
      </c>
      <c r="G986" s="6" t="str">
        <f t="shared" si="981"/>
        <v/>
      </c>
      <c r="H986" s="6" t="str">
        <f t="shared" si="981"/>
        <v/>
      </c>
      <c r="I986" s="6" t="str">
        <f t="shared" si="981"/>
        <v/>
      </c>
      <c r="J986" s="6" t="str">
        <f t="shared" si="981"/>
        <v/>
      </c>
      <c r="K986" s="6" t="str">
        <f t="shared" si="981"/>
        <v/>
      </c>
      <c r="L986" s="6" t="str">
        <f t="shared" si="981"/>
        <v/>
      </c>
      <c r="M986" s="6" t="str">
        <f t="shared" si="981"/>
        <v/>
      </c>
      <c r="N986" s="6" t="str">
        <f t="shared" si="981"/>
        <v/>
      </c>
      <c r="O986" s="6" t="str">
        <f t="shared" si="981"/>
        <v/>
      </c>
      <c r="P986" s="6" t="str">
        <f t="shared" si="981"/>
        <v/>
      </c>
      <c r="Q986" s="6" t="str">
        <f t="shared" si="981"/>
        <v/>
      </c>
      <c r="R986" s="6" t="str">
        <f t="shared" si="981"/>
        <v/>
      </c>
    </row>
    <row r="987" spans="1:18" ht="13">
      <c r="A987" s="11" t="s">
        <v>3994</v>
      </c>
      <c r="B987" s="17">
        <f>VLOOKUP(A987,list!A:P,16,FALSE)</f>
        <v>45630</v>
      </c>
      <c r="C987" s="18">
        <f>VLOOKUP(A987,list!A:P,3,FALSE)</f>
        <v>1300</v>
      </c>
      <c r="D987" s="6" t="str">
        <f>VLOOKUP(A987,list!A:P,12,FALSE)</f>
        <v>Cholargos</v>
      </c>
      <c r="E987" s="6" t="str">
        <f t="shared" ref="E987:R987" si="982">IF($B987&lt;E$3,1,"")</f>
        <v/>
      </c>
      <c r="F987" s="6" t="str">
        <f t="shared" si="982"/>
        <v/>
      </c>
      <c r="G987" s="6">
        <f t="shared" si="982"/>
        <v>1</v>
      </c>
      <c r="H987" s="6">
        <f t="shared" si="982"/>
        <v>1</v>
      </c>
      <c r="I987" s="6">
        <f t="shared" si="982"/>
        <v>1</v>
      </c>
      <c r="J987" s="6">
        <f t="shared" si="982"/>
        <v>1</v>
      </c>
      <c r="K987" s="6">
        <f t="shared" si="982"/>
        <v>1</v>
      </c>
      <c r="L987" s="6">
        <f t="shared" si="982"/>
        <v>1</v>
      </c>
      <c r="M987" s="6">
        <f t="shared" si="982"/>
        <v>1</v>
      </c>
      <c r="N987" s="6">
        <f t="shared" si="982"/>
        <v>1</v>
      </c>
      <c r="O987" s="6">
        <f t="shared" si="982"/>
        <v>1</v>
      </c>
      <c r="P987" s="6">
        <f t="shared" si="982"/>
        <v>1</v>
      </c>
      <c r="Q987" s="6">
        <f t="shared" si="982"/>
        <v>1</v>
      </c>
      <c r="R987" s="6">
        <f t="shared" si="982"/>
        <v>1</v>
      </c>
    </row>
    <row r="988" spans="1:18" ht="13">
      <c r="A988" s="11" t="s">
        <v>2382</v>
      </c>
      <c r="B988" s="17">
        <f>VLOOKUP(A988,list!A:P,16,FALSE)</f>
        <v>45751</v>
      </c>
      <c r="C988" s="18">
        <f>VLOOKUP(A988,list!A:P,3,FALSE)</f>
        <v>1180</v>
      </c>
      <c r="D988" s="6" t="str">
        <f>VLOOKUP(A988,list!A:P,12,FALSE)</f>
        <v>Kolonaki</v>
      </c>
      <c r="E988" s="6" t="str">
        <f t="shared" ref="E988:R988" si="983">IF($B988&lt;E$3,1,"")</f>
        <v/>
      </c>
      <c r="F988" s="6" t="str">
        <f t="shared" si="983"/>
        <v/>
      </c>
      <c r="G988" s="6" t="str">
        <f t="shared" si="983"/>
        <v/>
      </c>
      <c r="H988" s="6" t="str">
        <f t="shared" si="983"/>
        <v/>
      </c>
      <c r="I988" s="6" t="str">
        <f t="shared" si="983"/>
        <v/>
      </c>
      <c r="J988" s="6" t="str">
        <f t="shared" si="983"/>
        <v/>
      </c>
      <c r="K988" s="6">
        <f t="shared" si="983"/>
        <v>1</v>
      </c>
      <c r="L988" s="6">
        <f t="shared" si="983"/>
        <v>1</v>
      </c>
      <c r="M988" s="6">
        <f t="shared" si="983"/>
        <v>1</v>
      </c>
      <c r="N988" s="6">
        <f t="shared" si="983"/>
        <v>1</v>
      </c>
      <c r="O988" s="6">
        <f t="shared" si="983"/>
        <v>1</v>
      </c>
      <c r="P988" s="6">
        <f t="shared" si="983"/>
        <v>1</v>
      </c>
      <c r="Q988" s="6">
        <f t="shared" si="983"/>
        <v>1</v>
      </c>
      <c r="R988" s="6">
        <f t="shared" si="983"/>
        <v>1</v>
      </c>
    </row>
    <row r="989" spans="1:18" ht="13">
      <c r="A989" s="11" t="s">
        <v>2385</v>
      </c>
      <c r="B989" s="17">
        <f>VLOOKUP(A989,list!A:P,16,FALSE)</f>
        <v>45751</v>
      </c>
      <c r="C989" s="18">
        <f>VLOOKUP(A989,list!A:P,3,FALSE)</f>
        <v>1180</v>
      </c>
      <c r="D989" s="6" t="str">
        <f>VLOOKUP(A989,list!A:P,12,FALSE)</f>
        <v>Stavros Niarchos Park Area</v>
      </c>
      <c r="E989" s="6" t="str">
        <f t="shared" ref="E989:R989" si="984">IF($B989&lt;E$3,1,"")</f>
        <v/>
      </c>
      <c r="F989" s="6" t="str">
        <f t="shared" si="984"/>
        <v/>
      </c>
      <c r="G989" s="6" t="str">
        <f t="shared" si="984"/>
        <v/>
      </c>
      <c r="H989" s="6" t="str">
        <f t="shared" si="984"/>
        <v/>
      </c>
      <c r="I989" s="6" t="str">
        <f t="shared" si="984"/>
        <v/>
      </c>
      <c r="J989" s="6" t="str">
        <f t="shared" si="984"/>
        <v/>
      </c>
      <c r="K989" s="6">
        <f t="shared" si="984"/>
        <v>1</v>
      </c>
      <c r="L989" s="6">
        <f t="shared" si="984"/>
        <v>1</v>
      </c>
      <c r="M989" s="6">
        <f t="shared" si="984"/>
        <v>1</v>
      </c>
      <c r="N989" s="6">
        <f t="shared" si="984"/>
        <v>1</v>
      </c>
      <c r="O989" s="6">
        <f t="shared" si="984"/>
        <v>1</v>
      </c>
      <c r="P989" s="6">
        <f t="shared" si="984"/>
        <v>1</v>
      </c>
      <c r="Q989" s="6">
        <f t="shared" si="984"/>
        <v>1</v>
      </c>
      <c r="R989" s="6">
        <f t="shared" si="984"/>
        <v>1</v>
      </c>
    </row>
    <row r="990" spans="1:18" ht="13">
      <c r="A990" s="11" t="s">
        <v>2388</v>
      </c>
      <c r="B990" s="17">
        <f>VLOOKUP(A990,list!A:P,16,FALSE)</f>
        <v>45751</v>
      </c>
      <c r="C990" s="18">
        <f>VLOOKUP(A990,list!A:P,3,FALSE)</f>
        <v>1210</v>
      </c>
      <c r="D990" s="6" t="str">
        <f>VLOOKUP(A990,list!A:P,12,FALSE)</f>
        <v>Chalandri</v>
      </c>
      <c r="E990" s="6" t="str">
        <f t="shared" ref="E990:R990" si="985">IF($B990&lt;E$3,1,"")</f>
        <v/>
      </c>
      <c r="F990" s="6" t="str">
        <f t="shared" si="985"/>
        <v/>
      </c>
      <c r="G990" s="6" t="str">
        <f t="shared" si="985"/>
        <v/>
      </c>
      <c r="H990" s="6" t="str">
        <f t="shared" si="985"/>
        <v/>
      </c>
      <c r="I990" s="6" t="str">
        <f t="shared" si="985"/>
        <v/>
      </c>
      <c r="J990" s="6" t="str">
        <f t="shared" si="985"/>
        <v/>
      </c>
      <c r="K990" s="6">
        <f t="shared" si="985"/>
        <v>1</v>
      </c>
      <c r="L990" s="6">
        <f t="shared" si="985"/>
        <v>1</v>
      </c>
      <c r="M990" s="6">
        <f t="shared" si="985"/>
        <v>1</v>
      </c>
      <c r="N990" s="6">
        <f t="shared" si="985"/>
        <v>1</v>
      </c>
      <c r="O990" s="6">
        <f t="shared" si="985"/>
        <v>1</v>
      </c>
      <c r="P990" s="6">
        <f t="shared" si="985"/>
        <v>1</v>
      </c>
      <c r="Q990" s="6">
        <f t="shared" si="985"/>
        <v>1</v>
      </c>
      <c r="R990" s="6">
        <f t="shared" si="985"/>
        <v>1</v>
      </c>
    </row>
    <row r="991" spans="1:18" ht="13">
      <c r="A991" s="11" t="s">
        <v>2391</v>
      </c>
      <c r="B991" s="17">
        <f>VLOOKUP(A991,list!A:P,16,FALSE)</f>
        <v>45751</v>
      </c>
      <c r="C991" s="18">
        <f>VLOOKUP(A991,list!A:P,3,FALSE)</f>
        <v>1220</v>
      </c>
      <c r="D991" s="6" t="str">
        <f>VLOOKUP(A991,list!A:P,12,FALSE)</f>
        <v>Chalandri</v>
      </c>
      <c r="E991" s="6" t="str">
        <f t="shared" ref="E991:R991" si="986">IF($B991&lt;E$3,1,"")</f>
        <v/>
      </c>
      <c r="F991" s="6" t="str">
        <f t="shared" si="986"/>
        <v/>
      </c>
      <c r="G991" s="6" t="str">
        <f t="shared" si="986"/>
        <v/>
      </c>
      <c r="H991" s="6" t="str">
        <f t="shared" si="986"/>
        <v/>
      </c>
      <c r="I991" s="6" t="str">
        <f t="shared" si="986"/>
        <v/>
      </c>
      <c r="J991" s="6" t="str">
        <f t="shared" si="986"/>
        <v/>
      </c>
      <c r="K991" s="6">
        <f t="shared" si="986"/>
        <v>1</v>
      </c>
      <c r="L991" s="6">
        <f t="shared" si="986"/>
        <v>1</v>
      </c>
      <c r="M991" s="6">
        <f t="shared" si="986"/>
        <v>1</v>
      </c>
      <c r="N991" s="6">
        <f t="shared" si="986"/>
        <v>1</v>
      </c>
      <c r="O991" s="6">
        <f t="shared" si="986"/>
        <v>1</v>
      </c>
      <c r="P991" s="6">
        <f t="shared" si="986"/>
        <v>1</v>
      </c>
      <c r="Q991" s="6">
        <f t="shared" si="986"/>
        <v>1</v>
      </c>
      <c r="R991" s="6">
        <f t="shared" si="986"/>
        <v>1</v>
      </c>
    </row>
    <row r="992" spans="1:18" ht="13">
      <c r="A992" s="11" t="s">
        <v>2394</v>
      </c>
      <c r="B992" s="17">
        <f>VLOOKUP(A992,list!A:P,16,FALSE)</f>
        <v>45903</v>
      </c>
      <c r="C992" s="18">
        <f>VLOOKUP(A992,list!A:P,3,FALSE)</f>
        <v>1260</v>
      </c>
      <c r="D992" s="6" t="str">
        <f>VLOOKUP(A992,list!A:P,12,FALSE)</f>
        <v>Vasilissis Sofias Avenue</v>
      </c>
      <c r="E992" s="6" t="str">
        <f t="shared" ref="E992:R992" si="987">IF($B992&lt;E$3,1,"")</f>
        <v/>
      </c>
      <c r="F992" s="6" t="str">
        <f t="shared" si="987"/>
        <v/>
      </c>
      <c r="G992" s="6" t="str">
        <f t="shared" si="987"/>
        <v/>
      </c>
      <c r="H992" s="6" t="str">
        <f t="shared" si="987"/>
        <v/>
      </c>
      <c r="I992" s="6" t="str">
        <f t="shared" si="987"/>
        <v/>
      </c>
      <c r="J992" s="6" t="str">
        <f t="shared" si="987"/>
        <v/>
      </c>
      <c r="K992" s="6" t="str">
        <f t="shared" si="987"/>
        <v/>
      </c>
      <c r="L992" s="6" t="str">
        <f t="shared" si="987"/>
        <v/>
      </c>
      <c r="M992" s="6" t="str">
        <f t="shared" si="987"/>
        <v/>
      </c>
      <c r="N992" s="6" t="str">
        <f t="shared" si="987"/>
        <v/>
      </c>
      <c r="O992" s="6" t="str">
        <f t="shared" si="987"/>
        <v/>
      </c>
      <c r="P992" s="6">
        <f t="shared" si="987"/>
        <v>1</v>
      </c>
      <c r="Q992" s="6">
        <f t="shared" si="987"/>
        <v>1</v>
      </c>
      <c r="R992" s="6">
        <f t="shared" si="987"/>
        <v>1</v>
      </c>
    </row>
    <row r="993" spans="1:18" ht="13">
      <c r="A993" s="11" t="s">
        <v>2397</v>
      </c>
      <c r="B993" s="17">
        <f>VLOOKUP(A993,list!A:P,16,FALSE)</f>
        <v>45903</v>
      </c>
      <c r="C993" s="18">
        <f>VLOOKUP(A993,list!A:P,3,FALSE)</f>
        <v>1650</v>
      </c>
      <c r="D993" s="6" t="str">
        <f>VLOOKUP(A993,list!A:P,12,FALSE)</f>
        <v>Chalandri</v>
      </c>
      <c r="E993" s="6" t="str">
        <f t="shared" ref="E993:R993" si="988">IF($B993&lt;E$3,1,"")</f>
        <v/>
      </c>
      <c r="F993" s="6" t="str">
        <f t="shared" si="988"/>
        <v/>
      </c>
      <c r="G993" s="6" t="str">
        <f t="shared" si="988"/>
        <v/>
      </c>
      <c r="H993" s="6" t="str">
        <f t="shared" si="988"/>
        <v/>
      </c>
      <c r="I993" s="6" t="str">
        <f t="shared" si="988"/>
        <v/>
      </c>
      <c r="J993" s="6" t="str">
        <f t="shared" si="988"/>
        <v/>
      </c>
      <c r="K993" s="6" t="str">
        <f t="shared" si="988"/>
        <v/>
      </c>
      <c r="L993" s="6" t="str">
        <f t="shared" si="988"/>
        <v/>
      </c>
      <c r="M993" s="6" t="str">
        <f t="shared" si="988"/>
        <v/>
      </c>
      <c r="N993" s="6" t="str">
        <f t="shared" si="988"/>
        <v/>
      </c>
      <c r="O993" s="6" t="str">
        <f t="shared" si="988"/>
        <v/>
      </c>
      <c r="P993" s="6">
        <f t="shared" si="988"/>
        <v>1</v>
      </c>
      <c r="Q993" s="6">
        <f t="shared" si="988"/>
        <v>1</v>
      </c>
      <c r="R993" s="6">
        <f t="shared" si="988"/>
        <v>1</v>
      </c>
    </row>
    <row r="994" spans="1:18" ht="13">
      <c r="A994" s="11" t="s">
        <v>634</v>
      </c>
      <c r="B994" s="17">
        <f>VLOOKUP(A994,list!A:P,16,FALSE)</f>
        <v>45933</v>
      </c>
      <c r="C994" s="18">
        <f>VLOOKUP(A994,list!A:P,3,FALSE)</f>
        <v>790</v>
      </c>
      <c r="D994" s="6" t="str">
        <f>VLOOKUP(A994,list!A:P,12,FALSE)</f>
        <v>Palaio Faliro</v>
      </c>
      <c r="E994" s="6" t="str">
        <f t="shared" ref="E994:R994" si="989">IF($B994&lt;E$3,1,"")</f>
        <v/>
      </c>
      <c r="F994" s="6" t="str">
        <f t="shared" si="989"/>
        <v/>
      </c>
      <c r="G994" s="6" t="str">
        <f t="shared" si="989"/>
        <v/>
      </c>
      <c r="H994" s="6" t="str">
        <f t="shared" si="989"/>
        <v/>
      </c>
      <c r="I994" s="6" t="str">
        <f t="shared" si="989"/>
        <v/>
      </c>
      <c r="J994" s="6" t="str">
        <f t="shared" si="989"/>
        <v/>
      </c>
      <c r="K994" s="6" t="str">
        <f t="shared" si="989"/>
        <v/>
      </c>
      <c r="L994" s="6" t="str">
        <f t="shared" si="989"/>
        <v/>
      </c>
      <c r="M994" s="6" t="str">
        <f t="shared" si="989"/>
        <v/>
      </c>
      <c r="N994" s="6" t="str">
        <f t="shared" si="989"/>
        <v/>
      </c>
      <c r="O994" s="6" t="str">
        <f t="shared" si="989"/>
        <v/>
      </c>
      <c r="P994" s="6" t="str">
        <f t="shared" si="989"/>
        <v/>
      </c>
      <c r="Q994" s="6">
        <f t="shared" si="989"/>
        <v>1</v>
      </c>
      <c r="R994" s="6">
        <f t="shared" si="989"/>
        <v>1</v>
      </c>
    </row>
    <row r="995" spans="1:18" ht="13">
      <c r="A995" s="11" t="s">
        <v>637</v>
      </c>
      <c r="B995" s="17">
        <f>VLOOKUP(A995,list!A:P,16,FALSE)</f>
        <v>45599</v>
      </c>
      <c r="C995" s="18">
        <f>VLOOKUP(A995,list!A:P,3,FALSE)</f>
        <v>890</v>
      </c>
      <c r="D995" s="6" t="str">
        <f>VLOOKUP(A995,list!A:P,12,FALSE)</f>
        <v>Alimos</v>
      </c>
      <c r="E995" s="6" t="str">
        <f t="shared" ref="E995:R995" si="990">IF($B995&lt;E$3,1,"")</f>
        <v/>
      </c>
      <c r="F995" s="6">
        <f t="shared" si="990"/>
        <v>1</v>
      </c>
      <c r="G995" s="6">
        <f t="shared" si="990"/>
        <v>1</v>
      </c>
      <c r="H995" s="6">
        <f t="shared" si="990"/>
        <v>1</v>
      </c>
      <c r="I995" s="6">
        <f t="shared" si="990"/>
        <v>1</v>
      </c>
      <c r="J995" s="6">
        <f t="shared" si="990"/>
        <v>1</v>
      </c>
      <c r="K995" s="6">
        <f t="shared" si="990"/>
        <v>1</v>
      </c>
      <c r="L995" s="6">
        <f t="shared" si="990"/>
        <v>1</v>
      </c>
      <c r="M995" s="6">
        <f t="shared" si="990"/>
        <v>1</v>
      </c>
      <c r="N995" s="6">
        <f t="shared" si="990"/>
        <v>1</v>
      </c>
      <c r="O995" s="6">
        <f t="shared" si="990"/>
        <v>1</v>
      </c>
      <c r="P995" s="6">
        <f t="shared" si="990"/>
        <v>1</v>
      </c>
      <c r="Q995" s="6">
        <f t="shared" si="990"/>
        <v>1</v>
      </c>
      <c r="R995" s="6">
        <f t="shared" si="990"/>
        <v>1</v>
      </c>
    </row>
    <row r="996" spans="1:18" ht="13">
      <c r="A996" s="11" t="s">
        <v>2400</v>
      </c>
      <c r="B996" s="17">
        <f>VLOOKUP(A996,list!A:P,16,FALSE)</f>
        <v>45599</v>
      </c>
      <c r="C996" s="18">
        <f>VLOOKUP(A996,list!A:P,3,FALSE)</f>
        <v>1090</v>
      </c>
      <c r="D996" s="6" t="str">
        <f>VLOOKUP(A996,list!A:P,12,FALSE)</f>
        <v>Pangrati</v>
      </c>
      <c r="E996" s="6" t="str">
        <f t="shared" ref="E996:R996" si="991">IF($B996&lt;E$3,1,"")</f>
        <v/>
      </c>
      <c r="F996" s="6">
        <f t="shared" si="991"/>
        <v>1</v>
      </c>
      <c r="G996" s="6">
        <f t="shared" si="991"/>
        <v>1</v>
      </c>
      <c r="H996" s="6">
        <f t="shared" si="991"/>
        <v>1</v>
      </c>
      <c r="I996" s="6">
        <f t="shared" si="991"/>
        <v>1</v>
      </c>
      <c r="J996" s="6">
        <f t="shared" si="991"/>
        <v>1</v>
      </c>
      <c r="K996" s="6">
        <f t="shared" si="991"/>
        <v>1</v>
      </c>
      <c r="L996" s="6">
        <f t="shared" si="991"/>
        <v>1</v>
      </c>
      <c r="M996" s="6">
        <f t="shared" si="991"/>
        <v>1</v>
      </c>
      <c r="N996" s="6">
        <f t="shared" si="991"/>
        <v>1</v>
      </c>
      <c r="O996" s="6">
        <f t="shared" si="991"/>
        <v>1</v>
      </c>
      <c r="P996" s="6">
        <f t="shared" si="991"/>
        <v>1</v>
      </c>
      <c r="Q996" s="6">
        <f t="shared" si="991"/>
        <v>1</v>
      </c>
      <c r="R996" s="6">
        <f t="shared" si="991"/>
        <v>1</v>
      </c>
    </row>
    <row r="997" spans="1:18" ht="13">
      <c r="A997" s="11" t="s">
        <v>2403</v>
      </c>
      <c r="B997" s="17">
        <f>VLOOKUP(A997,list!A:P,16,FALSE)</f>
        <v>45599</v>
      </c>
      <c r="C997" s="18">
        <f>VLOOKUP(A997,list!A:P,3,FALSE)</f>
        <v>1110</v>
      </c>
      <c r="D997" s="6" t="str">
        <f>VLOOKUP(A997,list!A:P,12,FALSE)</f>
        <v>Mets - Kallimarmaro</v>
      </c>
      <c r="E997" s="6" t="str">
        <f t="shared" ref="E997:R997" si="992">IF($B997&lt;E$3,1,"")</f>
        <v/>
      </c>
      <c r="F997" s="6">
        <f t="shared" si="992"/>
        <v>1</v>
      </c>
      <c r="G997" s="6">
        <f t="shared" si="992"/>
        <v>1</v>
      </c>
      <c r="H997" s="6">
        <f t="shared" si="992"/>
        <v>1</v>
      </c>
      <c r="I997" s="6">
        <f t="shared" si="992"/>
        <v>1</v>
      </c>
      <c r="J997" s="6">
        <f t="shared" si="992"/>
        <v>1</v>
      </c>
      <c r="K997" s="6">
        <f t="shared" si="992"/>
        <v>1</v>
      </c>
      <c r="L997" s="6">
        <f t="shared" si="992"/>
        <v>1</v>
      </c>
      <c r="M997" s="6">
        <f t="shared" si="992"/>
        <v>1</v>
      </c>
      <c r="N997" s="6">
        <f t="shared" si="992"/>
        <v>1</v>
      </c>
      <c r="O997" s="6">
        <f t="shared" si="992"/>
        <v>1</v>
      </c>
      <c r="P997" s="6">
        <f t="shared" si="992"/>
        <v>1</v>
      </c>
      <c r="Q997" s="6">
        <f t="shared" si="992"/>
        <v>1</v>
      </c>
      <c r="R997" s="6">
        <f t="shared" si="992"/>
        <v>1</v>
      </c>
    </row>
    <row r="998" spans="1:18" ht="13">
      <c r="A998" s="11" t="s">
        <v>2406</v>
      </c>
      <c r="B998" s="17">
        <f>VLOOKUP(A998,list!A:P,16,FALSE)</f>
        <v>45599</v>
      </c>
      <c r="C998" s="18">
        <f>VLOOKUP(A998,list!A:P,3,FALSE)</f>
        <v>1440</v>
      </c>
      <c r="D998" s="6" t="str">
        <f>VLOOKUP(A998,list!A:P,12,FALSE)</f>
        <v>Kifisia</v>
      </c>
      <c r="E998" s="6" t="str">
        <f t="shared" ref="E998:R998" si="993">IF($B998&lt;E$3,1,"")</f>
        <v/>
      </c>
      <c r="F998" s="6">
        <f t="shared" si="993"/>
        <v>1</v>
      </c>
      <c r="G998" s="6">
        <f t="shared" si="993"/>
        <v>1</v>
      </c>
      <c r="H998" s="6">
        <f t="shared" si="993"/>
        <v>1</v>
      </c>
      <c r="I998" s="6">
        <f t="shared" si="993"/>
        <v>1</v>
      </c>
      <c r="J998" s="6">
        <f t="shared" si="993"/>
        <v>1</v>
      </c>
      <c r="K998" s="6">
        <f t="shared" si="993"/>
        <v>1</v>
      </c>
      <c r="L998" s="6">
        <f t="shared" si="993"/>
        <v>1</v>
      </c>
      <c r="M998" s="6">
        <f t="shared" si="993"/>
        <v>1</v>
      </c>
      <c r="N998" s="6">
        <f t="shared" si="993"/>
        <v>1</v>
      </c>
      <c r="O998" s="6">
        <f t="shared" si="993"/>
        <v>1</v>
      </c>
      <c r="P998" s="6">
        <f t="shared" si="993"/>
        <v>1</v>
      </c>
      <c r="Q998" s="6">
        <f t="shared" si="993"/>
        <v>1</v>
      </c>
      <c r="R998" s="6">
        <f t="shared" si="993"/>
        <v>1</v>
      </c>
    </row>
    <row r="999" spans="1:18" ht="13">
      <c r="A999" s="11" t="s">
        <v>2409</v>
      </c>
      <c r="B999" s="17">
        <f>VLOOKUP(A999,list!A:P,16,FALSE)</f>
        <v>46145</v>
      </c>
      <c r="C999" s="18">
        <f>VLOOKUP(A999,list!A:P,3,FALSE)</f>
        <v>1070</v>
      </c>
      <c r="D999" s="6" t="str">
        <f>VLOOKUP(A999,list!A:P,12,FALSE)</f>
        <v>Palaio Faliro</v>
      </c>
      <c r="E999" s="6" t="str">
        <f t="shared" ref="E999:R999" si="994">IF($B999&lt;E$3,1,"")</f>
        <v/>
      </c>
      <c r="F999" s="6" t="str">
        <f t="shared" si="994"/>
        <v/>
      </c>
      <c r="G999" s="6" t="str">
        <f t="shared" si="994"/>
        <v/>
      </c>
      <c r="H999" s="6" t="str">
        <f t="shared" si="994"/>
        <v/>
      </c>
      <c r="I999" s="6" t="str">
        <f t="shared" si="994"/>
        <v/>
      </c>
      <c r="J999" s="6" t="str">
        <f t="shared" si="994"/>
        <v/>
      </c>
      <c r="K999" s="6" t="str">
        <f t="shared" si="994"/>
        <v/>
      </c>
      <c r="L999" s="6" t="str">
        <f t="shared" si="994"/>
        <v/>
      </c>
      <c r="M999" s="6" t="str">
        <f t="shared" si="994"/>
        <v/>
      </c>
      <c r="N999" s="6" t="str">
        <f t="shared" si="994"/>
        <v/>
      </c>
      <c r="O999" s="6" t="str">
        <f t="shared" si="994"/>
        <v/>
      </c>
      <c r="P999" s="6" t="str">
        <f t="shared" si="994"/>
        <v/>
      </c>
      <c r="Q999" s="6" t="str">
        <f t="shared" si="994"/>
        <v/>
      </c>
      <c r="R999" s="6" t="str">
        <f t="shared" si="994"/>
        <v/>
      </c>
    </row>
    <row r="1000" spans="1:18" ht="13">
      <c r="A1000" s="11" t="s">
        <v>2412</v>
      </c>
      <c r="B1000" s="17">
        <f>VLOOKUP(A1000,list!A:P,16,FALSE)</f>
        <v>45780</v>
      </c>
      <c r="C1000" s="18">
        <f>VLOOKUP(A1000,list!A:P,3,FALSE)</f>
        <v>1100</v>
      </c>
      <c r="D1000" s="6" t="str">
        <f>VLOOKUP(A1000,list!A:P,12,FALSE)</f>
        <v>Chalandri</v>
      </c>
      <c r="E1000" s="6" t="str">
        <f t="shared" ref="E1000:R1000" si="995">IF($B1000&lt;E$3,1,"")</f>
        <v/>
      </c>
      <c r="F1000" s="6" t="str">
        <f t="shared" si="995"/>
        <v/>
      </c>
      <c r="G1000" s="6" t="str">
        <f t="shared" si="995"/>
        <v/>
      </c>
      <c r="H1000" s="6" t="str">
        <f t="shared" si="995"/>
        <v/>
      </c>
      <c r="I1000" s="6" t="str">
        <f t="shared" si="995"/>
        <v/>
      </c>
      <c r="J1000" s="6" t="str">
        <f t="shared" si="995"/>
        <v/>
      </c>
      <c r="K1000" s="6" t="str">
        <f t="shared" si="995"/>
        <v/>
      </c>
      <c r="L1000" s="6">
        <f t="shared" si="995"/>
        <v>1</v>
      </c>
      <c r="M1000" s="6">
        <f t="shared" si="995"/>
        <v>1</v>
      </c>
      <c r="N1000" s="6">
        <f t="shared" si="995"/>
        <v>1</v>
      </c>
      <c r="O1000" s="6">
        <f t="shared" si="995"/>
        <v>1</v>
      </c>
      <c r="P1000" s="6">
        <f t="shared" si="995"/>
        <v>1</v>
      </c>
      <c r="Q1000" s="6">
        <f t="shared" si="995"/>
        <v>1</v>
      </c>
      <c r="R1000" s="6">
        <f t="shared" si="995"/>
        <v>1</v>
      </c>
    </row>
    <row r="1001" spans="1:18" ht="13">
      <c r="A1001" s="11" t="s">
        <v>3997</v>
      </c>
      <c r="B1001" s="17">
        <f>VLOOKUP(A1001,list!A:P,16,FALSE)</f>
        <v>45780</v>
      </c>
      <c r="C1001" s="18">
        <f>VLOOKUP(A1001,list!A:P,3,FALSE)</f>
        <v>1710</v>
      </c>
      <c r="D1001" s="6" t="str">
        <f>VLOOKUP(A1001,list!A:P,12,FALSE)</f>
        <v>Palaio Faliro</v>
      </c>
      <c r="E1001" s="6" t="str">
        <f t="shared" ref="E1001:R1001" si="996">IF($B1001&lt;E$3,1,"")</f>
        <v/>
      </c>
      <c r="F1001" s="6" t="str">
        <f t="shared" si="996"/>
        <v/>
      </c>
      <c r="G1001" s="6" t="str">
        <f t="shared" si="996"/>
        <v/>
      </c>
      <c r="H1001" s="6" t="str">
        <f t="shared" si="996"/>
        <v/>
      </c>
      <c r="I1001" s="6" t="str">
        <f t="shared" si="996"/>
        <v/>
      </c>
      <c r="J1001" s="6" t="str">
        <f t="shared" si="996"/>
        <v/>
      </c>
      <c r="K1001" s="6" t="str">
        <f t="shared" si="996"/>
        <v/>
      </c>
      <c r="L1001" s="6">
        <f t="shared" si="996"/>
        <v>1</v>
      </c>
      <c r="M1001" s="6">
        <f t="shared" si="996"/>
        <v>1</v>
      </c>
      <c r="N1001" s="6">
        <f t="shared" si="996"/>
        <v>1</v>
      </c>
      <c r="O1001" s="6">
        <f t="shared" si="996"/>
        <v>1</v>
      </c>
      <c r="P1001" s="6">
        <f t="shared" si="996"/>
        <v>1</v>
      </c>
      <c r="Q1001" s="6">
        <f t="shared" si="996"/>
        <v>1</v>
      </c>
      <c r="R1001" s="6">
        <f t="shared" si="996"/>
        <v>1</v>
      </c>
    </row>
    <row r="1002" spans="1:18" ht="13">
      <c r="A1002" s="11" t="s">
        <v>640</v>
      </c>
      <c r="B1002" s="17">
        <f>VLOOKUP(A1002,list!A:P,16,FALSE)</f>
        <v>45811</v>
      </c>
      <c r="C1002" s="18">
        <f>VLOOKUP(A1002,list!A:P,3,FALSE)</f>
        <v>740</v>
      </c>
      <c r="D1002" s="6" t="str">
        <f>VLOOKUP(A1002,list!A:P,12,FALSE)</f>
        <v>Pangrati</v>
      </c>
      <c r="E1002" s="6" t="str">
        <f t="shared" ref="E1002:R1002" si="997">IF($B1002&lt;E$3,1,"")</f>
        <v/>
      </c>
      <c r="F1002" s="6" t="str">
        <f t="shared" si="997"/>
        <v/>
      </c>
      <c r="G1002" s="6" t="str">
        <f t="shared" si="997"/>
        <v/>
      </c>
      <c r="H1002" s="6" t="str">
        <f t="shared" si="997"/>
        <v/>
      </c>
      <c r="I1002" s="6" t="str">
        <f t="shared" si="997"/>
        <v/>
      </c>
      <c r="J1002" s="6" t="str">
        <f t="shared" si="997"/>
        <v/>
      </c>
      <c r="K1002" s="6" t="str">
        <f t="shared" si="997"/>
        <v/>
      </c>
      <c r="L1002" s="6" t="str">
        <f t="shared" si="997"/>
        <v/>
      </c>
      <c r="M1002" s="6">
        <f t="shared" si="997"/>
        <v>1</v>
      </c>
      <c r="N1002" s="6">
        <f t="shared" si="997"/>
        <v>1</v>
      </c>
      <c r="O1002" s="6">
        <f t="shared" si="997"/>
        <v>1</v>
      </c>
      <c r="P1002" s="6">
        <f t="shared" si="997"/>
        <v>1</v>
      </c>
      <c r="Q1002" s="6">
        <f t="shared" si="997"/>
        <v>1</v>
      </c>
      <c r="R1002" s="6">
        <f t="shared" si="997"/>
        <v>1</v>
      </c>
    </row>
    <row r="1003" spans="1:18" ht="13">
      <c r="A1003" s="11" t="s">
        <v>2415</v>
      </c>
      <c r="B1003" s="17">
        <f>VLOOKUP(A1003,list!A:P,16,FALSE)</f>
        <v>45811</v>
      </c>
      <c r="C1003" s="18">
        <f>VLOOKUP(A1003,list!A:P,3,FALSE)</f>
        <v>780</v>
      </c>
      <c r="D1003" s="6" t="str">
        <f>VLOOKUP(A1003,list!A:P,12,FALSE)</f>
        <v>Ampelokipoi</v>
      </c>
      <c r="E1003" s="6" t="str">
        <f t="shared" ref="E1003:R1003" si="998">IF($B1003&lt;E$3,1,"")</f>
        <v/>
      </c>
      <c r="F1003" s="6" t="str">
        <f t="shared" si="998"/>
        <v/>
      </c>
      <c r="G1003" s="6" t="str">
        <f t="shared" si="998"/>
        <v/>
      </c>
      <c r="H1003" s="6" t="str">
        <f t="shared" si="998"/>
        <v/>
      </c>
      <c r="I1003" s="6" t="str">
        <f t="shared" si="998"/>
        <v/>
      </c>
      <c r="J1003" s="6" t="str">
        <f t="shared" si="998"/>
        <v/>
      </c>
      <c r="K1003" s="6" t="str">
        <f t="shared" si="998"/>
        <v/>
      </c>
      <c r="L1003" s="6" t="str">
        <f t="shared" si="998"/>
        <v/>
      </c>
      <c r="M1003" s="6">
        <f t="shared" si="998"/>
        <v>1</v>
      </c>
      <c r="N1003" s="6">
        <f t="shared" si="998"/>
        <v>1</v>
      </c>
      <c r="O1003" s="6">
        <f t="shared" si="998"/>
        <v>1</v>
      </c>
      <c r="P1003" s="6">
        <f t="shared" si="998"/>
        <v>1</v>
      </c>
      <c r="Q1003" s="6">
        <f t="shared" si="998"/>
        <v>1</v>
      </c>
      <c r="R1003" s="6">
        <f t="shared" si="998"/>
        <v>1</v>
      </c>
    </row>
    <row r="1004" spans="1:18" ht="13">
      <c r="A1004" s="11" t="s">
        <v>643</v>
      </c>
      <c r="B1004" s="17">
        <f>VLOOKUP(A1004,list!A:P,16,FALSE)</f>
        <v>45811</v>
      </c>
      <c r="C1004" s="18">
        <f>VLOOKUP(A1004,list!A:P,3,FALSE)</f>
        <v>790</v>
      </c>
      <c r="D1004" s="6" t="str">
        <f>VLOOKUP(A1004,list!A:P,12,FALSE)</f>
        <v>Agia Paraskevi</v>
      </c>
      <c r="E1004" s="6" t="str">
        <f t="shared" ref="E1004:R1004" si="999">IF($B1004&lt;E$3,1,"")</f>
        <v/>
      </c>
      <c r="F1004" s="6" t="str">
        <f t="shared" si="999"/>
        <v/>
      </c>
      <c r="G1004" s="6" t="str">
        <f t="shared" si="999"/>
        <v/>
      </c>
      <c r="H1004" s="6" t="str">
        <f t="shared" si="999"/>
        <v/>
      </c>
      <c r="I1004" s="6" t="str">
        <f t="shared" si="999"/>
        <v/>
      </c>
      <c r="J1004" s="6" t="str">
        <f t="shared" si="999"/>
        <v/>
      </c>
      <c r="K1004" s="6" t="str">
        <f t="shared" si="999"/>
        <v/>
      </c>
      <c r="L1004" s="6" t="str">
        <f t="shared" si="999"/>
        <v/>
      </c>
      <c r="M1004" s="6">
        <f t="shared" si="999"/>
        <v>1</v>
      </c>
      <c r="N1004" s="6">
        <f t="shared" si="999"/>
        <v>1</v>
      </c>
      <c r="O1004" s="6">
        <f t="shared" si="999"/>
        <v>1</v>
      </c>
      <c r="P1004" s="6">
        <f t="shared" si="999"/>
        <v>1</v>
      </c>
      <c r="Q1004" s="6">
        <f t="shared" si="999"/>
        <v>1</v>
      </c>
      <c r="R1004" s="6">
        <f t="shared" si="999"/>
        <v>1</v>
      </c>
    </row>
    <row r="1005" spans="1:18" ht="13">
      <c r="A1005" s="11" t="s">
        <v>646</v>
      </c>
      <c r="B1005" s="17">
        <f>VLOOKUP(A1005,list!A:P,16,FALSE)</f>
        <v>45811</v>
      </c>
      <c r="C1005" s="18">
        <f>VLOOKUP(A1005,list!A:P,3,FALSE)</f>
        <v>800</v>
      </c>
      <c r="D1005" s="6" t="str">
        <f>VLOOKUP(A1005,list!A:P,12,FALSE)</f>
        <v>Ampelokipoi</v>
      </c>
      <c r="E1005" s="6" t="str">
        <f t="shared" ref="E1005:R1005" si="1000">IF($B1005&lt;E$3,1,"")</f>
        <v/>
      </c>
      <c r="F1005" s="6" t="str">
        <f t="shared" si="1000"/>
        <v/>
      </c>
      <c r="G1005" s="6" t="str">
        <f t="shared" si="1000"/>
        <v/>
      </c>
      <c r="H1005" s="6" t="str">
        <f t="shared" si="1000"/>
        <v/>
      </c>
      <c r="I1005" s="6" t="str">
        <f t="shared" si="1000"/>
        <v/>
      </c>
      <c r="J1005" s="6" t="str">
        <f t="shared" si="1000"/>
        <v/>
      </c>
      <c r="K1005" s="6" t="str">
        <f t="shared" si="1000"/>
        <v/>
      </c>
      <c r="L1005" s="6" t="str">
        <f t="shared" si="1000"/>
        <v/>
      </c>
      <c r="M1005" s="6">
        <f t="shared" si="1000"/>
        <v>1</v>
      </c>
      <c r="N1005" s="6">
        <f t="shared" si="1000"/>
        <v>1</v>
      </c>
      <c r="O1005" s="6">
        <f t="shared" si="1000"/>
        <v>1</v>
      </c>
      <c r="P1005" s="6">
        <f t="shared" si="1000"/>
        <v>1</v>
      </c>
      <c r="Q1005" s="6">
        <f t="shared" si="1000"/>
        <v>1</v>
      </c>
      <c r="R1005" s="6">
        <f t="shared" si="1000"/>
        <v>1</v>
      </c>
    </row>
    <row r="1006" spans="1:18" ht="13">
      <c r="A1006" s="11" t="s">
        <v>649</v>
      </c>
      <c r="B1006" s="17">
        <f>VLOOKUP(A1006,list!A:P,16,FALSE)</f>
        <v>45811</v>
      </c>
      <c r="C1006" s="18">
        <f>VLOOKUP(A1006,list!A:P,3,FALSE)</f>
        <v>820</v>
      </c>
      <c r="D1006" s="6" t="str">
        <f>VLOOKUP(A1006,list!A:P,12,FALSE)</f>
        <v>Kolonaki</v>
      </c>
      <c r="E1006" s="6" t="str">
        <f t="shared" ref="E1006:R1006" si="1001">IF($B1006&lt;E$3,1,"")</f>
        <v/>
      </c>
      <c r="F1006" s="6" t="str">
        <f t="shared" si="1001"/>
        <v/>
      </c>
      <c r="G1006" s="6" t="str">
        <f t="shared" si="1001"/>
        <v/>
      </c>
      <c r="H1006" s="6" t="str">
        <f t="shared" si="1001"/>
        <v/>
      </c>
      <c r="I1006" s="6" t="str">
        <f t="shared" si="1001"/>
        <v/>
      </c>
      <c r="J1006" s="6" t="str">
        <f t="shared" si="1001"/>
        <v/>
      </c>
      <c r="K1006" s="6" t="str">
        <f t="shared" si="1001"/>
        <v/>
      </c>
      <c r="L1006" s="6" t="str">
        <f t="shared" si="1001"/>
        <v/>
      </c>
      <c r="M1006" s="6">
        <f t="shared" si="1001"/>
        <v>1</v>
      </c>
      <c r="N1006" s="6">
        <f t="shared" si="1001"/>
        <v>1</v>
      </c>
      <c r="O1006" s="6">
        <f t="shared" si="1001"/>
        <v>1</v>
      </c>
      <c r="P1006" s="6">
        <f t="shared" si="1001"/>
        <v>1</v>
      </c>
      <c r="Q1006" s="6">
        <f t="shared" si="1001"/>
        <v>1</v>
      </c>
      <c r="R1006" s="6">
        <f t="shared" si="1001"/>
        <v>1</v>
      </c>
    </row>
    <row r="1007" spans="1:18" ht="13">
      <c r="A1007" s="11" t="s">
        <v>652</v>
      </c>
      <c r="B1007" s="17">
        <f>VLOOKUP(A1007,list!A:P,16,FALSE)</f>
        <v>45811</v>
      </c>
      <c r="C1007" s="18">
        <f>VLOOKUP(A1007,list!A:P,3,FALSE)</f>
        <v>830</v>
      </c>
      <c r="D1007" s="6" t="str">
        <f>VLOOKUP(A1007,list!A:P,12,FALSE)</f>
        <v>Agia Paraskevi</v>
      </c>
      <c r="E1007" s="6" t="str">
        <f t="shared" ref="E1007:R1007" si="1002">IF($B1007&lt;E$3,1,"")</f>
        <v/>
      </c>
      <c r="F1007" s="6" t="str">
        <f t="shared" si="1002"/>
        <v/>
      </c>
      <c r="G1007" s="6" t="str">
        <f t="shared" si="1002"/>
        <v/>
      </c>
      <c r="H1007" s="6" t="str">
        <f t="shared" si="1002"/>
        <v/>
      </c>
      <c r="I1007" s="6" t="str">
        <f t="shared" si="1002"/>
        <v/>
      </c>
      <c r="J1007" s="6" t="str">
        <f t="shared" si="1002"/>
        <v/>
      </c>
      <c r="K1007" s="6" t="str">
        <f t="shared" si="1002"/>
        <v/>
      </c>
      <c r="L1007" s="6" t="str">
        <f t="shared" si="1002"/>
        <v/>
      </c>
      <c r="M1007" s="6">
        <f t="shared" si="1002"/>
        <v>1</v>
      </c>
      <c r="N1007" s="6">
        <f t="shared" si="1002"/>
        <v>1</v>
      </c>
      <c r="O1007" s="6">
        <f t="shared" si="1002"/>
        <v>1</v>
      </c>
      <c r="P1007" s="6">
        <f t="shared" si="1002"/>
        <v>1</v>
      </c>
      <c r="Q1007" s="6">
        <f t="shared" si="1002"/>
        <v>1</v>
      </c>
      <c r="R1007" s="6">
        <f t="shared" si="1002"/>
        <v>1</v>
      </c>
    </row>
    <row r="1008" spans="1:18" ht="13">
      <c r="A1008" s="11" t="s">
        <v>655</v>
      </c>
      <c r="B1008" s="17">
        <f>VLOOKUP(A1008,list!A:P,16,FALSE)</f>
        <v>45811</v>
      </c>
      <c r="C1008" s="18">
        <f>VLOOKUP(A1008,list!A:P,3,FALSE)</f>
        <v>860</v>
      </c>
      <c r="D1008" s="6" t="str">
        <f>VLOOKUP(A1008,list!A:P,12,FALSE)</f>
        <v>Agia Paraskevi</v>
      </c>
      <c r="E1008" s="6" t="str">
        <f t="shared" ref="E1008:R1008" si="1003">IF($B1008&lt;E$3,1,"")</f>
        <v/>
      </c>
      <c r="F1008" s="6" t="str">
        <f t="shared" si="1003"/>
        <v/>
      </c>
      <c r="G1008" s="6" t="str">
        <f t="shared" si="1003"/>
        <v/>
      </c>
      <c r="H1008" s="6" t="str">
        <f t="shared" si="1003"/>
        <v/>
      </c>
      <c r="I1008" s="6" t="str">
        <f t="shared" si="1003"/>
        <v/>
      </c>
      <c r="J1008" s="6" t="str">
        <f t="shared" si="1003"/>
        <v/>
      </c>
      <c r="K1008" s="6" t="str">
        <f t="shared" si="1003"/>
        <v/>
      </c>
      <c r="L1008" s="6" t="str">
        <f t="shared" si="1003"/>
        <v/>
      </c>
      <c r="M1008" s="6">
        <f t="shared" si="1003"/>
        <v>1</v>
      </c>
      <c r="N1008" s="6">
        <f t="shared" si="1003"/>
        <v>1</v>
      </c>
      <c r="O1008" s="6">
        <f t="shared" si="1003"/>
        <v>1</v>
      </c>
      <c r="P1008" s="6">
        <f t="shared" si="1003"/>
        <v>1</v>
      </c>
      <c r="Q1008" s="6">
        <f t="shared" si="1003"/>
        <v>1</v>
      </c>
      <c r="R1008" s="6">
        <f t="shared" si="1003"/>
        <v>1</v>
      </c>
    </row>
    <row r="1009" spans="1:18" ht="13">
      <c r="A1009" s="11" t="s">
        <v>658</v>
      </c>
      <c r="B1009" s="17">
        <f>VLOOKUP(A1009,list!A:P,16,FALSE)</f>
        <v>45811</v>
      </c>
      <c r="C1009" s="18">
        <f>VLOOKUP(A1009,list!A:P,3,FALSE)</f>
        <v>900</v>
      </c>
      <c r="D1009" s="6" t="str">
        <f>VLOOKUP(A1009,list!A:P,12,FALSE)</f>
        <v>Chalandri</v>
      </c>
      <c r="E1009" s="6" t="str">
        <f t="shared" ref="E1009:R1009" si="1004">IF($B1009&lt;E$3,1,"")</f>
        <v/>
      </c>
      <c r="F1009" s="6" t="str">
        <f t="shared" si="1004"/>
        <v/>
      </c>
      <c r="G1009" s="6" t="str">
        <f t="shared" si="1004"/>
        <v/>
      </c>
      <c r="H1009" s="6" t="str">
        <f t="shared" si="1004"/>
        <v/>
      </c>
      <c r="I1009" s="6" t="str">
        <f t="shared" si="1004"/>
        <v/>
      </c>
      <c r="J1009" s="6" t="str">
        <f t="shared" si="1004"/>
        <v/>
      </c>
      <c r="K1009" s="6" t="str">
        <f t="shared" si="1004"/>
        <v/>
      </c>
      <c r="L1009" s="6" t="str">
        <f t="shared" si="1004"/>
        <v/>
      </c>
      <c r="M1009" s="6">
        <f t="shared" si="1004"/>
        <v>1</v>
      </c>
      <c r="N1009" s="6">
        <f t="shared" si="1004"/>
        <v>1</v>
      </c>
      <c r="O1009" s="6">
        <f t="shared" si="1004"/>
        <v>1</v>
      </c>
      <c r="P1009" s="6">
        <f t="shared" si="1004"/>
        <v>1</v>
      </c>
      <c r="Q1009" s="6">
        <f t="shared" si="1004"/>
        <v>1</v>
      </c>
      <c r="R1009" s="6">
        <f t="shared" si="1004"/>
        <v>1</v>
      </c>
    </row>
    <row r="1010" spans="1:18" ht="13">
      <c r="A1010" s="11" t="s">
        <v>2418</v>
      </c>
      <c r="B1010" s="17">
        <f>VLOOKUP(A1010,list!A:P,16,FALSE)</f>
        <v>45811</v>
      </c>
      <c r="C1010" s="18">
        <f>VLOOKUP(A1010,list!A:P,3,FALSE)</f>
        <v>940</v>
      </c>
      <c r="D1010" s="6" t="str">
        <f>VLOOKUP(A1010,list!A:P,12,FALSE)</f>
        <v>Ampelokipoi</v>
      </c>
      <c r="E1010" s="6" t="str">
        <f t="shared" ref="E1010:R1010" si="1005">IF($B1010&lt;E$3,1,"")</f>
        <v/>
      </c>
      <c r="F1010" s="6" t="str">
        <f t="shared" si="1005"/>
        <v/>
      </c>
      <c r="G1010" s="6" t="str">
        <f t="shared" si="1005"/>
        <v/>
      </c>
      <c r="H1010" s="6" t="str">
        <f t="shared" si="1005"/>
        <v/>
      </c>
      <c r="I1010" s="6" t="str">
        <f t="shared" si="1005"/>
        <v/>
      </c>
      <c r="J1010" s="6" t="str">
        <f t="shared" si="1005"/>
        <v/>
      </c>
      <c r="K1010" s="6" t="str">
        <f t="shared" si="1005"/>
        <v/>
      </c>
      <c r="L1010" s="6" t="str">
        <f t="shared" si="1005"/>
        <v/>
      </c>
      <c r="M1010" s="6">
        <f t="shared" si="1005"/>
        <v>1</v>
      </c>
      <c r="N1010" s="6">
        <f t="shared" si="1005"/>
        <v>1</v>
      </c>
      <c r="O1010" s="6">
        <f t="shared" si="1005"/>
        <v>1</v>
      </c>
      <c r="P1010" s="6">
        <f t="shared" si="1005"/>
        <v>1</v>
      </c>
      <c r="Q1010" s="6">
        <f t="shared" si="1005"/>
        <v>1</v>
      </c>
      <c r="R1010" s="6">
        <f t="shared" si="1005"/>
        <v>1</v>
      </c>
    </row>
    <row r="1011" spans="1:18" ht="13">
      <c r="A1011" s="11" t="s">
        <v>2421</v>
      </c>
      <c r="B1011" s="17">
        <f>VLOOKUP(A1011,list!A:P,16,FALSE)</f>
        <v>45811</v>
      </c>
      <c r="C1011" s="18">
        <f>VLOOKUP(A1011,list!A:P,3,FALSE)</f>
        <v>940</v>
      </c>
      <c r="D1011" s="6" t="str">
        <f>VLOOKUP(A1011,list!A:P,12,FALSE)</f>
        <v>Pangrati</v>
      </c>
      <c r="E1011" s="6" t="str">
        <f t="shared" ref="E1011:R1011" si="1006">IF($B1011&lt;E$3,1,"")</f>
        <v/>
      </c>
      <c r="F1011" s="6" t="str">
        <f t="shared" si="1006"/>
        <v/>
      </c>
      <c r="G1011" s="6" t="str">
        <f t="shared" si="1006"/>
        <v/>
      </c>
      <c r="H1011" s="6" t="str">
        <f t="shared" si="1006"/>
        <v/>
      </c>
      <c r="I1011" s="6" t="str">
        <f t="shared" si="1006"/>
        <v/>
      </c>
      <c r="J1011" s="6" t="str">
        <f t="shared" si="1006"/>
        <v/>
      </c>
      <c r="K1011" s="6" t="str">
        <f t="shared" si="1006"/>
        <v/>
      </c>
      <c r="L1011" s="6" t="str">
        <f t="shared" si="1006"/>
        <v/>
      </c>
      <c r="M1011" s="6">
        <f t="shared" si="1006"/>
        <v>1</v>
      </c>
      <c r="N1011" s="6">
        <f t="shared" si="1006"/>
        <v>1</v>
      </c>
      <c r="O1011" s="6">
        <f t="shared" si="1006"/>
        <v>1</v>
      </c>
      <c r="P1011" s="6">
        <f t="shared" si="1006"/>
        <v>1</v>
      </c>
      <c r="Q1011" s="6">
        <f t="shared" si="1006"/>
        <v>1</v>
      </c>
      <c r="R1011" s="6">
        <f t="shared" si="1006"/>
        <v>1</v>
      </c>
    </row>
    <row r="1012" spans="1:18" ht="13">
      <c r="A1012" s="11" t="s">
        <v>2424</v>
      </c>
      <c r="B1012" s="17">
        <f>VLOOKUP(A1012,list!A:P,16,FALSE)</f>
        <v>45811</v>
      </c>
      <c r="C1012" s="18">
        <f>VLOOKUP(A1012,list!A:P,3,FALSE)</f>
        <v>970</v>
      </c>
      <c r="D1012" s="6" t="str">
        <f>VLOOKUP(A1012,list!A:P,12,FALSE)</f>
        <v>Chalandri</v>
      </c>
      <c r="E1012" s="6" t="str">
        <f t="shared" ref="E1012:R1012" si="1007">IF($B1012&lt;E$3,1,"")</f>
        <v/>
      </c>
      <c r="F1012" s="6" t="str">
        <f t="shared" si="1007"/>
        <v/>
      </c>
      <c r="G1012" s="6" t="str">
        <f t="shared" si="1007"/>
        <v/>
      </c>
      <c r="H1012" s="6" t="str">
        <f t="shared" si="1007"/>
        <v/>
      </c>
      <c r="I1012" s="6" t="str">
        <f t="shared" si="1007"/>
        <v/>
      </c>
      <c r="J1012" s="6" t="str">
        <f t="shared" si="1007"/>
        <v/>
      </c>
      <c r="K1012" s="6" t="str">
        <f t="shared" si="1007"/>
        <v/>
      </c>
      <c r="L1012" s="6" t="str">
        <f t="shared" si="1007"/>
        <v/>
      </c>
      <c r="M1012" s="6">
        <f t="shared" si="1007"/>
        <v>1</v>
      </c>
      <c r="N1012" s="6">
        <f t="shared" si="1007"/>
        <v>1</v>
      </c>
      <c r="O1012" s="6">
        <f t="shared" si="1007"/>
        <v>1</v>
      </c>
      <c r="P1012" s="6">
        <f t="shared" si="1007"/>
        <v>1</v>
      </c>
      <c r="Q1012" s="6">
        <f t="shared" si="1007"/>
        <v>1</v>
      </c>
      <c r="R1012" s="6">
        <f t="shared" si="1007"/>
        <v>1</v>
      </c>
    </row>
    <row r="1013" spans="1:18" ht="13">
      <c r="A1013" s="11" t="s">
        <v>661</v>
      </c>
      <c r="B1013" s="17">
        <f>VLOOKUP(A1013,list!A:P,16,FALSE)</f>
        <v>45811</v>
      </c>
      <c r="C1013" s="18">
        <f>VLOOKUP(A1013,list!A:P,3,FALSE)</f>
        <v>1020</v>
      </c>
      <c r="D1013" s="6" t="str">
        <f>VLOOKUP(A1013,list!A:P,12,FALSE)</f>
        <v>Chalandri</v>
      </c>
      <c r="E1013" s="6" t="str">
        <f t="shared" ref="E1013:R1013" si="1008">IF($B1013&lt;E$3,1,"")</f>
        <v/>
      </c>
      <c r="F1013" s="6" t="str">
        <f t="shared" si="1008"/>
        <v/>
      </c>
      <c r="G1013" s="6" t="str">
        <f t="shared" si="1008"/>
        <v/>
      </c>
      <c r="H1013" s="6" t="str">
        <f t="shared" si="1008"/>
        <v/>
      </c>
      <c r="I1013" s="6" t="str">
        <f t="shared" si="1008"/>
        <v/>
      </c>
      <c r="J1013" s="6" t="str">
        <f t="shared" si="1008"/>
        <v/>
      </c>
      <c r="K1013" s="6" t="str">
        <f t="shared" si="1008"/>
        <v/>
      </c>
      <c r="L1013" s="6" t="str">
        <f t="shared" si="1008"/>
        <v/>
      </c>
      <c r="M1013" s="6">
        <f t="shared" si="1008"/>
        <v>1</v>
      </c>
      <c r="N1013" s="6">
        <f t="shared" si="1008"/>
        <v>1</v>
      </c>
      <c r="O1013" s="6">
        <f t="shared" si="1008"/>
        <v>1</v>
      </c>
      <c r="P1013" s="6">
        <f t="shared" si="1008"/>
        <v>1</v>
      </c>
      <c r="Q1013" s="6">
        <f t="shared" si="1008"/>
        <v>1</v>
      </c>
      <c r="R1013" s="6">
        <f t="shared" si="1008"/>
        <v>1</v>
      </c>
    </row>
    <row r="1014" spans="1:18" ht="13">
      <c r="A1014" s="11" t="s">
        <v>2427</v>
      </c>
      <c r="B1014" s="17">
        <f>VLOOKUP(A1014,list!A:P,16,FALSE)</f>
        <v>45811</v>
      </c>
      <c r="C1014" s="18">
        <f>VLOOKUP(A1014,list!A:P,3,FALSE)</f>
        <v>1040</v>
      </c>
      <c r="D1014" s="6" t="str">
        <f>VLOOKUP(A1014,list!A:P,12,FALSE)</f>
        <v>Alimos</v>
      </c>
      <c r="E1014" s="6" t="str">
        <f t="shared" ref="E1014:R1014" si="1009">IF($B1014&lt;E$3,1,"")</f>
        <v/>
      </c>
      <c r="F1014" s="6" t="str">
        <f t="shared" si="1009"/>
        <v/>
      </c>
      <c r="G1014" s="6" t="str">
        <f t="shared" si="1009"/>
        <v/>
      </c>
      <c r="H1014" s="6" t="str">
        <f t="shared" si="1009"/>
        <v/>
      </c>
      <c r="I1014" s="6" t="str">
        <f t="shared" si="1009"/>
        <v/>
      </c>
      <c r="J1014" s="6" t="str">
        <f t="shared" si="1009"/>
        <v/>
      </c>
      <c r="K1014" s="6" t="str">
        <f t="shared" si="1009"/>
        <v/>
      </c>
      <c r="L1014" s="6" t="str">
        <f t="shared" si="1009"/>
        <v/>
      </c>
      <c r="M1014" s="6">
        <f t="shared" si="1009"/>
        <v>1</v>
      </c>
      <c r="N1014" s="6">
        <f t="shared" si="1009"/>
        <v>1</v>
      </c>
      <c r="O1014" s="6">
        <f t="shared" si="1009"/>
        <v>1</v>
      </c>
      <c r="P1014" s="6">
        <f t="shared" si="1009"/>
        <v>1</v>
      </c>
      <c r="Q1014" s="6">
        <f t="shared" si="1009"/>
        <v>1</v>
      </c>
      <c r="R1014" s="6">
        <f t="shared" si="1009"/>
        <v>1</v>
      </c>
    </row>
    <row r="1015" spans="1:18" ht="13">
      <c r="A1015" s="11" t="s">
        <v>2430</v>
      </c>
      <c r="B1015" s="17">
        <f>VLOOKUP(A1015,list!A:P,16,FALSE)</f>
        <v>45811</v>
      </c>
      <c r="C1015" s="18">
        <f>VLOOKUP(A1015,list!A:P,3,FALSE)</f>
        <v>1040</v>
      </c>
      <c r="D1015" s="6" t="str">
        <f>VLOOKUP(A1015,list!A:P,12,FALSE)</f>
        <v>Pangrati</v>
      </c>
      <c r="E1015" s="6" t="str">
        <f t="shared" ref="E1015:R1015" si="1010">IF($B1015&lt;E$3,1,"")</f>
        <v/>
      </c>
      <c r="F1015" s="6" t="str">
        <f t="shared" si="1010"/>
        <v/>
      </c>
      <c r="G1015" s="6" t="str">
        <f t="shared" si="1010"/>
        <v/>
      </c>
      <c r="H1015" s="6" t="str">
        <f t="shared" si="1010"/>
        <v/>
      </c>
      <c r="I1015" s="6" t="str">
        <f t="shared" si="1010"/>
        <v/>
      </c>
      <c r="J1015" s="6" t="str">
        <f t="shared" si="1010"/>
        <v/>
      </c>
      <c r="K1015" s="6" t="str">
        <f t="shared" si="1010"/>
        <v/>
      </c>
      <c r="L1015" s="6" t="str">
        <f t="shared" si="1010"/>
        <v/>
      </c>
      <c r="M1015" s="6">
        <f t="shared" si="1010"/>
        <v>1</v>
      </c>
      <c r="N1015" s="6">
        <f t="shared" si="1010"/>
        <v>1</v>
      </c>
      <c r="O1015" s="6">
        <f t="shared" si="1010"/>
        <v>1</v>
      </c>
      <c r="P1015" s="6">
        <f t="shared" si="1010"/>
        <v>1</v>
      </c>
      <c r="Q1015" s="6">
        <f t="shared" si="1010"/>
        <v>1</v>
      </c>
      <c r="R1015" s="6">
        <f t="shared" si="1010"/>
        <v>1</v>
      </c>
    </row>
    <row r="1016" spans="1:18" ht="13">
      <c r="A1016" s="11" t="s">
        <v>2433</v>
      </c>
      <c r="B1016" s="17">
        <f>VLOOKUP(A1016,list!A:P,16,FALSE)</f>
        <v>45811</v>
      </c>
      <c r="C1016" s="18">
        <f>VLOOKUP(A1016,list!A:P,3,FALSE)</f>
        <v>1070</v>
      </c>
      <c r="D1016" s="6" t="str">
        <f>VLOOKUP(A1016,list!A:P,12,FALSE)</f>
        <v>Pangrati</v>
      </c>
      <c r="E1016" s="6" t="str">
        <f t="shared" ref="E1016:R1016" si="1011">IF($B1016&lt;E$3,1,"")</f>
        <v/>
      </c>
      <c r="F1016" s="6" t="str">
        <f t="shared" si="1011"/>
        <v/>
      </c>
      <c r="G1016" s="6" t="str">
        <f t="shared" si="1011"/>
        <v/>
      </c>
      <c r="H1016" s="6" t="str">
        <f t="shared" si="1011"/>
        <v/>
      </c>
      <c r="I1016" s="6" t="str">
        <f t="shared" si="1011"/>
        <v/>
      </c>
      <c r="J1016" s="6" t="str">
        <f t="shared" si="1011"/>
        <v/>
      </c>
      <c r="K1016" s="6" t="str">
        <f t="shared" si="1011"/>
        <v/>
      </c>
      <c r="L1016" s="6" t="str">
        <f t="shared" si="1011"/>
        <v/>
      </c>
      <c r="M1016" s="6">
        <f t="shared" si="1011"/>
        <v>1</v>
      </c>
      <c r="N1016" s="6">
        <f t="shared" si="1011"/>
        <v>1</v>
      </c>
      <c r="O1016" s="6">
        <f t="shared" si="1011"/>
        <v>1</v>
      </c>
      <c r="P1016" s="6">
        <f t="shared" si="1011"/>
        <v>1</v>
      </c>
      <c r="Q1016" s="6">
        <f t="shared" si="1011"/>
        <v>1</v>
      </c>
      <c r="R1016" s="6">
        <f t="shared" si="1011"/>
        <v>1</v>
      </c>
    </row>
    <row r="1017" spans="1:18" ht="13">
      <c r="A1017" s="11" t="s">
        <v>2436</v>
      </c>
      <c r="B1017" s="17">
        <f>VLOOKUP(A1017,list!A:P,16,FALSE)</f>
        <v>45811</v>
      </c>
      <c r="C1017" s="18">
        <f>VLOOKUP(A1017,list!A:P,3,FALSE)</f>
        <v>1090</v>
      </c>
      <c r="D1017" s="6" t="str">
        <f>VLOOKUP(A1017,list!A:P,12,FALSE)</f>
        <v>Agia Paraskevi</v>
      </c>
      <c r="E1017" s="6" t="str">
        <f t="shared" ref="E1017:R1017" si="1012">IF($B1017&lt;E$3,1,"")</f>
        <v/>
      </c>
      <c r="F1017" s="6" t="str">
        <f t="shared" si="1012"/>
        <v/>
      </c>
      <c r="G1017" s="6" t="str">
        <f t="shared" si="1012"/>
        <v/>
      </c>
      <c r="H1017" s="6" t="str">
        <f t="shared" si="1012"/>
        <v/>
      </c>
      <c r="I1017" s="6" t="str">
        <f t="shared" si="1012"/>
        <v/>
      </c>
      <c r="J1017" s="6" t="str">
        <f t="shared" si="1012"/>
        <v/>
      </c>
      <c r="K1017" s="6" t="str">
        <f t="shared" si="1012"/>
        <v/>
      </c>
      <c r="L1017" s="6" t="str">
        <f t="shared" si="1012"/>
        <v/>
      </c>
      <c r="M1017" s="6">
        <f t="shared" si="1012"/>
        <v>1</v>
      </c>
      <c r="N1017" s="6">
        <f t="shared" si="1012"/>
        <v>1</v>
      </c>
      <c r="O1017" s="6">
        <f t="shared" si="1012"/>
        <v>1</v>
      </c>
      <c r="P1017" s="6">
        <f t="shared" si="1012"/>
        <v>1</v>
      </c>
      <c r="Q1017" s="6">
        <f t="shared" si="1012"/>
        <v>1</v>
      </c>
      <c r="R1017" s="6">
        <f t="shared" si="1012"/>
        <v>1</v>
      </c>
    </row>
    <row r="1018" spans="1:18" ht="13">
      <c r="A1018" s="11" t="s">
        <v>2439</v>
      </c>
      <c r="B1018" s="17">
        <f>VLOOKUP(A1018,list!A:P,16,FALSE)</f>
        <v>45811</v>
      </c>
      <c r="C1018" s="18">
        <f>VLOOKUP(A1018,list!A:P,3,FALSE)</f>
        <v>1090</v>
      </c>
      <c r="D1018" s="6" t="str">
        <f>VLOOKUP(A1018,list!A:P,12,FALSE)</f>
        <v>Agia Paraskevi</v>
      </c>
      <c r="E1018" s="6" t="str">
        <f t="shared" ref="E1018:R1018" si="1013">IF($B1018&lt;E$3,1,"")</f>
        <v/>
      </c>
      <c r="F1018" s="6" t="str">
        <f t="shared" si="1013"/>
        <v/>
      </c>
      <c r="G1018" s="6" t="str">
        <f t="shared" si="1013"/>
        <v/>
      </c>
      <c r="H1018" s="6" t="str">
        <f t="shared" si="1013"/>
        <v/>
      </c>
      <c r="I1018" s="6" t="str">
        <f t="shared" si="1013"/>
        <v/>
      </c>
      <c r="J1018" s="6" t="str">
        <f t="shared" si="1013"/>
        <v/>
      </c>
      <c r="K1018" s="6" t="str">
        <f t="shared" si="1013"/>
        <v/>
      </c>
      <c r="L1018" s="6" t="str">
        <f t="shared" si="1013"/>
        <v/>
      </c>
      <c r="M1018" s="6">
        <f t="shared" si="1013"/>
        <v>1</v>
      </c>
      <c r="N1018" s="6">
        <f t="shared" si="1013"/>
        <v>1</v>
      </c>
      <c r="O1018" s="6">
        <f t="shared" si="1013"/>
        <v>1</v>
      </c>
      <c r="P1018" s="6">
        <f t="shared" si="1013"/>
        <v>1</v>
      </c>
      <c r="Q1018" s="6">
        <f t="shared" si="1013"/>
        <v>1</v>
      </c>
      <c r="R1018" s="6">
        <f t="shared" si="1013"/>
        <v>1</v>
      </c>
    </row>
    <row r="1019" spans="1:18" ht="13">
      <c r="A1019" s="11" t="s">
        <v>2442</v>
      </c>
      <c r="B1019" s="17">
        <f>VLOOKUP(A1019,list!A:P,16,FALSE)</f>
        <v>45811</v>
      </c>
      <c r="C1019" s="18">
        <f>VLOOKUP(A1019,list!A:P,3,FALSE)</f>
        <v>1110</v>
      </c>
      <c r="D1019" s="6" t="str">
        <f>VLOOKUP(A1019,list!A:P,12,FALSE)</f>
        <v>Ampelokipoi</v>
      </c>
      <c r="E1019" s="6" t="str">
        <f t="shared" ref="E1019:R1019" si="1014">IF($B1019&lt;E$3,1,"")</f>
        <v/>
      </c>
      <c r="F1019" s="6" t="str">
        <f t="shared" si="1014"/>
        <v/>
      </c>
      <c r="G1019" s="6" t="str">
        <f t="shared" si="1014"/>
        <v/>
      </c>
      <c r="H1019" s="6" t="str">
        <f t="shared" si="1014"/>
        <v/>
      </c>
      <c r="I1019" s="6" t="str">
        <f t="shared" si="1014"/>
        <v/>
      </c>
      <c r="J1019" s="6" t="str">
        <f t="shared" si="1014"/>
        <v/>
      </c>
      <c r="K1019" s="6" t="str">
        <f t="shared" si="1014"/>
        <v/>
      </c>
      <c r="L1019" s="6" t="str">
        <f t="shared" si="1014"/>
        <v/>
      </c>
      <c r="M1019" s="6">
        <f t="shared" si="1014"/>
        <v>1</v>
      </c>
      <c r="N1019" s="6">
        <f t="shared" si="1014"/>
        <v>1</v>
      </c>
      <c r="O1019" s="6">
        <f t="shared" si="1014"/>
        <v>1</v>
      </c>
      <c r="P1019" s="6">
        <f t="shared" si="1014"/>
        <v>1</v>
      </c>
      <c r="Q1019" s="6">
        <f t="shared" si="1014"/>
        <v>1</v>
      </c>
      <c r="R1019" s="6">
        <f t="shared" si="1014"/>
        <v>1</v>
      </c>
    </row>
    <row r="1020" spans="1:18" ht="13">
      <c r="A1020" s="11" t="s">
        <v>2445</v>
      </c>
      <c r="B1020" s="17">
        <f>VLOOKUP(A1020,list!A:P,16,FALSE)</f>
        <v>45811</v>
      </c>
      <c r="C1020" s="18">
        <f>VLOOKUP(A1020,list!A:P,3,FALSE)</f>
        <v>1110</v>
      </c>
      <c r="D1020" s="6" t="str">
        <f>VLOOKUP(A1020,list!A:P,12,FALSE)</f>
        <v>Marousi</v>
      </c>
      <c r="E1020" s="6" t="str">
        <f t="shared" ref="E1020:R1020" si="1015">IF($B1020&lt;E$3,1,"")</f>
        <v/>
      </c>
      <c r="F1020" s="6" t="str">
        <f t="shared" si="1015"/>
        <v/>
      </c>
      <c r="G1020" s="6" t="str">
        <f t="shared" si="1015"/>
        <v/>
      </c>
      <c r="H1020" s="6" t="str">
        <f t="shared" si="1015"/>
        <v/>
      </c>
      <c r="I1020" s="6" t="str">
        <f t="shared" si="1015"/>
        <v/>
      </c>
      <c r="J1020" s="6" t="str">
        <f t="shared" si="1015"/>
        <v/>
      </c>
      <c r="K1020" s="6" t="str">
        <f t="shared" si="1015"/>
        <v/>
      </c>
      <c r="L1020" s="6" t="str">
        <f t="shared" si="1015"/>
        <v/>
      </c>
      <c r="M1020" s="6">
        <f t="shared" si="1015"/>
        <v>1</v>
      </c>
      <c r="N1020" s="6">
        <f t="shared" si="1015"/>
        <v>1</v>
      </c>
      <c r="O1020" s="6">
        <f t="shared" si="1015"/>
        <v>1</v>
      </c>
      <c r="P1020" s="6">
        <f t="shared" si="1015"/>
        <v>1</v>
      </c>
      <c r="Q1020" s="6">
        <f t="shared" si="1015"/>
        <v>1</v>
      </c>
      <c r="R1020" s="6">
        <f t="shared" si="1015"/>
        <v>1</v>
      </c>
    </row>
    <row r="1021" spans="1:18" ht="13">
      <c r="A1021" s="11" t="s">
        <v>2448</v>
      </c>
      <c r="B1021" s="17">
        <f>VLOOKUP(A1021,list!A:P,16,FALSE)</f>
        <v>45811</v>
      </c>
      <c r="C1021" s="18">
        <f>VLOOKUP(A1021,list!A:P,3,FALSE)</f>
        <v>1220</v>
      </c>
      <c r="D1021" s="6" t="str">
        <f>VLOOKUP(A1021,list!A:P,12,FALSE)</f>
        <v>Marousi</v>
      </c>
      <c r="E1021" s="6" t="str">
        <f t="shared" ref="E1021:R1021" si="1016">IF($B1021&lt;E$3,1,"")</f>
        <v/>
      </c>
      <c r="F1021" s="6" t="str">
        <f t="shared" si="1016"/>
        <v/>
      </c>
      <c r="G1021" s="6" t="str">
        <f t="shared" si="1016"/>
        <v/>
      </c>
      <c r="H1021" s="6" t="str">
        <f t="shared" si="1016"/>
        <v/>
      </c>
      <c r="I1021" s="6" t="str">
        <f t="shared" si="1016"/>
        <v/>
      </c>
      <c r="J1021" s="6" t="str">
        <f t="shared" si="1016"/>
        <v/>
      </c>
      <c r="K1021" s="6" t="str">
        <f t="shared" si="1016"/>
        <v/>
      </c>
      <c r="L1021" s="6" t="str">
        <f t="shared" si="1016"/>
        <v/>
      </c>
      <c r="M1021" s="6">
        <f t="shared" si="1016"/>
        <v>1</v>
      </c>
      <c r="N1021" s="6">
        <f t="shared" si="1016"/>
        <v>1</v>
      </c>
      <c r="O1021" s="6">
        <f t="shared" si="1016"/>
        <v>1</v>
      </c>
      <c r="P1021" s="6">
        <f t="shared" si="1016"/>
        <v>1</v>
      </c>
      <c r="Q1021" s="6">
        <f t="shared" si="1016"/>
        <v>1</v>
      </c>
      <c r="R1021" s="6">
        <f t="shared" si="1016"/>
        <v>1</v>
      </c>
    </row>
    <row r="1022" spans="1:18" ht="13">
      <c r="A1022" s="11" t="s">
        <v>4000</v>
      </c>
      <c r="B1022" s="17">
        <f>VLOOKUP(A1022,list!A:P,16,FALSE)</f>
        <v>45811</v>
      </c>
      <c r="C1022" s="18">
        <f>VLOOKUP(A1022,list!A:P,3,FALSE)</f>
        <v>1220</v>
      </c>
      <c r="D1022" s="6" t="str">
        <f>VLOOKUP(A1022,list!A:P,12,FALSE)</f>
        <v>Pangrati</v>
      </c>
      <c r="E1022" s="6" t="str">
        <f t="shared" ref="E1022:R1022" si="1017">IF($B1022&lt;E$3,1,"")</f>
        <v/>
      </c>
      <c r="F1022" s="6" t="str">
        <f t="shared" si="1017"/>
        <v/>
      </c>
      <c r="G1022" s="6" t="str">
        <f t="shared" si="1017"/>
        <v/>
      </c>
      <c r="H1022" s="6" t="str">
        <f t="shared" si="1017"/>
        <v/>
      </c>
      <c r="I1022" s="6" t="str">
        <f t="shared" si="1017"/>
        <v/>
      </c>
      <c r="J1022" s="6" t="str">
        <f t="shared" si="1017"/>
        <v/>
      </c>
      <c r="K1022" s="6" t="str">
        <f t="shared" si="1017"/>
        <v/>
      </c>
      <c r="L1022" s="6" t="str">
        <f t="shared" si="1017"/>
        <v/>
      </c>
      <c r="M1022" s="6">
        <f t="shared" si="1017"/>
        <v>1</v>
      </c>
      <c r="N1022" s="6">
        <f t="shared" si="1017"/>
        <v>1</v>
      </c>
      <c r="O1022" s="6">
        <f t="shared" si="1017"/>
        <v>1</v>
      </c>
      <c r="P1022" s="6">
        <f t="shared" si="1017"/>
        <v>1</v>
      </c>
      <c r="Q1022" s="6">
        <f t="shared" si="1017"/>
        <v>1</v>
      </c>
      <c r="R1022" s="6">
        <f t="shared" si="1017"/>
        <v>1</v>
      </c>
    </row>
    <row r="1023" spans="1:18" ht="13">
      <c r="A1023" s="11" t="s">
        <v>2451</v>
      </c>
      <c r="B1023" s="17">
        <f>VLOOKUP(A1023,list!A:P,16,FALSE)</f>
        <v>45811</v>
      </c>
      <c r="C1023" s="18">
        <f>VLOOKUP(A1023,list!A:P,3,FALSE)</f>
        <v>1260</v>
      </c>
      <c r="D1023" s="6" t="str">
        <f>VLOOKUP(A1023,list!A:P,12,FALSE)</f>
        <v>Chalandri</v>
      </c>
      <c r="E1023" s="6" t="str">
        <f t="shared" ref="E1023:R1023" si="1018">IF($B1023&lt;E$3,1,"")</f>
        <v/>
      </c>
      <c r="F1023" s="6" t="str">
        <f t="shared" si="1018"/>
        <v/>
      </c>
      <c r="G1023" s="6" t="str">
        <f t="shared" si="1018"/>
        <v/>
      </c>
      <c r="H1023" s="6" t="str">
        <f t="shared" si="1018"/>
        <v/>
      </c>
      <c r="I1023" s="6" t="str">
        <f t="shared" si="1018"/>
        <v/>
      </c>
      <c r="J1023" s="6" t="str">
        <f t="shared" si="1018"/>
        <v/>
      </c>
      <c r="K1023" s="6" t="str">
        <f t="shared" si="1018"/>
        <v/>
      </c>
      <c r="L1023" s="6" t="str">
        <f t="shared" si="1018"/>
        <v/>
      </c>
      <c r="M1023" s="6">
        <f t="shared" si="1018"/>
        <v>1</v>
      </c>
      <c r="N1023" s="6">
        <f t="shared" si="1018"/>
        <v>1</v>
      </c>
      <c r="O1023" s="6">
        <f t="shared" si="1018"/>
        <v>1</v>
      </c>
      <c r="P1023" s="6">
        <f t="shared" si="1018"/>
        <v>1</v>
      </c>
      <c r="Q1023" s="6">
        <f t="shared" si="1018"/>
        <v>1</v>
      </c>
      <c r="R1023" s="6">
        <f t="shared" si="1018"/>
        <v>1</v>
      </c>
    </row>
    <row r="1024" spans="1:18" ht="13">
      <c r="A1024" s="11" t="s">
        <v>2454</v>
      </c>
      <c r="B1024" s="17">
        <f>VLOOKUP(A1024,list!A:P,16,FALSE)</f>
        <v>45811</v>
      </c>
      <c r="C1024" s="18">
        <f>VLOOKUP(A1024,list!A:P,3,FALSE)</f>
        <v>1330</v>
      </c>
      <c r="D1024" s="6" t="str">
        <f>VLOOKUP(A1024,list!A:P,12,FALSE)</f>
        <v>Alimos</v>
      </c>
      <c r="E1024" s="6" t="str">
        <f t="shared" ref="E1024:R1024" si="1019">IF($B1024&lt;E$3,1,"")</f>
        <v/>
      </c>
      <c r="F1024" s="6" t="str">
        <f t="shared" si="1019"/>
        <v/>
      </c>
      <c r="G1024" s="6" t="str">
        <f t="shared" si="1019"/>
        <v/>
      </c>
      <c r="H1024" s="6" t="str">
        <f t="shared" si="1019"/>
        <v/>
      </c>
      <c r="I1024" s="6" t="str">
        <f t="shared" si="1019"/>
        <v/>
      </c>
      <c r="J1024" s="6" t="str">
        <f t="shared" si="1019"/>
        <v/>
      </c>
      <c r="K1024" s="6" t="str">
        <f t="shared" si="1019"/>
        <v/>
      </c>
      <c r="L1024" s="6" t="str">
        <f t="shared" si="1019"/>
        <v/>
      </c>
      <c r="M1024" s="6">
        <f t="shared" si="1019"/>
        <v>1</v>
      </c>
      <c r="N1024" s="6">
        <f t="shared" si="1019"/>
        <v>1</v>
      </c>
      <c r="O1024" s="6">
        <f t="shared" si="1019"/>
        <v>1</v>
      </c>
      <c r="P1024" s="6">
        <f t="shared" si="1019"/>
        <v>1</v>
      </c>
      <c r="Q1024" s="6">
        <f t="shared" si="1019"/>
        <v>1</v>
      </c>
      <c r="R1024" s="6">
        <f t="shared" si="1019"/>
        <v>1</v>
      </c>
    </row>
    <row r="1025" spans="1:18" ht="13">
      <c r="A1025" s="11" t="s">
        <v>4003</v>
      </c>
      <c r="B1025" s="17">
        <f>VLOOKUP(A1025,list!A:P,16,FALSE)</f>
        <v>45811</v>
      </c>
      <c r="C1025" s="18">
        <f>VLOOKUP(A1025,list!A:P,3,FALSE)</f>
        <v>1350</v>
      </c>
      <c r="D1025" s="6" t="str">
        <f>VLOOKUP(A1025,list!A:P,12,FALSE)</f>
        <v>Mets - Kallimarmaro</v>
      </c>
      <c r="E1025" s="6" t="str">
        <f t="shared" ref="E1025:R1025" si="1020">IF($B1025&lt;E$3,1,"")</f>
        <v/>
      </c>
      <c r="F1025" s="6" t="str">
        <f t="shared" si="1020"/>
        <v/>
      </c>
      <c r="G1025" s="6" t="str">
        <f t="shared" si="1020"/>
        <v/>
      </c>
      <c r="H1025" s="6" t="str">
        <f t="shared" si="1020"/>
        <v/>
      </c>
      <c r="I1025" s="6" t="str">
        <f t="shared" si="1020"/>
        <v/>
      </c>
      <c r="J1025" s="6" t="str">
        <f t="shared" si="1020"/>
        <v/>
      </c>
      <c r="K1025" s="6" t="str">
        <f t="shared" si="1020"/>
        <v/>
      </c>
      <c r="L1025" s="6" t="str">
        <f t="shared" si="1020"/>
        <v/>
      </c>
      <c r="M1025" s="6">
        <f t="shared" si="1020"/>
        <v>1</v>
      </c>
      <c r="N1025" s="6">
        <f t="shared" si="1020"/>
        <v>1</v>
      </c>
      <c r="O1025" s="6">
        <f t="shared" si="1020"/>
        <v>1</v>
      </c>
      <c r="P1025" s="6">
        <f t="shared" si="1020"/>
        <v>1</v>
      </c>
      <c r="Q1025" s="6">
        <f t="shared" si="1020"/>
        <v>1</v>
      </c>
      <c r="R1025" s="6">
        <f t="shared" si="1020"/>
        <v>1</v>
      </c>
    </row>
    <row r="1026" spans="1:18" ht="13">
      <c r="A1026" s="11" t="s">
        <v>2457</v>
      </c>
      <c r="B1026" s="17">
        <f>VLOOKUP(A1026,list!A:P,16,FALSE)</f>
        <v>45811</v>
      </c>
      <c r="C1026" s="18">
        <f>VLOOKUP(A1026,list!A:P,3,FALSE)</f>
        <v>1370</v>
      </c>
      <c r="D1026" s="6" t="str">
        <f>VLOOKUP(A1026,list!A:P,12,FALSE)</f>
        <v>Neo Psychiko</v>
      </c>
      <c r="E1026" s="6" t="str">
        <f t="shared" ref="E1026:R1026" si="1021">IF($B1026&lt;E$3,1,"")</f>
        <v/>
      </c>
      <c r="F1026" s="6" t="str">
        <f t="shared" si="1021"/>
        <v/>
      </c>
      <c r="G1026" s="6" t="str">
        <f t="shared" si="1021"/>
        <v/>
      </c>
      <c r="H1026" s="6" t="str">
        <f t="shared" si="1021"/>
        <v/>
      </c>
      <c r="I1026" s="6" t="str">
        <f t="shared" si="1021"/>
        <v/>
      </c>
      <c r="J1026" s="6" t="str">
        <f t="shared" si="1021"/>
        <v/>
      </c>
      <c r="K1026" s="6" t="str">
        <f t="shared" si="1021"/>
        <v/>
      </c>
      <c r="L1026" s="6" t="str">
        <f t="shared" si="1021"/>
        <v/>
      </c>
      <c r="M1026" s="6">
        <f t="shared" si="1021"/>
        <v>1</v>
      </c>
      <c r="N1026" s="6">
        <f t="shared" si="1021"/>
        <v>1</v>
      </c>
      <c r="O1026" s="6">
        <f t="shared" si="1021"/>
        <v>1</v>
      </c>
      <c r="P1026" s="6">
        <f t="shared" si="1021"/>
        <v>1</v>
      </c>
      <c r="Q1026" s="6">
        <f t="shared" si="1021"/>
        <v>1</v>
      </c>
      <c r="R1026" s="6">
        <f t="shared" si="1021"/>
        <v>1</v>
      </c>
    </row>
    <row r="1027" spans="1:18" ht="13">
      <c r="A1027" s="11" t="s">
        <v>2460</v>
      </c>
      <c r="B1027" s="17">
        <f>VLOOKUP(A1027,list!A:P,16,FALSE)</f>
        <v>45811</v>
      </c>
      <c r="C1027" s="18">
        <f>VLOOKUP(A1027,list!A:P,3,FALSE)</f>
        <v>1390</v>
      </c>
      <c r="D1027" s="6" t="str">
        <f>VLOOKUP(A1027,list!A:P,12,FALSE)</f>
        <v>Cholargos</v>
      </c>
      <c r="E1027" s="6" t="str">
        <f t="shared" ref="E1027:R1027" si="1022">IF($B1027&lt;E$3,1,"")</f>
        <v/>
      </c>
      <c r="F1027" s="6" t="str">
        <f t="shared" si="1022"/>
        <v/>
      </c>
      <c r="G1027" s="6" t="str">
        <f t="shared" si="1022"/>
        <v/>
      </c>
      <c r="H1027" s="6" t="str">
        <f t="shared" si="1022"/>
        <v/>
      </c>
      <c r="I1027" s="6" t="str">
        <f t="shared" si="1022"/>
        <v/>
      </c>
      <c r="J1027" s="6" t="str">
        <f t="shared" si="1022"/>
        <v/>
      </c>
      <c r="K1027" s="6" t="str">
        <f t="shared" si="1022"/>
        <v/>
      </c>
      <c r="L1027" s="6" t="str">
        <f t="shared" si="1022"/>
        <v/>
      </c>
      <c r="M1027" s="6">
        <f t="shared" si="1022"/>
        <v>1</v>
      </c>
      <c r="N1027" s="6">
        <f t="shared" si="1022"/>
        <v>1</v>
      </c>
      <c r="O1027" s="6">
        <f t="shared" si="1022"/>
        <v>1</v>
      </c>
      <c r="P1027" s="6">
        <f t="shared" si="1022"/>
        <v>1</v>
      </c>
      <c r="Q1027" s="6">
        <f t="shared" si="1022"/>
        <v>1</v>
      </c>
      <c r="R1027" s="6">
        <f t="shared" si="1022"/>
        <v>1</v>
      </c>
    </row>
    <row r="1028" spans="1:18" ht="13">
      <c r="A1028" s="11" t="s">
        <v>4006</v>
      </c>
      <c r="B1028" s="17">
        <f>VLOOKUP(A1028,list!A:P,16,FALSE)</f>
        <v>45811</v>
      </c>
      <c r="C1028" s="18">
        <f>VLOOKUP(A1028,list!A:P,3,FALSE)</f>
        <v>1610</v>
      </c>
      <c r="D1028" s="6" t="str">
        <f>VLOOKUP(A1028,list!A:P,12,FALSE)</f>
        <v>Kolonaki</v>
      </c>
      <c r="E1028" s="6" t="str">
        <f t="shared" ref="E1028:R1028" si="1023">IF($B1028&lt;E$3,1,"")</f>
        <v/>
      </c>
      <c r="F1028" s="6" t="str">
        <f t="shared" si="1023"/>
        <v/>
      </c>
      <c r="G1028" s="6" t="str">
        <f t="shared" si="1023"/>
        <v/>
      </c>
      <c r="H1028" s="6" t="str">
        <f t="shared" si="1023"/>
        <v/>
      </c>
      <c r="I1028" s="6" t="str">
        <f t="shared" si="1023"/>
        <v/>
      </c>
      <c r="J1028" s="6" t="str">
        <f t="shared" si="1023"/>
        <v/>
      </c>
      <c r="K1028" s="6" t="str">
        <f t="shared" si="1023"/>
        <v/>
      </c>
      <c r="L1028" s="6" t="str">
        <f t="shared" si="1023"/>
        <v/>
      </c>
      <c r="M1028" s="6">
        <f t="shared" si="1023"/>
        <v>1</v>
      </c>
      <c r="N1028" s="6">
        <f t="shared" si="1023"/>
        <v>1</v>
      </c>
      <c r="O1028" s="6">
        <f t="shared" si="1023"/>
        <v>1</v>
      </c>
      <c r="P1028" s="6">
        <f t="shared" si="1023"/>
        <v>1</v>
      </c>
      <c r="Q1028" s="6">
        <f t="shared" si="1023"/>
        <v>1</v>
      </c>
      <c r="R1028" s="6">
        <f t="shared" si="1023"/>
        <v>1</v>
      </c>
    </row>
    <row r="1029" spans="1:18" ht="13">
      <c r="A1029" s="11" t="s">
        <v>4009</v>
      </c>
      <c r="B1029" s="17">
        <f>VLOOKUP(A1029,list!A:P,16,FALSE)</f>
        <v>45811</v>
      </c>
      <c r="C1029" s="18">
        <f>VLOOKUP(A1029,list!A:P,3,FALSE)</f>
        <v>1650</v>
      </c>
      <c r="D1029" s="6" t="str">
        <f>VLOOKUP(A1029,list!A:P,12,FALSE)</f>
        <v>Marousi</v>
      </c>
      <c r="E1029" s="6" t="str">
        <f t="shared" ref="E1029:R1029" si="1024">IF($B1029&lt;E$3,1,"")</f>
        <v/>
      </c>
      <c r="F1029" s="6" t="str">
        <f t="shared" si="1024"/>
        <v/>
      </c>
      <c r="G1029" s="6" t="str">
        <f t="shared" si="1024"/>
        <v/>
      </c>
      <c r="H1029" s="6" t="str">
        <f t="shared" si="1024"/>
        <v/>
      </c>
      <c r="I1029" s="6" t="str">
        <f t="shared" si="1024"/>
        <v/>
      </c>
      <c r="J1029" s="6" t="str">
        <f t="shared" si="1024"/>
        <v/>
      </c>
      <c r="K1029" s="6" t="str">
        <f t="shared" si="1024"/>
        <v/>
      </c>
      <c r="L1029" s="6" t="str">
        <f t="shared" si="1024"/>
        <v/>
      </c>
      <c r="M1029" s="6">
        <f t="shared" si="1024"/>
        <v>1</v>
      </c>
      <c r="N1029" s="6">
        <f t="shared" si="1024"/>
        <v>1</v>
      </c>
      <c r="O1029" s="6">
        <f t="shared" si="1024"/>
        <v>1</v>
      </c>
      <c r="P1029" s="6">
        <f t="shared" si="1024"/>
        <v>1</v>
      </c>
      <c r="Q1029" s="6">
        <f t="shared" si="1024"/>
        <v>1</v>
      </c>
      <c r="R1029" s="6">
        <f t="shared" si="1024"/>
        <v>1</v>
      </c>
    </row>
    <row r="1030" spans="1:18" ht="13">
      <c r="A1030" s="11" t="s">
        <v>4012</v>
      </c>
      <c r="B1030" s="17">
        <f>VLOOKUP(A1030,list!A:P,16,FALSE)</f>
        <v>45811</v>
      </c>
      <c r="C1030" s="18">
        <f>VLOOKUP(A1030,list!A:P,3,FALSE)</f>
        <v>1650</v>
      </c>
      <c r="D1030" s="6" t="str">
        <f>VLOOKUP(A1030,list!A:P,12,FALSE)</f>
        <v>Agia Paraskevi</v>
      </c>
      <c r="E1030" s="6" t="str">
        <f t="shared" ref="E1030:R1030" si="1025">IF($B1030&lt;E$3,1,"")</f>
        <v/>
      </c>
      <c r="F1030" s="6" t="str">
        <f t="shared" si="1025"/>
        <v/>
      </c>
      <c r="G1030" s="6" t="str">
        <f t="shared" si="1025"/>
        <v/>
      </c>
      <c r="H1030" s="6" t="str">
        <f t="shared" si="1025"/>
        <v/>
      </c>
      <c r="I1030" s="6" t="str">
        <f t="shared" si="1025"/>
        <v/>
      </c>
      <c r="J1030" s="6" t="str">
        <f t="shared" si="1025"/>
        <v/>
      </c>
      <c r="K1030" s="6" t="str">
        <f t="shared" si="1025"/>
        <v/>
      </c>
      <c r="L1030" s="6" t="str">
        <f t="shared" si="1025"/>
        <v/>
      </c>
      <c r="M1030" s="6">
        <f t="shared" si="1025"/>
        <v>1</v>
      </c>
      <c r="N1030" s="6">
        <f t="shared" si="1025"/>
        <v>1</v>
      </c>
      <c r="O1030" s="6">
        <f t="shared" si="1025"/>
        <v>1</v>
      </c>
      <c r="P1030" s="6">
        <f t="shared" si="1025"/>
        <v>1</v>
      </c>
      <c r="Q1030" s="6">
        <f t="shared" si="1025"/>
        <v>1</v>
      </c>
      <c r="R1030" s="6">
        <f t="shared" si="1025"/>
        <v>1</v>
      </c>
    </row>
    <row r="1031" spans="1:18" ht="13">
      <c r="A1031" s="11" t="s">
        <v>4015</v>
      </c>
      <c r="B1031" s="17">
        <f>VLOOKUP(A1031,list!A:P,16,FALSE)</f>
        <v>45811</v>
      </c>
      <c r="C1031" s="18">
        <f>VLOOKUP(A1031,list!A:P,3,FALSE)</f>
        <v>1840</v>
      </c>
      <c r="D1031" s="6" t="str">
        <f>VLOOKUP(A1031,list!A:P,12,FALSE)</f>
        <v>Kolonaki</v>
      </c>
      <c r="E1031" s="6" t="str">
        <f t="shared" ref="E1031:R1031" si="1026">IF($B1031&lt;E$3,1,"")</f>
        <v/>
      </c>
      <c r="F1031" s="6" t="str">
        <f t="shared" si="1026"/>
        <v/>
      </c>
      <c r="G1031" s="6" t="str">
        <f t="shared" si="1026"/>
        <v/>
      </c>
      <c r="H1031" s="6" t="str">
        <f t="shared" si="1026"/>
        <v/>
      </c>
      <c r="I1031" s="6" t="str">
        <f t="shared" si="1026"/>
        <v/>
      </c>
      <c r="J1031" s="6" t="str">
        <f t="shared" si="1026"/>
        <v/>
      </c>
      <c r="K1031" s="6" t="str">
        <f t="shared" si="1026"/>
        <v/>
      </c>
      <c r="L1031" s="6" t="str">
        <f t="shared" si="1026"/>
        <v/>
      </c>
      <c r="M1031" s="6">
        <f t="shared" si="1026"/>
        <v>1</v>
      </c>
      <c r="N1031" s="6">
        <f t="shared" si="1026"/>
        <v>1</v>
      </c>
      <c r="O1031" s="6">
        <f t="shared" si="1026"/>
        <v>1</v>
      </c>
      <c r="P1031" s="6">
        <f t="shared" si="1026"/>
        <v>1</v>
      </c>
      <c r="Q1031" s="6">
        <f t="shared" si="1026"/>
        <v>1</v>
      </c>
      <c r="R1031" s="6">
        <f t="shared" si="1026"/>
        <v>1</v>
      </c>
    </row>
    <row r="1032" spans="1:18" ht="13">
      <c r="A1032" s="11" t="s">
        <v>4018</v>
      </c>
      <c r="B1032" s="17">
        <f>VLOOKUP(A1032,list!A:P,16,FALSE)</f>
        <v>45811</v>
      </c>
      <c r="C1032" s="18">
        <f>VLOOKUP(A1032,list!A:P,3,FALSE)</f>
        <v>1900</v>
      </c>
      <c r="D1032" s="6" t="str">
        <f>VLOOKUP(A1032,list!A:P,12,FALSE)</f>
        <v>Marousi</v>
      </c>
      <c r="E1032" s="6" t="str">
        <f t="shared" ref="E1032:R1032" si="1027">IF($B1032&lt;E$3,1,"")</f>
        <v/>
      </c>
      <c r="F1032" s="6" t="str">
        <f t="shared" si="1027"/>
        <v/>
      </c>
      <c r="G1032" s="6" t="str">
        <f t="shared" si="1027"/>
        <v/>
      </c>
      <c r="H1032" s="6" t="str">
        <f t="shared" si="1027"/>
        <v/>
      </c>
      <c r="I1032" s="6" t="str">
        <f t="shared" si="1027"/>
        <v/>
      </c>
      <c r="J1032" s="6" t="str">
        <f t="shared" si="1027"/>
        <v/>
      </c>
      <c r="K1032" s="6" t="str">
        <f t="shared" si="1027"/>
        <v/>
      </c>
      <c r="L1032" s="6" t="str">
        <f t="shared" si="1027"/>
        <v/>
      </c>
      <c r="M1032" s="6">
        <f t="shared" si="1027"/>
        <v>1</v>
      </c>
      <c r="N1032" s="6">
        <f t="shared" si="1027"/>
        <v>1</v>
      </c>
      <c r="O1032" s="6">
        <f t="shared" si="1027"/>
        <v>1</v>
      </c>
      <c r="P1032" s="6">
        <f t="shared" si="1027"/>
        <v>1</v>
      </c>
      <c r="Q1032" s="6">
        <f t="shared" si="1027"/>
        <v>1</v>
      </c>
      <c r="R1032" s="6">
        <f t="shared" si="1027"/>
        <v>1</v>
      </c>
    </row>
    <row r="1033" spans="1:18" ht="13">
      <c r="A1033" s="11" t="s">
        <v>2463</v>
      </c>
      <c r="B1033" s="17">
        <f>VLOOKUP(A1033,list!A:P,16,FALSE)</f>
        <v>45811</v>
      </c>
      <c r="C1033" s="18">
        <f>VLOOKUP(A1033,list!A:P,3,FALSE)</f>
        <v>2050</v>
      </c>
      <c r="D1033" s="6" t="str">
        <f>VLOOKUP(A1033,list!A:P,12,FALSE)</f>
        <v>Kolonaki</v>
      </c>
      <c r="E1033" s="6" t="str">
        <f t="shared" ref="E1033:R1033" si="1028">IF($B1033&lt;E$3,1,"")</f>
        <v/>
      </c>
      <c r="F1033" s="6" t="str">
        <f t="shared" si="1028"/>
        <v/>
      </c>
      <c r="G1033" s="6" t="str">
        <f t="shared" si="1028"/>
        <v/>
      </c>
      <c r="H1033" s="6" t="str">
        <f t="shared" si="1028"/>
        <v/>
      </c>
      <c r="I1033" s="6" t="str">
        <f t="shared" si="1028"/>
        <v/>
      </c>
      <c r="J1033" s="6" t="str">
        <f t="shared" si="1028"/>
        <v/>
      </c>
      <c r="K1033" s="6" t="str">
        <f t="shared" si="1028"/>
        <v/>
      </c>
      <c r="L1033" s="6" t="str">
        <f t="shared" si="1028"/>
        <v/>
      </c>
      <c r="M1033" s="6">
        <f t="shared" si="1028"/>
        <v>1</v>
      </c>
      <c r="N1033" s="6">
        <f t="shared" si="1028"/>
        <v>1</v>
      </c>
      <c r="O1033" s="6">
        <f t="shared" si="1028"/>
        <v>1</v>
      </c>
      <c r="P1033" s="6">
        <f t="shared" si="1028"/>
        <v>1</v>
      </c>
      <c r="Q1033" s="6">
        <f t="shared" si="1028"/>
        <v>1</v>
      </c>
      <c r="R1033" s="6">
        <f t="shared" si="1028"/>
        <v>1</v>
      </c>
    </row>
    <row r="1034" spans="1:18" ht="13">
      <c r="A1034" s="11" t="s">
        <v>2466</v>
      </c>
      <c r="B1034" s="17">
        <f>VLOOKUP(A1034,list!A:P,16,FALSE)</f>
        <v>45841</v>
      </c>
      <c r="C1034" s="18">
        <f>VLOOKUP(A1034,list!A:P,3,FALSE)</f>
        <v>1140</v>
      </c>
      <c r="D1034" s="6" t="str">
        <f>VLOOKUP(A1034,list!A:P,12,FALSE)</f>
        <v>Palaio Faliro</v>
      </c>
      <c r="E1034" s="6" t="str">
        <f t="shared" ref="E1034:R1034" si="1029">IF($B1034&lt;E$3,1,"")</f>
        <v/>
      </c>
      <c r="F1034" s="6" t="str">
        <f t="shared" si="1029"/>
        <v/>
      </c>
      <c r="G1034" s="6" t="str">
        <f t="shared" si="1029"/>
        <v/>
      </c>
      <c r="H1034" s="6" t="str">
        <f t="shared" si="1029"/>
        <v/>
      </c>
      <c r="I1034" s="6" t="str">
        <f t="shared" si="1029"/>
        <v/>
      </c>
      <c r="J1034" s="6" t="str">
        <f t="shared" si="1029"/>
        <v/>
      </c>
      <c r="K1034" s="6" t="str">
        <f t="shared" si="1029"/>
        <v/>
      </c>
      <c r="L1034" s="6" t="str">
        <f t="shared" si="1029"/>
        <v/>
      </c>
      <c r="M1034" s="6" t="str">
        <f t="shared" si="1029"/>
        <v/>
      </c>
      <c r="N1034" s="6">
        <f t="shared" si="1029"/>
        <v>1</v>
      </c>
      <c r="O1034" s="6">
        <f t="shared" si="1029"/>
        <v>1</v>
      </c>
      <c r="P1034" s="6">
        <f t="shared" si="1029"/>
        <v>1</v>
      </c>
      <c r="Q1034" s="6">
        <f t="shared" si="1029"/>
        <v>1</v>
      </c>
      <c r="R1034" s="6">
        <f t="shared" si="1029"/>
        <v>1</v>
      </c>
    </row>
    <row r="1035" spans="1:18" ht="13">
      <c r="A1035" s="11" t="s">
        <v>2469</v>
      </c>
      <c r="B1035" s="17">
        <f>VLOOKUP(A1035,list!A:P,16,FALSE)</f>
        <v>45841</v>
      </c>
      <c r="C1035" s="18">
        <f>VLOOKUP(A1035,list!A:P,3,FALSE)</f>
        <v>1210</v>
      </c>
      <c r="D1035" s="6" t="str">
        <f>VLOOKUP(A1035,list!A:P,12,FALSE)</f>
        <v>Palaio Faliro</v>
      </c>
      <c r="E1035" s="6" t="str">
        <f t="shared" ref="E1035:R1035" si="1030">IF($B1035&lt;E$3,1,"")</f>
        <v/>
      </c>
      <c r="F1035" s="6" t="str">
        <f t="shared" si="1030"/>
        <v/>
      </c>
      <c r="G1035" s="6" t="str">
        <f t="shared" si="1030"/>
        <v/>
      </c>
      <c r="H1035" s="6" t="str">
        <f t="shared" si="1030"/>
        <v/>
      </c>
      <c r="I1035" s="6" t="str">
        <f t="shared" si="1030"/>
        <v/>
      </c>
      <c r="J1035" s="6" t="str">
        <f t="shared" si="1030"/>
        <v/>
      </c>
      <c r="K1035" s="6" t="str">
        <f t="shared" si="1030"/>
        <v/>
      </c>
      <c r="L1035" s="6" t="str">
        <f t="shared" si="1030"/>
        <v/>
      </c>
      <c r="M1035" s="6" t="str">
        <f t="shared" si="1030"/>
        <v/>
      </c>
      <c r="N1035" s="6">
        <f t="shared" si="1030"/>
        <v>1</v>
      </c>
      <c r="O1035" s="6">
        <f t="shared" si="1030"/>
        <v>1</v>
      </c>
      <c r="P1035" s="6">
        <f t="shared" si="1030"/>
        <v>1</v>
      </c>
      <c r="Q1035" s="6">
        <f t="shared" si="1030"/>
        <v>1</v>
      </c>
      <c r="R1035" s="6">
        <f t="shared" si="1030"/>
        <v>1</v>
      </c>
    </row>
    <row r="1036" spans="1:18" ht="13">
      <c r="A1036" s="11" t="s">
        <v>2472</v>
      </c>
      <c r="B1036" s="17">
        <f>VLOOKUP(A1036,list!A:P,16,FALSE)</f>
        <v>45841</v>
      </c>
      <c r="C1036" s="18">
        <f>VLOOKUP(A1036,list!A:P,3,FALSE)</f>
        <v>1240</v>
      </c>
      <c r="D1036" s="6" t="str">
        <f>VLOOKUP(A1036,list!A:P,12,FALSE)</f>
        <v>Agia Paraskevi</v>
      </c>
      <c r="E1036" s="6" t="str">
        <f t="shared" ref="E1036:R1036" si="1031">IF($B1036&lt;E$3,1,"")</f>
        <v/>
      </c>
      <c r="F1036" s="6" t="str">
        <f t="shared" si="1031"/>
        <v/>
      </c>
      <c r="G1036" s="6" t="str">
        <f t="shared" si="1031"/>
        <v/>
      </c>
      <c r="H1036" s="6" t="str">
        <f t="shared" si="1031"/>
        <v/>
      </c>
      <c r="I1036" s="6" t="str">
        <f t="shared" si="1031"/>
        <v/>
      </c>
      <c r="J1036" s="6" t="str">
        <f t="shared" si="1031"/>
        <v/>
      </c>
      <c r="K1036" s="6" t="str">
        <f t="shared" si="1031"/>
        <v/>
      </c>
      <c r="L1036" s="6" t="str">
        <f t="shared" si="1031"/>
        <v/>
      </c>
      <c r="M1036" s="6" t="str">
        <f t="shared" si="1031"/>
        <v/>
      </c>
      <c r="N1036" s="6">
        <f t="shared" si="1031"/>
        <v>1</v>
      </c>
      <c r="O1036" s="6">
        <f t="shared" si="1031"/>
        <v>1</v>
      </c>
      <c r="P1036" s="6">
        <f t="shared" si="1031"/>
        <v>1</v>
      </c>
      <c r="Q1036" s="6">
        <f t="shared" si="1031"/>
        <v>1</v>
      </c>
      <c r="R1036" s="6">
        <f t="shared" si="1031"/>
        <v>1</v>
      </c>
    </row>
    <row r="1037" spans="1:18" ht="13">
      <c r="A1037" s="11" t="s">
        <v>4021</v>
      </c>
      <c r="B1037" s="17">
        <f>VLOOKUP(A1037,list!A:P,16,FALSE)</f>
        <v>45841</v>
      </c>
      <c r="C1037" s="18">
        <f>VLOOKUP(A1037,list!A:P,3,FALSE)</f>
        <v>1400</v>
      </c>
      <c r="D1037" s="6" t="str">
        <f>VLOOKUP(A1037,list!A:P,12,FALSE)</f>
        <v>Papagou</v>
      </c>
      <c r="E1037" s="6" t="str">
        <f t="shared" ref="E1037:R1037" si="1032">IF($B1037&lt;E$3,1,"")</f>
        <v/>
      </c>
      <c r="F1037" s="6" t="str">
        <f t="shared" si="1032"/>
        <v/>
      </c>
      <c r="G1037" s="6" t="str">
        <f t="shared" si="1032"/>
        <v/>
      </c>
      <c r="H1037" s="6" t="str">
        <f t="shared" si="1032"/>
        <v/>
      </c>
      <c r="I1037" s="6" t="str">
        <f t="shared" si="1032"/>
        <v/>
      </c>
      <c r="J1037" s="6" t="str">
        <f t="shared" si="1032"/>
        <v/>
      </c>
      <c r="K1037" s="6" t="str">
        <f t="shared" si="1032"/>
        <v/>
      </c>
      <c r="L1037" s="6" t="str">
        <f t="shared" si="1032"/>
        <v/>
      </c>
      <c r="M1037" s="6" t="str">
        <f t="shared" si="1032"/>
        <v/>
      </c>
      <c r="N1037" s="6">
        <f t="shared" si="1032"/>
        <v>1</v>
      </c>
      <c r="O1037" s="6">
        <f t="shared" si="1032"/>
        <v>1</v>
      </c>
      <c r="P1037" s="6">
        <f t="shared" si="1032"/>
        <v>1</v>
      </c>
      <c r="Q1037" s="6">
        <f t="shared" si="1032"/>
        <v>1</v>
      </c>
      <c r="R1037" s="6">
        <f t="shared" si="1032"/>
        <v>1</v>
      </c>
    </row>
    <row r="1038" spans="1:18" ht="13">
      <c r="A1038" s="11" t="s">
        <v>664</v>
      </c>
      <c r="B1038" s="17">
        <f>VLOOKUP(A1038,list!A:P,16,FALSE)</f>
        <v>45660</v>
      </c>
      <c r="C1038" s="18">
        <f>VLOOKUP(A1038,list!A:P,3,FALSE)</f>
        <v>1110</v>
      </c>
      <c r="D1038" s="6" t="str">
        <f>VLOOKUP(A1038,list!A:P,12,FALSE)</f>
        <v>Marousi</v>
      </c>
      <c r="E1038" s="6" t="str">
        <f t="shared" ref="E1038:R1038" si="1033">IF($B1038&lt;E$3,1,"")</f>
        <v/>
      </c>
      <c r="F1038" s="6" t="str">
        <f t="shared" si="1033"/>
        <v/>
      </c>
      <c r="G1038" s="6" t="str">
        <f t="shared" si="1033"/>
        <v/>
      </c>
      <c r="H1038" s="6">
        <f t="shared" si="1033"/>
        <v>1</v>
      </c>
      <c r="I1038" s="6">
        <f t="shared" si="1033"/>
        <v>1</v>
      </c>
      <c r="J1038" s="6">
        <f t="shared" si="1033"/>
        <v>1</v>
      </c>
      <c r="K1038" s="6">
        <f t="shared" si="1033"/>
        <v>1</v>
      </c>
      <c r="L1038" s="6">
        <f t="shared" si="1033"/>
        <v>1</v>
      </c>
      <c r="M1038" s="6">
        <f t="shared" si="1033"/>
        <v>1</v>
      </c>
      <c r="N1038" s="6">
        <f t="shared" si="1033"/>
        <v>1</v>
      </c>
      <c r="O1038" s="6">
        <f t="shared" si="1033"/>
        <v>1</v>
      </c>
      <c r="P1038" s="6">
        <f t="shared" si="1033"/>
        <v>1</v>
      </c>
      <c r="Q1038" s="6">
        <f t="shared" si="1033"/>
        <v>1</v>
      </c>
      <c r="R1038" s="6">
        <f t="shared" si="1033"/>
        <v>1</v>
      </c>
    </row>
    <row r="1039" spans="1:18" ht="13">
      <c r="A1039" s="11" t="s">
        <v>2475</v>
      </c>
      <c r="B1039" s="17">
        <f>VLOOKUP(A1039,list!A:P,16,FALSE)</f>
        <v>45660</v>
      </c>
      <c r="C1039" s="18">
        <f>VLOOKUP(A1039,list!A:P,3,FALSE)</f>
        <v>1710</v>
      </c>
      <c r="D1039" s="6" t="str">
        <f>VLOOKUP(A1039,list!A:P,12,FALSE)</f>
        <v>Elliniko</v>
      </c>
      <c r="E1039" s="6" t="str">
        <f t="shared" ref="E1039:R1039" si="1034">IF($B1039&lt;E$3,1,"")</f>
        <v/>
      </c>
      <c r="F1039" s="6" t="str">
        <f t="shared" si="1034"/>
        <v/>
      </c>
      <c r="G1039" s="6" t="str">
        <f t="shared" si="1034"/>
        <v/>
      </c>
      <c r="H1039" s="6">
        <f t="shared" si="1034"/>
        <v>1</v>
      </c>
      <c r="I1039" s="6">
        <f t="shared" si="1034"/>
        <v>1</v>
      </c>
      <c r="J1039" s="6">
        <f t="shared" si="1034"/>
        <v>1</v>
      </c>
      <c r="K1039" s="6">
        <f t="shared" si="1034"/>
        <v>1</v>
      </c>
      <c r="L1039" s="6">
        <f t="shared" si="1034"/>
        <v>1</v>
      </c>
      <c r="M1039" s="6">
        <f t="shared" si="1034"/>
        <v>1</v>
      </c>
      <c r="N1039" s="6">
        <f t="shared" si="1034"/>
        <v>1</v>
      </c>
      <c r="O1039" s="6">
        <f t="shared" si="1034"/>
        <v>1</v>
      </c>
      <c r="P1039" s="6">
        <f t="shared" si="1034"/>
        <v>1</v>
      </c>
      <c r="Q1039" s="6">
        <f t="shared" si="1034"/>
        <v>1</v>
      </c>
      <c r="R1039" s="6">
        <f t="shared" si="1034"/>
        <v>1</v>
      </c>
    </row>
    <row r="1040" spans="1:18" ht="13">
      <c r="A1040" s="11" t="s">
        <v>2478</v>
      </c>
      <c r="B1040" s="17">
        <f>VLOOKUP(A1040,list!A:P,16,FALSE)</f>
        <v>46056</v>
      </c>
      <c r="C1040" s="18">
        <f>VLOOKUP(A1040,list!A:P,3,FALSE)</f>
        <v>1120</v>
      </c>
      <c r="D1040" s="6" t="str">
        <f>VLOOKUP(A1040,list!A:P,12,FALSE)</f>
        <v>Stavros Niarchos Park Area</v>
      </c>
      <c r="E1040" s="6" t="str">
        <f t="shared" ref="E1040:R1040" si="1035">IF($B1040&lt;E$3,1,"")</f>
        <v/>
      </c>
      <c r="F1040" s="6" t="str">
        <f t="shared" si="1035"/>
        <v/>
      </c>
      <c r="G1040" s="6" t="str">
        <f t="shared" si="1035"/>
        <v/>
      </c>
      <c r="H1040" s="6" t="str">
        <f t="shared" si="1035"/>
        <v/>
      </c>
      <c r="I1040" s="6" t="str">
        <f t="shared" si="1035"/>
        <v/>
      </c>
      <c r="J1040" s="6" t="str">
        <f t="shared" si="1035"/>
        <v/>
      </c>
      <c r="K1040" s="6" t="str">
        <f t="shared" si="1035"/>
        <v/>
      </c>
      <c r="L1040" s="6" t="str">
        <f t="shared" si="1035"/>
        <v/>
      </c>
      <c r="M1040" s="6" t="str">
        <f t="shared" si="1035"/>
        <v/>
      </c>
      <c r="N1040" s="6" t="str">
        <f t="shared" si="1035"/>
        <v/>
      </c>
      <c r="O1040" s="6" t="str">
        <f t="shared" si="1035"/>
        <v/>
      </c>
      <c r="P1040" s="6" t="str">
        <f t="shared" si="1035"/>
        <v/>
      </c>
      <c r="Q1040" s="6" t="str">
        <f t="shared" si="1035"/>
        <v/>
      </c>
      <c r="R1040" s="6" t="str">
        <f t="shared" si="1035"/>
        <v/>
      </c>
    </row>
    <row r="1041" spans="1:18" ht="13">
      <c r="A1041" s="11" t="s">
        <v>4024</v>
      </c>
      <c r="B1041" s="17">
        <f>VLOOKUP(A1041,list!A:P,16,FALSE)</f>
        <v>46056</v>
      </c>
      <c r="C1041" s="18">
        <f>VLOOKUP(A1041,list!A:P,3,FALSE)</f>
        <v>2240</v>
      </c>
      <c r="D1041" s="6" t="str">
        <f>VLOOKUP(A1041,list!A:P,12,FALSE)</f>
        <v>Chalandri</v>
      </c>
      <c r="E1041" s="6" t="str">
        <f t="shared" ref="E1041:R1041" si="1036">IF($B1041&lt;E$3,1,"")</f>
        <v/>
      </c>
      <c r="F1041" s="6" t="str">
        <f t="shared" si="1036"/>
        <v/>
      </c>
      <c r="G1041" s="6" t="str">
        <f t="shared" si="1036"/>
        <v/>
      </c>
      <c r="H1041" s="6" t="str">
        <f t="shared" si="1036"/>
        <v/>
      </c>
      <c r="I1041" s="6" t="str">
        <f t="shared" si="1036"/>
        <v/>
      </c>
      <c r="J1041" s="6" t="str">
        <f t="shared" si="1036"/>
        <v/>
      </c>
      <c r="K1041" s="6" t="str">
        <f t="shared" si="1036"/>
        <v/>
      </c>
      <c r="L1041" s="6" t="str">
        <f t="shared" si="1036"/>
        <v/>
      </c>
      <c r="M1041" s="6" t="str">
        <f t="shared" si="1036"/>
        <v/>
      </c>
      <c r="N1041" s="6" t="str">
        <f t="shared" si="1036"/>
        <v/>
      </c>
      <c r="O1041" s="6" t="str">
        <f t="shared" si="1036"/>
        <v/>
      </c>
      <c r="P1041" s="6" t="str">
        <f t="shared" si="1036"/>
        <v/>
      </c>
      <c r="Q1041" s="6" t="str">
        <f t="shared" si="1036"/>
        <v/>
      </c>
      <c r="R1041" s="6" t="str">
        <f t="shared" si="1036"/>
        <v/>
      </c>
    </row>
    <row r="1042" spans="1:18" ht="13">
      <c r="A1042" s="11" t="s">
        <v>2481</v>
      </c>
      <c r="B1042" s="17">
        <f>VLOOKUP(A1042,list!A:P,16,FALSE)</f>
        <v>45994</v>
      </c>
      <c r="C1042" s="18">
        <f>VLOOKUP(A1042,list!A:P,3,FALSE)</f>
        <v>1590</v>
      </c>
      <c r="D1042" s="6" t="str">
        <f>VLOOKUP(A1042,list!A:P,12,FALSE)</f>
        <v>Kolonaki</v>
      </c>
      <c r="E1042" s="6" t="str">
        <f t="shared" ref="E1042:R1042" si="1037">IF($B1042&lt;E$3,1,"")</f>
        <v/>
      </c>
      <c r="F1042" s="6" t="str">
        <f t="shared" si="1037"/>
        <v/>
      </c>
      <c r="G1042" s="6" t="str">
        <f t="shared" si="1037"/>
        <v/>
      </c>
      <c r="H1042" s="6" t="str">
        <f t="shared" si="1037"/>
        <v/>
      </c>
      <c r="I1042" s="6" t="str">
        <f t="shared" si="1037"/>
        <v/>
      </c>
      <c r="J1042" s="6" t="str">
        <f t="shared" si="1037"/>
        <v/>
      </c>
      <c r="K1042" s="6" t="str">
        <f t="shared" si="1037"/>
        <v/>
      </c>
      <c r="L1042" s="6" t="str">
        <f t="shared" si="1037"/>
        <v/>
      </c>
      <c r="M1042" s="6" t="str">
        <f t="shared" si="1037"/>
        <v/>
      </c>
      <c r="N1042" s="6" t="str">
        <f t="shared" si="1037"/>
        <v/>
      </c>
      <c r="O1042" s="6" t="str">
        <f t="shared" si="1037"/>
        <v/>
      </c>
      <c r="P1042" s="6" t="str">
        <f t="shared" si="1037"/>
        <v/>
      </c>
      <c r="Q1042" s="6" t="str">
        <f t="shared" si="1037"/>
        <v/>
      </c>
      <c r="R1042" s="6" t="str">
        <f t="shared" si="1037"/>
        <v/>
      </c>
    </row>
    <row r="1043" spans="1:18" ht="13">
      <c r="A1043" s="11" t="s">
        <v>667</v>
      </c>
      <c r="B1043" s="17">
        <f>VLOOKUP(A1043,list!A:P,16,FALSE)</f>
        <v>45629</v>
      </c>
      <c r="C1043" s="18">
        <f>VLOOKUP(A1043,list!A:P,3,FALSE)</f>
        <v>870</v>
      </c>
      <c r="D1043" s="6" t="str">
        <f>VLOOKUP(A1043,list!A:P,12,FALSE)</f>
        <v>Acropolis</v>
      </c>
      <c r="E1043" s="6" t="str">
        <f t="shared" ref="E1043:R1043" si="1038">IF($B1043&lt;E$3,1,"")</f>
        <v/>
      </c>
      <c r="F1043" s="6" t="str">
        <f t="shared" si="1038"/>
        <v/>
      </c>
      <c r="G1043" s="6">
        <f t="shared" si="1038"/>
        <v>1</v>
      </c>
      <c r="H1043" s="6">
        <f t="shared" si="1038"/>
        <v>1</v>
      </c>
      <c r="I1043" s="6">
        <f t="shared" si="1038"/>
        <v>1</v>
      </c>
      <c r="J1043" s="6">
        <f t="shared" si="1038"/>
        <v>1</v>
      </c>
      <c r="K1043" s="6">
        <f t="shared" si="1038"/>
        <v>1</v>
      </c>
      <c r="L1043" s="6">
        <f t="shared" si="1038"/>
        <v>1</v>
      </c>
      <c r="M1043" s="6">
        <f t="shared" si="1038"/>
        <v>1</v>
      </c>
      <c r="N1043" s="6">
        <f t="shared" si="1038"/>
        <v>1</v>
      </c>
      <c r="O1043" s="6">
        <f t="shared" si="1038"/>
        <v>1</v>
      </c>
      <c r="P1043" s="6">
        <f t="shared" si="1038"/>
        <v>1</v>
      </c>
      <c r="Q1043" s="6">
        <f t="shared" si="1038"/>
        <v>1</v>
      </c>
      <c r="R1043" s="6">
        <f t="shared" si="1038"/>
        <v>1</v>
      </c>
    </row>
    <row r="1044" spans="1:18" ht="13">
      <c r="A1044" s="11" t="s">
        <v>670</v>
      </c>
      <c r="B1044" s="17">
        <f>VLOOKUP(A1044,list!A:P,16,FALSE)</f>
        <v>45629</v>
      </c>
      <c r="C1044" s="18">
        <f>VLOOKUP(A1044,list!A:P,3,FALSE)</f>
        <v>870</v>
      </c>
      <c r="D1044" s="6" t="str">
        <f>VLOOKUP(A1044,list!A:P,12,FALSE)</f>
        <v>Acropolis</v>
      </c>
      <c r="E1044" s="6" t="str">
        <f t="shared" ref="E1044:R1044" si="1039">IF($B1044&lt;E$3,1,"")</f>
        <v/>
      </c>
      <c r="F1044" s="6" t="str">
        <f t="shared" si="1039"/>
        <v/>
      </c>
      <c r="G1044" s="6">
        <f t="shared" si="1039"/>
        <v>1</v>
      </c>
      <c r="H1044" s="6">
        <f t="shared" si="1039"/>
        <v>1</v>
      </c>
      <c r="I1044" s="6">
        <f t="shared" si="1039"/>
        <v>1</v>
      </c>
      <c r="J1044" s="6">
        <f t="shared" si="1039"/>
        <v>1</v>
      </c>
      <c r="K1044" s="6">
        <f t="shared" si="1039"/>
        <v>1</v>
      </c>
      <c r="L1044" s="6">
        <f t="shared" si="1039"/>
        <v>1</v>
      </c>
      <c r="M1044" s="6">
        <f t="shared" si="1039"/>
        <v>1</v>
      </c>
      <c r="N1044" s="6">
        <f t="shared" si="1039"/>
        <v>1</v>
      </c>
      <c r="O1044" s="6">
        <f t="shared" si="1039"/>
        <v>1</v>
      </c>
      <c r="P1044" s="6">
        <f t="shared" si="1039"/>
        <v>1</v>
      </c>
      <c r="Q1044" s="6">
        <f t="shared" si="1039"/>
        <v>1</v>
      </c>
      <c r="R1044" s="6">
        <f t="shared" si="1039"/>
        <v>1</v>
      </c>
    </row>
    <row r="1045" spans="1:18" ht="13">
      <c r="A1045" s="11" t="s">
        <v>673</v>
      </c>
      <c r="B1045" s="17">
        <f>VLOOKUP(A1045,list!A:P,16,FALSE)</f>
        <v>45629</v>
      </c>
      <c r="C1045" s="18">
        <f>VLOOKUP(A1045,list!A:P,3,FALSE)</f>
        <v>910</v>
      </c>
      <c r="D1045" s="6" t="str">
        <f>VLOOKUP(A1045,list!A:P,12,FALSE)</f>
        <v>Marousi</v>
      </c>
      <c r="E1045" s="6" t="str">
        <f t="shared" ref="E1045:R1045" si="1040">IF($B1045&lt;E$3,1,"")</f>
        <v/>
      </c>
      <c r="F1045" s="6" t="str">
        <f t="shared" si="1040"/>
        <v/>
      </c>
      <c r="G1045" s="6">
        <f t="shared" si="1040"/>
        <v>1</v>
      </c>
      <c r="H1045" s="6">
        <f t="shared" si="1040"/>
        <v>1</v>
      </c>
      <c r="I1045" s="6">
        <f t="shared" si="1040"/>
        <v>1</v>
      </c>
      <c r="J1045" s="6">
        <f t="shared" si="1040"/>
        <v>1</v>
      </c>
      <c r="K1045" s="6">
        <f t="shared" si="1040"/>
        <v>1</v>
      </c>
      <c r="L1045" s="6">
        <f t="shared" si="1040"/>
        <v>1</v>
      </c>
      <c r="M1045" s="6">
        <f t="shared" si="1040"/>
        <v>1</v>
      </c>
      <c r="N1045" s="6">
        <f t="shared" si="1040"/>
        <v>1</v>
      </c>
      <c r="O1045" s="6">
        <f t="shared" si="1040"/>
        <v>1</v>
      </c>
      <c r="P1045" s="6">
        <f t="shared" si="1040"/>
        <v>1</v>
      </c>
      <c r="Q1045" s="6">
        <f t="shared" si="1040"/>
        <v>1</v>
      </c>
      <c r="R1045" s="6">
        <f t="shared" si="1040"/>
        <v>1</v>
      </c>
    </row>
    <row r="1046" spans="1:18" ht="13">
      <c r="A1046" s="11" t="s">
        <v>676</v>
      </c>
      <c r="B1046" s="17">
        <f>VLOOKUP(A1046,list!A:P,16,FALSE)</f>
        <v>45629</v>
      </c>
      <c r="C1046" s="18">
        <f>VLOOKUP(A1046,list!A:P,3,FALSE)</f>
        <v>940</v>
      </c>
      <c r="D1046" s="6" t="str">
        <f>VLOOKUP(A1046,list!A:P,12,FALSE)</f>
        <v>Marousi</v>
      </c>
      <c r="E1046" s="6" t="str">
        <f t="shared" ref="E1046:R1046" si="1041">IF($B1046&lt;E$3,1,"")</f>
        <v/>
      </c>
      <c r="F1046" s="6" t="str">
        <f t="shared" si="1041"/>
        <v/>
      </c>
      <c r="G1046" s="6">
        <f t="shared" si="1041"/>
        <v>1</v>
      </c>
      <c r="H1046" s="6">
        <f t="shared" si="1041"/>
        <v>1</v>
      </c>
      <c r="I1046" s="6">
        <f t="shared" si="1041"/>
        <v>1</v>
      </c>
      <c r="J1046" s="6">
        <f t="shared" si="1041"/>
        <v>1</v>
      </c>
      <c r="K1046" s="6">
        <f t="shared" si="1041"/>
        <v>1</v>
      </c>
      <c r="L1046" s="6">
        <f t="shared" si="1041"/>
        <v>1</v>
      </c>
      <c r="M1046" s="6">
        <f t="shared" si="1041"/>
        <v>1</v>
      </c>
      <c r="N1046" s="6">
        <f t="shared" si="1041"/>
        <v>1</v>
      </c>
      <c r="O1046" s="6">
        <f t="shared" si="1041"/>
        <v>1</v>
      </c>
      <c r="P1046" s="6">
        <f t="shared" si="1041"/>
        <v>1</v>
      </c>
      <c r="Q1046" s="6">
        <f t="shared" si="1041"/>
        <v>1</v>
      </c>
      <c r="R1046" s="6">
        <f t="shared" si="1041"/>
        <v>1</v>
      </c>
    </row>
    <row r="1047" spans="1:18" ht="13">
      <c r="A1047" s="11" t="s">
        <v>2484</v>
      </c>
      <c r="B1047" s="17">
        <f>VLOOKUP(A1047,list!A:P,16,FALSE)</f>
        <v>45629</v>
      </c>
      <c r="C1047" s="18">
        <f>VLOOKUP(A1047,list!A:P,3,FALSE)</f>
        <v>960</v>
      </c>
      <c r="D1047" s="6" t="str">
        <f>VLOOKUP(A1047,list!A:P,12,FALSE)</f>
        <v>Ampelokipoi</v>
      </c>
      <c r="E1047" s="6" t="str">
        <f t="shared" ref="E1047:R1047" si="1042">IF($B1047&lt;E$3,1,"")</f>
        <v/>
      </c>
      <c r="F1047" s="6" t="str">
        <f t="shared" si="1042"/>
        <v/>
      </c>
      <c r="G1047" s="6">
        <f t="shared" si="1042"/>
        <v>1</v>
      </c>
      <c r="H1047" s="6">
        <f t="shared" si="1042"/>
        <v>1</v>
      </c>
      <c r="I1047" s="6">
        <f t="shared" si="1042"/>
        <v>1</v>
      </c>
      <c r="J1047" s="6">
        <f t="shared" si="1042"/>
        <v>1</v>
      </c>
      <c r="K1047" s="6">
        <f t="shared" si="1042"/>
        <v>1</v>
      </c>
      <c r="L1047" s="6">
        <f t="shared" si="1042"/>
        <v>1</v>
      </c>
      <c r="M1047" s="6">
        <f t="shared" si="1042"/>
        <v>1</v>
      </c>
      <c r="N1047" s="6">
        <f t="shared" si="1042"/>
        <v>1</v>
      </c>
      <c r="O1047" s="6">
        <f t="shared" si="1042"/>
        <v>1</v>
      </c>
      <c r="P1047" s="6">
        <f t="shared" si="1042"/>
        <v>1</v>
      </c>
      <c r="Q1047" s="6">
        <f t="shared" si="1042"/>
        <v>1</v>
      </c>
      <c r="R1047" s="6">
        <f t="shared" si="1042"/>
        <v>1</v>
      </c>
    </row>
    <row r="1048" spans="1:18" ht="13">
      <c r="A1048" s="11" t="s">
        <v>2487</v>
      </c>
      <c r="B1048" s="17">
        <f>VLOOKUP(A1048,list!A:P,16,FALSE)</f>
        <v>45629</v>
      </c>
      <c r="C1048" s="18">
        <f>VLOOKUP(A1048,list!A:P,3,FALSE)</f>
        <v>970</v>
      </c>
      <c r="D1048" s="6" t="str">
        <f>VLOOKUP(A1048,list!A:P,12,FALSE)</f>
        <v>Pangrati</v>
      </c>
      <c r="E1048" s="6" t="str">
        <f t="shared" ref="E1048:R1048" si="1043">IF($B1048&lt;E$3,1,"")</f>
        <v/>
      </c>
      <c r="F1048" s="6" t="str">
        <f t="shared" si="1043"/>
        <v/>
      </c>
      <c r="G1048" s="6">
        <f t="shared" si="1043"/>
        <v>1</v>
      </c>
      <c r="H1048" s="6">
        <f t="shared" si="1043"/>
        <v>1</v>
      </c>
      <c r="I1048" s="6">
        <f t="shared" si="1043"/>
        <v>1</v>
      </c>
      <c r="J1048" s="6">
        <f t="shared" si="1043"/>
        <v>1</v>
      </c>
      <c r="K1048" s="6">
        <f t="shared" si="1043"/>
        <v>1</v>
      </c>
      <c r="L1048" s="6">
        <f t="shared" si="1043"/>
        <v>1</v>
      </c>
      <c r="M1048" s="6">
        <f t="shared" si="1043"/>
        <v>1</v>
      </c>
      <c r="N1048" s="6">
        <f t="shared" si="1043"/>
        <v>1</v>
      </c>
      <c r="O1048" s="6">
        <f t="shared" si="1043"/>
        <v>1</v>
      </c>
      <c r="P1048" s="6">
        <f t="shared" si="1043"/>
        <v>1</v>
      </c>
      <c r="Q1048" s="6">
        <f t="shared" si="1043"/>
        <v>1</v>
      </c>
      <c r="R1048" s="6">
        <f t="shared" si="1043"/>
        <v>1</v>
      </c>
    </row>
    <row r="1049" spans="1:18" ht="13">
      <c r="A1049" s="11" t="s">
        <v>679</v>
      </c>
      <c r="B1049" s="17">
        <f>VLOOKUP(A1049,list!A:P,16,FALSE)</f>
        <v>45629</v>
      </c>
      <c r="C1049" s="18">
        <f>VLOOKUP(A1049,list!A:P,3,FALSE)</f>
        <v>1000</v>
      </c>
      <c r="D1049" s="6" t="str">
        <f>VLOOKUP(A1049,list!A:P,12,FALSE)</f>
        <v>Marousi</v>
      </c>
      <c r="E1049" s="6" t="str">
        <f t="shared" ref="E1049:R1049" si="1044">IF($B1049&lt;E$3,1,"")</f>
        <v/>
      </c>
      <c r="F1049" s="6" t="str">
        <f t="shared" si="1044"/>
        <v/>
      </c>
      <c r="G1049" s="6">
        <f t="shared" si="1044"/>
        <v>1</v>
      </c>
      <c r="H1049" s="6">
        <f t="shared" si="1044"/>
        <v>1</v>
      </c>
      <c r="I1049" s="6">
        <f t="shared" si="1044"/>
        <v>1</v>
      </c>
      <c r="J1049" s="6">
        <f t="shared" si="1044"/>
        <v>1</v>
      </c>
      <c r="K1049" s="6">
        <f t="shared" si="1044"/>
        <v>1</v>
      </c>
      <c r="L1049" s="6">
        <f t="shared" si="1044"/>
        <v>1</v>
      </c>
      <c r="M1049" s="6">
        <f t="shared" si="1044"/>
        <v>1</v>
      </c>
      <c r="N1049" s="6">
        <f t="shared" si="1044"/>
        <v>1</v>
      </c>
      <c r="O1049" s="6">
        <f t="shared" si="1044"/>
        <v>1</v>
      </c>
      <c r="P1049" s="6">
        <f t="shared" si="1044"/>
        <v>1</v>
      </c>
      <c r="Q1049" s="6">
        <f t="shared" si="1044"/>
        <v>1</v>
      </c>
      <c r="R1049" s="6">
        <f t="shared" si="1044"/>
        <v>1</v>
      </c>
    </row>
    <row r="1050" spans="1:18" ht="13">
      <c r="A1050" s="11" t="s">
        <v>2490</v>
      </c>
      <c r="B1050" s="17">
        <f>VLOOKUP(A1050,list!A:P,16,FALSE)</f>
        <v>45629</v>
      </c>
      <c r="C1050" s="18">
        <f>VLOOKUP(A1050,list!A:P,3,FALSE)</f>
        <v>1080</v>
      </c>
      <c r="D1050" s="6" t="str">
        <f>VLOOKUP(A1050,list!A:P,12,FALSE)</f>
        <v>Vasilissis Sofias Avenue</v>
      </c>
      <c r="E1050" s="6" t="str">
        <f t="shared" ref="E1050:R1050" si="1045">IF($B1050&lt;E$3,1,"")</f>
        <v/>
      </c>
      <c r="F1050" s="6" t="str">
        <f t="shared" si="1045"/>
        <v/>
      </c>
      <c r="G1050" s="6">
        <f t="shared" si="1045"/>
        <v>1</v>
      </c>
      <c r="H1050" s="6">
        <f t="shared" si="1045"/>
        <v>1</v>
      </c>
      <c r="I1050" s="6">
        <f t="shared" si="1045"/>
        <v>1</v>
      </c>
      <c r="J1050" s="6">
        <f t="shared" si="1045"/>
        <v>1</v>
      </c>
      <c r="K1050" s="6">
        <f t="shared" si="1045"/>
        <v>1</v>
      </c>
      <c r="L1050" s="6">
        <f t="shared" si="1045"/>
        <v>1</v>
      </c>
      <c r="M1050" s="6">
        <f t="shared" si="1045"/>
        <v>1</v>
      </c>
      <c r="N1050" s="6">
        <f t="shared" si="1045"/>
        <v>1</v>
      </c>
      <c r="O1050" s="6">
        <f t="shared" si="1045"/>
        <v>1</v>
      </c>
      <c r="P1050" s="6">
        <f t="shared" si="1045"/>
        <v>1</v>
      </c>
      <c r="Q1050" s="6">
        <f t="shared" si="1045"/>
        <v>1</v>
      </c>
      <c r="R1050" s="6">
        <f t="shared" si="1045"/>
        <v>1</v>
      </c>
    </row>
    <row r="1051" spans="1:18" ht="13">
      <c r="A1051" s="11" t="s">
        <v>2493</v>
      </c>
      <c r="B1051" s="17">
        <f>VLOOKUP(A1051,list!A:P,16,FALSE)</f>
        <v>45629</v>
      </c>
      <c r="C1051" s="18">
        <f>VLOOKUP(A1051,list!A:P,3,FALSE)</f>
        <v>1270</v>
      </c>
      <c r="D1051" s="6" t="str">
        <f>VLOOKUP(A1051,list!A:P,12,FALSE)</f>
        <v>Marousi</v>
      </c>
      <c r="E1051" s="6" t="str">
        <f t="shared" ref="E1051:R1051" si="1046">IF($B1051&lt;E$3,1,"")</f>
        <v/>
      </c>
      <c r="F1051" s="6" t="str">
        <f t="shared" si="1046"/>
        <v/>
      </c>
      <c r="G1051" s="6">
        <f t="shared" si="1046"/>
        <v>1</v>
      </c>
      <c r="H1051" s="6">
        <f t="shared" si="1046"/>
        <v>1</v>
      </c>
      <c r="I1051" s="6">
        <f t="shared" si="1046"/>
        <v>1</v>
      </c>
      <c r="J1051" s="6">
        <f t="shared" si="1046"/>
        <v>1</v>
      </c>
      <c r="K1051" s="6">
        <f t="shared" si="1046"/>
        <v>1</v>
      </c>
      <c r="L1051" s="6">
        <f t="shared" si="1046"/>
        <v>1</v>
      </c>
      <c r="M1051" s="6">
        <f t="shared" si="1046"/>
        <v>1</v>
      </c>
      <c r="N1051" s="6">
        <f t="shared" si="1046"/>
        <v>1</v>
      </c>
      <c r="O1051" s="6">
        <f t="shared" si="1046"/>
        <v>1</v>
      </c>
      <c r="P1051" s="6">
        <f t="shared" si="1046"/>
        <v>1</v>
      </c>
      <c r="Q1051" s="6">
        <f t="shared" si="1046"/>
        <v>1</v>
      </c>
      <c r="R1051" s="6">
        <f t="shared" si="1046"/>
        <v>1</v>
      </c>
    </row>
    <row r="1052" spans="1:18" ht="13">
      <c r="A1052" s="11" t="s">
        <v>2496</v>
      </c>
      <c r="B1052" s="17">
        <f>VLOOKUP(A1052,list!A:P,16,FALSE)</f>
        <v>45629</v>
      </c>
      <c r="C1052" s="18">
        <f>VLOOKUP(A1052,list!A:P,3,FALSE)</f>
        <v>1290</v>
      </c>
      <c r="D1052" s="6" t="str">
        <f>VLOOKUP(A1052,list!A:P,12,FALSE)</f>
        <v>Marousi</v>
      </c>
      <c r="E1052" s="6" t="str">
        <f t="shared" ref="E1052:R1052" si="1047">IF($B1052&lt;E$3,1,"")</f>
        <v/>
      </c>
      <c r="F1052" s="6" t="str">
        <f t="shared" si="1047"/>
        <v/>
      </c>
      <c r="G1052" s="6">
        <f t="shared" si="1047"/>
        <v>1</v>
      </c>
      <c r="H1052" s="6">
        <f t="shared" si="1047"/>
        <v>1</v>
      </c>
      <c r="I1052" s="6">
        <f t="shared" si="1047"/>
        <v>1</v>
      </c>
      <c r="J1052" s="6">
        <f t="shared" si="1047"/>
        <v>1</v>
      </c>
      <c r="K1052" s="6">
        <f t="shared" si="1047"/>
        <v>1</v>
      </c>
      <c r="L1052" s="6">
        <f t="shared" si="1047"/>
        <v>1</v>
      </c>
      <c r="M1052" s="6">
        <f t="shared" si="1047"/>
        <v>1</v>
      </c>
      <c r="N1052" s="6">
        <f t="shared" si="1047"/>
        <v>1</v>
      </c>
      <c r="O1052" s="6">
        <f t="shared" si="1047"/>
        <v>1</v>
      </c>
      <c r="P1052" s="6">
        <f t="shared" si="1047"/>
        <v>1</v>
      </c>
      <c r="Q1052" s="6">
        <f t="shared" si="1047"/>
        <v>1</v>
      </c>
      <c r="R1052" s="6">
        <f t="shared" si="1047"/>
        <v>1</v>
      </c>
    </row>
    <row r="1053" spans="1:18" ht="13">
      <c r="A1053" s="11" t="s">
        <v>4027</v>
      </c>
      <c r="B1053" s="17">
        <f>VLOOKUP(A1053,list!A:P,16,FALSE)</f>
        <v>45629</v>
      </c>
      <c r="C1053" s="18">
        <f>VLOOKUP(A1053,list!A:P,3,FALSE)</f>
        <v>1370</v>
      </c>
      <c r="D1053" s="6" t="str">
        <f>VLOOKUP(A1053,list!A:P,12,FALSE)</f>
        <v>Nea Smyrni</v>
      </c>
      <c r="E1053" s="6" t="str">
        <f t="shared" ref="E1053:R1053" si="1048">IF($B1053&lt;E$3,1,"")</f>
        <v/>
      </c>
      <c r="F1053" s="6" t="str">
        <f t="shared" si="1048"/>
        <v/>
      </c>
      <c r="G1053" s="6">
        <f t="shared" si="1048"/>
        <v>1</v>
      </c>
      <c r="H1053" s="6">
        <f t="shared" si="1048"/>
        <v>1</v>
      </c>
      <c r="I1053" s="6">
        <f t="shared" si="1048"/>
        <v>1</v>
      </c>
      <c r="J1053" s="6">
        <f t="shared" si="1048"/>
        <v>1</v>
      </c>
      <c r="K1053" s="6">
        <f t="shared" si="1048"/>
        <v>1</v>
      </c>
      <c r="L1053" s="6">
        <f t="shared" si="1048"/>
        <v>1</v>
      </c>
      <c r="M1053" s="6">
        <f t="shared" si="1048"/>
        <v>1</v>
      </c>
      <c r="N1053" s="6">
        <f t="shared" si="1048"/>
        <v>1</v>
      </c>
      <c r="O1053" s="6">
        <f t="shared" si="1048"/>
        <v>1</v>
      </c>
      <c r="P1053" s="6">
        <f t="shared" si="1048"/>
        <v>1</v>
      </c>
      <c r="Q1053" s="6">
        <f t="shared" si="1048"/>
        <v>1</v>
      </c>
      <c r="R1053" s="6">
        <f t="shared" si="1048"/>
        <v>1</v>
      </c>
    </row>
    <row r="1054" spans="1:18" ht="13">
      <c r="A1054" s="11" t="s">
        <v>4030</v>
      </c>
      <c r="B1054" s="17">
        <f>VLOOKUP(A1054,list!A:P,16,FALSE)</f>
        <v>45629</v>
      </c>
      <c r="C1054" s="18">
        <f>VLOOKUP(A1054,list!A:P,3,FALSE)</f>
        <v>1390</v>
      </c>
      <c r="D1054" s="6" t="str">
        <f>VLOOKUP(A1054,list!A:P,12,FALSE)</f>
        <v>Ampelokipoi</v>
      </c>
      <c r="E1054" s="6" t="str">
        <f t="shared" ref="E1054:R1054" si="1049">IF($B1054&lt;E$3,1,"")</f>
        <v/>
      </c>
      <c r="F1054" s="6" t="str">
        <f t="shared" si="1049"/>
        <v/>
      </c>
      <c r="G1054" s="6">
        <f t="shared" si="1049"/>
        <v>1</v>
      </c>
      <c r="H1054" s="6">
        <f t="shared" si="1049"/>
        <v>1</v>
      </c>
      <c r="I1054" s="6">
        <f t="shared" si="1049"/>
        <v>1</v>
      </c>
      <c r="J1054" s="6">
        <f t="shared" si="1049"/>
        <v>1</v>
      </c>
      <c r="K1054" s="6">
        <f t="shared" si="1049"/>
        <v>1</v>
      </c>
      <c r="L1054" s="6">
        <f t="shared" si="1049"/>
        <v>1</v>
      </c>
      <c r="M1054" s="6">
        <f t="shared" si="1049"/>
        <v>1</v>
      </c>
      <c r="N1054" s="6">
        <f t="shared" si="1049"/>
        <v>1</v>
      </c>
      <c r="O1054" s="6">
        <f t="shared" si="1049"/>
        <v>1</v>
      </c>
      <c r="P1054" s="6">
        <f t="shared" si="1049"/>
        <v>1</v>
      </c>
      <c r="Q1054" s="6">
        <f t="shared" si="1049"/>
        <v>1</v>
      </c>
      <c r="R1054" s="6">
        <f t="shared" si="1049"/>
        <v>1</v>
      </c>
    </row>
    <row r="1055" spans="1:18" ht="13">
      <c r="A1055" s="11" t="s">
        <v>2499</v>
      </c>
      <c r="B1055" s="17">
        <f>VLOOKUP(A1055,list!A:P,16,FALSE)</f>
        <v>45629</v>
      </c>
      <c r="C1055" s="18">
        <f>VLOOKUP(A1055,list!A:P,3,FALSE)</f>
        <v>1390</v>
      </c>
      <c r="D1055" s="6" t="str">
        <f>VLOOKUP(A1055,list!A:P,12,FALSE)</f>
        <v>Marousi</v>
      </c>
      <c r="E1055" s="6" t="str">
        <f t="shared" ref="E1055:R1055" si="1050">IF($B1055&lt;E$3,1,"")</f>
        <v/>
      </c>
      <c r="F1055" s="6" t="str">
        <f t="shared" si="1050"/>
        <v/>
      </c>
      <c r="G1055" s="6">
        <f t="shared" si="1050"/>
        <v>1</v>
      </c>
      <c r="H1055" s="6">
        <f t="shared" si="1050"/>
        <v>1</v>
      </c>
      <c r="I1055" s="6">
        <f t="shared" si="1050"/>
        <v>1</v>
      </c>
      <c r="J1055" s="6">
        <f t="shared" si="1050"/>
        <v>1</v>
      </c>
      <c r="K1055" s="6">
        <f t="shared" si="1050"/>
        <v>1</v>
      </c>
      <c r="L1055" s="6">
        <f t="shared" si="1050"/>
        <v>1</v>
      </c>
      <c r="M1055" s="6">
        <f t="shared" si="1050"/>
        <v>1</v>
      </c>
      <c r="N1055" s="6">
        <f t="shared" si="1050"/>
        <v>1</v>
      </c>
      <c r="O1055" s="6">
        <f t="shared" si="1050"/>
        <v>1</v>
      </c>
      <c r="P1055" s="6">
        <f t="shared" si="1050"/>
        <v>1</v>
      </c>
      <c r="Q1055" s="6">
        <f t="shared" si="1050"/>
        <v>1</v>
      </c>
      <c r="R1055" s="6">
        <f t="shared" si="1050"/>
        <v>1</v>
      </c>
    </row>
    <row r="1056" spans="1:18" ht="13">
      <c r="A1056" s="11" t="s">
        <v>2502</v>
      </c>
      <c r="B1056" s="17">
        <f>VLOOKUP(A1056,list!A:P,16,FALSE)</f>
        <v>45629</v>
      </c>
      <c r="C1056" s="18">
        <f>VLOOKUP(A1056,list!A:P,3,FALSE)</f>
        <v>1400</v>
      </c>
      <c r="D1056" s="6" t="str">
        <f>VLOOKUP(A1056,list!A:P,12,FALSE)</f>
        <v>Pangrati</v>
      </c>
      <c r="E1056" s="6" t="str">
        <f t="shared" ref="E1056:R1056" si="1051">IF($B1056&lt;E$3,1,"")</f>
        <v/>
      </c>
      <c r="F1056" s="6" t="str">
        <f t="shared" si="1051"/>
        <v/>
      </c>
      <c r="G1056" s="6">
        <f t="shared" si="1051"/>
        <v>1</v>
      </c>
      <c r="H1056" s="6">
        <f t="shared" si="1051"/>
        <v>1</v>
      </c>
      <c r="I1056" s="6">
        <f t="shared" si="1051"/>
        <v>1</v>
      </c>
      <c r="J1056" s="6">
        <f t="shared" si="1051"/>
        <v>1</v>
      </c>
      <c r="K1056" s="6">
        <f t="shared" si="1051"/>
        <v>1</v>
      </c>
      <c r="L1056" s="6">
        <f t="shared" si="1051"/>
        <v>1</v>
      </c>
      <c r="M1056" s="6">
        <f t="shared" si="1051"/>
        <v>1</v>
      </c>
      <c r="N1056" s="6">
        <f t="shared" si="1051"/>
        <v>1</v>
      </c>
      <c r="O1056" s="6">
        <f t="shared" si="1051"/>
        <v>1</v>
      </c>
      <c r="P1056" s="6">
        <f t="shared" si="1051"/>
        <v>1</v>
      </c>
      <c r="Q1056" s="6">
        <f t="shared" si="1051"/>
        <v>1</v>
      </c>
      <c r="R1056" s="6">
        <f t="shared" si="1051"/>
        <v>1</v>
      </c>
    </row>
    <row r="1057" spans="1:18" ht="13">
      <c r="A1057" s="11" t="s">
        <v>4033</v>
      </c>
      <c r="B1057" s="17">
        <f>VLOOKUP(A1057,list!A:P,16,FALSE)</f>
        <v>45629</v>
      </c>
      <c r="C1057" s="18">
        <f>VLOOKUP(A1057,list!A:P,3,FALSE)</f>
        <v>1400</v>
      </c>
      <c r="D1057" s="6" t="str">
        <f>VLOOKUP(A1057,list!A:P,12,FALSE)</f>
        <v>Marousi</v>
      </c>
      <c r="E1057" s="6" t="str">
        <f t="shared" ref="E1057:R1057" si="1052">IF($B1057&lt;E$3,1,"")</f>
        <v/>
      </c>
      <c r="F1057" s="6" t="str">
        <f t="shared" si="1052"/>
        <v/>
      </c>
      <c r="G1057" s="6">
        <f t="shared" si="1052"/>
        <v>1</v>
      </c>
      <c r="H1057" s="6">
        <f t="shared" si="1052"/>
        <v>1</v>
      </c>
      <c r="I1057" s="6">
        <f t="shared" si="1052"/>
        <v>1</v>
      </c>
      <c r="J1057" s="6">
        <f t="shared" si="1052"/>
        <v>1</v>
      </c>
      <c r="K1057" s="6">
        <f t="shared" si="1052"/>
        <v>1</v>
      </c>
      <c r="L1057" s="6">
        <f t="shared" si="1052"/>
        <v>1</v>
      </c>
      <c r="M1057" s="6">
        <f t="shared" si="1052"/>
        <v>1</v>
      </c>
      <c r="N1057" s="6">
        <f t="shared" si="1052"/>
        <v>1</v>
      </c>
      <c r="O1057" s="6">
        <f t="shared" si="1052"/>
        <v>1</v>
      </c>
      <c r="P1057" s="6">
        <f t="shared" si="1052"/>
        <v>1</v>
      </c>
      <c r="Q1057" s="6">
        <f t="shared" si="1052"/>
        <v>1</v>
      </c>
      <c r="R1057" s="6">
        <f t="shared" si="1052"/>
        <v>1</v>
      </c>
    </row>
    <row r="1058" spans="1:18" ht="13">
      <c r="A1058" s="11" t="s">
        <v>2505</v>
      </c>
      <c r="B1058" s="17">
        <f>VLOOKUP(A1058,list!A:P,16,FALSE)</f>
        <v>45629</v>
      </c>
      <c r="C1058" s="18">
        <f>VLOOKUP(A1058,list!A:P,3,FALSE)</f>
        <v>1410</v>
      </c>
      <c r="D1058" s="6" t="str">
        <f>VLOOKUP(A1058,list!A:P,12,FALSE)</f>
        <v>Alimos</v>
      </c>
      <c r="E1058" s="6" t="str">
        <f t="shared" ref="E1058:R1058" si="1053">IF($B1058&lt;E$3,1,"")</f>
        <v/>
      </c>
      <c r="F1058" s="6" t="str">
        <f t="shared" si="1053"/>
        <v/>
      </c>
      <c r="G1058" s="6">
        <f t="shared" si="1053"/>
        <v>1</v>
      </c>
      <c r="H1058" s="6">
        <f t="shared" si="1053"/>
        <v>1</v>
      </c>
      <c r="I1058" s="6">
        <f t="shared" si="1053"/>
        <v>1</v>
      </c>
      <c r="J1058" s="6">
        <f t="shared" si="1053"/>
        <v>1</v>
      </c>
      <c r="K1058" s="6">
        <f t="shared" si="1053"/>
        <v>1</v>
      </c>
      <c r="L1058" s="6">
        <f t="shared" si="1053"/>
        <v>1</v>
      </c>
      <c r="M1058" s="6">
        <f t="shared" si="1053"/>
        <v>1</v>
      </c>
      <c r="N1058" s="6">
        <f t="shared" si="1053"/>
        <v>1</v>
      </c>
      <c r="O1058" s="6">
        <f t="shared" si="1053"/>
        <v>1</v>
      </c>
      <c r="P1058" s="6">
        <f t="shared" si="1053"/>
        <v>1</v>
      </c>
      <c r="Q1058" s="6">
        <f t="shared" si="1053"/>
        <v>1</v>
      </c>
      <c r="R1058" s="6">
        <f t="shared" si="1053"/>
        <v>1</v>
      </c>
    </row>
    <row r="1059" spans="1:18" ht="13">
      <c r="A1059" s="11" t="s">
        <v>2508</v>
      </c>
      <c r="B1059" s="17">
        <f>VLOOKUP(A1059,list!A:P,16,FALSE)</f>
        <v>45629</v>
      </c>
      <c r="C1059" s="18">
        <f>VLOOKUP(A1059,list!A:P,3,FALSE)</f>
        <v>1460</v>
      </c>
      <c r="D1059" s="6" t="str">
        <f>VLOOKUP(A1059,list!A:P,12,FALSE)</f>
        <v>Palaio Faliro</v>
      </c>
      <c r="E1059" s="6" t="str">
        <f t="shared" ref="E1059:R1059" si="1054">IF($B1059&lt;E$3,1,"")</f>
        <v/>
      </c>
      <c r="F1059" s="6" t="str">
        <f t="shared" si="1054"/>
        <v/>
      </c>
      <c r="G1059" s="6">
        <f t="shared" si="1054"/>
        <v>1</v>
      </c>
      <c r="H1059" s="6">
        <f t="shared" si="1054"/>
        <v>1</v>
      </c>
      <c r="I1059" s="6">
        <f t="shared" si="1054"/>
        <v>1</v>
      </c>
      <c r="J1059" s="6">
        <f t="shared" si="1054"/>
        <v>1</v>
      </c>
      <c r="K1059" s="6">
        <f t="shared" si="1054"/>
        <v>1</v>
      </c>
      <c r="L1059" s="6">
        <f t="shared" si="1054"/>
        <v>1</v>
      </c>
      <c r="M1059" s="6">
        <f t="shared" si="1054"/>
        <v>1</v>
      </c>
      <c r="N1059" s="6">
        <f t="shared" si="1054"/>
        <v>1</v>
      </c>
      <c r="O1059" s="6">
        <f t="shared" si="1054"/>
        <v>1</v>
      </c>
      <c r="P1059" s="6">
        <f t="shared" si="1054"/>
        <v>1</v>
      </c>
      <c r="Q1059" s="6">
        <f t="shared" si="1054"/>
        <v>1</v>
      </c>
      <c r="R1059" s="6">
        <f t="shared" si="1054"/>
        <v>1</v>
      </c>
    </row>
    <row r="1060" spans="1:18" ht="13">
      <c r="A1060" s="11" t="s">
        <v>4036</v>
      </c>
      <c r="B1060" s="17">
        <f>VLOOKUP(A1060,list!A:P,16,FALSE)</f>
        <v>45629</v>
      </c>
      <c r="C1060" s="18">
        <f>VLOOKUP(A1060,list!A:P,3,FALSE)</f>
        <v>1710</v>
      </c>
      <c r="D1060" s="6" t="str">
        <f>VLOOKUP(A1060,list!A:P,12,FALSE)</f>
        <v>Chalandri</v>
      </c>
      <c r="E1060" s="6" t="str">
        <f t="shared" ref="E1060:R1060" si="1055">IF($B1060&lt;E$3,1,"")</f>
        <v/>
      </c>
      <c r="F1060" s="6" t="str">
        <f t="shared" si="1055"/>
        <v/>
      </c>
      <c r="G1060" s="6">
        <f t="shared" si="1055"/>
        <v>1</v>
      </c>
      <c r="H1060" s="6">
        <f t="shared" si="1055"/>
        <v>1</v>
      </c>
      <c r="I1060" s="6">
        <f t="shared" si="1055"/>
        <v>1</v>
      </c>
      <c r="J1060" s="6">
        <f t="shared" si="1055"/>
        <v>1</v>
      </c>
      <c r="K1060" s="6">
        <f t="shared" si="1055"/>
        <v>1</v>
      </c>
      <c r="L1060" s="6">
        <f t="shared" si="1055"/>
        <v>1</v>
      </c>
      <c r="M1060" s="6">
        <f t="shared" si="1055"/>
        <v>1</v>
      </c>
      <c r="N1060" s="6">
        <f t="shared" si="1055"/>
        <v>1</v>
      </c>
      <c r="O1060" s="6">
        <f t="shared" si="1055"/>
        <v>1</v>
      </c>
      <c r="P1060" s="6">
        <f t="shared" si="1055"/>
        <v>1</v>
      </c>
      <c r="Q1060" s="6">
        <f t="shared" si="1055"/>
        <v>1</v>
      </c>
      <c r="R1060" s="6">
        <f t="shared" si="1055"/>
        <v>1</v>
      </c>
    </row>
    <row r="1061" spans="1:18" ht="13">
      <c r="A1061" s="11" t="s">
        <v>4039</v>
      </c>
      <c r="B1061" s="17">
        <f>VLOOKUP(A1061,list!A:P,16,FALSE)</f>
        <v>45629</v>
      </c>
      <c r="C1061" s="18">
        <f>VLOOKUP(A1061,list!A:P,3,FALSE)</f>
        <v>1810</v>
      </c>
      <c r="D1061" s="6" t="str">
        <f>VLOOKUP(A1061,list!A:P,12,FALSE)</f>
        <v>Marousi</v>
      </c>
      <c r="E1061" s="6" t="str">
        <f t="shared" ref="E1061:R1061" si="1056">IF($B1061&lt;E$3,1,"")</f>
        <v/>
      </c>
      <c r="F1061" s="6" t="str">
        <f t="shared" si="1056"/>
        <v/>
      </c>
      <c r="G1061" s="6">
        <f t="shared" si="1056"/>
        <v>1</v>
      </c>
      <c r="H1061" s="6">
        <f t="shared" si="1056"/>
        <v>1</v>
      </c>
      <c r="I1061" s="6">
        <f t="shared" si="1056"/>
        <v>1</v>
      </c>
      <c r="J1061" s="6">
        <f t="shared" si="1056"/>
        <v>1</v>
      </c>
      <c r="K1061" s="6">
        <f t="shared" si="1056"/>
        <v>1</v>
      </c>
      <c r="L1061" s="6">
        <f t="shared" si="1056"/>
        <v>1</v>
      </c>
      <c r="M1061" s="6">
        <f t="shared" si="1056"/>
        <v>1</v>
      </c>
      <c r="N1061" s="6">
        <f t="shared" si="1056"/>
        <v>1</v>
      </c>
      <c r="O1061" s="6">
        <f t="shared" si="1056"/>
        <v>1</v>
      </c>
      <c r="P1061" s="6">
        <f t="shared" si="1056"/>
        <v>1</v>
      </c>
      <c r="Q1061" s="6">
        <f t="shared" si="1056"/>
        <v>1</v>
      </c>
      <c r="R1061" s="6">
        <f t="shared" si="1056"/>
        <v>1</v>
      </c>
    </row>
    <row r="1062" spans="1:18" ht="13">
      <c r="A1062" s="11" t="s">
        <v>2511</v>
      </c>
      <c r="B1062" s="17">
        <f>VLOOKUP(A1062,list!A:P,16,FALSE)</f>
        <v>45629</v>
      </c>
      <c r="C1062" s="18">
        <f>VLOOKUP(A1062,list!A:P,3,FALSE)</f>
        <v>2020</v>
      </c>
      <c r="D1062" s="6" t="str">
        <f>VLOOKUP(A1062,list!A:P,12,FALSE)</f>
        <v>Kolonaki</v>
      </c>
      <c r="E1062" s="6" t="str">
        <f t="shared" ref="E1062:R1062" si="1057">IF($B1062&lt;E$3,1,"")</f>
        <v/>
      </c>
      <c r="F1062" s="6" t="str">
        <f t="shared" si="1057"/>
        <v/>
      </c>
      <c r="G1062" s="6">
        <f t="shared" si="1057"/>
        <v>1</v>
      </c>
      <c r="H1062" s="6">
        <f t="shared" si="1057"/>
        <v>1</v>
      </c>
      <c r="I1062" s="6">
        <f t="shared" si="1057"/>
        <v>1</v>
      </c>
      <c r="J1062" s="6">
        <f t="shared" si="1057"/>
        <v>1</v>
      </c>
      <c r="K1062" s="6">
        <f t="shared" si="1057"/>
        <v>1</v>
      </c>
      <c r="L1062" s="6">
        <f t="shared" si="1057"/>
        <v>1</v>
      </c>
      <c r="M1062" s="6">
        <f t="shared" si="1057"/>
        <v>1</v>
      </c>
      <c r="N1062" s="6">
        <f t="shared" si="1057"/>
        <v>1</v>
      </c>
      <c r="O1062" s="6">
        <f t="shared" si="1057"/>
        <v>1</v>
      </c>
      <c r="P1062" s="6">
        <f t="shared" si="1057"/>
        <v>1</v>
      </c>
      <c r="Q1062" s="6">
        <f t="shared" si="1057"/>
        <v>1</v>
      </c>
      <c r="R1062" s="6">
        <f t="shared" si="1057"/>
        <v>1</v>
      </c>
    </row>
    <row r="1063" spans="1:18" ht="13">
      <c r="A1063" s="11" t="s">
        <v>4042</v>
      </c>
      <c r="B1063" s="17">
        <f>VLOOKUP(A1063,list!A:P,16,FALSE)</f>
        <v>45629</v>
      </c>
      <c r="C1063" s="18">
        <f>VLOOKUP(A1063,list!A:P,3,FALSE)</f>
        <v>2110</v>
      </c>
      <c r="D1063" s="6" t="str">
        <f>VLOOKUP(A1063,list!A:P,12,FALSE)</f>
        <v>Agia Paraskevi</v>
      </c>
      <c r="E1063" s="6" t="str">
        <f t="shared" ref="E1063:R1063" si="1058">IF($B1063&lt;E$3,1,"")</f>
        <v/>
      </c>
      <c r="F1063" s="6" t="str">
        <f t="shared" si="1058"/>
        <v/>
      </c>
      <c r="G1063" s="6">
        <f t="shared" si="1058"/>
        <v>1</v>
      </c>
      <c r="H1063" s="6">
        <f t="shared" si="1058"/>
        <v>1</v>
      </c>
      <c r="I1063" s="6">
        <f t="shared" si="1058"/>
        <v>1</v>
      </c>
      <c r="J1063" s="6">
        <f t="shared" si="1058"/>
        <v>1</v>
      </c>
      <c r="K1063" s="6">
        <f t="shared" si="1058"/>
        <v>1</v>
      </c>
      <c r="L1063" s="6">
        <f t="shared" si="1058"/>
        <v>1</v>
      </c>
      <c r="M1063" s="6">
        <f t="shared" si="1058"/>
        <v>1</v>
      </c>
      <c r="N1063" s="6">
        <f t="shared" si="1058"/>
        <v>1</v>
      </c>
      <c r="O1063" s="6">
        <f t="shared" si="1058"/>
        <v>1</v>
      </c>
      <c r="P1063" s="6">
        <f t="shared" si="1058"/>
        <v>1</v>
      </c>
      <c r="Q1063" s="6">
        <f t="shared" si="1058"/>
        <v>1</v>
      </c>
      <c r="R1063" s="6">
        <f t="shared" si="1058"/>
        <v>1</v>
      </c>
    </row>
    <row r="1064" spans="1:18" ht="13">
      <c r="A1064" s="11" t="s">
        <v>4045</v>
      </c>
      <c r="B1064" s="17">
        <f>VLOOKUP(A1064,list!A:P,16,FALSE)</f>
        <v>45629</v>
      </c>
      <c r="C1064" s="18">
        <f>VLOOKUP(A1064,list!A:P,3,FALSE)</f>
        <v>3310</v>
      </c>
      <c r="D1064" s="6" t="str">
        <f>VLOOKUP(A1064,list!A:P,12,FALSE)</f>
        <v>Kolonaki</v>
      </c>
      <c r="E1064" s="6" t="str">
        <f t="shared" ref="E1064:R1064" si="1059">IF($B1064&lt;E$3,1,"")</f>
        <v/>
      </c>
      <c r="F1064" s="6" t="str">
        <f t="shared" si="1059"/>
        <v/>
      </c>
      <c r="G1064" s="6">
        <f t="shared" si="1059"/>
        <v>1</v>
      </c>
      <c r="H1064" s="6">
        <f t="shared" si="1059"/>
        <v>1</v>
      </c>
      <c r="I1064" s="6">
        <f t="shared" si="1059"/>
        <v>1</v>
      </c>
      <c r="J1064" s="6">
        <f t="shared" si="1059"/>
        <v>1</v>
      </c>
      <c r="K1064" s="6">
        <f t="shared" si="1059"/>
        <v>1</v>
      </c>
      <c r="L1064" s="6">
        <f t="shared" si="1059"/>
        <v>1</v>
      </c>
      <c r="M1064" s="6">
        <f t="shared" si="1059"/>
        <v>1</v>
      </c>
      <c r="N1064" s="6">
        <f t="shared" si="1059"/>
        <v>1</v>
      </c>
      <c r="O1064" s="6">
        <f t="shared" si="1059"/>
        <v>1</v>
      </c>
      <c r="P1064" s="6">
        <f t="shared" si="1059"/>
        <v>1</v>
      </c>
      <c r="Q1064" s="6">
        <f t="shared" si="1059"/>
        <v>1</v>
      </c>
      <c r="R1064" s="6">
        <f t="shared" si="1059"/>
        <v>1</v>
      </c>
    </row>
    <row r="1065" spans="1:18" ht="13">
      <c r="A1065" s="11" t="s">
        <v>682</v>
      </c>
      <c r="B1065" s="17">
        <f>VLOOKUP(A1065,list!A:P,16,FALSE)</f>
        <v>45872</v>
      </c>
      <c r="C1065" s="18">
        <f>VLOOKUP(A1065,list!A:P,3,FALSE)</f>
        <v>790</v>
      </c>
      <c r="D1065" s="6" t="str">
        <f>VLOOKUP(A1065,list!A:P,12,FALSE)</f>
        <v>Marousi</v>
      </c>
      <c r="E1065" s="6" t="str">
        <f t="shared" ref="E1065:R1065" si="1060">IF($B1065&lt;E$3,1,"")</f>
        <v/>
      </c>
      <c r="F1065" s="6" t="str">
        <f t="shared" si="1060"/>
        <v/>
      </c>
      <c r="G1065" s="6" t="str">
        <f t="shared" si="1060"/>
        <v/>
      </c>
      <c r="H1065" s="6" t="str">
        <f t="shared" si="1060"/>
        <v/>
      </c>
      <c r="I1065" s="6" t="str">
        <f t="shared" si="1060"/>
        <v/>
      </c>
      <c r="J1065" s="6" t="str">
        <f t="shared" si="1060"/>
        <v/>
      </c>
      <c r="K1065" s="6" t="str">
        <f t="shared" si="1060"/>
        <v/>
      </c>
      <c r="L1065" s="6" t="str">
        <f t="shared" si="1060"/>
        <v/>
      </c>
      <c r="M1065" s="6" t="str">
        <f t="shared" si="1060"/>
        <v/>
      </c>
      <c r="N1065" s="6" t="str">
        <f t="shared" si="1060"/>
        <v/>
      </c>
      <c r="O1065" s="6">
        <f t="shared" si="1060"/>
        <v>1</v>
      </c>
      <c r="P1065" s="6">
        <f t="shared" si="1060"/>
        <v>1</v>
      </c>
      <c r="Q1065" s="6">
        <f t="shared" si="1060"/>
        <v>1</v>
      </c>
      <c r="R1065" s="6">
        <f t="shared" si="1060"/>
        <v>1</v>
      </c>
    </row>
    <row r="1066" spans="1:18" ht="13">
      <c r="A1066" s="11" t="s">
        <v>2514</v>
      </c>
      <c r="B1066" s="17">
        <f>VLOOKUP(A1066,list!A:P,16,FALSE)</f>
        <v>45872</v>
      </c>
      <c r="C1066" s="18">
        <f>VLOOKUP(A1066,list!A:P,3,FALSE)</f>
        <v>1340</v>
      </c>
      <c r="D1066" s="6" t="str">
        <f>VLOOKUP(A1066,list!A:P,12,FALSE)</f>
        <v>Vrilissia</v>
      </c>
      <c r="E1066" s="6" t="str">
        <f t="shared" ref="E1066:R1066" si="1061">IF($B1066&lt;E$3,1,"")</f>
        <v/>
      </c>
      <c r="F1066" s="6" t="str">
        <f t="shared" si="1061"/>
        <v/>
      </c>
      <c r="G1066" s="6" t="str">
        <f t="shared" si="1061"/>
        <v/>
      </c>
      <c r="H1066" s="6" t="str">
        <f t="shared" si="1061"/>
        <v/>
      </c>
      <c r="I1066" s="6" t="str">
        <f t="shared" si="1061"/>
        <v/>
      </c>
      <c r="J1066" s="6" t="str">
        <f t="shared" si="1061"/>
        <v/>
      </c>
      <c r="K1066" s="6" t="str">
        <f t="shared" si="1061"/>
        <v/>
      </c>
      <c r="L1066" s="6" t="str">
        <f t="shared" si="1061"/>
        <v/>
      </c>
      <c r="M1066" s="6" t="str">
        <f t="shared" si="1061"/>
        <v/>
      </c>
      <c r="N1066" s="6" t="str">
        <f t="shared" si="1061"/>
        <v/>
      </c>
      <c r="O1066" s="6">
        <f t="shared" si="1061"/>
        <v>1</v>
      </c>
      <c r="P1066" s="6">
        <f t="shared" si="1061"/>
        <v>1</v>
      </c>
      <c r="Q1066" s="6">
        <f t="shared" si="1061"/>
        <v>1</v>
      </c>
      <c r="R1066" s="6">
        <f t="shared" si="1061"/>
        <v>1</v>
      </c>
    </row>
    <row r="1067" spans="1:18" ht="13">
      <c r="A1067" s="11" t="s">
        <v>4048</v>
      </c>
      <c r="B1067" s="17">
        <f>VLOOKUP(A1067,list!A:P,16,FALSE)</f>
        <v>45872</v>
      </c>
      <c r="C1067" s="18">
        <f>VLOOKUP(A1067,list!A:P,3,FALSE)</f>
        <v>1350</v>
      </c>
      <c r="D1067" s="6" t="str">
        <f>VLOOKUP(A1067,list!A:P,12,FALSE)</f>
        <v>Chalandri</v>
      </c>
      <c r="E1067" s="6" t="str">
        <f t="shared" ref="E1067:R1067" si="1062">IF($B1067&lt;E$3,1,"")</f>
        <v/>
      </c>
      <c r="F1067" s="6" t="str">
        <f t="shared" si="1062"/>
        <v/>
      </c>
      <c r="G1067" s="6" t="str">
        <f t="shared" si="1062"/>
        <v/>
      </c>
      <c r="H1067" s="6" t="str">
        <f t="shared" si="1062"/>
        <v/>
      </c>
      <c r="I1067" s="6" t="str">
        <f t="shared" si="1062"/>
        <v/>
      </c>
      <c r="J1067" s="6" t="str">
        <f t="shared" si="1062"/>
        <v/>
      </c>
      <c r="K1067" s="6" t="str">
        <f t="shared" si="1062"/>
        <v/>
      </c>
      <c r="L1067" s="6" t="str">
        <f t="shared" si="1062"/>
        <v/>
      </c>
      <c r="M1067" s="6" t="str">
        <f t="shared" si="1062"/>
        <v/>
      </c>
      <c r="N1067" s="6" t="str">
        <f t="shared" si="1062"/>
        <v/>
      </c>
      <c r="O1067" s="6">
        <f t="shared" si="1062"/>
        <v>1</v>
      </c>
      <c r="P1067" s="6">
        <f t="shared" si="1062"/>
        <v>1</v>
      </c>
      <c r="Q1067" s="6">
        <f t="shared" si="1062"/>
        <v>1</v>
      </c>
      <c r="R1067" s="6">
        <f t="shared" si="1062"/>
        <v>1</v>
      </c>
    </row>
    <row r="1068" spans="1:18" ht="13">
      <c r="A1068" s="11" t="s">
        <v>2517</v>
      </c>
      <c r="B1068" s="17">
        <f>VLOOKUP(A1068,list!A:P,16,FALSE)</f>
        <v>45872</v>
      </c>
      <c r="C1068" s="18">
        <f>VLOOKUP(A1068,list!A:P,3,FALSE)</f>
        <v>1520</v>
      </c>
      <c r="D1068" s="6" t="str">
        <f>VLOOKUP(A1068,list!A:P,12,FALSE)</f>
        <v>Kolonaki</v>
      </c>
      <c r="E1068" s="6" t="str">
        <f t="shared" ref="E1068:R1068" si="1063">IF($B1068&lt;E$3,1,"")</f>
        <v/>
      </c>
      <c r="F1068" s="6" t="str">
        <f t="shared" si="1063"/>
        <v/>
      </c>
      <c r="G1068" s="6" t="str">
        <f t="shared" si="1063"/>
        <v/>
      </c>
      <c r="H1068" s="6" t="str">
        <f t="shared" si="1063"/>
        <v/>
      </c>
      <c r="I1068" s="6" t="str">
        <f t="shared" si="1063"/>
        <v/>
      </c>
      <c r="J1068" s="6" t="str">
        <f t="shared" si="1063"/>
        <v/>
      </c>
      <c r="K1068" s="6" t="str">
        <f t="shared" si="1063"/>
        <v/>
      </c>
      <c r="L1068" s="6" t="str">
        <f t="shared" si="1063"/>
        <v/>
      </c>
      <c r="M1068" s="6" t="str">
        <f t="shared" si="1063"/>
        <v/>
      </c>
      <c r="N1068" s="6" t="str">
        <f t="shared" si="1063"/>
        <v/>
      </c>
      <c r="O1068" s="6">
        <f t="shared" si="1063"/>
        <v>1</v>
      </c>
      <c r="P1068" s="6">
        <f t="shared" si="1063"/>
        <v>1</v>
      </c>
      <c r="Q1068" s="6">
        <f t="shared" si="1063"/>
        <v>1</v>
      </c>
      <c r="R1068" s="6">
        <f t="shared" si="1063"/>
        <v>1</v>
      </c>
    </row>
    <row r="1069" spans="1:18" ht="13">
      <c r="A1069" s="11" t="s">
        <v>685</v>
      </c>
      <c r="B1069" s="17">
        <f>VLOOKUP(A1069,list!A:P,16,FALSE)</f>
        <v>45750</v>
      </c>
      <c r="C1069" s="18">
        <f>VLOOKUP(A1069,list!A:P,3,FALSE)</f>
        <v>870</v>
      </c>
      <c r="D1069" s="6" t="str">
        <f>VLOOKUP(A1069,list!A:P,12,FALSE)</f>
        <v>Palaio Faliro</v>
      </c>
      <c r="E1069" s="6" t="str">
        <f t="shared" ref="E1069:R1069" si="1064">IF($B1069&lt;E$3,1,"")</f>
        <v/>
      </c>
      <c r="F1069" s="6" t="str">
        <f t="shared" si="1064"/>
        <v/>
      </c>
      <c r="G1069" s="6" t="str">
        <f t="shared" si="1064"/>
        <v/>
      </c>
      <c r="H1069" s="6" t="str">
        <f t="shared" si="1064"/>
        <v/>
      </c>
      <c r="I1069" s="6" t="str">
        <f t="shared" si="1064"/>
        <v/>
      </c>
      <c r="J1069" s="6" t="str">
        <f t="shared" si="1064"/>
        <v/>
      </c>
      <c r="K1069" s="6">
        <f t="shared" si="1064"/>
        <v>1</v>
      </c>
      <c r="L1069" s="6">
        <f t="shared" si="1064"/>
        <v>1</v>
      </c>
      <c r="M1069" s="6">
        <f t="shared" si="1064"/>
        <v>1</v>
      </c>
      <c r="N1069" s="6">
        <f t="shared" si="1064"/>
        <v>1</v>
      </c>
      <c r="O1069" s="6">
        <f t="shared" si="1064"/>
        <v>1</v>
      </c>
      <c r="P1069" s="6">
        <f t="shared" si="1064"/>
        <v>1</v>
      </c>
      <c r="Q1069" s="6">
        <f t="shared" si="1064"/>
        <v>1</v>
      </c>
      <c r="R1069" s="6">
        <f t="shared" si="1064"/>
        <v>1</v>
      </c>
    </row>
    <row r="1070" spans="1:18" ht="13">
      <c r="A1070" s="11" t="s">
        <v>4051</v>
      </c>
      <c r="B1070" s="17">
        <f>VLOOKUP(A1070,list!A:P,16,FALSE)</f>
        <v>45750</v>
      </c>
      <c r="C1070" s="18">
        <f>VLOOKUP(A1070,list!A:P,3,FALSE)</f>
        <v>1820</v>
      </c>
      <c r="D1070" s="6" t="str">
        <f>VLOOKUP(A1070,list!A:P,12,FALSE)</f>
        <v>Palaio Faliro</v>
      </c>
      <c r="E1070" s="6" t="str">
        <f t="shared" ref="E1070:R1070" si="1065">IF($B1070&lt;E$3,1,"")</f>
        <v/>
      </c>
      <c r="F1070" s="6" t="str">
        <f t="shared" si="1065"/>
        <v/>
      </c>
      <c r="G1070" s="6" t="str">
        <f t="shared" si="1065"/>
        <v/>
      </c>
      <c r="H1070" s="6" t="str">
        <f t="shared" si="1065"/>
        <v/>
      </c>
      <c r="I1070" s="6" t="str">
        <f t="shared" si="1065"/>
        <v/>
      </c>
      <c r="J1070" s="6" t="str">
        <f t="shared" si="1065"/>
        <v/>
      </c>
      <c r="K1070" s="6">
        <f t="shared" si="1065"/>
        <v>1</v>
      </c>
      <c r="L1070" s="6">
        <f t="shared" si="1065"/>
        <v>1</v>
      </c>
      <c r="M1070" s="6">
        <f t="shared" si="1065"/>
        <v>1</v>
      </c>
      <c r="N1070" s="6">
        <f t="shared" si="1065"/>
        <v>1</v>
      </c>
      <c r="O1070" s="6">
        <f t="shared" si="1065"/>
        <v>1</v>
      </c>
      <c r="P1070" s="6">
        <f t="shared" si="1065"/>
        <v>1</v>
      </c>
      <c r="Q1070" s="6">
        <f t="shared" si="1065"/>
        <v>1</v>
      </c>
      <c r="R1070" s="6">
        <f t="shared" si="1065"/>
        <v>1</v>
      </c>
    </row>
    <row r="1071" spans="1:18" ht="13">
      <c r="A1071" s="11" t="s">
        <v>2520</v>
      </c>
      <c r="B1071" s="17">
        <f>VLOOKUP(A1071,list!A:P,16,FALSE)</f>
        <v>46267</v>
      </c>
      <c r="C1071" s="18">
        <f>VLOOKUP(A1071,list!A:P,3,FALSE)</f>
        <v>1210</v>
      </c>
      <c r="D1071" s="6" t="str">
        <f>VLOOKUP(A1071,list!A:P,12,FALSE)</f>
        <v>Chalandri</v>
      </c>
      <c r="E1071" s="6" t="str">
        <f t="shared" ref="E1071:R1071" si="1066">IF($B1071&lt;E$3,1,"")</f>
        <v/>
      </c>
      <c r="F1071" s="6" t="str">
        <f t="shared" si="1066"/>
        <v/>
      </c>
      <c r="G1071" s="6" t="str">
        <f t="shared" si="1066"/>
        <v/>
      </c>
      <c r="H1071" s="6" t="str">
        <f t="shared" si="1066"/>
        <v/>
      </c>
      <c r="I1071" s="6" t="str">
        <f t="shared" si="1066"/>
        <v/>
      </c>
      <c r="J1071" s="6" t="str">
        <f t="shared" si="1066"/>
        <v/>
      </c>
      <c r="K1071" s="6" t="str">
        <f t="shared" si="1066"/>
        <v/>
      </c>
      <c r="L1071" s="6" t="str">
        <f t="shared" si="1066"/>
        <v/>
      </c>
      <c r="M1071" s="6" t="str">
        <f t="shared" si="1066"/>
        <v/>
      </c>
      <c r="N1071" s="6" t="str">
        <f t="shared" si="1066"/>
        <v/>
      </c>
      <c r="O1071" s="6" t="str">
        <f t="shared" si="1066"/>
        <v/>
      </c>
      <c r="P1071" s="6" t="str">
        <f t="shared" si="1066"/>
        <v/>
      </c>
      <c r="Q1071" s="6" t="str">
        <f t="shared" si="1066"/>
        <v/>
      </c>
      <c r="R1071" s="6" t="str">
        <f t="shared" si="1066"/>
        <v/>
      </c>
    </row>
    <row r="1072" spans="1:18" ht="13">
      <c r="A1072" s="11" t="s">
        <v>688</v>
      </c>
      <c r="B1072" s="17">
        <f>VLOOKUP(A1072,list!A:P,16,FALSE)</f>
        <v>45902</v>
      </c>
      <c r="C1072" s="18">
        <f>VLOOKUP(A1072,list!A:P,3,FALSE)</f>
        <v>860</v>
      </c>
      <c r="D1072" s="6" t="str">
        <f>VLOOKUP(A1072,list!A:P,12,FALSE)</f>
        <v>Agia Paraskevi</v>
      </c>
      <c r="E1072" s="6" t="str">
        <f t="shared" ref="E1072:R1072" si="1067">IF($B1072&lt;E$3,1,"")</f>
        <v/>
      </c>
      <c r="F1072" s="6" t="str">
        <f t="shared" si="1067"/>
        <v/>
      </c>
      <c r="G1072" s="6" t="str">
        <f t="shared" si="1067"/>
        <v/>
      </c>
      <c r="H1072" s="6" t="str">
        <f t="shared" si="1067"/>
        <v/>
      </c>
      <c r="I1072" s="6" t="str">
        <f t="shared" si="1067"/>
        <v/>
      </c>
      <c r="J1072" s="6" t="str">
        <f t="shared" si="1067"/>
        <v/>
      </c>
      <c r="K1072" s="6" t="str">
        <f t="shared" si="1067"/>
        <v/>
      </c>
      <c r="L1072" s="6" t="str">
        <f t="shared" si="1067"/>
        <v/>
      </c>
      <c r="M1072" s="6" t="str">
        <f t="shared" si="1067"/>
        <v/>
      </c>
      <c r="N1072" s="6" t="str">
        <f t="shared" si="1067"/>
        <v/>
      </c>
      <c r="O1072" s="6" t="str">
        <f t="shared" si="1067"/>
        <v/>
      </c>
      <c r="P1072" s="6">
        <f t="shared" si="1067"/>
        <v>1</v>
      </c>
      <c r="Q1072" s="6">
        <f t="shared" si="1067"/>
        <v>1</v>
      </c>
      <c r="R1072" s="6">
        <f t="shared" si="1067"/>
        <v>1</v>
      </c>
    </row>
    <row r="1073" spans="1:18" ht="13">
      <c r="A1073" s="11" t="s">
        <v>691</v>
      </c>
      <c r="B1073" s="17">
        <f>VLOOKUP(A1073,list!A:P,16,FALSE)</f>
        <v>45902</v>
      </c>
      <c r="C1073" s="18">
        <f>VLOOKUP(A1073,list!A:P,3,FALSE)</f>
        <v>880</v>
      </c>
      <c r="D1073" s="6" t="str">
        <f>VLOOKUP(A1073,list!A:P,12,FALSE)</f>
        <v>Pangrati</v>
      </c>
      <c r="E1073" s="6" t="str">
        <f t="shared" ref="E1073:R1073" si="1068">IF($B1073&lt;E$3,1,"")</f>
        <v/>
      </c>
      <c r="F1073" s="6" t="str">
        <f t="shared" si="1068"/>
        <v/>
      </c>
      <c r="G1073" s="6" t="str">
        <f t="shared" si="1068"/>
        <v/>
      </c>
      <c r="H1073" s="6" t="str">
        <f t="shared" si="1068"/>
        <v/>
      </c>
      <c r="I1073" s="6" t="str">
        <f t="shared" si="1068"/>
        <v/>
      </c>
      <c r="J1073" s="6" t="str">
        <f t="shared" si="1068"/>
        <v/>
      </c>
      <c r="K1073" s="6" t="str">
        <f t="shared" si="1068"/>
        <v/>
      </c>
      <c r="L1073" s="6" t="str">
        <f t="shared" si="1068"/>
        <v/>
      </c>
      <c r="M1073" s="6" t="str">
        <f t="shared" si="1068"/>
        <v/>
      </c>
      <c r="N1073" s="6" t="str">
        <f t="shared" si="1068"/>
        <v/>
      </c>
      <c r="O1073" s="6" t="str">
        <f t="shared" si="1068"/>
        <v/>
      </c>
      <c r="P1073" s="6">
        <f t="shared" si="1068"/>
        <v>1</v>
      </c>
      <c r="Q1073" s="6">
        <f t="shared" si="1068"/>
        <v>1</v>
      </c>
      <c r="R1073" s="6">
        <f t="shared" si="1068"/>
        <v>1</v>
      </c>
    </row>
    <row r="1074" spans="1:18" ht="13">
      <c r="A1074" s="11" t="s">
        <v>694</v>
      </c>
      <c r="B1074" s="17">
        <f>VLOOKUP(A1074,list!A:P,16,FALSE)</f>
        <v>45902</v>
      </c>
      <c r="C1074" s="18">
        <f>VLOOKUP(A1074,list!A:P,3,FALSE)</f>
        <v>990</v>
      </c>
      <c r="D1074" s="6" t="str">
        <f>VLOOKUP(A1074,list!A:P,12,FALSE)</f>
        <v>Kifisia</v>
      </c>
      <c r="E1074" s="6" t="str">
        <f t="shared" ref="E1074:R1074" si="1069">IF($B1074&lt;E$3,1,"")</f>
        <v/>
      </c>
      <c r="F1074" s="6" t="str">
        <f t="shared" si="1069"/>
        <v/>
      </c>
      <c r="G1074" s="6" t="str">
        <f t="shared" si="1069"/>
        <v/>
      </c>
      <c r="H1074" s="6" t="str">
        <f t="shared" si="1069"/>
        <v/>
      </c>
      <c r="I1074" s="6" t="str">
        <f t="shared" si="1069"/>
        <v/>
      </c>
      <c r="J1074" s="6" t="str">
        <f t="shared" si="1069"/>
        <v/>
      </c>
      <c r="K1074" s="6" t="str">
        <f t="shared" si="1069"/>
        <v/>
      </c>
      <c r="L1074" s="6" t="str">
        <f t="shared" si="1069"/>
        <v/>
      </c>
      <c r="M1074" s="6" t="str">
        <f t="shared" si="1069"/>
        <v/>
      </c>
      <c r="N1074" s="6" t="str">
        <f t="shared" si="1069"/>
        <v/>
      </c>
      <c r="O1074" s="6" t="str">
        <f t="shared" si="1069"/>
        <v/>
      </c>
      <c r="P1074" s="6">
        <f t="shared" si="1069"/>
        <v>1</v>
      </c>
      <c r="Q1074" s="6">
        <f t="shared" si="1069"/>
        <v>1</v>
      </c>
      <c r="R1074" s="6">
        <f t="shared" si="1069"/>
        <v>1</v>
      </c>
    </row>
    <row r="1075" spans="1:18" ht="13">
      <c r="A1075" s="11" t="s">
        <v>2523</v>
      </c>
      <c r="B1075" s="17">
        <f>VLOOKUP(A1075,list!A:P,16,FALSE)</f>
        <v>45902</v>
      </c>
      <c r="C1075" s="18">
        <f>VLOOKUP(A1075,list!A:P,3,FALSE)</f>
        <v>1120</v>
      </c>
      <c r="D1075" s="6" t="str">
        <f>VLOOKUP(A1075,list!A:P,12,FALSE)</f>
        <v>Agia Paraskevi</v>
      </c>
      <c r="E1075" s="6" t="str">
        <f t="shared" ref="E1075:R1075" si="1070">IF($B1075&lt;E$3,1,"")</f>
        <v/>
      </c>
      <c r="F1075" s="6" t="str">
        <f t="shared" si="1070"/>
        <v/>
      </c>
      <c r="G1075" s="6" t="str">
        <f t="shared" si="1070"/>
        <v/>
      </c>
      <c r="H1075" s="6" t="str">
        <f t="shared" si="1070"/>
        <v/>
      </c>
      <c r="I1075" s="6" t="str">
        <f t="shared" si="1070"/>
        <v/>
      </c>
      <c r="J1075" s="6" t="str">
        <f t="shared" si="1070"/>
        <v/>
      </c>
      <c r="K1075" s="6" t="str">
        <f t="shared" si="1070"/>
        <v/>
      </c>
      <c r="L1075" s="6" t="str">
        <f t="shared" si="1070"/>
        <v/>
      </c>
      <c r="M1075" s="6" t="str">
        <f t="shared" si="1070"/>
        <v/>
      </c>
      <c r="N1075" s="6" t="str">
        <f t="shared" si="1070"/>
        <v/>
      </c>
      <c r="O1075" s="6" t="str">
        <f t="shared" si="1070"/>
        <v/>
      </c>
      <c r="P1075" s="6">
        <f t="shared" si="1070"/>
        <v>1</v>
      </c>
      <c r="Q1075" s="6">
        <f t="shared" si="1070"/>
        <v>1</v>
      </c>
      <c r="R1075" s="6">
        <f t="shared" si="1070"/>
        <v>1</v>
      </c>
    </row>
    <row r="1076" spans="1:18" ht="13">
      <c r="A1076" s="11" t="s">
        <v>697</v>
      </c>
      <c r="B1076" s="17">
        <f>VLOOKUP(A1076,list!A:P,16,FALSE)</f>
        <v>45902</v>
      </c>
      <c r="C1076" s="18">
        <f>VLOOKUP(A1076,list!A:P,3,FALSE)</f>
        <v>1250</v>
      </c>
      <c r="D1076" s="6" t="str">
        <f>VLOOKUP(A1076,list!A:P,12,FALSE)</f>
        <v>Chalandri</v>
      </c>
      <c r="E1076" s="6" t="str">
        <f t="shared" ref="E1076:R1076" si="1071">IF($B1076&lt;E$3,1,"")</f>
        <v/>
      </c>
      <c r="F1076" s="6" t="str">
        <f t="shared" si="1071"/>
        <v/>
      </c>
      <c r="G1076" s="6" t="str">
        <f t="shared" si="1071"/>
        <v/>
      </c>
      <c r="H1076" s="6" t="str">
        <f t="shared" si="1071"/>
        <v/>
      </c>
      <c r="I1076" s="6" t="str">
        <f t="shared" si="1071"/>
        <v/>
      </c>
      <c r="J1076" s="6" t="str">
        <f t="shared" si="1071"/>
        <v/>
      </c>
      <c r="K1076" s="6" t="str">
        <f t="shared" si="1071"/>
        <v/>
      </c>
      <c r="L1076" s="6" t="str">
        <f t="shared" si="1071"/>
        <v/>
      </c>
      <c r="M1076" s="6" t="str">
        <f t="shared" si="1071"/>
        <v/>
      </c>
      <c r="N1076" s="6" t="str">
        <f t="shared" si="1071"/>
        <v/>
      </c>
      <c r="O1076" s="6" t="str">
        <f t="shared" si="1071"/>
        <v/>
      </c>
      <c r="P1076" s="6">
        <f t="shared" si="1071"/>
        <v>1</v>
      </c>
      <c r="Q1076" s="6">
        <f t="shared" si="1071"/>
        <v>1</v>
      </c>
      <c r="R1076" s="6">
        <f t="shared" si="1071"/>
        <v>1</v>
      </c>
    </row>
    <row r="1077" spans="1:18" ht="13">
      <c r="A1077" s="11" t="s">
        <v>4054</v>
      </c>
      <c r="B1077" s="17">
        <f>VLOOKUP(A1077,list!A:P,16,FALSE)</f>
        <v>45902</v>
      </c>
      <c r="C1077" s="18">
        <f>VLOOKUP(A1077,list!A:P,3,FALSE)</f>
        <v>1270</v>
      </c>
      <c r="D1077" s="6" t="str">
        <f>VLOOKUP(A1077,list!A:P,12,FALSE)</f>
        <v>Kifisia</v>
      </c>
      <c r="E1077" s="6" t="str">
        <f t="shared" ref="E1077:R1077" si="1072">IF($B1077&lt;E$3,1,"")</f>
        <v/>
      </c>
      <c r="F1077" s="6" t="str">
        <f t="shared" si="1072"/>
        <v/>
      </c>
      <c r="G1077" s="6" t="str">
        <f t="shared" si="1072"/>
        <v/>
      </c>
      <c r="H1077" s="6" t="str">
        <f t="shared" si="1072"/>
        <v/>
      </c>
      <c r="I1077" s="6" t="str">
        <f t="shared" si="1072"/>
        <v/>
      </c>
      <c r="J1077" s="6" t="str">
        <f t="shared" si="1072"/>
        <v/>
      </c>
      <c r="K1077" s="6" t="str">
        <f t="shared" si="1072"/>
        <v/>
      </c>
      <c r="L1077" s="6" t="str">
        <f t="shared" si="1072"/>
        <v/>
      </c>
      <c r="M1077" s="6" t="str">
        <f t="shared" si="1072"/>
        <v/>
      </c>
      <c r="N1077" s="6" t="str">
        <f t="shared" si="1072"/>
        <v/>
      </c>
      <c r="O1077" s="6" t="str">
        <f t="shared" si="1072"/>
        <v/>
      </c>
      <c r="P1077" s="6">
        <f t="shared" si="1072"/>
        <v>1</v>
      </c>
      <c r="Q1077" s="6">
        <f t="shared" si="1072"/>
        <v>1</v>
      </c>
      <c r="R1077" s="6">
        <f t="shared" si="1072"/>
        <v>1</v>
      </c>
    </row>
    <row r="1078" spans="1:18" ht="13">
      <c r="A1078" s="11" t="s">
        <v>4057</v>
      </c>
      <c r="B1078" s="17">
        <f>VLOOKUP(A1078,list!A:P,16,FALSE)</f>
        <v>45902</v>
      </c>
      <c r="C1078" s="18">
        <f>VLOOKUP(A1078,list!A:P,3,FALSE)</f>
        <v>1280</v>
      </c>
      <c r="D1078" s="6" t="str">
        <f>VLOOKUP(A1078,list!A:P,12,FALSE)</f>
        <v>Palaio Faliro</v>
      </c>
      <c r="E1078" s="6" t="str">
        <f t="shared" ref="E1078:R1078" si="1073">IF($B1078&lt;E$3,1,"")</f>
        <v/>
      </c>
      <c r="F1078" s="6" t="str">
        <f t="shared" si="1073"/>
        <v/>
      </c>
      <c r="G1078" s="6" t="str">
        <f t="shared" si="1073"/>
        <v/>
      </c>
      <c r="H1078" s="6" t="str">
        <f t="shared" si="1073"/>
        <v/>
      </c>
      <c r="I1078" s="6" t="str">
        <f t="shared" si="1073"/>
        <v/>
      </c>
      <c r="J1078" s="6" t="str">
        <f t="shared" si="1073"/>
        <v/>
      </c>
      <c r="K1078" s="6" t="str">
        <f t="shared" si="1073"/>
        <v/>
      </c>
      <c r="L1078" s="6" t="str">
        <f t="shared" si="1073"/>
        <v/>
      </c>
      <c r="M1078" s="6" t="str">
        <f t="shared" si="1073"/>
        <v/>
      </c>
      <c r="N1078" s="6" t="str">
        <f t="shared" si="1073"/>
        <v/>
      </c>
      <c r="O1078" s="6" t="str">
        <f t="shared" si="1073"/>
        <v/>
      </c>
      <c r="P1078" s="6">
        <f t="shared" si="1073"/>
        <v>1</v>
      </c>
      <c r="Q1078" s="6">
        <f t="shared" si="1073"/>
        <v>1</v>
      </c>
      <c r="R1078" s="6">
        <f t="shared" si="1073"/>
        <v>1</v>
      </c>
    </row>
    <row r="1079" spans="1:18" ht="13">
      <c r="A1079" s="11" t="s">
        <v>2526</v>
      </c>
      <c r="B1079" s="17">
        <f>VLOOKUP(A1079,list!A:P,16,FALSE)</f>
        <v>45902</v>
      </c>
      <c r="C1079" s="18">
        <f>VLOOKUP(A1079,list!A:P,3,FALSE)</f>
        <v>1370</v>
      </c>
      <c r="D1079" s="6" t="str">
        <f>VLOOKUP(A1079,list!A:P,12,FALSE)</f>
        <v>Kolonaki</v>
      </c>
      <c r="E1079" s="6" t="str">
        <f t="shared" ref="E1079:R1079" si="1074">IF($B1079&lt;E$3,1,"")</f>
        <v/>
      </c>
      <c r="F1079" s="6" t="str">
        <f t="shared" si="1074"/>
        <v/>
      </c>
      <c r="G1079" s="6" t="str">
        <f t="shared" si="1074"/>
        <v/>
      </c>
      <c r="H1079" s="6" t="str">
        <f t="shared" si="1074"/>
        <v/>
      </c>
      <c r="I1079" s="6" t="str">
        <f t="shared" si="1074"/>
        <v/>
      </c>
      <c r="J1079" s="6" t="str">
        <f t="shared" si="1074"/>
        <v/>
      </c>
      <c r="K1079" s="6" t="str">
        <f t="shared" si="1074"/>
        <v/>
      </c>
      <c r="L1079" s="6" t="str">
        <f t="shared" si="1074"/>
        <v/>
      </c>
      <c r="M1079" s="6" t="str">
        <f t="shared" si="1074"/>
        <v/>
      </c>
      <c r="N1079" s="6" t="str">
        <f t="shared" si="1074"/>
        <v/>
      </c>
      <c r="O1079" s="6" t="str">
        <f t="shared" si="1074"/>
        <v/>
      </c>
      <c r="P1079" s="6">
        <f t="shared" si="1074"/>
        <v>1</v>
      </c>
      <c r="Q1079" s="6">
        <f t="shared" si="1074"/>
        <v>1</v>
      </c>
      <c r="R1079" s="6">
        <f t="shared" si="1074"/>
        <v>1</v>
      </c>
    </row>
    <row r="1080" spans="1:18" ht="13">
      <c r="A1080" s="11" t="s">
        <v>4060</v>
      </c>
      <c r="B1080" s="17">
        <f>VLOOKUP(A1080,list!A:P,16,FALSE)</f>
        <v>45902</v>
      </c>
      <c r="C1080" s="18">
        <f>VLOOKUP(A1080,list!A:P,3,FALSE)</f>
        <v>1490</v>
      </c>
      <c r="D1080" s="6" t="str">
        <f>VLOOKUP(A1080,list!A:P,12,FALSE)</f>
        <v>Vrilissia</v>
      </c>
      <c r="E1080" s="6" t="str">
        <f t="shared" ref="E1080:R1080" si="1075">IF($B1080&lt;E$3,1,"")</f>
        <v/>
      </c>
      <c r="F1080" s="6" t="str">
        <f t="shared" si="1075"/>
        <v/>
      </c>
      <c r="G1080" s="6" t="str">
        <f t="shared" si="1075"/>
        <v/>
      </c>
      <c r="H1080" s="6" t="str">
        <f t="shared" si="1075"/>
        <v/>
      </c>
      <c r="I1080" s="6" t="str">
        <f t="shared" si="1075"/>
        <v/>
      </c>
      <c r="J1080" s="6" t="str">
        <f t="shared" si="1075"/>
        <v/>
      </c>
      <c r="K1080" s="6" t="str">
        <f t="shared" si="1075"/>
        <v/>
      </c>
      <c r="L1080" s="6" t="str">
        <f t="shared" si="1075"/>
        <v/>
      </c>
      <c r="M1080" s="6" t="str">
        <f t="shared" si="1075"/>
        <v/>
      </c>
      <c r="N1080" s="6" t="str">
        <f t="shared" si="1075"/>
        <v/>
      </c>
      <c r="O1080" s="6" t="str">
        <f t="shared" si="1075"/>
        <v/>
      </c>
      <c r="P1080" s="6">
        <f t="shared" si="1075"/>
        <v>1</v>
      </c>
      <c r="Q1080" s="6">
        <f t="shared" si="1075"/>
        <v>1</v>
      </c>
      <c r="R1080" s="6">
        <f t="shared" si="1075"/>
        <v>1</v>
      </c>
    </row>
    <row r="1081" spans="1:18" ht="13">
      <c r="A1081" s="11" t="s">
        <v>4063</v>
      </c>
      <c r="B1081" s="17">
        <f>VLOOKUP(A1081,list!A:P,16,FALSE)</f>
        <v>45902</v>
      </c>
      <c r="C1081" s="18">
        <f>VLOOKUP(A1081,list!A:P,3,FALSE)</f>
        <v>1850</v>
      </c>
      <c r="D1081" s="6" t="str">
        <f>VLOOKUP(A1081,list!A:P,12,FALSE)</f>
        <v>Marousi</v>
      </c>
      <c r="E1081" s="6" t="str">
        <f t="shared" ref="E1081:R1081" si="1076">IF($B1081&lt;E$3,1,"")</f>
        <v/>
      </c>
      <c r="F1081" s="6" t="str">
        <f t="shared" si="1076"/>
        <v/>
      </c>
      <c r="G1081" s="6" t="str">
        <f t="shared" si="1076"/>
        <v/>
      </c>
      <c r="H1081" s="6" t="str">
        <f t="shared" si="1076"/>
        <v/>
      </c>
      <c r="I1081" s="6" t="str">
        <f t="shared" si="1076"/>
        <v/>
      </c>
      <c r="J1081" s="6" t="str">
        <f t="shared" si="1076"/>
        <v/>
      </c>
      <c r="K1081" s="6" t="str">
        <f t="shared" si="1076"/>
        <v/>
      </c>
      <c r="L1081" s="6" t="str">
        <f t="shared" si="1076"/>
        <v/>
      </c>
      <c r="M1081" s="6" t="str">
        <f t="shared" si="1076"/>
        <v/>
      </c>
      <c r="N1081" s="6" t="str">
        <f t="shared" si="1076"/>
        <v/>
      </c>
      <c r="O1081" s="6" t="str">
        <f t="shared" si="1076"/>
        <v/>
      </c>
      <c r="P1081" s="6">
        <f t="shared" si="1076"/>
        <v>1</v>
      </c>
      <c r="Q1081" s="6">
        <f t="shared" si="1076"/>
        <v>1</v>
      </c>
      <c r="R1081" s="6">
        <f t="shared" si="1076"/>
        <v>1</v>
      </c>
    </row>
    <row r="1082" spans="1:18" ht="13">
      <c r="A1082" s="11" t="s">
        <v>4642</v>
      </c>
      <c r="B1082" s="17">
        <f>VLOOKUP(A1082,list!A:P,16,FALSE)</f>
        <v>45902</v>
      </c>
      <c r="C1082" s="18">
        <f>VLOOKUP(A1082,list!A:P,3,FALSE)</f>
        <v>1860</v>
      </c>
      <c r="D1082" s="6" t="str">
        <f>VLOOKUP(A1082,list!A:P,12,FALSE)</f>
        <v>Vrilissia</v>
      </c>
      <c r="E1082" s="6" t="str">
        <f t="shared" ref="E1082:R1082" si="1077">IF($B1082&lt;E$3,1,"")</f>
        <v/>
      </c>
      <c r="F1082" s="6" t="str">
        <f t="shared" si="1077"/>
        <v/>
      </c>
      <c r="G1082" s="6" t="str">
        <f t="shared" si="1077"/>
        <v/>
      </c>
      <c r="H1082" s="6" t="str">
        <f t="shared" si="1077"/>
        <v/>
      </c>
      <c r="I1082" s="6" t="str">
        <f t="shared" si="1077"/>
        <v/>
      </c>
      <c r="J1082" s="6" t="str">
        <f t="shared" si="1077"/>
        <v/>
      </c>
      <c r="K1082" s="6" t="str">
        <f t="shared" si="1077"/>
        <v/>
      </c>
      <c r="L1082" s="6" t="str">
        <f t="shared" si="1077"/>
        <v/>
      </c>
      <c r="M1082" s="6" t="str">
        <f t="shared" si="1077"/>
        <v/>
      </c>
      <c r="N1082" s="6" t="str">
        <f t="shared" si="1077"/>
        <v/>
      </c>
      <c r="O1082" s="6" t="str">
        <f t="shared" si="1077"/>
        <v/>
      </c>
      <c r="P1082" s="6">
        <f t="shared" si="1077"/>
        <v>1</v>
      </c>
      <c r="Q1082" s="6">
        <f t="shared" si="1077"/>
        <v>1</v>
      </c>
      <c r="R1082" s="6">
        <f t="shared" si="1077"/>
        <v>1</v>
      </c>
    </row>
    <row r="1083" spans="1:18" ht="13">
      <c r="A1083" s="11" t="s">
        <v>4066</v>
      </c>
      <c r="B1083" s="17">
        <f>VLOOKUP(A1083,list!A:P,16,FALSE)</f>
        <v>45902</v>
      </c>
      <c r="C1083" s="18">
        <f>VLOOKUP(A1083,list!A:P,3,FALSE)</f>
        <v>2030</v>
      </c>
      <c r="D1083" s="6" t="str">
        <f>VLOOKUP(A1083,list!A:P,12,FALSE)</f>
        <v>Politeia</v>
      </c>
      <c r="E1083" s="6" t="str">
        <f t="shared" ref="E1083:R1083" si="1078">IF($B1083&lt;E$3,1,"")</f>
        <v/>
      </c>
      <c r="F1083" s="6" t="str">
        <f t="shared" si="1078"/>
        <v/>
      </c>
      <c r="G1083" s="6" t="str">
        <f t="shared" si="1078"/>
        <v/>
      </c>
      <c r="H1083" s="6" t="str">
        <f t="shared" si="1078"/>
        <v/>
      </c>
      <c r="I1083" s="6" t="str">
        <f t="shared" si="1078"/>
        <v/>
      </c>
      <c r="J1083" s="6" t="str">
        <f t="shared" si="1078"/>
        <v/>
      </c>
      <c r="K1083" s="6" t="str">
        <f t="shared" si="1078"/>
        <v/>
      </c>
      <c r="L1083" s="6" t="str">
        <f t="shared" si="1078"/>
        <v/>
      </c>
      <c r="M1083" s="6" t="str">
        <f t="shared" si="1078"/>
        <v/>
      </c>
      <c r="N1083" s="6" t="str">
        <f t="shared" si="1078"/>
        <v/>
      </c>
      <c r="O1083" s="6" t="str">
        <f t="shared" si="1078"/>
        <v/>
      </c>
      <c r="P1083" s="6">
        <f t="shared" si="1078"/>
        <v>1</v>
      </c>
      <c r="Q1083" s="6">
        <f t="shared" si="1078"/>
        <v>1</v>
      </c>
      <c r="R1083" s="6">
        <f t="shared" si="1078"/>
        <v>1</v>
      </c>
    </row>
    <row r="1084" spans="1:18" ht="13">
      <c r="A1084" s="11" t="s">
        <v>2529</v>
      </c>
      <c r="B1084" s="17">
        <f>VLOOKUP(A1084,list!A:P,16,FALSE)</f>
        <v>46297</v>
      </c>
      <c r="C1084" s="18">
        <f>VLOOKUP(A1084,list!A:P,3,FALSE)</f>
        <v>1340</v>
      </c>
      <c r="D1084" s="6" t="str">
        <f>VLOOKUP(A1084,list!A:P,12,FALSE)</f>
        <v>Marousi</v>
      </c>
      <c r="E1084" s="6" t="str">
        <f t="shared" ref="E1084:R1084" si="1079">IF($B1084&lt;E$3,1,"")</f>
        <v/>
      </c>
      <c r="F1084" s="6" t="str">
        <f t="shared" si="1079"/>
        <v/>
      </c>
      <c r="G1084" s="6" t="str">
        <f t="shared" si="1079"/>
        <v/>
      </c>
      <c r="H1084" s="6" t="str">
        <f t="shared" si="1079"/>
        <v/>
      </c>
      <c r="I1084" s="6" t="str">
        <f t="shared" si="1079"/>
        <v/>
      </c>
      <c r="J1084" s="6" t="str">
        <f t="shared" si="1079"/>
        <v/>
      </c>
      <c r="K1084" s="6" t="str">
        <f t="shared" si="1079"/>
        <v/>
      </c>
      <c r="L1084" s="6" t="str">
        <f t="shared" si="1079"/>
        <v/>
      </c>
      <c r="M1084" s="6" t="str">
        <f t="shared" si="1079"/>
        <v/>
      </c>
      <c r="N1084" s="6" t="str">
        <f t="shared" si="1079"/>
        <v/>
      </c>
      <c r="O1084" s="6" t="str">
        <f t="shared" si="1079"/>
        <v/>
      </c>
      <c r="P1084" s="6" t="str">
        <f t="shared" si="1079"/>
        <v/>
      </c>
      <c r="Q1084" s="6" t="str">
        <f t="shared" si="1079"/>
        <v/>
      </c>
      <c r="R1084" s="6" t="str">
        <f t="shared" si="1079"/>
        <v/>
      </c>
    </row>
    <row r="1085" spans="1:18" ht="13">
      <c r="A1085" s="11" t="s">
        <v>2532</v>
      </c>
      <c r="B1085" s="17">
        <f>VLOOKUP(A1085,list!A:P,16,FALSE)</f>
        <v>46297</v>
      </c>
      <c r="C1085" s="18">
        <f>VLOOKUP(A1085,list!A:P,3,FALSE)</f>
        <v>1410</v>
      </c>
      <c r="D1085" s="6" t="str">
        <f>VLOOKUP(A1085,list!A:P,12,FALSE)</f>
        <v>Chalandri</v>
      </c>
      <c r="E1085" s="6" t="str">
        <f t="shared" ref="E1085:R1085" si="1080">IF($B1085&lt;E$3,1,"")</f>
        <v/>
      </c>
      <c r="F1085" s="6" t="str">
        <f t="shared" si="1080"/>
        <v/>
      </c>
      <c r="G1085" s="6" t="str">
        <f t="shared" si="1080"/>
        <v/>
      </c>
      <c r="H1085" s="6" t="str">
        <f t="shared" si="1080"/>
        <v/>
      </c>
      <c r="I1085" s="6" t="str">
        <f t="shared" si="1080"/>
        <v/>
      </c>
      <c r="J1085" s="6" t="str">
        <f t="shared" si="1080"/>
        <v/>
      </c>
      <c r="K1085" s="6" t="str">
        <f t="shared" si="1080"/>
        <v/>
      </c>
      <c r="L1085" s="6" t="str">
        <f t="shared" si="1080"/>
        <v/>
      </c>
      <c r="M1085" s="6" t="str">
        <f t="shared" si="1080"/>
        <v/>
      </c>
      <c r="N1085" s="6" t="str">
        <f t="shared" si="1080"/>
        <v/>
      </c>
      <c r="O1085" s="6" t="str">
        <f t="shared" si="1080"/>
        <v/>
      </c>
      <c r="P1085" s="6" t="str">
        <f t="shared" si="1080"/>
        <v/>
      </c>
      <c r="Q1085" s="6" t="str">
        <f t="shared" si="1080"/>
        <v/>
      </c>
      <c r="R1085" s="6" t="str">
        <f t="shared" si="1080"/>
        <v/>
      </c>
    </row>
    <row r="1086" spans="1:18" ht="13">
      <c r="A1086" s="11" t="s">
        <v>700</v>
      </c>
      <c r="B1086" s="17">
        <f>VLOOKUP(A1086,list!A:P,16,FALSE)</f>
        <v>45932</v>
      </c>
      <c r="C1086" s="18">
        <f>VLOOKUP(A1086,list!A:P,3,FALSE)</f>
        <v>1000</v>
      </c>
      <c r="D1086" s="6" t="str">
        <f>VLOOKUP(A1086,list!A:P,12,FALSE)</f>
        <v>Palaio Faliro</v>
      </c>
      <c r="E1086" s="6" t="str">
        <f t="shared" ref="E1086:R1086" si="1081">IF($B1086&lt;E$3,1,"")</f>
        <v/>
      </c>
      <c r="F1086" s="6" t="str">
        <f t="shared" si="1081"/>
        <v/>
      </c>
      <c r="G1086" s="6" t="str">
        <f t="shared" si="1081"/>
        <v/>
      </c>
      <c r="H1086" s="6" t="str">
        <f t="shared" si="1081"/>
        <v/>
      </c>
      <c r="I1086" s="6" t="str">
        <f t="shared" si="1081"/>
        <v/>
      </c>
      <c r="J1086" s="6" t="str">
        <f t="shared" si="1081"/>
        <v/>
      </c>
      <c r="K1086" s="6" t="str">
        <f t="shared" si="1081"/>
        <v/>
      </c>
      <c r="L1086" s="6" t="str">
        <f t="shared" si="1081"/>
        <v/>
      </c>
      <c r="M1086" s="6" t="str">
        <f t="shared" si="1081"/>
        <v/>
      </c>
      <c r="N1086" s="6" t="str">
        <f t="shared" si="1081"/>
        <v/>
      </c>
      <c r="O1086" s="6" t="str">
        <f t="shared" si="1081"/>
        <v/>
      </c>
      <c r="P1086" s="6" t="str">
        <f t="shared" si="1081"/>
        <v/>
      </c>
      <c r="Q1086" s="6">
        <f t="shared" si="1081"/>
        <v>1</v>
      </c>
      <c r="R1086" s="6">
        <f t="shared" si="1081"/>
        <v>1</v>
      </c>
    </row>
    <row r="1087" spans="1:18" ht="13">
      <c r="A1087" s="11" t="s">
        <v>2535</v>
      </c>
      <c r="B1087" s="17">
        <f>VLOOKUP(A1087,list!A:P,16,FALSE)</f>
        <v>45932</v>
      </c>
      <c r="C1087" s="18">
        <f>VLOOKUP(A1087,list!A:P,3,FALSE)</f>
        <v>1090</v>
      </c>
      <c r="D1087" s="6" t="str">
        <f>VLOOKUP(A1087,list!A:P,12,FALSE)</f>
        <v>Lycabettus</v>
      </c>
      <c r="E1087" s="6" t="str">
        <f t="shared" ref="E1087:R1087" si="1082">IF($B1087&lt;E$3,1,"")</f>
        <v/>
      </c>
      <c r="F1087" s="6" t="str">
        <f t="shared" si="1082"/>
        <v/>
      </c>
      <c r="G1087" s="6" t="str">
        <f t="shared" si="1082"/>
        <v/>
      </c>
      <c r="H1087" s="6" t="str">
        <f t="shared" si="1082"/>
        <v/>
      </c>
      <c r="I1087" s="6" t="str">
        <f t="shared" si="1082"/>
        <v/>
      </c>
      <c r="J1087" s="6" t="str">
        <f t="shared" si="1082"/>
        <v/>
      </c>
      <c r="K1087" s="6" t="str">
        <f t="shared" si="1082"/>
        <v/>
      </c>
      <c r="L1087" s="6" t="str">
        <f t="shared" si="1082"/>
        <v/>
      </c>
      <c r="M1087" s="6" t="str">
        <f t="shared" si="1082"/>
        <v/>
      </c>
      <c r="N1087" s="6" t="str">
        <f t="shared" si="1082"/>
        <v/>
      </c>
      <c r="O1087" s="6" t="str">
        <f t="shared" si="1082"/>
        <v/>
      </c>
      <c r="P1087" s="6" t="str">
        <f t="shared" si="1082"/>
        <v/>
      </c>
      <c r="Q1087" s="6">
        <f t="shared" si="1082"/>
        <v>1</v>
      </c>
      <c r="R1087" s="6">
        <f t="shared" si="1082"/>
        <v>1</v>
      </c>
    </row>
    <row r="1088" spans="1:18" ht="13">
      <c r="A1088" s="11" t="s">
        <v>2538</v>
      </c>
      <c r="B1088" s="17">
        <f>VLOOKUP(A1088,list!A:P,16,FALSE)</f>
        <v>45932</v>
      </c>
      <c r="C1088" s="18">
        <f>VLOOKUP(A1088,list!A:P,3,FALSE)</f>
        <v>1090</v>
      </c>
      <c r="D1088" s="6" t="str">
        <f>VLOOKUP(A1088,list!A:P,12,FALSE)</f>
        <v>Pangrati</v>
      </c>
      <c r="E1088" s="6" t="str">
        <f t="shared" ref="E1088:R1088" si="1083">IF($B1088&lt;E$3,1,"")</f>
        <v/>
      </c>
      <c r="F1088" s="6" t="str">
        <f t="shared" si="1083"/>
        <v/>
      </c>
      <c r="G1088" s="6" t="str">
        <f t="shared" si="1083"/>
        <v/>
      </c>
      <c r="H1088" s="6" t="str">
        <f t="shared" si="1083"/>
        <v/>
      </c>
      <c r="I1088" s="6" t="str">
        <f t="shared" si="1083"/>
        <v/>
      </c>
      <c r="J1088" s="6" t="str">
        <f t="shared" si="1083"/>
        <v/>
      </c>
      <c r="K1088" s="6" t="str">
        <f t="shared" si="1083"/>
        <v/>
      </c>
      <c r="L1088" s="6" t="str">
        <f t="shared" si="1083"/>
        <v/>
      </c>
      <c r="M1088" s="6" t="str">
        <f t="shared" si="1083"/>
        <v/>
      </c>
      <c r="N1088" s="6" t="str">
        <f t="shared" si="1083"/>
        <v/>
      </c>
      <c r="O1088" s="6" t="str">
        <f t="shared" si="1083"/>
        <v/>
      </c>
      <c r="P1088" s="6" t="str">
        <f t="shared" si="1083"/>
        <v/>
      </c>
      <c r="Q1088" s="6">
        <f t="shared" si="1083"/>
        <v>1</v>
      </c>
      <c r="R1088" s="6">
        <f t="shared" si="1083"/>
        <v>1</v>
      </c>
    </row>
    <row r="1089" spans="1:18" ht="13">
      <c r="A1089" s="11" t="s">
        <v>4069</v>
      </c>
      <c r="B1089" s="17">
        <f>VLOOKUP(A1089,list!A:P,16,FALSE)</f>
        <v>45932</v>
      </c>
      <c r="C1089" s="18">
        <f>VLOOKUP(A1089,list!A:P,3,FALSE)</f>
        <v>1320</v>
      </c>
      <c r="D1089" s="6" t="str">
        <f>VLOOKUP(A1089,list!A:P,12,FALSE)</f>
        <v>Marousi</v>
      </c>
      <c r="E1089" s="6" t="str">
        <f t="shared" ref="E1089:R1089" si="1084">IF($B1089&lt;E$3,1,"")</f>
        <v/>
      </c>
      <c r="F1089" s="6" t="str">
        <f t="shared" si="1084"/>
        <v/>
      </c>
      <c r="G1089" s="6" t="str">
        <f t="shared" si="1084"/>
        <v/>
      </c>
      <c r="H1089" s="6" t="str">
        <f t="shared" si="1084"/>
        <v/>
      </c>
      <c r="I1089" s="6" t="str">
        <f t="shared" si="1084"/>
        <v/>
      </c>
      <c r="J1089" s="6" t="str">
        <f t="shared" si="1084"/>
        <v/>
      </c>
      <c r="K1089" s="6" t="str">
        <f t="shared" si="1084"/>
        <v/>
      </c>
      <c r="L1089" s="6" t="str">
        <f t="shared" si="1084"/>
        <v/>
      </c>
      <c r="M1089" s="6" t="str">
        <f t="shared" si="1084"/>
        <v/>
      </c>
      <c r="N1089" s="6" t="str">
        <f t="shared" si="1084"/>
        <v/>
      </c>
      <c r="O1089" s="6" t="str">
        <f t="shared" si="1084"/>
        <v/>
      </c>
      <c r="P1089" s="6" t="str">
        <f t="shared" si="1084"/>
        <v/>
      </c>
      <c r="Q1089" s="6">
        <f t="shared" si="1084"/>
        <v>1</v>
      </c>
      <c r="R1089" s="6">
        <f t="shared" si="1084"/>
        <v>1</v>
      </c>
    </row>
    <row r="1090" spans="1:18" ht="13">
      <c r="A1090" s="11" t="s">
        <v>2541</v>
      </c>
      <c r="B1090" s="17">
        <f>VLOOKUP(A1090,list!A:P,16,FALSE)</f>
        <v>45932</v>
      </c>
      <c r="C1090" s="18">
        <f>VLOOKUP(A1090,list!A:P,3,FALSE)</f>
        <v>1330</v>
      </c>
      <c r="D1090" s="6" t="str">
        <f>VLOOKUP(A1090,list!A:P,12,FALSE)</f>
        <v>Marousi</v>
      </c>
      <c r="E1090" s="6" t="str">
        <f t="shared" ref="E1090:R1090" si="1085">IF($B1090&lt;E$3,1,"")</f>
        <v/>
      </c>
      <c r="F1090" s="6" t="str">
        <f t="shared" si="1085"/>
        <v/>
      </c>
      <c r="G1090" s="6" t="str">
        <f t="shared" si="1085"/>
        <v/>
      </c>
      <c r="H1090" s="6" t="str">
        <f t="shared" si="1085"/>
        <v/>
      </c>
      <c r="I1090" s="6" t="str">
        <f t="shared" si="1085"/>
        <v/>
      </c>
      <c r="J1090" s="6" t="str">
        <f t="shared" si="1085"/>
        <v/>
      </c>
      <c r="K1090" s="6" t="str">
        <f t="shared" si="1085"/>
        <v/>
      </c>
      <c r="L1090" s="6" t="str">
        <f t="shared" si="1085"/>
        <v/>
      </c>
      <c r="M1090" s="6" t="str">
        <f t="shared" si="1085"/>
        <v/>
      </c>
      <c r="N1090" s="6" t="str">
        <f t="shared" si="1085"/>
        <v/>
      </c>
      <c r="O1090" s="6" t="str">
        <f t="shared" si="1085"/>
        <v/>
      </c>
      <c r="P1090" s="6" t="str">
        <f t="shared" si="1085"/>
        <v/>
      </c>
      <c r="Q1090" s="6">
        <f t="shared" si="1085"/>
        <v>1</v>
      </c>
      <c r="R1090" s="6">
        <f t="shared" si="1085"/>
        <v>1</v>
      </c>
    </row>
    <row r="1091" spans="1:18" ht="13">
      <c r="A1091" s="11" t="s">
        <v>2544</v>
      </c>
      <c r="B1091" s="17">
        <f>VLOOKUP(A1091,list!A:P,16,FALSE)</f>
        <v>45932</v>
      </c>
      <c r="C1091" s="18">
        <f>VLOOKUP(A1091,list!A:P,3,FALSE)</f>
        <v>1420</v>
      </c>
      <c r="D1091" s="6" t="str">
        <f>VLOOKUP(A1091,list!A:P,12,FALSE)</f>
        <v>Pangrati</v>
      </c>
      <c r="E1091" s="6" t="str">
        <f t="shared" ref="E1091:R1091" si="1086">IF($B1091&lt;E$3,1,"")</f>
        <v/>
      </c>
      <c r="F1091" s="6" t="str">
        <f t="shared" si="1086"/>
        <v/>
      </c>
      <c r="G1091" s="6" t="str">
        <f t="shared" si="1086"/>
        <v/>
      </c>
      <c r="H1091" s="6" t="str">
        <f t="shared" si="1086"/>
        <v/>
      </c>
      <c r="I1091" s="6" t="str">
        <f t="shared" si="1086"/>
        <v/>
      </c>
      <c r="J1091" s="6" t="str">
        <f t="shared" si="1086"/>
        <v/>
      </c>
      <c r="K1091" s="6" t="str">
        <f t="shared" si="1086"/>
        <v/>
      </c>
      <c r="L1091" s="6" t="str">
        <f t="shared" si="1086"/>
        <v/>
      </c>
      <c r="M1091" s="6" t="str">
        <f t="shared" si="1086"/>
        <v/>
      </c>
      <c r="N1091" s="6" t="str">
        <f t="shared" si="1086"/>
        <v/>
      </c>
      <c r="O1091" s="6" t="str">
        <f t="shared" si="1086"/>
        <v/>
      </c>
      <c r="P1091" s="6" t="str">
        <f t="shared" si="1086"/>
        <v/>
      </c>
      <c r="Q1091" s="6">
        <f t="shared" si="1086"/>
        <v>1</v>
      </c>
      <c r="R1091" s="6">
        <f t="shared" si="1086"/>
        <v>1</v>
      </c>
    </row>
    <row r="1092" spans="1:18" ht="13">
      <c r="A1092" s="11" t="s">
        <v>2547</v>
      </c>
      <c r="B1092" s="17">
        <f>VLOOKUP(A1092,list!A:P,16,FALSE)</f>
        <v>45932</v>
      </c>
      <c r="C1092" s="18">
        <f>VLOOKUP(A1092,list!A:P,3,FALSE)</f>
        <v>1480</v>
      </c>
      <c r="D1092" s="6" t="str">
        <f>VLOOKUP(A1092,list!A:P,12,FALSE)</f>
        <v>Chalandri</v>
      </c>
      <c r="E1092" s="6" t="str">
        <f t="shared" ref="E1092:R1092" si="1087">IF($B1092&lt;E$3,1,"")</f>
        <v/>
      </c>
      <c r="F1092" s="6" t="str">
        <f t="shared" si="1087"/>
        <v/>
      </c>
      <c r="G1092" s="6" t="str">
        <f t="shared" si="1087"/>
        <v/>
      </c>
      <c r="H1092" s="6" t="str">
        <f t="shared" si="1087"/>
        <v/>
      </c>
      <c r="I1092" s="6" t="str">
        <f t="shared" si="1087"/>
        <v/>
      </c>
      <c r="J1092" s="6" t="str">
        <f t="shared" si="1087"/>
        <v/>
      </c>
      <c r="K1092" s="6" t="str">
        <f t="shared" si="1087"/>
        <v/>
      </c>
      <c r="L1092" s="6" t="str">
        <f t="shared" si="1087"/>
        <v/>
      </c>
      <c r="M1092" s="6" t="str">
        <f t="shared" si="1087"/>
        <v/>
      </c>
      <c r="N1092" s="6" t="str">
        <f t="shared" si="1087"/>
        <v/>
      </c>
      <c r="O1092" s="6" t="str">
        <f t="shared" si="1087"/>
        <v/>
      </c>
      <c r="P1092" s="6" t="str">
        <f t="shared" si="1087"/>
        <v/>
      </c>
      <c r="Q1092" s="6">
        <f t="shared" si="1087"/>
        <v>1</v>
      </c>
      <c r="R1092" s="6">
        <f t="shared" si="1087"/>
        <v>1</v>
      </c>
    </row>
    <row r="1093" spans="1:18" ht="13">
      <c r="A1093" s="11" t="s">
        <v>2550</v>
      </c>
      <c r="B1093" s="17">
        <f>VLOOKUP(A1093,list!A:P,16,FALSE)</f>
        <v>45932</v>
      </c>
      <c r="C1093" s="18">
        <f>VLOOKUP(A1093,list!A:P,3,FALSE)</f>
        <v>1570</v>
      </c>
      <c r="D1093" s="6" t="str">
        <f>VLOOKUP(A1093,list!A:P,12,FALSE)</f>
        <v>Chalandri</v>
      </c>
      <c r="E1093" s="6" t="str">
        <f t="shared" ref="E1093:R1093" si="1088">IF($B1093&lt;E$3,1,"")</f>
        <v/>
      </c>
      <c r="F1093" s="6" t="str">
        <f t="shared" si="1088"/>
        <v/>
      </c>
      <c r="G1093" s="6" t="str">
        <f t="shared" si="1088"/>
        <v/>
      </c>
      <c r="H1093" s="6" t="str">
        <f t="shared" si="1088"/>
        <v/>
      </c>
      <c r="I1093" s="6" t="str">
        <f t="shared" si="1088"/>
        <v/>
      </c>
      <c r="J1093" s="6" t="str">
        <f t="shared" si="1088"/>
        <v/>
      </c>
      <c r="K1093" s="6" t="str">
        <f t="shared" si="1088"/>
        <v/>
      </c>
      <c r="L1093" s="6" t="str">
        <f t="shared" si="1088"/>
        <v/>
      </c>
      <c r="M1093" s="6" t="str">
        <f t="shared" si="1088"/>
        <v/>
      </c>
      <c r="N1093" s="6" t="str">
        <f t="shared" si="1088"/>
        <v/>
      </c>
      <c r="O1093" s="6" t="str">
        <f t="shared" si="1088"/>
        <v/>
      </c>
      <c r="P1093" s="6" t="str">
        <f t="shared" si="1088"/>
        <v/>
      </c>
      <c r="Q1093" s="6">
        <f t="shared" si="1088"/>
        <v>1</v>
      </c>
      <c r="R1093" s="6">
        <f t="shared" si="1088"/>
        <v>1</v>
      </c>
    </row>
    <row r="1094" spans="1:18" ht="13">
      <c r="A1094" s="11" t="s">
        <v>4645</v>
      </c>
      <c r="B1094" s="17">
        <f>VLOOKUP(A1094,list!A:P,16,FALSE)</f>
        <v>45932</v>
      </c>
      <c r="C1094" s="18">
        <f>VLOOKUP(A1094,list!A:P,3,FALSE)</f>
        <v>1660</v>
      </c>
      <c r="D1094" s="6" t="str">
        <f>VLOOKUP(A1094,list!A:P,12,FALSE)</f>
        <v>Vrilissia</v>
      </c>
      <c r="E1094" s="6" t="str">
        <f t="shared" ref="E1094:R1094" si="1089">IF($B1094&lt;E$3,1,"")</f>
        <v/>
      </c>
      <c r="F1094" s="6" t="str">
        <f t="shared" si="1089"/>
        <v/>
      </c>
      <c r="G1094" s="6" t="str">
        <f t="shared" si="1089"/>
        <v/>
      </c>
      <c r="H1094" s="6" t="str">
        <f t="shared" si="1089"/>
        <v/>
      </c>
      <c r="I1094" s="6" t="str">
        <f t="shared" si="1089"/>
        <v/>
      </c>
      <c r="J1094" s="6" t="str">
        <f t="shared" si="1089"/>
        <v/>
      </c>
      <c r="K1094" s="6" t="str">
        <f t="shared" si="1089"/>
        <v/>
      </c>
      <c r="L1094" s="6" t="str">
        <f t="shared" si="1089"/>
        <v/>
      </c>
      <c r="M1094" s="6" t="str">
        <f t="shared" si="1089"/>
        <v/>
      </c>
      <c r="N1094" s="6" t="str">
        <f t="shared" si="1089"/>
        <v/>
      </c>
      <c r="O1094" s="6" t="str">
        <f t="shared" si="1089"/>
        <v/>
      </c>
      <c r="P1094" s="6" t="str">
        <f t="shared" si="1089"/>
        <v/>
      </c>
      <c r="Q1094" s="6">
        <f t="shared" si="1089"/>
        <v>1</v>
      </c>
      <c r="R1094" s="6">
        <f t="shared" si="1089"/>
        <v>1</v>
      </c>
    </row>
    <row r="1095" spans="1:18" ht="13">
      <c r="A1095" s="11" t="s">
        <v>4072</v>
      </c>
      <c r="B1095" s="17">
        <f>VLOOKUP(A1095,list!A:P,16,FALSE)</f>
        <v>45932</v>
      </c>
      <c r="C1095" s="18">
        <f>VLOOKUP(A1095,list!A:P,3,FALSE)</f>
        <v>1860</v>
      </c>
      <c r="D1095" s="6" t="str">
        <f>VLOOKUP(A1095,list!A:P,12,FALSE)</f>
        <v>Chalandri</v>
      </c>
      <c r="E1095" s="6" t="str">
        <f t="shared" ref="E1095:R1095" si="1090">IF($B1095&lt;E$3,1,"")</f>
        <v/>
      </c>
      <c r="F1095" s="6" t="str">
        <f t="shared" si="1090"/>
        <v/>
      </c>
      <c r="G1095" s="6" t="str">
        <f t="shared" si="1090"/>
        <v/>
      </c>
      <c r="H1095" s="6" t="str">
        <f t="shared" si="1090"/>
        <v/>
      </c>
      <c r="I1095" s="6" t="str">
        <f t="shared" si="1090"/>
        <v/>
      </c>
      <c r="J1095" s="6" t="str">
        <f t="shared" si="1090"/>
        <v/>
      </c>
      <c r="K1095" s="6" t="str">
        <f t="shared" si="1090"/>
        <v/>
      </c>
      <c r="L1095" s="6" t="str">
        <f t="shared" si="1090"/>
        <v/>
      </c>
      <c r="M1095" s="6" t="str">
        <f t="shared" si="1090"/>
        <v/>
      </c>
      <c r="N1095" s="6" t="str">
        <f t="shared" si="1090"/>
        <v/>
      </c>
      <c r="O1095" s="6" t="str">
        <f t="shared" si="1090"/>
        <v/>
      </c>
      <c r="P1095" s="6" t="str">
        <f t="shared" si="1090"/>
        <v/>
      </c>
      <c r="Q1095" s="6">
        <f t="shared" si="1090"/>
        <v>1</v>
      </c>
      <c r="R1095" s="6">
        <f t="shared" si="1090"/>
        <v>1</v>
      </c>
    </row>
    <row r="1096" spans="1:18" ht="13">
      <c r="A1096" s="11" t="s">
        <v>703</v>
      </c>
      <c r="B1096" s="17">
        <f>VLOOKUP(A1096,list!A:P,16,FALSE)</f>
        <v>45963</v>
      </c>
      <c r="C1096" s="18">
        <f>VLOOKUP(A1096,list!A:P,3,FALSE)</f>
        <v>830</v>
      </c>
      <c r="D1096" s="6" t="str">
        <f>VLOOKUP(A1096,list!A:P,12,FALSE)</f>
        <v>Ampelokipoi</v>
      </c>
      <c r="E1096" s="6" t="str">
        <f t="shared" ref="E1096:R1096" si="1091">IF($B1096&lt;E$3,1,"")</f>
        <v/>
      </c>
      <c r="F1096" s="6" t="str">
        <f t="shared" si="1091"/>
        <v/>
      </c>
      <c r="G1096" s="6" t="str">
        <f t="shared" si="1091"/>
        <v/>
      </c>
      <c r="H1096" s="6" t="str">
        <f t="shared" si="1091"/>
        <v/>
      </c>
      <c r="I1096" s="6" t="str">
        <f t="shared" si="1091"/>
        <v/>
      </c>
      <c r="J1096" s="6" t="str">
        <f t="shared" si="1091"/>
        <v/>
      </c>
      <c r="K1096" s="6" t="str">
        <f t="shared" si="1091"/>
        <v/>
      </c>
      <c r="L1096" s="6" t="str">
        <f t="shared" si="1091"/>
        <v/>
      </c>
      <c r="M1096" s="6" t="str">
        <f t="shared" si="1091"/>
        <v/>
      </c>
      <c r="N1096" s="6" t="str">
        <f t="shared" si="1091"/>
        <v/>
      </c>
      <c r="O1096" s="6" t="str">
        <f t="shared" si="1091"/>
        <v/>
      </c>
      <c r="P1096" s="6" t="str">
        <f t="shared" si="1091"/>
        <v/>
      </c>
      <c r="Q1096" s="6" t="str">
        <f t="shared" si="1091"/>
        <v/>
      </c>
      <c r="R1096" s="6">
        <f t="shared" si="1091"/>
        <v>1</v>
      </c>
    </row>
    <row r="1097" spans="1:18" ht="13">
      <c r="A1097" s="11" t="s">
        <v>706</v>
      </c>
      <c r="B1097" s="17">
        <f>VLOOKUP(A1097,list!A:P,16,FALSE)</f>
        <v>45963</v>
      </c>
      <c r="C1097" s="18">
        <f>VLOOKUP(A1097,list!A:P,3,FALSE)</f>
        <v>1020</v>
      </c>
      <c r="D1097" s="6" t="str">
        <f>VLOOKUP(A1097,list!A:P,12,FALSE)</f>
        <v>Palaio Faliro</v>
      </c>
      <c r="E1097" s="6" t="str">
        <f t="shared" ref="E1097:R1097" si="1092">IF($B1097&lt;E$3,1,"")</f>
        <v/>
      </c>
      <c r="F1097" s="6" t="str">
        <f t="shared" si="1092"/>
        <v/>
      </c>
      <c r="G1097" s="6" t="str">
        <f t="shared" si="1092"/>
        <v/>
      </c>
      <c r="H1097" s="6" t="str">
        <f t="shared" si="1092"/>
        <v/>
      </c>
      <c r="I1097" s="6" t="str">
        <f t="shared" si="1092"/>
        <v/>
      </c>
      <c r="J1097" s="6" t="str">
        <f t="shared" si="1092"/>
        <v/>
      </c>
      <c r="K1097" s="6" t="str">
        <f t="shared" si="1092"/>
        <v/>
      </c>
      <c r="L1097" s="6" t="str">
        <f t="shared" si="1092"/>
        <v/>
      </c>
      <c r="M1097" s="6" t="str">
        <f t="shared" si="1092"/>
        <v/>
      </c>
      <c r="N1097" s="6" t="str">
        <f t="shared" si="1092"/>
        <v/>
      </c>
      <c r="O1097" s="6" t="str">
        <f t="shared" si="1092"/>
        <v/>
      </c>
      <c r="P1097" s="6" t="str">
        <f t="shared" si="1092"/>
        <v/>
      </c>
      <c r="Q1097" s="6" t="str">
        <f t="shared" si="1092"/>
        <v/>
      </c>
      <c r="R1097" s="6">
        <f t="shared" si="1092"/>
        <v>1</v>
      </c>
    </row>
    <row r="1098" spans="1:18" ht="13">
      <c r="A1098" s="11" t="s">
        <v>709</v>
      </c>
      <c r="B1098" s="17">
        <f>VLOOKUP(A1098,list!A:P,16,FALSE)</f>
        <v>45963</v>
      </c>
      <c r="C1098" s="18">
        <f>VLOOKUP(A1098,list!A:P,3,FALSE)</f>
        <v>1020</v>
      </c>
      <c r="D1098" s="6" t="str">
        <f>VLOOKUP(A1098,list!A:P,12,FALSE)</f>
        <v>Chalandri</v>
      </c>
      <c r="E1098" s="6" t="str">
        <f t="shared" ref="E1098:R1098" si="1093">IF($B1098&lt;E$3,1,"")</f>
        <v/>
      </c>
      <c r="F1098" s="6" t="str">
        <f t="shared" si="1093"/>
        <v/>
      </c>
      <c r="G1098" s="6" t="str">
        <f t="shared" si="1093"/>
        <v/>
      </c>
      <c r="H1098" s="6" t="str">
        <f t="shared" si="1093"/>
        <v/>
      </c>
      <c r="I1098" s="6" t="str">
        <f t="shared" si="1093"/>
        <v/>
      </c>
      <c r="J1098" s="6" t="str">
        <f t="shared" si="1093"/>
        <v/>
      </c>
      <c r="K1098" s="6" t="str">
        <f t="shared" si="1093"/>
        <v/>
      </c>
      <c r="L1098" s="6" t="str">
        <f t="shared" si="1093"/>
        <v/>
      </c>
      <c r="M1098" s="6" t="str">
        <f t="shared" si="1093"/>
        <v/>
      </c>
      <c r="N1098" s="6" t="str">
        <f t="shared" si="1093"/>
        <v/>
      </c>
      <c r="O1098" s="6" t="str">
        <f t="shared" si="1093"/>
        <v/>
      </c>
      <c r="P1098" s="6" t="str">
        <f t="shared" si="1093"/>
        <v/>
      </c>
      <c r="Q1098" s="6" t="str">
        <f t="shared" si="1093"/>
        <v/>
      </c>
      <c r="R1098" s="6">
        <f t="shared" si="1093"/>
        <v>1</v>
      </c>
    </row>
    <row r="1099" spans="1:18" ht="13">
      <c r="A1099" s="11" t="s">
        <v>2553</v>
      </c>
      <c r="B1099" s="17">
        <f>VLOOKUP(A1099,list!A:P,16,FALSE)</f>
        <v>45963</v>
      </c>
      <c r="C1099" s="18">
        <f>VLOOKUP(A1099,list!A:P,3,FALSE)</f>
        <v>1210</v>
      </c>
      <c r="D1099" s="6" t="str">
        <f>VLOOKUP(A1099,list!A:P,12,FALSE)</f>
        <v>Palaio Faliro</v>
      </c>
      <c r="E1099" s="6" t="str">
        <f t="shared" ref="E1099:R1099" si="1094">IF($B1099&lt;E$3,1,"")</f>
        <v/>
      </c>
      <c r="F1099" s="6" t="str">
        <f t="shared" si="1094"/>
        <v/>
      </c>
      <c r="G1099" s="6" t="str">
        <f t="shared" si="1094"/>
        <v/>
      </c>
      <c r="H1099" s="6" t="str">
        <f t="shared" si="1094"/>
        <v/>
      </c>
      <c r="I1099" s="6" t="str">
        <f t="shared" si="1094"/>
        <v/>
      </c>
      <c r="J1099" s="6" t="str">
        <f t="shared" si="1094"/>
        <v/>
      </c>
      <c r="K1099" s="6" t="str">
        <f t="shared" si="1094"/>
        <v/>
      </c>
      <c r="L1099" s="6" t="str">
        <f t="shared" si="1094"/>
        <v/>
      </c>
      <c r="M1099" s="6" t="str">
        <f t="shared" si="1094"/>
        <v/>
      </c>
      <c r="N1099" s="6" t="str">
        <f t="shared" si="1094"/>
        <v/>
      </c>
      <c r="O1099" s="6" t="str">
        <f t="shared" si="1094"/>
        <v/>
      </c>
      <c r="P1099" s="6" t="str">
        <f t="shared" si="1094"/>
        <v/>
      </c>
      <c r="Q1099" s="6" t="str">
        <f t="shared" si="1094"/>
        <v/>
      </c>
      <c r="R1099" s="6">
        <f t="shared" si="1094"/>
        <v>1</v>
      </c>
    </row>
    <row r="1100" spans="1:18" ht="13">
      <c r="A1100" s="11" t="s">
        <v>2556</v>
      </c>
      <c r="B1100" s="17">
        <f>VLOOKUP(A1100,list!A:P,16,FALSE)</f>
        <v>45963</v>
      </c>
      <c r="C1100" s="18">
        <f>VLOOKUP(A1100,list!A:P,3,FALSE)</f>
        <v>1250</v>
      </c>
      <c r="D1100" s="6" t="str">
        <f>VLOOKUP(A1100,list!A:P,12,FALSE)</f>
        <v>Marousi</v>
      </c>
      <c r="E1100" s="6" t="str">
        <f t="shared" ref="E1100:R1100" si="1095">IF($B1100&lt;E$3,1,"")</f>
        <v/>
      </c>
      <c r="F1100" s="6" t="str">
        <f t="shared" si="1095"/>
        <v/>
      </c>
      <c r="G1100" s="6" t="str">
        <f t="shared" si="1095"/>
        <v/>
      </c>
      <c r="H1100" s="6" t="str">
        <f t="shared" si="1095"/>
        <v/>
      </c>
      <c r="I1100" s="6" t="str">
        <f t="shared" si="1095"/>
        <v/>
      </c>
      <c r="J1100" s="6" t="str">
        <f t="shared" si="1095"/>
        <v/>
      </c>
      <c r="K1100" s="6" t="str">
        <f t="shared" si="1095"/>
        <v/>
      </c>
      <c r="L1100" s="6" t="str">
        <f t="shared" si="1095"/>
        <v/>
      </c>
      <c r="M1100" s="6" t="str">
        <f t="shared" si="1095"/>
        <v/>
      </c>
      <c r="N1100" s="6" t="str">
        <f t="shared" si="1095"/>
        <v/>
      </c>
      <c r="O1100" s="6" t="str">
        <f t="shared" si="1095"/>
        <v/>
      </c>
      <c r="P1100" s="6" t="str">
        <f t="shared" si="1095"/>
        <v/>
      </c>
      <c r="Q1100" s="6" t="str">
        <f t="shared" si="1095"/>
        <v/>
      </c>
      <c r="R1100" s="6">
        <f t="shared" si="1095"/>
        <v>1</v>
      </c>
    </row>
    <row r="1101" spans="1:18" ht="13">
      <c r="A1101" s="11" t="s">
        <v>2559</v>
      </c>
      <c r="B1101" s="17">
        <f>VLOOKUP(A1101,list!A:P,16,FALSE)</f>
        <v>45963</v>
      </c>
      <c r="C1101" s="18">
        <f>VLOOKUP(A1101,list!A:P,3,FALSE)</f>
        <v>1290</v>
      </c>
      <c r="D1101" s="6" t="str">
        <f>VLOOKUP(A1101,list!A:P,12,FALSE)</f>
        <v>Chalandri</v>
      </c>
      <c r="E1101" s="6" t="str">
        <f t="shared" ref="E1101:R1101" si="1096">IF($B1101&lt;E$3,1,"")</f>
        <v/>
      </c>
      <c r="F1101" s="6" t="str">
        <f t="shared" si="1096"/>
        <v/>
      </c>
      <c r="G1101" s="6" t="str">
        <f t="shared" si="1096"/>
        <v/>
      </c>
      <c r="H1101" s="6" t="str">
        <f t="shared" si="1096"/>
        <v/>
      </c>
      <c r="I1101" s="6" t="str">
        <f t="shared" si="1096"/>
        <v/>
      </c>
      <c r="J1101" s="6" t="str">
        <f t="shared" si="1096"/>
        <v/>
      </c>
      <c r="K1101" s="6" t="str">
        <f t="shared" si="1096"/>
        <v/>
      </c>
      <c r="L1101" s="6" t="str">
        <f t="shared" si="1096"/>
        <v/>
      </c>
      <c r="M1101" s="6" t="str">
        <f t="shared" si="1096"/>
        <v/>
      </c>
      <c r="N1101" s="6" t="str">
        <f t="shared" si="1096"/>
        <v/>
      </c>
      <c r="O1101" s="6" t="str">
        <f t="shared" si="1096"/>
        <v/>
      </c>
      <c r="P1101" s="6" t="str">
        <f t="shared" si="1096"/>
        <v/>
      </c>
      <c r="Q1101" s="6" t="str">
        <f t="shared" si="1096"/>
        <v/>
      </c>
      <c r="R1101" s="6">
        <f t="shared" si="1096"/>
        <v>1</v>
      </c>
    </row>
    <row r="1102" spans="1:18" ht="13">
      <c r="A1102" s="11" t="s">
        <v>2562</v>
      </c>
      <c r="B1102" s="17">
        <f>VLOOKUP(A1102,list!A:P,16,FALSE)</f>
        <v>45963</v>
      </c>
      <c r="C1102" s="18">
        <f>VLOOKUP(A1102,list!A:P,3,FALSE)</f>
        <v>1330</v>
      </c>
      <c r="D1102" s="6" t="str">
        <f>VLOOKUP(A1102,list!A:P,12,FALSE)</f>
        <v>Koukaki</v>
      </c>
      <c r="E1102" s="6" t="str">
        <f t="shared" ref="E1102:R1102" si="1097">IF($B1102&lt;E$3,1,"")</f>
        <v/>
      </c>
      <c r="F1102" s="6" t="str">
        <f t="shared" si="1097"/>
        <v/>
      </c>
      <c r="G1102" s="6" t="str">
        <f t="shared" si="1097"/>
        <v/>
      </c>
      <c r="H1102" s="6" t="str">
        <f t="shared" si="1097"/>
        <v/>
      </c>
      <c r="I1102" s="6" t="str">
        <f t="shared" si="1097"/>
        <v/>
      </c>
      <c r="J1102" s="6" t="str">
        <f t="shared" si="1097"/>
        <v/>
      </c>
      <c r="K1102" s="6" t="str">
        <f t="shared" si="1097"/>
        <v/>
      </c>
      <c r="L1102" s="6" t="str">
        <f t="shared" si="1097"/>
        <v/>
      </c>
      <c r="M1102" s="6" t="str">
        <f t="shared" si="1097"/>
        <v/>
      </c>
      <c r="N1102" s="6" t="str">
        <f t="shared" si="1097"/>
        <v/>
      </c>
      <c r="O1102" s="6" t="str">
        <f t="shared" si="1097"/>
        <v/>
      </c>
      <c r="P1102" s="6" t="str">
        <f t="shared" si="1097"/>
        <v/>
      </c>
      <c r="Q1102" s="6" t="str">
        <f t="shared" si="1097"/>
        <v/>
      </c>
      <c r="R1102" s="6">
        <f t="shared" si="1097"/>
        <v>1</v>
      </c>
    </row>
    <row r="1103" spans="1:18" ht="13">
      <c r="A1103" s="11" t="s">
        <v>2565</v>
      </c>
      <c r="B1103" s="17">
        <f>VLOOKUP(A1103,list!A:P,16,FALSE)</f>
        <v>45963</v>
      </c>
      <c r="C1103" s="18">
        <f>VLOOKUP(A1103,list!A:P,3,FALSE)</f>
        <v>1360</v>
      </c>
      <c r="D1103" s="6" t="str">
        <f>VLOOKUP(A1103,list!A:P,12,FALSE)</f>
        <v>Chalandri</v>
      </c>
      <c r="E1103" s="6" t="str">
        <f t="shared" ref="E1103:R1103" si="1098">IF($B1103&lt;E$3,1,"")</f>
        <v/>
      </c>
      <c r="F1103" s="6" t="str">
        <f t="shared" si="1098"/>
        <v/>
      </c>
      <c r="G1103" s="6" t="str">
        <f t="shared" si="1098"/>
        <v/>
      </c>
      <c r="H1103" s="6" t="str">
        <f t="shared" si="1098"/>
        <v/>
      </c>
      <c r="I1103" s="6" t="str">
        <f t="shared" si="1098"/>
        <v/>
      </c>
      <c r="J1103" s="6" t="str">
        <f t="shared" si="1098"/>
        <v/>
      </c>
      <c r="K1103" s="6" t="str">
        <f t="shared" si="1098"/>
        <v/>
      </c>
      <c r="L1103" s="6" t="str">
        <f t="shared" si="1098"/>
        <v/>
      </c>
      <c r="M1103" s="6" t="str">
        <f t="shared" si="1098"/>
        <v/>
      </c>
      <c r="N1103" s="6" t="str">
        <f t="shared" si="1098"/>
        <v/>
      </c>
      <c r="O1103" s="6" t="str">
        <f t="shared" si="1098"/>
        <v/>
      </c>
      <c r="P1103" s="6" t="str">
        <f t="shared" si="1098"/>
        <v/>
      </c>
      <c r="Q1103" s="6" t="str">
        <f t="shared" si="1098"/>
        <v/>
      </c>
      <c r="R1103" s="6">
        <f t="shared" si="1098"/>
        <v>1</v>
      </c>
    </row>
    <row r="1104" spans="1:18" ht="13">
      <c r="A1104" s="11" t="s">
        <v>2568</v>
      </c>
      <c r="B1104" s="17">
        <f>VLOOKUP(A1104,list!A:P,16,FALSE)</f>
        <v>45963</v>
      </c>
      <c r="C1104" s="18">
        <f>VLOOKUP(A1104,list!A:P,3,FALSE)</f>
        <v>1420</v>
      </c>
      <c r="D1104" s="6" t="str">
        <f>VLOOKUP(A1104,list!A:P,12,FALSE)</f>
        <v>Acropolis</v>
      </c>
      <c r="E1104" s="6" t="str">
        <f t="shared" ref="E1104:R1104" si="1099">IF($B1104&lt;E$3,1,"")</f>
        <v/>
      </c>
      <c r="F1104" s="6" t="str">
        <f t="shared" si="1099"/>
        <v/>
      </c>
      <c r="G1104" s="6" t="str">
        <f t="shared" si="1099"/>
        <v/>
      </c>
      <c r="H1104" s="6" t="str">
        <f t="shared" si="1099"/>
        <v/>
      </c>
      <c r="I1104" s="6" t="str">
        <f t="shared" si="1099"/>
        <v/>
      </c>
      <c r="J1104" s="6" t="str">
        <f t="shared" si="1099"/>
        <v/>
      </c>
      <c r="K1104" s="6" t="str">
        <f t="shared" si="1099"/>
        <v/>
      </c>
      <c r="L1104" s="6" t="str">
        <f t="shared" si="1099"/>
        <v/>
      </c>
      <c r="M1104" s="6" t="str">
        <f t="shared" si="1099"/>
        <v/>
      </c>
      <c r="N1104" s="6" t="str">
        <f t="shared" si="1099"/>
        <v/>
      </c>
      <c r="O1104" s="6" t="str">
        <f t="shared" si="1099"/>
        <v/>
      </c>
      <c r="P1104" s="6" t="str">
        <f t="shared" si="1099"/>
        <v/>
      </c>
      <c r="Q1104" s="6" t="str">
        <f t="shared" si="1099"/>
        <v/>
      </c>
      <c r="R1104" s="6">
        <f t="shared" si="1099"/>
        <v>1</v>
      </c>
    </row>
    <row r="1105" spans="1:18" ht="13">
      <c r="A1105" s="11" t="s">
        <v>4075</v>
      </c>
      <c r="B1105" s="17">
        <f>VLOOKUP(A1105,list!A:P,16,FALSE)</f>
        <v>45963</v>
      </c>
      <c r="C1105" s="18">
        <f>VLOOKUP(A1105,list!A:P,3,FALSE)</f>
        <v>1950</v>
      </c>
      <c r="D1105" s="6" t="str">
        <f>VLOOKUP(A1105,list!A:P,12,FALSE)</f>
        <v>Vrilissia</v>
      </c>
      <c r="E1105" s="6" t="str">
        <f t="shared" ref="E1105:R1105" si="1100">IF($B1105&lt;E$3,1,"")</f>
        <v/>
      </c>
      <c r="F1105" s="6" t="str">
        <f t="shared" si="1100"/>
        <v/>
      </c>
      <c r="G1105" s="6" t="str">
        <f t="shared" si="1100"/>
        <v/>
      </c>
      <c r="H1105" s="6" t="str">
        <f t="shared" si="1100"/>
        <v/>
      </c>
      <c r="I1105" s="6" t="str">
        <f t="shared" si="1100"/>
        <v/>
      </c>
      <c r="J1105" s="6" t="str">
        <f t="shared" si="1100"/>
        <v/>
      </c>
      <c r="K1105" s="6" t="str">
        <f t="shared" si="1100"/>
        <v/>
      </c>
      <c r="L1105" s="6" t="str">
        <f t="shared" si="1100"/>
        <v/>
      </c>
      <c r="M1105" s="6" t="str">
        <f t="shared" si="1100"/>
        <v/>
      </c>
      <c r="N1105" s="6" t="str">
        <f t="shared" si="1100"/>
        <v/>
      </c>
      <c r="O1105" s="6" t="str">
        <f t="shared" si="1100"/>
        <v/>
      </c>
      <c r="P1105" s="6" t="str">
        <f t="shared" si="1100"/>
        <v/>
      </c>
      <c r="Q1105" s="6" t="str">
        <f t="shared" si="1100"/>
        <v/>
      </c>
      <c r="R1105" s="6">
        <f t="shared" si="1100"/>
        <v>1</v>
      </c>
    </row>
    <row r="1106" spans="1:18" ht="13">
      <c r="A1106" s="11" t="s">
        <v>4078</v>
      </c>
      <c r="B1106" s="17">
        <f>VLOOKUP(A1106,list!A:P,16,FALSE)</f>
        <v>45963</v>
      </c>
      <c r="C1106" s="18">
        <f>VLOOKUP(A1106,list!A:P,3,FALSE)</f>
        <v>2060</v>
      </c>
      <c r="D1106" s="6" t="str">
        <f>VLOOKUP(A1106,list!A:P,12,FALSE)</f>
        <v>Kifisia</v>
      </c>
      <c r="E1106" s="6" t="str">
        <f t="shared" ref="E1106:R1106" si="1101">IF($B1106&lt;E$3,1,"")</f>
        <v/>
      </c>
      <c r="F1106" s="6" t="str">
        <f t="shared" si="1101"/>
        <v/>
      </c>
      <c r="G1106" s="6" t="str">
        <f t="shared" si="1101"/>
        <v/>
      </c>
      <c r="H1106" s="6" t="str">
        <f t="shared" si="1101"/>
        <v/>
      </c>
      <c r="I1106" s="6" t="str">
        <f t="shared" si="1101"/>
        <v/>
      </c>
      <c r="J1106" s="6" t="str">
        <f t="shared" si="1101"/>
        <v/>
      </c>
      <c r="K1106" s="6" t="str">
        <f t="shared" si="1101"/>
        <v/>
      </c>
      <c r="L1106" s="6" t="str">
        <f t="shared" si="1101"/>
        <v/>
      </c>
      <c r="M1106" s="6" t="str">
        <f t="shared" si="1101"/>
        <v/>
      </c>
      <c r="N1106" s="6" t="str">
        <f t="shared" si="1101"/>
        <v/>
      </c>
      <c r="O1106" s="6" t="str">
        <f t="shared" si="1101"/>
        <v/>
      </c>
      <c r="P1106" s="6" t="str">
        <f t="shared" si="1101"/>
        <v/>
      </c>
      <c r="Q1106" s="6" t="str">
        <f t="shared" si="1101"/>
        <v/>
      </c>
      <c r="R1106" s="6">
        <f t="shared" si="1101"/>
        <v>1</v>
      </c>
    </row>
    <row r="1107" spans="1:18" ht="13">
      <c r="A1107" s="11" t="s">
        <v>2571</v>
      </c>
      <c r="B1107" s="17">
        <f>VLOOKUP(A1107,list!A:P,16,FALSE)</f>
        <v>45598</v>
      </c>
      <c r="C1107" s="18">
        <f>VLOOKUP(A1107,list!A:P,3,FALSE)</f>
        <v>920</v>
      </c>
      <c r="D1107" s="6" t="str">
        <f>VLOOKUP(A1107,list!A:P,12,FALSE)</f>
        <v>Marousi</v>
      </c>
      <c r="E1107" s="6" t="str">
        <f t="shared" ref="E1107:R1107" si="1102">IF($B1107&lt;E$3,1,"")</f>
        <v/>
      </c>
      <c r="F1107" s="6">
        <f t="shared" si="1102"/>
        <v>1</v>
      </c>
      <c r="G1107" s="6">
        <f t="shared" si="1102"/>
        <v>1</v>
      </c>
      <c r="H1107" s="6">
        <f t="shared" si="1102"/>
        <v>1</v>
      </c>
      <c r="I1107" s="6">
        <f t="shared" si="1102"/>
        <v>1</v>
      </c>
      <c r="J1107" s="6">
        <f t="shared" si="1102"/>
        <v>1</v>
      </c>
      <c r="K1107" s="6">
        <f t="shared" si="1102"/>
        <v>1</v>
      </c>
      <c r="L1107" s="6">
        <f t="shared" si="1102"/>
        <v>1</v>
      </c>
      <c r="M1107" s="6">
        <f t="shared" si="1102"/>
        <v>1</v>
      </c>
      <c r="N1107" s="6">
        <f t="shared" si="1102"/>
        <v>1</v>
      </c>
      <c r="O1107" s="6">
        <f t="shared" si="1102"/>
        <v>1</v>
      </c>
      <c r="P1107" s="6">
        <f t="shared" si="1102"/>
        <v>1</v>
      </c>
      <c r="Q1107" s="6">
        <f t="shared" si="1102"/>
        <v>1</v>
      </c>
      <c r="R1107" s="6">
        <f t="shared" si="1102"/>
        <v>1</v>
      </c>
    </row>
    <row r="1108" spans="1:18" ht="13">
      <c r="A1108" s="11" t="s">
        <v>2574</v>
      </c>
      <c r="B1108" s="17">
        <f>VLOOKUP(A1108,list!A:P,16,FALSE)</f>
        <v>45598</v>
      </c>
      <c r="C1108" s="18">
        <f>VLOOKUP(A1108,list!A:P,3,FALSE)</f>
        <v>980</v>
      </c>
      <c r="D1108" s="6" t="str">
        <f>VLOOKUP(A1108,list!A:P,12,FALSE)</f>
        <v>Ampelokipoi</v>
      </c>
      <c r="E1108" s="6" t="str">
        <f t="shared" ref="E1108:R1108" si="1103">IF($B1108&lt;E$3,1,"")</f>
        <v/>
      </c>
      <c r="F1108" s="6">
        <f t="shared" si="1103"/>
        <v>1</v>
      </c>
      <c r="G1108" s="6">
        <f t="shared" si="1103"/>
        <v>1</v>
      </c>
      <c r="H1108" s="6">
        <f t="shared" si="1103"/>
        <v>1</v>
      </c>
      <c r="I1108" s="6">
        <f t="shared" si="1103"/>
        <v>1</v>
      </c>
      <c r="J1108" s="6">
        <f t="shared" si="1103"/>
        <v>1</v>
      </c>
      <c r="K1108" s="6">
        <f t="shared" si="1103"/>
        <v>1</v>
      </c>
      <c r="L1108" s="6">
        <f t="shared" si="1103"/>
        <v>1</v>
      </c>
      <c r="M1108" s="6">
        <f t="shared" si="1103"/>
        <v>1</v>
      </c>
      <c r="N1108" s="6">
        <f t="shared" si="1103"/>
        <v>1</v>
      </c>
      <c r="O1108" s="6">
        <f t="shared" si="1103"/>
        <v>1</v>
      </c>
      <c r="P1108" s="6">
        <f t="shared" si="1103"/>
        <v>1</v>
      </c>
      <c r="Q1108" s="6">
        <f t="shared" si="1103"/>
        <v>1</v>
      </c>
      <c r="R1108" s="6">
        <f t="shared" si="1103"/>
        <v>1</v>
      </c>
    </row>
    <row r="1109" spans="1:18" ht="13">
      <c r="A1109" s="11" t="s">
        <v>2577</v>
      </c>
      <c r="B1109" s="17">
        <f>VLOOKUP(A1109,list!A:P,16,FALSE)</f>
        <v>45598</v>
      </c>
      <c r="C1109" s="18">
        <f>VLOOKUP(A1109,list!A:P,3,FALSE)</f>
        <v>1100</v>
      </c>
      <c r="D1109" s="6" t="str">
        <f>VLOOKUP(A1109,list!A:P,12,FALSE)</f>
        <v>Historic Center</v>
      </c>
      <c r="E1109" s="6" t="str">
        <f t="shared" ref="E1109:R1109" si="1104">IF($B1109&lt;E$3,1,"")</f>
        <v/>
      </c>
      <c r="F1109" s="6">
        <f t="shared" si="1104"/>
        <v>1</v>
      </c>
      <c r="G1109" s="6">
        <f t="shared" si="1104"/>
        <v>1</v>
      </c>
      <c r="H1109" s="6">
        <f t="shared" si="1104"/>
        <v>1</v>
      </c>
      <c r="I1109" s="6">
        <f t="shared" si="1104"/>
        <v>1</v>
      </c>
      <c r="J1109" s="6">
        <f t="shared" si="1104"/>
        <v>1</v>
      </c>
      <c r="K1109" s="6">
        <f t="shared" si="1104"/>
        <v>1</v>
      </c>
      <c r="L1109" s="6">
        <f t="shared" si="1104"/>
        <v>1</v>
      </c>
      <c r="M1109" s="6">
        <f t="shared" si="1104"/>
        <v>1</v>
      </c>
      <c r="N1109" s="6">
        <f t="shared" si="1104"/>
        <v>1</v>
      </c>
      <c r="O1109" s="6">
        <f t="shared" si="1104"/>
        <v>1</v>
      </c>
      <c r="P1109" s="6">
        <f t="shared" si="1104"/>
        <v>1</v>
      </c>
      <c r="Q1109" s="6">
        <f t="shared" si="1104"/>
        <v>1</v>
      </c>
      <c r="R1109" s="6">
        <f t="shared" si="1104"/>
        <v>1</v>
      </c>
    </row>
    <row r="1110" spans="1:18" ht="13">
      <c r="A1110" s="11" t="s">
        <v>2580</v>
      </c>
      <c r="B1110" s="17">
        <f>VLOOKUP(A1110,list!A:P,16,FALSE)</f>
        <v>45598</v>
      </c>
      <c r="C1110" s="18">
        <f>VLOOKUP(A1110,list!A:P,3,FALSE)</f>
        <v>1110</v>
      </c>
      <c r="D1110" s="6" t="str">
        <f>VLOOKUP(A1110,list!A:P,12,FALSE)</f>
        <v>Kolonaki</v>
      </c>
      <c r="E1110" s="6" t="str">
        <f t="shared" ref="E1110:R1110" si="1105">IF($B1110&lt;E$3,1,"")</f>
        <v/>
      </c>
      <c r="F1110" s="6">
        <f t="shared" si="1105"/>
        <v>1</v>
      </c>
      <c r="G1110" s="6">
        <f t="shared" si="1105"/>
        <v>1</v>
      </c>
      <c r="H1110" s="6">
        <f t="shared" si="1105"/>
        <v>1</v>
      </c>
      <c r="I1110" s="6">
        <f t="shared" si="1105"/>
        <v>1</v>
      </c>
      <c r="J1110" s="6">
        <f t="shared" si="1105"/>
        <v>1</v>
      </c>
      <c r="K1110" s="6">
        <f t="shared" si="1105"/>
        <v>1</v>
      </c>
      <c r="L1110" s="6">
        <f t="shared" si="1105"/>
        <v>1</v>
      </c>
      <c r="M1110" s="6">
        <f t="shared" si="1105"/>
        <v>1</v>
      </c>
      <c r="N1110" s="6">
        <f t="shared" si="1105"/>
        <v>1</v>
      </c>
      <c r="O1110" s="6">
        <f t="shared" si="1105"/>
        <v>1</v>
      </c>
      <c r="P1110" s="6">
        <f t="shared" si="1105"/>
        <v>1</v>
      </c>
      <c r="Q1110" s="6">
        <f t="shared" si="1105"/>
        <v>1</v>
      </c>
      <c r="R1110" s="6">
        <f t="shared" si="1105"/>
        <v>1</v>
      </c>
    </row>
    <row r="1111" spans="1:18" ht="13">
      <c r="A1111" s="11" t="s">
        <v>2583</v>
      </c>
      <c r="B1111" s="17">
        <f>VLOOKUP(A1111,list!A:P,16,FALSE)</f>
        <v>45598</v>
      </c>
      <c r="C1111" s="18">
        <f>VLOOKUP(A1111,list!A:P,3,FALSE)</f>
        <v>1130</v>
      </c>
      <c r="D1111" s="6" t="str">
        <f>VLOOKUP(A1111,list!A:P,12,FALSE)</f>
        <v>Marousi</v>
      </c>
      <c r="E1111" s="6" t="str">
        <f t="shared" ref="E1111:R1111" si="1106">IF($B1111&lt;E$3,1,"")</f>
        <v/>
      </c>
      <c r="F1111" s="6">
        <f t="shared" si="1106"/>
        <v>1</v>
      </c>
      <c r="G1111" s="6">
        <f t="shared" si="1106"/>
        <v>1</v>
      </c>
      <c r="H1111" s="6">
        <f t="shared" si="1106"/>
        <v>1</v>
      </c>
      <c r="I1111" s="6">
        <f t="shared" si="1106"/>
        <v>1</v>
      </c>
      <c r="J1111" s="6">
        <f t="shared" si="1106"/>
        <v>1</v>
      </c>
      <c r="K1111" s="6">
        <f t="shared" si="1106"/>
        <v>1</v>
      </c>
      <c r="L1111" s="6">
        <f t="shared" si="1106"/>
        <v>1</v>
      </c>
      <c r="M1111" s="6">
        <f t="shared" si="1106"/>
        <v>1</v>
      </c>
      <c r="N1111" s="6">
        <f t="shared" si="1106"/>
        <v>1</v>
      </c>
      <c r="O1111" s="6">
        <f t="shared" si="1106"/>
        <v>1</v>
      </c>
      <c r="P1111" s="6">
        <f t="shared" si="1106"/>
        <v>1</v>
      </c>
      <c r="Q1111" s="6">
        <f t="shared" si="1106"/>
        <v>1</v>
      </c>
      <c r="R1111" s="6">
        <f t="shared" si="1106"/>
        <v>1</v>
      </c>
    </row>
    <row r="1112" spans="1:18" ht="13">
      <c r="A1112" s="11" t="s">
        <v>712</v>
      </c>
      <c r="B1112" s="17">
        <f>VLOOKUP(A1112,list!A:P,16,FALSE)</f>
        <v>45598</v>
      </c>
      <c r="C1112" s="18">
        <f>VLOOKUP(A1112,list!A:P,3,FALSE)</f>
        <v>1170</v>
      </c>
      <c r="D1112" s="6" t="str">
        <f>VLOOKUP(A1112,list!A:P,12,FALSE)</f>
        <v>Kolonaki</v>
      </c>
      <c r="E1112" s="6" t="str">
        <f t="shared" ref="E1112:R1112" si="1107">IF($B1112&lt;E$3,1,"")</f>
        <v/>
      </c>
      <c r="F1112" s="6">
        <f t="shared" si="1107"/>
        <v>1</v>
      </c>
      <c r="G1112" s="6">
        <f t="shared" si="1107"/>
        <v>1</v>
      </c>
      <c r="H1112" s="6">
        <f t="shared" si="1107"/>
        <v>1</v>
      </c>
      <c r="I1112" s="6">
        <f t="shared" si="1107"/>
        <v>1</v>
      </c>
      <c r="J1112" s="6">
        <f t="shared" si="1107"/>
        <v>1</v>
      </c>
      <c r="K1112" s="6">
        <f t="shared" si="1107"/>
        <v>1</v>
      </c>
      <c r="L1112" s="6">
        <f t="shared" si="1107"/>
        <v>1</v>
      </c>
      <c r="M1112" s="6">
        <f t="shared" si="1107"/>
        <v>1</v>
      </c>
      <c r="N1112" s="6">
        <f t="shared" si="1107"/>
        <v>1</v>
      </c>
      <c r="O1112" s="6">
        <f t="shared" si="1107"/>
        <v>1</v>
      </c>
      <c r="P1112" s="6">
        <f t="shared" si="1107"/>
        <v>1</v>
      </c>
      <c r="Q1112" s="6">
        <f t="shared" si="1107"/>
        <v>1</v>
      </c>
      <c r="R1112" s="6">
        <f t="shared" si="1107"/>
        <v>1</v>
      </c>
    </row>
    <row r="1113" spans="1:18" ht="13">
      <c r="A1113" s="11" t="s">
        <v>4081</v>
      </c>
      <c r="B1113" s="17">
        <f>VLOOKUP(A1113,list!A:P,16,FALSE)</f>
        <v>45598</v>
      </c>
      <c r="C1113" s="18">
        <f>VLOOKUP(A1113,list!A:P,3,FALSE)</f>
        <v>1270</v>
      </c>
      <c r="D1113" s="6" t="str">
        <f>VLOOKUP(A1113,list!A:P,12,FALSE)</f>
        <v>Melissia</v>
      </c>
      <c r="E1113" s="6" t="str">
        <f t="shared" ref="E1113:R1113" si="1108">IF($B1113&lt;E$3,1,"")</f>
        <v/>
      </c>
      <c r="F1113" s="6">
        <f t="shared" si="1108"/>
        <v>1</v>
      </c>
      <c r="G1113" s="6">
        <f t="shared" si="1108"/>
        <v>1</v>
      </c>
      <c r="H1113" s="6">
        <f t="shared" si="1108"/>
        <v>1</v>
      </c>
      <c r="I1113" s="6">
        <f t="shared" si="1108"/>
        <v>1</v>
      </c>
      <c r="J1113" s="6">
        <f t="shared" si="1108"/>
        <v>1</v>
      </c>
      <c r="K1113" s="6">
        <f t="shared" si="1108"/>
        <v>1</v>
      </c>
      <c r="L1113" s="6">
        <f t="shared" si="1108"/>
        <v>1</v>
      </c>
      <c r="M1113" s="6">
        <f t="shared" si="1108"/>
        <v>1</v>
      </c>
      <c r="N1113" s="6">
        <f t="shared" si="1108"/>
        <v>1</v>
      </c>
      <c r="O1113" s="6">
        <f t="shared" si="1108"/>
        <v>1</v>
      </c>
      <c r="P1113" s="6">
        <f t="shared" si="1108"/>
        <v>1</v>
      </c>
      <c r="Q1113" s="6">
        <f t="shared" si="1108"/>
        <v>1</v>
      </c>
      <c r="R1113" s="6">
        <f t="shared" si="1108"/>
        <v>1</v>
      </c>
    </row>
    <row r="1114" spans="1:18" ht="13">
      <c r="A1114" s="11" t="s">
        <v>2586</v>
      </c>
      <c r="B1114" s="17">
        <f>VLOOKUP(A1114,list!A:P,16,FALSE)</f>
        <v>45598</v>
      </c>
      <c r="C1114" s="18">
        <f>VLOOKUP(A1114,list!A:P,3,FALSE)</f>
        <v>1350</v>
      </c>
      <c r="D1114" s="6" t="str">
        <f>VLOOKUP(A1114,list!A:P,12,FALSE)</f>
        <v>Marousi</v>
      </c>
      <c r="E1114" s="6" t="str">
        <f t="shared" ref="E1114:R1114" si="1109">IF($B1114&lt;E$3,1,"")</f>
        <v/>
      </c>
      <c r="F1114" s="6">
        <f t="shared" si="1109"/>
        <v>1</v>
      </c>
      <c r="G1114" s="6">
        <f t="shared" si="1109"/>
        <v>1</v>
      </c>
      <c r="H1114" s="6">
        <f t="shared" si="1109"/>
        <v>1</v>
      </c>
      <c r="I1114" s="6">
        <f t="shared" si="1109"/>
        <v>1</v>
      </c>
      <c r="J1114" s="6">
        <f t="shared" si="1109"/>
        <v>1</v>
      </c>
      <c r="K1114" s="6">
        <f t="shared" si="1109"/>
        <v>1</v>
      </c>
      <c r="L1114" s="6">
        <f t="shared" si="1109"/>
        <v>1</v>
      </c>
      <c r="M1114" s="6">
        <f t="shared" si="1109"/>
        <v>1</v>
      </c>
      <c r="N1114" s="6">
        <f t="shared" si="1109"/>
        <v>1</v>
      </c>
      <c r="O1114" s="6">
        <f t="shared" si="1109"/>
        <v>1</v>
      </c>
      <c r="P1114" s="6">
        <f t="shared" si="1109"/>
        <v>1</v>
      </c>
      <c r="Q1114" s="6">
        <f t="shared" si="1109"/>
        <v>1</v>
      </c>
      <c r="R1114" s="6">
        <f t="shared" si="1109"/>
        <v>1</v>
      </c>
    </row>
    <row r="1115" spans="1:18" ht="13">
      <c r="A1115" s="11" t="s">
        <v>2589</v>
      </c>
      <c r="B1115" s="17">
        <f>VLOOKUP(A1115,list!A:P,16,FALSE)</f>
        <v>45598</v>
      </c>
      <c r="C1115" s="18">
        <f>VLOOKUP(A1115,list!A:P,3,FALSE)</f>
        <v>1360</v>
      </c>
      <c r="D1115" s="6" t="str">
        <f>VLOOKUP(A1115,list!A:P,12,FALSE)</f>
        <v>Agia Paraskevi</v>
      </c>
      <c r="E1115" s="6" t="str">
        <f t="shared" ref="E1115:R1115" si="1110">IF($B1115&lt;E$3,1,"")</f>
        <v/>
      </c>
      <c r="F1115" s="6">
        <f t="shared" si="1110"/>
        <v>1</v>
      </c>
      <c r="G1115" s="6">
        <f t="shared" si="1110"/>
        <v>1</v>
      </c>
      <c r="H1115" s="6">
        <f t="shared" si="1110"/>
        <v>1</v>
      </c>
      <c r="I1115" s="6">
        <f t="shared" si="1110"/>
        <v>1</v>
      </c>
      <c r="J1115" s="6">
        <f t="shared" si="1110"/>
        <v>1</v>
      </c>
      <c r="K1115" s="6">
        <f t="shared" si="1110"/>
        <v>1</v>
      </c>
      <c r="L1115" s="6">
        <f t="shared" si="1110"/>
        <v>1</v>
      </c>
      <c r="M1115" s="6">
        <f t="shared" si="1110"/>
        <v>1</v>
      </c>
      <c r="N1115" s="6">
        <f t="shared" si="1110"/>
        <v>1</v>
      </c>
      <c r="O1115" s="6">
        <f t="shared" si="1110"/>
        <v>1</v>
      </c>
      <c r="P1115" s="6">
        <f t="shared" si="1110"/>
        <v>1</v>
      </c>
      <c r="Q1115" s="6">
        <f t="shared" si="1110"/>
        <v>1</v>
      </c>
      <c r="R1115" s="6">
        <f t="shared" si="1110"/>
        <v>1</v>
      </c>
    </row>
    <row r="1116" spans="1:18" ht="13">
      <c r="A1116" s="11" t="s">
        <v>4084</v>
      </c>
      <c r="B1116" s="17">
        <f>VLOOKUP(A1116,list!A:P,16,FALSE)</f>
        <v>45598</v>
      </c>
      <c r="C1116" s="18">
        <f>VLOOKUP(A1116,list!A:P,3,FALSE)</f>
        <v>1420</v>
      </c>
      <c r="D1116" s="6" t="str">
        <f>VLOOKUP(A1116,list!A:P,12,FALSE)</f>
        <v>Chalandri</v>
      </c>
      <c r="E1116" s="6" t="str">
        <f t="shared" ref="E1116:R1116" si="1111">IF($B1116&lt;E$3,1,"")</f>
        <v/>
      </c>
      <c r="F1116" s="6">
        <f t="shared" si="1111"/>
        <v>1</v>
      </c>
      <c r="G1116" s="6">
        <f t="shared" si="1111"/>
        <v>1</v>
      </c>
      <c r="H1116" s="6">
        <f t="shared" si="1111"/>
        <v>1</v>
      </c>
      <c r="I1116" s="6">
        <f t="shared" si="1111"/>
        <v>1</v>
      </c>
      <c r="J1116" s="6">
        <f t="shared" si="1111"/>
        <v>1</v>
      </c>
      <c r="K1116" s="6">
        <f t="shared" si="1111"/>
        <v>1</v>
      </c>
      <c r="L1116" s="6">
        <f t="shared" si="1111"/>
        <v>1</v>
      </c>
      <c r="M1116" s="6">
        <f t="shared" si="1111"/>
        <v>1</v>
      </c>
      <c r="N1116" s="6">
        <f t="shared" si="1111"/>
        <v>1</v>
      </c>
      <c r="O1116" s="6">
        <f t="shared" si="1111"/>
        <v>1</v>
      </c>
      <c r="P1116" s="6">
        <f t="shared" si="1111"/>
        <v>1</v>
      </c>
      <c r="Q1116" s="6">
        <f t="shared" si="1111"/>
        <v>1</v>
      </c>
      <c r="R1116" s="6">
        <f t="shared" si="1111"/>
        <v>1</v>
      </c>
    </row>
    <row r="1117" spans="1:18" ht="13">
      <c r="A1117" s="11" t="s">
        <v>4087</v>
      </c>
      <c r="B1117" s="17">
        <f>VLOOKUP(A1117,list!A:P,16,FALSE)</f>
        <v>45598</v>
      </c>
      <c r="C1117" s="18">
        <f>VLOOKUP(A1117,list!A:P,3,FALSE)</f>
        <v>2010</v>
      </c>
      <c r="D1117" s="6" t="str">
        <f>VLOOKUP(A1117,list!A:P,12,FALSE)</f>
        <v>Palaio Faliro</v>
      </c>
      <c r="E1117" s="6" t="str">
        <f t="shared" ref="E1117:R1117" si="1112">IF($B1117&lt;E$3,1,"")</f>
        <v/>
      </c>
      <c r="F1117" s="6">
        <f t="shared" si="1112"/>
        <v>1</v>
      </c>
      <c r="G1117" s="6">
        <f t="shared" si="1112"/>
        <v>1</v>
      </c>
      <c r="H1117" s="6">
        <f t="shared" si="1112"/>
        <v>1</v>
      </c>
      <c r="I1117" s="6">
        <f t="shared" si="1112"/>
        <v>1</v>
      </c>
      <c r="J1117" s="6">
        <f t="shared" si="1112"/>
        <v>1</v>
      </c>
      <c r="K1117" s="6">
        <f t="shared" si="1112"/>
        <v>1</v>
      </c>
      <c r="L1117" s="6">
        <f t="shared" si="1112"/>
        <v>1</v>
      </c>
      <c r="M1117" s="6">
        <f t="shared" si="1112"/>
        <v>1</v>
      </c>
      <c r="N1117" s="6">
        <f t="shared" si="1112"/>
        <v>1</v>
      </c>
      <c r="O1117" s="6">
        <f t="shared" si="1112"/>
        <v>1</v>
      </c>
      <c r="P1117" s="6">
        <f t="shared" si="1112"/>
        <v>1</v>
      </c>
      <c r="Q1117" s="6">
        <f t="shared" si="1112"/>
        <v>1</v>
      </c>
      <c r="R1117" s="6">
        <f t="shared" si="1112"/>
        <v>1</v>
      </c>
    </row>
    <row r="1118" spans="1:18" ht="13">
      <c r="A1118" s="11" t="s">
        <v>4090</v>
      </c>
      <c r="B1118" s="17">
        <f>VLOOKUP(A1118,list!A:P,16,FALSE)</f>
        <v>46144</v>
      </c>
      <c r="C1118" s="18">
        <f>VLOOKUP(A1118,list!A:P,3,FALSE)</f>
        <v>1580</v>
      </c>
      <c r="D1118" s="6" t="str">
        <f>VLOOKUP(A1118,list!A:P,12,FALSE)</f>
        <v>Neo Psychiko</v>
      </c>
      <c r="E1118" s="6" t="str">
        <f t="shared" ref="E1118:R1118" si="1113">IF($B1118&lt;E$3,1,"")</f>
        <v/>
      </c>
      <c r="F1118" s="6" t="str">
        <f t="shared" si="1113"/>
        <v/>
      </c>
      <c r="G1118" s="6" t="str">
        <f t="shared" si="1113"/>
        <v/>
      </c>
      <c r="H1118" s="6" t="str">
        <f t="shared" si="1113"/>
        <v/>
      </c>
      <c r="I1118" s="6" t="str">
        <f t="shared" si="1113"/>
        <v/>
      </c>
      <c r="J1118" s="6" t="str">
        <f t="shared" si="1113"/>
        <v/>
      </c>
      <c r="K1118" s="6" t="str">
        <f t="shared" si="1113"/>
        <v/>
      </c>
      <c r="L1118" s="6" t="str">
        <f t="shared" si="1113"/>
        <v/>
      </c>
      <c r="M1118" s="6" t="str">
        <f t="shared" si="1113"/>
        <v/>
      </c>
      <c r="N1118" s="6" t="str">
        <f t="shared" si="1113"/>
        <v/>
      </c>
      <c r="O1118" s="6" t="str">
        <f t="shared" si="1113"/>
        <v/>
      </c>
      <c r="P1118" s="6" t="str">
        <f t="shared" si="1113"/>
        <v/>
      </c>
      <c r="Q1118" s="6" t="str">
        <f t="shared" si="1113"/>
        <v/>
      </c>
      <c r="R1118" s="6" t="str">
        <f t="shared" si="1113"/>
        <v/>
      </c>
    </row>
    <row r="1119" spans="1:18" ht="13">
      <c r="A1119" s="11" t="s">
        <v>715</v>
      </c>
      <c r="B1119" s="17">
        <f>VLOOKUP(A1119,list!A:P,16,FALSE)</f>
        <v>45779</v>
      </c>
      <c r="C1119" s="18">
        <f>VLOOKUP(A1119,list!A:P,3,FALSE)</f>
        <v>900</v>
      </c>
      <c r="D1119" s="6" t="str">
        <f>VLOOKUP(A1119,list!A:P,12,FALSE)</f>
        <v>Nea Smyrni</v>
      </c>
      <c r="E1119" s="6" t="str">
        <f t="shared" ref="E1119:R1119" si="1114">IF($B1119&lt;E$3,1,"")</f>
        <v/>
      </c>
      <c r="F1119" s="6" t="str">
        <f t="shared" si="1114"/>
        <v/>
      </c>
      <c r="G1119" s="6" t="str">
        <f t="shared" si="1114"/>
        <v/>
      </c>
      <c r="H1119" s="6" t="str">
        <f t="shared" si="1114"/>
        <v/>
      </c>
      <c r="I1119" s="6" t="str">
        <f t="shared" si="1114"/>
        <v/>
      </c>
      <c r="J1119" s="6" t="str">
        <f t="shared" si="1114"/>
        <v/>
      </c>
      <c r="K1119" s="6" t="str">
        <f t="shared" si="1114"/>
        <v/>
      </c>
      <c r="L1119" s="6">
        <f t="shared" si="1114"/>
        <v>1</v>
      </c>
      <c r="M1119" s="6">
        <f t="shared" si="1114"/>
        <v>1</v>
      </c>
      <c r="N1119" s="6">
        <f t="shared" si="1114"/>
        <v>1</v>
      </c>
      <c r="O1119" s="6">
        <f t="shared" si="1114"/>
        <v>1</v>
      </c>
      <c r="P1119" s="6">
        <f t="shared" si="1114"/>
        <v>1</v>
      </c>
      <c r="Q1119" s="6">
        <f t="shared" si="1114"/>
        <v>1</v>
      </c>
      <c r="R1119" s="6">
        <f t="shared" si="1114"/>
        <v>1</v>
      </c>
    </row>
    <row r="1120" spans="1:18" ht="13">
      <c r="A1120" s="11" t="s">
        <v>2592</v>
      </c>
      <c r="B1120" s="17">
        <f>VLOOKUP(A1120,list!A:P,16,FALSE)</f>
        <v>45779</v>
      </c>
      <c r="C1120" s="18">
        <f>VLOOKUP(A1120,list!A:P,3,FALSE)</f>
        <v>1070</v>
      </c>
      <c r="D1120" s="6" t="str">
        <f>VLOOKUP(A1120,list!A:P,12,FALSE)</f>
        <v>Pangrati</v>
      </c>
      <c r="E1120" s="6" t="str">
        <f t="shared" ref="E1120:R1120" si="1115">IF($B1120&lt;E$3,1,"")</f>
        <v/>
      </c>
      <c r="F1120" s="6" t="str">
        <f t="shared" si="1115"/>
        <v/>
      </c>
      <c r="G1120" s="6" t="str">
        <f t="shared" si="1115"/>
        <v/>
      </c>
      <c r="H1120" s="6" t="str">
        <f t="shared" si="1115"/>
        <v/>
      </c>
      <c r="I1120" s="6" t="str">
        <f t="shared" si="1115"/>
        <v/>
      </c>
      <c r="J1120" s="6" t="str">
        <f t="shared" si="1115"/>
        <v/>
      </c>
      <c r="K1120" s="6" t="str">
        <f t="shared" si="1115"/>
        <v/>
      </c>
      <c r="L1120" s="6">
        <f t="shared" si="1115"/>
        <v>1</v>
      </c>
      <c r="M1120" s="6">
        <f t="shared" si="1115"/>
        <v>1</v>
      </c>
      <c r="N1120" s="6">
        <f t="shared" si="1115"/>
        <v>1</v>
      </c>
      <c r="O1120" s="6">
        <f t="shared" si="1115"/>
        <v>1</v>
      </c>
      <c r="P1120" s="6">
        <f t="shared" si="1115"/>
        <v>1</v>
      </c>
      <c r="Q1120" s="6">
        <f t="shared" si="1115"/>
        <v>1</v>
      </c>
      <c r="R1120" s="6">
        <f t="shared" si="1115"/>
        <v>1</v>
      </c>
    </row>
    <row r="1121" spans="1:18" ht="13">
      <c r="A1121" s="11" t="s">
        <v>2595</v>
      </c>
      <c r="B1121" s="17">
        <f>VLOOKUP(A1121,list!A:P,16,FALSE)</f>
        <v>45779</v>
      </c>
      <c r="C1121" s="18">
        <f>VLOOKUP(A1121,list!A:P,3,FALSE)</f>
        <v>1110</v>
      </c>
      <c r="D1121" s="6" t="str">
        <f>VLOOKUP(A1121,list!A:P,12,FALSE)</f>
        <v>Pangrati</v>
      </c>
      <c r="E1121" s="6" t="str">
        <f t="shared" ref="E1121:R1121" si="1116">IF($B1121&lt;E$3,1,"")</f>
        <v/>
      </c>
      <c r="F1121" s="6" t="str">
        <f t="shared" si="1116"/>
        <v/>
      </c>
      <c r="G1121" s="6" t="str">
        <f t="shared" si="1116"/>
        <v/>
      </c>
      <c r="H1121" s="6" t="str">
        <f t="shared" si="1116"/>
        <v/>
      </c>
      <c r="I1121" s="6" t="str">
        <f t="shared" si="1116"/>
        <v/>
      </c>
      <c r="J1121" s="6" t="str">
        <f t="shared" si="1116"/>
        <v/>
      </c>
      <c r="K1121" s="6" t="str">
        <f t="shared" si="1116"/>
        <v/>
      </c>
      <c r="L1121" s="6">
        <f t="shared" si="1116"/>
        <v>1</v>
      </c>
      <c r="M1121" s="6">
        <f t="shared" si="1116"/>
        <v>1</v>
      </c>
      <c r="N1121" s="6">
        <f t="shared" si="1116"/>
        <v>1</v>
      </c>
      <c r="O1121" s="6">
        <f t="shared" si="1116"/>
        <v>1</v>
      </c>
      <c r="P1121" s="6">
        <f t="shared" si="1116"/>
        <v>1</v>
      </c>
      <c r="Q1121" s="6">
        <f t="shared" si="1116"/>
        <v>1</v>
      </c>
      <c r="R1121" s="6">
        <f t="shared" si="1116"/>
        <v>1</v>
      </c>
    </row>
    <row r="1122" spans="1:18" ht="13">
      <c r="A1122" s="11" t="s">
        <v>2598</v>
      </c>
      <c r="B1122" s="17">
        <f>VLOOKUP(A1122,list!A:P,16,FALSE)</f>
        <v>45779</v>
      </c>
      <c r="C1122" s="18">
        <f>VLOOKUP(A1122,list!A:P,3,FALSE)</f>
        <v>1170</v>
      </c>
      <c r="D1122" s="6" t="str">
        <f>VLOOKUP(A1122,list!A:P,12,FALSE)</f>
        <v>Melissia</v>
      </c>
      <c r="E1122" s="6" t="str">
        <f t="shared" ref="E1122:R1122" si="1117">IF($B1122&lt;E$3,1,"")</f>
        <v/>
      </c>
      <c r="F1122" s="6" t="str">
        <f t="shared" si="1117"/>
        <v/>
      </c>
      <c r="G1122" s="6" t="str">
        <f t="shared" si="1117"/>
        <v/>
      </c>
      <c r="H1122" s="6" t="str">
        <f t="shared" si="1117"/>
        <v/>
      </c>
      <c r="I1122" s="6" t="str">
        <f t="shared" si="1117"/>
        <v/>
      </c>
      <c r="J1122" s="6" t="str">
        <f t="shared" si="1117"/>
        <v/>
      </c>
      <c r="K1122" s="6" t="str">
        <f t="shared" si="1117"/>
        <v/>
      </c>
      <c r="L1122" s="6">
        <f t="shared" si="1117"/>
        <v>1</v>
      </c>
      <c r="M1122" s="6">
        <f t="shared" si="1117"/>
        <v>1</v>
      </c>
      <c r="N1122" s="6">
        <f t="shared" si="1117"/>
        <v>1</v>
      </c>
      <c r="O1122" s="6">
        <f t="shared" si="1117"/>
        <v>1</v>
      </c>
      <c r="P1122" s="6">
        <f t="shared" si="1117"/>
        <v>1</v>
      </c>
      <c r="Q1122" s="6">
        <f t="shared" si="1117"/>
        <v>1</v>
      </c>
      <c r="R1122" s="6">
        <f t="shared" si="1117"/>
        <v>1</v>
      </c>
    </row>
    <row r="1123" spans="1:18" ht="13">
      <c r="A1123" s="11" t="s">
        <v>4093</v>
      </c>
      <c r="B1123" s="17">
        <f>VLOOKUP(A1123,list!A:P,16,FALSE)</f>
        <v>45779</v>
      </c>
      <c r="C1123" s="18">
        <f>VLOOKUP(A1123,list!A:P,3,FALSE)</f>
        <v>1190</v>
      </c>
      <c r="D1123" s="6" t="str">
        <f>VLOOKUP(A1123,list!A:P,12,FALSE)</f>
        <v>Marousi</v>
      </c>
      <c r="E1123" s="6" t="str">
        <f t="shared" ref="E1123:R1123" si="1118">IF($B1123&lt;E$3,1,"")</f>
        <v/>
      </c>
      <c r="F1123" s="6" t="str">
        <f t="shared" si="1118"/>
        <v/>
      </c>
      <c r="G1123" s="6" t="str">
        <f t="shared" si="1118"/>
        <v/>
      </c>
      <c r="H1123" s="6" t="str">
        <f t="shared" si="1118"/>
        <v/>
      </c>
      <c r="I1123" s="6" t="str">
        <f t="shared" si="1118"/>
        <v/>
      </c>
      <c r="J1123" s="6" t="str">
        <f t="shared" si="1118"/>
        <v/>
      </c>
      <c r="K1123" s="6" t="str">
        <f t="shared" si="1118"/>
        <v/>
      </c>
      <c r="L1123" s="6">
        <f t="shared" si="1118"/>
        <v>1</v>
      </c>
      <c r="M1123" s="6">
        <f t="shared" si="1118"/>
        <v>1</v>
      </c>
      <c r="N1123" s="6">
        <f t="shared" si="1118"/>
        <v>1</v>
      </c>
      <c r="O1123" s="6">
        <f t="shared" si="1118"/>
        <v>1</v>
      </c>
      <c r="P1123" s="6">
        <f t="shared" si="1118"/>
        <v>1</v>
      </c>
      <c r="Q1123" s="6">
        <f t="shared" si="1118"/>
        <v>1</v>
      </c>
      <c r="R1123" s="6">
        <f t="shared" si="1118"/>
        <v>1</v>
      </c>
    </row>
    <row r="1124" spans="1:18" ht="13">
      <c r="A1124" s="11" t="s">
        <v>2601</v>
      </c>
      <c r="B1124" s="17">
        <f>VLOOKUP(A1124,list!A:P,16,FALSE)</f>
        <v>45779</v>
      </c>
      <c r="C1124" s="18">
        <f>VLOOKUP(A1124,list!A:P,3,FALSE)</f>
        <v>1190</v>
      </c>
      <c r="D1124" s="6" t="str">
        <f>VLOOKUP(A1124,list!A:P,12,FALSE)</f>
        <v>Palaio Faliro</v>
      </c>
      <c r="E1124" s="6" t="str">
        <f t="shared" ref="E1124:R1124" si="1119">IF($B1124&lt;E$3,1,"")</f>
        <v/>
      </c>
      <c r="F1124" s="6" t="str">
        <f t="shared" si="1119"/>
        <v/>
      </c>
      <c r="G1124" s="6" t="str">
        <f t="shared" si="1119"/>
        <v/>
      </c>
      <c r="H1124" s="6" t="str">
        <f t="shared" si="1119"/>
        <v/>
      </c>
      <c r="I1124" s="6" t="str">
        <f t="shared" si="1119"/>
        <v/>
      </c>
      <c r="J1124" s="6" t="str">
        <f t="shared" si="1119"/>
        <v/>
      </c>
      <c r="K1124" s="6" t="str">
        <f t="shared" si="1119"/>
        <v/>
      </c>
      <c r="L1124" s="6">
        <f t="shared" si="1119"/>
        <v>1</v>
      </c>
      <c r="M1124" s="6">
        <f t="shared" si="1119"/>
        <v>1</v>
      </c>
      <c r="N1124" s="6">
        <f t="shared" si="1119"/>
        <v>1</v>
      </c>
      <c r="O1124" s="6">
        <f t="shared" si="1119"/>
        <v>1</v>
      </c>
      <c r="P1124" s="6">
        <f t="shared" si="1119"/>
        <v>1</v>
      </c>
      <c r="Q1124" s="6">
        <f t="shared" si="1119"/>
        <v>1</v>
      </c>
      <c r="R1124" s="6">
        <f t="shared" si="1119"/>
        <v>1</v>
      </c>
    </row>
    <row r="1125" spans="1:18" ht="13">
      <c r="A1125" s="11" t="s">
        <v>2604</v>
      </c>
      <c r="B1125" s="17">
        <f>VLOOKUP(A1125,list!A:P,16,FALSE)</f>
        <v>45779</v>
      </c>
      <c r="C1125" s="18">
        <f>VLOOKUP(A1125,list!A:P,3,FALSE)</f>
        <v>1230</v>
      </c>
      <c r="D1125" s="6" t="str">
        <f>VLOOKUP(A1125,list!A:P,12,FALSE)</f>
        <v>Kifisia</v>
      </c>
      <c r="E1125" s="6" t="str">
        <f t="shared" ref="E1125:R1125" si="1120">IF($B1125&lt;E$3,1,"")</f>
        <v/>
      </c>
      <c r="F1125" s="6" t="str">
        <f t="shared" si="1120"/>
        <v/>
      </c>
      <c r="G1125" s="6" t="str">
        <f t="shared" si="1120"/>
        <v/>
      </c>
      <c r="H1125" s="6" t="str">
        <f t="shared" si="1120"/>
        <v/>
      </c>
      <c r="I1125" s="6" t="str">
        <f t="shared" si="1120"/>
        <v/>
      </c>
      <c r="J1125" s="6" t="str">
        <f t="shared" si="1120"/>
        <v/>
      </c>
      <c r="K1125" s="6" t="str">
        <f t="shared" si="1120"/>
        <v/>
      </c>
      <c r="L1125" s="6">
        <f t="shared" si="1120"/>
        <v>1</v>
      </c>
      <c r="M1125" s="6">
        <f t="shared" si="1120"/>
        <v>1</v>
      </c>
      <c r="N1125" s="6">
        <f t="shared" si="1120"/>
        <v>1</v>
      </c>
      <c r="O1125" s="6">
        <f t="shared" si="1120"/>
        <v>1</v>
      </c>
      <c r="P1125" s="6">
        <f t="shared" si="1120"/>
        <v>1</v>
      </c>
      <c r="Q1125" s="6">
        <f t="shared" si="1120"/>
        <v>1</v>
      </c>
      <c r="R1125" s="6">
        <f t="shared" si="1120"/>
        <v>1</v>
      </c>
    </row>
    <row r="1126" spans="1:18" ht="13">
      <c r="A1126" s="11" t="s">
        <v>2607</v>
      </c>
      <c r="B1126" s="17">
        <f>VLOOKUP(A1126,list!A:P,16,FALSE)</f>
        <v>45779</v>
      </c>
      <c r="C1126" s="18">
        <f>VLOOKUP(A1126,list!A:P,3,FALSE)</f>
        <v>1430</v>
      </c>
      <c r="D1126" s="6" t="str">
        <f>VLOOKUP(A1126,list!A:P,12,FALSE)</f>
        <v>Kifisia</v>
      </c>
      <c r="E1126" s="6" t="str">
        <f t="shared" ref="E1126:R1126" si="1121">IF($B1126&lt;E$3,1,"")</f>
        <v/>
      </c>
      <c r="F1126" s="6" t="str">
        <f t="shared" si="1121"/>
        <v/>
      </c>
      <c r="G1126" s="6" t="str">
        <f t="shared" si="1121"/>
        <v/>
      </c>
      <c r="H1126" s="6" t="str">
        <f t="shared" si="1121"/>
        <v/>
      </c>
      <c r="I1126" s="6" t="str">
        <f t="shared" si="1121"/>
        <v/>
      </c>
      <c r="J1126" s="6" t="str">
        <f t="shared" si="1121"/>
        <v/>
      </c>
      <c r="K1126" s="6" t="str">
        <f t="shared" si="1121"/>
        <v/>
      </c>
      <c r="L1126" s="6">
        <f t="shared" si="1121"/>
        <v>1</v>
      </c>
      <c r="M1126" s="6">
        <f t="shared" si="1121"/>
        <v>1</v>
      </c>
      <c r="N1126" s="6">
        <f t="shared" si="1121"/>
        <v>1</v>
      </c>
      <c r="O1126" s="6">
        <f t="shared" si="1121"/>
        <v>1</v>
      </c>
      <c r="P1126" s="6">
        <f t="shared" si="1121"/>
        <v>1</v>
      </c>
      <c r="Q1126" s="6">
        <f t="shared" si="1121"/>
        <v>1</v>
      </c>
      <c r="R1126" s="6">
        <f t="shared" si="1121"/>
        <v>1</v>
      </c>
    </row>
    <row r="1127" spans="1:18" ht="13">
      <c r="A1127" s="11" t="s">
        <v>2610</v>
      </c>
      <c r="B1127" s="17">
        <f>VLOOKUP(A1127,list!A:P,16,FALSE)</f>
        <v>45779</v>
      </c>
      <c r="C1127" s="18">
        <f>VLOOKUP(A1127,list!A:P,3,FALSE)</f>
        <v>1530</v>
      </c>
      <c r="D1127" s="6" t="str">
        <f>VLOOKUP(A1127,list!A:P,12,FALSE)</f>
        <v>Chalandri</v>
      </c>
      <c r="E1127" s="6" t="str">
        <f t="shared" ref="E1127:R1127" si="1122">IF($B1127&lt;E$3,1,"")</f>
        <v/>
      </c>
      <c r="F1127" s="6" t="str">
        <f t="shared" si="1122"/>
        <v/>
      </c>
      <c r="G1127" s="6" t="str">
        <f t="shared" si="1122"/>
        <v/>
      </c>
      <c r="H1127" s="6" t="str">
        <f t="shared" si="1122"/>
        <v/>
      </c>
      <c r="I1127" s="6" t="str">
        <f t="shared" si="1122"/>
        <v/>
      </c>
      <c r="J1127" s="6" t="str">
        <f t="shared" si="1122"/>
        <v/>
      </c>
      <c r="K1127" s="6" t="str">
        <f t="shared" si="1122"/>
        <v/>
      </c>
      <c r="L1127" s="6">
        <f t="shared" si="1122"/>
        <v>1</v>
      </c>
      <c r="M1127" s="6">
        <f t="shared" si="1122"/>
        <v>1</v>
      </c>
      <c r="N1127" s="6">
        <f t="shared" si="1122"/>
        <v>1</v>
      </c>
      <c r="O1127" s="6">
        <f t="shared" si="1122"/>
        <v>1</v>
      </c>
      <c r="P1127" s="6">
        <f t="shared" si="1122"/>
        <v>1</v>
      </c>
      <c r="Q1127" s="6">
        <f t="shared" si="1122"/>
        <v>1</v>
      </c>
      <c r="R1127" s="6">
        <f t="shared" si="1122"/>
        <v>1</v>
      </c>
    </row>
    <row r="1128" spans="1:18" ht="13">
      <c r="A1128" s="11" t="s">
        <v>4096</v>
      </c>
      <c r="B1128" s="17">
        <f>VLOOKUP(A1128,list!A:P,16,FALSE)</f>
        <v>45779</v>
      </c>
      <c r="C1128" s="18">
        <f>VLOOKUP(A1128,list!A:P,3,FALSE)</f>
        <v>2360</v>
      </c>
      <c r="D1128" s="6" t="str">
        <f>VLOOKUP(A1128,list!A:P,12,FALSE)</f>
        <v>Kifisia</v>
      </c>
      <c r="E1128" s="6" t="str">
        <f t="shared" ref="E1128:R1128" si="1123">IF($B1128&lt;E$3,1,"")</f>
        <v/>
      </c>
      <c r="F1128" s="6" t="str">
        <f t="shared" si="1123"/>
        <v/>
      </c>
      <c r="G1128" s="6" t="str">
        <f t="shared" si="1123"/>
        <v/>
      </c>
      <c r="H1128" s="6" t="str">
        <f t="shared" si="1123"/>
        <v/>
      </c>
      <c r="I1128" s="6" t="str">
        <f t="shared" si="1123"/>
        <v/>
      </c>
      <c r="J1128" s="6" t="str">
        <f t="shared" si="1123"/>
        <v/>
      </c>
      <c r="K1128" s="6" t="str">
        <f t="shared" si="1123"/>
        <v/>
      </c>
      <c r="L1128" s="6">
        <f t="shared" si="1123"/>
        <v>1</v>
      </c>
      <c r="M1128" s="6">
        <f t="shared" si="1123"/>
        <v>1</v>
      </c>
      <c r="N1128" s="6">
        <f t="shared" si="1123"/>
        <v>1</v>
      </c>
      <c r="O1128" s="6">
        <f t="shared" si="1123"/>
        <v>1</v>
      </c>
      <c r="P1128" s="6">
        <f t="shared" si="1123"/>
        <v>1</v>
      </c>
      <c r="Q1128" s="6">
        <f t="shared" si="1123"/>
        <v>1</v>
      </c>
      <c r="R1128" s="6">
        <f t="shared" si="1123"/>
        <v>1</v>
      </c>
    </row>
    <row r="1129" spans="1:18" ht="13">
      <c r="A1129" s="11" t="s">
        <v>718</v>
      </c>
      <c r="B1129" s="17">
        <f>VLOOKUP(A1129,list!A:P,16,FALSE)</f>
        <v>45718</v>
      </c>
      <c r="C1129" s="18">
        <f>VLOOKUP(A1129,list!A:P,3,FALSE)</f>
        <v>750</v>
      </c>
      <c r="D1129" s="6" t="str">
        <f>VLOOKUP(A1129,list!A:P,12,FALSE)</f>
        <v>Ampelokipoi</v>
      </c>
      <c r="E1129" s="6" t="str">
        <f t="shared" ref="E1129:R1129" si="1124">IF($B1129&lt;E$3,1,"")</f>
        <v/>
      </c>
      <c r="F1129" s="6" t="str">
        <f t="shared" si="1124"/>
        <v/>
      </c>
      <c r="G1129" s="6" t="str">
        <f t="shared" si="1124"/>
        <v/>
      </c>
      <c r="H1129" s="6" t="str">
        <f t="shared" si="1124"/>
        <v/>
      </c>
      <c r="I1129" s="6" t="str">
        <f t="shared" si="1124"/>
        <v/>
      </c>
      <c r="J1129" s="6">
        <f t="shared" si="1124"/>
        <v>1</v>
      </c>
      <c r="K1129" s="6">
        <f t="shared" si="1124"/>
        <v>1</v>
      </c>
      <c r="L1129" s="6">
        <f t="shared" si="1124"/>
        <v>1</v>
      </c>
      <c r="M1129" s="6">
        <f t="shared" si="1124"/>
        <v>1</v>
      </c>
      <c r="N1129" s="6">
        <f t="shared" si="1124"/>
        <v>1</v>
      </c>
      <c r="O1129" s="6">
        <f t="shared" si="1124"/>
        <v>1</v>
      </c>
      <c r="P1129" s="6">
        <f t="shared" si="1124"/>
        <v>1</v>
      </c>
      <c r="Q1129" s="6">
        <f t="shared" si="1124"/>
        <v>1</v>
      </c>
      <c r="R1129" s="6">
        <f t="shared" si="1124"/>
        <v>1</v>
      </c>
    </row>
    <row r="1130" spans="1:18" ht="13">
      <c r="A1130" s="11" t="s">
        <v>721</v>
      </c>
      <c r="B1130" s="17">
        <f>VLOOKUP(A1130,list!A:P,16,FALSE)</f>
        <v>45718</v>
      </c>
      <c r="C1130" s="18">
        <f>VLOOKUP(A1130,list!A:P,3,FALSE)</f>
        <v>820</v>
      </c>
      <c r="D1130" s="6" t="str">
        <f>VLOOKUP(A1130,list!A:P,12,FALSE)</f>
        <v>Chalandri</v>
      </c>
      <c r="E1130" s="6" t="str">
        <f t="shared" ref="E1130:R1130" si="1125">IF($B1130&lt;E$3,1,"")</f>
        <v/>
      </c>
      <c r="F1130" s="6" t="str">
        <f t="shared" si="1125"/>
        <v/>
      </c>
      <c r="G1130" s="6" t="str">
        <f t="shared" si="1125"/>
        <v/>
      </c>
      <c r="H1130" s="6" t="str">
        <f t="shared" si="1125"/>
        <v/>
      </c>
      <c r="I1130" s="6" t="str">
        <f t="shared" si="1125"/>
        <v/>
      </c>
      <c r="J1130" s="6">
        <f t="shared" si="1125"/>
        <v>1</v>
      </c>
      <c r="K1130" s="6">
        <f t="shared" si="1125"/>
        <v>1</v>
      </c>
      <c r="L1130" s="6">
        <f t="shared" si="1125"/>
        <v>1</v>
      </c>
      <c r="M1130" s="6">
        <f t="shared" si="1125"/>
        <v>1</v>
      </c>
      <c r="N1130" s="6">
        <f t="shared" si="1125"/>
        <v>1</v>
      </c>
      <c r="O1130" s="6">
        <f t="shared" si="1125"/>
        <v>1</v>
      </c>
      <c r="P1130" s="6">
        <f t="shared" si="1125"/>
        <v>1</v>
      </c>
      <c r="Q1130" s="6">
        <f t="shared" si="1125"/>
        <v>1</v>
      </c>
      <c r="R1130" s="6">
        <f t="shared" si="1125"/>
        <v>1</v>
      </c>
    </row>
    <row r="1131" spans="1:18" ht="13">
      <c r="A1131" s="11" t="s">
        <v>724</v>
      </c>
      <c r="B1131" s="17">
        <f>VLOOKUP(A1131,list!A:P,16,FALSE)</f>
        <v>45718</v>
      </c>
      <c r="C1131" s="18">
        <f>VLOOKUP(A1131,list!A:P,3,FALSE)</f>
        <v>950</v>
      </c>
      <c r="D1131" s="6" t="str">
        <f>VLOOKUP(A1131,list!A:P,12,FALSE)</f>
        <v>Kolonaki</v>
      </c>
      <c r="E1131" s="6" t="str">
        <f t="shared" ref="E1131:R1131" si="1126">IF($B1131&lt;E$3,1,"")</f>
        <v/>
      </c>
      <c r="F1131" s="6" t="str">
        <f t="shared" si="1126"/>
        <v/>
      </c>
      <c r="G1131" s="6" t="str">
        <f t="shared" si="1126"/>
        <v/>
      </c>
      <c r="H1131" s="6" t="str">
        <f t="shared" si="1126"/>
        <v/>
      </c>
      <c r="I1131" s="6" t="str">
        <f t="shared" si="1126"/>
        <v/>
      </c>
      <c r="J1131" s="6">
        <f t="shared" si="1126"/>
        <v>1</v>
      </c>
      <c r="K1131" s="6">
        <f t="shared" si="1126"/>
        <v>1</v>
      </c>
      <c r="L1131" s="6">
        <f t="shared" si="1126"/>
        <v>1</v>
      </c>
      <c r="M1131" s="6">
        <f t="shared" si="1126"/>
        <v>1</v>
      </c>
      <c r="N1131" s="6">
        <f t="shared" si="1126"/>
        <v>1</v>
      </c>
      <c r="O1131" s="6">
        <f t="shared" si="1126"/>
        <v>1</v>
      </c>
      <c r="P1131" s="6">
        <f t="shared" si="1126"/>
        <v>1</v>
      </c>
      <c r="Q1131" s="6">
        <f t="shared" si="1126"/>
        <v>1</v>
      </c>
      <c r="R1131" s="6">
        <f t="shared" si="1126"/>
        <v>1</v>
      </c>
    </row>
    <row r="1132" spans="1:18" ht="13">
      <c r="A1132" s="11" t="s">
        <v>2613</v>
      </c>
      <c r="B1132" s="17">
        <f>VLOOKUP(A1132,list!A:P,16,FALSE)</f>
        <v>45718</v>
      </c>
      <c r="C1132" s="18">
        <f>VLOOKUP(A1132,list!A:P,3,FALSE)</f>
        <v>960</v>
      </c>
      <c r="D1132" s="6" t="str">
        <f>VLOOKUP(A1132,list!A:P,12,FALSE)</f>
        <v>Pangrati</v>
      </c>
      <c r="E1132" s="6" t="str">
        <f t="shared" ref="E1132:R1132" si="1127">IF($B1132&lt;E$3,1,"")</f>
        <v/>
      </c>
      <c r="F1132" s="6" t="str">
        <f t="shared" si="1127"/>
        <v/>
      </c>
      <c r="G1132" s="6" t="str">
        <f t="shared" si="1127"/>
        <v/>
      </c>
      <c r="H1132" s="6" t="str">
        <f t="shared" si="1127"/>
        <v/>
      </c>
      <c r="I1132" s="6" t="str">
        <f t="shared" si="1127"/>
        <v/>
      </c>
      <c r="J1132" s="6">
        <f t="shared" si="1127"/>
        <v>1</v>
      </c>
      <c r="K1132" s="6">
        <f t="shared" si="1127"/>
        <v>1</v>
      </c>
      <c r="L1132" s="6">
        <f t="shared" si="1127"/>
        <v>1</v>
      </c>
      <c r="M1132" s="6">
        <f t="shared" si="1127"/>
        <v>1</v>
      </c>
      <c r="N1132" s="6">
        <f t="shared" si="1127"/>
        <v>1</v>
      </c>
      <c r="O1132" s="6">
        <f t="shared" si="1127"/>
        <v>1</v>
      </c>
      <c r="P1132" s="6">
        <f t="shared" si="1127"/>
        <v>1</v>
      </c>
      <c r="Q1132" s="6">
        <f t="shared" si="1127"/>
        <v>1</v>
      </c>
      <c r="R1132" s="6">
        <f t="shared" si="1127"/>
        <v>1</v>
      </c>
    </row>
    <row r="1133" spans="1:18" ht="13">
      <c r="A1133" s="11" t="s">
        <v>727</v>
      </c>
      <c r="B1133" s="17">
        <f>VLOOKUP(A1133,list!A:P,16,FALSE)</f>
        <v>45718</v>
      </c>
      <c r="C1133" s="18">
        <f>VLOOKUP(A1133,list!A:P,3,FALSE)</f>
        <v>1000</v>
      </c>
      <c r="D1133" s="6" t="str">
        <f>VLOOKUP(A1133,list!A:P,12,FALSE)</f>
        <v>Kifisia</v>
      </c>
      <c r="E1133" s="6" t="str">
        <f t="shared" ref="E1133:R1133" si="1128">IF($B1133&lt;E$3,1,"")</f>
        <v/>
      </c>
      <c r="F1133" s="6" t="str">
        <f t="shared" si="1128"/>
        <v/>
      </c>
      <c r="G1133" s="6" t="str">
        <f t="shared" si="1128"/>
        <v/>
      </c>
      <c r="H1133" s="6" t="str">
        <f t="shared" si="1128"/>
        <v/>
      </c>
      <c r="I1133" s="6" t="str">
        <f t="shared" si="1128"/>
        <v/>
      </c>
      <c r="J1133" s="6">
        <f t="shared" si="1128"/>
        <v>1</v>
      </c>
      <c r="K1133" s="6">
        <f t="shared" si="1128"/>
        <v>1</v>
      </c>
      <c r="L1133" s="6">
        <f t="shared" si="1128"/>
        <v>1</v>
      </c>
      <c r="M1133" s="6">
        <f t="shared" si="1128"/>
        <v>1</v>
      </c>
      <c r="N1133" s="6">
        <f t="shared" si="1128"/>
        <v>1</v>
      </c>
      <c r="O1133" s="6">
        <f t="shared" si="1128"/>
        <v>1</v>
      </c>
      <c r="P1133" s="6">
        <f t="shared" si="1128"/>
        <v>1</v>
      </c>
      <c r="Q1133" s="6">
        <f t="shared" si="1128"/>
        <v>1</v>
      </c>
      <c r="R1133" s="6">
        <f t="shared" si="1128"/>
        <v>1</v>
      </c>
    </row>
    <row r="1134" spans="1:18" ht="13">
      <c r="A1134" s="11" t="s">
        <v>730</v>
      </c>
      <c r="B1134" s="17">
        <f>VLOOKUP(A1134,list!A:P,16,FALSE)</f>
        <v>45718</v>
      </c>
      <c r="C1134" s="18">
        <f>VLOOKUP(A1134,list!A:P,3,FALSE)</f>
        <v>1010</v>
      </c>
      <c r="D1134" s="6" t="str">
        <f>VLOOKUP(A1134,list!A:P,12,FALSE)</f>
        <v>Kifisia</v>
      </c>
      <c r="E1134" s="6" t="str">
        <f t="shared" ref="E1134:R1134" si="1129">IF($B1134&lt;E$3,1,"")</f>
        <v/>
      </c>
      <c r="F1134" s="6" t="str">
        <f t="shared" si="1129"/>
        <v/>
      </c>
      <c r="G1134" s="6" t="str">
        <f t="shared" si="1129"/>
        <v/>
      </c>
      <c r="H1134" s="6" t="str">
        <f t="shared" si="1129"/>
        <v/>
      </c>
      <c r="I1134" s="6" t="str">
        <f t="shared" si="1129"/>
        <v/>
      </c>
      <c r="J1134" s="6">
        <f t="shared" si="1129"/>
        <v>1</v>
      </c>
      <c r="K1134" s="6">
        <f t="shared" si="1129"/>
        <v>1</v>
      </c>
      <c r="L1134" s="6">
        <f t="shared" si="1129"/>
        <v>1</v>
      </c>
      <c r="M1134" s="6">
        <f t="shared" si="1129"/>
        <v>1</v>
      </c>
      <c r="N1134" s="6">
        <f t="shared" si="1129"/>
        <v>1</v>
      </c>
      <c r="O1134" s="6">
        <f t="shared" si="1129"/>
        <v>1</v>
      </c>
      <c r="P1134" s="6">
        <f t="shared" si="1129"/>
        <v>1</v>
      </c>
      <c r="Q1134" s="6">
        <f t="shared" si="1129"/>
        <v>1</v>
      </c>
      <c r="R1134" s="6">
        <f t="shared" si="1129"/>
        <v>1</v>
      </c>
    </row>
    <row r="1135" spans="1:18" ht="13">
      <c r="A1135" s="11" t="s">
        <v>4099</v>
      </c>
      <c r="B1135" s="17">
        <f>VLOOKUP(A1135,list!A:P,16,FALSE)</f>
        <v>45718</v>
      </c>
      <c r="C1135" s="18">
        <f>VLOOKUP(A1135,list!A:P,3,FALSE)</f>
        <v>1030</v>
      </c>
      <c r="D1135" s="6" t="str">
        <f>VLOOKUP(A1135,list!A:P,12,FALSE)</f>
        <v>Marousi</v>
      </c>
      <c r="E1135" s="6" t="str">
        <f t="shared" ref="E1135:R1135" si="1130">IF($B1135&lt;E$3,1,"")</f>
        <v/>
      </c>
      <c r="F1135" s="6" t="str">
        <f t="shared" si="1130"/>
        <v/>
      </c>
      <c r="G1135" s="6" t="str">
        <f t="shared" si="1130"/>
        <v/>
      </c>
      <c r="H1135" s="6" t="str">
        <f t="shared" si="1130"/>
        <v/>
      </c>
      <c r="I1135" s="6" t="str">
        <f t="shared" si="1130"/>
        <v/>
      </c>
      <c r="J1135" s="6">
        <f t="shared" si="1130"/>
        <v>1</v>
      </c>
      <c r="K1135" s="6">
        <f t="shared" si="1130"/>
        <v>1</v>
      </c>
      <c r="L1135" s="6">
        <f t="shared" si="1130"/>
        <v>1</v>
      </c>
      <c r="M1135" s="6">
        <f t="shared" si="1130"/>
        <v>1</v>
      </c>
      <c r="N1135" s="6">
        <f t="shared" si="1130"/>
        <v>1</v>
      </c>
      <c r="O1135" s="6">
        <f t="shared" si="1130"/>
        <v>1</v>
      </c>
      <c r="P1135" s="6">
        <f t="shared" si="1130"/>
        <v>1</v>
      </c>
      <c r="Q1135" s="6">
        <f t="shared" si="1130"/>
        <v>1</v>
      </c>
      <c r="R1135" s="6">
        <f t="shared" si="1130"/>
        <v>1</v>
      </c>
    </row>
    <row r="1136" spans="1:18" ht="13">
      <c r="A1136" s="11" t="s">
        <v>4102</v>
      </c>
      <c r="B1136" s="17">
        <f>VLOOKUP(A1136,list!A:P,16,FALSE)</f>
        <v>45718</v>
      </c>
      <c r="C1136" s="18">
        <f>VLOOKUP(A1136,list!A:P,3,FALSE)</f>
        <v>1130</v>
      </c>
      <c r="D1136" s="6" t="str">
        <f>VLOOKUP(A1136,list!A:P,12,FALSE)</f>
        <v>Marousi</v>
      </c>
      <c r="E1136" s="6" t="str">
        <f t="shared" ref="E1136:R1136" si="1131">IF($B1136&lt;E$3,1,"")</f>
        <v/>
      </c>
      <c r="F1136" s="6" t="str">
        <f t="shared" si="1131"/>
        <v/>
      </c>
      <c r="G1136" s="6" t="str">
        <f t="shared" si="1131"/>
        <v/>
      </c>
      <c r="H1136" s="6" t="str">
        <f t="shared" si="1131"/>
        <v/>
      </c>
      <c r="I1136" s="6" t="str">
        <f t="shared" si="1131"/>
        <v/>
      </c>
      <c r="J1136" s="6">
        <f t="shared" si="1131"/>
        <v>1</v>
      </c>
      <c r="K1136" s="6">
        <f t="shared" si="1131"/>
        <v>1</v>
      </c>
      <c r="L1136" s="6">
        <f t="shared" si="1131"/>
        <v>1</v>
      </c>
      <c r="M1136" s="6">
        <f t="shared" si="1131"/>
        <v>1</v>
      </c>
      <c r="N1136" s="6">
        <f t="shared" si="1131"/>
        <v>1</v>
      </c>
      <c r="O1136" s="6">
        <f t="shared" si="1131"/>
        <v>1</v>
      </c>
      <c r="P1136" s="6">
        <f t="shared" si="1131"/>
        <v>1</v>
      </c>
      <c r="Q1136" s="6">
        <f t="shared" si="1131"/>
        <v>1</v>
      </c>
      <c r="R1136" s="6">
        <f t="shared" si="1131"/>
        <v>1</v>
      </c>
    </row>
    <row r="1137" spans="1:18" ht="13">
      <c r="A1137" s="11" t="s">
        <v>2616</v>
      </c>
      <c r="B1137" s="17">
        <f>VLOOKUP(A1137,list!A:P,16,FALSE)</f>
        <v>45718</v>
      </c>
      <c r="C1137" s="18">
        <f>VLOOKUP(A1137,list!A:P,3,FALSE)</f>
        <v>1150</v>
      </c>
      <c r="D1137" s="6" t="str">
        <f>VLOOKUP(A1137,list!A:P,12,FALSE)</f>
        <v>Pangrati</v>
      </c>
      <c r="E1137" s="6" t="str">
        <f t="shared" ref="E1137:R1137" si="1132">IF($B1137&lt;E$3,1,"")</f>
        <v/>
      </c>
      <c r="F1137" s="6" t="str">
        <f t="shared" si="1132"/>
        <v/>
      </c>
      <c r="G1137" s="6" t="str">
        <f t="shared" si="1132"/>
        <v/>
      </c>
      <c r="H1137" s="6" t="str">
        <f t="shared" si="1132"/>
        <v/>
      </c>
      <c r="I1137" s="6" t="str">
        <f t="shared" si="1132"/>
        <v/>
      </c>
      <c r="J1137" s="6">
        <f t="shared" si="1132"/>
        <v>1</v>
      </c>
      <c r="K1137" s="6">
        <f t="shared" si="1132"/>
        <v>1</v>
      </c>
      <c r="L1137" s="6">
        <f t="shared" si="1132"/>
        <v>1</v>
      </c>
      <c r="M1137" s="6">
        <f t="shared" si="1132"/>
        <v>1</v>
      </c>
      <c r="N1137" s="6">
        <f t="shared" si="1132"/>
        <v>1</v>
      </c>
      <c r="O1137" s="6">
        <f t="shared" si="1132"/>
        <v>1</v>
      </c>
      <c r="P1137" s="6">
        <f t="shared" si="1132"/>
        <v>1</v>
      </c>
      <c r="Q1137" s="6">
        <f t="shared" si="1132"/>
        <v>1</v>
      </c>
      <c r="R1137" s="6">
        <f t="shared" si="1132"/>
        <v>1</v>
      </c>
    </row>
    <row r="1138" spans="1:18" ht="13">
      <c r="A1138" s="11" t="s">
        <v>4105</v>
      </c>
      <c r="B1138" s="17">
        <f>VLOOKUP(A1138,list!A:P,16,FALSE)</f>
        <v>45718</v>
      </c>
      <c r="C1138" s="18">
        <f>VLOOKUP(A1138,list!A:P,3,FALSE)</f>
        <v>1180</v>
      </c>
      <c r="D1138" s="6" t="str">
        <f>VLOOKUP(A1138,list!A:P,12,FALSE)</f>
        <v>Agia Paraskevi</v>
      </c>
      <c r="E1138" s="6" t="str">
        <f t="shared" ref="E1138:R1138" si="1133">IF($B1138&lt;E$3,1,"")</f>
        <v/>
      </c>
      <c r="F1138" s="6" t="str">
        <f t="shared" si="1133"/>
        <v/>
      </c>
      <c r="G1138" s="6" t="str">
        <f t="shared" si="1133"/>
        <v/>
      </c>
      <c r="H1138" s="6" t="str">
        <f t="shared" si="1133"/>
        <v/>
      </c>
      <c r="I1138" s="6" t="str">
        <f t="shared" si="1133"/>
        <v/>
      </c>
      <c r="J1138" s="6">
        <f t="shared" si="1133"/>
        <v>1</v>
      </c>
      <c r="K1138" s="6">
        <f t="shared" si="1133"/>
        <v>1</v>
      </c>
      <c r="L1138" s="6">
        <f t="shared" si="1133"/>
        <v>1</v>
      </c>
      <c r="M1138" s="6">
        <f t="shared" si="1133"/>
        <v>1</v>
      </c>
      <c r="N1138" s="6">
        <f t="shared" si="1133"/>
        <v>1</v>
      </c>
      <c r="O1138" s="6">
        <f t="shared" si="1133"/>
        <v>1</v>
      </c>
      <c r="P1138" s="6">
        <f t="shared" si="1133"/>
        <v>1</v>
      </c>
      <c r="Q1138" s="6">
        <f t="shared" si="1133"/>
        <v>1</v>
      </c>
      <c r="R1138" s="6">
        <f t="shared" si="1133"/>
        <v>1</v>
      </c>
    </row>
    <row r="1139" spans="1:18" ht="13">
      <c r="A1139" s="11" t="s">
        <v>2619</v>
      </c>
      <c r="B1139" s="17">
        <f>VLOOKUP(A1139,list!A:P,16,FALSE)</f>
        <v>45718</v>
      </c>
      <c r="C1139" s="18">
        <f>VLOOKUP(A1139,list!A:P,3,FALSE)</f>
        <v>1190</v>
      </c>
      <c r="D1139" s="6" t="str">
        <f>VLOOKUP(A1139,list!A:P,12,FALSE)</f>
        <v>Cholargos</v>
      </c>
      <c r="E1139" s="6" t="str">
        <f t="shared" ref="E1139:R1139" si="1134">IF($B1139&lt;E$3,1,"")</f>
        <v/>
      </c>
      <c r="F1139" s="6" t="str">
        <f t="shared" si="1134"/>
        <v/>
      </c>
      <c r="G1139" s="6" t="str">
        <f t="shared" si="1134"/>
        <v/>
      </c>
      <c r="H1139" s="6" t="str">
        <f t="shared" si="1134"/>
        <v/>
      </c>
      <c r="I1139" s="6" t="str">
        <f t="shared" si="1134"/>
        <v/>
      </c>
      <c r="J1139" s="6">
        <f t="shared" si="1134"/>
        <v>1</v>
      </c>
      <c r="K1139" s="6">
        <f t="shared" si="1134"/>
        <v>1</v>
      </c>
      <c r="L1139" s="6">
        <f t="shared" si="1134"/>
        <v>1</v>
      </c>
      <c r="M1139" s="6">
        <f t="shared" si="1134"/>
        <v>1</v>
      </c>
      <c r="N1139" s="6">
        <f t="shared" si="1134"/>
        <v>1</v>
      </c>
      <c r="O1139" s="6">
        <f t="shared" si="1134"/>
        <v>1</v>
      </c>
      <c r="P1139" s="6">
        <f t="shared" si="1134"/>
        <v>1</v>
      </c>
      <c r="Q1139" s="6">
        <f t="shared" si="1134"/>
        <v>1</v>
      </c>
      <c r="R1139" s="6">
        <f t="shared" si="1134"/>
        <v>1</v>
      </c>
    </row>
    <row r="1140" spans="1:18" ht="13">
      <c r="A1140" s="11" t="s">
        <v>4108</v>
      </c>
      <c r="B1140" s="17">
        <f>VLOOKUP(A1140,list!A:P,16,FALSE)</f>
        <v>45718</v>
      </c>
      <c r="C1140" s="18">
        <f>VLOOKUP(A1140,list!A:P,3,FALSE)</f>
        <v>1360</v>
      </c>
      <c r="D1140" s="6" t="str">
        <f>VLOOKUP(A1140,list!A:P,12,FALSE)</f>
        <v>Stavros Niarchos Park Area</v>
      </c>
      <c r="E1140" s="6" t="str">
        <f t="shared" ref="E1140:R1140" si="1135">IF($B1140&lt;E$3,1,"")</f>
        <v/>
      </c>
      <c r="F1140" s="6" t="str">
        <f t="shared" si="1135"/>
        <v/>
      </c>
      <c r="G1140" s="6" t="str">
        <f t="shared" si="1135"/>
        <v/>
      </c>
      <c r="H1140" s="6" t="str">
        <f t="shared" si="1135"/>
        <v/>
      </c>
      <c r="I1140" s="6" t="str">
        <f t="shared" si="1135"/>
        <v/>
      </c>
      <c r="J1140" s="6">
        <f t="shared" si="1135"/>
        <v>1</v>
      </c>
      <c r="K1140" s="6">
        <f t="shared" si="1135"/>
        <v>1</v>
      </c>
      <c r="L1140" s="6">
        <f t="shared" si="1135"/>
        <v>1</v>
      </c>
      <c r="M1140" s="6">
        <f t="shared" si="1135"/>
        <v>1</v>
      </c>
      <c r="N1140" s="6">
        <f t="shared" si="1135"/>
        <v>1</v>
      </c>
      <c r="O1140" s="6">
        <f t="shared" si="1135"/>
        <v>1</v>
      </c>
      <c r="P1140" s="6">
        <f t="shared" si="1135"/>
        <v>1</v>
      </c>
      <c r="Q1140" s="6">
        <f t="shared" si="1135"/>
        <v>1</v>
      </c>
      <c r="R1140" s="6">
        <f t="shared" si="1135"/>
        <v>1</v>
      </c>
    </row>
    <row r="1141" spans="1:18" ht="13">
      <c r="A1141" s="11" t="s">
        <v>4111</v>
      </c>
      <c r="B1141" s="17">
        <f>VLOOKUP(A1141,list!A:P,16,FALSE)</f>
        <v>45718</v>
      </c>
      <c r="C1141" s="18">
        <f>VLOOKUP(A1141,list!A:P,3,FALSE)</f>
        <v>1390</v>
      </c>
      <c r="D1141" s="6" t="str">
        <f>VLOOKUP(A1141,list!A:P,12,FALSE)</f>
        <v>Stavros Niarchos Park Area</v>
      </c>
      <c r="E1141" s="6" t="str">
        <f t="shared" ref="E1141:R1141" si="1136">IF($B1141&lt;E$3,1,"")</f>
        <v/>
      </c>
      <c r="F1141" s="6" t="str">
        <f t="shared" si="1136"/>
        <v/>
      </c>
      <c r="G1141" s="6" t="str">
        <f t="shared" si="1136"/>
        <v/>
      </c>
      <c r="H1141" s="6" t="str">
        <f t="shared" si="1136"/>
        <v/>
      </c>
      <c r="I1141" s="6" t="str">
        <f t="shared" si="1136"/>
        <v/>
      </c>
      <c r="J1141" s="6">
        <f t="shared" si="1136"/>
        <v>1</v>
      </c>
      <c r="K1141" s="6">
        <f t="shared" si="1136"/>
        <v>1</v>
      </c>
      <c r="L1141" s="6">
        <f t="shared" si="1136"/>
        <v>1</v>
      </c>
      <c r="M1141" s="6">
        <f t="shared" si="1136"/>
        <v>1</v>
      </c>
      <c r="N1141" s="6">
        <f t="shared" si="1136"/>
        <v>1</v>
      </c>
      <c r="O1141" s="6">
        <f t="shared" si="1136"/>
        <v>1</v>
      </c>
      <c r="P1141" s="6">
        <f t="shared" si="1136"/>
        <v>1</v>
      </c>
      <c r="Q1141" s="6">
        <f t="shared" si="1136"/>
        <v>1</v>
      </c>
      <c r="R1141" s="6">
        <f t="shared" si="1136"/>
        <v>1</v>
      </c>
    </row>
    <row r="1142" spans="1:18" ht="13">
      <c r="A1142" s="11" t="s">
        <v>2622</v>
      </c>
      <c r="B1142" s="17">
        <f>VLOOKUP(A1142,list!A:P,16,FALSE)</f>
        <v>45718</v>
      </c>
      <c r="C1142" s="18">
        <f>VLOOKUP(A1142,list!A:P,3,FALSE)</f>
        <v>1410</v>
      </c>
      <c r="D1142" s="6" t="str">
        <f>VLOOKUP(A1142,list!A:P,12,FALSE)</f>
        <v>Ampelokipoi</v>
      </c>
      <c r="E1142" s="6" t="str">
        <f t="shared" ref="E1142:R1142" si="1137">IF($B1142&lt;E$3,1,"")</f>
        <v/>
      </c>
      <c r="F1142" s="6" t="str">
        <f t="shared" si="1137"/>
        <v/>
      </c>
      <c r="G1142" s="6" t="str">
        <f t="shared" si="1137"/>
        <v/>
      </c>
      <c r="H1142" s="6" t="str">
        <f t="shared" si="1137"/>
        <v/>
      </c>
      <c r="I1142" s="6" t="str">
        <f t="shared" si="1137"/>
        <v/>
      </c>
      <c r="J1142" s="6">
        <f t="shared" si="1137"/>
        <v>1</v>
      </c>
      <c r="K1142" s="6">
        <f t="shared" si="1137"/>
        <v>1</v>
      </c>
      <c r="L1142" s="6">
        <f t="shared" si="1137"/>
        <v>1</v>
      </c>
      <c r="M1142" s="6">
        <f t="shared" si="1137"/>
        <v>1</v>
      </c>
      <c r="N1142" s="6">
        <f t="shared" si="1137"/>
        <v>1</v>
      </c>
      <c r="O1142" s="6">
        <f t="shared" si="1137"/>
        <v>1</v>
      </c>
      <c r="P1142" s="6">
        <f t="shared" si="1137"/>
        <v>1</v>
      </c>
      <c r="Q1142" s="6">
        <f t="shared" si="1137"/>
        <v>1</v>
      </c>
      <c r="R1142" s="6">
        <f t="shared" si="1137"/>
        <v>1</v>
      </c>
    </row>
    <row r="1143" spans="1:18" ht="13">
      <c r="A1143" s="11" t="s">
        <v>2625</v>
      </c>
      <c r="B1143" s="17">
        <f>VLOOKUP(A1143,list!A:P,16,FALSE)</f>
        <v>45718</v>
      </c>
      <c r="C1143" s="18">
        <f>VLOOKUP(A1143,list!A:P,3,FALSE)</f>
        <v>1420</v>
      </c>
      <c r="D1143" s="6" t="str">
        <f>VLOOKUP(A1143,list!A:P,12,FALSE)</f>
        <v>Kolonaki</v>
      </c>
      <c r="E1143" s="6" t="str">
        <f t="shared" ref="E1143:R1143" si="1138">IF($B1143&lt;E$3,1,"")</f>
        <v/>
      </c>
      <c r="F1143" s="6" t="str">
        <f t="shared" si="1138"/>
        <v/>
      </c>
      <c r="G1143" s="6" t="str">
        <f t="shared" si="1138"/>
        <v/>
      </c>
      <c r="H1143" s="6" t="str">
        <f t="shared" si="1138"/>
        <v/>
      </c>
      <c r="I1143" s="6" t="str">
        <f t="shared" si="1138"/>
        <v/>
      </c>
      <c r="J1143" s="6">
        <f t="shared" si="1138"/>
        <v>1</v>
      </c>
      <c r="K1143" s="6">
        <f t="shared" si="1138"/>
        <v>1</v>
      </c>
      <c r="L1143" s="6">
        <f t="shared" si="1138"/>
        <v>1</v>
      </c>
      <c r="M1143" s="6">
        <f t="shared" si="1138"/>
        <v>1</v>
      </c>
      <c r="N1143" s="6">
        <f t="shared" si="1138"/>
        <v>1</v>
      </c>
      <c r="O1143" s="6">
        <f t="shared" si="1138"/>
        <v>1</v>
      </c>
      <c r="P1143" s="6">
        <f t="shared" si="1138"/>
        <v>1</v>
      </c>
      <c r="Q1143" s="6">
        <f t="shared" si="1138"/>
        <v>1</v>
      </c>
      <c r="R1143" s="6">
        <f t="shared" si="1138"/>
        <v>1</v>
      </c>
    </row>
    <row r="1144" spans="1:18" ht="13">
      <c r="A1144" s="11" t="s">
        <v>4114</v>
      </c>
      <c r="B1144" s="17">
        <f>VLOOKUP(A1144,list!A:P,16,FALSE)</f>
        <v>45718</v>
      </c>
      <c r="C1144" s="18">
        <f>VLOOKUP(A1144,list!A:P,3,FALSE)</f>
        <v>1470</v>
      </c>
      <c r="D1144" s="6" t="str">
        <f>VLOOKUP(A1144,list!A:P,12,FALSE)</f>
        <v>Marousi</v>
      </c>
      <c r="E1144" s="6" t="str">
        <f t="shared" ref="E1144:R1144" si="1139">IF($B1144&lt;E$3,1,"")</f>
        <v/>
      </c>
      <c r="F1144" s="6" t="str">
        <f t="shared" si="1139"/>
        <v/>
      </c>
      <c r="G1144" s="6" t="str">
        <f t="shared" si="1139"/>
        <v/>
      </c>
      <c r="H1144" s="6" t="str">
        <f t="shared" si="1139"/>
        <v/>
      </c>
      <c r="I1144" s="6" t="str">
        <f t="shared" si="1139"/>
        <v/>
      </c>
      <c r="J1144" s="6">
        <f t="shared" si="1139"/>
        <v>1</v>
      </c>
      <c r="K1144" s="6">
        <f t="shared" si="1139"/>
        <v>1</v>
      </c>
      <c r="L1144" s="6">
        <f t="shared" si="1139"/>
        <v>1</v>
      </c>
      <c r="M1144" s="6">
        <f t="shared" si="1139"/>
        <v>1</v>
      </c>
      <c r="N1144" s="6">
        <f t="shared" si="1139"/>
        <v>1</v>
      </c>
      <c r="O1144" s="6">
        <f t="shared" si="1139"/>
        <v>1</v>
      </c>
      <c r="P1144" s="6">
        <f t="shared" si="1139"/>
        <v>1</v>
      </c>
      <c r="Q1144" s="6">
        <f t="shared" si="1139"/>
        <v>1</v>
      </c>
      <c r="R1144" s="6">
        <f t="shared" si="1139"/>
        <v>1</v>
      </c>
    </row>
    <row r="1145" spans="1:18" ht="13">
      <c r="A1145" s="11" t="s">
        <v>2628</v>
      </c>
      <c r="B1145" s="17">
        <f>VLOOKUP(A1145,list!A:P,16,FALSE)</f>
        <v>45718</v>
      </c>
      <c r="C1145" s="18">
        <f>VLOOKUP(A1145,list!A:P,3,FALSE)</f>
        <v>1660</v>
      </c>
      <c r="D1145" s="6" t="str">
        <f>VLOOKUP(A1145,list!A:P,12,FALSE)</f>
        <v>Neo Psychiko</v>
      </c>
      <c r="E1145" s="6" t="str">
        <f t="shared" ref="E1145:R1145" si="1140">IF($B1145&lt;E$3,1,"")</f>
        <v/>
      </c>
      <c r="F1145" s="6" t="str">
        <f t="shared" si="1140"/>
        <v/>
      </c>
      <c r="G1145" s="6" t="str">
        <f t="shared" si="1140"/>
        <v/>
      </c>
      <c r="H1145" s="6" t="str">
        <f t="shared" si="1140"/>
        <v/>
      </c>
      <c r="I1145" s="6" t="str">
        <f t="shared" si="1140"/>
        <v/>
      </c>
      <c r="J1145" s="6">
        <f t="shared" si="1140"/>
        <v>1</v>
      </c>
      <c r="K1145" s="6">
        <f t="shared" si="1140"/>
        <v>1</v>
      </c>
      <c r="L1145" s="6">
        <f t="shared" si="1140"/>
        <v>1</v>
      </c>
      <c r="M1145" s="6">
        <f t="shared" si="1140"/>
        <v>1</v>
      </c>
      <c r="N1145" s="6">
        <f t="shared" si="1140"/>
        <v>1</v>
      </c>
      <c r="O1145" s="6">
        <f t="shared" si="1140"/>
        <v>1</v>
      </c>
      <c r="P1145" s="6">
        <f t="shared" si="1140"/>
        <v>1</v>
      </c>
      <c r="Q1145" s="6">
        <f t="shared" si="1140"/>
        <v>1</v>
      </c>
      <c r="R1145" s="6">
        <f t="shared" si="1140"/>
        <v>1</v>
      </c>
    </row>
    <row r="1146" spans="1:18" ht="13">
      <c r="A1146" s="11" t="s">
        <v>2631</v>
      </c>
      <c r="B1146" s="17">
        <f>VLOOKUP(A1146,list!A:P,16,FALSE)</f>
        <v>45718</v>
      </c>
      <c r="C1146" s="18">
        <f>VLOOKUP(A1146,list!A:P,3,FALSE)</f>
        <v>1780</v>
      </c>
      <c r="D1146" s="6" t="str">
        <f>VLOOKUP(A1146,list!A:P,12,FALSE)</f>
        <v>Kifisia</v>
      </c>
      <c r="E1146" s="6" t="str">
        <f t="shared" ref="E1146:R1146" si="1141">IF($B1146&lt;E$3,1,"")</f>
        <v/>
      </c>
      <c r="F1146" s="6" t="str">
        <f t="shared" si="1141"/>
        <v/>
      </c>
      <c r="G1146" s="6" t="str">
        <f t="shared" si="1141"/>
        <v/>
      </c>
      <c r="H1146" s="6" t="str">
        <f t="shared" si="1141"/>
        <v/>
      </c>
      <c r="I1146" s="6" t="str">
        <f t="shared" si="1141"/>
        <v/>
      </c>
      <c r="J1146" s="6">
        <f t="shared" si="1141"/>
        <v>1</v>
      </c>
      <c r="K1146" s="6">
        <f t="shared" si="1141"/>
        <v>1</v>
      </c>
      <c r="L1146" s="6">
        <f t="shared" si="1141"/>
        <v>1</v>
      </c>
      <c r="M1146" s="6">
        <f t="shared" si="1141"/>
        <v>1</v>
      </c>
      <c r="N1146" s="6">
        <f t="shared" si="1141"/>
        <v>1</v>
      </c>
      <c r="O1146" s="6">
        <f t="shared" si="1141"/>
        <v>1</v>
      </c>
      <c r="P1146" s="6">
        <f t="shared" si="1141"/>
        <v>1</v>
      </c>
      <c r="Q1146" s="6">
        <f t="shared" si="1141"/>
        <v>1</v>
      </c>
      <c r="R1146" s="6">
        <f t="shared" si="1141"/>
        <v>1</v>
      </c>
    </row>
    <row r="1147" spans="1:18" ht="13">
      <c r="A1147" s="11" t="s">
        <v>4117</v>
      </c>
      <c r="B1147" s="17">
        <f>VLOOKUP(A1147,list!A:P,16,FALSE)</f>
        <v>45718</v>
      </c>
      <c r="C1147" s="18">
        <f>VLOOKUP(A1147,list!A:P,3,FALSE)</f>
        <v>2110</v>
      </c>
      <c r="D1147" s="6" t="str">
        <f>VLOOKUP(A1147,list!A:P,12,FALSE)</f>
        <v>Kifisia</v>
      </c>
      <c r="E1147" s="6" t="str">
        <f t="shared" ref="E1147:R1147" si="1142">IF($B1147&lt;E$3,1,"")</f>
        <v/>
      </c>
      <c r="F1147" s="6" t="str">
        <f t="shared" si="1142"/>
        <v/>
      </c>
      <c r="G1147" s="6" t="str">
        <f t="shared" si="1142"/>
        <v/>
      </c>
      <c r="H1147" s="6" t="str">
        <f t="shared" si="1142"/>
        <v/>
      </c>
      <c r="I1147" s="6" t="str">
        <f t="shared" si="1142"/>
        <v/>
      </c>
      <c r="J1147" s="6">
        <f t="shared" si="1142"/>
        <v>1</v>
      </c>
      <c r="K1147" s="6">
        <f t="shared" si="1142"/>
        <v>1</v>
      </c>
      <c r="L1147" s="6">
        <f t="shared" si="1142"/>
        <v>1</v>
      </c>
      <c r="M1147" s="6">
        <f t="shared" si="1142"/>
        <v>1</v>
      </c>
      <c r="N1147" s="6">
        <f t="shared" si="1142"/>
        <v>1</v>
      </c>
      <c r="O1147" s="6">
        <f t="shared" si="1142"/>
        <v>1</v>
      </c>
      <c r="P1147" s="6">
        <f t="shared" si="1142"/>
        <v>1</v>
      </c>
      <c r="Q1147" s="6">
        <f t="shared" si="1142"/>
        <v>1</v>
      </c>
      <c r="R1147" s="6">
        <f t="shared" si="1142"/>
        <v>1</v>
      </c>
    </row>
    <row r="1148" spans="1:18" ht="13">
      <c r="A1148" s="11" t="s">
        <v>4120</v>
      </c>
      <c r="B1148" s="17">
        <f>VLOOKUP(A1148,list!A:P,16,FALSE)</f>
        <v>46205</v>
      </c>
      <c r="C1148" s="18">
        <f>VLOOKUP(A1148,list!A:P,3,FALSE)</f>
        <v>1300</v>
      </c>
      <c r="D1148" s="6" t="str">
        <f>VLOOKUP(A1148,list!A:P,12,FALSE)</f>
        <v>Vrilissia</v>
      </c>
      <c r="E1148" s="6" t="str">
        <f t="shared" ref="E1148:R1148" si="1143">IF($B1148&lt;E$3,1,"")</f>
        <v/>
      </c>
      <c r="F1148" s="6" t="str">
        <f t="shared" si="1143"/>
        <v/>
      </c>
      <c r="G1148" s="6" t="str">
        <f t="shared" si="1143"/>
        <v/>
      </c>
      <c r="H1148" s="6" t="str">
        <f t="shared" si="1143"/>
        <v/>
      </c>
      <c r="I1148" s="6" t="str">
        <f t="shared" si="1143"/>
        <v/>
      </c>
      <c r="J1148" s="6" t="str">
        <f t="shared" si="1143"/>
        <v/>
      </c>
      <c r="K1148" s="6" t="str">
        <f t="shared" si="1143"/>
        <v/>
      </c>
      <c r="L1148" s="6" t="str">
        <f t="shared" si="1143"/>
        <v/>
      </c>
      <c r="M1148" s="6" t="str">
        <f t="shared" si="1143"/>
        <v/>
      </c>
      <c r="N1148" s="6" t="str">
        <f t="shared" si="1143"/>
        <v/>
      </c>
      <c r="O1148" s="6" t="str">
        <f t="shared" si="1143"/>
        <v/>
      </c>
      <c r="P1148" s="6" t="str">
        <f t="shared" si="1143"/>
        <v/>
      </c>
      <c r="Q1148" s="6" t="str">
        <f t="shared" si="1143"/>
        <v/>
      </c>
      <c r="R1148" s="6" t="str">
        <f t="shared" si="1143"/>
        <v/>
      </c>
    </row>
    <row r="1149" spans="1:18" ht="13">
      <c r="A1149" s="11" t="s">
        <v>4123</v>
      </c>
      <c r="B1149" s="17">
        <f>VLOOKUP(A1149,list!A:P,16,FALSE)</f>
        <v>46205</v>
      </c>
      <c r="C1149" s="18">
        <f>VLOOKUP(A1149,list!A:P,3,FALSE)</f>
        <v>1340</v>
      </c>
      <c r="D1149" s="6" t="str">
        <f>VLOOKUP(A1149,list!A:P,12,FALSE)</f>
        <v>Stavros Niarchos Park Area</v>
      </c>
      <c r="E1149" s="6" t="str">
        <f t="shared" ref="E1149:R1149" si="1144">IF($B1149&lt;E$3,1,"")</f>
        <v/>
      </c>
      <c r="F1149" s="6" t="str">
        <f t="shared" si="1144"/>
        <v/>
      </c>
      <c r="G1149" s="6" t="str">
        <f t="shared" si="1144"/>
        <v/>
      </c>
      <c r="H1149" s="6" t="str">
        <f t="shared" si="1144"/>
        <v/>
      </c>
      <c r="I1149" s="6" t="str">
        <f t="shared" si="1144"/>
        <v/>
      </c>
      <c r="J1149" s="6" t="str">
        <f t="shared" si="1144"/>
        <v/>
      </c>
      <c r="K1149" s="6" t="str">
        <f t="shared" si="1144"/>
        <v/>
      </c>
      <c r="L1149" s="6" t="str">
        <f t="shared" si="1144"/>
        <v/>
      </c>
      <c r="M1149" s="6" t="str">
        <f t="shared" si="1144"/>
        <v/>
      </c>
      <c r="N1149" s="6" t="str">
        <f t="shared" si="1144"/>
        <v/>
      </c>
      <c r="O1149" s="6" t="str">
        <f t="shared" si="1144"/>
        <v/>
      </c>
      <c r="P1149" s="6" t="str">
        <f t="shared" si="1144"/>
        <v/>
      </c>
      <c r="Q1149" s="6" t="str">
        <f t="shared" si="1144"/>
        <v/>
      </c>
      <c r="R1149" s="6" t="str">
        <f t="shared" si="1144"/>
        <v/>
      </c>
    </row>
    <row r="1150" spans="1:18" ht="13">
      <c r="A1150" s="11" t="s">
        <v>4126</v>
      </c>
      <c r="B1150" s="17">
        <f>VLOOKUP(A1150,list!A:P,16,FALSE)</f>
        <v>46205</v>
      </c>
      <c r="C1150" s="18">
        <f>VLOOKUP(A1150,list!A:P,3,FALSE)</f>
        <v>1490</v>
      </c>
      <c r="D1150" s="6" t="str">
        <f>VLOOKUP(A1150,list!A:P,12,FALSE)</f>
        <v>Chalandri</v>
      </c>
      <c r="E1150" s="6" t="str">
        <f t="shared" ref="E1150:R1150" si="1145">IF($B1150&lt;E$3,1,"")</f>
        <v/>
      </c>
      <c r="F1150" s="6" t="str">
        <f t="shared" si="1145"/>
        <v/>
      </c>
      <c r="G1150" s="6" t="str">
        <f t="shared" si="1145"/>
        <v/>
      </c>
      <c r="H1150" s="6" t="str">
        <f t="shared" si="1145"/>
        <v/>
      </c>
      <c r="I1150" s="6" t="str">
        <f t="shared" si="1145"/>
        <v/>
      </c>
      <c r="J1150" s="6" t="str">
        <f t="shared" si="1145"/>
        <v/>
      </c>
      <c r="K1150" s="6" t="str">
        <f t="shared" si="1145"/>
        <v/>
      </c>
      <c r="L1150" s="6" t="str">
        <f t="shared" si="1145"/>
        <v/>
      </c>
      <c r="M1150" s="6" t="str">
        <f t="shared" si="1145"/>
        <v/>
      </c>
      <c r="N1150" s="6" t="str">
        <f t="shared" si="1145"/>
        <v/>
      </c>
      <c r="O1150" s="6" t="str">
        <f t="shared" si="1145"/>
        <v/>
      </c>
      <c r="P1150" s="6" t="str">
        <f t="shared" si="1145"/>
        <v/>
      </c>
      <c r="Q1150" s="6" t="str">
        <f t="shared" si="1145"/>
        <v/>
      </c>
      <c r="R1150" s="6" t="str">
        <f t="shared" si="1145"/>
        <v/>
      </c>
    </row>
    <row r="1151" spans="1:18" ht="13">
      <c r="A1151" s="11" t="s">
        <v>4129</v>
      </c>
      <c r="B1151" s="17">
        <f>VLOOKUP(A1151,list!A:P,16,FALSE)</f>
        <v>46205</v>
      </c>
      <c r="C1151" s="18">
        <f>VLOOKUP(A1151,list!A:P,3,FALSE)</f>
        <v>1600</v>
      </c>
      <c r="D1151" s="6" t="str">
        <f>VLOOKUP(A1151,list!A:P,12,FALSE)</f>
        <v>Chalandri</v>
      </c>
      <c r="E1151" s="6" t="str">
        <f t="shared" ref="E1151:R1151" si="1146">IF($B1151&lt;E$3,1,"")</f>
        <v/>
      </c>
      <c r="F1151" s="6" t="str">
        <f t="shared" si="1146"/>
        <v/>
      </c>
      <c r="G1151" s="6" t="str">
        <f t="shared" si="1146"/>
        <v/>
      </c>
      <c r="H1151" s="6" t="str">
        <f t="shared" si="1146"/>
        <v/>
      </c>
      <c r="I1151" s="6" t="str">
        <f t="shared" si="1146"/>
        <v/>
      </c>
      <c r="J1151" s="6" t="str">
        <f t="shared" si="1146"/>
        <v/>
      </c>
      <c r="K1151" s="6" t="str">
        <f t="shared" si="1146"/>
        <v/>
      </c>
      <c r="L1151" s="6" t="str">
        <f t="shared" si="1146"/>
        <v/>
      </c>
      <c r="M1151" s="6" t="str">
        <f t="shared" si="1146"/>
        <v/>
      </c>
      <c r="N1151" s="6" t="str">
        <f t="shared" si="1146"/>
        <v/>
      </c>
      <c r="O1151" s="6" t="str">
        <f t="shared" si="1146"/>
        <v/>
      </c>
      <c r="P1151" s="6" t="str">
        <f t="shared" si="1146"/>
        <v/>
      </c>
      <c r="Q1151" s="6" t="str">
        <f t="shared" si="1146"/>
        <v/>
      </c>
      <c r="R1151" s="6" t="str">
        <f t="shared" si="1146"/>
        <v/>
      </c>
    </row>
    <row r="1152" spans="1:18" ht="13">
      <c r="A1152" s="11" t="s">
        <v>2634</v>
      </c>
      <c r="B1152" s="17">
        <f>VLOOKUP(A1152,list!A:P,16,FALSE)</f>
        <v>45840</v>
      </c>
      <c r="C1152" s="18">
        <f>VLOOKUP(A1152,list!A:P,3,FALSE)</f>
        <v>660</v>
      </c>
      <c r="D1152" s="6" t="str">
        <f>VLOOKUP(A1152,list!A:P,12,FALSE)</f>
        <v>Lycabettus</v>
      </c>
      <c r="E1152" s="6" t="str">
        <f t="shared" ref="E1152:R1152" si="1147">IF($B1152&lt;E$3,1,"")</f>
        <v/>
      </c>
      <c r="F1152" s="6" t="str">
        <f t="shared" si="1147"/>
        <v/>
      </c>
      <c r="G1152" s="6" t="str">
        <f t="shared" si="1147"/>
        <v/>
      </c>
      <c r="H1152" s="6" t="str">
        <f t="shared" si="1147"/>
        <v/>
      </c>
      <c r="I1152" s="6" t="str">
        <f t="shared" si="1147"/>
        <v/>
      </c>
      <c r="J1152" s="6" t="str">
        <f t="shared" si="1147"/>
        <v/>
      </c>
      <c r="K1152" s="6" t="str">
        <f t="shared" si="1147"/>
        <v/>
      </c>
      <c r="L1152" s="6" t="str">
        <f t="shared" si="1147"/>
        <v/>
      </c>
      <c r="M1152" s="6" t="str">
        <f t="shared" si="1147"/>
        <v/>
      </c>
      <c r="N1152" s="6">
        <f t="shared" si="1147"/>
        <v>1</v>
      </c>
      <c r="O1152" s="6">
        <f t="shared" si="1147"/>
        <v>1</v>
      </c>
      <c r="P1152" s="6">
        <f t="shared" si="1147"/>
        <v>1</v>
      </c>
      <c r="Q1152" s="6">
        <f t="shared" si="1147"/>
        <v>1</v>
      </c>
      <c r="R1152" s="6">
        <f t="shared" si="1147"/>
        <v>1</v>
      </c>
    </row>
    <row r="1153" spans="1:18" ht="13">
      <c r="A1153" s="11" t="s">
        <v>733</v>
      </c>
      <c r="B1153" s="17">
        <f>VLOOKUP(A1153,list!A:P,16,FALSE)</f>
        <v>45840</v>
      </c>
      <c r="C1153" s="18">
        <f>VLOOKUP(A1153,list!A:P,3,FALSE)</f>
        <v>830</v>
      </c>
      <c r="D1153" s="6" t="str">
        <f>VLOOKUP(A1153,list!A:P,12,FALSE)</f>
        <v>Vasilissis Sofias Avenue</v>
      </c>
      <c r="E1153" s="6" t="str">
        <f t="shared" ref="E1153:R1153" si="1148">IF($B1153&lt;E$3,1,"")</f>
        <v/>
      </c>
      <c r="F1153" s="6" t="str">
        <f t="shared" si="1148"/>
        <v/>
      </c>
      <c r="G1153" s="6" t="str">
        <f t="shared" si="1148"/>
        <v/>
      </c>
      <c r="H1153" s="6" t="str">
        <f t="shared" si="1148"/>
        <v/>
      </c>
      <c r="I1153" s="6" t="str">
        <f t="shared" si="1148"/>
        <v/>
      </c>
      <c r="J1153" s="6" t="str">
        <f t="shared" si="1148"/>
        <v/>
      </c>
      <c r="K1153" s="6" t="str">
        <f t="shared" si="1148"/>
        <v/>
      </c>
      <c r="L1153" s="6" t="str">
        <f t="shared" si="1148"/>
        <v/>
      </c>
      <c r="M1153" s="6" t="str">
        <f t="shared" si="1148"/>
        <v/>
      </c>
      <c r="N1153" s="6">
        <f t="shared" si="1148"/>
        <v>1</v>
      </c>
      <c r="O1153" s="6">
        <f t="shared" si="1148"/>
        <v>1</v>
      </c>
      <c r="P1153" s="6">
        <f t="shared" si="1148"/>
        <v>1</v>
      </c>
      <c r="Q1153" s="6">
        <f t="shared" si="1148"/>
        <v>1</v>
      </c>
      <c r="R1153" s="6">
        <f t="shared" si="1148"/>
        <v>1</v>
      </c>
    </row>
    <row r="1154" spans="1:18" ht="13">
      <c r="A1154" s="11" t="s">
        <v>736</v>
      </c>
      <c r="B1154" s="17">
        <f>VLOOKUP(A1154,list!A:P,16,FALSE)</f>
        <v>45840</v>
      </c>
      <c r="C1154" s="18">
        <f>VLOOKUP(A1154,list!A:P,3,FALSE)</f>
        <v>830</v>
      </c>
      <c r="D1154" s="6" t="str">
        <f>VLOOKUP(A1154,list!A:P,12,FALSE)</f>
        <v>Pangrati</v>
      </c>
      <c r="E1154" s="6" t="str">
        <f t="shared" ref="E1154:R1154" si="1149">IF($B1154&lt;E$3,1,"")</f>
        <v/>
      </c>
      <c r="F1154" s="6" t="str">
        <f t="shared" si="1149"/>
        <v/>
      </c>
      <c r="G1154" s="6" t="str">
        <f t="shared" si="1149"/>
        <v/>
      </c>
      <c r="H1154" s="6" t="str">
        <f t="shared" si="1149"/>
        <v/>
      </c>
      <c r="I1154" s="6" t="str">
        <f t="shared" si="1149"/>
        <v/>
      </c>
      <c r="J1154" s="6" t="str">
        <f t="shared" si="1149"/>
        <v/>
      </c>
      <c r="K1154" s="6" t="str">
        <f t="shared" si="1149"/>
        <v/>
      </c>
      <c r="L1154" s="6" t="str">
        <f t="shared" si="1149"/>
        <v/>
      </c>
      <c r="M1154" s="6" t="str">
        <f t="shared" si="1149"/>
        <v/>
      </c>
      <c r="N1154" s="6">
        <f t="shared" si="1149"/>
        <v>1</v>
      </c>
      <c r="O1154" s="6">
        <f t="shared" si="1149"/>
        <v>1</v>
      </c>
      <c r="P1154" s="6">
        <f t="shared" si="1149"/>
        <v>1</v>
      </c>
      <c r="Q1154" s="6">
        <f t="shared" si="1149"/>
        <v>1</v>
      </c>
      <c r="R1154" s="6">
        <f t="shared" si="1149"/>
        <v>1</v>
      </c>
    </row>
    <row r="1155" spans="1:18" ht="13">
      <c r="A1155" s="11" t="s">
        <v>2637</v>
      </c>
      <c r="B1155" s="17">
        <f>VLOOKUP(A1155,list!A:P,16,FALSE)</f>
        <v>45840</v>
      </c>
      <c r="C1155" s="18">
        <f>VLOOKUP(A1155,list!A:P,3,FALSE)</f>
        <v>890</v>
      </c>
      <c r="D1155" s="6" t="str">
        <f>VLOOKUP(A1155,list!A:P,12,FALSE)</f>
        <v>Cholargos</v>
      </c>
      <c r="E1155" s="6" t="str">
        <f t="shared" ref="E1155:R1155" si="1150">IF($B1155&lt;E$3,1,"")</f>
        <v/>
      </c>
      <c r="F1155" s="6" t="str">
        <f t="shared" si="1150"/>
        <v/>
      </c>
      <c r="G1155" s="6" t="str">
        <f t="shared" si="1150"/>
        <v/>
      </c>
      <c r="H1155" s="6" t="str">
        <f t="shared" si="1150"/>
        <v/>
      </c>
      <c r="I1155" s="6" t="str">
        <f t="shared" si="1150"/>
        <v/>
      </c>
      <c r="J1155" s="6" t="str">
        <f t="shared" si="1150"/>
        <v/>
      </c>
      <c r="K1155" s="6" t="str">
        <f t="shared" si="1150"/>
        <v/>
      </c>
      <c r="L1155" s="6" t="str">
        <f t="shared" si="1150"/>
        <v/>
      </c>
      <c r="M1155" s="6" t="str">
        <f t="shared" si="1150"/>
        <v/>
      </c>
      <c r="N1155" s="6">
        <f t="shared" si="1150"/>
        <v>1</v>
      </c>
      <c r="O1155" s="6">
        <f t="shared" si="1150"/>
        <v>1</v>
      </c>
      <c r="P1155" s="6">
        <f t="shared" si="1150"/>
        <v>1</v>
      </c>
      <c r="Q1155" s="6">
        <f t="shared" si="1150"/>
        <v>1</v>
      </c>
      <c r="R1155" s="6">
        <f t="shared" si="1150"/>
        <v>1</v>
      </c>
    </row>
    <row r="1156" spans="1:18" ht="13">
      <c r="A1156" s="11" t="s">
        <v>739</v>
      </c>
      <c r="B1156" s="17">
        <f>VLOOKUP(A1156,list!A:P,16,FALSE)</f>
        <v>45840</v>
      </c>
      <c r="C1156" s="18">
        <f>VLOOKUP(A1156,list!A:P,3,FALSE)</f>
        <v>940</v>
      </c>
      <c r="D1156" s="6" t="str">
        <f>VLOOKUP(A1156,list!A:P,12,FALSE)</f>
        <v>Psychiko</v>
      </c>
      <c r="E1156" s="6" t="str">
        <f t="shared" ref="E1156:R1156" si="1151">IF($B1156&lt;E$3,1,"")</f>
        <v/>
      </c>
      <c r="F1156" s="6" t="str">
        <f t="shared" si="1151"/>
        <v/>
      </c>
      <c r="G1156" s="6" t="str">
        <f t="shared" si="1151"/>
        <v/>
      </c>
      <c r="H1156" s="6" t="str">
        <f t="shared" si="1151"/>
        <v/>
      </c>
      <c r="I1156" s="6" t="str">
        <f t="shared" si="1151"/>
        <v/>
      </c>
      <c r="J1156" s="6" t="str">
        <f t="shared" si="1151"/>
        <v/>
      </c>
      <c r="K1156" s="6" t="str">
        <f t="shared" si="1151"/>
        <v/>
      </c>
      <c r="L1156" s="6" t="str">
        <f t="shared" si="1151"/>
        <v/>
      </c>
      <c r="M1156" s="6" t="str">
        <f t="shared" si="1151"/>
        <v/>
      </c>
      <c r="N1156" s="6">
        <f t="shared" si="1151"/>
        <v>1</v>
      </c>
      <c r="O1156" s="6">
        <f t="shared" si="1151"/>
        <v>1</v>
      </c>
      <c r="P1156" s="6">
        <f t="shared" si="1151"/>
        <v>1</v>
      </c>
      <c r="Q1156" s="6">
        <f t="shared" si="1151"/>
        <v>1</v>
      </c>
      <c r="R1156" s="6">
        <f t="shared" si="1151"/>
        <v>1</v>
      </c>
    </row>
    <row r="1157" spans="1:18" ht="13">
      <c r="A1157" s="11" t="s">
        <v>2640</v>
      </c>
      <c r="B1157" s="17">
        <f>VLOOKUP(A1157,list!A:P,16,FALSE)</f>
        <v>45840</v>
      </c>
      <c r="C1157" s="18">
        <f>VLOOKUP(A1157,list!A:P,3,FALSE)</f>
        <v>1000</v>
      </c>
      <c r="D1157" s="6" t="str">
        <f>VLOOKUP(A1157,list!A:P,12,FALSE)</f>
        <v>Pangrati</v>
      </c>
      <c r="E1157" s="6" t="str">
        <f t="shared" ref="E1157:R1157" si="1152">IF($B1157&lt;E$3,1,"")</f>
        <v/>
      </c>
      <c r="F1157" s="6" t="str">
        <f t="shared" si="1152"/>
        <v/>
      </c>
      <c r="G1157" s="6" t="str">
        <f t="shared" si="1152"/>
        <v/>
      </c>
      <c r="H1157" s="6" t="str">
        <f t="shared" si="1152"/>
        <v/>
      </c>
      <c r="I1157" s="6" t="str">
        <f t="shared" si="1152"/>
        <v/>
      </c>
      <c r="J1157" s="6" t="str">
        <f t="shared" si="1152"/>
        <v/>
      </c>
      <c r="K1157" s="6" t="str">
        <f t="shared" si="1152"/>
        <v/>
      </c>
      <c r="L1157" s="6" t="str">
        <f t="shared" si="1152"/>
        <v/>
      </c>
      <c r="M1157" s="6" t="str">
        <f t="shared" si="1152"/>
        <v/>
      </c>
      <c r="N1157" s="6">
        <f t="shared" si="1152"/>
        <v>1</v>
      </c>
      <c r="O1157" s="6">
        <f t="shared" si="1152"/>
        <v>1</v>
      </c>
      <c r="P1157" s="6">
        <f t="shared" si="1152"/>
        <v>1</v>
      </c>
      <c r="Q1157" s="6">
        <f t="shared" si="1152"/>
        <v>1</v>
      </c>
      <c r="R1157" s="6">
        <f t="shared" si="1152"/>
        <v>1</v>
      </c>
    </row>
    <row r="1158" spans="1:18" ht="13">
      <c r="A1158" s="11" t="s">
        <v>2643</v>
      </c>
      <c r="B1158" s="17">
        <f>VLOOKUP(A1158,list!A:P,16,FALSE)</f>
        <v>45840</v>
      </c>
      <c r="C1158" s="18">
        <f>VLOOKUP(A1158,list!A:P,3,FALSE)</f>
        <v>1020</v>
      </c>
      <c r="D1158" s="6" t="str">
        <f>VLOOKUP(A1158,list!A:P,12,FALSE)</f>
        <v>Pangrati</v>
      </c>
      <c r="E1158" s="6" t="str">
        <f t="shared" ref="E1158:R1158" si="1153">IF($B1158&lt;E$3,1,"")</f>
        <v/>
      </c>
      <c r="F1158" s="6" t="str">
        <f t="shared" si="1153"/>
        <v/>
      </c>
      <c r="G1158" s="6" t="str">
        <f t="shared" si="1153"/>
        <v/>
      </c>
      <c r="H1158" s="6" t="str">
        <f t="shared" si="1153"/>
        <v/>
      </c>
      <c r="I1158" s="6" t="str">
        <f t="shared" si="1153"/>
        <v/>
      </c>
      <c r="J1158" s="6" t="str">
        <f t="shared" si="1153"/>
        <v/>
      </c>
      <c r="K1158" s="6" t="str">
        <f t="shared" si="1153"/>
        <v/>
      </c>
      <c r="L1158" s="6" t="str">
        <f t="shared" si="1153"/>
        <v/>
      </c>
      <c r="M1158" s="6" t="str">
        <f t="shared" si="1153"/>
        <v/>
      </c>
      <c r="N1158" s="6">
        <f t="shared" si="1153"/>
        <v>1</v>
      </c>
      <c r="O1158" s="6">
        <f t="shared" si="1153"/>
        <v>1</v>
      </c>
      <c r="P1158" s="6">
        <f t="shared" si="1153"/>
        <v>1</v>
      </c>
      <c r="Q1158" s="6">
        <f t="shared" si="1153"/>
        <v>1</v>
      </c>
      <c r="R1158" s="6">
        <f t="shared" si="1153"/>
        <v>1</v>
      </c>
    </row>
    <row r="1159" spans="1:18" ht="13">
      <c r="A1159" s="11" t="s">
        <v>2646</v>
      </c>
      <c r="B1159" s="17">
        <f>VLOOKUP(A1159,list!A:P,16,FALSE)</f>
        <v>45840</v>
      </c>
      <c r="C1159" s="18">
        <f>VLOOKUP(A1159,list!A:P,3,FALSE)</f>
        <v>1030</v>
      </c>
      <c r="D1159" s="6" t="str">
        <f>VLOOKUP(A1159,list!A:P,12,FALSE)</f>
        <v>Vasilissis Sofias Avenue</v>
      </c>
      <c r="E1159" s="6" t="str">
        <f t="shared" ref="E1159:R1159" si="1154">IF($B1159&lt;E$3,1,"")</f>
        <v/>
      </c>
      <c r="F1159" s="6" t="str">
        <f t="shared" si="1154"/>
        <v/>
      </c>
      <c r="G1159" s="6" t="str">
        <f t="shared" si="1154"/>
        <v/>
      </c>
      <c r="H1159" s="6" t="str">
        <f t="shared" si="1154"/>
        <v/>
      </c>
      <c r="I1159" s="6" t="str">
        <f t="shared" si="1154"/>
        <v/>
      </c>
      <c r="J1159" s="6" t="str">
        <f t="shared" si="1154"/>
        <v/>
      </c>
      <c r="K1159" s="6" t="str">
        <f t="shared" si="1154"/>
        <v/>
      </c>
      <c r="L1159" s="6" t="str">
        <f t="shared" si="1154"/>
        <v/>
      </c>
      <c r="M1159" s="6" t="str">
        <f t="shared" si="1154"/>
        <v/>
      </c>
      <c r="N1159" s="6">
        <f t="shared" si="1154"/>
        <v>1</v>
      </c>
      <c r="O1159" s="6">
        <f t="shared" si="1154"/>
        <v>1</v>
      </c>
      <c r="P1159" s="6">
        <f t="shared" si="1154"/>
        <v>1</v>
      </c>
      <c r="Q1159" s="6">
        <f t="shared" si="1154"/>
        <v>1</v>
      </c>
      <c r="R1159" s="6">
        <f t="shared" si="1154"/>
        <v>1</v>
      </c>
    </row>
    <row r="1160" spans="1:18" ht="13">
      <c r="A1160" s="11" t="s">
        <v>2649</v>
      </c>
      <c r="B1160" s="17">
        <f>VLOOKUP(A1160,list!A:P,16,FALSE)</f>
        <v>45840</v>
      </c>
      <c r="C1160" s="18">
        <f>VLOOKUP(A1160,list!A:P,3,FALSE)</f>
        <v>1080</v>
      </c>
      <c r="D1160" s="6" t="str">
        <f>VLOOKUP(A1160,list!A:P,12,FALSE)</f>
        <v>Ampelokipoi</v>
      </c>
      <c r="E1160" s="6" t="str">
        <f t="shared" ref="E1160:R1160" si="1155">IF($B1160&lt;E$3,1,"")</f>
        <v/>
      </c>
      <c r="F1160" s="6" t="str">
        <f t="shared" si="1155"/>
        <v/>
      </c>
      <c r="G1160" s="6" t="str">
        <f t="shared" si="1155"/>
        <v/>
      </c>
      <c r="H1160" s="6" t="str">
        <f t="shared" si="1155"/>
        <v/>
      </c>
      <c r="I1160" s="6" t="str">
        <f t="shared" si="1155"/>
        <v/>
      </c>
      <c r="J1160" s="6" t="str">
        <f t="shared" si="1155"/>
        <v/>
      </c>
      <c r="K1160" s="6" t="str">
        <f t="shared" si="1155"/>
        <v/>
      </c>
      <c r="L1160" s="6" t="str">
        <f t="shared" si="1155"/>
        <v/>
      </c>
      <c r="M1160" s="6" t="str">
        <f t="shared" si="1155"/>
        <v/>
      </c>
      <c r="N1160" s="6">
        <f t="shared" si="1155"/>
        <v>1</v>
      </c>
      <c r="O1160" s="6">
        <f t="shared" si="1155"/>
        <v>1</v>
      </c>
      <c r="P1160" s="6">
        <f t="shared" si="1155"/>
        <v>1</v>
      </c>
      <c r="Q1160" s="6">
        <f t="shared" si="1155"/>
        <v>1</v>
      </c>
      <c r="R1160" s="6">
        <f t="shared" si="1155"/>
        <v>1</v>
      </c>
    </row>
    <row r="1161" spans="1:18" ht="13">
      <c r="A1161" s="11" t="s">
        <v>2652</v>
      </c>
      <c r="B1161" s="17">
        <f>VLOOKUP(A1161,list!A:P,16,FALSE)</f>
        <v>45840</v>
      </c>
      <c r="C1161" s="18">
        <f>VLOOKUP(A1161,list!A:P,3,FALSE)</f>
        <v>1150</v>
      </c>
      <c r="D1161" s="6" t="str">
        <f>VLOOKUP(A1161,list!A:P,12,FALSE)</f>
        <v>Alimos</v>
      </c>
      <c r="E1161" s="6" t="str">
        <f t="shared" ref="E1161:R1161" si="1156">IF($B1161&lt;E$3,1,"")</f>
        <v/>
      </c>
      <c r="F1161" s="6" t="str">
        <f t="shared" si="1156"/>
        <v/>
      </c>
      <c r="G1161" s="6" t="str">
        <f t="shared" si="1156"/>
        <v/>
      </c>
      <c r="H1161" s="6" t="str">
        <f t="shared" si="1156"/>
        <v/>
      </c>
      <c r="I1161" s="6" t="str">
        <f t="shared" si="1156"/>
        <v/>
      </c>
      <c r="J1161" s="6" t="str">
        <f t="shared" si="1156"/>
        <v/>
      </c>
      <c r="K1161" s="6" t="str">
        <f t="shared" si="1156"/>
        <v/>
      </c>
      <c r="L1161" s="6" t="str">
        <f t="shared" si="1156"/>
        <v/>
      </c>
      <c r="M1161" s="6" t="str">
        <f t="shared" si="1156"/>
        <v/>
      </c>
      <c r="N1161" s="6">
        <f t="shared" si="1156"/>
        <v>1</v>
      </c>
      <c r="O1161" s="6">
        <f t="shared" si="1156"/>
        <v>1</v>
      </c>
      <c r="P1161" s="6">
        <f t="shared" si="1156"/>
        <v>1</v>
      </c>
      <c r="Q1161" s="6">
        <f t="shared" si="1156"/>
        <v>1</v>
      </c>
      <c r="R1161" s="6">
        <f t="shared" si="1156"/>
        <v>1</v>
      </c>
    </row>
    <row r="1162" spans="1:18" ht="13">
      <c r="A1162" s="11" t="s">
        <v>2655</v>
      </c>
      <c r="B1162" s="17">
        <f>VLOOKUP(A1162,list!A:P,16,FALSE)</f>
        <v>45840</v>
      </c>
      <c r="C1162" s="18">
        <f>VLOOKUP(A1162,list!A:P,3,FALSE)</f>
        <v>1150</v>
      </c>
      <c r="D1162" s="6" t="str">
        <f>VLOOKUP(A1162,list!A:P,12,FALSE)</f>
        <v>Agia Paraskevi</v>
      </c>
      <c r="E1162" s="6" t="str">
        <f t="shared" ref="E1162:R1162" si="1157">IF($B1162&lt;E$3,1,"")</f>
        <v/>
      </c>
      <c r="F1162" s="6" t="str">
        <f t="shared" si="1157"/>
        <v/>
      </c>
      <c r="G1162" s="6" t="str">
        <f t="shared" si="1157"/>
        <v/>
      </c>
      <c r="H1162" s="6" t="str">
        <f t="shared" si="1157"/>
        <v/>
      </c>
      <c r="I1162" s="6" t="str">
        <f t="shared" si="1157"/>
        <v/>
      </c>
      <c r="J1162" s="6" t="str">
        <f t="shared" si="1157"/>
        <v/>
      </c>
      <c r="K1162" s="6" t="str">
        <f t="shared" si="1157"/>
        <v/>
      </c>
      <c r="L1162" s="6" t="str">
        <f t="shared" si="1157"/>
        <v/>
      </c>
      <c r="M1162" s="6" t="str">
        <f t="shared" si="1157"/>
        <v/>
      </c>
      <c r="N1162" s="6">
        <f t="shared" si="1157"/>
        <v>1</v>
      </c>
      <c r="O1162" s="6">
        <f t="shared" si="1157"/>
        <v>1</v>
      </c>
      <c r="P1162" s="6">
        <f t="shared" si="1157"/>
        <v>1</v>
      </c>
      <c r="Q1162" s="6">
        <f t="shared" si="1157"/>
        <v>1</v>
      </c>
      <c r="R1162" s="6">
        <f t="shared" si="1157"/>
        <v>1</v>
      </c>
    </row>
    <row r="1163" spans="1:18" ht="13">
      <c r="A1163" s="11" t="s">
        <v>2658</v>
      </c>
      <c r="B1163" s="17">
        <f>VLOOKUP(A1163,list!A:P,16,FALSE)</f>
        <v>45840</v>
      </c>
      <c r="C1163" s="18">
        <f>VLOOKUP(A1163,list!A:P,3,FALSE)</f>
        <v>1200</v>
      </c>
      <c r="D1163" s="6" t="str">
        <f>VLOOKUP(A1163,list!A:P,12,FALSE)</f>
        <v>Agia Paraskevi</v>
      </c>
      <c r="E1163" s="6" t="str">
        <f t="shared" ref="E1163:R1163" si="1158">IF($B1163&lt;E$3,1,"")</f>
        <v/>
      </c>
      <c r="F1163" s="6" t="str">
        <f t="shared" si="1158"/>
        <v/>
      </c>
      <c r="G1163" s="6" t="str">
        <f t="shared" si="1158"/>
        <v/>
      </c>
      <c r="H1163" s="6" t="str">
        <f t="shared" si="1158"/>
        <v/>
      </c>
      <c r="I1163" s="6" t="str">
        <f t="shared" si="1158"/>
        <v/>
      </c>
      <c r="J1163" s="6" t="str">
        <f t="shared" si="1158"/>
        <v/>
      </c>
      <c r="K1163" s="6" t="str">
        <f t="shared" si="1158"/>
        <v/>
      </c>
      <c r="L1163" s="6" t="str">
        <f t="shared" si="1158"/>
        <v/>
      </c>
      <c r="M1163" s="6" t="str">
        <f t="shared" si="1158"/>
        <v/>
      </c>
      <c r="N1163" s="6">
        <f t="shared" si="1158"/>
        <v>1</v>
      </c>
      <c r="O1163" s="6">
        <f t="shared" si="1158"/>
        <v>1</v>
      </c>
      <c r="P1163" s="6">
        <f t="shared" si="1158"/>
        <v>1</v>
      </c>
      <c r="Q1163" s="6">
        <f t="shared" si="1158"/>
        <v>1</v>
      </c>
      <c r="R1163" s="6">
        <f t="shared" si="1158"/>
        <v>1</v>
      </c>
    </row>
    <row r="1164" spans="1:18" ht="13">
      <c r="A1164" s="11" t="s">
        <v>2661</v>
      </c>
      <c r="B1164" s="17">
        <f>VLOOKUP(A1164,list!A:P,16,FALSE)</f>
        <v>45840</v>
      </c>
      <c r="C1164" s="18">
        <f>VLOOKUP(A1164,list!A:P,3,FALSE)</f>
        <v>1250</v>
      </c>
      <c r="D1164" s="6" t="str">
        <f>VLOOKUP(A1164,list!A:P,12,FALSE)</f>
        <v>Agia Paraskevi</v>
      </c>
      <c r="E1164" s="6" t="str">
        <f t="shared" ref="E1164:R1164" si="1159">IF($B1164&lt;E$3,1,"")</f>
        <v/>
      </c>
      <c r="F1164" s="6" t="str">
        <f t="shared" si="1159"/>
        <v/>
      </c>
      <c r="G1164" s="6" t="str">
        <f t="shared" si="1159"/>
        <v/>
      </c>
      <c r="H1164" s="6" t="str">
        <f t="shared" si="1159"/>
        <v/>
      </c>
      <c r="I1164" s="6" t="str">
        <f t="shared" si="1159"/>
        <v/>
      </c>
      <c r="J1164" s="6" t="str">
        <f t="shared" si="1159"/>
        <v/>
      </c>
      <c r="K1164" s="6" t="str">
        <f t="shared" si="1159"/>
        <v/>
      </c>
      <c r="L1164" s="6" t="str">
        <f t="shared" si="1159"/>
        <v/>
      </c>
      <c r="M1164" s="6" t="str">
        <f t="shared" si="1159"/>
        <v/>
      </c>
      <c r="N1164" s="6">
        <f t="shared" si="1159"/>
        <v>1</v>
      </c>
      <c r="O1164" s="6">
        <f t="shared" si="1159"/>
        <v>1</v>
      </c>
      <c r="P1164" s="6">
        <f t="shared" si="1159"/>
        <v>1</v>
      </c>
      <c r="Q1164" s="6">
        <f t="shared" si="1159"/>
        <v>1</v>
      </c>
      <c r="R1164" s="6">
        <f t="shared" si="1159"/>
        <v>1</v>
      </c>
    </row>
    <row r="1165" spans="1:18" ht="13">
      <c r="A1165" s="11" t="s">
        <v>2664</v>
      </c>
      <c r="B1165" s="17">
        <f>VLOOKUP(A1165,list!A:P,16,FALSE)</f>
        <v>45840</v>
      </c>
      <c r="C1165" s="18">
        <f>VLOOKUP(A1165,list!A:P,3,FALSE)</f>
        <v>1280</v>
      </c>
      <c r="D1165" s="6" t="str">
        <f>VLOOKUP(A1165,list!A:P,12,FALSE)</f>
        <v>Chalandri</v>
      </c>
      <c r="E1165" s="6" t="str">
        <f t="shared" ref="E1165:R1165" si="1160">IF($B1165&lt;E$3,1,"")</f>
        <v/>
      </c>
      <c r="F1165" s="6" t="str">
        <f t="shared" si="1160"/>
        <v/>
      </c>
      <c r="G1165" s="6" t="str">
        <f t="shared" si="1160"/>
        <v/>
      </c>
      <c r="H1165" s="6" t="str">
        <f t="shared" si="1160"/>
        <v/>
      </c>
      <c r="I1165" s="6" t="str">
        <f t="shared" si="1160"/>
        <v/>
      </c>
      <c r="J1165" s="6" t="str">
        <f t="shared" si="1160"/>
        <v/>
      </c>
      <c r="K1165" s="6" t="str">
        <f t="shared" si="1160"/>
        <v/>
      </c>
      <c r="L1165" s="6" t="str">
        <f t="shared" si="1160"/>
        <v/>
      </c>
      <c r="M1165" s="6" t="str">
        <f t="shared" si="1160"/>
        <v/>
      </c>
      <c r="N1165" s="6">
        <f t="shared" si="1160"/>
        <v>1</v>
      </c>
      <c r="O1165" s="6">
        <f t="shared" si="1160"/>
        <v>1</v>
      </c>
      <c r="P1165" s="6">
        <f t="shared" si="1160"/>
        <v>1</v>
      </c>
      <c r="Q1165" s="6">
        <f t="shared" si="1160"/>
        <v>1</v>
      </c>
      <c r="R1165" s="6">
        <f t="shared" si="1160"/>
        <v>1</v>
      </c>
    </row>
    <row r="1166" spans="1:18" ht="13">
      <c r="A1166" s="11" t="s">
        <v>4132</v>
      </c>
      <c r="B1166" s="17">
        <f>VLOOKUP(A1166,list!A:P,16,FALSE)</f>
        <v>45840</v>
      </c>
      <c r="C1166" s="18">
        <f>VLOOKUP(A1166,list!A:P,3,FALSE)</f>
        <v>1370</v>
      </c>
      <c r="D1166" s="6" t="str">
        <f>VLOOKUP(A1166,list!A:P,12,FALSE)</f>
        <v>Chalandri</v>
      </c>
      <c r="E1166" s="6" t="str">
        <f t="shared" ref="E1166:R1166" si="1161">IF($B1166&lt;E$3,1,"")</f>
        <v/>
      </c>
      <c r="F1166" s="6" t="str">
        <f t="shared" si="1161"/>
        <v/>
      </c>
      <c r="G1166" s="6" t="str">
        <f t="shared" si="1161"/>
        <v/>
      </c>
      <c r="H1166" s="6" t="str">
        <f t="shared" si="1161"/>
        <v/>
      </c>
      <c r="I1166" s="6" t="str">
        <f t="shared" si="1161"/>
        <v/>
      </c>
      <c r="J1166" s="6" t="str">
        <f t="shared" si="1161"/>
        <v/>
      </c>
      <c r="K1166" s="6" t="str">
        <f t="shared" si="1161"/>
        <v/>
      </c>
      <c r="L1166" s="6" t="str">
        <f t="shared" si="1161"/>
        <v/>
      </c>
      <c r="M1166" s="6" t="str">
        <f t="shared" si="1161"/>
        <v/>
      </c>
      <c r="N1166" s="6">
        <f t="shared" si="1161"/>
        <v>1</v>
      </c>
      <c r="O1166" s="6">
        <f t="shared" si="1161"/>
        <v>1</v>
      </c>
      <c r="P1166" s="6">
        <f t="shared" si="1161"/>
        <v>1</v>
      </c>
      <c r="Q1166" s="6">
        <f t="shared" si="1161"/>
        <v>1</v>
      </c>
      <c r="R1166" s="6">
        <f t="shared" si="1161"/>
        <v>1</v>
      </c>
    </row>
    <row r="1167" spans="1:18" ht="13">
      <c r="A1167" s="11" t="s">
        <v>2667</v>
      </c>
      <c r="B1167" s="17">
        <f>VLOOKUP(A1167,list!A:P,16,FALSE)</f>
        <v>45840</v>
      </c>
      <c r="C1167" s="18">
        <f>VLOOKUP(A1167,list!A:P,3,FALSE)</f>
        <v>1380</v>
      </c>
      <c r="D1167" s="6" t="str">
        <f>VLOOKUP(A1167,list!A:P,12,FALSE)</f>
        <v>Chalandri</v>
      </c>
      <c r="E1167" s="6" t="str">
        <f t="shared" ref="E1167:R1167" si="1162">IF($B1167&lt;E$3,1,"")</f>
        <v/>
      </c>
      <c r="F1167" s="6" t="str">
        <f t="shared" si="1162"/>
        <v/>
      </c>
      <c r="G1167" s="6" t="str">
        <f t="shared" si="1162"/>
        <v/>
      </c>
      <c r="H1167" s="6" t="str">
        <f t="shared" si="1162"/>
        <v/>
      </c>
      <c r="I1167" s="6" t="str">
        <f t="shared" si="1162"/>
        <v/>
      </c>
      <c r="J1167" s="6" t="str">
        <f t="shared" si="1162"/>
        <v/>
      </c>
      <c r="K1167" s="6" t="str">
        <f t="shared" si="1162"/>
        <v/>
      </c>
      <c r="L1167" s="6" t="str">
        <f t="shared" si="1162"/>
        <v/>
      </c>
      <c r="M1167" s="6" t="str">
        <f t="shared" si="1162"/>
        <v/>
      </c>
      <c r="N1167" s="6">
        <f t="shared" si="1162"/>
        <v>1</v>
      </c>
      <c r="O1167" s="6">
        <f t="shared" si="1162"/>
        <v>1</v>
      </c>
      <c r="P1167" s="6">
        <f t="shared" si="1162"/>
        <v>1</v>
      </c>
      <c r="Q1167" s="6">
        <f t="shared" si="1162"/>
        <v>1</v>
      </c>
      <c r="R1167" s="6">
        <f t="shared" si="1162"/>
        <v>1</v>
      </c>
    </row>
    <row r="1168" spans="1:18" ht="13">
      <c r="A1168" s="11" t="s">
        <v>2670</v>
      </c>
      <c r="B1168" s="17">
        <f>VLOOKUP(A1168,list!A:P,16,FALSE)</f>
        <v>45840</v>
      </c>
      <c r="C1168" s="18">
        <f>VLOOKUP(A1168,list!A:P,3,FALSE)</f>
        <v>1390</v>
      </c>
      <c r="D1168" s="6" t="str">
        <f>VLOOKUP(A1168,list!A:P,12,FALSE)</f>
        <v>Nea Smyrni</v>
      </c>
      <c r="E1168" s="6" t="str">
        <f t="shared" ref="E1168:R1168" si="1163">IF($B1168&lt;E$3,1,"")</f>
        <v/>
      </c>
      <c r="F1168" s="6" t="str">
        <f t="shared" si="1163"/>
        <v/>
      </c>
      <c r="G1168" s="6" t="str">
        <f t="shared" si="1163"/>
        <v/>
      </c>
      <c r="H1168" s="6" t="str">
        <f t="shared" si="1163"/>
        <v/>
      </c>
      <c r="I1168" s="6" t="str">
        <f t="shared" si="1163"/>
        <v/>
      </c>
      <c r="J1168" s="6" t="str">
        <f t="shared" si="1163"/>
        <v/>
      </c>
      <c r="K1168" s="6" t="str">
        <f t="shared" si="1163"/>
        <v/>
      </c>
      <c r="L1168" s="6" t="str">
        <f t="shared" si="1163"/>
        <v/>
      </c>
      <c r="M1168" s="6" t="str">
        <f t="shared" si="1163"/>
        <v/>
      </c>
      <c r="N1168" s="6">
        <f t="shared" si="1163"/>
        <v>1</v>
      </c>
      <c r="O1168" s="6">
        <f t="shared" si="1163"/>
        <v>1</v>
      </c>
      <c r="P1168" s="6">
        <f t="shared" si="1163"/>
        <v>1</v>
      </c>
      <c r="Q1168" s="6">
        <f t="shared" si="1163"/>
        <v>1</v>
      </c>
      <c r="R1168" s="6">
        <f t="shared" si="1163"/>
        <v>1</v>
      </c>
    </row>
    <row r="1169" spans="1:18" ht="13">
      <c r="A1169" s="11" t="s">
        <v>2673</v>
      </c>
      <c r="B1169" s="17">
        <f>VLOOKUP(A1169,list!A:P,16,FALSE)</f>
        <v>45840</v>
      </c>
      <c r="C1169" s="18">
        <f>VLOOKUP(A1169,list!A:P,3,FALSE)</f>
        <v>1390</v>
      </c>
      <c r="D1169" s="6" t="str">
        <f>VLOOKUP(A1169,list!A:P,12,FALSE)</f>
        <v>Marousi</v>
      </c>
      <c r="E1169" s="6" t="str">
        <f t="shared" ref="E1169:R1169" si="1164">IF($B1169&lt;E$3,1,"")</f>
        <v/>
      </c>
      <c r="F1169" s="6" t="str">
        <f t="shared" si="1164"/>
        <v/>
      </c>
      <c r="G1169" s="6" t="str">
        <f t="shared" si="1164"/>
        <v/>
      </c>
      <c r="H1169" s="6" t="str">
        <f t="shared" si="1164"/>
        <v/>
      </c>
      <c r="I1169" s="6" t="str">
        <f t="shared" si="1164"/>
        <v/>
      </c>
      <c r="J1169" s="6" t="str">
        <f t="shared" si="1164"/>
        <v/>
      </c>
      <c r="K1169" s="6" t="str">
        <f t="shared" si="1164"/>
        <v/>
      </c>
      <c r="L1169" s="6" t="str">
        <f t="shared" si="1164"/>
        <v/>
      </c>
      <c r="M1169" s="6" t="str">
        <f t="shared" si="1164"/>
        <v/>
      </c>
      <c r="N1169" s="6">
        <f t="shared" si="1164"/>
        <v>1</v>
      </c>
      <c r="O1169" s="6">
        <f t="shared" si="1164"/>
        <v>1</v>
      </c>
      <c r="P1169" s="6">
        <f t="shared" si="1164"/>
        <v>1</v>
      </c>
      <c r="Q1169" s="6">
        <f t="shared" si="1164"/>
        <v>1</v>
      </c>
      <c r="R1169" s="6">
        <f t="shared" si="1164"/>
        <v>1</v>
      </c>
    </row>
    <row r="1170" spans="1:18" ht="13">
      <c r="A1170" s="11" t="s">
        <v>4135</v>
      </c>
      <c r="B1170" s="17">
        <f>VLOOKUP(A1170,list!A:P,16,FALSE)</f>
        <v>45840</v>
      </c>
      <c r="C1170" s="18">
        <f>VLOOKUP(A1170,list!A:P,3,FALSE)</f>
        <v>1390</v>
      </c>
      <c r="D1170" s="6" t="str">
        <f>VLOOKUP(A1170,list!A:P,12,FALSE)</f>
        <v>Agia Paraskevi</v>
      </c>
      <c r="E1170" s="6" t="str">
        <f t="shared" ref="E1170:R1170" si="1165">IF($B1170&lt;E$3,1,"")</f>
        <v/>
      </c>
      <c r="F1170" s="6" t="str">
        <f t="shared" si="1165"/>
        <v/>
      </c>
      <c r="G1170" s="6" t="str">
        <f t="shared" si="1165"/>
        <v/>
      </c>
      <c r="H1170" s="6" t="str">
        <f t="shared" si="1165"/>
        <v/>
      </c>
      <c r="I1170" s="6" t="str">
        <f t="shared" si="1165"/>
        <v/>
      </c>
      <c r="J1170" s="6" t="str">
        <f t="shared" si="1165"/>
        <v/>
      </c>
      <c r="K1170" s="6" t="str">
        <f t="shared" si="1165"/>
        <v/>
      </c>
      <c r="L1170" s="6" t="str">
        <f t="shared" si="1165"/>
        <v/>
      </c>
      <c r="M1170" s="6" t="str">
        <f t="shared" si="1165"/>
        <v/>
      </c>
      <c r="N1170" s="6">
        <f t="shared" si="1165"/>
        <v>1</v>
      </c>
      <c r="O1170" s="6">
        <f t="shared" si="1165"/>
        <v>1</v>
      </c>
      <c r="P1170" s="6">
        <f t="shared" si="1165"/>
        <v>1</v>
      </c>
      <c r="Q1170" s="6">
        <f t="shared" si="1165"/>
        <v>1</v>
      </c>
      <c r="R1170" s="6">
        <f t="shared" si="1165"/>
        <v>1</v>
      </c>
    </row>
    <row r="1171" spans="1:18" ht="13">
      <c r="A1171" s="11" t="s">
        <v>4138</v>
      </c>
      <c r="B1171" s="17">
        <f>VLOOKUP(A1171,list!A:P,16,FALSE)</f>
        <v>45840</v>
      </c>
      <c r="C1171" s="18">
        <f>VLOOKUP(A1171,list!A:P,3,FALSE)</f>
        <v>1490</v>
      </c>
      <c r="D1171" s="6" t="str">
        <f>VLOOKUP(A1171,list!A:P,12,FALSE)</f>
        <v>Marousi</v>
      </c>
      <c r="E1171" s="6" t="str">
        <f t="shared" ref="E1171:R1171" si="1166">IF($B1171&lt;E$3,1,"")</f>
        <v/>
      </c>
      <c r="F1171" s="6" t="str">
        <f t="shared" si="1166"/>
        <v/>
      </c>
      <c r="G1171" s="6" t="str">
        <f t="shared" si="1166"/>
        <v/>
      </c>
      <c r="H1171" s="6" t="str">
        <f t="shared" si="1166"/>
        <v/>
      </c>
      <c r="I1171" s="6" t="str">
        <f t="shared" si="1166"/>
        <v/>
      </c>
      <c r="J1171" s="6" t="str">
        <f t="shared" si="1166"/>
        <v/>
      </c>
      <c r="K1171" s="6" t="str">
        <f t="shared" si="1166"/>
        <v/>
      </c>
      <c r="L1171" s="6" t="str">
        <f t="shared" si="1166"/>
        <v/>
      </c>
      <c r="M1171" s="6" t="str">
        <f t="shared" si="1166"/>
        <v/>
      </c>
      <c r="N1171" s="6">
        <f t="shared" si="1166"/>
        <v>1</v>
      </c>
      <c r="O1171" s="6">
        <f t="shared" si="1166"/>
        <v>1</v>
      </c>
      <c r="P1171" s="6">
        <f t="shared" si="1166"/>
        <v>1</v>
      </c>
      <c r="Q1171" s="6">
        <f t="shared" si="1166"/>
        <v>1</v>
      </c>
      <c r="R1171" s="6">
        <f t="shared" si="1166"/>
        <v>1</v>
      </c>
    </row>
    <row r="1172" spans="1:18" ht="13">
      <c r="A1172" s="11" t="s">
        <v>4648</v>
      </c>
      <c r="B1172" s="17">
        <f>VLOOKUP(A1172,list!A:P,16,FALSE)</f>
        <v>45840</v>
      </c>
      <c r="C1172" s="18">
        <f>VLOOKUP(A1172,list!A:P,3,FALSE)</f>
        <v>1840</v>
      </c>
      <c r="D1172" s="6" t="str">
        <f>VLOOKUP(A1172,list!A:P,12,FALSE)</f>
        <v>Chalandri</v>
      </c>
      <c r="E1172" s="6" t="str">
        <f t="shared" ref="E1172:R1172" si="1167">IF($B1172&lt;E$3,1,"")</f>
        <v/>
      </c>
      <c r="F1172" s="6" t="str">
        <f t="shared" si="1167"/>
        <v/>
      </c>
      <c r="G1172" s="6" t="str">
        <f t="shared" si="1167"/>
        <v/>
      </c>
      <c r="H1172" s="6" t="str">
        <f t="shared" si="1167"/>
        <v/>
      </c>
      <c r="I1172" s="6" t="str">
        <f t="shared" si="1167"/>
        <v/>
      </c>
      <c r="J1172" s="6" t="str">
        <f t="shared" si="1167"/>
        <v/>
      </c>
      <c r="K1172" s="6" t="str">
        <f t="shared" si="1167"/>
        <v/>
      </c>
      <c r="L1172" s="6" t="str">
        <f t="shared" si="1167"/>
        <v/>
      </c>
      <c r="M1172" s="6" t="str">
        <f t="shared" si="1167"/>
        <v/>
      </c>
      <c r="N1172" s="6">
        <f t="shared" si="1167"/>
        <v>1</v>
      </c>
      <c r="O1172" s="6">
        <f t="shared" si="1167"/>
        <v>1</v>
      </c>
      <c r="P1172" s="6">
        <f t="shared" si="1167"/>
        <v>1</v>
      </c>
      <c r="Q1172" s="6">
        <f t="shared" si="1167"/>
        <v>1</v>
      </c>
      <c r="R1172" s="6">
        <f t="shared" si="1167"/>
        <v>1</v>
      </c>
    </row>
    <row r="1173" spans="1:18" ht="13">
      <c r="A1173" s="11" t="s">
        <v>2676</v>
      </c>
      <c r="B1173" s="17">
        <f>VLOOKUP(A1173,list!A:P,16,FALSE)</f>
        <v>45840</v>
      </c>
      <c r="C1173" s="18">
        <f>VLOOKUP(A1173,list!A:P,3,FALSE)</f>
        <v>1930</v>
      </c>
      <c r="D1173" s="6" t="str">
        <f>VLOOKUP(A1173,list!A:P,12,FALSE)</f>
        <v>Kolonaki</v>
      </c>
      <c r="E1173" s="6" t="str">
        <f t="shared" ref="E1173:R1173" si="1168">IF($B1173&lt;E$3,1,"")</f>
        <v/>
      </c>
      <c r="F1173" s="6" t="str">
        <f t="shared" si="1168"/>
        <v/>
      </c>
      <c r="G1173" s="6" t="str">
        <f t="shared" si="1168"/>
        <v/>
      </c>
      <c r="H1173" s="6" t="str">
        <f t="shared" si="1168"/>
        <v/>
      </c>
      <c r="I1173" s="6" t="str">
        <f t="shared" si="1168"/>
        <v/>
      </c>
      <c r="J1173" s="6" t="str">
        <f t="shared" si="1168"/>
        <v/>
      </c>
      <c r="K1173" s="6" t="str">
        <f t="shared" si="1168"/>
        <v/>
      </c>
      <c r="L1173" s="6" t="str">
        <f t="shared" si="1168"/>
        <v/>
      </c>
      <c r="M1173" s="6" t="str">
        <f t="shared" si="1168"/>
        <v/>
      </c>
      <c r="N1173" s="6">
        <f t="shared" si="1168"/>
        <v>1</v>
      </c>
      <c r="O1173" s="6">
        <f t="shared" si="1168"/>
        <v>1</v>
      </c>
      <c r="P1173" s="6">
        <f t="shared" si="1168"/>
        <v>1</v>
      </c>
      <c r="Q1173" s="6">
        <f t="shared" si="1168"/>
        <v>1</v>
      </c>
      <c r="R1173" s="6">
        <f t="shared" si="1168"/>
        <v>1</v>
      </c>
    </row>
    <row r="1174" spans="1:18" ht="13">
      <c r="A1174" s="11" t="s">
        <v>4141</v>
      </c>
      <c r="B1174" s="17">
        <f>VLOOKUP(A1174,list!A:P,16,FALSE)</f>
        <v>45840</v>
      </c>
      <c r="C1174" s="18">
        <f>VLOOKUP(A1174,list!A:P,3,FALSE)</f>
        <v>2130</v>
      </c>
      <c r="D1174" s="6" t="str">
        <f>VLOOKUP(A1174,list!A:P,12,FALSE)</f>
        <v>Kolonaki</v>
      </c>
      <c r="E1174" s="6" t="str">
        <f t="shared" ref="E1174:R1174" si="1169">IF($B1174&lt;E$3,1,"")</f>
        <v/>
      </c>
      <c r="F1174" s="6" t="str">
        <f t="shared" si="1169"/>
        <v/>
      </c>
      <c r="G1174" s="6" t="str">
        <f t="shared" si="1169"/>
        <v/>
      </c>
      <c r="H1174" s="6" t="str">
        <f t="shared" si="1169"/>
        <v/>
      </c>
      <c r="I1174" s="6" t="str">
        <f t="shared" si="1169"/>
        <v/>
      </c>
      <c r="J1174" s="6" t="str">
        <f t="shared" si="1169"/>
        <v/>
      </c>
      <c r="K1174" s="6" t="str">
        <f t="shared" si="1169"/>
        <v/>
      </c>
      <c r="L1174" s="6" t="str">
        <f t="shared" si="1169"/>
        <v/>
      </c>
      <c r="M1174" s="6" t="str">
        <f t="shared" si="1169"/>
        <v/>
      </c>
      <c r="N1174" s="6">
        <f t="shared" si="1169"/>
        <v>1</v>
      </c>
      <c r="O1174" s="6">
        <f t="shared" si="1169"/>
        <v>1</v>
      </c>
      <c r="P1174" s="6">
        <f t="shared" si="1169"/>
        <v>1</v>
      </c>
      <c r="Q1174" s="6">
        <f t="shared" si="1169"/>
        <v>1</v>
      </c>
      <c r="R1174" s="6">
        <f t="shared" si="1169"/>
        <v>1</v>
      </c>
    </row>
    <row r="1175" spans="1:18" ht="13">
      <c r="A1175" s="11" t="s">
        <v>4144</v>
      </c>
      <c r="B1175" s="17">
        <f>VLOOKUP(A1175,list!A:P,16,FALSE)</f>
        <v>45840</v>
      </c>
      <c r="C1175" s="18">
        <f>VLOOKUP(A1175,list!A:P,3,FALSE)</f>
        <v>2950</v>
      </c>
      <c r="D1175" s="6" t="str">
        <f>VLOOKUP(A1175,list!A:P,12,FALSE)</f>
        <v>Kolonaki</v>
      </c>
      <c r="E1175" s="6" t="str">
        <f t="shared" ref="E1175:R1175" si="1170">IF($B1175&lt;E$3,1,"")</f>
        <v/>
      </c>
      <c r="F1175" s="6" t="str">
        <f t="shared" si="1170"/>
        <v/>
      </c>
      <c r="G1175" s="6" t="str">
        <f t="shared" si="1170"/>
        <v/>
      </c>
      <c r="H1175" s="6" t="str">
        <f t="shared" si="1170"/>
        <v/>
      </c>
      <c r="I1175" s="6" t="str">
        <f t="shared" si="1170"/>
        <v/>
      </c>
      <c r="J1175" s="6" t="str">
        <f t="shared" si="1170"/>
        <v/>
      </c>
      <c r="K1175" s="6" t="str">
        <f t="shared" si="1170"/>
        <v/>
      </c>
      <c r="L1175" s="6" t="str">
        <f t="shared" si="1170"/>
        <v/>
      </c>
      <c r="M1175" s="6" t="str">
        <f t="shared" si="1170"/>
        <v/>
      </c>
      <c r="N1175" s="6">
        <f t="shared" si="1170"/>
        <v>1</v>
      </c>
      <c r="O1175" s="6">
        <f t="shared" si="1170"/>
        <v>1</v>
      </c>
      <c r="P1175" s="6">
        <f t="shared" si="1170"/>
        <v>1</v>
      </c>
      <c r="Q1175" s="6">
        <f t="shared" si="1170"/>
        <v>1</v>
      </c>
      <c r="R1175" s="6">
        <f t="shared" si="1170"/>
        <v>1</v>
      </c>
    </row>
    <row r="1176" spans="1:18" ht="13">
      <c r="A1176" s="11" t="s">
        <v>742</v>
      </c>
      <c r="B1176" s="17">
        <f>VLOOKUP(A1176,list!A:P,16,FALSE)</f>
        <v>46024</v>
      </c>
      <c r="C1176" s="18">
        <f>VLOOKUP(A1176,list!A:P,3,FALSE)</f>
        <v>850</v>
      </c>
      <c r="D1176" s="6" t="str">
        <f>VLOOKUP(A1176,list!A:P,12,FALSE)</f>
        <v>Pangrati</v>
      </c>
      <c r="E1176" s="6" t="str">
        <f t="shared" ref="E1176:R1176" si="1171">IF($B1176&lt;E$3,1,"")</f>
        <v/>
      </c>
      <c r="F1176" s="6" t="str">
        <f t="shared" si="1171"/>
        <v/>
      </c>
      <c r="G1176" s="6" t="str">
        <f t="shared" si="1171"/>
        <v/>
      </c>
      <c r="H1176" s="6" t="str">
        <f t="shared" si="1171"/>
        <v/>
      </c>
      <c r="I1176" s="6" t="str">
        <f t="shared" si="1171"/>
        <v/>
      </c>
      <c r="J1176" s="6" t="str">
        <f t="shared" si="1171"/>
        <v/>
      </c>
      <c r="K1176" s="6" t="str">
        <f t="shared" si="1171"/>
        <v/>
      </c>
      <c r="L1176" s="6" t="str">
        <f t="shared" si="1171"/>
        <v/>
      </c>
      <c r="M1176" s="6" t="str">
        <f t="shared" si="1171"/>
        <v/>
      </c>
      <c r="N1176" s="6" t="str">
        <f t="shared" si="1171"/>
        <v/>
      </c>
      <c r="O1176" s="6" t="str">
        <f t="shared" si="1171"/>
        <v/>
      </c>
      <c r="P1176" s="6" t="str">
        <f t="shared" si="1171"/>
        <v/>
      </c>
      <c r="Q1176" s="6" t="str">
        <f t="shared" si="1171"/>
        <v/>
      </c>
      <c r="R1176" s="6" t="str">
        <f t="shared" si="1171"/>
        <v/>
      </c>
    </row>
    <row r="1177" spans="1:18" ht="13">
      <c r="A1177" s="11" t="s">
        <v>745</v>
      </c>
      <c r="B1177" s="17">
        <f>VLOOKUP(A1177,list!A:P,16,FALSE)</f>
        <v>46024</v>
      </c>
      <c r="C1177" s="18">
        <f>VLOOKUP(A1177,list!A:P,3,FALSE)</f>
        <v>930</v>
      </c>
      <c r="D1177" s="6" t="str">
        <f>VLOOKUP(A1177,list!A:P,12,FALSE)</f>
        <v>Historic Center</v>
      </c>
      <c r="E1177" s="6" t="str">
        <f t="shared" ref="E1177:R1177" si="1172">IF($B1177&lt;E$3,1,"")</f>
        <v/>
      </c>
      <c r="F1177" s="6" t="str">
        <f t="shared" si="1172"/>
        <v/>
      </c>
      <c r="G1177" s="6" t="str">
        <f t="shared" si="1172"/>
        <v/>
      </c>
      <c r="H1177" s="6" t="str">
        <f t="shared" si="1172"/>
        <v/>
      </c>
      <c r="I1177" s="6" t="str">
        <f t="shared" si="1172"/>
        <v/>
      </c>
      <c r="J1177" s="6" t="str">
        <f t="shared" si="1172"/>
        <v/>
      </c>
      <c r="K1177" s="6" t="str">
        <f t="shared" si="1172"/>
        <v/>
      </c>
      <c r="L1177" s="6" t="str">
        <f t="shared" si="1172"/>
        <v/>
      </c>
      <c r="M1177" s="6" t="str">
        <f t="shared" si="1172"/>
        <v/>
      </c>
      <c r="N1177" s="6" t="str">
        <f t="shared" si="1172"/>
        <v/>
      </c>
      <c r="O1177" s="6" t="str">
        <f t="shared" si="1172"/>
        <v/>
      </c>
      <c r="P1177" s="6" t="str">
        <f t="shared" si="1172"/>
        <v/>
      </c>
      <c r="Q1177" s="6" t="str">
        <f t="shared" si="1172"/>
        <v/>
      </c>
      <c r="R1177" s="6" t="str">
        <f t="shared" si="1172"/>
        <v/>
      </c>
    </row>
    <row r="1178" spans="1:18" ht="13">
      <c r="A1178" s="11" t="s">
        <v>2679</v>
      </c>
      <c r="B1178" s="17">
        <f>VLOOKUP(A1178,list!A:P,16,FALSE)</f>
        <v>46024</v>
      </c>
      <c r="C1178" s="18">
        <f>VLOOKUP(A1178,list!A:P,3,FALSE)</f>
        <v>1190</v>
      </c>
      <c r="D1178" s="6" t="str">
        <f>VLOOKUP(A1178,list!A:P,12,FALSE)</f>
        <v>Cholargos</v>
      </c>
      <c r="E1178" s="6" t="str">
        <f t="shared" ref="E1178:R1178" si="1173">IF($B1178&lt;E$3,1,"")</f>
        <v/>
      </c>
      <c r="F1178" s="6" t="str">
        <f t="shared" si="1173"/>
        <v/>
      </c>
      <c r="G1178" s="6" t="str">
        <f t="shared" si="1173"/>
        <v/>
      </c>
      <c r="H1178" s="6" t="str">
        <f t="shared" si="1173"/>
        <v/>
      </c>
      <c r="I1178" s="6" t="str">
        <f t="shared" si="1173"/>
        <v/>
      </c>
      <c r="J1178" s="6" t="str">
        <f t="shared" si="1173"/>
        <v/>
      </c>
      <c r="K1178" s="6" t="str">
        <f t="shared" si="1173"/>
        <v/>
      </c>
      <c r="L1178" s="6" t="str">
        <f t="shared" si="1173"/>
        <v/>
      </c>
      <c r="M1178" s="6" t="str">
        <f t="shared" si="1173"/>
        <v/>
      </c>
      <c r="N1178" s="6" t="str">
        <f t="shared" si="1173"/>
        <v/>
      </c>
      <c r="O1178" s="6" t="str">
        <f t="shared" si="1173"/>
        <v/>
      </c>
      <c r="P1178" s="6" t="str">
        <f t="shared" si="1173"/>
        <v/>
      </c>
      <c r="Q1178" s="6" t="str">
        <f t="shared" si="1173"/>
        <v/>
      </c>
      <c r="R1178" s="6" t="str">
        <f t="shared" si="1173"/>
        <v/>
      </c>
    </row>
    <row r="1179" spans="1:18" ht="13">
      <c r="A1179" s="11" t="s">
        <v>2682</v>
      </c>
      <c r="B1179" s="17">
        <f>VLOOKUP(A1179,list!A:P,16,FALSE)</f>
        <v>46024</v>
      </c>
      <c r="C1179" s="18">
        <f>VLOOKUP(A1179,list!A:P,3,FALSE)</f>
        <v>1470</v>
      </c>
      <c r="D1179" s="6" t="str">
        <f>VLOOKUP(A1179,list!A:P,12,FALSE)</f>
        <v>Agia Paraskevi</v>
      </c>
      <c r="E1179" s="6" t="str">
        <f t="shared" ref="E1179:R1179" si="1174">IF($B1179&lt;E$3,1,"")</f>
        <v/>
      </c>
      <c r="F1179" s="6" t="str">
        <f t="shared" si="1174"/>
        <v/>
      </c>
      <c r="G1179" s="6" t="str">
        <f t="shared" si="1174"/>
        <v/>
      </c>
      <c r="H1179" s="6" t="str">
        <f t="shared" si="1174"/>
        <v/>
      </c>
      <c r="I1179" s="6" t="str">
        <f t="shared" si="1174"/>
        <v/>
      </c>
      <c r="J1179" s="6" t="str">
        <f t="shared" si="1174"/>
        <v/>
      </c>
      <c r="K1179" s="6" t="str">
        <f t="shared" si="1174"/>
        <v/>
      </c>
      <c r="L1179" s="6" t="str">
        <f t="shared" si="1174"/>
        <v/>
      </c>
      <c r="M1179" s="6" t="str">
        <f t="shared" si="1174"/>
        <v/>
      </c>
      <c r="N1179" s="6" t="str">
        <f t="shared" si="1174"/>
        <v/>
      </c>
      <c r="O1179" s="6" t="str">
        <f t="shared" si="1174"/>
        <v/>
      </c>
      <c r="P1179" s="6" t="str">
        <f t="shared" si="1174"/>
        <v/>
      </c>
      <c r="Q1179" s="6" t="str">
        <f t="shared" si="1174"/>
        <v/>
      </c>
      <c r="R1179" s="6" t="str">
        <f t="shared" si="1174"/>
        <v/>
      </c>
    </row>
    <row r="1180" spans="1:18" ht="13">
      <c r="A1180" s="11" t="s">
        <v>4147</v>
      </c>
      <c r="B1180" s="17">
        <f>VLOOKUP(A1180,list!A:P,16,FALSE)</f>
        <v>46024</v>
      </c>
      <c r="C1180" s="18">
        <f>VLOOKUP(A1180,list!A:P,3,FALSE)</f>
        <v>3710</v>
      </c>
      <c r="D1180" s="6" t="str">
        <f>VLOOKUP(A1180,list!A:P,12,FALSE)</f>
        <v>Politeia</v>
      </c>
      <c r="E1180" s="6" t="str">
        <f t="shared" ref="E1180:R1180" si="1175">IF($B1180&lt;E$3,1,"")</f>
        <v/>
      </c>
      <c r="F1180" s="6" t="str">
        <f t="shared" si="1175"/>
        <v/>
      </c>
      <c r="G1180" s="6" t="str">
        <f t="shared" si="1175"/>
        <v/>
      </c>
      <c r="H1180" s="6" t="str">
        <f t="shared" si="1175"/>
        <v/>
      </c>
      <c r="I1180" s="6" t="str">
        <f t="shared" si="1175"/>
        <v/>
      </c>
      <c r="J1180" s="6" t="str">
        <f t="shared" si="1175"/>
        <v/>
      </c>
      <c r="K1180" s="6" t="str">
        <f t="shared" si="1175"/>
        <v/>
      </c>
      <c r="L1180" s="6" t="str">
        <f t="shared" si="1175"/>
        <v/>
      </c>
      <c r="M1180" s="6" t="str">
        <f t="shared" si="1175"/>
        <v/>
      </c>
      <c r="N1180" s="6" t="str">
        <f t="shared" si="1175"/>
        <v/>
      </c>
      <c r="O1180" s="6" t="str">
        <f t="shared" si="1175"/>
        <v/>
      </c>
      <c r="P1180" s="6" t="str">
        <f t="shared" si="1175"/>
        <v/>
      </c>
      <c r="Q1180" s="6" t="str">
        <f t="shared" si="1175"/>
        <v/>
      </c>
      <c r="R1180" s="6" t="str">
        <f t="shared" si="1175"/>
        <v/>
      </c>
    </row>
    <row r="1181" spans="1:18" ht="13">
      <c r="A1181" s="11" t="s">
        <v>748</v>
      </c>
      <c r="B1181" s="17">
        <f>VLOOKUP(A1181,list!A:P,16,FALSE)</f>
        <v>45659</v>
      </c>
      <c r="C1181" s="18">
        <f>VLOOKUP(A1181,list!A:P,3,FALSE)</f>
        <v>630</v>
      </c>
      <c r="D1181" s="6" t="str">
        <f>VLOOKUP(A1181,list!A:P,12,FALSE)</f>
        <v>Ampelokipoi</v>
      </c>
      <c r="E1181" s="6" t="str">
        <f t="shared" ref="E1181:R1181" si="1176">IF($B1181&lt;E$3,1,"")</f>
        <v/>
      </c>
      <c r="F1181" s="6" t="str">
        <f t="shared" si="1176"/>
        <v/>
      </c>
      <c r="G1181" s="6" t="str">
        <f t="shared" si="1176"/>
        <v/>
      </c>
      <c r="H1181" s="6">
        <f t="shared" si="1176"/>
        <v>1</v>
      </c>
      <c r="I1181" s="6">
        <f t="shared" si="1176"/>
        <v>1</v>
      </c>
      <c r="J1181" s="6">
        <f t="shared" si="1176"/>
        <v>1</v>
      </c>
      <c r="K1181" s="6">
        <f t="shared" si="1176"/>
        <v>1</v>
      </c>
      <c r="L1181" s="6">
        <f t="shared" si="1176"/>
        <v>1</v>
      </c>
      <c r="M1181" s="6">
        <f t="shared" si="1176"/>
        <v>1</v>
      </c>
      <c r="N1181" s="6">
        <f t="shared" si="1176"/>
        <v>1</v>
      </c>
      <c r="O1181" s="6">
        <f t="shared" si="1176"/>
        <v>1</v>
      </c>
      <c r="P1181" s="6">
        <f t="shared" si="1176"/>
        <v>1</v>
      </c>
      <c r="Q1181" s="6">
        <f t="shared" si="1176"/>
        <v>1</v>
      </c>
      <c r="R1181" s="6">
        <f t="shared" si="1176"/>
        <v>1</v>
      </c>
    </row>
    <row r="1182" spans="1:18" ht="13">
      <c r="A1182" s="11" t="s">
        <v>4719</v>
      </c>
      <c r="B1182" s="17">
        <f>VLOOKUP(A1182,list!A:P,16,FALSE)</f>
        <v>45659</v>
      </c>
      <c r="C1182" s="18">
        <f>VLOOKUP(A1182,list!A:P,3,FALSE)</f>
        <v>660</v>
      </c>
      <c r="D1182" s="6" t="str">
        <f>VLOOKUP(A1182,list!A:P,12,FALSE)</f>
        <v>Ampelokipoi</v>
      </c>
      <c r="E1182" s="6" t="str">
        <f t="shared" ref="E1182:R1182" si="1177">IF($B1182&lt;E$3,1,"")</f>
        <v/>
      </c>
      <c r="F1182" s="6" t="str">
        <f t="shared" si="1177"/>
        <v/>
      </c>
      <c r="G1182" s="6" t="str">
        <f t="shared" si="1177"/>
        <v/>
      </c>
      <c r="H1182" s="6">
        <f t="shared" si="1177"/>
        <v>1</v>
      </c>
      <c r="I1182" s="6">
        <f t="shared" si="1177"/>
        <v>1</v>
      </c>
      <c r="J1182" s="6">
        <f t="shared" si="1177"/>
        <v>1</v>
      </c>
      <c r="K1182" s="6">
        <f t="shared" si="1177"/>
        <v>1</v>
      </c>
      <c r="L1182" s="6">
        <f t="shared" si="1177"/>
        <v>1</v>
      </c>
      <c r="M1182" s="6">
        <f t="shared" si="1177"/>
        <v>1</v>
      </c>
      <c r="N1182" s="6">
        <f t="shared" si="1177"/>
        <v>1</v>
      </c>
      <c r="O1182" s="6">
        <f t="shared" si="1177"/>
        <v>1</v>
      </c>
      <c r="P1182" s="6">
        <f t="shared" si="1177"/>
        <v>1</v>
      </c>
      <c r="Q1182" s="6">
        <f t="shared" si="1177"/>
        <v>1</v>
      </c>
      <c r="R1182" s="6">
        <f t="shared" si="1177"/>
        <v>1</v>
      </c>
    </row>
    <row r="1183" spans="1:18" ht="13">
      <c r="A1183" s="11" t="s">
        <v>751</v>
      </c>
      <c r="B1183" s="17">
        <f>VLOOKUP(A1183,list!A:P,16,FALSE)</f>
        <v>45659</v>
      </c>
      <c r="C1183" s="18">
        <f>VLOOKUP(A1183,list!A:P,3,FALSE)</f>
        <v>720</v>
      </c>
      <c r="D1183" s="6" t="str">
        <f>VLOOKUP(A1183,list!A:P,12,FALSE)</f>
        <v>Pangrati</v>
      </c>
      <c r="E1183" s="6" t="str">
        <f t="shared" ref="E1183:R1183" si="1178">IF($B1183&lt;E$3,1,"")</f>
        <v/>
      </c>
      <c r="F1183" s="6" t="str">
        <f t="shared" si="1178"/>
        <v/>
      </c>
      <c r="G1183" s="6" t="str">
        <f t="shared" si="1178"/>
        <v/>
      </c>
      <c r="H1183" s="6">
        <f t="shared" si="1178"/>
        <v>1</v>
      </c>
      <c r="I1183" s="6">
        <f t="shared" si="1178"/>
        <v>1</v>
      </c>
      <c r="J1183" s="6">
        <f t="shared" si="1178"/>
        <v>1</v>
      </c>
      <c r="K1183" s="6">
        <f t="shared" si="1178"/>
        <v>1</v>
      </c>
      <c r="L1183" s="6">
        <f t="shared" si="1178"/>
        <v>1</v>
      </c>
      <c r="M1183" s="6">
        <f t="shared" si="1178"/>
        <v>1</v>
      </c>
      <c r="N1183" s="6">
        <f t="shared" si="1178"/>
        <v>1</v>
      </c>
      <c r="O1183" s="6">
        <f t="shared" si="1178"/>
        <v>1</v>
      </c>
      <c r="P1183" s="6">
        <f t="shared" si="1178"/>
        <v>1</v>
      </c>
      <c r="Q1183" s="6">
        <f t="shared" si="1178"/>
        <v>1</v>
      </c>
      <c r="R1183" s="6">
        <f t="shared" si="1178"/>
        <v>1</v>
      </c>
    </row>
    <row r="1184" spans="1:18" ht="13">
      <c r="A1184" s="11" t="s">
        <v>754</v>
      </c>
      <c r="B1184" s="17">
        <f>VLOOKUP(A1184,list!A:P,16,FALSE)</f>
        <v>45659</v>
      </c>
      <c r="C1184" s="18">
        <f>VLOOKUP(A1184,list!A:P,3,FALSE)</f>
        <v>760</v>
      </c>
      <c r="D1184" s="6" t="str">
        <f>VLOOKUP(A1184,list!A:P,12,FALSE)</f>
        <v>Ampelokipoi</v>
      </c>
      <c r="E1184" s="6" t="str">
        <f t="shared" ref="E1184:R1184" si="1179">IF($B1184&lt;E$3,1,"")</f>
        <v/>
      </c>
      <c r="F1184" s="6" t="str">
        <f t="shared" si="1179"/>
        <v/>
      </c>
      <c r="G1184" s="6" t="str">
        <f t="shared" si="1179"/>
        <v/>
      </c>
      <c r="H1184" s="6">
        <f t="shared" si="1179"/>
        <v>1</v>
      </c>
      <c r="I1184" s="6">
        <f t="shared" si="1179"/>
        <v>1</v>
      </c>
      <c r="J1184" s="6">
        <f t="shared" si="1179"/>
        <v>1</v>
      </c>
      <c r="K1184" s="6">
        <f t="shared" si="1179"/>
        <v>1</v>
      </c>
      <c r="L1184" s="6">
        <f t="shared" si="1179"/>
        <v>1</v>
      </c>
      <c r="M1184" s="6">
        <f t="shared" si="1179"/>
        <v>1</v>
      </c>
      <c r="N1184" s="6">
        <f t="shared" si="1179"/>
        <v>1</v>
      </c>
      <c r="O1184" s="6">
        <f t="shared" si="1179"/>
        <v>1</v>
      </c>
      <c r="P1184" s="6">
        <f t="shared" si="1179"/>
        <v>1</v>
      </c>
      <c r="Q1184" s="6">
        <f t="shared" si="1179"/>
        <v>1</v>
      </c>
      <c r="R1184" s="6">
        <f t="shared" si="1179"/>
        <v>1</v>
      </c>
    </row>
    <row r="1185" spans="1:18" ht="13">
      <c r="A1185" s="11" t="s">
        <v>757</v>
      </c>
      <c r="B1185" s="17">
        <f>VLOOKUP(A1185,list!A:P,16,FALSE)</f>
        <v>45659</v>
      </c>
      <c r="C1185" s="18">
        <f>VLOOKUP(A1185,list!A:P,3,FALSE)</f>
        <v>790</v>
      </c>
      <c r="D1185" s="6" t="str">
        <f>VLOOKUP(A1185,list!A:P,12,FALSE)</f>
        <v>Pangrati</v>
      </c>
      <c r="E1185" s="6" t="str">
        <f t="shared" ref="E1185:R1185" si="1180">IF($B1185&lt;E$3,1,"")</f>
        <v/>
      </c>
      <c r="F1185" s="6" t="str">
        <f t="shared" si="1180"/>
        <v/>
      </c>
      <c r="G1185" s="6" t="str">
        <f t="shared" si="1180"/>
        <v/>
      </c>
      <c r="H1185" s="6">
        <f t="shared" si="1180"/>
        <v>1</v>
      </c>
      <c r="I1185" s="6">
        <f t="shared" si="1180"/>
        <v>1</v>
      </c>
      <c r="J1185" s="6">
        <f t="shared" si="1180"/>
        <v>1</v>
      </c>
      <c r="K1185" s="6">
        <f t="shared" si="1180"/>
        <v>1</v>
      </c>
      <c r="L1185" s="6">
        <f t="shared" si="1180"/>
        <v>1</v>
      </c>
      <c r="M1185" s="6">
        <f t="shared" si="1180"/>
        <v>1</v>
      </c>
      <c r="N1185" s="6">
        <f t="shared" si="1180"/>
        <v>1</v>
      </c>
      <c r="O1185" s="6">
        <f t="shared" si="1180"/>
        <v>1</v>
      </c>
      <c r="P1185" s="6">
        <f t="shared" si="1180"/>
        <v>1</v>
      </c>
      <c r="Q1185" s="6">
        <f t="shared" si="1180"/>
        <v>1</v>
      </c>
      <c r="R1185" s="6">
        <f t="shared" si="1180"/>
        <v>1</v>
      </c>
    </row>
    <row r="1186" spans="1:18" ht="13">
      <c r="A1186" s="11" t="s">
        <v>760</v>
      </c>
      <c r="B1186" s="17">
        <f>VLOOKUP(A1186,list!A:P,16,FALSE)</f>
        <v>45659</v>
      </c>
      <c r="C1186" s="18">
        <f>VLOOKUP(A1186,list!A:P,3,FALSE)</f>
        <v>850</v>
      </c>
      <c r="D1186" s="6" t="str">
        <f>VLOOKUP(A1186,list!A:P,12,FALSE)</f>
        <v>Chalandri</v>
      </c>
      <c r="E1186" s="6" t="str">
        <f t="shared" ref="E1186:R1186" si="1181">IF($B1186&lt;E$3,1,"")</f>
        <v/>
      </c>
      <c r="F1186" s="6" t="str">
        <f t="shared" si="1181"/>
        <v/>
      </c>
      <c r="G1186" s="6" t="str">
        <f t="shared" si="1181"/>
        <v/>
      </c>
      <c r="H1186" s="6">
        <f t="shared" si="1181"/>
        <v>1</v>
      </c>
      <c r="I1186" s="6">
        <f t="shared" si="1181"/>
        <v>1</v>
      </c>
      <c r="J1186" s="6">
        <f t="shared" si="1181"/>
        <v>1</v>
      </c>
      <c r="K1186" s="6">
        <f t="shared" si="1181"/>
        <v>1</v>
      </c>
      <c r="L1186" s="6">
        <f t="shared" si="1181"/>
        <v>1</v>
      </c>
      <c r="M1186" s="6">
        <f t="shared" si="1181"/>
        <v>1</v>
      </c>
      <c r="N1186" s="6">
        <f t="shared" si="1181"/>
        <v>1</v>
      </c>
      <c r="O1186" s="6">
        <f t="shared" si="1181"/>
        <v>1</v>
      </c>
      <c r="P1186" s="6">
        <f t="shared" si="1181"/>
        <v>1</v>
      </c>
      <c r="Q1186" s="6">
        <f t="shared" si="1181"/>
        <v>1</v>
      </c>
      <c r="R1186" s="6">
        <f t="shared" si="1181"/>
        <v>1</v>
      </c>
    </row>
    <row r="1187" spans="1:18" ht="13">
      <c r="A1187" s="11" t="s">
        <v>763</v>
      </c>
      <c r="B1187" s="17">
        <f>VLOOKUP(A1187,list!A:P,16,FALSE)</f>
        <v>45659</v>
      </c>
      <c r="C1187" s="18">
        <f>VLOOKUP(A1187,list!A:P,3,FALSE)</f>
        <v>870</v>
      </c>
      <c r="D1187" s="6" t="str">
        <f>VLOOKUP(A1187,list!A:P,12,FALSE)</f>
        <v>Chalandri</v>
      </c>
      <c r="E1187" s="6" t="str">
        <f t="shared" ref="E1187:R1187" si="1182">IF($B1187&lt;E$3,1,"")</f>
        <v/>
      </c>
      <c r="F1187" s="6" t="str">
        <f t="shared" si="1182"/>
        <v/>
      </c>
      <c r="G1187" s="6" t="str">
        <f t="shared" si="1182"/>
        <v/>
      </c>
      <c r="H1187" s="6">
        <f t="shared" si="1182"/>
        <v>1</v>
      </c>
      <c r="I1187" s="6">
        <f t="shared" si="1182"/>
        <v>1</v>
      </c>
      <c r="J1187" s="6">
        <f t="shared" si="1182"/>
        <v>1</v>
      </c>
      <c r="K1187" s="6">
        <f t="shared" si="1182"/>
        <v>1</v>
      </c>
      <c r="L1187" s="6">
        <f t="shared" si="1182"/>
        <v>1</v>
      </c>
      <c r="M1187" s="6">
        <f t="shared" si="1182"/>
        <v>1</v>
      </c>
      <c r="N1187" s="6">
        <f t="shared" si="1182"/>
        <v>1</v>
      </c>
      <c r="O1187" s="6">
        <f t="shared" si="1182"/>
        <v>1</v>
      </c>
      <c r="P1187" s="6">
        <f t="shared" si="1182"/>
        <v>1</v>
      </c>
      <c r="Q1187" s="6">
        <f t="shared" si="1182"/>
        <v>1</v>
      </c>
      <c r="R1187" s="6">
        <f t="shared" si="1182"/>
        <v>1</v>
      </c>
    </row>
    <row r="1188" spans="1:18" ht="13">
      <c r="A1188" s="11" t="s">
        <v>2685</v>
      </c>
      <c r="B1188" s="17">
        <f>VLOOKUP(A1188,list!A:P,16,FALSE)</f>
        <v>45659</v>
      </c>
      <c r="C1188" s="18">
        <f>VLOOKUP(A1188,list!A:P,3,FALSE)</f>
        <v>890</v>
      </c>
      <c r="D1188" s="6" t="str">
        <f>VLOOKUP(A1188,list!A:P,12,FALSE)</f>
        <v>Piraeus</v>
      </c>
      <c r="E1188" s="6" t="str">
        <f t="shared" ref="E1188:R1188" si="1183">IF($B1188&lt;E$3,1,"")</f>
        <v/>
      </c>
      <c r="F1188" s="6" t="str">
        <f t="shared" si="1183"/>
        <v/>
      </c>
      <c r="G1188" s="6" t="str">
        <f t="shared" si="1183"/>
        <v/>
      </c>
      <c r="H1188" s="6">
        <f t="shared" si="1183"/>
        <v>1</v>
      </c>
      <c r="I1188" s="6">
        <f t="shared" si="1183"/>
        <v>1</v>
      </c>
      <c r="J1188" s="6">
        <f t="shared" si="1183"/>
        <v>1</v>
      </c>
      <c r="K1188" s="6">
        <f t="shared" si="1183"/>
        <v>1</v>
      </c>
      <c r="L1188" s="6">
        <f t="shared" si="1183"/>
        <v>1</v>
      </c>
      <c r="M1188" s="6">
        <f t="shared" si="1183"/>
        <v>1</v>
      </c>
      <c r="N1188" s="6">
        <f t="shared" si="1183"/>
        <v>1</v>
      </c>
      <c r="O1188" s="6">
        <f t="shared" si="1183"/>
        <v>1</v>
      </c>
      <c r="P1188" s="6">
        <f t="shared" si="1183"/>
        <v>1</v>
      </c>
      <c r="Q1188" s="6">
        <f t="shared" si="1183"/>
        <v>1</v>
      </c>
      <c r="R1188" s="6">
        <f t="shared" si="1183"/>
        <v>1</v>
      </c>
    </row>
    <row r="1189" spans="1:18" ht="13">
      <c r="A1189" s="11" t="s">
        <v>2688</v>
      </c>
      <c r="B1189" s="17">
        <f>VLOOKUP(A1189,list!A:P,16,FALSE)</f>
        <v>45659</v>
      </c>
      <c r="C1189" s="18">
        <f>VLOOKUP(A1189,list!A:P,3,FALSE)</f>
        <v>910</v>
      </c>
      <c r="D1189" s="6" t="str">
        <f>VLOOKUP(A1189,list!A:P,12,FALSE)</f>
        <v>Lycabettus</v>
      </c>
      <c r="E1189" s="6" t="str">
        <f t="shared" ref="E1189:R1189" si="1184">IF($B1189&lt;E$3,1,"")</f>
        <v/>
      </c>
      <c r="F1189" s="6" t="str">
        <f t="shared" si="1184"/>
        <v/>
      </c>
      <c r="G1189" s="6" t="str">
        <f t="shared" si="1184"/>
        <v/>
      </c>
      <c r="H1189" s="6">
        <f t="shared" si="1184"/>
        <v>1</v>
      </c>
      <c r="I1189" s="6">
        <f t="shared" si="1184"/>
        <v>1</v>
      </c>
      <c r="J1189" s="6">
        <f t="shared" si="1184"/>
        <v>1</v>
      </c>
      <c r="K1189" s="6">
        <f t="shared" si="1184"/>
        <v>1</v>
      </c>
      <c r="L1189" s="6">
        <f t="shared" si="1184"/>
        <v>1</v>
      </c>
      <c r="M1189" s="6">
        <f t="shared" si="1184"/>
        <v>1</v>
      </c>
      <c r="N1189" s="6">
        <f t="shared" si="1184"/>
        <v>1</v>
      </c>
      <c r="O1189" s="6">
        <f t="shared" si="1184"/>
        <v>1</v>
      </c>
      <c r="P1189" s="6">
        <f t="shared" si="1184"/>
        <v>1</v>
      </c>
      <c r="Q1189" s="6">
        <f t="shared" si="1184"/>
        <v>1</v>
      </c>
      <c r="R1189" s="6">
        <f t="shared" si="1184"/>
        <v>1</v>
      </c>
    </row>
    <row r="1190" spans="1:18" ht="13">
      <c r="A1190" s="11" t="s">
        <v>766</v>
      </c>
      <c r="B1190" s="17">
        <f>VLOOKUP(A1190,list!A:P,16,FALSE)</f>
        <v>45659</v>
      </c>
      <c r="C1190" s="18">
        <f>VLOOKUP(A1190,list!A:P,3,FALSE)</f>
        <v>920</v>
      </c>
      <c r="D1190" s="6" t="str">
        <f>VLOOKUP(A1190,list!A:P,12,FALSE)</f>
        <v>Chalandri</v>
      </c>
      <c r="E1190" s="6" t="str">
        <f t="shared" ref="E1190:R1190" si="1185">IF($B1190&lt;E$3,1,"")</f>
        <v/>
      </c>
      <c r="F1190" s="6" t="str">
        <f t="shared" si="1185"/>
        <v/>
      </c>
      <c r="G1190" s="6" t="str">
        <f t="shared" si="1185"/>
        <v/>
      </c>
      <c r="H1190" s="6">
        <f t="shared" si="1185"/>
        <v>1</v>
      </c>
      <c r="I1190" s="6">
        <f t="shared" si="1185"/>
        <v>1</v>
      </c>
      <c r="J1190" s="6">
        <f t="shared" si="1185"/>
        <v>1</v>
      </c>
      <c r="K1190" s="6">
        <f t="shared" si="1185"/>
        <v>1</v>
      </c>
      <c r="L1190" s="6">
        <f t="shared" si="1185"/>
        <v>1</v>
      </c>
      <c r="M1190" s="6">
        <f t="shared" si="1185"/>
        <v>1</v>
      </c>
      <c r="N1190" s="6">
        <f t="shared" si="1185"/>
        <v>1</v>
      </c>
      <c r="O1190" s="6">
        <f t="shared" si="1185"/>
        <v>1</v>
      </c>
      <c r="P1190" s="6">
        <f t="shared" si="1185"/>
        <v>1</v>
      </c>
      <c r="Q1190" s="6">
        <f t="shared" si="1185"/>
        <v>1</v>
      </c>
      <c r="R1190" s="6">
        <f t="shared" si="1185"/>
        <v>1</v>
      </c>
    </row>
    <row r="1191" spans="1:18" ht="13">
      <c r="A1191" s="11" t="s">
        <v>2691</v>
      </c>
      <c r="B1191" s="17">
        <f>VLOOKUP(A1191,list!A:P,16,FALSE)</f>
        <v>45659</v>
      </c>
      <c r="C1191" s="18">
        <f>VLOOKUP(A1191,list!A:P,3,FALSE)</f>
        <v>930</v>
      </c>
      <c r="D1191" s="6" t="str">
        <f>VLOOKUP(A1191,list!A:P,12,FALSE)</f>
        <v>Pangrati</v>
      </c>
      <c r="E1191" s="6" t="str">
        <f t="shared" ref="E1191:R1191" si="1186">IF($B1191&lt;E$3,1,"")</f>
        <v/>
      </c>
      <c r="F1191" s="6" t="str">
        <f t="shared" si="1186"/>
        <v/>
      </c>
      <c r="G1191" s="6" t="str">
        <f t="shared" si="1186"/>
        <v/>
      </c>
      <c r="H1191" s="6">
        <f t="shared" si="1186"/>
        <v>1</v>
      </c>
      <c r="I1191" s="6">
        <f t="shared" si="1186"/>
        <v>1</v>
      </c>
      <c r="J1191" s="6">
        <f t="shared" si="1186"/>
        <v>1</v>
      </c>
      <c r="K1191" s="6">
        <f t="shared" si="1186"/>
        <v>1</v>
      </c>
      <c r="L1191" s="6">
        <f t="shared" si="1186"/>
        <v>1</v>
      </c>
      <c r="M1191" s="6">
        <f t="shared" si="1186"/>
        <v>1</v>
      </c>
      <c r="N1191" s="6">
        <f t="shared" si="1186"/>
        <v>1</v>
      </c>
      <c r="O1191" s="6">
        <f t="shared" si="1186"/>
        <v>1</v>
      </c>
      <c r="P1191" s="6">
        <f t="shared" si="1186"/>
        <v>1</v>
      </c>
      <c r="Q1191" s="6">
        <f t="shared" si="1186"/>
        <v>1</v>
      </c>
      <c r="R1191" s="6">
        <f t="shared" si="1186"/>
        <v>1</v>
      </c>
    </row>
    <row r="1192" spans="1:18" ht="13">
      <c r="A1192" s="11" t="s">
        <v>769</v>
      </c>
      <c r="B1192" s="17">
        <f>VLOOKUP(A1192,list!A:P,16,FALSE)</f>
        <v>45659</v>
      </c>
      <c r="C1192" s="18">
        <f>VLOOKUP(A1192,list!A:P,3,FALSE)</f>
        <v>940</v>
      </c>
      <c r="D1192" s="6" t="str">
        <f>VLOOKUP(A1192,list!A:P,12,FALSE)</f>
        <v>Kolonaki</v>
      </c>
      <c r="E1192" s="6" t="str">
        <f t="shared" ref="E1192:R1192" si="1187">IF($B1192&lt;E$3,1,"")</f>
        <v/>
      </c>
      <c r="F1192" s="6" t="str">
        <f t="shared" si="1187"/>
        <v/>
      </c>
      <c r="G1192" s="6" t="str">
        <f t="shared" si="1187"/>
        <v/>
      </c>
      <c r="H1192" s="6">
        <f t="shared" si="1187"/>
        <v>1</v>
      </c>
      <c r="I1192" s="6">
        <f t="shared" si="1187"/>
        <v>1</v>
      </c>
      <c r="J1192" s="6">
        <f t="shared" si="1187"/>
        <v>1</v>
      </c>
      <c r="K1192" s="6">
        <f t="shared" si="1187"/>
        <v>1</v>
      </c>
      <c r="L1192" s="6">
        <f t="shared" si="1187"/>
        <v>1</v>
      </c>
      <c r="M1192" s="6">
        <f t="shared" si="1187"/>
        <v>1</v>
      </c>
      <c r="N1192" s="6">
        <f t="shared" si="1187"/>
        <v>1</v>
      </c>
      <c r="O1192" s="6">
        <f t="shared" si="1187"/>
        <v>1</v>
      </c>
      <c r="P1192" s="6">
        <f t="shared" si="1187"/>
        <v>1</v>
      </c>
      <c r="Q1192" s="6">
        <f t="shared" si="1187"/>
        <v>1</v>
      </c>
      <c r="R1192" s="6">
        <f t="shared" si="1187"/>
        <v>1</v>
      </c>
    </row>
    <row r="1193" spans="1:18" ht="13">
      <c r="A1193" s="11" t="s">
        <v>2694</v>
      </c>
      <c r="B1193" s="17">
        <f>VLOOKUP(A1193,list!A:P,16,FALSE)</f>
        <v>45659</v>
      </c>
      <c r="C1193" s="18">
        <f>VLOOKUP(A1193,list!A:P,3,FALSE)</f>
        <v>970</v>
      </c>
      <c r="D1193" s="6" t="str">
        <f>VLOOKUP(A1193,list!A:P,12,FALSE)</f>
        <v>Pangrati</v>
      </c>
      <c r="E1193" s="6" t="str">
        <f t="shared" ref="E1193:R1193" si="1188">IF($B1193&lt;E$3,1,"")</f>
        <v/>
      </c>
      <c r="F1193" s="6" t="str">
        <f t="shared" si="1188"/>
        <v/>
      </c>
      <c r="G1193" s="6" t="str">
        <f t="shared" si="1188"/>
        <v/>
      </c>
      <c r="H1193" s="6">
        <f t="shared" si="1188"/>
        <v>1</v>
      </c>
      <c r="I1193" s="6">
        <f t="shared" si="1188"/>
        <v>1</v>
      </c>
      <c r="J1193" s="6">
        <f t="shared" si="1188"/>
        <v>1</v>
      </c>
      <c r="K1193" s="6">
        <f t="shared" si="1188"/>
        <v>1</v>
      </c>
      <c r="L1193" s="6">
        <f t="shared" si="1188"/>
        <v>1</v>
      </c>
      <c r="M1193" s="6">
        <f t="shared" si="1188"/>
        <v>1</v>
      </c>
      <c r="N1193" s="6">
        <f t="shared" si="1188"/>
        <v>1</v>
      </c>
      <c r="O1193" s="6">
        <f t="shared" si="1188"/>
        <v>1</v>
      </c>
      <c r="P1193" s="6">
        <f t="shared" si="1188"/>
        <v>1</v>
      </c>
      <c r="Q1193" s="6">
        <f t="shared" si="1188"/>
        <v>1</v>
      </c>
      <c r="R1193" s="6">
        <f t="shared" si="1188"/>
        <v>1</v>
      </c>
    </row>
    <row r="1194" spans="1:18" ht="13">
      <c r="A1194" s="11" t="s">
        <v>2697</v>
      </c>
      <c r="B1194" s="17">
        <f>VLOOKUP(A1194,list!A:P,16,FALSE)</f>
        <v>45659</v>
      </c>
      <c r="C1194" s="18">
        <f>VLOOKUP(A1194,list!A:P,3,FALSE)</f>
        <v>970</v>
      </c>
      <c r="D1194" s="6" t="str">
        <f>VLOOKUP(A1194,list!A:P,12,FALSE)</f>
        <v>Mets - Kallimarmaro</v>
      </c>
      <c r="E1194" s="6" t="str">
        <f t="shared" ref="E1194:R1194" si="1189">IF($B1194&lt;E$3,1,"")</f>
        <v/>
      </c>
      <c r="F1194" s="6" t="str">
        <f t="shared" si="1189"/>
        <v/>
      </c>
      <c r="G1194" s="6" t="str">
        <f t="shared" si="1189"/>
        <v/>
      </c>
      <c r="H1194" s="6">
        <f t="shared" si="1189"/>
        <v>1</v>
      </c>
      <c r="I1194" s="6">
        <f t="shared" si="1189"/>
        <v>1</v>
      </c>
      <c r="J1194" s="6">
        <f t="shared" si="1189"/>
        <v>1</v>
      </c>
      <c r="K1194" s="6">
        <f t="shared" si="1189"/>
        <v>1</v>
      </c>
      <c r="L1194" s="6">
        <f t="shared" si="1189"/>
        <v>1</v>
      </c>
      <c r="M1194" s="6">
        <f t="shared" si="1189"/>
        <v>1</v>
      </c>
      <c r="N1194" s="6">
        <f t="shared" si="1189"/>
        <v>1</v>
      </c>
      <c r="O1194" s="6">
        <f t="shared" si="1189"/>
        <v>1</v>
      </c>
      <c r="P1194" s="6">
        <f t="shared" si="1189"/>
        <v>1</v>
      </c>
      <c r="Q1194" s="6">
        <f t="shared" si="1189"/>
        <v>1</v>
      </c>
      <c r="R1194" s="6">
        <f t="shared" si="1189"/>
        <v>1</v>
      </c>
    </row>
    <row r="1195" spans="1:18" ht="13">
      <c r="A1195" s="11" t="s">
        <v>2700</v>
      </c>
      <c r="B1195" s="17">
        <f>VLOOKUP(A1195,list!A:P,16,FALSE)</f>
        <v>45659</v>
      </c>
      <c r="C1195" s="18">
        <f>VLOOKUP(A1195,list!A:P,3,FALSE)</f>
        <v>1000</v>
      </c>
      <c r="D1195" s="6" t="str">
        <f>VLOOKUP(A1195,list!A:P,12,FALSE)</f>
        <v>Vasilissis Sofias Avenue</v>
      </c>
      <c r="E1195" s="6" t="str">
        <f t="shared" ref="E1195:R1195" si="1190">IF($B1195&lt;E$3,1,"")</f>
        <v/>
      </c>
      <c r="F1195" s="6" t="str">
        <f t="shared" si="1190"/>
        <v/>
      </c>
      <c r="G1195" s="6" t="str">
        <f t="shared" si="1190"/>
        <v/>
      </c>
      <c r="H1195" s="6">
        <f t="shared" si="1190"/>
        <v>1</v>
      </c>
      <c r="I1195" s="6">
        <f t="shared" si="1190"/>
        <v>1</v>
      </c>
      <c r="J1195" s="6">
        <f t="shared" si="1190"/>
        <v>1</v>
      </c>
      <c r="K1195" s="6">
        <f t="shared" si="1190"/>
        <v>1</v>
      </c>
      <c r="L1195" s="6">
        <f t="shared" si="1190"/>
        <v>1</v>
      </c>
      <c r="M1195" s="6">
        <f t="shared" si="1190"/>
        <v>1</v>
      </c>
      <c r="N1195" s="6">
        <f t="shared" si="1190"/>
        <v>1</v>
      </c>
      <c r="O1195" s="6">
        <f t="shared" si="1190"/>
        <v>1</v>
      </c>
      <c r="P1195" s="6">
        <f t="shared" si="1190"/>
        <v>1</v>
      </c>
      <c r="Q1195" s="6">
        <f t="shared" si="1190"/>
        <v>1</v>
      </c>
      <c r="R1195" s="6">
        <f t="shared" si="1190"/>
        <v>1</v>
      </c>
    </row>
    <row r="1196" spans="1:18" ht="13">
      <c r="A1196" s="11" t="s">
        <v>2703</v>
      </c>
      <c r="B1196" s="17">
        <f>VLOOKUP(A1196,list!A:P,16,FALSE)</f>
        <v>45659</v>
      </c>
      <c r="C1196" s="18">
        <f>VLOOKUP(A1196,list!A:P,3,FALSE)</f>
        <v>1120</v>
      </c>
      <c r="D1196" s="6" t="str">
        <f>VLOOKUP(A1196,list!A:P,12,FALSE)</f>
        <v>Vasilissis Sofias Avenue</v>
      </c>
      <c r="E1196" s="6" t="str">
        <f t="shared" ref="E1196:R1196" si="1191">IF($B1196&lt;E$3,1,"")</f>
        <v/>
      </c>
      <c r="F1196" s="6" t="str">
        <f t="shared" si="1191"/>
        <v/>
      </c>
      <c r="G1196" s="6" t="str">
        <f t="shared" si="1191"/>
        <v/>
      </c>
      <c r="H1196" s="6">
        <f t="shared" si="1191"/>
        <v>1</v>
      </c>
      <c r="I1196" s="6">
        <f t="shared" si="1191"/>
        <v>1</v>
      </c>
      <c r="J1196" s="6">
        <f t="shared" si="1191"/>
        <v>1</v>
      </c>
      <c r="K1196" s="6">
        <f t="shared" si="1191"/>
        <v>1</v>
      </c>
      <c r="L1196" s="6">
        <f t="shared" si="1191"/>
        <v>1</v>
      </c>
      <c r="M1196" s="6">
        <f t="shared" si="1191"/>
        <v>1</v>
      </c>
      <c r="N1196" s="6">
        <f t="shared" si="1191"/>
        <v>1</v>
      </c>
      <c r="O1196" s="6">
        <f t="shared" si="1191"/>
        <v>1</v>
      </c>
      <c r="P1196" s="6">
        <f t="shared" si="1191"/>
        <v>1</v>
      </c>
      <c r="Q1196" s="6">
        <f t="shared" si="1191"/>
        <v>1</v>
      </c>
      <c r="R1196" s="6">
        <f t="shared" si="1191"/>
        <v>1</v>
      </c>
    </row>
    <row r="1197" spans="1:18" ht="13">
      <c r="A1197" s="11" t="s">
        <v>2706</v>
      </c>
      <c r="B1197" s="17">
        <f>VLOOKUP(A1197,list!A:P,16,FALSE)</f>
        <v>45659</v>
      </c>
      <c r="C1197" s="18">
        <f>VLOOKUP(A1197,list!A:P,3,FALSE)</f>
        <v>1160</v>
      </c>
      <c r="D1197" s="6" t="str">
        <f>VLOOKUP(A1197,list!A:P,12,FALSE)</f>
        <v>Pangrati</v>
      </c>
      <c r="E1197" s="6" t="str">
        <f t="shared" ref="E1197:R1197" si="1192">IF($B1197&lt;E$3,1,"")</f>
        <v/>
      </c>
      <c r="F1197" s="6" t="str">
        <f t="shared" si="1192"/>
        <v/>
      </c>
      <c r="G1197" s="6" t="str">
        <f t="shared" si="1192"/>
        <v/>
      </c>
      <c r="H1197" s="6">
        <f t="shared" si="1192"/>
        <v>1</v>
      </c>
      <c r="I1197" s="6">
        <f t="shared" si="1192"/>
        <v>1</v>
      </c>
      <c r="J1197" s="6">
        <f t="shared" si="1192"/>
        <v>1</v>
      </c>
      <c r="K1197" s="6">
        <f t="shared" si="1192"/>
        <v>1</v>
      </c>
      <c r="L1197" s="6">
        <f t="shared" si="1192"/>
        <v>1</v>
      </c>
      <c r="M1197" s="6">
        <f t="shared" si="1192"/>
        <v>1</v>
      </c>
      <c r="N1197" s="6">
        <f t="shared" si="1192"/>
        <v>1</v>
      </c>
      <c r="O1197" s="6">
        <f t="shared" si="1192"/>
        <v>1</v>
      </c>
      <c r="P1197" s="6">
        <f t="shared" si="1192"/>
        <v>1</v>
      </c>
      <c r="Q1197" s="6">
        <f t="shared" si="1192"/>
        <v>1</v>
      </c>
      <c r="R1197" s="6">
        <f t="shared" si="1192"/>
        <v>1</v>
      </c>
    </row>
    <row r="1198" spans="1:18" ht="13">
      <c r="A1198" s="11" t="s">
        <v>2709</v>
      </c>
      <c r="B1198" s="17">
        <f>VLOOKUP(A1198,list!A:P,16,FALSE)</f>
        <v>45659</v>
      </c>
      <c r="C1198" s="18">
        <f>VLOOKUP(A1198,list!A:P,3,FALSE)</f>
        <v>1170</v>
      </c>
      <c r="D1198" s="6" t="str">
        <f>VLOOKUP(A1198,list!A:P,12,FALSE)</f>
        <v>Alimos</v>
      </c>
      <c r="E1198" s="6" t="str">
        <f t="shared" ref="E1198:R1198" si="1193">IF($B1198&lt;E$3,1,"")</f>
        <v/>
      </c>
      <c r="F1198" s="6" t="str">
        <f t="shared" si="1193"/>
        <v/>
      </c>
      <c r="G1198" s="6" t="str">
        <f t="shared" si="1193"/>
        <v/>
      </c>
      <c r="H1198" s="6">
        <f t="shared" si="1193"/>
        <v>1</v>
      </c>
      <c r="I1198" s="6">
        <f t="shared" si="1193"/>
        <v>1</v>
      </c>
      <c r="J1198" s="6">
        <f t="shared" si="1193"/>
        <v>1</v>
      </c>
      <c r="K1198" s="6">
        <f t="shared" si="1193"/>
        <v>1</v>
      </c>
      <c r="L1198" s="6">
        <f t="shared" si="1193"/>
        <v>1</v>
      </c>
      <c r="M1198" s="6">
        <f t="shared" si="1193"/>
        <v>1</v>
      </c>
      <c r="N1198" s="6">
        <f t="shared" si="1193"/>
        <v>1</v>
      </c>
      <c r="O1198" s="6">
        <f t="shared" si="1193"/>
        <v>1</v>
      </c>
      <c r="P1198" s="6">
        <f t="shared" si="1193"/>
        <v>1</v>
      </c>
      <c r="Q1198" s="6">
        <f t="shared" si="1193"/>
        <v>1</v>
      </c>
      <c r="R1198" s="6">
        <f t="shared" si="1193"/>
        <v>1</v>
      </c>
    </row>
    <row r="1199" spans="1:18" ht="13">
      <c r="A1199" s="11" t="s">
        <v>2712</v>
      </c>
      <c r="B1199" s="17">
        <f>VLOOKUP(A1199,list!A:P,16,FALSE)</f>
        <v>45659</v>
      </c>
      <c r="C1199" s="18">
        <f>VLOOKUP(A1199,list!A:P,3,FALSE)</f>
        <v>1190</v>
      </c>
      <c r="D1199" s="6" t="str">
        <f>VLOOKUP(A1199,list!A:P,12,FALSE)</f>
        <v>Pangrati</v>
      </c>
      <c r="E1199" s="6" t="str">
        <f t="shared" ref="E1199:R1199" si="1194">IF($B1199&lt;E$3,1,"")</f>
        <v/>
      </c>
      <c r="F1199" s="6" t="str">
        <f t="shared" si="1194"/>
        <v/>
      </c>
      <c r="G1199" s="6" t="str">
        <f t="shared" si="1194"/>
        <v/>
      </c>
      <c r="H1199" s="6">
        <f t="shared" si="1194"/>
        <v>1</v>
      </c>
      <c r="I1199" s="6">
        <f t="shared" si="1194"/>
        <v>1</v>
      </c>
      <c r="J1199" s="6">
        <f t="shared" si="1194"/>
        <v>1</v>
      </c>
      <c r="K1199" s="6">
        <f t="shared" si="1194"/>
        <v>1</v>
      </c>
      <c r="L1199" s="6">
        <f t="shared" si="1194"/>
        <v>1</v>
      </c>
      <c r="M1199" s="6">
        <f t="shared" si="1194"/>
        <v>1</v>
      </c>
      <c r="N1199" s="6">
        <f t="shared" si="1194"/>
        <v>1</v>
      </c>
      <c r="O1199" s="6">
        <f t="shared" si="1194"/>
        <v>1</v>
      </c>
      <c r="P1199" s="6">
        <f t="shared" si="1194"/>
        <v>1</v>
      </c>
      <c r="Q1199" s="6">
        <f t="shared" si="1194"/>
        <v>1</v>
      </c>
      <c r="R1199" s="6">
        <f t="shared" si="1194"/>
        <v>1</v>
      </c>
    </row>
    <row r="1200" spans="1:18" ht="13">
      <c r="A1200" s="11" t="s">
        <v>2715</v>
      </c>
      <c r="B1200" s="17">
        <f>VLOOKUP(A1200,list!A:P,16,FALSE)</f>
        <v>45659</v>
      </c>
      <c r="C1200" s="18">
        <f>VLOOKUP(A1200,list!A:P,3,FALSE)</f>
        <v>1190</v>
      </c>
      <c r="D1200" s="6" t="str">
        <f>VLOOKUP(A1200,list!A:P,12,FALSE)</f>
        <v>Chalandri</v>
      </c>
      <c r="E1200" s="6" t="str">
        <f t="shared" ref="E1200:R1200" si="1195">IF($B1200&lt;E$3,1,"")</f>
        <v/>
      </c>
      <c r="F1200" s="6" t="str">
        <f t="shared" si="1195"/>
        <v/>
      </c>
      <c r="G1200" s="6" t="str">
        <f t="shared" si="1195"/>
        <v/>
      </c>
      <c r="H1200" s="6">
        <f t="shared" si="1195"/>
        <v>1</v>
      </c>
      <c r="I1200" s="6">
        <f t="shared" si="1195"/>
        <v>1</v>
      </c>
      <c r="J1200" s="6">
        <f t="shared" si="1195"/>
        <v>1</v>
      </c>
      <c r="K1200" s="6">
        <f t="shared" si="1195"/>
        <v>1</v>
      </c>
      <c r="L1200" s="6">
        <f t="shared" si="1195"/>
        <v>1</v>
      </c>
      <c r="M1200" s="6">
        <f t="shared" si="1195"/>
        <v>1</v>
      </c>
      <c r="N1200" s="6">
        <f t="shared" si="1195"/>
        <v>1</v>
      </c>
      <c r="O1200" s="6">
        <f t="shared" si="1195"/>
        <v>1</v>
      </c>
      <c r="P1200" s="6">
        <f t="shared" si="1195"/>
        <v>1</v>
      </c>
      <c r="Q1200" s="6">
        <f t="shared" si="1195"/>
        <v>1</v>
      </c>
      <c r="R1200" s="6">
        <f t="shared" si="1195"/>
        <v>1</v>
      </c>
    </row>
    <row r="1201" spans="1:18" ht="13">
      <c r="A1201" s="11" t="s">
        <v>2718</v>
      </c>
      <c r="B1201" s="17">
        <f>VLOOKUP(A1201,list!A:P,16,FALSE)</f>
        <v>45659</v>
      </c>
      <c r="C1201" s="18">
        <f>VLOOKUP(A1201,list!A:P,3,FALSE)</f>
        <v>1200</v>
      </c>
      <c r="D1201" s="6" t="str">
        <f>VLOOKUP(A1201,list!A:P,12,FALSE)</f>
        <v>Kifisia</v>
      </c>
      <c r="E1201" s="6" t="str">
        <f t="shared" ref="E1201:R1201" si="1196">IF($B1201&lt;E$3,1,"")</f>
        <v/>
      </c>
      <c r="F1201" s="6" t="str">
        <f t="shared" si="1196"/>
        <v/>
      </c>
      <c r="G1201" s="6" t="str">
        <f t="shared" si="1196"/>
        <v/>
      </c>
      <c r="H1201" s="6">
        <f t="shared" si="1196"/>
        <v>1</v>
      </c>
      <c r="I1201" s="6">
        <f t="shared" si="1196"/>
        <v>1</v>
      </c>
      <c r="J1201" s="6">
        <f t="shared" si="1196"/>
        <v>1</v>
      </c>
      <c r="K1201" s="6">
        <f t="shared" si="1196"/>
        <v>1</v>
      </c>
      <c r="L1201" s="6">
        <f t="shared" si="1196"/>
        <v>1</v>
      </c>
      <c r="M1201" s="6">
        <f t="shared" si="1196"/>
        <v>1</v>
      </c>
      <c r="N1201" s="6">
        <f t="shared" si="1196"/>
        <v>1</v>
      </c>
      <c r="O1201" s="6">
        <f t="shared" si="1196"/>
        <v>1</v>
      </c>
      <c r="P1201" s="6">
        <f t="shared" si="1196"/>
        <v>1</v>
      </c>
      <c r="Q1201" s="6">
        <f t="shared" si="1196"/>
        <v>1</v>
      </c>
      <c r="R1201" s="6">
        <f t="shared" si="1196"/>
        <v>1</v>
      </c>
    </row>
    <row r="1202" spans="1:18" ht="13">
      <c r="A1202" s="11" t="s">
        <v>2721</v>
      </c>
      <c r="B1202" s="17">
        <f>VLOOKUP(A1202,list!A:P,16,FALSE)</f>
        <v>45659</v>
      </c>
      <c r="C1202" s="18">
        <f>VLOOKUP(A1202,list!A:P,3,FALSE)</f>
        <v>1200</v>
      </c>
      <c r="D1202" s="6" t="str">
        <f>VLOOKUP(A1202,list!A:P,12,FALSE)</f>
        <v>Kifisia</v>
      </c>
      <c r="E1202" s="6" t="str">
        <f t="shared" ref="E1202:R1202" si="1197">IF($B1202&lt;E$3,1,"")</f>
        <v/>
      </c>
      <c r="F1202" s="6" t="str">
        <f t="shared" si="1197"/>
        <v/>
      </c>
      <c r="G1202" s="6" t="str">
        <f t="shared" si="1197"/>
        <v/>
      </c>
      <c r="H1202" s="6">
        <f t="shared" si="1197"/>
        <v>1</v>
      </c>
      <c r="I1202" s="6">
        <f t="shared" si="1197"/>
        <v>1</v>
      </c>
      <c r="J1202" s="6">
        <f t="shared" si="1197"/>
        <v>1</v>
      </c>
      <c r="K1202" s="6">
        <f t="shared" si="1197"/>
        <v>1</v>
      </c>
      <c r="L1202" s="6">
        <f t="shared" si="1197"/>
        <v>1</v>
      </c>
      <c r="M1202" s="6">
        <f t="shared" si="1197"/>
        <v>1</v>
      </c>
      <c r="N1202" s="6">
        <f t="shared" si="1197"/>
        <v>1</v>
      </c>
      <c r="O1202" s="6">
        <f t="shared" si="1197"/>
        <v>1</v>
      </c>
      <c r="P1202" s="6">
        <f t="shared" si="1197"/>
        <v>1</v>
      </c>
      <c r="Q1202" s="6">
        <f t="shared" si="1197"/>
        <v>1</v>
      </c>
      <c r="R1202" s="6">
        <f t="shared" si="1197"/>
        <v>1</v>
      </c>
    </row>
    <row r="1203" spans="1:18" ht="13">
      <c r="A1203" s="11" t="s">
        <v>4150</v>
      </c>
      <c r="B1203" s="17">
        <f>VLOOKUP(A1203,list!A:P,16,FALSE)</f>
        <v>45659</v>
      </c>
      <c r="C1203" s="18">
        <f>VLOOKUP(A1203,list!A:P,3,FALSE)</f>
        <v>1200</v>
      </c>
      <c r="D1203" s="6" t="str">
        <f>VLOOKUP(A1203,list!A:P,12,FALSE)</f>
        <v>Agia Paraskevi</v>
      </c>
      <c r="E1203" s="6" t="str">
        <f t="shared" ref="E1203:R1203" si="1198">IF($B1203&lt;E$3,1,"")</f>
        <v/>
      </c>
      <c r="F1203" s="6" t="str">
        <f t="shared" si="1198"/>
        <v/>
      </c>
      <c r="G1203" s="6" t="str">
        <f t="shared" si="1198"/>
        <v/>
      </c>
      <c r="H1203" s="6">
        <f t="shared" si="1198"/>
        <v>1</v>
      </c>
      <c r="I1203" s="6">
        <f t="shared" si="1198"/>
        <v>1</v>
      </c>
      <c r="J1203" s="6">
        <f t="shared" si="1198"/>
        <v>1</v>
      </c>
      <c r="K1203" s="6">
        <f t="shared" si="1198"/>
        <v>1</v>
      </c>
      <c r="L1203" s="6">
        <f t="shared" si="1198"/>
        <v>1</v>
      </c>
      <c r="M1203" s="6">
        <f t="shared" si="1198"/>
        <v>1</v>
      </c>
      <c r="N1203" s="6">
        <f t="shared" si="1198"/>
        <v>1</v>
      </c>
      <c r="O1203" s="6">
        <f t="shared" si="1198"/>
        <v>1</v>
      </c>
      <c r="P1203" s="6">
        <f t="shared" si="1198"/>
        <v>1</v>
      </c>
      <c r="Q1203" s="6">
        <f t="shared" si="1198"/>
        <v>1</v>
      </c>
      <c r="R1203" s="6">
        <f t="shared" si="1198"/>
        <v>1</v>
      </c>
    </row>
    <row r="1204" spans="1:18" ht="13">
      <c r="A1204" s="11" t="s">
        <v>2724</v>
      </c>
      <c r="B1204" s="17">
        <f>VLOOKUP(A1204,list!A:P,16,FALSE)</f>
        <v>45659</v>
      </c>
      <c r="C1204" s="18">
        <f>VLOOKUP(A1204,list!A:P,3,FALSE)</f>
        <v>1210</v>
      </c>
      <c r="D1204" s="6" t="str">
        <f>VLOOKUP(A1204,list!A:P,12,FALSE)</f>
        <v>Chalandri</v>
      </c>
      <c r="E1204" s="6" t="str">
        <f t="shared" ref="E1204:R1204" si="1199">IF($B1204&lt;E$3,1,"")</f>
        <v/>
      </c>
      <c r="F1204" s="6" t="str">
        <f t="shared" si="1199"/>
        <v/>
      </c>
      <c r="G1204" s="6" t="str">
        <f t="shared" si="1199"/>
        <v/>
      </c>
      <c r="H1204" s="6">
        <f t="shared" si="1199"/>
        <v>1</v>
      </c>
      <c r="I1204" s="6">
        <f t="shared" si="1199"/>
        <v>1</v>
      </c>
      <c r="J1204" s="6">
        <f t="shared" si="1199"/>
        <v>1</v>
      </c>
      <c r="K1204" s="6">
        <f t="shared" si="1199"/>
        <v>1</v>
      </c>
      <c r="L1204" s="6">
        <f t="shared" si="1199"/>
        <v>1</v>
      </c>
      <c r="M1204" s="6">
        <f t="shared" si="1199"/>
        <v>1</v>
      </c>
      <c r="N1204" s="6">
        <f t="shared" si="1199"/>
        <v>1</v>
      </c>
      <c r="O1204" s="6">
        <f t="shared" si="1199"/>
        <v>1</v>
      </c>
      <c r="P1204" s="6">
        <f t="shared" si="1199"/>
        <v>1</v>
      </c>
      <c r="Q1204" s="6">
        <f t="shared" si="1199"/>
        <v>1</v>
      </c>
      <c r="R1204" s="6">
        <f t="shared" si="1199"/>
        <v>1</v>
      </c>
    </row>
    <row r="1205" spans="1:18" ht="13">
      <c r="A1205" s="11" t="s">
        <v>2727</v>
      </c>
      <c r="B1205" s="17">
        <f>VLOOKUP(A1205,list!A:P,16,FALSE)</f>
        <v>45659</v>
      </c>
      <c r="C1205" s="18">
        <f>VLOOKUP(A1205,list!A:P,3,FALSE)</f>
        <v>1220</v>
      </c>
      <c r="D1205" s="6" t="str">
        <f>VLOOKUP(A1205,list!A:P,12,FALSE)</f>
        <v>Pangrati</v>
      </c>
      <c r="E1205" s="6" t="str">
        <f t="shared" ref="E1205:R1205" si="1200">IF($B1205&lt;E$3,1,"")</f>
        <v/>
      </c>
      <c r="F1205" s="6" t="str">
        <f t="shared" si="1200"/>
        <v/>
      </c>
      <c r="G1205" s="6" t="str">
        <f t="shared" si="1200"/>
        <v/>
      </c>
      <c r="H1205" s="6">
        <f t="shared" si="1200"/>
        <v>1</v>
      </c>
      <c r="I1205" s="6">
        <f t="shared" si="1200"/>
        <v>1</v>
      </c>
      <c r="J1205" s="6">
        <f t="shared" si="1200"/>
        <v>1</v>
      </c>
      <c r="K1205" s="6">
        <f t="shared" si="1200"/>
        <v>1</v>
      </c>
      <c r="L1205" s="6">
        <f t="shared" si="1200"/>
        <v>1</v>
      </c>
      <c r="M1205" s="6">
        <f t="shared" si="1200"/>
        <v>1</v>
      </c>
      <c r="N1205" s="6">
        <f t="shared" si="1200"/>
        <v>1</v>
      </c>
      <c r="O1205" s="6">
        <f t="shared" si="1200"/>
        <v>1</v>
      </c>
      <c r="P1205" s="6">
        <f t="shared" si="1200"/>
        <v>1</v>
      </c>
      <c r="Q1205" s="6">
        <f t="shared" si="1200"/>
        <v>1</v>
      </c>
      <c r="R1205" s="6">
        <f t="shared" si="1200"/>
        <v>1</v>
      </c>
    </row>
    <row r="1206" spans="1:18" ht="13">
      <c r="A1206" s="11" t="s">
        <v>4153</v>
      </c>
      <c r="B1206" s="17">
        <f>VLOOKUP(A1206,list!A:P,16,FALSE)</f>
        <v>45659</v>
      </c>
      <c r="C1206" s="18">
        <f>VLOOKUP(A1206,list!A:P,3,FALSE)</f>
        <v>1240</v>
      </c>
      <c r="D1206" s="6" t="str">
        <f>VLOOKUP(A1206,list!A:P,12,FALSE)</f>
        <v>Agia Paraskevi</v>
      </c>
      <c r="E1206" s="6" t="str">
        <f t="shared" ref="E1206:R1206" si="1201">IF($B1206&lt;E$3,1,"")</f>
        <v/>
      </c>
      <c r="F1206" s="6" t="str">
        <f t="shared" si="1201"/>
        <v/>
      </c>
      <c r="G1206" s="6" t="str">
        <f t="shared" si="1201"/>
        <v/>
      </c>
      <c r="H1206" s="6">
        <f t="shared" si="1201"/>
        <v>1</v>
      </c>
      <c r="I1206" s="6">
        <f t="shared" si="1201"/>
        <v>1</v>
      </c>
      <c r="J1206" s="6">
        <f t="shared" si="1201"/>
        <v>1</v>
      </c>
      <c r="K1206" s="6">
        <f t="shared" si="1201"/>
        <v>1</v>
      </c>
      <c r="L1206" s="6">
        <f t="shared" si="1201"/>
        <v>1</v>
      </c>
      <c r="M1206" s="6">
        <f t="shared" si="1201"/>
        <v>1</v>
      </c>
      <c r="N1206" s="6">
        <f t="shared" si="1201"/>
        <v>1</v>
      </c>
      <c r="O1206" s="6">
        <f t="shared" si="1201"/>
        <v>1</v>
      </c>
      <c r="P1206" s="6">
        <f t="shared" si="1201"/>
        <v>1</v>
      </c>
      <c r="Q1206" s="6">
        <f t="shared" si="1201"/>
        <v>1</v>
      </c>
      <c r="R1206" s="6">
        <f t="shared" si="1201"/>
        <v>1</v>
      </c>
    </row>
    <row r="1207" spans="1:18" ht="13">
      <c r="A1207" s="11" t="s">
        <v>4156</v>
      </c>
      <c r="B1207" s="17">
        <f>VLOOKUP(A1207,list!A:P,16,FALSE)</f>
        <v>45659</v>
      </c>
      <c r="C1207" s="18">
        <f>VLOOKUP(A1207,list!A:P,3,FALSE)</f>
        <v>1240</v>
      </c>
      <c r="D1207" s="6" t="str">
        <f>VLOOKUP(A1207,list!A:P,12,FALSE)</f>
        <v>Marousi</v>
      </c>
      <c r="E1207" s="6" t="str">
        <f t="shared" ref="E1207:R1207" si="1202">IF($B1207&lt;E$3,1,"")</f>
        <v/>
      </c>
      <c r="F1207" s="6" t="str">
        <f t="shared" si="1202"/>
        <v/>
      </c>
      <c r="G1207" s="6" t="str">
        <f t="shared" si="1202"/>
        <v/>
      </c>
      <c r="H1207" s="6">
        <f t="shared" si="1202"/>
        <v>1</v>
      </c>
      <c r="I1207" s="6">
        <f t="shared" si="1202"/>
        <v>1</v>
      </c>
      <c r="J1207" s="6">
        <f t="shared" si="1202"/>
        <v>1</v>
      </c>
      <c r="K1207" s="6">
        <f t="shared" si="1202"/>
        <v>1</v>
      </c>
      <c r="L1207" s="6">
        <f t="shared" si="1202"/>
        <v>1</v>
      </c>
      <c r="M1207" s="6">
        <f t="shared" si="1202"/>
        <v>1</v>
      </c>
      <c r="N1207" s="6">
        <f t="shared" si="1202"/>
        <v>1</v>
      </c>
      <c r="O1207" s="6">
        <f t="shared" si="1202"/>
        <v>1</v>
      </c>
      <c r="P1207" s="6">
        <f t="shared" si="1202"/>
        <v>1</v>
      </c>
      <c r="Q1207" s="6">
        <f t="shared" si="1202"/>
        <v>1</v>
      </c>
      <c r="R1207" s="6">
        <f t="shared" si="1202"/>
        <v>1</v>
      </c>
    </row>
    <row r="1208" spans="1:18" ht="13">
      <c r="A1208" s="11" t="s">
        <v>2730</v>
      </c>
      <c r="B1208" s="17">
        <f>VLOOKUP(A1208,list!A:P,16,FALSE)</f>
        <v>45659</v>
      </c>
      <c r="C1208" s="18">
        <f>VLOOKUP(A1208,list!A:P,3,FALSE)</f>
        <v>1270</v>
      </c>
      <c r="D1208" s="6" t="str">
        <f>VLOOKUP(A1208,list!A:P,12,FALSE)</f>
        <v>Palaio Faliro</v>
      </c>
      <c r="E1208" s="6" t="str">
        <f t="shared" ref="E1208:R1208" si="1203">IF($B1208&lt;E$3,1,"")</f>
        <v/>
      </c>
      <c r="F1208" s="6" t="str">
        <f t="shared" si="1203"/>
        <v/>
      </c>
      <c r="G1208" s="6" t="str">
        <f t="shared" si="1203"/>
        <v/>
      </c>
      <c r="H1208" s="6">
        <f t="shared" si="1203"/>
        <v>1</v>
      </c>
      <c r="I1208" s="6">
        <f t="shared" si="1203"/>
        <v>1</v>
      </c>
      <c r="J1208" s="6">
        <f t="shared" si="1203"/>
        <v>1</v>
      </c>
      <c r="K1208" s="6">
        <f t="shared" si="1203"/>
        <v>1</v>
      </c>
      <c r="L1208" s="6">
        <f t="shared" si="1203"/>
        <v>1</v>
      </c>
      <c r="M1208" s="6">
        <f t="shared" si="1203"/>
        <v>1</v>
      </c>
      <c r="N1208" s="6">
        <f t="shared" si="1203"/>
        <v>1</v>
      </c>
      <c r="O1208" s="6">
        <f t="shared" si="1203"/>
        <v>1</v>
      </c>
      <c r="P1208" s="6">
        <f t="shared" si="1203"/>
        <v>1</v>
      </c>
      <c r="Q1208" s="6">
        <f t="shared" si="1203"/>
        <v>1</v>
      </c>
      <c r="R1208" s="6">
        <f t="shared" si="1203"/>
        <v>1</v>
      </c>
    </row>
    <row r="1209" spans="1:18" ht="13">
      <c r="A1209" s="11" t="s">
        <v>772</v>
      </c>
      <c r="B1209" s="17">
        <f>VLOOKUP(A1209,list!A:P,16,FALSE)</f>
        <v>45659</v>
      </c>
      <c r="C1209" s="18">
        <f>VLOOKUP(A1209,list!A:P,3,FALSE)</f>
        <v>1290</v>
      </c>
      <c r="D1209" s="6" t="str">
        <f>VLOOKUP(A1209,list!A:P,12,FALSE)</f>
        <v>Kolonaki</v>
      </c>
      <c r="E1209" s="6" t="str">
        <f t="shared" ref="E1209:R1209" si="1204">IF($B1209&lt;E$3,1,"")</f>
        <v/>
      </c>
      <c r="F1209" s="6" t="str">
        <f t="shared" si="1204"/>
        <v/>
      </c>
      <c r="G1209" s="6" t="str">
        <f t="shared" si="1204"/>
        <v/>
      </c>
      <c r="H1209" s="6">
        <f t="shared" si="1204"/>
        <v>1</v>
      </c>
      <c r="I1209" s="6">
        <f t="shared" si="1204"/>
        <v>1</v>
      </c>
      <c r="J1209" s="6">
        <f t="shared" si="1204"/>
        <v>1</v>
      </c>
      <c r="K1209" s="6">
        <f t="shared" si="1204"/>
        <v>1</v>
      </c>
      <c r="L1209" s="6">
        <f t="shared" si="1204"/>
        <v>1</v>
      </c>
      <c r="M1209" s="6">
        <f t="shared" si="1204"/>
        <v>1</v>
      </c>
      <c r="N1209" s="6">
        <f t="shared" si="1204"/>
        <v>1</v>
      </c>
      <c r="O1209" s="6">
        <f t="shared" si="1204"/>
        <v>1</v>
      </c>
      <c r="P1209" s="6">
        <f t="shared" si="1204"/>
        <v>1</v>
      </c>
      <c r="Q1209" s="6">
        <f t="shared" si="1204"/>
        <v>1</v>
      </c>
      <c r="R1209" s="6">
        <f t="shared" si="1204"/>
        <v>1</v>
      </c>
    </row>
    <row r="1210" spans="1:18" ht="13">
      <c r="A1210" s="11" t="s">
        <v>4159</v>
      </c>
      <c r="B1210" s="17">
        <f>VLOOKUP(A1210,list!A:P,16,FALSE)</f>
        <v>45659</v>
      </c>
      <c r="C1210" s="18">
        <f>VLOOKUP(A1210,list!A:P,3,FALSE)</f>
        <v>1300</v>
      </c>
      <c r="D1210" s="6" t="str">
        <f>VLOOKUP(A1210,list!A:P,12,FALSE)</f>
        <v>Papagou</v>
      </c>
      <c r="E1210" s="6" t="str">
        <f t="shared" ref="E1210:R1210" si="1205">IF($B1210&lt;E$3,1,"")</f>
        <v/>
      </c>
      <c r="F1210" s="6" t="str">
        <f t="shared" si="1205"/>
        <v/>
      </c>
      <c r="G1210" s="6" t="str">
        <f t="shared" si="1205"/>
        <v/>
      </c>
      <c r="H1210" s="6">
        <f t="shared" si="1205"/>
        <v>1</v>
      </c>
      <c r="I1210" s="6">
        <f t="shared" si="1205"/>
        <v>1</v>
      </c>
      <c r="J1210" s="6">
        <f t="shared" si="1205"/>
        <v>1</v>
      </c>
      <c r="K1210" s="6">
        <f t="shared" si="1205"/>
        <v>1</v>
      </c>
      <c r="L1210" s="6">
        <f t="shared" si="1205"/>
        <v>1</v>
      </c>
      <c r="M1210" s="6">
        <f t="shared" si="1205"/>
        <v>1</v>
      </c>
      <c r="N1210" s="6">
        <f t="shared" si="1205"/>
        <v>1</v>
      </c>
      <c r="O1210" s="6">
        <f t="shared" si="1205"/>
        <v>1</v>
      </c>
      <c r="P1210" s="6">
        <f t="shared" si="1205"/>
        <v>1</v>
      </c>
      <c r="Q1210" s="6">
        <f t="shared" si="1205"/>
        <v>1</v>
      </c>
      <c r="R1210" s="6">
        <f t="shared" si="1205"/>
        <v>1</v>
      </c>
    </row>
    <row r="1211" spans="1:18" ht="13">
      <c r="A1211" s="11" t="s">
        <v>2733</v>
      </c>
      <c r="B1211" s="17">
        <f>VLOOKUP(A1211,list!A:P,16,FALSE)</f>
        <v>45659</v>
      </c>
      <c r="C1211" s="18">
        <f>VLOOKUP(A1211,list!A:P,3,FALSE)</f>
        <v>1320</v>
      </c>
      <c r="D1211" s="6" t="str">
        <f>VLOOKUP(A1211,list!A:P,12,FALSE)</f>
        <v>Pangrati</v>
      </c>
      <c r="E1211" s="6" t="str">
        <f t="shared" ref="E1211:R1211" si="1206">IF($B1211&lt;E$3,1,"")</f>
        <v/>
      </c>
      <c r="F1211" s="6" t="str">
        <f t="shared" si="1206"/>
        <v/>
      </c>
      <c r="G1211" s="6" t="str">
        <f t="shared" si="1206"/>
        <v/>
      </c>
      <c r="H1211" s="6">
        <f t="shared" si="1206"/>
        <v>1</v>
      </c>
      <c r="I1211" s="6">
        <f t="shared" si="1206"/>
        <v>1</v>
      </c>
      <c r="J1211" s="6">
        <f t="shared" si="1206"/>
        <v>1</v>
      </c>
      <c r="K1211" s="6">
        <f t="shared" si="1206"/>
        <v>1</v>
      </c>
      <c r="L1211" s="6">
        <f t="shared" si="1206"/>
        <v>1</v>
      </c>
      <c r="M1211" s="6">
        <f t="shared" si="1206"/>
        <v>1</v>
      </c>
      <c r="N1211" s="6">
        <f t="shared" si="1206"/>
        <v>1</v>
      </c>
      <c r="O1211" s="6">
        <f t="shared" si="1206"/>
        <v>1</v>
      </c>
      <c r="P1211" s="6">
        <f t="shared" si="1206"/>
        <v>1</v>
      </c>
      <c r="Q1211" s="6">
        <f t="shared" si="1206"/>
        <v>1</v>
      </c>
      <c r="R1211" s="6">
        <f t="shared" si="1206"/>
        <v>1</v>
      </c>
    </row>
    <row r="1212" spans="1:18" ht="13">
      <c r="A1212" s="11" t="s">
        <v>4162</v>
      </c>
      <c r="B1212" s="17">
        <f>VLOOKUP(A1212,list!A:P,16,FALSE)</f>
        <v>45659</v>
      </c>
      <c r="C1212" s="18">
        <f>VLOOKUP(A1212,list!A:P,3,FALSE)</f>
        <v>1320</v>
      </c>
      <c r="D1212" s="6" t="str">
        <f>VLOOKUP(A1212,list!A:P,12,FALSE)</f>
        <v>Pangrati</v>
      </c>
      <c r="E1212" s="6" t="str">
        <f t="shared" ref="E1212:R1212" si="1207">IF($B1212&lt;E$3,1,"")</f>
        <v/>
      </c>
      <c r="F1212" s="6" t="str">
        <f t="shared" si="1207"/>
        <v/>
      </c>
      <c r="G1212" s="6" t="str">
        <f t="shared" si="1207"/>
        <v/>
      </c>
      <c r="H1212" s="6">
        <f t="shared" si="1207"/>
        <v>1</v>
      </c>
      <c r="I1212" s="6">
        <f t="shared" si="1207"/>
        <v>1</v>
      </c>
      <c r="J1212" s="6">
        <f t="shared" si="1207"/>
        <v>1</v>
      </c>
      <c r="K1212" s="6">
        <f t="shared" si="1207"/>
        <v>1</v>
      </c>
      <c r="L1212" s="6">
        <f t="shared" si="1207"/>
        <v>1</v>
      </c>
      <c r="M1212" s="6">
        <f t="shared" si="1207"/>
        <v>1</v>
      </c>
      <c r="N1212" s="6">
        <f t="shared" si="1207"/>
        <v>1</v>
      </c>
      <c r="O1212" s="6">
        <f t="shared" si="1207"/>
        <v>1</v>
      </c>
      <c r="P1212" s="6">
        <f t="shared" si="1207"/>
        <v>1</v>
      </c>
      <c r="Q1212" s="6">
        <f t="shared" si="1207"/>
        <v>1</v>
      </c>
      <c r="R1212" s="6">
        <f t="shared" si="1207"/>
        <v>1</v>
      </c>
    </row>
    <row r="1213" spans="1:18" ht="13">
      <c r="A1213" s="11" t="s">
        <v>4165</v>
      </c>
      <c r="B1213" s="17">
        <f>VLOOKUP(A1213,list!A:P,16,FALSE)</f>
        <v>45659</v>
      </c>
      <c r="C1213" s="18">
        <f>VLOOKUP(A1213,list!A:P,3,FALSE)</f>
        <v>1330</v>
      </c>
      <c r="D1213" s="6" t="str">
        <f>VLOOKUP(A1213,list!A:P,12,FALSE)</f>
        <v>Nea Smyrni</v>
      </c>
      <c r="E1213" s="6" t="str">
        <f t="shared" ref="E1213:R1213" si="1208">IF($B1213&lt;E$3,1,"")</f>
        <v/>
      </c>
      <c r="F1213" s="6" t="str">
        <f t="shared" si="1208"/>
        <v/>
      </c>
      <c r="G1213" s="6" t="str">
        <f t="shared" si="1208"/>
        <v/>
      </c>
      <c r="H1213" s="6">
        <f t="shared" si="1208"/>
        <v>1</v>
      </c>
      <c r="I1213" s="6">
        <f t="shared" si="1208"/>
        <v>1</v>
      </c>
      <c r="J1213" s="6">
        <f t="shared" si="1208"/>
        <v>1</v>
      </c>
      <c r="K1213" s="6">
        <f t="shared" si="1208"/>
        <v>1</v>
      </c>
      <c r="L1213" s="6">
        <f t="shared" si="1208"/>
        <v>1</v>
      </c>
      <c r="M1213" s="6">
        <f t="shared" si="1208"/>
        <v>1</v>
      </c>
      <c r="N1213" s="6">
        <f t="shared" si="1208"/>
        <v>1</v>
      </c>
      <c r="O1213" s="6">
        <f t="shared" si="1208"/>
        <v>1</v>
      </c>
      <c r="P1213" s="6">
        <f t="shared" si="1208"/>
        <v>1</v>
      </c>
      <c r="Q1213" s="6">
        <f t="shared" si="1208"/>
        <v>1</v>
      </c>
      <c r="R1213" s="6">
        <f t="shared" si="1208"/>
        <v>1</v>
      </c>
    </row>
    <row r="1214" spans="1:18" ht="13">
      <c r="A1214" s="11" t="s">
        <v>2736</v>
      </c>
      <c r="B1214" s="17">
        <f>VLOOKUP(A1214,list!A:P,16,FALSE)</f>
        <v>45659</v>
      </c>
      <c r="C1214" s="18">
        <f>VLOOKUP(A1214,list!A:P,3,FALSE)</f>
        <v>1330</v>
      </c>
      <c r="D1214" s="6" t="str">
        <f>VLOOKUP(A1214,list!A:P,12,FALSE)</f>
        <v>Kifisia</v>
      </c>
      <c r="E1214" s="6" t="str">
        <f t="shared" ref="E1214:R1214" si="1209">IF($B1214&lt;E$3,1,"")</f>
        <v/>
      </c>
      <c r="F1214" s="6" t="str">
        <f t="shared" si="1209"/>
        <v/>
      </c>
      <c r="G1214" s="6" t="str">
        <f t="shared" si="1209"/>
        <v/>
      </c>
      <c r="H1214" s="6">
        <f t="shared" si="1209"/>
        <v>1</v>
      </c>
      <c r="I1214" s="6">
        <f t="shared" si="1209"/>
        <v>1</v>
      </c>
      <c r="J1214" s="6">
        <f t="shared" si="1209"/>
        <v>1</v>
      </c>
      <c r="K1214" s="6">
        <f t="shared" si="1209"/>
        <v>1</v>
      </c>
      <c r="L1214" s="6">
        <f t="shared" si="1209"/>
        <v>1</v>
      </c>
      <c r="M1214" s="6">
        <f t="shared" si="1209"/>
        <v>1</v>
      </c>
      <c r="N1214" s="6">
        <f t="shared" si="1209"/>
        <v>1</v>
      </c>
      <c r="O1214" s="6">
        <f t="shared" si="1209"/>
        <v>1</v>
      </c>
      <c r="P1214" s="6">
        <f t="shared" si="1209"/>
        <v>1</v>
      </c>
      <c r="Q1214" s="6">
        <f t="shared" si="1209"/>
        <v>1</v>
      </c>
      <c r="R1214" s="6">
        <f t="shared" si="1209"/>
        <v>1</v>
      </c>
    </row>
    <row r="1215" spans="1:18" ht="13">
      <c r="A1215" s="11" t="s">
        <v>2739</v>
      </c>
      <c r="B1215" s="17">
        <f>VLOOKUP(A1215,list!A:P,16,FALSE)</f>
        <v>45659</v>
      </c>
      <c r="C1215" s="18">
        <f>VLOOKUP(A1215,list!A:P,3,FALSE)</f>
        <v>1380</v>
      </c>
      <c r="D1215" s="6" t="str">
        <f>VLOOKUP(A1215,list!A:P,12,FALSE)</f>
        <v>Kifisia</v>
      </c>
      <c r="E1215" s="6" t="str">
        <f t="shared" ref="E1215:R1215" si="1210">IF($B1215&lt;E$3,1,"")</f>
        <v/>
      </c>
      <c r="F1215" s="6" t="str">
        <f t="shared" si="1210"/>
        <v/>
      </c>
      <c r="G1215" s="6" t="str">
        <f t="shared" si="1210"/>
        <v/>
      </c>
      <c r="H1215" s="6">
        <f t="shared" si="1210"/>
        <v>1</v>
      </c>
      <c r="I1215" s="6">
        <f t="shared" si="1210"/>
        <v>1</v>
      </c>
      <c r="J1215" s="6">
        <f t="shared" si="1210"/>
        <v>1</v>
      </c>
      <c r="K1215" s="6">
        <f t="shared" si="1210"/>
        <v>1</v>
      </c>
      <c r="L1215" s="6">
        <f t="shared" si="1210"/>
        <v>1</v>
      </c>
      <c r="M1215" s="6">
        <f t="shared" si="1210"/>
        <v>1</v>
      </c>
      <c r="N1215" s="6">
        <f t="shared" si="1210"/>
        <v>1</v>
      </c>
      <c r="O1215" s="6">
        <f t="shared" si="1210"/>
        <v>1</v>
      </c>
      <c r="P1215" s="6">
        <f t="shared" si="1210"/>
        <v>1</v>
      </c>
      <c r="Q1215" s="6">
        <f t="shared" si="1210"/>
        <v>1</v>
      </c>
      <c r="R1215" s="6">
        <f t="shared" si="1210"/>
        <v>1</v>
      </c>
    </row>
    <row r="1216" spans="1:18" ht="13">
      <c r="A1216" s="11" t="s">
        <v>2742</v>
      </c>
      <c r="B1216" s="17">
        <f>VLOOKUP(A1216,list!A:P,16,FALSE)</f>
        <v>45659</v>
      </c>
      <c r="C1216" s="18">
        <f>VLOOKUP(A1216,list!A:P,3,FALSE)</f>
        <v>1380</v>
      </c>
      <c r="D1216" s="6" t="str">
        <f>VLOOKUP(A1216,list!A:P,12,FALSE)</f>
        <v>Elliniko</v>
      </c>
      <c r="E1216" s="6" t="str">
        <f t="shared" ref="E1216:R1216" si="1211">IF($B1216&lt;E$3,1,"")</f>
        <v/>
      </c>
      <c r="F1216" s="6" t="str">
        <f t="shared" si="1211"/>
        <v/>
      </c>
      <c r="G1216" s="6" t="str">
        <f t="shared" si="1211"/>
        <v/>
      </c>
      <c r="H1216" s="6">
        <f t="shared" si="1211"/>
        <v>1</v>
      </c>
      <c r="I1216" s="6">
        <f t="shared" si="1211"/>
        <v>1</v>
      </c>
      <c r="J1216" s="6">
        <f t="shared" si="1211"/>
        <v>1</v>
      </c>
      <c r="K1216" s="6">
        <f t="shared" si="1211"/>
        <v>1</v>
      </c>
      <c r="L1216" s="6">
        <f t="shared" si="1211"/>
        <v>1</v>
      </c>
      <c r="M1216" s="6">
        <f t="shared" si="1211"/>
        <v>1</v>
      </c>
      <c r="N1216" s="6">
        <f t="shared" si="1211"/>
        <v>1</v>
      </c>
      <c r="O1216" s="6">
        <f t="shared" si="1211"/>
        <v>1</v>
      </c>
      <c r="P1216" s="6">
        <f t="shared" si="1211"/>
        <v>1</v>
      </c>
      <c r="Q1216" s="6">
        <f t="shared" si="1211"/>
        <v>1</v>
      </c>
      <c r="R1216" s="6">
        <f t="shared" si="1211"/>
        <v>1</v>
      </c>
    </row>
    <row r="1217" spans="1:18" ht="13">
      <c r="A1217" s="11" t="s">
        <v>4168</v>
      </c>
      <c r="B1217" s="17">
        <f>VLOOKUP(A1217,list!A:P,16,FALSE)</f>
        <v>45659</v>
      </c>
      <c r="C1217" s="18">
        <f>VLOOKUP(A1217,list!A:P,3,FALSE)</f>
        <v>1400</v>
      </c>
      <c r="D1217" s="6" t="str">
        <f>VLOOKUP(A1217,list!A:P,12,FALSE)</f>
        <v>Kifisia</v>
      </c>
      <c r="E1217" s="6" t="str">
        <f t="shared" ref="E1217:R1217" si="1212">IF($B1217&lt;E$3,1,"")</f>
        <v/>
      </c>
      <c r="F1217" s="6" t="str">
        <f t="shared" si="1212"/>
        <v/>
      </c>
      <c r="G1217" s="6" t="str">
        <f t="shared" si="1212"/>
        <v/>
      </c>
      <c r="H1217" s="6">
        <f t="shared" si="1212"/>
        <v>1</v>
      </c>
      <c r="I1217" s="6">
        <f t="shared" si="1212"/>
        <v>1</v>
      </c>
      <c r="J1217" s="6">
        <f t="shared" si="1212"/>
        <v>1</v>
      </c>
      <c r="K1217" s="6">
        <f t="shared" si="1212"/>
        <v>1</v>
      </c>
      <c r="L1217" s="6">
        <f t="shared" si="1212"/>
        <v>1</v>
      </c>
      <c r="M1217" s="6">
        <f t="shared" si="1212"/>
        <v>1</v>
      </c>
      <c r="N1217" s="6">
        <f t="shared" si="1212"/>
        <v>1</v>
      </c>
      <c r="O1217" s="6">
        <f t="shared" si="1212"/>
        <v>1</v>
      </c>
      <c r="P1217" s="6">
        <f t="shared" si="1212"/>
        <v>1</v>
      </c>
      <c r="Q1217" s="6">
        <f t="shared" si="1212"/>
        <v>1</v>
      </c>
      <c r="R1217" s="6">
        <f t="shared" si="1212"/>
        <v>1</v>
      </c>
    </row>
    <row r="1218" spans="1:18" ht="13">
      <c r="A1218" s="11" t="s">
        <v>2745</v>
      </c>
      <c r="B1218" s="17">
        <f>VLOOKUP(A1218,list!A:P,16,FALSE)</f>
        <v>45659</v>
      </c>
      <c r="C1218" s="18">
        <f>VLOOKUP(A1218,list!A:P,3,FALSE)</f>
        <v>1410</v>
      </c>
      <c r="D1218" s="6" t="str">
        <f>VLOOKUP(A1218,list!A:P,12,FALSE)</f>
        <v>Kifisia</v>
      </c>
      <c r="E1218" s="6" t="str">
        <f t="shared" ref="E1218:R1218" si="1213">IF($B1218&lt;E$3,1,"")</f>
        <v/>
      </c>
      <c r="F1218" s="6" t="str">
        <f t="shared" si="1213"/>
        <v/>
      </c>
      <c r="G1218" s="6" t="str">
        <f t="shared" si="1213"/>
        <v/>
      </c>
      <c r="H1218" s="6">
        <f t="shared" si="1213"/>
        <v>1</v>
      </c>
      <c r="I1218" s="6">
        <f t="shared" si="1213"/>
        <v>1</v>
      </c>
      <c r="J1218" s="6">
        <f t="shared" si="1213"/>
        <v>1</v>
      </c>
      <c r="K1218" s="6">
        <f t="shared" si="1213"/>
        <v>1</v>
      </c>
      <c r="L1218" s="6">
        <f t="shared" si="1213"/>
        <v>1</v>
      </c>
      <c r="M1218" s="6">
        <f t="shared" si="1213"/>
        <v>1</v>
      </c>
      <c r="N1218" s="6">
        <f t="shared" si="1213"/>
        <v>1</v>
      </c>
      <c r="O1218" s="6">
        <f t="shared" si="1213"/>
        <v>1</v>
      </c>
      <c r="P1218" s="6">
        <f t="shared" si="1213"/>
        <v>1</v>
      </c>
      <c r="Q1218" s="6">
        <f t="shared" si="1213"/>
        <v>1</v>
      </c>
      <c r="R1218" s="6">
        <f t="shared" si="1213"/>
        <v>1</v>
      </c>
    </row>
    <row r="1219" spans="1:18" ht="13">
      <c r="A1219" s="11" t="s">
        <v>2748</v>
      </c>
      <c r="B1219" s="17">
        <f>VLOOKUP(A1219,list!A:P,16,FALSE)</f>
        <v>45659</v>
      </c>
      <c r="C1219" s="18">
        <f>VLOOKUP(A1219,list!A:P,3,FALSE)</f>
        <v>1410</v>
      </c>
      <c r="D1219" s="6" t="str">
        <f>VLOOKUP(A1219,list!A:P,12,FALSE)</f>
        <v>Kifisia</v>
      </c>
      <c r="E1219" s="6" t="str">
        <f t="shared" ref="E1219:R1219" si="1214">IF($B1219&lt;E$3,1,"")</f>
        <v/>
      </c>
      <c r="F1219" s="6" t="str">
        <f t="shared" si="1214"/>
        <v/>
      </c>
      <c r="G1219" s="6" t="str">
        <f t="shared" si="1214"/>
        <v/>
      </c>
      <c r="H1219" s="6">
        <f t="shared" si="1214"/>
        <v>1</v>
      </c>
      <c r="I1219" s="6">
        <f t="shared" si="1214"/>
        <v>1</v>
      </c>
      <c r="J1219" s="6">
        <f t="shared" si="1214"/>
        <v>1</v>
      </c>
      <c r="K1219" s="6">
        <f t="shared" si="1214"/>
        <v>1</v>
      </c>
      <c r="L1219" s="6">
        <f t="shared" si="1214"/>
        <v>1</v>
      </c>
      <c r="M1219" s="6">
        <f t="shared" si="1214"/>
        <v>1</v>
      </c>
      <c r="N1219" s="6">
        <f t="shared" si="1214"/>
        <v>1</v>
      </c>
      <c r="O1219" s="6">
        <f t="shared" si="1214"/>
        <v>1</v>
      </c>
      <c r="P1219" s="6">
        <f t="shared" si="1214"/>
        <v>1</v>
      </c>
      <c r="Q1219" s="6">
        <f t="shared" si="1214"/>
        <v>1</v>
      </c>
      <c r="R1219" s="6">
        <f t="shared" si="1214"/>
        <v>1</v>
      </c>
    </row>
    <row r="1220" spans="1:18" ht="13">
      <c r="A1220" s="11" t="s">
        <v>4171</v>
      </c>
      <c r="B1220" s="17">
        <f>VLOOKUP(A1220,list!A:P,16,FALSE)</f>
        <v>45659</v>
      </c>
      <c r="C1220" s="18">
        <f>VLOOKUP(A1220,list!A:P,3,FALSE)</f>
        <v>1420</v>
      </c>
      <c r="D1220" s="6" t="str">
        <f>VLOOKUP(A1220,list!A:P,12,FALSE)</f>
        <v>Chalandri</v>
      </c>
      <c r="E1220" s="6" t="str">
        <f t="shared" ref="E1220:R1220" si="1215">IF($B1220&lt;E$3,1,"")</f>
        <v/>
      </c>
      <c r="F1220" s="6" t="str">
        <f t="shared" si="1215"/>
        <v/>
      </c>
      <c r="G1220" s="6" t="str">
        <f t="shared" si="1215"/>
        <v/>
      </c>
      <c r="H1220" s="6">
        <f t="shared" si="1215"/>
        <v>1</v>
      </c>
      <c r="I1220" s="6">
        <f t="shared" si="1215"/>
        <v>1</v>
      </c>
      <c r="J1220" s="6">
        <f t="shared" si="1215"/>
        <v>1</v>
      </c>
      <c r="K1220" s="6">
        <f t="shared" si="1215"/>
        <v>1</v>
      </c>
      <c r="L1220" s="6">
        <f t="shared" si="1215"/>
        <v>1</v>
      </c>
      <c r="M1220" s="6">
        <f t="shared" si="1215"/>
        <v>1</v>
      </c>
      <c r="N1220" s="6">
        <f t="shared" si="1215"/>
        <v>1</v>
      </c>
      <c r="O1220" s="6">
        <f t="shared" si="1215"/>
        <v>1</v>
      </c>
      <c r="P1220" s="6">
        <f t="shared" si="1215"/>
        <v>1</v>
      </c>
      <c r="Q1220" s="6">
        <f t="shared" si="1215"/>
        <v>1</v>
      </c>
      <c r="R1220" s="6">
        <f t="shared" si="1215"/>
        <v>1</v>
      </c>
    </row>
    <row r="1221" spans="1:18" ht="13">
      <c r="A1221" s="11" t="s">
        <v>4174</v>
      </c>
      <c r="B1221" s="17">
        <f>VLOOKUP(A1221,list!A:P,16,FALSE)</f>
        <v>45659</v>
      </c>
      <c r="C1221" s="18">
        <f>VLOOKUP(A1221,list!A:P,3,FALSE)</f>
        <v>1430</v>
      </c>
      <c r="D1221" s="6" t="str">
        <f>VLOOKUP(A1221,list!A:P,12,FALSE)</f>
        <v>Chalandri</v>
      </c>
      <c r="E1221" s="6" t="str">
        <f t="shared" ref="E1221:R1221" si="1216">IF($B1221&lt;E$3,1,"")</f>
        <v/>
      </c>
      <c r="F1221" s="6" t="str">
        <f t="shared" si="1216"/>
        <v/>
      </c>
      <c r="G1221" s="6" t="str">
        <f t="shared" si="1216"/>
        <v/>
      </c>
      <c r="H1221" s="6">
        <f t="shared" si="1216"/>
        <v>1</v>
      </c>
      <c r="I1221" s="6">
        <f t="shared" si="1216"/>
        <v>1</v>
      </c>
      <c r="J1221" s="6">
        <f t="shared" si="1216"/>
        <v>1</v>
      </c>
      <c r="K1221" s="6">
        <f t="shared" si="1216"/>
        <v>1</v>
      </c>
      <c r="L1221" s="6">
        <f t="shared" si="1216"/>
        <v>1</v>
      </c>
      <c r="M1221" s="6">
        <f t="shared" si="1216"/>
        <v>1</v>
      </c>
      <c r="N1221" s="6">
        <f t="shared" si="1216"/>
        <v>1</v>
      </c>
      <c r="O1221" s="6">
        <f t="shared" si="1216"/>
        <v>1</v>
      </c>
      <c r="P1221" s="6">
        <f t="shared" si="1216"/>
        <v>1</v>
      </c>
      <c r="Q1221" s="6">
        <f t="shared" si="1216"/>
        <v>1</v>
      </c>
      <c r="R1221" s="6">
        <f t="shared" si="1216"/>
        <v>1</v>
      </c>
    </row>
    <row r="1222" spans="1:18" ht="13">
      <c r="A1222" s="11" t="s">
        <v>4177</v>
      </c>
      <c r="B1222" s="17">
        <f>VLOOKUP(A1222,list!A:P,16,FALSE)</f>
        <v>45659</v>
      </c>
      <c r="C1222" s="18">
        <f>VLOOKUP(A1222,list!A:P,3,FALSE)</f>
        <v>1460</v>
      </c>
      <c r="D1222" s="6" t="str">
        <f>VLOOKUP(A1222,list!A:P,12,FALSE)</f>
        <v>Palaio Faliro</v>
      </c>
      <c r="E1222" s="6" t="str">
        <f t="shared" ref="E1222:R1222" si="1217">IF($B1222&lt;E$3,1,"")</f>
        <v/>
      </c>
      <c r="F1222" s="6" t="str">
        <f t="shared" si="1217"/>
        <v/>
      </c>
      <c r="G1222" s="6" t="str">
        <f t="shared" si="1217"/>
        <v/>
      </c>
      <c r="H1222" s="6">
        <f t="shared" si="1217"/>
        <v>1</v>
      </c>
      <c r="I1222" s="6">
        <f t="shared" si="1217"/>
        <v>1</v>
      </c>
      <c r="J1222" s="6">
        <f t="shared" si="1217"/>
        <v>1</v>
      </c>
      <c r="K1222" s="6">
        <f t="shared" si="1217"/>
        <v>1</v>
      </c>
      <c r="L1222" s="6">
        <f t="shared" si="1217"/>
        <v>1</v>
      </c>
      <c r="M1222" s="6">
        <f t="shared" si="1217"/>
        <v>1</v>
      </c>
      <c r="N1222" s="6">
        <f t="shared" si="1217"/>
        <v>1</v>
      </c>
      <c r="O1222" s="6">
        <f t="shared" si="1217"/>
        <v>1</v>
      </c>
      <c r="P1222" s="6">
        <f t="shared" si="1217"/>
        <v>1</v>
      </c>
      <c r="Q1222" s="6">
        <f t="shared" si="1217"/>
        <v>1</v>
      </c>
      <c r="R1222" s="6">
        <f t="shared" si="1217"/>
        <v>1</v>
      </c>
    </row>
    <row r="1223" spans="1:18" ht="13">
      <c r="A1223" s="11" t="s">
        <v>2751</v>
      </c>
      <c r="B1223" s="17">
        <f>VLOOKUP(A1223,list!A:P,16,FALSE)</f>
        <v>45659</v>
      </c>
      <c r="C1223" s="18">
        <f>VLOOKUP(A1223,list!A:P,3,FALSE)</f>
        <v>1470</v>
      </c>
      <c r="D1223" s="6" t="str">
        <f>VLOOKUP(A1223,list!A:P,12,FALSE)</f>
        <v>Neo Psychiko</v>
      </c>
      <c r="E1223" s="6" t="str">
        <f t="shared" ref="E1223:R1223" si="1218">IF($B1223&lt;E$3,1,"")</f>
        <v/>
      </c>
      <c r="F1223" s="6" t="str">
        <f t="shared" si="1218"/>
        <v/>
      </c>
      <c r="G1223" s="6" t="str">
        <f t="shared" si="1218"/>
        <v/>
      </c>
      <c r="H1223" s="6">
        <f t="shared" si="1218"/>
        <v>1</v>
      </c>
      <c r="I1223" s="6">
        <f t="shared" si="1218"/>
        <v>1</v>
      </c>
      <c r="J1223" s="6">
        <f t="shared" si="1218"/>
        <v>1</v>
      </c>
      <c r="K1223" s="6">
        <f t="shared" si="1218"/>
        <v>1</v>
      </c>
      <c r="L1223" s="6">
        <f t="shared" si="1218"/>
        <v>1</v>
      </c>
      <c r="M1223" s="6">
        <f t="shared" si="1218"/>
        <v>1</v>
      </c>
      <c r="N1223" s="6">
        <f t="shared" si="1218"/>
        <v>1</v>
      </c>
      <c r="O1223" s="6">
        <f t="shared" si="1218"/>
        <v>1</v>
      </c>
      <c r="P1223" s="6">
        <f t="shared" si="1218"/>
        <v>1</v>
      </c>
      <c r="Q1223" s="6">
        <f t="shared" si="1218"/>
        <v>1</v>
      </c>
      <c r="R1223" s="6">
        <f t="shared" si="1218"/>
        <v>1</v>
      </c>
    </row>
    <row r="1224" spans="1:18" ht="13">
      <c r="A1224" s="11" t="s">
        <v>4180</v>
      </c>
      <c r="B1224" s="17">
        <f>VLOOKUP(A1224,list!A:P,16,FALSE)</f>
        <v>45659</v>
      </c>
      <c r="C1224" s="18">
        <f>VLOOKUP(A1224,list!A:P,3,FALSE)</f>
        <v>1470</v>
      </c>
      <c r="D1224" s="6" t="str">
        <f>VLOOKUP(A1224,list!A:P,12,FALSE)</f>
        <v>Chalandri</v>
      </c>
      <c r="E1224" s="6" t="str">
        <f t="shared" ref="E1224:R1224" si="1219">IF($B1224&lt;E$3,1,"")</f>
        <v/>
      </c>
      <c r="F1224" s="6" t="str">
        <f t="shared" si="1219"/>
        <v/>
      </c>
      <c r="G1224" s="6" t="str">
        <f t="shared" si="1219"/>
        <v/>
      </c>
      <c r="H1224" s="6">
        <f t="shared" si="1219"/>
        <v>1</v>
      </c>
      <c r="I1224" s="6">
        <f t="shared" si="1219"/>
        <v>1</v>
      </c>
      <c r="J1224" s="6">
        <f t="shared" si="1219"/>
        <v>1</v>
      </c>
      <c r="K1224" s="6">
        <f t="shared" si="1219"/>
        <v>1</v>
      </c>
      <c r="L1224" s="6">
        <f t="shared" si="1219"/>
        <v>1</v>
      </c>
      <c r="M1224" s="6">
        <f t="shared" si="1219"/>
        <v>1</v>
      </c>
      <c r="N1224" s="6">
        <f t="shared" si="1219"/>
        <v>1</v>
      </c>
      <c r="O1224" s="6">
        <f t="shared" si="1219"/>
        <v>1</v>
      </c>
      <c r="P1224" s="6">
        <f t="shared" si="1219"/>
        <v>1</v>
      </c>
      <c r="Q1224" s="6">
        <f t="shared" si="1219"/>
        <v>1</v>
      </c>
      <c r="R1224" s="6">
        <f t="shared" si="1219"/>
        <v>1</v>
      </c>
    </row>
    <row r="1225" spans="1:18" ht="13">
      <c r="A1225" s="11" t="s">
        <v>4182</v>
      </c>
      <c r="B1225" s="17">
        <f>VLOOKUP(A1225,list!A:P,16,FALSE)</f>
        <v>45659</v>
      </c>
      <c r="C1225" s="18">
        <f>VLOOKUP(A1225,list!A:P,3,FALSE)</f>
        <v>1490</v>
      </c>
      <c r="D1225" s="6" t="str">
        <f>VLOOKUP(A1225,list!A:P,12,FALSE)</f>
        <v>Marousi</v>
      </c>
      <c r="E1225" s="6" t="str">
        <f t="shared" ref="E1225:R1225" si="1220">IF($B1225&lt;E$3,1,"")</f>
        <v/>
      </c>
      <c r="F1225" s="6" t="str">
        <f t="shared" si="1220"/>
        <v/>
      </c>
      <c r="G1225" s="6" t="str">
        <f t="shared" si="1220"/>
        <v/>
      </c>
      <c r="H1225" s="6">
        <f t="shared" si="1220"/>
        <v>1</v>
      </c>
      <c r="I1225" s="6">
        <f t="shared" si="1220"/>
        <v>1</v>
      </c>
      <c r="J1225" s="6">
        <f t="shared" si="1220"/>
        <v>1</v>
      </c>
      <c r="K1225" s="6">
        <f t="shared" si="1220"/>
        <v>1</v>
      </c>
      <c r="L1225" s="6">
        <f t="shared" si="1220"/>
        <v>1</v>
      </c>
      <c r="M1225" s="6">
        <f t="shared" si="1220"/>
        <v>1</v>
      </c>
      <c r="N1225" s="6">
        <f t="shared" si="1220"/>
        <v>1</v>
      </c>
      <c r="O1225" s="6">
        <f t="shared" si="1220"/>
        <v>1</v>
      </c>
      <c r="P1225" s="6">
        <f t="shared" si="1220"/>
        <v>1</v>
      </c>
      <c r="Q1225" s="6">
        <f t="shared" si="1220"/>
        <v>1</v>
      </c>
      <c r="R1225" s="6">
        <f t="shared" si="1220"/>
        <v>1</v>
      </c>
    </row>
    <row r="1226" spans="1:18" ht="13">
      <c r="A1226" s="11" t="s">
        <v>4185</v>
      </c>
      <c r="B1226" s="17">
        <f>VLOOKUP(A1226,list!A:P,16,FALSE)</f>
        <v>45659</v>
      </c>
      <c r="C1226" s="18">
        <f>VLOOKUP(A1226,list!A:P,3,FALSE)</f>
        <v>1520</v>
      </c>
      <c r="D1226" s="6" t="str">
        <f>VLOOKUP(A1226,list!A:P,12,FALSE)</f>
        <v>Marousi</v>
      </c>
      <c r="E1226" s="6" t="str">
        <f t="shared" ref="E1226:R1226" si="1221">IF($B1226&lt;E$3,1,"")</f>
        <v/>
      </c>
      <c r="F1226" s="6" t="str">
        <f t="shared" si="1221"/>
        <v/>
      </c>
      <c r="G1226" s="6" t="str">
        <f t="shared" si="1221"/>
        <v/>
      </c>
      <c r="H1226" s="6">
        <f t="shared" si="1221"/>
        <v>1</v>
      </c>
      <c r="I1226" s="6">
        <f t="shared" si="1221"/>
        <v>1</v>
      </c>
      <c r="J1226" s="6">
        <f t="shared" si="1221"/>
        <v>1</v>
      </c>
      <c r="K1226" s="6">
        <f t="shared" si="1221"/>
        <v>1</v>
      </c>
      <c r="L1226" s="6">
        <f t="shared" si="1221"/>
        <v>1</v>
      </c>
      <c r="M1226" s="6">
        <f t="shared" si="1221"/>
        <v>1</v>
      </c>
      <c r="N1226" s="6">
        <f t="shared" si="1221"/>
        <v>1</v>
      </c>
      <c r="O1226" s="6">
        <f t="shared" si="1221"/>
        <v>1</v>
      </c>
      <c r="P1226" s="6">
        <f t="shared" si="1221"/>
        <v>1</v>
      </c>
      <c r="Q1226" s="6">
        <f t="shared" si="1221"/>
        <v>1</v>
      </c>
      <c r="R1226" s="6">
        <f t="shared" si="1221"/>
        <v>1</v>
      </c>
    </row>
    <row r="1227" spans="1:18" ht="13">
      <c r="A1227" s="11" t="s">
        <v>2754</v>
      </c>
      <c r="B1227" s="17">
        <f>VLOOKUP(A1227,list!A:P,16,FALSE)</f>
        <v>45659</v>
      </c>
      <c r="C1227" s="18">
        <f>VLOOKUP(A1227,list!A:P,3,FALSE)</f>
        <v>1530</v>
      </c>
      <c r="D1227" s="6" t="str">
        <f>VLOOKUP(A1227,list!A:P,12,FALSE)</f>
        <v>Palaio Faliro</v>
      </c>
      <c r="E1227" s="6" t="str">
        <f t="shared" ref="E1227:R1227" si="1222">IF($B1227&lt;E$3,1,"")</f>
        <v/>
      </c>
      <c r="F1227" s="6" t="str">
        <f t="shared" si="1222"/>
        <v/>
      </c>
      <c r="G1227" s="6" t="str">
        <f t="shared" si="1222"/>
        <v/>
      </c>
      <c r="H1227" s="6">
        <f t="shared" si="1222"/>
        <v>1</v>
      </c>
      <c r="I1227" s="6">
        <f t="shared" si="1222"/>
        <v>1</v>
      </c>
      <c r="J1227" s="6">
        <f t="shared" si="1222"/>
        <v>1</v>
      </c>
      <c r="K1227" s="6">
        <f t="shared" si="1222"/>
        <v>1</v>
      </c>
      <c r="L1227" s="6">
        <f t="shared" si="1222"/>
        <v>1</v>
      </c>
      <c r="M1227" s="6">
        <f t="shared" si="1222"/>
        <v>1</v>
      </c>
      <c r="N1227" s="6">
        <f t="shared" si="1222"/>
        <v>1</v>
      </c>
      <c r="O1227" s="6">
        <f t="shared" si="1222"/>
        <v>1</v>
      </c>
      <c r="P1227" s="6">
        <f t="shared" si="1222"/>
        <v>1</v>
      </c>
      <c r="Q1227" s="6">
        <f t="shared" si="1222"/>
        <v>1</v>
      </c>
      <c r="R1227" s="6">
        <f t="shared" si="1222"/>
        <v>1</v>
      </c>
    </row>
    <row r="1228" spans="1:18" ht="13">
      <c r="A1228" s="11" t="s">
        <v>2757</v>
      </c>
      <c r="B1228" s="17">
        <f>VLOOKUP(A1228,list!A:P,16,FALSE)</f>
        <v>45659</v>
      </c>
      <c r="C1228" s="18">
        <f>VLOOKUP(A1228,list!A:P,3,FALSE)</f>
        <v>1580</v>
      </c>
      <c r="D1228" s="6" t="str">
        <f>VLOOKUP(A1228,list!A:P,12,FALSE)</f>
        <v>Kolonaki</v>
      </c>
      <c r="E1228" s="6" t="str">
        <f t="shared" ref="E1228:R1228" si="1223">IF($B1228&lt;E$3,1,"")</f>
        <v/>
      </c>
      <c r="F1228" s="6" t="str">
        <f t="shared" si="1223"/>
        <v/>
      </c>
      <c r="G1228" s="6" t="str">
        <f t="shared" si="1223"/>
        <v/>
      </c>
      <c r="H1228" s="6">
        <f t="shared" si="1223"/>
        <v>1</v>
      </c>
      <c r="I1228" s="6">
        <f t="shared" si="1223"/>
        <v>1</v>
      </c>
      <c r="J1228" s="6">
        <f t="shared" si="1223"/>
        <v>1</v>
      </c>
      <c r="K1228" s="6">
        <f t="shared" si="1223"/>
        <v>1</v>
      </c>
      <c r="L1228" s="6">
        <f t="shared" si="1223"/>
        <v>1</v>
      </c>
      <c r="M1228" s="6">
        <f t="shared" si="1223"/>
        <v>1</v>
      </c>
      <c r="N1228" s="6">
        <f t="shared" si="1223"/>
        <v>1</v>
      </c>
      <c r="O1228" s="6">
        <f t="shared" si="1223"/>
        <v>1</v>
      </c>
      <c r="P1228" s="6">
        <f t="shared" si="1223"/>
        <v>1</v>
      </c>
      <c r="Q1228" s="6">
        <f t="shared" si="1223"/>
        <v>1</v>
      </c>
      <c r="R1228" s="6">
        <f t="shared" si="1223"/>
        <v>1</v>
      </c>
    </row>
    <row r="1229" spans="1:18" ht="13">
      <c r="A1229" s="11" t="s">
        <v>4188</v>
      </c>
      <c r="B1229" s="17">
        <f>VLOOKUP(A1229,list!A:P,16,FALSE)</f>
        <v>45659</v>
      </c>
      <c r="C1229" s="18">
        <f>VLOOKUP(A1229,list!A:P,3,FALSE)</f>
        <v>1640</v>
      </c>
      <c r="D1229" s="6" t="str">
        <f>VLOOKUP(A1229,list!A:P,12,FALSE)</f>
        <v>Kifisia</v>
      </c>
      <c r="E1229" s="6" t="str">
        <f t="shared" ref="E1229:R1229" si="1224">IF($B1229&lt;E$3,1,"")</f>
        <v/>
      </c>
      <c r="F1229" s="6" t="str">
        <f t="shared" si="1224"/>
        <v/>
      </c>
      <c r="G1229" s="6" t="str">
        <f t="shared" si="1224"/>
        <v/>
      </c>
      <c r="H1229" s="6">
        <f t="shared" si="1224"/>
        <v>1</v>
      </c>
      <c r="I1229" s="6">
        <f t="shared" si="1224"/>
        <v>1</v>
      </c>
      <c r="J1229" s="6">
        <f t="shared" si="1224"/>
        <v>1</v>
      </c>
      <c r="K1229" s="6">
        <f t="shared" si="1224"/>
        <v>1</v>
      </c>
      <c r="L1229" s="6">
        <f t="shared" si="1224"/>
        <v>1</v>
      </c>
      <c r="M1229" s="6">
        <f t="shared" si="1224"/>
        <v>1</v>
      </c>
      <c r="N1229" s="6">
        <f t="shared" si="1224"/>
        <v>1</v>
      </c>
      <c r="O1229" s="6">
        <f t="shared" si="1224"/>
        <v>1</v>
      </c>
      <c r="P1229" s="6">
        <f t="shared" si="1224"/>
        <v>1</v>
      </c>
      <c r="Q1229" s="6">
        <f t="shared" si="1224"/>
        <v>1</v>
      </c>
      <c r="R1229" s="6">
        <f t="shared" si="1224"/>
        <v>1</v>
      </c>
    </row>
    <row r="1230" spans="1:18" ht="13">
      <c r="A1230" s="11" t="s">
        <v>2760</v>
      </c>
      <c r="B1230" s="17">
        <f>VLOOKUP(A1230,list!A:P,16,FALSE)</f>
        <v>45659</v>
      </c>
      <c r="C1230" s="18">
        <f>VLOOKUP(A1230,list!A:P,3,FALSE)</f>
        <v>1640</v>
      </c>
      <c r="D1230" s="6" t="str">
        <f>VLOOKUP(A1230,list!A:P,12,FALSE)</f>
        <v>Chalandri</v>
      </c>
      <c r="E1230" s="6" t="str">
        <f t="shared" ref="E1230:R1230" si="1225">IF($B1230&lt;E$3,1,"")</f>
        <v/>
      </c>
      <c r="F1230" s="6" t="str">
        <f t="shared" si="1225"/>
        <v/>
      </c>
      <c r="G1230" s="6" t="str">
        <f t="shared" si="1225"/>
        <v/>
      </c>
      <c r="H1230" s="6">
        <f t="shared" si="1225"/>
        <v>1</v>
      </c>
      <c r="I1230" s="6">
        <f t="shared" si="1225"/>
        <v>1</v>
      </c>
      <c r="J1230" s="6">
        <f t="shared" si="1225"/>
        <v>1</v>
      </c>
      <c r="K1230" s="6">
        <f t="shared" si="1225"/>
        <v>1</v>
      </c>
      <c r="L1230" s="6">
        <f t="shared" si="1225"/>
        <v>1</v>
      </c>
      <c r="M1230" s="6">
        <f t="shared" si="1225"/>
        <v>1</v>
      </c>
      <c r="N1230" s="6">
        <f t="shared" si="1225"/>
        <v>1</v>
      </c>
      <c r="O1230" s="6">
        <f t="shared" si="1225"/>
        <v>1</v>
      </c>
      <c r="P1230" s="6">
        <f t="shared" si="1225"/>
        <v>1</v>
      </c>
      <c r="Q1230" s="6">
        <f t="shared" si="1225"/>
        <v>1</v>
      </c>
      <c r="R1230" s="6">
        <f t="shared" si="1225"/>
        <v>1</v>
      </c>
    </row>
    <row r="1231" spans="1:18" ht="13">
      <c r="A1231" s="11" t="s">
        <v>2763</v>
      </c>
      <c r="B1231" s="17">
        <f>VLOOKUP(A1231,list!A:P,16,FALSE)</f>
        <v>45659</v>
      </c>
      <c r="C1231" s="18">
        <f>VLOOKUP(A1231,list!A:P,3,FALSE)</f>
        <v>1700</v>
      </c>
      <c r="D1231" s="6" t="str">
        <f>VLOOKUP(A1231,list!A:P,12,FALSE)</f>
        <v>Palaio Faliro</v>
      </c>
      <c r="E1231" s="6" t="str">
        <f t="shared" ref="E1231:R1231" si="1226">IF($B1231&lt;E$3,1,"")</f>
        <v/>
      </c>
      <c r="F1231" s="6" t="str">
        <f t="shared" si="1226"/>
        <v/>
      </c>
      <c r="G1231" s="6" t="str">
        <f t="shared" si="1226"/>
        <v/>
      </c>
      <c r="H1231" s="6">
        <f t="shared" si="1226"/>
        <v>1</v>
      </c>
      <c r="I1231" s="6">
        <f t="shared" si="1226"/>
        <v>1</v>
      </c>
      <c r="J1231" s="6">
        <f t="shared" si="1226"/>
        <v>1</v>
      </c>
      <c r="K1231" s="6">
        <f t="shared" si="1226"/>
        <v>1</v>
      </c>
      <c r="L1231" s="6">
        <f t="shared" si="1226"/>
        <v>1</v>
      </c>
      <c r="M1231" s="6">
        <f t="shared" si="1226"/>
        <v>1</v>
      </c>
      <c r="N1231" s="6">
        <f t="shared" si="1226"/>
        <v>1</v>
      </c>
      <c r="O1231" s="6">
        <f t="shared" si="1226"/>
        <v>1</v>
      </c>
      <c r="P1231" s="6">
        <f t="shared" si="1226"/>
        <v>1</v>
      </c>
      <c r="Q1231" s="6">
        <f t="shared" si="1226"/>
        <v>1</v>
      </c>
      <c r="R1231" s="6">
        <f t="shared" si="1226"/>
        <v>1</v>
      </c>
    </row>
    <row r="1232" spans="1:18" ht="13">
      <c r="A1232" s="11" t="s">
        <v>2766</v>
      </c>
      <c r="B1232" s="17">
        <f>VLOOKUP(A1232,list!A:P,16,FALSE)</f>
        <v>45659</v>
      </c>
      <c r="C1232" s="18">
        <f>VLOOKUP(A1232,list!A:P,3,FALSE)</f>
        <v>1700</v>
      </c>
      <c r="D1232" s="6" t="str">
        <f>VLOOKUP(A1232,list!A:P,12,FALSE)</f>
        <v>Chalandri</v>
      </c>
      <c r="E1232" s="6" t="str">
        <f t="shared" ref="E1232:R1232" si="1227">IF($B1232&lt;E$3,1,"")</f>
        <v/>
      </c>
      <c r="F1232" s="6" t="str">
        <f t="shared" si="1227"/>
        <v/>
      </c>
      <c r="G1232" s="6" t="str">
        <f t="shared" si="1227"/>
        <v/>
      </c>
      <c r="H1232" s="6">
        <f t="shared" si="1227"/>
        <v>1</v>
      </c>
      <c r="I1232" s="6">
        <f t="shared" si="1227"/>
        <v>1</v>
      </c>
      <c r="J1232" s="6">
        <f t="shared" si="1227"/>
        <v>1</v>
      </c>
      <c r="K1232" s="6">
        <f t="shared" si="1227"/>
        <v>1</v>
      </c>
      <c r="L1232" s="6">
        <f t="shared" si="1227"/>
        <v>1</v>
      </c>
      <c r="M1232" s="6">
        <f t="shared" si="1227"/>
        <v>1</v>
      </c>
      <c r="N1232" s="6">
        <f t="shared" si="1227"/>
        <v>1</v>
      </c>
      <c r="O1232" s="6">
        <f t="shared" si="1227"/>
        <v>1</v>
      </c>
      <c r="P1232" s="6">
        <f t="shared" si="1227"/>
        <v>1</v>
      </c>
      <c r="Q1232" s="6">
        <f t="shared" si="1227"/>
        <v>1</v>
      </c>
      <c r="R1232" s="6">
        <f t="shared" si="1227"/>
        <v>1</v>
      </c>
    </row>
    <row r="1233" spans="1:18" ht="13">
      <c r="A1233" s="11" t="s">
        <v>2769</v>
      </c>
      <c r="B1233" s="17">
        <f>VLOOKUP(A1233,list!A:P,16,FALSE)</f>
        <v>45659</v>
      </c>
      <c r="C1233" s="18">
        <f>VLOOKUP(A1233,list!A:P,3,FALSE)</f>
        <v>1710</v>
      </c>
      <c r="D1233" s="6" t="str">
        <f>VLOOKUP(A1233,list!A:P,12,FALSE)</f>
        <v>Politeia</v>
      </c>
      <c r="E1233" s="6" t="str">
        <f t="shared" ref="E1233:R1233" si="1228">IF($B1233&lt;E$3,1,"")</f>
        <v/>
      </c>
      <c r="F1233" s="6" t="str">
        <f t="shared" si="1228"/>
        <v/>
      </c>
      <c r="G1233" s="6" t="str">
        <f t="shared" si="1228"/>
        <v/>
      </c>
      <c r="H1233" s="6">
        <f t="shared" si="1228"/>
        <v>1</v>
      </c>
      <c r="I1233" s="6">
        <f t="shared" si="1228"/>
        <v>1</v>
      </c>
      <c r="J1233" s="6">
        <f t="shared" si="1228"/>
        <v>1</v>
      </c>
      <c r="K1233" s="6">
        <f t="shared" si="1228"/>
        <v>1</v>
      </c>
      <c r="L1233" s="6">
        <f t="shared" si="1228"/>
        <v>1</v>
      </c>
      <c r="M1233" s="6">
        <f t="shared" si="1228"/>
        <v>1</v>
      </c>
      <c r="N1233" s="6">
        <f t="shared" si="1228"/>
        <v>1</v>
      </c>
      <c r="O1233" s="6">
        <f t="shared" si="1228"/>
        <v>1</v>
      </c>
      <c r="P1233" s="6">
        <f t="shared" si="1228"/>
        <v>1</v>
      </c>
      <c r="Q1233" s="6">
        <f t="shared" si="1228"/>
        <v>1</v>
      </c>
      <c r="R1233" s="6">
        <f t="shared" si="1228"/>
        <v>1</v>
      </c>
    </row>
    <row r="1234" spans="1:18" ht="13">
      <c r="A1234" s="11" t="s">
        <v>4191</v>
      </c>
      <c r="B1234" s="17">
        <f>VLOOKUP(A1234,list!A:P,16,FALSE)</f>
        <v>45659</v>
      </c>
      <c r="C1234" s="18">
        <f>VLOOKUP(A1234,list!A:P,3,FALSE)</f>
        <v>1760</v>
      </c>
      <c r="D1234" s="6" t="str">
        <f>VLOOKUP(A1234,list!A:P,12,FALSE)</f>
        <v>Marousi</v>
      </c>
      <c r="E1234" s="6" t="str">
        <f t="shared" ref="E1234:R1234" si="1229">IF($B1234&lt;E$3,1,"")</f>
        <v/>
      </c>
      <c r="F1234" s="6" t="str">
        <f t="shared" si="1229"/>
        <v/>
      </c>
      <c r="G1234" s="6" t="str">
        <f t="shared" si="1229"/>
        <v/>
      </c>
      <c r="H1234" s="6">
        <f t="shared" si="1229"/>
        <v>1</v>
      </c>
      <c r="I1234" s="6">
        <f t="shared" si="1229"/>
        <v>1</v>
      </c>
      <c r="J1234" s="6">
        <f t="shared" si="1229"/>
        <v>1</v>
      </c>
      <c r="K1234" s="6">
        <f t="shared" si="1229"/>
        <v>1</v>
      </c>
      <c r="L1234" s="6">
        <f t="shared" si="1229"/>
        <v>1</v>
      </c>
      <c r="M1234" s="6">
        <f t="shared" si="1229"/>
        <v>1</v>
      </c>
      <c r="N1234" s="6">
        <f t="shared" si="1229"/>
        <v>1</v>
      </c>
      <c r="O1234" s="6">
        <f t="shared" si="1229"/>
        <v>1</v>
      </c>
      <c r="P1234" s="6">
        <f t="shared" si="1229"/>
        <v>1</v>
      </c>
      <c r="Q1234" s="6">
        <f t="shared" si="1229"/>
        <v>1</v>
      </c>
      <c r="R1234" s="6">
        <f t="shared" si="1229"/>
        <v>1</v>
      </c>
    </row>
    <row r="1235" spans="1:18" ht="13">
      <c r="A1235" s="11" t="s">
        <v>2772</v>
      </c>
      <c r="B1235" s="17">
        <f>VLOOKUP(A1235,list!A:P,16,FALSE)</f>
        <v>45659</v>
      </c>
      <c r="C1235" s="18">
        <f>VLOOKUP(A1235,list!A:P,3,FALSE)</f>
        <v>1790</v>
      </c>
      <c r="D1235" s="6" t="str">
        <f>VLOOKUP(A1235,list!A:P,12,FALSE)</f>
        <v>Neo Psychiko</v>
      </c>
      <c r="E1235" s="6" t="str">
        <f t="shared" ref="E1235:R1235" si="1230">IF($B1235&lt;E$3,1,"")</f>
        <v/>
      </c>
      <c r="F1235" s="6" t="str">
        <f t="shared" si="1230"/>
        <v/>
      </c>
      <c r="G1235" s="6" t="str">
        <f t="shared" si="1230"/>
        <v/>
      </c>
      <c r="H1235" s="6">
        <f t="shared" si="1230"/>
        <v>1</v>
      </c>
      <c r="I1235" s="6">
        <f t="shared" si="1230"/>
        <v>1</v>
      </c>
      <c r="J1235" s="6">
        <f t="shared" si="1230"/>
        <v>1</v>
      </c>
      <c r="K1235" s="6">
        <f t="shared" si="1230"/>
        <v>1</v>
      </c>
      <c r="L1235" s="6">
        <f t="shared" si="1230"/>
        <v>1</v>
      </c>
      <c r="M1235" s="6">
        <f t="shared" si="1230"/>
        <v>1</v>
      </c>
      <c r="N1235" s="6">
        <f t="shared" si="1230"/>
        <v>1</v>
      </c>
      <c r="O1235" s="6">
        <f t="shared" si="1230"/>
        <v>1</v>
      </c>
      <c r="P1235" s="6">
        <f t="shared" si="1230"/>
        <v>1</v>
      </c>
      <c r="Q1235" s="6">
        <f t="shared" si="1230"/>
        <v>1</v>
      </c>
      <c r="R1235" s="6">
        <f t="shared" si="1230"/>
        <v>1</v>
      </c>
    </row>
    <row r="1236" spans="1:18" ht="13">
      <c r="A1236" s="11" t="s">
        <v>2775</v>
      </c>
      <c r="B1236" s="17">
        <f>VLOOKUP(A1236,list!A:P,16,FALSE)</f>
        <v>45659</v>
      </c>
      <c r="C1236" s="18">
        <f>VLOOKUP(A1236,list!A:P,3,FALSE)</f>
        <v>1800</v>
      </c>
      <c r="D1236" s="6" t="str">
        <f>VLOOKUP(A1236,list!A:P,12,FALSE)</f>
        <v>Kifisia</v>
      </c>
      <c r="E1236" s="6" t="str">
        <f t="shared" ref="E1236:R1236" si="1231">IF($B1236&lt;E$3,1,"")</f>
        <v/>
      </c>
      <c r="F1236" s="6" t="str">
        <f t="shared" si="1231"/>
        <v/>
      </c>
      <c r="G1236" s="6" t="str">
        <f t="shared" si="1231"/>
        <v/>
      </c>
      <c r="H1236" s="6">
        <f t="shared" si="1231"/>
        <v>1</v>
      </c>
      <c r="I1236" s="6">
        <f t="shared" si="1231"/>
        <v>1</v>
      </c>
      <c r="J1236" s="6">
        <f t="shared" si="1231"/>
        <v>1</v>
      </c>
      <c r="K1236" s="6">
        <f t="shared" si="1231"/>
        <v>1</v>
      </c>
      <c r="L1236" s="6">
        <f t="shared" si="1231"/>
        <v>1</v>
      </c>
      <c r="M1236" s="6">
        <f t="shared" si="1231"/>
        <v>1</v>
      </c>
      <c r="N1236" s="6">
        <f t="shared" si="1231"/>
        <v>1</v>
      </c>
      <c r="O1236" s="6">
        <f t="shared" si="1231"/>
        <v>1</v>
      </c>
      <c r="P1236" s="6">
        <f t="shared" si="1231"/>
        <v>1</v>
      </c>
      <c r="Q1236" s="6">
        <f t="shared" si="1231"/>
        <v>1</v>
      </c>
      <c r="R1236" s="6">
        <f t="shared" si="1231"/>
        <v>1</v>
      </c>
    </row>
    <row r="1237" spans="1:18" ht="13">
      <c r="A1237" s="11" t="s">
        <v>4194</v>
      </c>
      <c r="B1237" s="17">
        <f>VLOOKUP(A1237,list!A:P,16,FALSE)</f>
        <v>45659</v>
      </c>
      <c r="C1237" s="18">
        <f>VLOOKUP(A1237,list!A:P,3,FALSE)</f>
        <v>1810</v>
      </c>
      <c r="D1237" s="6" t="str">
        <f>VLOOKUP(A1237,list!A:P,12,FALSE)</f>
        <v>Palaio Faliro</v>
      </c>
      <c r="E1237" s="6" t="str">
        <f t="shared" ref="E1237:R1237" si="1232">IF($B1237&lt;E$3,1,"")</f>
        <v/>
      </c>
      <c r="F1237" s="6" t="str">
        <f t="shared" si="1232"/>
        <v/>
      </c>
      <c r="G1237" s="6" t="str">
        <f t="shared" si="1232"/>
        <v/>
      </c>
      <c r="H1237" s="6">
        <f t="shared" si="1232"/>
        <v>1</v>
      </c>
      <c r="I1237" s="6">
        <f t="shared" si="1232"/>
        <v>1</v>
      </c>
      <c r="J1237" s="6">
        <f t="shared" si="1232"/>
        <v>1</v>
      </c>
      <c r="K1237" s="6">
        <f t="shared" si="1232"/>
        <v>1</v>
      </c>
      <c r="L1237" s="6">
        <f t="shared" si="1232"/>
        <v>1</v>
      </c>
      <c r="M1237" s="6">
        <f t="shared" si="1232"/>
        <v>1</v>
      </c>
      <c r="N1237" s="6">
        <f t="shared" si="1232"/>
        <v>1</v>
      </c>
      <c r="O1237" s="6">
        <f t="shared" si="1232"/>
        <v>1</v>
      </c>
      <c r="P1237" s="6">
        <f t="shared" si="1232"/>
        <v>1</v>
      </c>
      <c r="Q1237" s="6">
        <f t="shared" si="1232"/>
        <v>1</v>
      </c>
      <c r="R1237" s="6">
        <f t="shared" si="1232"/>
        <v>1</v>
      </c>
    </row>
    <row r="1238" spans="1:18" ht="13">
      <c r="A1238" s="11" t="s">
        <v>4197</v>
      </c>
      <c r="B1238" s="17">
        <f>VLOOKUP(A1238,list!A:P,16,FALSE)</f>
        <v>45659</v>
      </c>
      <c r="C1238" s="18">
        <f>VLOOKUP(A1238,list!A:P,3,FALSE)</f>
        <v>1820</v>
      </c>
      <c r="D1238" s="6" t="str">
        <f>VLOOKUP(A1238,list!A:P,12,FALSE)</f>
        <v>Vrilissia</v>
      </c>
      <c r="E1238" s="6" t="str">
        <f t="shared" ref="E1238:R1238" si="1233">IF($B1238&lt;E$3,1,"")</f>
        <v/>
      </c>
      <c r="F1238" s="6" t="str">
        <f t="shared" si="1233"/>
        <v/>
      </c>
      <c r="G1238" s="6" t="str">
        <f t="shared" si="1233"/>
        <v/>
      </c>
      <c r="H1238" s="6">
        <f t="shared" si="1233"/>
        <v>1</v>
      </c>
      <c r="I1238" s="6">
        <f t="shared" si="1233"/>
        <v>1</v>
      </c>
      <c r="J1238" s="6">
        <f t="shared" si="1233"/>
        <v>1</v>
      </c>
      <c r="K1238" s="6">
        <f t="shared" si="1233"/>
        <v>1</v>
      </c>
      <c r="L1238" s="6">
        <f t="shared" si="1233"/>
        <v>1</v>
      </c>
      <c r="M1238" s="6">
        <f t="shared" si="1233"/>
        <v>1</v>
      </c>
      <c r="N1238" s="6">
        <f t="shared" si="1233"/>
        <v>1</v>
      </c>
      <c r="O1238" s="6">
        <f t="shared" si="1233"/>
        <v>1</v>
      </c>
      <c r="P1238" s="6">
        <f t="shared" si="1233"/>
        <v>1</v>
      </c>
      <c r="Q1238" s="6">
        <f t="shared" si="1233"/>
        <v>1</v>
      </c>
      <c r="R1238" s="6">
        <f t="shared" si="1233"/>
        <v>1</v>
      </c>
    </row>
    <row r="1239" spans="1:18" ht="13">
      <c r="A1239" s="11" t="s">
        <v>4200</v>
      </c>
      <c r="B1239" s="17">
        <f>VLOOKUP(A1239,list!A:P,16,FALSE)</f>
        <v>45659</v>
      </c>
      <c r="C1239" s="18">
        <f>VLOOKUP(A1239,list!A:P,3,FALSE)</f>
        <v>1880</v>
      </c>
      <c r="D1239" s="6" t="str">
        <f>VLOOKUP(A1239,list!A:P,12,FALSE)</f>
        <v>Kifisia</v>
      </c>
      <c r="E1239" s="6" t="str">
        <f t="shared" ref="E1239:R1239" si="1234">IF($B1239&lt;E$3,1,"")</f>
        <v/>
      </c>
      <c r="F1239" s="6" t="str">
        <f t="shared" si="1234"/>
        <v/>
      </c>
      <c r="G1239" s="6" t="str">
        <f t="shared" si="1234"/>
        <v/>
      </c>
      <c r="H1239" s="6">
        <f t="shared" si="1234"/>
        <v>1</v>
      </c>
      <c r="I1239" s="6">
        <f t="shared" si="1234"/>
        <v>1</v>
      </c>
      <c r="J1239" s="6">
        <f t="shared" si="1234"/>
        <v>1</v>
      </c>
      <c r="K1239" s="6">
        <f t="shared" si="1234"/>
        <v>1</v>
      </c>
      <c r="L1239" s="6">
        <f t="shared" si="1234"/>
        <v>1</v>
      </c>
      <c r="M1239" s="6">
        <f t="shared" si="1234"/>
        <v>1</v>
      </c>
      <c r="N1239" s="6">
        <f t="shared" si="1234"/>
        <v>1</v>
      </c>
      <c r="O1239" s="6">
        <f t="shared" si="1234"/>
        <v>1</v>
      </c>
      <c r="P1239" s="6">
        <f t="shared" si="1234"/>
        <v>1</v>
      </c>
      <c r="Q1239" s="6">
        <f t="shared" si="1234"/>
        <v>1</v>
      </c>
      <c r="R1239" s="6">
        <f t="shared" si="1234"/>
        <v>1</v>
      </c>
    </row>
    <row r="1240" spans="1:18" ht="13">
      <c r="A1240" s="11" t="s">
        <v>2778</v>
      </c>
      <c r="B1240" s="17">
        <f>VLOOKUP(A1240,list!A:P,16,FALSE)</f>
        <v>45659</v>
      </c>
      <c r="C1240" s="18">
        <f>VLOOKUP(A1240,list!A:P,3,FALSE)</f>
        <v>1950</v>
      </c>
      <c r="D1240" s="6" t="str">
        <f>VLOOKUP(A1240,list!A:P,12,FALSE)</f>
        <v>Kolonaki</v>
      </c>
      <c r="E1240" s="6" t="str">
        <f t="shared" ref="E1240:R1240" si="1235">IF($B1240&lt;E$3,1,"")</f>
        <v/>
      </c>
      <c r="F1240" s="6" t="str">
        <f t="shared" si="1235"/>
        <v/>
      </c>
      <c r="G1240" s="6" t="str">
        <f t="shared" si="1235"/>
        <v/>
      </c>
      <c r="H1240" s="6">
        <f t="shared" si="1235"/>
        <v>1</v>
      </c>
      <c r="I1240" s="6">
        <f t="shared" si="1235"/>
        <v>1</v>
      </c>
      <c r="J1240" s="6">
        <f t="shared" si="1235"/>
        <v>1</v>
      </c>
      <c r="K1240" s="6">
        <f t="shared" si="1235"/>
        <v>1</v>
      </c>
      <c r="L1240" s="6">
        <f t="shared" si="1235"/>
        <v>1</v>
      </c>
      <c r="M1240" s="6">
        <f t="shared" si="1235"/>
        <v>1</v>
      </c>
      <c r="N1240" s="6">
        <f t="shared" si="1235"/>
        <v>1</v>
      </c>
      <c r="O1240" s="6">
        <f t="shared" si="1235"/>
        <v>1</v>
      </c>
      <c r="P1240" s="6">
        <f t="shared" si="1235"/>
        <v>1</v>
      </c>
      <c r="Q1240" s="6">
        <f t="shared" si="1235"/>
        <v>1</v>
      </c>
      <c r="R1240" s="6">
        <f t="shared" si="1235"/>
        <v>1</v>
      </c>
    </row>
    <row r="1241" spans="1:18" ht="13">
      <c r="A1241" s="11" t="s">
        <v>4203</v>
      </c>
      <c r="B1241" s="17">
        <f>VLOOKUP(A1241,list!A:P,16,FALSE)</f>
        <v>45659</v>
      </c>
      <c r="C1241" s="18">
        <f>VLOOKUP(A1241,list!A:P,3,FALSE)</f>
        <v>1970</v>
      </c>
      <c r="D1241" s="6" t="str">
        <f>VLOOKUP(A1241,list!A:P,12,FALSE)</f>
        <v>Kifisia</v>
      </c>
      <c r="E1241" s="6" t="str">
        <f t="shared" ref="E1241:R1241" si="1236">IF($B1241&lt;E$3,1,"")</f>
        <v/>
      </c>
      <c r="F1241" s="6" t="str">
        <f t="shared" si="1236"/>
        <v/>
      </c>
      <c r="G1241" s="6" t="str">
        <f t="shared" si="1236"/>
        <v/>
      </c>
      <c r="H1241" s="6">
        <f t="shared" si="1236"/>
        <v>1</v>
      </c>
      <c r="I1241" s="6">
        <f t="shared" si="1236"/>
        <v>1</v>
      </c>
      <c r="J1241" s="6">
        <f t="shared" si="1236"/>
        <v>1</v>
      </c>
      <c r="K1241" s="6">
        <f t="shared" si="1236"/>
        <v>1</v>
      </c>
      <c r="L1241" s="6">
        <f t="shared" si="1236"/>
        <v>1</v>
      </c>
      <c r="M1241" s="6">
        <f t="shared" si="1236"/>
        <v>1</v>
      </c>
      <c r="N1241" s="6">
        <f t="shared" si="1236"/>
        <v>1</v>
      </c>
      <c r="O1241" s="6">
        <f t="shared" si="1236"/>
        <v>1</v>
      </c>
      <c r="P1241" s="6">
        <f t="shared" si="1236"/>
        <v>1</v>
      </c>
      <c r="Q1241" s="6">
        <f t="shared" si="1236"/>
        <v>1</v>
      </c>
      <c r="R1241" s="6">
        <f t="shared" si="1236"/>
        <v>1</v>
      </c>
    </row>
    <row r="1242" spans="1:18" ht="13">
      <c r="A1242" s="11" t="s">
        <v>2781</v>
      </c>
      <c r="B1242" s="17">
        <f>VLOOKUP(A1242,list!A:P,16,FALSE)</f>
        <v>45659</v>
      </c>
      <c r="C1242" s="18">
        <f>VLOOKUP(A1242,list!A:P,3,FALSE)</f>
        <v>2020</v>
      </c>
      <c r="D1242" s="6" t="str">
        <f>VLOOKUP(A1242,list!A:P,12,FALSE)</f>
        <v>Acropolis</v>
      </c>
      <c r="E1242" s="6" t="str">
        <f t="shared" ref="E1242:R1242" si="1237">IF($B1242&lt;E$3,1,"")</f>
        <v/>
      </c>
      <c r="F1242" s="6" t="str">
        <f t="shared" si="1237"/>
        <v/>
      </c>
      <c r="G1242" s="6" t="str">
        <f t="shared" si="1237"/>
        <v/>
      </c>
      <c r="H1242" s="6">
        <f t="shared" si="1237"/>
        <v>1</v>
      </c>
      <c r="I1242" s="6">
        <f t="shared" si="1237"/>
        <v>1</v>
      </c>
      <c r="J1242" s="6">
        <f t="shared" si="1237"/>
        <v>1</v>
      </c>
      <c r="K1242" s="6">
        <f t="shared" si="1237"/>
        <v>1</v>
      </c>
      <c r="L1242" s="6">
        <f t="shared" si="1237"/>
        <v>1</v>
      </c>
      <c r="M1242" s="6">
        <f t="shared" si="1237"/>
        <v>1</v>
      </c>
      <c r="N1242" s="6">
        <f t="shared" si="1237"/>
        <v>1</v>
      </c>
      <c r="O1242" s="6">
        <f t="shared" si="1237"/>
        <v>1</v>
      </c>
      <c r="P1242" s="6">
        <f t="shared" si="1237"/>
        <v>1</v>
      </c>
      <c r="Q1242" s="6">
        <f t="shared" si="1237"/>
        <v>1</v>
      </c>
      <c r="R1242" s="6">
        <f t="shared" si="1237"/>
        <v>1</v>
      </c>
    </row>
    <row r="1243" spans="1:18" ht="13">
      <c r="A1243" s="11" t="s">
        <v>4206</v>
      </c>
      <c r="B1243" s="17">
        <f>VLOOKUP(A1243,list!A:P,16,FALSE)</f>
        <v>45659</v>
      </c>
      <c r="C1243" s="18">
        <f>VLOOKUP(A1243,list!A:P,3,FALSE)</f>
        <v>2020</v>
      </c>
      <c r="D1243" s="6" t="str">
        <f>VLOOKUP(A1243,list!A:P,12,FALSE)</f>
        <v>Chalandri</v>
      </c>
      <c r="E1243" s="6" t="str">
        <f t="shared" ref="E1243:R1243" si="1238">IF($B1243&lt;E$3,1,"")</f>
        <v/>
      </c>
      <c r="F1243" s="6" t="str">
        <f t="shared" si="1238"/>
        <v/>
      </c>
      <c r="G1243" s="6" t="str">
        <f t="shared" si="1238"/>
        <v/>
      </c>
      <c r="H1243" s="6">
        <f t="shared" si="1238"/>
        <v>1</v>
      </c>
      <c r="I1243" s="6">
        <f t="shared" si="1238"/>
        <v>1</v>
      </c>
      <c r="J1243" s="6">
        <f t="shared" si="1238"/>
        <v>1</v>
      </c>
      <c r="K1243" s="6">
        <f t="shared" si="1238"/>
        <v>1</v>
      </c>
      <c r="L1243" s="6">
        <f t="shared" si="1238"/>
        <v>1</v>
      </c>
      <c r="M1243" s="6">
        <f t="shared" si="1238"/>
        <v>1</v>
      </c>
      <c r="N1243" s="6">
        <f t="shared" si="1238"/>
        <v>1</v>
      </c>
      <c r="O1243" s="6">
        <f t="shared" si="1238"/>
        <v>1</v>
      </c>
      <c r="P1243" s="6">
        <f t="shared" si="1238"/>
        <v>1</v>
      </c>
      <c r="Q1243" s="6">
        <f t="shared" si="1238"/>
        <v>1</v>
      </c>
      <c r="R1243" s="6">
        <f t="shared" si="1238"/>
        <v>1</v>
      </c>
    </row>
    <row r="1244" spans="1:18" ht="13">
      <c r="A1244" s="11" t="s">
        <v>4209</v>
      </c>
      <c r="B1244" s="17">
        <f>VLOOKUP(A1244,list!A:P,16,FALSE)</f>
        <v>45659</v>
      </c>
      <c r="C1244" s="18">
        <f>VLOOKUP(A1244,list!A:P,3,FALSE)</f>
        <v>2350</v>
      </c>
      <c r="D1244" s="6" t="str">
        <f>VLOOKUP(A1244,list!A:P,12,FALSE)</f>
        <v>Kifisia</v>
      </c>
      <c r="E1244" s="6" t="str">
        <f t="shared" ref="E1244:R1244" si="1239">IF($B1244&lt;E$3,1,"")</f>
        <v/>
      </c>
      <c r="F1244" s="6" t="str">
        <f t="shared" si="1239"/>
        <v/>
      </c>
      <c r="G1244" s="6" t="str">
        <f t="shared" si="1239"/>
        <v/>
      </c>
      <c r="H1244" s="6">
        <f t="shared" si="1239"/>
        <v>1</v>
      </c>
      <c r="I1244" s="6">
        <f t="shared" si="1239"/>
        <v>1</v>
      </c>
      <c r="J1244" s="6">
        <f t="shared" si="1239"/>
        <v>1</v>
      </c>
      <c r="K1244" s="6">
        <f t="shared" si="1239"/>
        <v>1</v>
      </c>
      <c r="L1244" s="6">
        <f t="shared" si="1239"/>
        <v>1</v>
      </c>
      <c r="M1244" s="6">
        <f t="shared" si="1239"/>
        <v>1</v>
      </c>
      <c r="N1244" s="6">
        <f t="shared" si="1239"/>
        <v>1</v>
      </c>
      <c r="O1244" s="6">
        <f t="shared" si="1239"/>
        <v>1</v>
      </c>
      <c r="P1244" s="6">
        <f t="shared" si="1239"/>
        <v>1</v>
      </c>
      <c r="Q1244" s="6">
        <f t="shared" si="1239"/>
        <v>1</v>
      </c>
      <c r="R1244" s="6">
        <f t="shared" si="1239"/>
        <v>1</v>
      </c>
    </row>
    <row r="1245" spans="1:18" ht="13">
      <c r="A1245" s="11" t="s">
        <v>775</v>
      </c>
      <c r="B1245" s="17">
        <f>VLOOKUP(A1245,list!A:P,16,FALSE)</f>
        <v>45690</v>
      </c>
      <c r="C1245" s="18">
        <f>VLOOKUP(A1245,list!A:P,3,FALSE)</f>
        <v>800</v>
      </c>
      <c r="D1245" s="6" t="str">
        <f>VLOOKUP(A1245,list!A:P,12,FALSE)</f>
        <v>Ampelokipoi</v>
      </c>
      <c r="E1245" s="6" t="str">
        <f t="shared" ref="E1245:R1245" si="1240">IF($B1245&lt;E$3,1,"")</f>
        <v/>
      </c>
      <c r="F1245" s="6" t="str">
        <f t="shared" si="1240"/>
        <v/>
      </c>
      <c r="G1245" s="6" t="str">
        <f t="shared" si="1240"/>
        <v/>
      </c>
      <c r="H1245" s="6" t="str">
        <f t="shared" si="1240"/>
        <v/>
      </c>
      <c r="I1245" s="6">
        <f t="shared" si="1240"/>
        <v>1</v>
      </c>
      <c r="J1245" s="6">
        <f t="shared" si="1240"/>
        <v>1</v>
      </c>
      <c r="K1245" s="6">
        <f t="shared" si="1240"/>
        <v>1</v>
      </c>
      <c r="L1245" s="6">
        <f t="shared" si="1240"/>
        <v>1</v>
      </c>
      <c r="M1245" s="6">
        <f t="shared" si="1240"/>
        <v>1</v>
      </c>
      <c r="N1245" s="6">
        <f t="shared" si="1240"/>
        <v>1</v>
      </c>
      <c r="O1245" s="6">
        <f t="shared" si="1240"/>
        <v>1</v>
      </c>
      <c r="P1245" s="6">
        <f t="shared" si="1240"/>
        <v>1</v>
      </c>
      <c r="Q1245" s="6">
        <f t="shared" si="1240"/>
        <v>1</v>
      </c>
      <c r="R1245" s="6">
        <f t="shared" si="1240"/>
        <v>1</v>
      </c>
    </row>
    <row r="1246" spans="1:18" ht="13">
      <c r="A1246" s="11" t="s">
        <v>778</v>
      </c>
      <c r="B1246" s="17">
        <f>VLOOKUP(A1246,list!A:P,16,FALSE)</f>
        <v>45690</v>
      </c>
      <c r="C1246" s="18">
        <f>VLOOKUP(A1246,list!A:P,3,FALSE)</f>
        <v>810</v>
      </c>
      <c r="D1246" s="6" t="str">
        <f>VLOOKUP(A1246,list!A:P,12,FALSE)</f>
        <v>Palaio Faliro</v>
      </c>
      <c r="E1246" s="6" t="str">
        <f t="shared" ref="E1246:R1246" si="1241">IF($B1246&lt;E$3,1,"")</f>
        <v/>
      </c>
      <c r="F1246" s="6" t="str">
        <f t="shared" si="1241"/>
        <v/>
      </c>
      <c r="G1246" s="6" t="str">
        <f t="shared" si="1241"/>
        <v/>
      </c>
      <c r="H1246" s="6" t="str">
        <f t="shared" si="1241"/>
        <v/>
      </c>
      <c r="I1246" s="6">
        <f t="shared" si="1241"/>
        <v>1</v>
      </c>
      <c r="J1246" s="6">
        <f t="shared" si="1241"/>
        <v>1</v>
      </c>
      <c r="K1246" s="6">
        <f t="shared" si="1241"/>
        <v>1</v>
      </c>
      <c r="L1246" s="6">
        <f t="shared" si="1241"/>
        <v>1</v>
      </c>
      <c r="M1246" s="6">
        <f t="shared" si="1241"/>
        <v>1</v>
      </c>
      <c r="N1246" s="6">
        <f t="shared" si="1241"/>
        <v>1</v>
      </c>
      <c r="O1246" s="6">
        <f t="shared" si="1241"/>
        <v>1</v>
      </c>
      <c r="P1246" s="6">
        <f t="shared" si="1241"/>
        <v>1</v>
      </c>
      <c r="Q1246" s="6">
        <f t="shared" si="1241"/>
        <v>1</v>
      </c>
      <c r="R1246" s="6">
        <f t="shared" si="1241"/>
        <v>1</v>
      </c>
    </row>
    <row r="1247" spans="1:18" ht="13">
      <c r="A1247" s="11" t="s">
        <v>781</v>
      </c>
      <c r="B1247" s="17">
        <f>VLOOKUP(A1247,list!A:P,16,FALSE)</f>
        <v>45690</v>
      </c>
      <c r="C1247" s="18">
        <f>VLOOKUP(A1247,list!A:P,3,FALSE)</f>
        <v>840</v>
      </c>
      <c r="D1247" s="6" t="str">
        <f>VLOOKUP(A1247,list!A:P,12,FALSE)</f>
        <v>Stavros Niarchos Park Area</v>
      </c>
      <c r="E1247" s="6" t="str">
        <f t="shared" ref="E1247:R1247" si="1242">IF($B1247&lt;E$3,1,"")</f>
        <v/>
      </c>
      <c r="F1247" s="6" t="str">
        <f t="shared" si="1242"/>
        <v/>
      </c>
      <c r="G1247" s="6" t="str">
        <f t="shared" si="1242"/>
        <v/>
      </c>
      <c r="H1247" s="6" t="str">
        <f t="shared" si="1242"/>
        <v/>
      </c>
      <c r="I1247" s="6">
        <f t="shared" si="1242"/>
        <v>1</v>
      </c>
      <c r="J1247" s="6">
        <f t="shared" si="1242"/>
        <v>1</v>
      </c>
      <c r="K1247" s="6">
        <f t="shared" si="1242"/>
        <v>1</v>
      </c>
      <c r="L1247" s="6">
        <f t="shared" si="1242"/>
        <v>1</v>
      </c>
      <c r="M1247" s="6">
        <f t="shared" si="1242"/>
        <v>1</v>
      </c>
      <c r="N1247" s="6">
        <f t="shared" si="1242"/>
        <v>1</v>
      </c>
      <c r="O1247" s="6">
        <f t="shared" si="1242"/>
        <v>1</v>
      </c>
      <c r="P1247" s="6">
        <f t="shared" si="1242"/>
        <v>1</v>
      </c>
      <c r="Q1247" s="6">
        <f t="shared" si="1242"/>
        <v>1</v>
      </c>
      <c r="R1247" s="6">
        <f t="shared" si="1242"/>
        <v>1</v>
      </c>
    </row>
    <row r="1248" spans="1:18" ht="13">
      <c r="A1248" s="11" t="s">
        <v>784</v>
      </c>
      <c r="B1248" s="17">
        <f>VLOOKUP(A1248,list!A:P,16,FALSE)</f>
        <v>45690</v>
      </c>
      <c r="C1248" s="18">
        <f>VLOOKUP(A1248,list!A:P,3,FALSE)</f>
        <v>850</v>
      </c>
      <c r="D1248" s="6" t="str">
        <f>VLOOKUP(A1248,list!A:P,12,FALSE)</f>
        <v>Ampelokipoi</v>
      </c>
      <c r="E1248" s="6" t="str">
        <f t="shared" ref="E1248:R1248" si="1243">IF($B1248&lt;E$3,1,"")</f>
        <v/>
      </c>
      <c r="F1248" s="6" t="str">
        <f t="shared" si="1243"/>
        <v/>
      </c>
      <c r="G1248" s="6" t="str">
        <f t="shared" si="1243"/>
        <v/>
      </c>
      <c r="H1248" s="6" t="str">
        <f t="shared" si="1243"/>
        <v/>
      </c>
      <c r="I1248" s="6">
        <f t="shared" si="1243"/>
        <v>1</v>
      </c>
      <c r="J1248" s="6">
        <f t="shared" si="1243"/>
        <v>1</v>
      </c>
      <c r="K1248" s="6">
        <f t="shared" si="1243"/>
        <v>1</v>
      </c>
      <c r="L1248" s="6">
        <f t="shared" si="1243"/>
        <v>1</v>
      </c>
      <c r="M1248" s="6">
        <f t="shared" si="1243"/>
        <v>1</v>
      </c>
      <c r="N1248" s="6">
        <f t="shared" si="1243"/>
        <v>1</v>
      </c>
      <c r="O1248" s="6">
        <f t="shared" si="1243"/>
        <v>1</v>
      </c>
      <c r="P1248" s="6">
        <f t="shared" si="1243"/>
        <v>1</v>
      </c>
      <c r="Q1248" s="6">
        <f t="shared" si="1243"/>
        <v>1</v>
      </c>
      <c r="R1248" s="6">
        <f t="shared" si="1243"/>
        <v>1</v>
      </c>
    </row>
    <row r="1249" spans="1:18" ht="13">
      <c r="A1249" s="11" t="s">
        <v>787</v>
      </c>
      <c r="B1249" s="17">
        <f>VLOOKUP(A1249,list!A:P,16,FALSE)</f>
        <v>45690</v>
      </c>
      <c r="C1249" s="18">
        <f>VLOOKUP(A1249,list!A:P,3,FALSE)</f>
        <v>860</v>
      </c>
      <c r="D1249" s="6" t="str">
        <f>VLOOKUP(A1249,list!A:P,12,FALSE)</f>
        <v>Pangrati</v>
      </c>
      <c r="E1249" s="6" t="str">
        <f t="shared" ref="E1249:R1249" si="1244">IF($B1249&lt;E$3,1,"")</f>
        <v/>
      </c>
      <c r="F1249" s="6" t="str">
        <f t="shared" si="1244"/>
        <v/>
      </c>
      <c r="G1249" s="6" t="str">
        <f t="shared" si="1244"/>
        <v/>
      </c>
      <c r="H1249" s="6" t="str">
        <f t="shared" si="1244"/>
        <v/>
      </c>
      <c r="I1249" s="6">
        <f t="shared" si="1244"/>
        <v>1</v>
      </c>
      <c r="J1249" s="6">
        <f t="shared" si="1244"/>
        <v>1</v>
      </c>
      <c r="K1249" s="6">
        <f t="shared" si="1244"/>
        <v>1</v>
      </c>
      <c r="L1249" s="6">
        <f t="shared" si="1244"/>
        <v>1</v>
      </c>
      <c r="M1249" s="6">
        <f t="shared" si="1244"/>
        <v>1</v>
      </c>
      <c r="N1249" s="6">
        <f t="shared" si="1244"/>
        <v>1</v>
      </c>
      <c r="O1249" s="6">
        <f t="shared" si="1244"/>
        <v>1</v>
      </c>
      <c r="P1249" s="6">
        <f t="shared" si="1244"/>
        <v>1</v>
      </c>
      <c r="Q1249" s="6">
        <f t="shared" si="1244"/>
        <v>1</v>
      </c>
      <c r="R1249" s="6">
        <f t="shared" si="1244"/>
        <v>1</v>
      </c>
    </row>
    <row r="1250" spans="1:18" ht="13">
      <c r="A1250" s="11" t="s">
        <v>790</v>
      </c>
      <c r="B1250" s="17">
        <f>VLOOKUP(A1250,list!A:P,16,FALSE)</f>
        <v>45690</v>
      </c>
      <c r="C1250" s="18">
        <f>VLOOKUP(A1250,list!A:P,3,FALSE)</f>
        <v>860</v>
      </c>
      <c r="D1250" s="6" t="str">
        <f>VLOOKUP(A1250,list!A:P,12,FALSE)</f>
        <v>Lycabettus</v>
      </c>
      <c r="E1250" s="6" t="str">
        <f t="shared" ref="E1250:R1250" si="1245">IF($B1250&lt;E$3,1,"")</f>
        <v/>
      </c>
      <c r="F1250" s="6" t="str">
        <f t="shared" si="1245"/>
        <v/>
      </c>
      <c r="G1250" s="6" t="str">
        <f t="shared" si="1245"/>
        <v/>
      </c>
      <c r="H1250" s="6" t="str">
        <f t="shared" si="1245"/>
        <v/>
      </c>
      <c r="I1250" s="6">
        <f t="shared" si="1245"/>
        <v>1</v>
      </c>
      <c r="J1250" s="6">
        <f t="shared" si="1245"/>
        <v>1</v>
      </c>
      <c r="K1250" s="6">
        <f t="shared" si="1245"/>
        <v>1</v>
      </c>
      <c r="L1250" s="6">
        <f t="shared" si="1245"/>
        <v>1</v>
      </c>
      <c r="M1250" s="6">
        <f t="shared" si="1245"/>
        <v>1</v>
      </c>
      <c r="N1250" s="6">
        <f t="shared" si="1245"/>
        <v>1</v>
      </c>
      <c r="O1250" s="6">
        <f t="shared" si="1245"/>
        <v>1</v>
      </c>
      <c r="P1250" s="6">
        <f t="shared" si="1245"/>
        <v>1</v>
      </c>
      <c r="Q1250" s="6">
        <f t="shared" si="1245"/>
        <v>1</v>
      </c>
      <c r="R1250" s="6">
        <f t="shared" si="1245"/>
        <v>1</v>
      </c>
    </row>
    <row r="1251" spans="1:18" ht="13">
      <c r="A1251" s="11" t="s">
        <v>793</v>
      </c>
      <c r="B1251" s="17">
        <f>VLOOKUP(A1251,list!A:P,16,FALSE)</f>
        <v>45690</v>
      </c>
      <c r="C1251" s="18">
        <f>VLOOKUP(A1251,list!A:P,3,FALSE)</f>
        <v>930</v>
      </c>
      <c r="D1251" s="6" t="str">
        <f>VLOOKUP(A1251,list!A:P,12,FALSE)</f>
        <v>Historic Center</v>
      </c>
      <c r="E1251" s="6" t="str">
        <f t="shared" ref="E1251:R1251" si="1246">IF($B1251&lt;E$3,1,"")</f>
        <v/>
      </c>
      <c r="F1251" s="6" t="str">
        <f t="shared" si="1246"/>
        <v/>
      </c>
      <c r="G1251" s="6" t="str">
        <f t="shared" si="1246"/>
        <v/>
      </c>
      <c r="H1251" s="6" t="str">
        <f t="shared" si="1246"/>
        <v/>
      </c>
      <c r="I1251" s="6">
        <f t="shared" si="1246"/>
        <v>1</v>
      </c>
      <c r="J1251" s="6">
        <f t="shared" si="1246"/>
        <v>1</v>
      </c>
      <c r="K1251" s="6">
        <f t="shared" si="1246"/>
        <v>1</v>
      </c>
      <c r="L1251" s="6">
        <f t="shared" si="1246"/>
        <v>1</v>
      </c>
      <c r="M1251" s="6">
        <f t="shared" si="1246"/>
        <v>1</v>
      </c>
      <c r="N1251" s="6">
        <f t="shared" si="1246"/>
        <v>1</v>
      </c>
      <c r="O1251" s="6">
        <f t="shared" si="1246"/>
        <v>1</v>
      </c>
      <c r="P1251" s="6">
        <f t="shared" si="1246"/>
        <v>1</v>
      </c>
      <c r="Q1251" s="6">
        <f t="shared" si="1246"/>
        <v>1</v>
      </c>
      <c r="R1251" s="6">
        <f t="shared" si="1246"/>
        <v>1</v>
      </c>
    </row>
    <row r="1252" spans="1:18" ht="13">
      <c r="A1252" s="11" t="s">
        <v>2784</v>
      </c>
      <c r="B1252" s="17">
        <f>VLOOKUP(A1252,list!A:P,16,FALSE)</f>
        <v>45690</v>
      </c>
      <c r="C1252" s="18">
        <f>VLOOKUP(A1252,list!A:P,3,FALSE)</f>
        <v>990</v>
      </c>
      <c r="D1252" s="6" t="str">
        <f>VLOOKUP(A1252,list!A:P,12,FALSE)</f>
        <v>Vrilissia</v>
      </c>
      <c r="E1252" s="6" t="str">
        <f t="shared" ref="E1252:R1252" si="1247">IF($B1252&lt;E$3,1,"")</f>
        <v/>
      </c>
      <c r="F1252" s="6" t="str">
        <f t="shared" si="1247"/>
        <v/>
      </c>
      <c r="G1252" s="6" t="str">
        <f t="shared" si="1247"/>
        <v/>
      </c>
      <c r="H1252" s="6" t="str">
        <f t="shared" si="1247"/>
        <v/>
      </c>
      <c r="I1252" s="6">
        <f t="shared" si="1247"/>
        <v>1</v>
      </c>
      <c r="J1252" s="6">
        <f t="shared" si="1247"/>
        <v>1</v>
      </c>
      <c r="K1252" s="6">
        <f t="shared" si="1247"/>
        <v>1</v>
      </c>
      <c r="L1252" s="6">
        <f t="shared" si="1247"/>
        <v>1</v>
      </c>
      <c r="M1252" s="6">
        <f t="shared" si="1247"/>
        <v>1</v>
      </c>
      <c r="N1252" s="6">
        <f t="shared" si="1247"/>
        <v>1</v>
      </c>
      <c r="O1252" s="6">
        <f t="shared" si="1247"/>
        <v>1</v>
      </c>
      <c r="P1252" s="6">
        <f t="shared" si="1247"/>
        <v>1</v>
      </c>
      <c r="Q1252" s="6">
        <f t="shared" si="1247"/>
        <v>1</v>
      </c>
      <c r="R1252" s="6">
        <f t="shared" si="1247"/>
        <v>1</v>
      </c>
    </row>
    <row r="1253" spans="1:18" ht="13">
      <c r="A1253" s="11" t="s">
        <v>2787</v>
      </c>
      <c r="B1253" s="17">
        <f>VLOOKUP(A1253,list!A:P,16,FALSE)</f>
        <v>45690</v>
      </c>
      <c r="C1253" s="18">
        <f>VLOOKUP(A1253,list!A:P,3,FALSE)</f>
        <v>990</v>
      </c>
      <c r="D1253" s="6" t="str">
        <f>VLOOKUP(A1253,list!A:P,12,FALSE)</f>
        <v>Vasilissis Sofias Avenue</v>
      </c>
      <c r="E1253" s="6" t="str">
        <f t="shared" ref="E1253:R1253" si="1248">IF($B1253&lt;E$3,1,"")</f>
        <v/>
      </c>
      <c r="F1253" s="6" t="str">
        <f t="shared" si="1248"/>
        <v/>
      </c>
      <c r="G1253" s="6" t="str">
        <f t="shared" si="1248"/>
        <v/>
      </c>
      <c r="H1253" s="6" t="str">
        <f t="shared" si="1248"/>
        <v/>
      </c>
      <c r="I1253" s="6">
        <f t="shared" si="1248"/>
        <v>1</v>
      </c>
      <c r="J1253" s="6">
        <f t="shared" si="1248"/>
        <v>1</v>
      </c>
      <c r="K1253" s="6">
        <f t="shared" si="1248"/>
        <v>1</v>
      </c>
      <c r="L1253" s="6">
        <f t="shared" si="1248"/>
        <v>1</v>
      </c>
      <c r="M1253" s="6">
        <f t="shared" si="1248"/>
        <v>1</v>
      </c>
      <c r="N1253" s="6">
        <f t="shared" si="1248"/>
        <v>1</v>
      </c>
      <c r="O1253" s="6">
        <f t="shared" si="1248"/>
        <v>1</v>
      </c>
      <c r="P1253" s="6">
        <f t="shared" si="1248"/>
        <v>1</v>
      </c>
      <c r="Q1253" s="6">
        <f t="shared" si="1248"/>
        <v>1</v>
      </c>
      <c r="R1253" s="6">
        <f t="shared" si="1248"/>
        <v>1</v>
      </c>
    </row>
    <row r="1254" spans="1:18" ht="13">
      <c r="A1254" s="11" t="s">
        <v>2790</v>
      </c>
      <c r="B1254" s="17">
        <f>VLOOKUP(A1254,list!A:P,16,FALSE)</f>
        <v>45690</v>
      </c>
      <c r="C1254" s="18">
        <f>VLOOKUP(A1254,list!A:P,3,FALSE)</f>
        <v>1050</v>
      </c>
      <c r="D1254" s="6" t="str">
        <f>VLOOKUP(A1254,list!A:P,12,FALSE)</f>
        <v>Piraeus</v>
      </c>
      <c r="E1254" s="6" t="str">
        <f t="shared" ref="E1254:R1254" si="1249">IF($B1254&lt;E$3,1,"")</f>
        <v/>
      </c>
      <c r="F1254" s="6" t="str">
        <f t="shared" si="1249"/>
        <v/>
      </c>
      <c r="G1254" s="6" t="str">
        <f t="shared" si="1249"/>
        <v/>
      </c>
      <c r="H1254" s="6" t="str">
        <f t="shared" si="1249"/>
        <v/>
      </c>
      <c r="I1254" s="6">
        <f t="shared" si="1249"/>
        <v>1</v>
      </c>
      <c r="J1254" s="6">
        <f t="shared" si="1249"/>
        <v>1</v>
      </c>
      <c r="K1254" s="6">
        <f t="shared" si="1249"/>
        <v>1</v>
      </c>
      <c r="L1254" s="6">
        <f t="shared" si="1249"/>
        <v>1</v>
      </c>
      <c r="M1254" s="6">
        <f t="shared" si="1249"/>
        <v>1</v>
      </c>
      <c r="N1254" s="6">
        <f t="shared" si="1249"/>
        <v>1</v>
      </c>
      <c r="O1254" s="6">
        <f t="shared" si="1249"/>
        <v>1</v>
      </c>
      <c r="P1254" s="6">
        <f t="shared" si="1249"/>
        <v>1</v>
      </c>
      <c r="Q1254" s="6">
        <f t="shared" si="1249"/>
        <v>1</v>
      </c>
      <c r="R1254" s="6">
        <f t="shared" si="1249"/>
        <v>1</v>
      </c>
    </row>
    <row r="1255" spans="1:18" ht="13">
      <c r="A1255" s="11" t="s">
        <v>2793</v>
      </c>
      <c r="B1255" s="17">
        <f>VLOOKUP(A1255,list!A:P,16,FALSE)</f>
        <v>45690</v>
      </c>
      <c r="C1255" s="18">
        <f>VLOOKUP(A1255,list!A:P,3,FALSE)</f>
        <v>1070</v>
      </c>
      <c r="D1255" s="6" t="str">
        <f>VLOOKUP(A1255,list!A:P,12,FALSE)</f>
        <v>Piraeus</v>
      </c>
      <c r="E1255" s="6" t="str">
        <f t="shared" ref="E1255:R1255" si="1250">IF($B1255&lt;E$3,1,"")</f>
        <v/>
      </c>
      <c r="F1255" s="6" t="str">
        <f t="shared" si="1250"/>
        <v/>
      </c>
      <c r="G1255" s="6" t="str">
        <f t="shared" si="1250"/>
        <v/>
      </c>
      <c r="H1255" s="6" t="str">
        <f t="shared" si="1250"/>
        <v/>
      </c>
      <c r="I1255" s="6">
        <f t="shared" si="1250"/>
        <v>1</v>
      </c>
      <c r="J1255" s="6">
        <f t="shared" si="1250"/>
        <v>1</v>
      </c>
      <c r="K1255" s="6">
        <f t="shared" si="1250"/>
        <v>1</v>
      </c>
      <c r="L1255" s="6">
        <f t="shared" si="1250"/>
        <v>1</v>
      </c>
      <c r="M1255" s="6">
        <f t="shared" si="1250"/>
        <v>1</v>
      </c>
      <c r="N1255" s="6">
        <f t="shared" si="1250"/>
        <v>1</v>
      </c>
      <c r="O1255" s="6">
        <f t="shared" si="1250"/>
        <v>1</v>
      </c>
      <c r="P1255" s="6">
        <f t="shared" si="1250"/>
        <v>1</v>
      </c>
      <c r="Q1255" s="6">
        <f t="shared" si="1250"/>
        <v>1</v>
      </c>
      <c r="R1255" s="6">
        <f t="shared" si="1250"/>
        <v>1</v>
      </c>
    </row>
    <row r="1256" spans="1:18" ht="13">
      <c r="A1256" s="11" t="s">
        <v>2796</v>
      </c>
      <c r="B1256" s="17">
        <f>VLOOKUP(A1256,list!A:P,16,FALSE)</f>
        <v>45690</v>
      </c>
      <c r="C1256" s="18">
        <f>VLOOKUP(A1256,list!A:P,3,FALSE)</f>
        <v>1170</v>
      </c>
      <c r="D1256" s="6" t="str">
        <f>VLOOKUP(A1256,list!A:P,12,FALSE)</f>
        <v>Chalandri</v>
      </c>
      <c r="E1256" s="6" t="str">
        <f t="shared" ref="E1256:R1256" si="1251">IF($B1256&lt;E$3,1,"")</f>
        <v/>
      </c>
      <c r="F1256" s="6" t="str">
        <f t="shared" si="1251"/>
        <v/>
      </c>
      <c r="G1256" s="6" t="str">
        <f t="shared" si="1251"/>
        <v/>
      </c>
      <c r="H1256" s="6" t="str">
        <f t="shared" si="1251"/>
        <v/>
      </c>
      <c r="I1256" s="6">
        <f t="shared" si="1251"/>
        <v>1</v>
      </c>
      <c r="J1256" s="6">
        <f t="shared" si="1251"/>
        <v>1</v>
      </c>
      <c r="K1256" s="6">
        <f t="shared" si="1251"/>
        <v>1</v>
      </c>
      <c r="L1256" s="6">
        <f t="shared" si="1251"/>
        <v>1</v>
      </c>
      <c r="M1256" s="6">
        <f t="shared" si="1251"/>
        <v>1</v>
      </c>
      <c r="N1256" s="6">
        <f t="shared" si="1251"/>
        <v>1</v>
      </c>
      <c r="O1256" s="6">
        <f t="shared" si="1251"/>
        <v>1</v>
      </c>
      <c r="P1256" s="6">
        <f t="shared" si="1251"/>
        <v>1</v>
      </c>
      <c r="Q1256" s="6">
        <f t="shared" si="1251"/>
        <v>1</v>
      </c>
      <c r="R1256" s="6">
        <f t="shared" si="1251"/>
        <v>1</v>
      </c>
    </row>
    <row r="1257" spans="1:18" ht="13">
      <c r="A1257" s="11" t="s">
        <v>2799</v>
      </c>
      <c r="B1257" s="17">
        <f>VLOOKUP(A1257,list!A:P,16,FALSE)</f>
        <v>45690</v>
      </c>
      <c r="C1257" s="18">
        <f>VLOOKUP(A1257,list!A:P,3,FALSE)</f>
        <v>1170</v>
      </c>
      <c r="D1257" s="6" t="str">
        <f>VLOOKUP(A1257,list!A:P,12,FALSE)</f>
        <v>Ampelokipoi</v>
      </c>
      <c r="E1257" s="6" t="str">
        <f t="shared" ref="E1257:R1257" si="1252">IF($B1257&lt;E$3,1,"")</f>
        <v/>
      </c>
      <c r="F1257" s="6" t="str">
        <f t="shared" si="1252"/>
        <v/>
      </c>
      <c r="G1257" s="6" t="str">
        <f t="shared" si="1252"/>
        <v/>
      </c>
      <c r="H1257" s="6" t="str">
        <f t="shared" si="1252"/>
        <v/>
      </c>
      <c r="I1257" s="6">
        <f t="shared" si="1252"/>
        <v>1</v>
      </c>
      <c r="J1257" s="6">
        <f t="shared" si="1252"/>
        <v>1</v>
      </c>
      <c r="K1257" s="6">
        <f t="shared" si="1252"/>
        <v>1</v>
      </c>
      <c r="L1257" s="6">
        <f t="shared" si="1252"/>
        <v>1</v>
      </c>
      <c r="M1257" s="6">
        <f t="shared" si="1252"/>
        <v>1</v>
      </c>
      <c r="N1257" s="6">
        <f t="shared" si="1252"/>
        <v>1</v>
      </c>
      <c r="O1257" s="6">
        <f t="shared" si="1252"/>
        <v>1</v>
      </c>
      <c r="P1257" s="6">
        <f t="shared" si="1252"/>
        <v>1</v>
      </c>
      <c r="Q1257" s="6">
        <f t="shared" si="1252"/>
        <v>1</v>
      </c>
      <c r="R1257" s="6">
        <f t="shared" si="1252"/>
        <v>1</v>
      </c>
    </row>
    <row r="1258" spans="1:18" ht="13">
      <c r="A1258" s="11" t="s">
        <v>2802</v>
      </c>
      <c r="B1258" s="17">
        <f>VLOOKUP(A1258,list!A:P,16,FALSE)</f>
        <v>45690</v>
      </c>
      <c r="C1258" s="18">
        <f>VLOOKUP(A1258,list!A:P,3,FALSE)</f>
        <v>1190</v>
      </c>
      <c r="D1258" s="6" t="str">
        <f>VLOOKUP(A1258,list!A:P,12,FALSE)</f>
        <v>Marousi</v>
      </c>
      <c r="E1258" s="6" t="str">
        <f t="shared" ref="E1258:R1258" si="1253">IF($B1258&lt;E$3,1,"")</f>
        <v/>
      </c>
      <c r="F1258" s="6" t="str">
        <f t="shared" si="1253"/>
        <v/>
      </c>
      <c r="G1258" s="6" t="str">
        <f t="shared" si="1253"/>
        <v/>
      </c>
      <c r="H1258" s="6" t="str">
        <f t="shared" si="1253"/>
        <v/>
      </c>
      <c r="I1258" s="6">
        <f t="shared" si="1253"/>
        <v>1</v>
      </c>
      <c r="J1258" s="6">
        <f t="shared" si="1253"/>
        <v>1</v>
      </c>
      <c r="K1258" s="6">
        <f t="shared" si="1253"/>
        <v>1</v>
      </c>
      <c r="L1258" s="6">
        <f t="shared" si="1253"/>
        <v>1</v>
      </c>
      <c r="M1258" s="6">
        <f t="shared" si="1253"/>
        <v>1</v>
      </c>
      <c r="N1258" s="6">
        <f t="shared" si="1253"/>
        <v>1</v>
      </c>
      <c r="O1258" s="6">
        <f t="shared" si="1253"/>
        <v>1</v>
      </c>
      <c r="P1258" s="6">
        <f t="shared" si="1253"/>
        <v>1</v>
      </c>
      <c r="Q1258" s="6">
        <f t="shared" si="1253"/>
        <v>1</v>
      </c>
      <c r="R1258" s="6">
        <f t="shared" si="1253"/>
        <v>1</v>
      </c>
    </row>
    <row r="1259" spans="1:18" ht="13">
      <c r="A1259" s="11" t="s">
        <v>2805</v>
      </c>
      <c r="B1259" s="17">
        <f>VLOOKUP(A1259,list!A:P,16,FALSE)</f>
        <v>45690</v>
      </c>
      <c r="C1259" s="18">
        <f>VLOOKUP(A1259,list!A:P,3,FALSE)</f>
        <v>1250</v>
      </c>
      <c r="D1259" s="6" t="str">
        <f>VLOOKUP(A1259,list!A:P,12,FALSE)</f>
        <v>Kifisia</v>
      </c>
      <c r="E1259" s="6" t="str">
        <f t="shared" ref="E1259:R1259" si="1254">IF($B1259&lt;E$3,1,"")</f>
        <v/>
      </c>
      <c r="F1259" s="6" t="str">
        <f t="shared" si="1254"/>
        <v/>
      </c>
      <c r="G1259" s="6" t="str">
        <f t="shared" si="1254"/>
        <v/>
      </c>
      <c r="H1259" s="6" t="str">
        <f t="shared" si="1254"/>
        <v/>
      </c>
      <c r="I1259" s="6">
        <f t="shared" si="1254"/>
        <v>1</v>
      </c>
      <c r="J1259" s="6">
        <f t="shared" si="1254"/>
        <v>1</v>
      </c>
      <c r="K1259" s="6">
        <f t="shared" si="1254"/>
        <v>1</v>
      </c>
      <c r="L1259" s="6">
        <f t="shared" si="1254"/>
        <v>1</v>
      </c>
      <c r="M1259" s="6">
        <f t="shared" si="1254"/>
        <v>1</v>
      </c>
      <c r="N1259" s="6">
        <f t="shared" si="1254"/>
        <v>1</v>
      </c>
      <c r="O1259" s="6">
        <f t="shared" si="1254"/>
        <v>1</v>
      </c>
      <c r="P1259" s="6">
        <f t="shared" si="1254"/>
        <v>1</v>
      </c>
      <c r="Q1259" s="6">
        <f t="shared" si="1254"/>
        <v>1</v>
      </c>
      <c r="R1259" s="6">
        <f t="shared" si="1254"/>
        <v>1</v>
      </c>
    </row>
    <row r="1260" spans="1:18" ht="13">
      <c r="A1260" s="11" t="s">
        <v>4212</v>
      </c>
      <c r="B1260" s="17">
        <f>VLOOKUP(A1260,list!A:P,16,FALSE)</f>
        <v>45690</v>
      </c>
      <c r="C1260" s="18">
        <f>VLOOKUP(A1260,list!A:P,3,FALSE)</f>
        <v>1360</v>
      </c>
      <c r="D1260" s="6" t="str">
        <f>VLOOKUP(A1260,list!A:P,12,FALSE)</f>
        <v>Chalandri</v>
      </c>
      <c r="E1260" s="6" t="str">
        <f t="shared" ref="E1260:R1260" si="1255">IF($B1260&lt;E$3,1,"")</f>
        <v/>
      </c>
      <c r="F1260" s="6" t="str">
        <f t="shared" si="1255"/>
        <v/>
      </c>
      <c r="G1260" s="6" t="str">
        <f t="shared" si="1255"/>
        <v/>
      </c>
      <c r="H1260" s="6" t="str">
        <f t="shared" si="1255"/>
        <v/>
      </c>
      <c r="I1260" s="6">
        <f t="shared" si="1255"/>
        <v>1</v>
      </c>
      <c r="J1260" s="6">
        <f t="shared" si="1255"/>
        <v>1</v>
      </c>
      <c r="K1260" s="6">
        <f t="shared" si="1255"/>
        <v>1</v>
      </c>
      <c r="L1260" s="6">
        <f t="shared" si="1255"/>
        <v>1</v>
      </c>
      <c r="M1260" s="6">
        <f t="shared" si="1255"/>
        <v>1</v>
      </c>
      <c r="N1260" s="6">
        <f t="shared" si="1255"/>
        <v>1</v>
      </c>
      <c r="O1260" s="6">
        <f t="shared" si="1255"/>
        <v>1</v>
      </c>
      <c r="P1260" s="6">
        <f t="shared" si="1255"/>
        <v>1</v>
      </c>
      <c r="Q1260" s="6">
        <f t="shared" si="1255"/>
        <v>1</v>
      </c>
      <c r="R1260" s="6">
        <f t="shared" si="1255"/>
        <v>1</v>
      </c>
    </row>
    <row r="1261" spans="1:18" ht="13">
      <c r="A1261" s="11" t="s">
        <v>4215</v>
      </c>
      <c r="B1261" s="17">
        <f>VLOOKUP(A1261,list!A:P,16,FALSE)</f>
        <v>45690</v>
      </c>
      <c r="C1261" s="18">
        <f>VLOOKUP(A1261,list!A:P,3,FALSE)</f>
        <v>1380</v>
      </c>
      <c r="D1261" s="6" t="str">
        <f>VLOOKUP(A1261,list!A:P,12,FALSE)</f>
        <v>Alimos</v>
      </c>
      <c r="E1261" s="6" t="str">
        <f t="shared" ref="E1261:R1261" si="1256">IF($B1261&lt;E$3,1,"")</f>
        <v/>
      </c>
      <c r="F1261" s="6" t="str">
        <f t="shared" si="1256"/>
        <v/>
      </c>
      <c r="G1261" s="6" t="str">
        <f t="shared" si="1256"/>
        <v/>
      </c>
      <c r="H1261" s="6" t="str">
        <f t="shared" si="1256"/>
        <v/>
      </c>
      <c r="I1261" s="6">
        <f t="shared" si="1256"/>
        <v>1</v>
      </c>
      <c r="J1261" s="6">
        <f t="shared" si="1256"/>
        <v>1</v>
      </c>
      <c r="K1261" s="6">
        <f t="shared" si="1256"/>
        <v>1</v>
      </c>
      <c r="L1261" s="6">
        <f t="shared" si="1256"/>
        <v>1</v>
      </c>
      <c r="M1261" s="6">
        <f t="shared" si="1256"/>
        <v>1</v>
      </c>
      <c r="N1261" s="6">
        <f t="shared" si="1256"/>
        <v>1</v>
      </c>
      <c r="O1261" s="6">
        <f t="shared" si="1256"/>
        <v>1</v>
      </c>
      <c r="P1261" s="6">
        <f t="shared" si="1256"/>
        <v>1</v>
      </c>
      <c r="Q1261" s="6">
        <f t="shared" si="1256"/>
        <v>1</v>
      </c>
      <c r="R1261" s="6">
        <f t="shared" si="1256"/>
        <v>1</v>
      </c>
    </row>
    <row r="1262" spans="1:18" ht="13">
      <c r="A1262" s="11" t="s">
        <v>4218</v>
      </c>
      <c r="B1262" s="17">
        <f>VLOOKUP(A1262,list!A:P,16,FALSE)</f>
        <v>45690</v>
      </c>
      <c r="C1262" s="18">
        <f>VLOOKUP(A1262,list!A:P,3,FALSE)</f>
        <v>1440</v>
      </c>
      <c r="D1262" s="6" t="str">
        <f>VLOOKUP(A1262,list!A:P,12,FALSE)</f>
        <v>Pangrati</v>
      </c>
      <c r="E1262" s="6" t="str">
        <f t="shared" ref="E1262:R1262" si="1257">IF($B1262&lt;E$3,1,"")</f>
        <v/>
      </c>
      <c r="F1262" s="6" t="str">
        <f t="shared" si="1257"/>
        <v/>
      </c>
      <c r="G1262" s="6" t="str">
        <f t="shared" si="1257"/>
        <v/>
      </c>
      <c r="H1262" s="6" t="str">
        <f t="shared" si="1257"/>
        <v/>
      </c>
      <c r="I1262" s="6">
        <f t="shared" si="1257"/>
        <v>1</v>
      </c>
      <c r="J1262" s="6">
        <f t="shared" si="1257"/>
        <v>1</v>
      </c>
      <c r="K1262" s="6">
        <f t="shared" si="1257"/>
        <v>1</v>
      </c>
      <c r="L1262" s="6">
        <f t="shared" si="1257"/>
        <v>1</v>
      </c>
      <c r="M1262" s="6">
        <f t="shared" si="1257"/>
        <v>1</v>
      </c>
      <c r="N1262" s="6">
        <f t="shared" si="1257"/>
        <v>1</v>
      </c>
      <c r="O1262" s="6">
        <f t="shared" si="1257"/>
        <v>1</v>
      </c>
      <c r="P1262" s="6">
        <f t="shared" si="1257"/>
        <v>1</v>
      </c>
      <c r="Q1262" s="6">
        <f t="shared" si="1257"/>
        <v>1</v>
      </c>
      <c r="R1262" s="6">
        <f t="shared" si="1257"/>
        <v>1</v>
      </c>
    </row>
    <row r="1263" spans="1:18" ht="13">
      <c r="A1263" s="11" t="s">
        <v>4220</v>
      </c>
      <c r="B1263" s="17">
        <f>VLOOKUP(A1263,list!A:P,16,FALSE)</f>
        <v>45690</v>
      </c>
      <c r="C1263" s="18">
        <f>VLOOKUP(A1263,list!A:P,3,FALSE)</f>
        <v>1460</v>
      </c>
      <c r="D1263" s="6" t="str">
        <f>VLOOKUP(A1263,list!A:P,12,FALSE)</f>
        <v>Cholargos</v>
      </c>
      <c r="E1263" s="6" t="str">
        <f t="shared" ref="E1263:R1263" si="1258">IF($B1263&lt;E$3,1,"")</f>
        <v/>
      </c>
      <c r="F1263" s="6" t="str">
        <f t="shared" si="1258"/>
        <v/>
      </c>
      <c r="G1263" s="6" t="str">
        <f t="shared" si="1258"/>
        <v/>
      </c>
      <c r="H1263" s="6" t="str">
        <f t="shared" si="1258"/>
        <v/>
      </c>
      <c r="I1263" s="6">
        <f t="shared" si="1258"/>
        <v>1</v>
      </c>
      <c r="J1263" s="6">
        <f t="shared" si="1258"/>
        <v>1</v>
      </c>
      <c r="K1263" s="6">
        <f t="shared" si="1258"/>
        <v>1</v>
      </c>
      <c r="L1263" s="6">
        <f t="shared" si="1258"/>
        <v>1</v>
      </c>
      <c r="M1263" s="6">
        <f t="shared" si="1258"/>
        <v>1</v>
      </c>
      <c r="N1263" s="6">
        <f t="shared" si="1258"/>
        <v>1</v>
      </c>
      <c r="O1263" s="6">
        <f t="shared" si="1258"/>
        <v>1</v>
      </c>
      <c r="P1263" s="6">
        <f t="shared" si="1258"/>
        <v>1</v>
      </c>
      <c r="Q1263" s="6">
        <f t="shared" si="1258"/>
        <v>1</v>
      </c>
      <c r="R1263" s="6">
        <f t="shared" si="1258"/>
        <v>1</v>
      </c>
    </row>
    <row r="1264" spans="1:18" ht="13">
      <c r="A1264" s="11" t="s">
        <v>2808</v>
      </c>
      <c r="B1264" s="17">
        <f>VLOOKUP(A1264,list!A:P,16,FALSE)</f>
        <v>45690</v>
      </c>
      <c r="C1264" s="18">
        <f>VLOOKUP(A1264,list!A:P,3,FALSE)</f>
        <v>1580</v>
      </c>
      <c r="D1264" s="6" t="str">
        <f>VLOOKUP(A1264,list!A:P,12,FALSE)</f>
        <v>Kifisia</v>
      </c>
      <c r="E1264" s="6" t="str">
        <f t="shared" ref="E1264:R1264" si="1259">IF($B1264&lt;E$3,1,"")</f>
        <v/>
      </c>
      <c r="F1264" s="6" t="str">
        <f t="shared" si="1259"/>
        <v/>
      </c>
      <c r="G1264" s="6" t="str">
        <f t="shared" si="1259"/>
        <v/>
      </c>
      <c r="H1264" s="6" t="str">
        <f t="shared" si="1259"/>
        <v/>
      </c>
      <c r="I1264" s="6">
        <f t="shared" si="1259"/>
        <v>1</v>
      </c>
      <c r="J1264" s="6">
        <f t="shared" si="1259"/>
        <v>1</v>
      </c>
      <c r="K1264" s="6">
        <f t="shared" si="1259"/>
        <v>1</v>
      </c>
      <c r="L1264" s="6">
        <f t="shared" si="1259"/>
        <v>1</v>
      </c>
      <c r="M1264" s="6">
        <f t="shared" si="1259"/>
        <v>1</v>
      </c>
      <c r="N1264" s="6">
        <f t="shared" si="1259"/>
        <v>1</v>
      </c>
      <c r="O1264" s="6">
        <f t="shared" si="1259"/>
        <v>1</v>
      </c>
      <c r="P1264" s="6">
        <f t="shared" si="1259"/>
        <v>1</v>
      </c>
      <c r="Q1264" s="6">
        <f t="shared" si="1259"/>
        <v>1</v>
      </c>
      <c r="R1264" s="6">
        <f t="shared" si="1259"/>
        <v>1</v>
      </c>
    </row>
    <row r="1265" spans="1:18" ht="13">
      <c r="A1265" s="11" t="s">
        <v>2811</v>
      </c>
      <c r="B1265" s="17">
        <f>VLOOKUP(A1265,list!A:P,16,FALSE)</f>
        <v>45690</v>
      </c>
      <c r="C1265" s="18">
        <f>VLOOKUP(A1265,list!A:P,3,FALSE)</f>
        <v>1600</v>
      </c>
      <c r="D1265" s="6" t="str">
        <f>VLOOKUP(A1265,list!A:P,12,FALSE)</f>
        <v>Marousi</v>
      </c>
      <c r="E1265" s="6" t="str">
        <f t="shared" ref="E1265:R1265" si="1260">IF($B1265&lt;E$3,1,"")</f>
        <v/>
      </c>
      <c r="F1265" s="6" t="str">
        <f t="shared" si="1260"/>
        <v/>
      </c>
      <c r="G1265" s="6" t="str">
        <f t="shared" si="1260"/>
        <v/>
      </c>
      <c r="H1265" s="6" t="str">
        <f t="shared" si="1260"/>
        <v/>
      </c>
      <c r="I1265" s="6">
        <f t="shared" si="1260"/>
        <v>1</v>
      </c>
      <c r="J1265" s="6">
        <f t="shared" si="1260"/>
        <v>1</v>
      </c>
      <c r="K1265" s="6">
        <f t="shared" si="1260"/>
        <v>1</v>
      </c>
      <c r="L1265" s="6">
        <f t="shared" si="1260"/>
        <v>1</v>
      </c>
      <c r="M1265" s="6">
        <f t="shared" si="1260"/>
        <v>1</v>
      </c>
      <c r="N1265" s="6">
        <f t="shared" si="1260"/>
        <v>1</v>
      </c>
      <c r="O1265" s="6">
        <f t="shared" si="1260"/>
        <v>1</v>
      </c>
      <c r="P1265" s="6">
        <f t="shared" si="1260"/>
        <v>1</v>
      </c>
      <c r="Q1265" s="6">
        <f t="shared" si="1260"/>
        <v>1</v>
      </c>
      <c r="R1265" s="6">
        <f t="shared" si="1260"/>
        <v>1</v>
      </c>
    </row>
    <row r="1266" spans="1:18" ht="13">
      <c r="A1266" s="11" t="s">
        <v>4223</v>
      </c>
      <c r="B1266" s="17">
        <f>VLOOKUP(A1266,list!A:P,16,FALSE)</f>
        <v>45690</v>
      </c>
      <c r="C1266" s="18">
        <f>VLOOKUP(A1266,list!A:P,3,FALSE)</f>
        <v>1600</v>
      </c>
      <c r="D1266" s="6" t="str">
        <f>VLOOKUP(A1266,list!A:P,12,FALSE)</f>
        <v>Marousi</v>
      </c>
      <c r="E1266" s="6" t="str">
        <f t="shared" ref="E1266:R1266" si="1261">IF($B1266&lt;E$3,1,"")</f>
        <v/>
      </c>
      <c r="F1266" s="6" t="str">
        <f t="shared" si="1261"/>
        <v/>
      </c>
      <c r="G1266" s="6" t="str">
        <f t="shared" si="1261"/>
        <v/>
      </c>
      <c r="H1266" s="6" t="str">
        <f t="shared" si="1261"/>
        <v/>
      </c>
      <c r="I1266" s="6">
        <f t="shared" si="1261"/>
        <v>1</v>
      </c>
      <c r="J1266" s="6">
        <f t="shared" si="1261"/>
        <v>1</v>
      </c>
      <c r="K1266" s="6">
        <f t="shared" si="1261"/>
        <v>1</v>
      </c>
      <c r="L1266" s="6">
        <f t="shared" si="1261"/>
        <v>1</v>
      </c>
      <c r="M1266" s="6">
        <f t="shared" si="1261"/>
        <v>1</v>
      </c>
      <c r="N1266" s="6">
        <f t="shared" si="1261"/>
        <v>1</v>
      </c>
      <c r="O1266" s="6">
        <f t="shared" si="1261"/>
        <v>1</v>
      </c>
      <c r="P1266" s="6">
        <f t="shared" si="1261"/>
        <v>1</v>
      </c>
      <c r="Q1266" s="6">
        <f t="shared" si="1261"/>
        <v>1</v>
      </c>
      <c r="R1266" s="6">
        <f t="shared" si="1261"/>
        <v>1</v>
      </c>
    </row>
    <row r="1267" spans="1:18" ht="13">
      <c r="A1267" s="11" t="s">
        <v>2814</v>
      </c>
      <c r="B1267" s="17">
        <f>VLOOKUP(A1267,list!A:P,16,FALSE)</f>
        <v>45690</v>
      </c>
      <c r="C1267" s="18">
        <f>VLOOKUP(A1267,list!A:P,3,FALSE)</f>
        <v>1780</v>
      </c>
      <c r="D1267" s="6" t="str">
        <f>VLOOKUP(A1267,list!A:P,12,FALSE)</f>
        <v>Kolonaki</v>
      </c>
      <c r="E1267" s="6" t="str">
        <f t="shared" ref="E1267:R1267" si="1262">IF($B1267&lt;E$3,1,"")</f>
        <v/>
      </c>
      <c r="F1267" s="6" t="str">
        <f t="shared" si="1262"/>
        <v/>
      </c>
      <c r="G1267" s="6" t="str">
        <f t="shared" si="1262"/>
        <v/>
      </c>
      <c r="H1267" s="6" t="str">
        <f t="shared" si="1262"/>
        <v/>
      </c>
      <c r="I1267" s="6">
        <f t="shared" si="1262"/>
        <v>1</v>
      </c>
      <c r="J1267" s="6">
        <f t="shared" si="1262"/>
        <v>1</v>
      </c>
      <c r="K1267" s="6">
        <f t="shared" si="1262"/>
        <v>1</v>
      </c>
      <c r="L1267" s="6">
        <f t="shared" si="1262"/>
        <v>1</v>
      </c>
      <c r="M1267" s="6">
        <f t="shared" si="1262"/>
        <v>1</v>
      </c>
      <c r="N1267" s="6">
        <f t="shared" si="1262"/>
        <v>1</v>
      </c>
      <c r="O1267" s="6">
        <f t="shared" si="1262"/>
        <v>1</v>
      </c>
      <c r="P1267" s="6">
        <f t="shared" si="1262"/>
        <v>1</v>
      </c>
      <c r="Q1267" s="6">
        <f t="shared" si="1262"/>
        <v>1</v>
      </c>
      <c r="R1267" s="6">
        <f t="shared" si="1262"/>
        <v>1</v>
      </c>
    </row>
    <row r="1268" spans="1:18" ht="13">
      <c r="A1268" s="11" t="s">
        <v>4226</v>
      </c>
      <c r="B1268" s="17">
        <f>VLOOKUP(A1268,list!A:P,16,FALSE)</f>
        <v>45690</v>
      </c>
      <c r="C1268" s="18">
        <f>VLOOKUP(A1268,list!A:P,3,FALSE)</f>
        <v>1860</v>
      </c>
      <c r="D1268" s="6" t="str">
        <f>VLOOKUP(A1268,list!A:P,12,FALSE)</f>
        <v>Psychiko</v>
      </c>
      <c r="E1268" s="6" t="str">
        <f t="shared" ref="E1268:R1268" si="1263">IF($B1268&lt;E$3,1,"")</f>
        <v/>
      </c>
      <c r="F1268" s="6" t="str">
        <f t="shared" si="1263"/>
        <v/>
      </c>
      <c r="G1268" s="6" t="str">
        <f t="shared" si="1263"/>
        <v/>
      </c>
      <c r="H1268" s="6" t="str">
        <f t="shared" si="1263"/>
        <v/>
      </c>
      <c r="I1268" s="6">
        <f t="shared" si="1263"/>
        <v>1</v>
      </c>
      <c r="J1268" s="6">
        <f t="shared" si="1263"/>
        <v>1</v>
      </c>
      <c r="K1268" s="6">
        <f t="shared" si="1263"/>
        <v>1</v>
      </c>
      <c r="L1268" s="6">
        <f t="shared" si="1263"/>
        <v>1</v>
      </c>
      <c r="M1268" s="6">
        <f t="shared" si="1263"/>
        <v>1</v>
      </c>
      <c r="N1268" s="6">
        <f t="shared" si="1263"/>
        <v>1</v>
      </c>
      <c r="O1268" s="6">
        <f t="shared" si="1263"/>
        <v>1</v>
      </c>
      <c r="P1268" s="6">
        <f t="shared" si="1263"/>
        <v>1</v>
      </c>
      <c r="Q1268" s="6">
        <f t="shared" si="1263"/>
        <v>1</v>
      </c>
      <c r="R1268" s="6">
        <f t="shared" si="1263"/>
        <v>1</v>
      </c>
    </row>
    <row r="1269" spans="1:18" ht="13">
      <c r="A1269" s="11" t="s">
        <v>4229</v>
      </c>
      <c r="B1269" s="17">
        <f>VLOOKUP(A1269,list!A:P,16,FALSE)</f>
        <v>45690</v>
      </c>
      <c r="C1269" s="18">
        <f>VLOOKUP(A1269,list!A:P,3,FALSE)</f>
        <v>2100</v>
      </c>
      <c r="D1269" s="6" t="str">
        <f>VLOOKUP(A1269,list!A:P,12,FALSE)</f>
        <v>Neo Psychiko</v>
      </c>
      <c r="E1269" s="6" t="str">
        <f t="shared" ref="E1269:R1269" si="1264">IF($B1269&lt;E$3,1,"")</f>
        <v/>
      </c>
      <c r="F1269" s="6" t="str">
        <f t="shared" si="1264"/>
        <v/>
      </c>
      <c r="G1269" s="6" t="str">
        <f t="shared" si="1264"/>
        <v/>
      </c>
      <c r="H1269" s="6" t="str">
        <f t="shared" si="1264"/>
        <v/>
      </c>
      <c r="I1269" s="6">
        <f t="shared" si="1264"/>
        <v>1</v>
      </c>
      <c r="J1269" s="6">
        <f t="shared" si="1264"/>
        <v>1</v>
      </c>
      <c r="K1269" s="6">
        <f t="shared" si="1264"/>
        <v>1</v>
      </c>
      <c r="L1269" s="6">
        <f t="shared" si="1264"/>
        <v>1</v>
      </c>
      <c r="M1269" s="6">
        <f t="shared" si="1264"/>
        <v>1</v>
      </c>
      <c r="N1269" s="6">
        <f t="shared" si="1264"/>
        <v>1</v>
      </c>
      <c r="O1269" s="6">
        <f t="shared" si="1264"/>
        <v>1</v>
      </c>
      <c r="P1269" s="6">
        <f t="shared" si="1264"/>
        <v>1</v>
      </c>
      <c r="Q1269" s="6">
        <f t="shared" si="1264"/>
        <v>1</v>
      </c>
      <c r="R1269" s="6">
        <f t="shared" si="1264"/>
        <v>1</v>
      </c>
    </row>
    <row r="1270" spans="1:18" ht="13">
      <c r="A1270" s="11" t="s">
        <v>4232</v>
      </c>
      <c r="B1270" s="17">
        <f>VLOOKUP(A1270,list!A:P,16,FALSE)</f>
        <v>45690</v>
      </c>
      <c r="C1270" s="18">
        <f>VLOOKUP(A1270,list!A:P,3,FALSE)</f>
        <v>2130</v>
      </c>
      <c r="D1270" s="6" t="str">
        <f>VLOOKUP(A1270,list!A:P,12,FALSE)</f>
        <v>Nea Erithrea</v>
      </c>
      <c r="E1270" s="6" t="str">
        <f t="shared" ref="E1270:R1270" si="1265">IF($B1270&lt;E$3,1,"")</f>
        <v/>
      </c>
      <c r="F1270" s="6" t="str">
        <f t="shared" si="1265"/>
        <v/>
      </c>
      <c r="G1270" s="6" t="str">
        <f t="shared" si="1265"/>
        <v/>
      </c>
      <c r="H1270" s="6" t="str">
        <f t="shared" si="1265"/>
        <v/>
      </c>
      <c r="I1270" s="6">
        <f t="shared" si="1265"/>
        <v>1</v>
      </c>
      <c r="J1270" s="6">
        <f t="shared" si="1265"/>
        <v>1</v>
      </c>
      <c r="K1270" s="6">
        <f t="shared" si="1265"/>
        <v>1</v>
      </c>
      <c r="L1270" s="6">
        <f t="shared" si="1265"/>
        <v>1</v>
      </c>
      <c r="M1270" s="6">
        <f t="shared" si="1265"/>
        <v>1</v>
      </c>
      <c r="N1270" s="6">
        <f t="shared" si="1265"/>
        <v>1</v>
      </c>
      <c r="O1270" s="6">
        <f t="shared" si="1265"/>
        <v>1</v>
      </c>
      <c r="P1270" s="6">
        <f t="shared" si="1265"/>
        <v>1</v>
      </c>
      <c r="Q1270" s="6">
        <f t="shared" si="1265"/>
        <v>1</v>
      </c>
      <c r="R1270" s="6">
        <f t="shared" si="1265"/>
        <v>1</v>
      </c>
    </row>
    <row r="1271" spans="1:18" ht="13">
      <c r="A1271" s="11" t="s">
        <v>4235</v>
      </c>
      <c r="B1271" s="17">
        <f>VLOOKUP(A1271,list!A:P,16,FALSE)</f>
        <v>45690</v>
      </c>
      <c r="C1271" s="18">
        <f>VLOOKUP(A1271,list!A:P,3,FALSE)</f>
        <v>2220</v>
      </c>
      <c r="D1271" s="6" t="str">
        <f>VLOOKUP(A1271,list!A:P,12,FALSE)</f>
        <v>Stavros Niarchos Park Area</v>
      </c>
      <c r="E1271" s="6" t="str">
        <f t="shared" ref="E1271:R1271" si="1266">IF($B1271&lt;E$3,1,"")</f>
        <v/>
      </c>
      <c r="F1271" s="6" t="str">
        <f t="shared" si="1266"/>
        <v/>
      </c>
      <c r="G1271" s="6" t="str">
        <f t="shared" si="1266"/>
        <v/>
      </c>
      <c r="H1271" s="6" t="str">
        <f t="shared" si="1266"/>
        <v/>
      </c>
      <c r="I1271" s="6">
        <f t="shared" si="1266"/>
        <v>1</v>
      </c>
      <c r="J1271" s="6">
        <f t="shared" si="1266"/>
        <v>1</v>
      </c>
      <c r="K1271" s="6">
        <f t="shared" si="1266"/>
        <v>1</v>
      </c>
      <c r="L1271" s="6">
        <f t="shared" si="1266"/>
        <v>1</v>
      </c>
      <c r="M1271" s="6">
        <f t="shared" si="1266"/>
        <v>1</v>
      </c>
      <c r="N1271" s="6">
        <f t="shared" si="1266"/>
        <v>1</v>
      </c>
      <c r="O1271" s="6">
        <f t="shared" si="1266"/>
        <v>1</v>
      </c>
      <c r="P1271" s="6">
        <f t="shared" si="1266"/>
        <v>1</v>
      </c>
      <c r="Q1271" s="6">
        <f t="shared" si="1266"/>
        <v>1</v>
      </c>
      <c r="R1271" s="6">
        <f t="shared" si="1266"/>
        <v>1</v>
      </c>
    </row>
    <row r="1272" spans="1:18" ht="13">
      <c r="A1272" s="11" t="s">
        <v>2817</v>
      </c>
      <c r="B1272" s="17">
        <f>VLOOKUP(A1272,list!A:P,16,FALSE)</f>
        <v>45993</v>
      </c>
      <c r="C1272" s="18">
        <f>VLOOKUP(A1272,list!A:P,3,FALSE)</f>
        <v>1030</v>
      </c>
      <c r="D1272" s="6" t="str">
        <f>VLOOKUP(A1272,list!A:P,12,FALSE)</f>
        <v>Marousi</v>
      </c>
      <c r="E1272" s="6" t="str">
        <f t="shared" ref="E1272:R1272" si="1267">IF($B1272&lt;E$3,1,"")</f>
        <v/>
      </c>
      <c r="F1272" s="6" t="str">
        <f t="shared" si="1267"/>
        <v/>
      </c>
      <c r="G1272" s="6" t="str">
        <f t="shared" si="1267"/>
        <v/>
      </c>
      <c r="H1272" s="6" t="str">
        <f t="shared" si="1267"/>
        <v/>
      </c>
      <c r="I1272" s="6" t="str">
        <f t="shared" si="1267"/>
        <v/>
      </c>
      <c r="J1272" s="6" t="str">
        <f t="shared" si="1267"/>
        <v/>
      </c>
      <c r="K1272" s="6" t="str">
        <f t="shared" si="1267"/>
        <v/>
      </c>
      <c r="L1272" s="6" t="str">
        <f t="shared" si="1267"/>
        <v/>
      </c>
      <c r="M1272" s="6" t="str">
        <f t="shared" si="1267"/>
        <v/>
      </c>
      <c r="N1272" s="6" t="str">
        <f t="shared" si="1267"/>
        <v/>
      </c>
      <c r="O1272" s="6" t="str">
        <f t="shared" si="1267"/>
        <v/>
      </c>
      <c r="P1272" s="6" t="str">
        <f t="shared" si="1267"/>
        <v/>
      </c>
      <c r="Q1272" s="6" t="str">
        <f t="shared" si="1267"/>
        <v/>
      </c>
      <c r="R1272" s="6" t="str">
        <f t="shared" si="1267"/>
        <v/>
      </c>
    </row>
    <row r="1273" spans="1:18" ht="13">
      <c r="A1273" s="11" t="s">
        <v>4238</v>
      </c>
      <c r="B1273" s="17">
        <f>VLOOKUP(A1273,list!A:P,16,FALSE)</f>
        <v>45993</v>
      </c>
      <c r="C1273" s="18">
        <f>VLOOKUP(A1273,list!A:P,3,FALSE)</f>
        <v>1670</v>
      </c>
      <c r="D1273" s="6" t="str">
        <f>VLOOKUP(A1273,list!A:P,12,FALSE)</f>
        <v>Chalandri</v>
      </c>
      <c r="E1273" s="6" t="str">
        <f t="shared" ref="E1273:R1273" si="1268">IF($B1273&lt;E$3,1,"")</f>
        <v/>
      </c>
      <c r="F1273" s="6" t="str">
        <f t="shared" si="1268"/>
        <v/>
      </c>
      <c r="G1273" s="6" t="str">
        <f t="shared" si="1268"/>
        <v/>
      </c>
      <c r="H1273" s="6" t="str">
        <f t="shared" si="1268"/>
        <v/>
      </c>
      <c r="I1273" s="6" t="str">
        <f t="shared" si="1268"/>
        <v/>
      </c>
      <c r="J1273" s="6" t="str">
        <f t="shared" si="1268"/>
        <v/>
      </c>
      <c r="K1273" s="6" t="str">
        <f t="shared" si="1268"/>
        <v/>
      </c>
      <c r="L1273" s="6" t="str">
        <f t="shared" si="1268"/>
        <v/>
      </c>
      <c r="M1273" s="6" t="str">
        <f t="shared" si="1268"/>
        <v/>
      </c>
      <c r="N1273" s="6" t="str">
        <f t="shared" si="1268"/>
        <v/>
      </c>
      <c r="O1273" s="6" t="str">
        <f t="shared" si="1268"/>
        <v/>
      </c>
      <c r="P1273" s="6" t="str">
        <f t="shared" si="1268"/>
        <v/>
      </c>
      <c r="Q1273" s="6" t="str">
        <f t="shared" si="1268"/>
        <v/>
      </c>
      <c r="R1273" s="6" t="str">
        <f t="shared" si="1268"/>
        <v/>
      </c>
    </row>
    <row r="1274" spans="1:18" ht="13">
      <c r="A1274" s="11" t="s">
        <v>4241</v>
      </c>
      <c r="B1274" s="17">
        <f>VLOOKUP(A1274,list!A:P,16,FALSE)</f>
        <v>45993</v>
      </c>
      <c r="C1274" s="18">
        <f>VLOOKUP(A1274,list!A:P,3,FALSE)</f>
        <v>1840</v>
      </c>
      <c r="D1274" s="6" t="str">
        <f>VLOOKUP(A1274,list!A:P,12,FALSE)</f>
        <v>Kifisia</v>
      </c>
      <c r="E1274" s="6" t="str">
        <f t="shared" ref="E1274:R1274" si="1269">IF($B1274&lt;E$3,1,"")</f>
        <v/>
      </c>
      <c r="F1274" s="6" t="str">
        <f t="shared" si="1269"/>
        <v/>
      </c>
      <c r="G1274" s="6" t="str">
        <f t="shared" si="1269"/>
        <v/>
      </c>
      <c r="H1274" s="6" t="str">
        <f t="shared" si="1269"/>
        <v/>
      </c>
      <c r="I1274" s="6" t="str">
        <f t="shared" si="1269"/>
        <v/>
      </c>
      <c r="J1274" s="6" t="str">
        <f t="shared" si="1269"/>
        <v/>
      </c>
      <c r="K1274" s="6" t="str">
        <f t="shared" si="1269"/>
        <v/>
      </c>
      <c r="L1274" s="6" t="str">
        <f t="shared" si="1269"/>
        <v/>
      </c>
      <c r="M1274" s="6" t="str">
        <f t="shared" si="1269"/>
        <v/>
      </c>
      <c r="N1274" s="6" t="str">
        <f t="shared" si="1269"/>
        <v/>
      </c>
      <c r="O1274" s="6" t="str">
        <f t="shared" si="1269"/>
        <v/>
      </c>
      <c r="P1274" s="6" t="str">
        <f t="shared" si="1269"/>
        <v/>
      </c>
      <c r="Q1274" s="6" t="str">
        <f t="shared" si="1269"/>
        <v/>
      </c>
      <c r="R1274" s="6" t="str">
        <f t="shared" si="1269"/>
        <v/>
      </c>
    </row>
    <row r="1275" spans="1:18" ht="13">
      <c r="A1275" s="11" t="s">
        <v>4244</v>
      </c>
      <c r="B1275" s="17">
        <f>VLOOKUP(A1275,list!A:P,16,FALSE)</f>
        <v>45993</v>
      </c>
      <c r="C1275" s="18">
        <f>VLOOKUP(A1275,list!A:P,3,FALSE)</f>
        <v>2540</v>
      </c>
      <c r="D1275" s="6" t="str">
        <f>VLOOKUP(A1275,list!A:P,12,FALSE)</f>
        <v>Psychiko</v>
      </c>
      <c r="E1275" s="6" t="str">
        <f t="shared" ref="E1275:R1275" si="1270">IF($B1275&lt;E$3,1,"")</f>
        <v/>
      </c>
      <c r="F1275" s="6" t="str">
        <f t="shared" si="1270"/>
        <v/>
      </c>
      <c r="G1275" s="6" t="str">
        <f t="shared" si="1270"/>
        <v/>
      </c>
      <c r="H1275" s="6" t="str">
        <f t="shared" si="1270"/>
        <v/>
      </c>
      <c r="I1275" s="6" t="str">
        <f t="shared" si="1270"/>
        <v/>
      </c>
      <c r="J1275" s="6" t="str">
        <f t="shared" si="1270"/>
        <v/>
      </c>
      <c r="K1275" s="6" t="str">
        <f t="shared" si="1270"/>
        <v/>
      </c>
      <c r="L1275" s="6" t="str">
        <f t="shared" si="1270"/>
        <v/>
      </c>
      <c r="M1275" s="6" t="str">
        <f t="shared" si="1270"/>
        <v/>
      </c>
      <c r="N1275" s="6" t="str">
        <f t="shared" si="1270"/>
        <v/>
      </c>
      <c r="O1275" s="6" t="str">
        <f t="shared" si="1270"/>
        <v/>
      </c>
      <c r="P1275" s="6" t="str">
        <f t="shared" si="1270"/>
        <v/>
      </c>
      <c r="Q1275" s="6" t="str">
        <f t="shared" si="1270"/>
        <v/>
      </c>
      <c r="R1275" s="6" t="str">
        <f t="shared" si="1270"/>
        <v/>
      </c>
    </row>
    <row r="1276" spans="1:18" ht="13">
      <c r="A1276" s="11" t="s">
        <v>4247</v>
      </c>
      <c r="B1276" s="17">
        <f>VLOOKUP(A1276,list!A:P,16,FALSE)</f>
        <v>45628</v>
      </c>
      <c r="C1276" s="18">
        <f>VLOOKUP(A1276,list!A:P,3,FALSE)</f>
        <v>930</v>
      </c>
      <c r="D1276" s="6" t="str">
        <f>VLOOKUP(A1276,list!A:P,12,FALSE)</f>
        <v>Marousi</v>
      </c>
      <c r="E1276" s="6" t="str">
        <f t="shared" ref="E1276:R1276" si="1271">IF($B1276&lt;E$3,1,"")</f>
        <v/>
      </c>
      <c r="F1276" s="6" t="str">
        <f t="shared" si="1271"/>
        <v/>
      </c>
      <c r="G1276" s="6">
        <f t="shared" si="1271"/>
        <v>1</v>
      </c>
      <c r="H1276" s="6">
        <f t="shared" si="1271"/>
        <v>1</v>
      </c>
      <c r="I1276" s="6">
        <f t="shared" si="1271"/>
        <v>1</v>
      </c>
      <c r="J1276" s="6">
        <f t="shared" si="1271"/>
        <v>1</v>
      </c>
      <c r="K1276" s="6">
        <f t="shared" si="1271"/>
        <v>1</v>
      </c>
      <c r="L1276" s="6">
        <f t="shared" si="1271"/>
        <v>1</v>
      </c>
      <c r="M1276" s="6">
        <f t="shared" si="1271"/>
        <v>1</v>
      </c>
      <c r="N1276" s="6">
        <f t="shared" si="1271"/>
        <v>1</v>
      </c>
      <c r="O1276" s="6">
        <f t="shared" si="1271"/>
        <v>1</v>
      </c>
      <c r="P1276" s="6">
        <f t="shared" si="1271"/>
        <v>1</v>
      </c>
      <c r="Q1276" s="6">
        <f t="shared" si="1271"/>
        <v>1</v>
      </c>
      <c r="R1276" s="6">
        <f t="shared" si="1271"/>
        <v>1</v>
      </c>
    </row>
    <row r="1277" spans="1:18" ht="13">
      <c r="A1277" s="11" t="s">
        <v>796</v>
      </c>
      <c r="B1277" s="17">
        <f>VLOOKUP(A1277,list!A:P,16,FALSE)</f>
        <v>45871</v>
      </c>
      <c r="C1277" s="18">
        <f>VLOOKUP(A1277,list!A:P,3,FALSE)</f>
        <v>760</v>
      </c>
      <c r="D1277" s="6" t="str">
        <f>VLOOKUP(A1277,list!A:P,12,FALSE)</f>
        <v>Ampelokipoi</v>
      </c>
      <c r="E1277" s="6" t="str">
        <f t="shared" ref="E1277:R1277" si="1272">IF($B1277&lt;E$3,1,"")</f>
        <v/>
      </c>
      <c r="F1277" s="6" t="str">
        <f t="shared" si="1272"/>
        <v/>
      </c>
      <c r="G1277" s="6" t="str">
        <f t="shared" si="1272"/>
        <v/>
      </c>
      <c r="H1277" s="6" t="str">
        <f t="shared" si="1272"/>
        <v/>
      </c>
      <c r="I1277" s="6" t="str">
        <f t="shared" si="1272"/>
        <v/>
      </c>
      <c r="J1277" s="6" t="str">
        <f t="shared" si="1272"/>
        <v/>
      </c>
      <c r="K1277" s="6" t="str">
        <f t="shared" si="1272"/>
        <v/>
      </c>
      <c r="L1277" s="6" t="str">
        <f t="shared" si="1272"/>
        <v/>
      </c>
      <c r="M1277" s="6" t="str">
        <f t="shared" si="1272"/>
        <v/>
      </c>
      <c r="N1277" s="6" t="str">
        <f t="shared" si="1272"/>
        <v/>
      </c>
      <c r="O1277" s="6">
        <f t="shared" si="1272"/>
        <v>1</v>
      </c>
      <c r="P1277" s="6">
        <f t="shared" si="1272"/>
        <v>1</v>
      </c>
      <c r="Q1277" s="6">
        <f t="shared" si="1272"/>
        <v>1</v>
      </c>
      <c r="R1277" s="6">
        <f t="shared" si="1272"/>
        <v>1</v>
      </c>
    </row>
    <row r="1278" spans="1:18" ht="13">
      <c r="A1278" s="11" t="s">
        <v>2820</v>
      </c>
      <c r="B1278" s="17">
        <f>VLOOKUP(A1278,list!A:P,16,FALSE)</f>
        <v>45871</v>
      </c>
      <c r="C1278" s="18">
        <f>VLOOKUP(A1278,list!A:P,3,FALSE)</f>
        <v>1020</v>
      </c>
      <c r="D1278" s="6" t="str">
        <f>VLOOKUP(A1278,list!A:P,12,FALSE)</f>
        <v>Ampelokipoi</v>
      </c>
      <c r="E1278" s="6" t="str">
        <f t="shared" ref="E1278:R1278" si="1273">IF($B1278&lt;E$3,1,"")</f>
        <v/>
      </c>
      <c r="F1278" s="6" t="str">
        <f t="shared" si="1273"/>
        <v/>
      </c>
      <c r="G1278" s="6" t="str">
        <f t="shared" si="1273"/>
        <v/>
      </c>
      <c r="H1278" s="6" t="str">
        <f t="shared" si="1273"/>
        <v/>
      </c>
      <c r="I1278" s="6" t="str">
        <f t="shared" si="1273"/>
        <v/>
      </c>
      <c r="J1278" s="6" t="str">
        <f t="shared" si="1273"/>
        <v/>
      </c>
      <c r="K1278" s="6" t="str">
        <f t="shared" si="1273"/>
        <v/>
      </c>
      <c r="L1278" s="6" t="str">
        <f t="shared" si="1273"/>
        <v/>
      </c>
      <c r="M1278" s="6" t="str">
        <f t="shared" si="1273"/>
        <v/>
      </c>
      <c r="N1278" s="6" t="str">
        <f t="shared" si="1273"/>
        <v/>
      </c>
      <c r="O1278" s="6">
        <f t="shared" si="1273"/>
        <v>1</v>
      </c>
      <c r="P1278" s="6">
        <f t="shared" si="1273"/>
        <v>1</v>
      </c>
      <c r="Q1278" s="6">
        <f t="shared" si="1273"/>
        <v>1</v>
      </c>
      <c r="R1278" s="6">
        <f t="shared" si="1273"/>
        <v>1</v>
      </c>
    </row>
    <row r="1279" spans="1:18" ht="13">
      <c r="A1279" s="11" t="s">
        <v>2823</v>
      </c>
      <c r="B1279" s="17">
        <f>VLOOKUP(A1279,list!A:P,16,FALSE)</f>
        <v>45871</v>
      </c>
      <c r="C1279" s="18">
        <f>VLOOKUP(A1279,list!A:P,3,FALSE)</f>
        <v>1020</v>
      </c>
      <c r="D1279" s="6" t="str">
        <f>VLOOKUP(A1279,list!A:P,12,FALSE)</f>
        <v>Pangrati</v>
      </c>
      <c r="E1279" s="6" t="str">
        <f t="shared" ref="E1279:R1279" si="1274">IF($B1279&lt;E$3,1,"")</f>
        <v/>
      </c>
      <c r="F1279" s="6" t="str">
        <f t="shared" si="1274"/>
        <v/>
      </c>
      <c r="G1279" s="6" t="str">
        <f t="shared" si="1274"/>
        <v/>
      </c>
      <c r="H1279" s="6" t="str">
        <f t="shared" si="1274"/>
        <v/>
      </c>
      <c r="I1279" s="6" t="str">
        <f t="shared" si="1274"/>
        <v/>
      </c>
      <c r="J1279" s="6" t="str">
        <f t="shared" si="1274"/>
        <v/>
      </c>
      <c r="K1279" s="6" t="str">
        <f t="shared" si="1274"/>
        <v/>
      </c>
      <c r="L1279" s="6" t="str">
        <f t="shared" si="1274"/>
        <v/>
      </c>
      <c r="M1279" s="6" t="str">
        <f t="shared" si="1274"/>
        <v/>
      </c>
      <c r="N1279" s="6" t="str">
        <f t="shared" si="1274"/>
        <v/>
      </c>
      <c r="O1279" s="6">
        <f t="shared" si="1274"/>
        <v>1</v>
      </c>
      <c r="P1279" s="6">
        <f t="shared" si="1274"/>
        <v>1</v>
      </c>
      <c r="Q1279" s="6">
        <f t="shared" si="1274"/>
        <v>1</v>
      </c>
      <c r="R1279" s="6">
        <f t="shared" si="1274"/>
        <v>1</v>
      </c>
    </row>
    <row r="1280" spans="1:18" ht="13">
      <c r="A1280" s="11" t="s">
        <v>2826</v>
      </c>
      <c r="B1280" s="17">
        <f>VLOOKUP(A1280,list!A:P,16,FALSE)</f>
        <v>45871</v>
      </c>
      <c r="C1280" s="18">
        <f>VLOOKUP(A1280,list!A:P,3,FALSE)</f>
        <v>1040</v>
      </c>
      <c r="D1280" s="6" t="str">
        <f>VLOOKUP(A1280,list!A:P,12,FALSE)</f>
        <v>Pangrati</v>
      </c>
      <c r="E1280" s="6" t="str">
        <f t="shared" ref="E1280:R1280" si="1275">IF($B1280&lt;E$3,1,"")</f>
        <v/>
      </c>
      <c r="F1280" s="6" t="str">
        <f t="shared" si="1275"/>
        <v/>
      </c>
      <c r="G1280" s="6" t="str">
        <f t="shared" si="1275"/>
        <v/>
      </c>
      <c r="H1280" s="6" t="str">
        <f t="shared" si="1275"/>
        <v/>
      </c>
      <c r="I1280" s="6" t="str">
        <f t="shared" si="1275"/>
        <v/>
      </c>
      <c r="J1280" s="6" t="str">
        <f t="shared" si="1275"/>
        <v/>
      </c>
      <c r="K1280" s="6" t="str">
        <f t="shared" si="1275"/>
        <v/>
      </c>
      <c r="L1280" s="6" t="str">
        <f t="shared" si="1275"/>
        <v/>
      </c>
      <c r="M1280" s="6" t="str">
        <f t="shared" si="1275"/>
        <v/>
      </c>
      <c r="N1280" s="6" t="str">
        <f t="shared" si="1275"/>
        <v/>
      </c>
      <c r="O1280" s="6">
        <f t="shared" si="1275"/>
        <v>1</v>
      </c>
      <c r="P1280" s="6">
        <f t="shared" si="1275"/>
        <v>1</v>
      </c>
      <c r="Q1280" s="6">
        <f t="shared" si="1275"/>
        <v>1</v>
      </c>
      <c r="R1280" s="6">
        <f t="shared" si="1275"/>
        <v>1</v>
      </c>
    </row>
    <row r="1281" spans="1:18" ht="13">
      <c r="A1281" s="11" t="s">
        <v>2829</v>
      </c>
      <c r="B1281" s="17">
        <f>VLOOKUP(A1281,list!A:P,16,FALSE)</f>
        <v>45871</v>
      </c>
      <c r="C1281" s="18">
        <f>VLOOKUP(A1281,list!A:P,3,FALSE)</f>
        <v>1050</v>
      </c>
      <c r="D1281" s="6" t="str">
        <f>VLOOKUP(A1281,list!A:P,12,FALSE)</f>
        <v>Pangrati</v>
      </c>
      <c r="E1281" s="6" t="str">
        <f t="shared" ref="E1281:R1281" si="1276">IF($B1281&lt;E$3,1,"")</f>
        <v/>
      </c>
      <c r="F1281" s="6" t="str">
        <f t="shared" si="1276"/>
        <v/>
      </c>
      <c r="G1281" s="6" t="str">
        <f t="shared" si="1276"/>
        <v/>
      </c>
      <c r="H1281" s="6" t="str">
        <f t="shared" si="1276"/>
        <v/>
      </c>
      <c r="I1281" s="6" t="str">
        <f t="shared" si="1276"/>
        <v/>
      </c>
      <c r="J1281" s="6" t="str">
        <f t="shared" si="1276"/>
        <v/>
      </c>
      <c r="K1281" s="6" t="str">
        <f t="shared" si="1276"/>
        <v/>
      </c>
      <c r="L1281" s="6" t="str">
        <f t="shared" si="1276"/>
        <v/>
      </c>
      <c r="M1281" s="6" t="str">
        <f t="shared" si="1276"/>
        <v/>
      </c>
      <c r="N1281" s="6" t="str">
        <f t="shared" si="1276"/>
        <v/>
      </c>
      <c r="O1281" s="6">
        <f t="shared" si="1276"/>
        <v>1</v>
      </c>
      <c r="P1281" s="6">
        <f t="shared" si="1276"/>
        <v>1</v>
      </c>
      <c r="Q1281" s="6">
        <f t="shared" si="1276"/>
        <v>1</v>
      </c>
      <c r="R1281" s="6">
        <f t="shared" si="1276"/>
        <v>1</v>
      </c>
    </row>
    <row r="1282" spans="1:18" ht="13">
      <c r="A1282" s="11" t="s">
        <v>4250</v>
      </c>
      <c r="B1282" s="17">
        <f>VLOOKUP(A1282,list!A:P,16,FALSE)</f>
        <v>45871</v>
      </c>
      <c r="C1282" s="18">
        <f>VLOOKUP(A1282,list!A:P,3,FALSE)</f>
        <v>1090</v>
      </c>
      <c r="D1282" s="6" t="str">
        <f>VLOOKUP(A1282,list!A:P,12,FALSE)</f>
        <v>Ampelokipoi</v>
      </c>
      <c r="E1282" s="6" t="str">
        <f t="shared" ref="E1282:R1282" si="1277">IF($B1282&lt;E$3,1,"")</f>
        <v/>
      </c>
      <c r="F1282" s="6" t="str">
        <f t="shared" si="1277"/>
        <v/>
      </c>
      <c r="G1282" s="6" t="str">
        <f t="shared" si="1277"/>
        <v/>
      </c>
      <c r="H1282" s="6" t="str">
        <f t="shared" si="1277"/>
        <v/>
      </c>
      <c r="I1282" s="6" t="str">
        <f t="shared" si="1277"/>
        <v/>
      </c>
      <c r="J1282" s="6" t="str">
        <f t="shared" si="1277"/>
        <v/>
      </c>
      <c r="K1282" s="6" t="str">
        <f t="shared" si="1277"/>
        <v/>
      </c>
      <c r="L1282" s="6" t="str">
        <f t="shared" si="1277"/>
        <v/>
      </c>
      <c r="M1282" s="6" t="str">
        <f t="shared" si="1277"/>
        <v/>
      </c>
      <c r="N1282" s="6" t="str">
        <f t="shared" si="1277"/>
        <v/>
      </c>
      <c r="O1282" s="6">
        <f t="shared" si="1277"/>
        <v>1</v>
      </c>
      <c r="P1282" s="6">
        <f t="shared" si="1277"/>
        <v>1</v>
      </c>
      <c r="Q1282" s="6">
        <f t="shared" si="1277"/>
        <v>1</v>
      </c>
      <c r="R1282" s="6">
        <f t="shared" si="1277"/>
        <v>1</v>
      </c>
    </row>
    <row r="1283" spans="1:18" ht="13">
      <c r="A1283" s="11" t="s">
        <v>2832</v>
      </c>
      <c r="B1283" s="17">
        <f>VLOOKUP(A1283,list!A:P,16,FALSE)</f>
        <v>45871</v>
      </c>
      <c r="C1283" s="18">
        <f>VLOOKUP(A1283,list!A:P,3,FALSE)</f>
        <v>1110</v>
      </c>
      <c r="D1283" s="6" t="str">
        <f>VLOOKUP(A1283,list!A:P,12,FALSE)</f>
        <v>Agia Paraskevi</v>
      </c>
      <c r="E1283" s="6" t="str">
        <f t="shared" ref="E1283:R1283" si="1278">IF($B1283&lt;E$3,1,"")</f>
        <v/>
      </c>
      <c r="F1283" s="6" t="str">
        <f t="shared" si="1278"/>
        <v/>
      </c>
      <c r="G1283" s="6" t="str">
        <f t="shared" si="1278"/>
        <v/>
      </c>
      <c r="H1283" s="6" t="str">
        <f t="shared" si="1278"/>
        <v/>
      </c>
      <c r="I1283" s="6" t="str">
        <f t="shared" si="1278"/>
        <v/>
      </c>
      <c r="J1283" s="6" t="str">
        <f t="shared" si="1278"/>
        <v/>
      </c>
      <c r="K1283" s="6" t="str">
        <f t="shared" si="1278"/>
        <v/>
      </c>
      <c r="L1283" s="6" t="str">
        <f t="shared" si="1278"/>
        <v/>
      </c>
      <c r="M1283" s="6" t="str">
        <f t="shared" si="1278"/>
        <v/>
      </c>
      <c r="N1283" s="6" t="str">
        <f t="shared" si="1278"/>
        <v/>
      </c>
      <c r="O1283" s="6">
        <f t="shared" si="1278"/>
        <v>1</v>
      </c>
      <c r="P1283" s="6">
        <f t="shared" si="1278"/>
        <v>1</v>
      </c>
      <c r="Q1283" s="6">
        <f t="shared" si="1278"/>
        <v>1</v>
      </c>
      <c r="R1283" s="6">
        <f t="shared" si="1278"/>
        <v>1</v>
      </c>
    </row>
    <row r="1284" spans="1:18" ht="13">
      <c r="A1284" s="11" t="s">
        <v>2835</v>
      </c>
      <c r="B1284" s="17">
        <f>VLOOKUP(A1284,list!A:P,16,FALSE)</f>
        <v>45871</v>
      </c>
      <c r="C1284" s="18">
        <f>VLOOKUP(A1284,list!A:P,3,FALSE)</f>
        <v>1350</v>
      </c>
      <c r="D1284" s="6" t="str">
        <f>VLOOKUP(A1284,list!A:P,12,FALSE)</f>
        <v>Psychiko</v>
      </c>
      <c r="E1284" s="6" t="str">
        <f t="shared" ref="E1284:R1284" si="1279">IF($B1284&lt;E$3,1,"")</f>
        <v/>
      </c>
      <c r="F1284" s="6" t="str">
        <f t="shared" si="1279"/>
        <v/>
      </c>
      <c r="G1284" s="6" t="str">
        <f t="shared" si="1279"/>
        <v/>
      </c>
      <c r="H1284" s="6" t="str">
        <f t="shared" si="1279"/>
        <v/>
      </c>
      <c r="I1284" s="6" t="str">
        <f t="shared" si="1279"/>
        <v/>
      </c>
      <c r="J1284" s="6" t="str">
        <f t="shared" si="1279"/>
        <v/>
      </c>
      <c r="K1284" s="6" t="str">
        <f t="shared" si="1279"/>
        <v/>
      </c>
      <c r="L1284" s="6" t="str">
        <f t="shared" si="1279"/>
        <v/>
      </c>
      <c r="M1284" s="6" t="str">
        <f t="shared" si="1279"/>
        <v/>
      </c>
      <c r="N1284" s="6" t="str">
        <f t="shared" si="1279"/>
        <v/>
      </c>
      <c r="O1284" s="6">
        <f t="shared" si="1279"/>
        <v>1</v>
      </c>
      <c r="P1284" s="6">
        <f t="shared" si="1279"/>
        <v>1</v>
      </c>
      <c r="Q1284" s="6">
        <f t="shared" si="1279"/>
        <v>1</v>
      </c>
      <c r="R1284" s="6">
        <f t="shared" si="1279"/>
        <v>1</v>
      </c>
    </row>
    <row r="1285" spans="1:18" ht="13">
      <c r="A1285" s="11" t="s">
        <v>2838</v>
      </c>
      <c r="B1285" s="17">
        <f>VLOOKUP(A1285,list!A:P,16,FALSE)</f>
        <v>45871</v>
      </c>
      <c r="C1285" s="18">
        <f>VLOOKUP(A1285,list!A:P,3,FALSE)</f>
        <v>1390</v>
      </c>
      <c r="D1285" s="6" t="str">
        <f>VLOOKUP(A1285,list!A:P,12,FALSE)</f>
        <v>Kifisia</v>
      </c>
      <c r="E1285" s="6" t="str">
        <f t="shared" ref="E1285:R1285" si="1280">IF($B1285&lt;E$3,1,"")</f>
        <v/>
      </c>
      <c r="F1285" s="6" t="str">
        <f t="shared" si="1280"/>
        <v/>
      </c>
      <c r="G1285" s="6" t="str">
        <f t="shared" si="1280"/>
        <v/>
      </c>
      <c r="H1285" s="6" t="str">
        <f t="shared" si="1280"/>
        <v/>
      </c>
      <c r="I1285" s="6" t="str">
        <f t="shared" si="1280"/>
        <v/>
      </c>
      <c r="J1285" s="6" t="str">
        <f t="shared" si="1280"/>
        <v/>
      </c>
      <c r="K1285" s="6" t="str">
        <f t="shared" si="1280"/>
        <v/>
      </c>
      <c r="L1285" s="6" t="str">
        <f t="shared" si="1280"/>
        <v/>
      </c>
      <c r="M1285" s="6" t="str">
        <f t="shared" si="1280"/>
        <v/>
      </c>
      <c r="N1285" s="6" t="str">
        <f t="shared" si="1280"/>
        <v/>
      </c>
      <c r="O1285" s="6">
        <f t="shared" si="1280"/>
        <v>1</v>
      </c>
      <c r="P1285" s="6">
        <f t="shared" si="1280"/>
        <v>1</v>
      </c>
      <c r="Q1285" s="6">
        <f t="shared" si="1280"/>
        <v>1</v>
      </c>
      <c r="R1285" s="6">
        <f t="shared" si="1280"/>
        <v>1</v>
      </c>
    </row>
    <row r="1286" spans="1:18" ht="13">
      <c r="A1286" s="11" t="s">
        <v>2841</v>
      </c>
      <c r="B1286" s="17">
        <f>VLOOKUP(A1286,list!A:P,16,FALSE)</f>
        <v>45871</v>
      </c>
      <c r="C1286" s="18">
        <f>VLOOKUP(A1286,list!A:P,3,FALSE)</f>
        <v>1400</v>
      </c>
      <c r="D1286" s="6" t="str">
        <f>VLOOKUP(A1286,list!A:P,12,FALSE)</f>
        <v>Alimos</v>
      </c>
      <c r="E1286" s="6" t="str">
        <f t="shared" ref="E1286:R1286" si="1281">IF($B1286&lt;E$3,1,"")</f>
        <v/>
      </c>
      <c r="F1286" s="6" t="str">
        <f t="shared" si="1281"/>
        <v/>
      </c>
      <c r="G1286" s="6" t="str">
        <f t="shared" si="1281"/>
        <v/>
      </c>
      <c r="H1286" s="6" t="str">
        <f t="shared" si="1281"/>
        <v/>
      </c>
      <c r="I1286" s="6" t="str">
        <f t="shared" si="1281"/>
        <v/>
      </c>
      <c r="J1286" s="6" t="str">
        <f t="shared" si="1281"/>
        <v/>
      </c>
      <c r="K1286" s="6" t="str">
        <f t="shared" si="1281"/>
        <v/>
      </c>
      <c r="L1286" s="6" t="str">
        <f t="shared" si="1281"/>
        <v/>
      </c>
      <c r="M1286" s="6" t="str">
        <f t="shared" si="1281"/>
        <v/>
      </c>
      <c r="N1286" s="6" t="str">
        <f t="shared" si="1281"/>
        <v/>
      </c>
      <c r="O1286" s="6">
        <f t="shared" si="1281"/>
        <v>1</v>
      </c>
      <c r="P1286" s="6">
        <f t="shared" si="1281"/>
        <v>1</v>
      </c>
      <c r="Q1286" s="6">
        <f t="shared" si="1281"/>
        <v>1</v>
      </c>
      <c r="R1286" s="6">
        <f t="shared" si="1281"/>
        <v>1</v>
      </c>
    </row>
    <row r="1287" spans="1:18" ht="13">
      <c r="A1287" s="11" t="s">
        <v>2844</v>
      </c>
      <c r="B1287" s="17">
        <f>VLOOKUP(A1287,list!A:P,16,FALSE)</f>
        <v>45871</v>
      </c>
      <c r="C1287" s="18">
        <f>VLOOKUP(A1287,list!A:P,3,FALSE)</f>
        <v>1430</v>
      </c>
      <c r="D1287" s="6" t="str">
        <f>VLOOKUP(A1287,list!A:P,12,FALSE)</f>
        <v>Kifisia</v>
      </c>
      <c r="E1287" s="6" t="str">
        <f t="shared" ref="E1287:R1287" si="1282">IF($B1287&lt;E$3,1,"")</f>
        <v/>
      </c>
      <c r="F1287" s="6" t="str">
        <f t="shared" si="1282"/>
        <v/>
      </c>
      <c r="G1287" s="6" t="str">
        <f t="shared" si="1282"/>
        <v/>
      </c>
      <c r="H1287" s="6" t="str">
        <f t="shared" si="1282"/>
        <v/>
      </c>
      <c r="I1287" s="6" t="str">
        <f t="shared" si="1282"/>
        <v/>
      </c>
      <c r="J1287" s="6" t="str">
        <f t="shared" si="1282"/>
        <v/>
      </c>
      <c r="K1287" s="6" t="str">
        <f t="shared" si="1282"/>
        <v/>
      </c>
      <c r="L1287" s="6" t="str">
        <f t="shared" si="1282"/>
        <v/>
      </c>
      <c r="M1287" s="6" t="str">
        <f t="shared" si="1282"/>
        <v/>
      </c>
      <c r="N1287" s="6" t="str">
        <f t="shared" si="1282"/>
        <v/>
      </c>
      <c r="O1287" s="6">
        <f t="shared" si="1282"/>
        <v>1</v>
      </c>
      <c r="P1287" s="6">
        <f t="shared" si="1282"/>
        <v>1</v>
      </c>
      <c r="Q1287" s="6">
        <f t="shared" si="1282"/>
        <v>1</v>
      </c>
      <c r="R1287" s="6">
        <f t="shared" si="1282"/>
        <v>1</v>
      </c>
    </row>
    <row r="1288" spans="1:18" ht="13">
      <c r="A1288" s="11" t="s">
        <v>4253</v>
      </c>
      <c r="B1288" s="17">
        <f>VLOOKUP(A1288,list!A:P,16,FALSE)</f>
        <v>45871</v>
      </c>
      <c r="C1288" s="18">
        <f>VLOOKUP(A1288,list!A:P,3,FALSE)</f>
        <v>1530</v>
      </c>
      <c r="D1288" s="6" t="str">
        <f>VLOOKUP(A1288,list!A:P,12,FALSE)</f>
        <v>Chalandri</v>
      </c>
      <c r="E1288" s="6" t="str">
        <f t="shared" ref="E1288:R1288" si="1283">IF($B1288&lt;E$3,1,"")</f>
        <v/>
      </c>
      <c r="F1288" s="6" t="str">
        <f t="shared" si="1283"/>
        <v/>
      </c>
      <c r="G1288" s="6" t="str">
        <f t="shared" si="1283"/>
        <v/>
      </c>
      <c r="H1288" s="6" t="str">
        <f t="shared" si="1283"/>
        <v/>
      </c>
      <c r="I1288" s="6" t="str">
        <f t="shared" si="1283"/>
        <v/>
      </c>
      <c r="J1288" s="6" t="str">
        <f t="shared" si="1283"/>
        <v/>
      </c>
      <c r="K1288" s="6" t="str">
        <f t="shared" si="1283"/>
        <v/>
      </c>
      <c r="L1288" s="6" t="str">
        <f t="shared" si="1283"/>
        <v/>
      </c>
      <c r="M1288" s="6" t="str">
        <f t="shared" si="1283"/>
        <v/>
      </c>
      <c r="N1288" s="6" t="str">
        <f t="shared" si="1283"/>
        <v/>
      </c>
      <c r="O1288" s="6">
        <f t="shared" si="1283"/>
        <v>1</v>
      </c>
      <c r="P1288" s="6">
        <f t="shared" si="1283"/>
        <v>1</v>
      </c>
      <c r="Q1288" s="6">
        <f t="shared" si="1283"/>
        <v>1</v>
      </c>
      <c r="R1288" s="6">
        <f t="shared" si="1283"/>
        <v>1</v>
      </c>
    </row>
    <row r="1289" spans="1:18" ht="13">
      <c r="A1289" s="11" t="s">
        <v>4256</v>
      </c>
      <c r="B1289" s="17">
        <f>VLOOKUP(A1289,list!A:P,16,FALSE)</f>
        <v>45871</v>
      </c>
      <c r="C1289" s="18">
        <f>VLOOKUP(A1289,list!A:P,3,FALSE)</f>
        <v>1580</v>
      </c>
      <c r="D1289" s="6" t="str">
        <f>VLOOKUP(A1289,list!A:P,12,FALSE)</f>
        <v>Agia Paraskevi</v>
      </c>
      <c r="E1289" s="6" t="str">
        <f t="shared" ref="E1289:R1289" si="1284">IF($B1289&lt;E$3,1,"")</f>
        <v/>
      </c>
      <c r="F1289" s="6" t="str">
        <f t="shared" si="1284"/>
        <v/>
      </c>
      <c r="G1289" s="6" t="str">
        <f t="shared" si="1284"/>
        <v/>
      </c>
      <c r="H1289" s="6" t="str">
        <f t="shared" si="1284"/>
        <v/>
      </c>
      <c r="I1289" s="6" t="str">
        <f t="shared" si="1284"/>
        <v/>
      </c>
      <c r="J1289" s="6" t="str">
        <f t="shared" si="1284"/>
        <v/>
      </c>
      <c r="K1289" s="6" t="str">
        <f t="shared" si="1284"/>
        <v/>
      </c>
      <c r="L1289" s="6" t="str">
        <f t="shared" si="1284"/>
        <v/>
      </c>
      <c r="M1289" s="6" t="str">
        <f t="shared" si="1284"/>
        <v/>
      </c>
      <c r="N1289" s="6" t="str">
        <f t="shared" si="1284"/>
        <v/>
      </c>
      <c r="O1289" s="6">
        <f t="shared" si="1284"/>
        <v>1</v>
      </c>
      <c r="P1289" s="6">
        <f t="shared" si="1284"/>
        <v>1</v>
      </c>
      <c r="Q1289" s="6">
        <f t="shared" si="1284"/>
        <v>1</v>
      </c>
      <c r="R1289" s="6">
        <f t="shared" si="1284"/>
        <v>1</v>
      </c>
    </row>
    <row r="1290" spans="1:18" ht="13">
      <c r="A1290" s="11" t="s">
        <v>2847</v>
      </c>
      <c r="B1290" s="17">
        <f>VLOOKUP(A1290,list!A:P,16,FALSE)</f>
        <v>45871</v>
      </c>
      <c r="C1290" s="18">
        <f>VLOOKUP(A1290,list!A:P,3,FALSE)</f>
        <v>1620</v>
      </c>
      <c r="D1290" s="6" t="str">
        <f>VLOOKUP(A1290,list!A:P,12,FALSE)</f>
        <v>Vasilissis Sofias Avenue</v>
      </c>
      <c r="E1290" s="6" t="str">
        <f t="shared" ref="E1290:R1290" si="1285">IF($B1290&lt;E$3,1,"")</f>
        <v/>
      </c>
      <c r="F1290" s="6" t="str">
        <f t="shared" si="1285"/>
        <v/>
      </c>
      <c r="G1290" s="6" t="str">
        <f t="shared" si="1285"/>
        <v/>
      </c>
      <c r="H1290" s="6" t="str">
        <f t="shared" si="1285"/>
        <v/>
      </c>
      <c r="I1290" s="6" t="str">
        <f t="shared" si="1285"/>
        <v/>
      </c>
      <c r="J1290" s="6" t="str">
        <f t="shared" si="1285"/>
        <v/>
      </c>
      <c r="K1290" s="6" t="str">
        <f t="shared" si="1285"/>
        <v/>
      </c>
      <c r="L1290" s="6" t="str">
        <f t="shared" si="1285"/>
        <v/>
      </c>
      <c r="M1290" s="6" t="str">
        <f t="shared" si="1285"/>
        <v/>
      </c>
      <c r="N1290" s="6" t="str">
        <f t="shared" si="1285"/>
        <v/>
      </c>
      <c r="O1290" s="6">
        <f t="shared" si="1285"/>
        <v>1</v>
      </c>
      <c r="P1290" s="6">
        <f t="shared" si="1285"/>
        <v>1</v>
      </c>
      <c r="Q1290" s="6">
        <f t="shared" si="1285"/>
        <v>1</v>
      </c>
      <c r="R1290" s="6">
        <f t="shared" si="1285"/>
        <v>1</v>
      </c>
    </row>
    <row r="1291" spans="1:18" ht="13">
      <c r="A1291" s="11" t="s">
        <v>4259</v>
      </c>
      <c r="B1291" s="17">
        <f>VLOOKUP(A1291,list!A:P,16,FALSE)</f>
        <v>45871</v>
      </c>
      <c r="C1291" s="18">
        <f>VLOOKUP(A1291,list!A:P,3,FALSE)</f>
        <v>1740</v>
      </c>
      <c r="D1291" s="6" t="str">
        <f>VLOOKUP(A1291,list!A:P,12,FALSE)</f>
        <v>Chalandri</v>
      </c>
      <c r="E1291" s="6" t="str">
        <f t="shared" ref="E1291:R1291" si="1286">IF($B1291&lt;E$3,1,"")</f>
        <v/>
      </c>
      <c r="F1291" s="6" t="str">
        <f t="shared" si="1286"/>
        <v/>
      </c>
      <c r="G1291" s="6" t="str">
        <f t="shared" si="1286"/>
        <v/>
      </c>
      <c r="H1291" s="6" t="str">
        <f t="shared" si="1286"/>
        <v/>
      </c>
      <c r="I1291" s="6" t="str">
        <f t="shared" si="1286"/>
        <v/>
      </c>
      <c r="J1291" s="6" t="str">
        <f t="shared" si="1286"/>
        <v/>
      </c>
      <c r="K1291" s="6" t="str">
        <f t="shared" si="1286"/>
        <v/>
      </c>
      <c r="L1291" s="6" t="str">
        <f t="shared" si="1286"/>
        <v/>
      </c>
      <c r="M1291" s="6" t="str">
        <f t="shared" si="1286"/>
        <v/>
      </c>
      <c r="N1291" s="6" t="str">
        <f t="shared" si="1286"/>
        <v/>
      </c>
      <c r="O1291" s="6">
        <f t="shared" si="1286"/>
        <v>1</v>
      </c>
      <c r="P1291" s="6">
        <f t="shared" si="1286"/>
        <v>1</v>
      </c>
      <c r="Q1291" s="6">
        <f t="shared" si="1286"/>
        <v>1</v>
      </c>
      <c r="R1291" s="6">
        <f t="shared" si="1286"/>
        <v>1</v>
      </c>
    </row>
    <row r="1292" spans="1:18" ht="13">
      <c r="A1292" s="11" t="s">
        <v>2850</v>
      </c>
      <c r="B1292" s="17">
        <f>VLOOKUP(A1292,list!A:P,16,FALSE)</f>
        <v>45871</v>
      </c>
      <c r="C1292" s="18">
        <f>VLOOKUP(A1292,list!A:P,3,FALSE)</f>
        <v>1760</v>
      </c>
      <c r="D1292" s="6" t="str">
        <f>VLOOKUP(A1292,list!A:P,12,FALSE)</f>
        <v>Psychiko</v>
      </c>
      <c r="E1292" s="6" t="str">
        <f t="shared" ref="E1292:R1292" si="1287">IF($B1292&lt;E$3,1,"")</f>
        <v/>
      </c>
      <c r="F1292" s="6" t="str">
        <f t="shared" si="1287"/>
        <v/>
      </c>
      <c r="G1292" s="6" t="str">
        <f t="shared" si="1287"/>
        <v/>
      </c>
      <c r="H1292" s="6" t="str">
        <f t="shared" si="1287"/>
        <v/>
      </c>
      <c r="I1292" s="6" t="str">
        <f t="shared" si="1287"/>
        <v/>
      </c>
      <c r="J1292" s="6" t="str">
        <f t="shared" si="1287"/>
        <v/>
      </c>
      <c r="K1292" s="6" t="str">
        <f t="shared" si="1287"/>
        <v/>
      </c>
      <c r="L1292" s="6" t="str">
        <f t="shared" si="1287"/>
        <v/>
      </c>
      <c r="M1292" s="6" t="str">
        <f t="shared" si="1287"/>
        <v/>
      </c>
      <c r="N1292" s="6" t="str">
        <f t="shared" si="1287"/>
        <v/>
      </c>
      <c r="O1292" s="6">
        <f t="shared" si="1287"/>
        <v>1</v>
      </c>
      <c r="P1292" s="6">
        <f t="shared" si="1287"/>
        <v>1</v>
      </c>
      <c r="Q1292" s="6">
        <f t="shared" si="1287"/>
        <v>1</v>
      </c>
      <c r="R1292" s="6">
        <f t="shared" si="1287"/>
        <v>1</v>
      </c>
    </row>
    <row r="1293" spans="1:18" ht="13">
      <c r="A1293" s="11" t="s">
        <v>4262</v>
      </c>
      <c r="B1293" s="17">
        <f>VLOOKUP(A1293,list!A:P,16,FALSE)</f>
        <v>45871</v>
      </c>
      <c r="C1293" s="18">
        <f>VLOOKUP(A1293,list!A:P,3,FALSE)</f>
        <v>1790</v>
      </c>
      <c r="D1293" s="6" t="str">
        <f>VLOOKUP(A1293,list!A:P,12,FALSE)</f>
        <v>Psychiko</v>
      </c>
      <c r="E1293" s="6" t="str">
        <f t="shared" ref="E1293:R1293" si="1288">IF($B1293&lt;E$3,1,"")</f>
        <v/>
      </c>
      <c r="F1293" s="6" t="str">
        <f t="shared" si="1288"/>
        <v/>
      </c>
      <c r="G1293" s="6" t="str">
        <f t="shared" si="1288"/>
        <v/>
      </c>
      <c r="H1293" s="6" t="str">
        <f t="shared" si="1288"/>
        <v/>
      </c>
      <c r="I1293" s="6" t="str">
        <f t="shared" si="1288"/>
        <v/>
      </c>
      <c r="J1293" s="6" t="str">
        <f t="shared" si="1288"/>
        <v/>
      </c>
      <c r="K1293" s="6" t="str">
        <f t="shared" si="1288"/>
        <v/>
      </c>
      <c r="L1293" s="6" t="str">
        <f t="shared" si="1288"/>
        <v/>
      </c>
      <c r="M1293" s="6" t="str">
        <f t="shared" si="1288"/>
        <v/>
      </c>
      <c r="N1293" s="6" t="str">
        <f t="shared" si="1288"/>
        <v/>
      </c>
      <c r="O1293" s="6">
        <f t="shared" si="1288"/>
        <v>1</v>
      </c>
      <c r="P1293" s="6">
        <f t="shared" si="1288"/>
        <v>1</v>
      </c>
      <c r="Q1293" s="6">
        <f t="shared" si="1288"/>
        <v>1</v>
      </c>
      <c r="R1293" s="6">
        <f t="shared" si="1288"/>
        <v>1</v>
      </c>
    </row>
    <row r="1294" spans="1:18" ht="13">
      <c r="A1294" s="11" t="s">
        <v>4265</v>
      </c>
      <c r="B1294" s="17">
        <f>VLOOKUP(A1294,list!A:P,16,FALSE)</f>
        <v>45871</v>
      </c>
      <c r="C1294" s="18">
        <f>VLOOKUP(A1294,list!A:P,3,FALSE)</f>
        <v>2040</v>
      </c>
      <c r="D1294" s="6" t="str">
        <f>VLOOKUP(A1294,list!A:P,12,FALSE)</f>
        <v>Marousi</v>
      </c>
      <c r="E1294" s="6" t="str">
        <f t="shared" ref="E1294:R1294" si="1289">IF($B1294&lt;E$3,1,"")</f>
        <v/>
      </c>
      <c r="F1294" s="6" t="str">
        <f t="shared" si="1289"/>
        <v/>
      </c>
      <c r="G1294" s="6" t="str">
        <f t="shared" si="1289"/>
        <v/>
      </c>
      <c r="H1294" s="6" t="str">
        <f t="shared" si="1289"/>
        <v/>
      </c>
      <c r="I1294" s="6" t="str">
        <f t="shared" si="1289"/>
        <v/>
      </c>
      <c r="J1294" s="6" t="str">
        <f t="shared" si="1289"/>
        <v/>
      </c>
      <c r="K1294" s="6" t="str">
        <f t="shared" si="1289"/>
        <v/>
      </c>
      <c r="L1294" s="6" t="str">
        <f t="shared" si="1289"/>
        <v/>
      </c>
      <c r="M1294" s="6" t="str">
        <f t="shared" si="1289"/>
        <v/>
      </c>
      <c r="N1294" s="6" t="str">
        <f t="shared" si="1289"/>
        <v/>
      </c>
      <c r="O1294" s="6">
        <f t="shared" si="1289"/>
        <v>1</v>
      </c>
      <c r="P1294" s="6">
        <f t="shared" si="1289"/>
        <v>1</v>
      </c>
      <c r="Q1294" s="6">
        <f t="shared" si="1289"/>
        <v>1</v>
      </c>
      <c r="R1294" s="6">
        <f t="shared" si="1289"/>
        <v>1</v>
      </c>
    </row>
    <row r="1295" spans="1:18" ht="13">
      <c r="A1295" s="11" t="s">
        <v>799</v>
      </c>
      <c r="B1295" s="17">
        <f>VLOOKUP(A1295,list!A:P,16,FALSE)</f>
        <v>45749</v>
      </c>
      <c r="C1295" s="18">
        <f>VLOOKUP(A1295,list!A:P,3,FALSE)</f>
        <v>830</v>
      </c>
      <c r="D1295" s="6" t="str">
        <f>VLOOKUP(A1295,list!A:P,12,FALSE)</f>
        <v>Chalandri</v>
      </c>
      <c r="E1295" s="6" t="str">
        <f t="shared" ref="E1295:R1295" si="1290">IF($B1295&lt;E$3,1,"")</f>
        <v/>
      </c>
      <c r="F1295" s="6" t="str">
        <f t="shared" si="1290"/>
        <v/>
      </c>
      <c r="G1295" s="6" t="str">
        <f t="shared" si="1290"/>
        <v/>
      </c>
      <c r="H1295" s="6" t="str">
        <f t="shared" si="1290"/>
        <v/>
      </c>
      <c r="I1295" s="6" t="str">
        <f t="shared" si="1290"/>
        <v/>
      </c>
      <c r="J1295" s="6" t="str">
        <f t="shared" si="1290"/>
        <v/>
      </c>
      <c r="K1295" s="6">
        <f t="shared" si="1290"/>
        <v>1</v>
      </c>
      <c r="L1295" s="6">
        <f t="shared" si="1290"/>
        <v>1</v>
      </c>
      <c r="M1295" s="6">
        <f t="shared" si="1290"/>
        <v>1</v>
      </c>
      <c r="N1295" s="6">
        <f t="shared" si="1290"/>
        <v>1</v>
      </c>
      <c r="O1295" s="6">
        <f t="shared" si="1290"/>
        <v>1</v>
      </c>
      <c r="P1295" s="6">
        <f t="shared" si="1290"/>
        <v>1</v>
      </c>
      <c r="Q1295" s="6">
        <f t="shared" si="1290"/>
        <v>1</v>
      </c>
      <c r="R1295" s="6">
        <f t="shared" si="1290"/>
        <v>1</v>
      </c>
    </row>
    <row r="1296" spans="1:18" ht="13">
      <c r="A1296" s="11" t="s">
        <v>802</v>
      </c>
      <c r="B1296" s="17">
        <f>VLOOKUP(A1296,list!A:P,16,FALSE)</f>
        <v>45749</v>
      </c>
      <c r="C1296" s="18">
        <f>VLOOKUP(A1296,list!A:P,3,FALSE)</f>
        <v>980</v>
      </c>
      <c r="D1296" s="6" t="str">
        <f>VLOOKUP(A1296,list!A:P,12,FALSE)</f>
        <v>Chalandri</v>
      </c>
      <c r="E1296" s="6" t="str">
        <f t="shared" ref="E1296:R1296" si="1291">IF($B1296&lt;E$3,1,"")</f>
        <v/>
      </c>
      <c r="F1296" s="6" t="str">
        <f t="shared" si="1291"/>
        <v/>
      </c>
      <c r="G1296" s="6" t="str">
        <f t="shared" si="1291"/>
        <v/>
      </c>
      <c r="H1296" s="6" t="str">
        <f t="shared" si="1291"/>
        <v/>
      </c>
      <c r="I1296" s="6" t="str">
        <f t="shared" si="1291"/>
        <v/>
      </c>
      <c r="J1296" s="6" t="str">
        <f t="shared" si="1291"/>
        <v/>
      </c>
      <c r="K1296" s="6">
        <f t="shared" si="1291"/>
        <v>1</v>
      </c>
      <c r="L1296" s="6">
        <f t="shared" si="1291"/>
        <v>1</v>
      </c>
      <c r="M1296" s="6">
        <f t="shared" si="1291"/>
        <v>1</v>
      </c>
      <c r="N1296" s="6">
        <f t="shared" si="1291"/>
        <v>1</v>
      </c>
      <c r="O1296" s="6">
        <f t="shared" si="1291"/>
        <v>1</v>
      </c>
      <c r="P1296" s="6">
        <f t="shared" si="1291"/>
        <v>1</v>
      </c>
      <c r="Q1296" s="6">
        <f t="shared" si="1291"/>
        <v>1</v>
      </c>
      <c r="R1296" s="6">
        <f t="shared" si="1291"/>
        <v>1</v>
      </c>
    </row>
    <row r="1297" spans="1:18" ht="13">
      <c r="A1297" s="11" t="s">
        <v>805</v>
      </c>
      <c r="B1297" s="17">
        <f>VLOOKUP(A1297,list!A:P,16,FALSE)</f>
        <v>45749</v>
      </c>
      <c r="C1297" s="18">
        <f>VLOOKUP(A1297,list!A:P,3,FALSE)</f>
        <v>990</v>
      </c>
      <c r="D1297" s="6" t="str">
        <f>VLOOKUP(A1297,list!A:P,12,FALSE)</f>
        <v>Chalandri</v>
      </c>
      <c r="E1297" s="6" t="str">
        <f t="shared" ref="E1297:R1297" si="1292">IF($B1297&lt;E$3,1,"")</f>
        <v/>
      </c>
      <c r="F1297" s="6" t="str">
        <f t="shared" si="1292"/>
        <v/>
      </c>
      <c r="G1297" s="6" t="str">
        <f t="shared" si="1292"/>
        <v/>
      </c>
      <c r="H1297" s="6" t="str">
        <f t="shared" si="1292"/>
        <v/>
      </c>
      <c r="I1297" s="6" t="str">
        <f t="shared" si="1292"/>
        <v/>
      </c>
      <c r="J1297" s="6" t="str">
        <f t="shared" si="1292"/>
        <v/>
      </c>
      <c r="K1297" s="6">
        <f t="shared" si="1292"/>
        <v>1</v>
      </c>
      <c r="L1297" s="6">
        <f t="shared" si="1292"/>
        <v>1</v>
      </c>
      <c r="M1297" s="6">
        <f t="shared" si="1292"/>
        <v>1</v>
      </c>
      <c r="N1297" s="6">
        <f t="shared" si="1292"/>
        <v>1</v>
      </c>
      <c r="O1297" s="6">
        <f t="shared" si="1292"/>
        <v>1</v>
      </c>
      <c r="P1297" s="6">
        <f t="shared" si="1292"/>
        <v>1</v>
      </c>
      <c r="Q1297" s="6">
        <f t="shared" si="1292"/>
        <v>1</v>
      </c>
      <c r="R1297" s="6">
        <f t="shared" si="1292"/>
        <v>1</v>
      </c>
    </row>
    <row r="1298" spans="1:18" ht="13">
      <c r="A1298" s="11" t="s">
        <v>2853</v>
      </c>
      <c r="B1298" s="17">
        <f>VLOOKUP(A1298,list!A:P,16,FALSE)</f>
        <v>45749</v>
      </c>
      <c r="C1298" s="18">
        <f>VLOOKUP(A1298,list!A:P,3,FALSE)</f>
        <v>1070</v>
      </c>
      <c r="D1298" s="6" t="str">
        <f>VLOOKUP(A1298,list!A:P,12,FALSE)</f>
        <v>Vasilissis Sofias Avenue</v>
      </c>
      <c r="E1298" s="6" t="str">
        <f t="shared" ref="E1298:R1298" si="1293">IF($B1298&lt;E$3,1,"")</f>
        <v/>
      </c>
      <c r="F1298" s="6" t="str">
        <f t="shared" si="1293"/>
        <v/>
      </c>
      <c r="G1298" s="6" t="str">
        <f t="shared" si="1293"/>
        <v/>
      </c>
      <c r="H1298" s="6" t="str">
        <f t="shared" si="1293"/>
        <v/>
      </c>
      <c r="I1298" s="6" t="str">
        <f t="shared" si="1293"/>
        <v/>
      </c>
      <c r="J1298" s="6" t="str">
        <f t="shared" si="1293"/>
        <v/>
      </c>
      <c r="K1298" s="6">
        <f t="shared" si="1293"/>
        <v>1</v>
      </c>
      <c r="L1298" s="6">
        <f t="shared" si="1293"/>
        <v>1</v>
      </c>
      <c r="M1298" s="6">
        <f t="shared" si="1293"/>
        <v>1</v>
      </c>
      <c r="N1298" s="6">
        <f t="shared" si="1293"/>
        <v>1</v>
      </c>
      <c r="O1298" s="6">
        <f t="shared" si="1293"/>
        <v>1</v>
      </c>
      <c r="P1298" s="6">
        <f t="shared" si="1293"/>
        <v>1</v>
      </c>
      <c r="Q1298" s="6">
        <f t="shared" si="1293"/>
        <v>1</v>
      </c>
      <c r="R1298" s="6">
        <f t="shared" si="1293"/>
        <v>1</v>
      </c>
    </row>
    <row r="1299" spans="1:18" ht="13">
      <c r="A1299" s="11" t="s">
        <v>808</v>
      </c>
      <c r="B1299" s="17">
        <f>VLOOKUP(A1299,list!A:P,16,FALSE)</f>
        <v>45749</v>
      </c>
      <c r="C1299" s="18">
        <f>VLOOKUP(A1299,list!A:P,3,FALSE)</f>
        <v>1090</v>
      </c>
      <c r="D1299" s="6" t="str">
        <f>VLOOKUP(A1299,list!A:P,12,FALSE)</f>
        <v>Marousi</v>
      </c>
      <c r="E1299" s="6" t="str">
        <f t="shared" ref="E1299:R1299" si="1294">IF($B1299&lt;E$3,1,"")</f>
        <v/>
      </c>
      <c r="F1299" s="6" t="str">
        <f t="shared" si="1294"/>
        <v/>
      </c>
      <c r="G1299" s="6" t="str">
        <f t="shared" si="1294"/>
        <v/>
      </c>
      <c r="H1299" s="6" t="str">
        <f t="shared" si="1294"/>
        <v/>
      </c>
      <c r="I1299" s="6" t="str">
        <f t="shared" si="1294"/>
        <v/>
      </c>
      <c r="J1299" s="6" t="str">
        <f t="shared" si="1294"/>
        <v/>
      </c>
      <c r="K1299" s="6">
        <f t="shared" si="1294"/>
        <v>1</v>
      </c>
      <c r="L1299" s="6">
        <f t="shared" si="1294"/>
        <v>1</v>
      </c>
      <c r="M1299" s="6">
        <f t="shared" si="1294"/>
        <v>1</v>
      </c>
      <c r="N1299" s="6">
        <f t="shared" si="1294"/>
        <v>1</v>
      </c>
      <c r="O1299" s="6">
        <f t="shared" si="1294"/>
        <v>1</v>
      </c>
      <c r="P1299" s="6">
        <f t="shared" si="1294"/>
        <v>1</v>
      </c>
      <c r="Q1299" s="6">
        <f t="shared" si="1294"/>
        <v>1</v>
      </c>
      <c r="R1299" s="6">
        <f t="shared" si="1294"/>
        <v>1</v>
      </c>
    </row>
    <row r="1300" spans="1:18" ht="13">
      <c r="A1300" s="11" t="s">
        <v>2856</v>
      </c>
      <c r="B1300" s="17">
        <f>VLOOKUP(A1300,list!A:P,16,FALSE)</f>
        <v>45749</v>
      </c>
      <c r="C1300" s="18">
        <f>VLOOKUP(A1300,list!A:P,3,FALSE)</f>
        <v>1100</v>
      </c>
      <c r="D1300" s="6" t="str">
        <f>VLOOKUP(A1300,list!A:P,12,FALSE)</f>
        <v>Agia Paraskevi</v>
      </c>
      <c r="E1300" s="6" t="str">
        <f t="shared" ref="E1300:R1300" si="1295">IF($B1300&lt;E$3,1,"")</f>
        <v/>
      </c>
      <c r="F1300" s="6" t="str">
        <f t="shared" si="1295"/>
        <v/>
      </c>
      <c r="G1300" s="6" t="str">
        <f t="shared" si="1295"/>
        <v/>
      </c>
      <c r="H1300" s="6" t="str">
        <f t="shared" si="1295"/>
        <v/>
      </c>
      <c r="I1300" s="6" t="str">
        <f t="shared" si="1295"/>
        <v/>
      </c>
      <c r="J1300" s="6" t="str">
        <f t="shared" si="1295"/>
        <v/>
      </c>
      <c r="K1300" s="6">
        <f t="shared" si="1295"/>
        <v>1</v>
      </c>
      <c r="L1300" s="6">
        <f t="shared" si="1295"/>
        <v>1</v>
      </c>
      <c r="M1300" s="6">
        <f t="shared" si="1295"/>
        <v>1</v>
      </c>
      <c r="N1300" s="6">
        <f t="shared" si="1295"/>
        <v>1</v>
      </c>
      <c r="O1300" s="6">
        <f t="shared" si="1295"/>
        <v>1</v>
      </c>
      <c r="P1300" s="6">
        <f t="shared" si="1295"/>
        <v>1</v>
      </c>
      <c r="Q1300" s="6">
        <f t="shared" si="1295"/>
        <v>1</v>
      </c>
      <c r="R1300" s="6">
        <f t="shared" si="1295"/>
        <v>1</v>
      </c>
    </row>
    <row r="1301" spans="1:18" ht="13">
      <c r="A1301" s="11" t="s">
        <v>811</v>
      </c>
      <c r="B1301" s="17">
        <f>VLOOKUP(A1301,list!A:P,16,FALSE)</f>
        <v>45749</v>
      </c>
      <c r="C1301" s="18">
        <f>VLOOKUP(A1301,list!A:P,3,FALSE)</f>
        <v>1120</v>
      </c>
      <c r="D1301" s="6" t="str">
        <f>VLOOKUP(A1301,list!A:P,12,FALSE)</f>
        <v>Papagou</v>
      </c>
      <c r="E1301" s="6" t="str">
        <f t="shared" ref="E1301:R1301" si="1296">IF($B1301&lt;E$3,1,"")</f>
        <v/>
      </c>
      <c r="F1301" s="6" t="str">
        <f t="shared" si="1296"/>
        <v/>
      </c>
      <c r="G1301" s="6" t="str">
        <f t="shared" si="1296"/>
        <v/>
      </c>
      <c r="H1301" s="6" t="str">
        <f t="shared" si="1296"/>
        <v/>
      </c>
      <c r="I1301" s="6" t="str">
        <f t="shared" si="1296"/>
        <v/>
      </c>
      <c r="J1301" s="6" t="str">
        <f t="shared" si="1296"/>
        <v/>
      </c>
      <c r="K1301" s="6">
        <f t="shared" si="1296"/>
        <v>1</v>
      </c>
      <c r="L1301" s="6">
        <f t="shared" si="1296"/>
        <v>1</v>
      </c>
      <c r="M1301" s="6">
        <f t="shared" si="1296"/>
        <v>1</v>
      </c>
      <c r="N1301" s="6">
        <f t="shared" si="1296"/>
        <v>1</v>
      </c>
      <c r="O1301" s="6">
        <f t="shared" si="1296"/>
        <v>1</v>
      </c>
      <c r="P1301" s="6">
        <f t="shared" si="1296"/>
        <v>1</v>
      </c>
      <c r="Q1301" s="6">
        <f t="shared" si="1296"/>
        <v>1</v>
      </c>
      <c r="R1301" s="6">
        <f t="shared" si="1296"/>
        <v>1</v>
      </c>
    </row>
    <row r="1302" spans="1:18" ht="13">
      <c r="A1302" s="11" t="s">
        <v>2859</v>
      </c>
      <c r="B1302" s="17">
        <f>VLOOKUP(A1302,list!A:P,16,FALSE)</f>
        <v>45749</v>
      </c>
      <c r="C1302" s="18">
        <f>VLOOKUP(A1302,list!A:P,3,FALSE)</f>
        <v>1160</v>
      </c>
      <c r="D1302" s="6" t="str">
        <f>VLOOKUP(A1302,list!A:P,12,FALSE)</f>
        <v>Alimos</v>
      </c>
      <c r="E1302" s="6" t="str">
        <f t="shared" ref="E1302:R1302" si="1297">IF($B1302&lt;E$3,1,"")</f>
        <v/>
      </c>
      <c r="F1302" s="6" t="str">
        <f t="shared" si="1297"/>
        <v/>
      </c>
      <c r="G1302" s="6" t="str">
        <f t="shared" si="1297"/>
        <v/>
      </c>
      <c r="H1302" s="6" t="str">
        <f t="shared" si="1297"/>
        <v/>
      </c>
      <c r="I1302" s="6" t="str">
        <f t="shared" si="1297"/>
        <v/>
      </c>
      <c r="J1302" s="6" t="str">
        <f t="shared" si="1297"/>
        <v/>
      </c>
      <c r="K1302" s="6">
        <f t="shared" si="1297"/>
        <v>1</v>
      </c>
      <c r="L1302" s="6">
        <f t="shared" si="1297"/>
        <v>1</v>
      </c>
      <c r="M1302" s="6">
        <f t="shared" si="1297"/>
        <v>1</v>
      </c>
      <c r="N1302" s="6">
        <f t="shared" si="1297"/>
        <v>1</v>
      </c>
      <c r="O1302" s="6">
        <f t="shared" si="1297"/>
        <v>1</v>
      </c>
      <c r="P1302" s="6">
        <f t="shared" si="1297"/>
        <v>1</v>
      </c>
      <c r="Q1302" s="6">
        <f t="shared" si="1297"/>
        <v>1</v>
      </c>
      <c r="R1302" s="6">
        <f t="shared" si="1297"/>
        <v>1</v>
      </c>
    </row>
    <row r="1303" spans="1:18" ht="13">
      <c r="A1303" s="11" t="s">
        <v>4268</v>
      </c>
      <c r="B1303" s="17">
        <f>VLOOKUP(A1303,list!A:P,16,FALSE)</f>
        <v>45749</v>
      </c>
      <c r="C1303" s="18">
        <f>VLOOKUP(A1303,list!A:P,3,FALSE)</f>
        <v>1220</v>
      </c>
      <c r="D1303" s="6" t="str">
        <f>VLOOKUP(A1303,list!A:P,12,FALSE)</f>
        <v>Marousi</v>
      </c>
      <c r="E1303" s="6" t="str">
        <f t="shared" ref="E1303:R1303" si="1298">IF($B1303&lt;E$3,1,"")</f>
        <v/>
      </c>
      <c r="F1303" s="6" t="str">
        <f t="shared" si="1298"/>
        <v/>
      </c>
      <c r="G1303" s="6" t="str">
        <f t="shared" si="1298"/>
        <v/>
      </c>
      <c r="H1303" s="6" t="str">
        <f t="shared" si="1298"/>
        <v/>
      </c>
      <c r="I1303" s="6" t="str">
        <f t="shared" si="1298"/>
        <v/>
      </c>
      <c r="J1303" s="6" t="str">
        <f t="shared" si="1298"/>
        <v/>
      </c>
      <c r="K1303" s="6">
        <f t="shared" si="1298"/>
        <v>1</v>
      </c>
      <c r="L1303" s="6">
        <f t="shared" si="1298"/>
        <v>1</v>
      </c>
      <c r="M1303" s="6">
        <f t="shared" si="1298"/>
        <v>1</v>
      </c>
      <c r="N1303" s="6">
        <f t="shared" si="1298"/>
        <v>1</v>
      </c>
      <c r="O1303" s="6">
        <f t="shared" si="1298"/>
        <v>1</v>
      </c>
      <c r="P1303" s="6">
        <f t="shared" si="1298"/>
        <v>1</v>
      </c>
      <c r="Q1303" s="6">
        <f t="shared" si="1298"/>
        <v>1</v>
      </c>
      <c r="R1303" s="6">
        <f t="shared" si="1298"/>
        <v>1</v>
      </c>
    </row>
    <row r="1304" spans="1:18" ht="13">
      <c r="A1304" s="11" t="s">
        <v>2862</v>
      </c>
      <c r="B1304" s="17">
        <f>VLOOKUP(A1304,list!A:P,16,FALSE)</f>
        <v>45749</v>
      </c>
      <c r="C1304" s="18">
        <f>VLOOKUP(A1304,list!A:P,3,FALSE)</f>
        <v>1330</v>
      </c>
      <c r="D1304" s="6" t="str">
        <f>VLOOKUP(A1304,list!A:P,12,FALSE)</f>
        <v>Palaio Faliro</v>
      </c>
      <c r="E1304" s="6" t="str">
        <f t="shared" ref="E1304:R1304" si="1299">IF($B1304&lt;E$3,1,"")</f>
        <v/>
      </c>
      <c r="F1304" s="6" t="str">
        <f t="shared" si="1299"/>
        <v/>
      </c>
      <c r="G1304" s="6" t="str">
        <f t="shared" si="1299"/>
        <v/>
      </c>
      <c r="H1304" s="6" t="str">
        <f t="shared" si="1299"/>
        <v/>
      </c>
      <c r="I1304" s="6" t="str">
        <f t="shared" si="1299"/>
        <v/>
      </c>
      <c r="J1304" s="6" t="str">
        <f t="shared" si="1299"/>
        <v/>
      </c>
      <c r="K1304" s="6">
        <f t="shared" si="1299"/>
        <v>1</v>
      </c>
      <c r="L1304" s="6">
        <f t="shared" si="1299"/>
        <v>1</v>
      </c>
      <c r="M1304" s="6">
        <f t="shared" si="1299"/>
        <v>1</v>
      </c>
      <c r="N1304" s="6">
        <f t="shared" si="1299"/>
        <v>1</v>
      </c>
      <c r="O1304" s="6">
        <f t="shared" si="1299"/>
        <v>1</v>
      </c>
      <c r="P1304" s="6">
        <f t="shared" si="1299"/>
        <v>1</v>
      </c>
      <c r="Q1304" s="6">
        <f t="shared" si="1299"/>
        <v>1</v>
      </c>
      <c r="R1304" s="6">
        <f t="shared" si="1299"/>
        <v>1</v>
      </c>
    </row>
    <row r="1305" spans="1:18" ht="13">
      <c r="A1305" s="11" t="s">
        <v>4271</v>
      </c>
      <c r="B1305" s="17">
        <f>VLOOKUP(A1305,list!A:P,16,FALSE)</f>
        <v>45749</v>
      </c>
      <c r="C1305" s="18">
        <f>VLOOKUP(A1305,list!A:P,3,FALSE)</f>
        <v>1360</v>
      </c>
      <c r="D1305" s="6" t="str">
        <f>VLOOKUP(A1305,list!A:P,12,FALSE)</f>
        <v>Melissia</v>
      </c>
      <c r="E1305" s="6" t="str">
        <f t="shared" ref="E1305:R1305" si="1300">IF($B1305&lt;E$3,1,"")</f>
        <v/>
      </c>
      <c r="F1305" s="6" t="str">
        <f t="shared" si="1300"/>
        <v/>
      </c>
      <c r="G1305" s="6" t="str">
        <f t="shared" si="1300"/>
        <v/>
      </c>
      <c r="H1305" s="6" t="str">
        <f t="shared" si="1300"/>
        <v/>
      </c>
      <c r="I1305" s="6" t="str">
        <f t="shared" si="1300"/>
        <v/>
      </c>
      <c r="J1305" s="6" t="str">
        <f t="shared" si="1300"/>
        <v/>
      </c>
      <c r="K1305" s="6">
        <f t="shared" si="1300"/>
        <v>1</v>
      </c>
      <c r="L1305" s="6">
        <f t="shared" si="1300"/>
        <v>1</v>
      </c>
      <c r="M1305" s="6">
        <f t="shared" si="1300"/>
        <v>1</v>
      </c>
      <c r="N1305" s="6">
        <f t="shared" si="1300"/>
        <v>1</v>
      </c>
      <c r="O1305" s="6">
        <f t="shared" si="1300"/>
        <v>1</v>
      </c>
      <c r="P1305" s="6">
        <f t="shared" si="1300"/>
        <v>1</v>
      </c>
      <c r="Q1305" s="6">
        <f t="shared" si="1300"/>
        <v>1</v>
      </c>
      <c r="R1305" s="6">
        <f t="shared" si="1300"/>
        <v>1</v>
      </c>
    </row>
    <row r="1306" spans="1:18" ht="13">
      <c r="A1306" s="11" t="s">
        <v>2865</v>
      </c>
      <c r="B1306" s="17">
        <f>VLOOKUP(A1306,list!A:P,16,FALSE)</f>
        <v>45749</v>
      </c>
      <c r="C1306" s="18">
        <f>VLOOKUP(A1306,list!A:P,3,FALSE)</f>
        <v>1400</v>
      </c>
      <c r="D1306" s="6" t="str">
        <f>VLOOKUP(A1306,list!A:P,12,FALSE)</f>
        <v>Acropolis</v>
      </c>
      <c r="E1306" s="6" t="str">
        <f t="shared" ref="E1306:R1306" si="1301">IF($B1306&lt;E$3,1,"")</f>
        <v/>
      </c>
      <c r="F1306" s="6" t="str">
        <f t="shared" si="1301"/>
        <v/>
      </c>
      <c r="G1306" s="6" t="str">
        <f t="shared" si="1301"/>
        <v/>
      </c>
      <c r="H1306" s="6" t="str">
        <f t="shared" si="1301"/>
        <v/>
      </c>
      <c r="I1306" s="6" t="str">
        <f t="shared" si="1301"/>
        <v/>
      </c>
      <c r="J1306" s="6" t="str">
        <f t="shared" si="1301"/>
        <v/>
      </c>
      <c r="K1306" s="6">
        <f t="shared" si="1301"/>
        <v>1</v>
      </c>
      <c r="L1306" s="6">
        <f t="shared" si="1301"/>
        <v>1</v>
      </c>
      <c r="M1306" s="6">
        <f t="shared" si="1301"/>
        <v>1</v>
      </c>
      <c r="N1306" s="6">
        <f t="shared" si="1301"/>
        <v>1</v>
      </c>
      <c r="O1306" s="6">
        <f t="shared" si="1301"/>
        <v>1</v>
      </c>
      <c r="P1306" s="6">
        <f t="shared" si="1301"/>
        <v>1</v>
      </c>
      <c r="Q1306" s="6">
        <f t="shared" si="1301"/>
        <v>1</v>
      </c>
      <c r="R1306" s="6">
        <f t="shared" si="1301"/>
        <v>1</v>
      </c>
    </row>
    <row r="1307" spans="1:18" ht="13">
      <c r="A1307" s="11" t="s">
        <v>2868</v>
      </c>
      <c r="B1307" s="17">
        <f>VLOOKUP(A1307,list!A:P,16,FALSE)</f>
        <v>45749</v>
      </c>
      <c r="C1307" s="18">
        <f>VLOOKUP(A1307,list!A:P,3,FALSE)</f>
        <v>1520</v>
      </c>
      <c r="D1307" s="6" t="str">
        <f>VLOOKUP(A1307,list!A:P,12,FALSE)</f>
        <v>Nea Erithrea</v>
      </c>
      <c r="E1307" s="6" t="str">
        <f t="shared" ref="E1307:R1307" si="1302">IF($B1307&lt;E$3,1,"")</f>
        <v/>
      </c>
      <c r="F1307" s="6" t="str">
        <f t="shared" si="1302"/>
        <v/>
      </c>
      <c r="G1307" s="6" t="str">
        <f t="shared" si="1302"/>
        <v/>
      </c>
      <c r="H1307" s="6" t="str">
        <f t="shared" si="1302"/>
        <v/>
      </c>
      <c r="I1307" s="6" t="str">
        <f t="shared" si="1302"/>
        <v/>
      </c>
      <c r="J1307" s="6" t="str">
        <f t="shared" si="1302"/>
        <v/>
      </c>
      <c r="K1307" s="6">
        <f t="shared" si="1302"/>
        <v>1</v>
      </c>
      <c r="L1307" s="6">
        <f t="shared" si="1302"/>
        <v>1</v>
      </c>
      <c r="M1307" s="6">
        <f t="shared" si="1302"/>
        <v>1</v>
      </c>
      <c r="N1307" s="6">
        <f t="shared" si="1302"/>
        <v>1</v>
      </c>
      <c r="O1307" s="6">
        <f t="shared" si="1302"/>
        <v>1</v>
      </c>
      <c r="P1307" s="6">
        <f t="shared" si="1302"/>
        <v>1</v>
      </c>
      <c r="Q1307" s="6">
        <f t="shared" si="1302"/>
        <v>1</v>
      </c>
      <c r="R1307" s="6">
        <f t="shared" si="1302"/>
        <v>1</v>
      </c>
    </row>
    <row r="1308" spans="1:18" ht="13">
      <c r="A1308" s="11" t="s">
        <v>4274</v>
      </c>
      <c r="B1308" s="17">
        <f>VLOOKUP(A1308,list!A:P,16,FALSE)</f>
        <v>45749</v>
      </c>
      <c r="C1308" s="18">
        <f>VLOOKUP(A1308,list!A:P,3,FALSE)</f>
        <v>1540</v>
      </c>
      <c r="D1308" s="6" t="str">
        <f>VLOOKUP(A1308,list!A:P,12,FALSE)</f>
        <v>Ampelokipoi</v>
      </c>
      <c r="E1308" s="6" t="str">
        <f t="shared" ref="E1308:R1308" si="1303">IF($B1308&lt;E$3,1,"")</f>
        <v/>
      </c>
      <c r="F1308" s="6" t="str">
        <f t="shared" si="1303"/>
        <v/>
      </c>
      <c r="G1308" s="6" t="str">
        <f t="shared" si="1303"/>
        <v/>
      </c>
      <c r="H1308" s="6" t="str">
        <f t="shared" si="1303"/>
        <v/>
      </c>
      <c r="I1308" s="6" t="str">
        <f t="shared" si="1303"/>
        <v/>
      </c>
      <c r="J1308" s="6" t="str">
        <f t="shared" si="1303"/>
        <v/>
      </c>
      <c r="K1308" s="6">
        <f t="shared" si="1303"/>
        <v>1</v>
      </c>
      <c r="L1308" s="6">
        <f t="shared" si="1303"/>
        <v>1</v>
      </c>
      <c r="M1308" s="6">
        <f t="shared" si="1303"/>
        <v>1</v>
      </c>
      <c r="N1308" s="6">
        <f t="shared" si="1303"/>
        <v>1</v>
      </c>
      <c r="O1308" s="6">
        <f t="shared" si="1303"/>
        <v>1</v>
      </c>
      <c r="P1308" s="6">
        <f t="shared" si="1303"/>
        <v>1</v>
      </c>
      <c r="Q1308" s="6">
        <f t="shared" si="1303"/>
        <v>1</v>
      </c>
      <c r="R1308" s="6">
        <f t="shared" si="1303"/>
        <v>1</v>
      </c>
    </row>
    <row r="1309" spans="1:18" ht="13">
      <c r="A1309" s="11" t="s">
        <v>4277</v>
      </c>
      <c r="B1309" s="17">
        <f>VLOOKUP(A1309,list!A:P,16,FALSE)</f>
        <v>45749</v>
      </c>
      <c r="C1309" s="18">
        <f>VLOOKUP(A1309,list!A:P,3,FALSE)</f>
        <v>1610</v>
      </c>
      <c r="D1309" s="6" t="str">
        <f>VLOOKUP(A1309,list!A:P,12,FALSE)</f>
        <v>Vrilissia</v>
      </c>
      <c r="E1309" s="6" t="str">
        <f t="shared" ref="E1309:R1309" si="1304">IF($B1309&lt;E$3,1,"")</f>
        <v/>
      </c>
      <c r="F1309" s="6" t="str">
        <f t="shared" si="1304"/>
        <v/>
      </c>
      <c r="G1309" s="6" t="str">
        <f t="shared" si="1304"/>
        <v/>
      </c>
      <c r="H1309" s="6" t="str">
        <f t="shared" si="1304"/>
        <v/>
      </c>
      <c r="I1309" s="6" t="str">
        <f t="shared" si="1304"/>
        <v/>
      </c>
      <c r="J1309" s="6" t="str">
        <f t="shared" si="1304"/>
        <v/>
      </c>
      <c r="K1309" s="6">
        <f t="shared" si="1304"/>
        <v>1</v>
      </c>
      <c r="L1309" s="6">
        <f t="shared" si="1304"/>
        <v>1</v>
      </c>
      <c r="M1309" s="6">
        <f t="shared" si="1304"/>
        <v>1</v>
      </c>
      <c r="N1309" s="6">
        <f t="shared" si="1304"/>
        <v>1</v>
      </c>
      <c r="O1309" s="6">
        <f t="shared" si="1304"/>
        <v>1</v>
      </c>
      <c r="P1309" s="6">
        <f t="shared" si="1304"/>
        <v>1</v>
      </c>
      <c r="Q1309" s="6">
        <f t="shared" si="1304"/>
        <v>1</v>
      </c>
      <c r="R1309" s="6">
        <f t="shared" si="1304"/>
        <v>1</v>
      </c>
    </row>
    <row r="1310" spans="1:18" ht="13">
      <c r="A1310" s="11" t="s">
        <v>4280</v>
      </c>
      <c r="B1310" s="17">
        <f>VLOOKUP(A1310,list!A:P,16,FALSE)</f>
        <v>45749</v>
      </c>
      <c r="C1310" s="18">
        <f>VLOOKUP(A1310,list!A:P,3,FALSE)</f>
        <v>1710</v>
      </c>
      <c r="D1310" s="6" t="str">
        <f>VLOOKUP(A1310,list!A:P,12,FALSE)</f>
        <v>Neo Psychiko</v>
      </c>
      <c r="E1310" s="6" t="str">
        <f t="shared" ref="E1310:R1310" si="1305">IF($B1310&lt;E$3,1,"")</f>
        <v/>
      </c>
      <c r="F1310" s="6" t="str">
        <f t="shared" si="1305"/>
        <v/>
      </c>
      <c r="G1310" s="6" t="str">
        <f t="shared" si="1305"/>
        <v/>
      </c>
      <c r="H1310" s="6" t="str">
        <f t="shared" si="1305"/>
        <v/>
      </c>
      <c r="I1310" s="6" t="str">
        <f t="shared" si="1305"/>
        <v/>
      </c>
      <c r="J1310" s="6" t="str">
        <f t="shared" si="1305"/>
        <v/>
      </c>
      <c r="K1310" s="6">
        <f t="shared" si="1305"/>
        <v>1</v>
      </c>
      <c r="L1310" s="6">
        <f t="shared" si="1305"/>
        <v>1</v>
      </c>
      <c r="M1310" s="6">
        <f t="shared" si="1305"/>
        <v>1</v>
      </c>
      <c r="N1310" s="6">
        <f t="shared" si="1305"/>
        <v>1</v>
      </c>
      <c r="O1310" s="6">
        <f t="shared" si="1305"/>
        <v>1</v>
      </c>
      <c r="P1310" s="6">
        <f t="shared" si="1305"/>
        <v>1</v>
      </c>
      <c r="Q1310" s="6">
        <f t="shared" si="1305"/>
        <v>1</v>
      </c>
      <c r="R1310" s="6">
        <f t="shared" si="1305"/>
        <v>1</v>
      </c>
    </row>
    <row r="1311" spans="1:18" ht="13">
      <c r="A1311" s="11" t="s">
        <v>4283</v>
      </c>
      <c r="B1311" s="17">
        <f>VLOOKUP(A1311,list!A:P,16,FALSE)</f>
        <v>45749</v>
      </c>
      <c r="C1311" s="18">
        <f>VLOOKUP(A1311,list!A:P,3,FALSE)</f>
        <v>1850</v>
      </c>
      <c r="D1311" s="6" t="str">
        <f>VLOOKUP(A1311,list!A:P,12,FALSE)</f>
        <v>Kifisia</v>
      </c>
      <c r="E1311" s="6" t="str">
        <f t="shared" ref="E1311:R1311" si="1306">IF($B1311&lt;E$3,1,"")</f>
        <v/>
      </c>
      <c r="F1311" s="6" t="str">
        <f t="shared" si="1306"/>
        <v/>
      </c>
      <c r="G1311" s="6" t="str">
        <f t="shared" si="1306"/>
        <v/>
      </c>
      <c r="H1311" s="6" t="str">
        <f t="shared" si="1306"/>
        <v/>
      </c>
      <c r="I1311" s="6" t="str">
        <f t="shared" si="1306"/>
        <v/>
      </c>
      <c r="J1311" s="6" t="str">
        <f t="shared" si="1306"/>
        <v/>
      </c>
      <c r="K1311" s="6">
        <f t="shared" si="1306"/>
        <v>1</v>
      </c>
      <c r="L1311" s="6">
        <f t="shared" si="1306"/>
        <v>1</v>
      </c>
      <c r="M1311" s="6">
        <f t="shared" si="1306"/>
        <v>1</v>
      </c>
      <c r="N1311" s="6">
        <f t="shared" si="1306"/>
        <v>1</v>
      </c>
      <c r="O1311" s="6">
        <f t="shared" si="1306"/>
        <v>1</v>
      </c>
      <c r="P1311" s="6">
        <f t="shared" si="1306"/>
        <v>1</v>
      </c>
      <c r="Q1311" s="6">
        <f t="shared" si="1306"/>
        <v>1</v>
      </c>
      <c r="R1311" s="6">
        <f t="shared" si="1306"/>
        <v>1</v>
      </c>
    </row>
    <row r="1312" spans="1:18" ht="13">
      <c r="A1312" s="11" t="s">
        <v>4286</v>
      </c>
      <c r="B1312" s="17">
        <f>VLOOKUP(A1312,list!A:P,16,FALSE)</f>
        <v>45749</v>
      </c>
      <c r="C1312" s="18">
        <f>VLOOKUP(A1312,list!A:P,3,FALSE)</f>
        <v>3310</v>
      </c>
      <c r="D1312" s="6" t="str">
        <f>VLOOKUP(A1312,list!A:P,12,FALSE)</f>
        <v>Palaio Faliro</v>
      </c>
      <c r="E1312" s="6" t="str">
        <f t="shared" ref="E1312:R1312" si="1307">IF($B1312&lt;E$3,1,"")</f>
        <v/>
      </c>
      <c r="F1312" s="6" t="str">
        <f t="shared" si="1307"/>
        <v/>
      </c>
      <c r="G1312" s="6" t="str">
        <f t="shared" si="1307"/>
        <v/>
      </c>
      <c r="H1312" s="6" t="str">
        <f t="shared" si="1307"/>
        <v/>
      </c>
      <c r="I1312" s="6" t="str">
        <f t="shared" si="1307"/>
        <v/>
      </c>
      <c r="J1312" s="6" t="str">
        <f t="shared" si="1307"/>
        <v/>
      </c>
      <c r="K1312" s="6">
        <f t="shared" si="1307"/>
        <v>1</v>
      </c>
      <c r="L1312" s="6">
        <f t="shared" si="1307"/>
        <v>1</v>
      </c>
      <c r="M1312" s="6">
        <f t="shared" si="1307"/>
        <v>1</v>
      </c>
      <c r="N1312" s="6">
        <f t="shared" si="1307"/>
        <v>1</v>
      </c>
      <c r="O1312" s="6">
        <f t="shared" si="1307"/>
        <v>1</v>
      </c>
      <c r="P1312" s="6">
        <f t="shared" si="1307"/>
        <v>1</v>
      </c>
      <c r="Q1312" s="6">
        <f t="shared" si="1307"/>
        <v>1</v>
      </c>
      <c r="R1312" s="6">
        <f t="shared" si="1307"/>
        <v>1</v>
      </c>
    </row>
    <row r="1313" spans="1:18" ht="13">
      <c r="A1313" s="11" t="s">
        <v>814</v>
      </c>
      <c r="B1313" s="17">
        <f>VLOOKUP(A1313,list!A:P,16,FALSE)</f>
        <v>45901</v>
      </c>
      <c r="C1313" s="18">
        <f>VLOOKUP(A1313,list!A:P,3,FALSE)</f>
        <v>1120</v>
      </c>
      <c r="D1313" s="6" t="str">
        <f>VLOOKUP(A1313,list!A:P,12,FALSE)</f>
        <v>Kolonaki</v>
      </c>
      <c r="E1313" s="6" t="str">
        <f t="shared" ref="E1313:R1313" si="1308">IF($B1313&lt;E$3,1,"")</f>
        <v/>
      </c>
      <c r="F1313" s="6" t="str">
        <f t="shared" si="1308"/>
        <v/>
      </c>
      <c r="G1313" s="6" t="str">
        <f t="shared" si="1308"/>
        <v/>
      </c>
      <c r="H1313" s="6" t="str">
        <f t="shared" si="1308"/>
        <v/>
      </c>
      <c r="I1313" s="6" t="str">
        <f t="shared" si="1308"/>
        <v/>
      </c>
      <c r="J1313" s="6" t="str">
        <f t="shared" si="1308"/>
        <v/>
      </c>
      <c r="K1313" s="6" t="str">
        <f t="shared" si="1308"/>
        <v/>
      </c>
      <c r="L1313" s="6" t="str">
        <f t="shared" si="1308"/>
        <v/>
      </c>
      <c r="M1313" s="6" t="str">
        <f t="shared" si="1308"/>
        <v/>
      </c>
      <c r="N1313" s="6" t="str">
        <f t="shared" si="1308"/>
        <v/>
      </c>
      <c r="O1313" s="6" t="str">
        <f t="shared" si="1308"/>
        <v/>
      </c>
      <c r="P1313" s="6">
        <f t="shared" si="1308"/>
        <v>1</v>
      </c>
      <c r="Q1313" s="6">
        <f t="shared" si="1308"/>
        <v>1</v>
      </c>
      <c r="R1313" s="6">
        <f t="shared" si="1308"/>
        <v>1</v>
      </c>
    </row>
    <row r="1314" spans="1:18" ht="13">
      <c r="A1314" s="11" t="s">
        <v>2871</v>
      </c>
      <c r="B1314" s="17">
        <f>VLOOKUP(A1314,list!A:P,16,FALSE)</f>
        <v>45901</v>
      </c>
      <c r="C1314" s="18">
        <f>VLOOKUP(A1314,list!A:P,3,FALSE)</f>
        <v>1170</v>
      </c>
      <c r="D1314" s="6" t="str">
        <f>VLOOKUP(A1314,list!A:P,12,FALSE)</f>
        <v>Marousi</v>
      </c>
      <c r="E1314" s="6" t="str">
        <f t="shared" ref="E1314:R1314" si="1309">IF($B1314&lt;E$3,1,"")</f>
        <v/>
      </c>
      <c r="F1314" s="6" t="str">
        <f t="shared" si="1309"/>
        <v/>
      </c>
      <c r="G1314" s="6" t="str">
        <f t="shared" si="1309"/>
        <v/>
      </c>
      <c r="H1314" s="6" t="str">
        <f t="shared" si="1309"/>
        <v/>
      </c>
      <c r="I1314" s="6" t="str">
        <f t="shared" si="1309"/>
        <v/>
      </c>
      <c r="J1314" s="6" t="str">
        <f t="shared" si="1309"/>
        <v/>
      </c>
      <c r="K1314" s="6" t="str">
        <f t="shared" si="1309"/>
        <v/>
      </c>
      <c r="L1314" s="6" t="str">
        <f t="shared" si="1309"/>
        <v/>
      </c>
      <c r="M1314" s="6" t="str">
        <f t="shared" si="1309"/>
        <v/>
      </c>
      <c r="N1314" s="6" t="str">
        <f t="shared" si="1309"/>
        <v/>
      </c>
      <c r="O1314" s="6" t="str">
        <f t="shared" si="1309"/>
        <v/>
      </c>
      <c r="P1314" s="6">
        <f t="shared" si="1309"/>
        <v>1</v>
      </c>
      <c r="Q1314" s="6">
        <f t="shared" si="1309"/>
        <v>1</v>
      </c>
      <c r="R1314" s="6">
        <f t="shared" si="1309"/>
        <v>1</v>
      </c>
    </row>
    <row r="1315" spans="1:18" ht="13">
      <c r="A1315" s="11" t="s">
        <v>2874</v>
      </c>
      <c r="B1315" s="17">
        <f>VLOOKUP(A1315,list!A:P,16,FALSE)</f>
        <v>46296</v>
      </c>
      <c r="C1315" s="18">
        <f>VLOOKUP(A1315,list!A:P,3,FALSE)</f>
        <v>1230</v>
      </c>
      <c r="D1315" s="6" t="str">
        <f>VLOOKUP(A1315,list!A:P,12,FALSE)</f>
        <v>Marousi</v>
      </c>
      <c r="E1315" s="6" t="str">
        <f t="shared" ref="E1315:R1315" si="1310">IF($B1315&lt;E$3,1,"")</f>
        <v/>
      </c>
      <c r="F1315" s="6" t="str">
        <f t="shared" si="1310"/>
        <v/>
      </c>
      <c r="G1315" s="6" t="str">
        <f t="shared" si="1310"/>
        <v/>
      </c>
      <c r="H1315" s="6" t="str">
        <f t="shared" si="1310"/>
        <v/>
      </c>
      <c r="I1315" s="6" t="str">
        <f t="shared" si="1310"/>
        <v/>
      </c>
      <c r="J1315" s="6" t="str">
        <f t="shared" si="1310"/>
        <v/>
      </c>
      <c r="K1315" s="6" t="str">
        <f t="shared" si="1310"/>
        <v/>
      </c>
      <c r="L1315" s="6" t="str">
        <f t="shared" si="1310"/>
        <v/>
      </c>
      <c r="M1315" s="6" t="str">
        <f t="shared" si="1310"/>
        <v/>
      </c>
      <c r="N1315" s="6" t="str">
        <f t="shared" si="1310"/>
        <v/>
      </c>
      <c r="O1315" s="6" t="str">
        <f t="shared" si="1310"/>
        <v/>
      </c>
      <c r="P1315" s="6" t="str">
        <f t="shared" si="1310"/>
        <v/>
      </c>
      <c r="Q1315" s="6" t="str">
        <f t="shared" si="1310"/>
        <v/>
      </c>
      <c r="R1315" s="6" t="str">
        <f t="shared" si="1310"/>
        <v/>
      </c>
    </row>
    <row r="1316" spans="1:18" ht="13">
      <c r="A1316" s="11" t="s">
        <v>2877</v>
      </c>
      <c r="B1316" s="17">
        <f>VLOOKUP(A1316,list!A:P,16,FALSE)</f>
        <v>45931</v>
      </c>
      <c r="C1316" s="18">
        <f>VLOOKUP(A1316,list!A:P,3,FALSE)</f>
        <v>1140</v>
      </c>
      <c r="D1316" s="6" t="str">
        <f>VLOOKUP(A1316,list!A:P,12,FALSE)</f>
        <v>Palaio Faliro</v>
      </c>
      <c r="E1316" s="6" t="str">
        <f t="shared" ref="E1316:R1316" si="1311">IF($B1316&lt;E$3,1,"")</f>
        <v/>
      </c>
      <c r="F1316" s="6" t="str">
        <f t="shared" si="1311"/>
        <v/>
      </c>
      <c r="G1316" s="6" t="str">
        <f t="shared" si="1311"/>
        <v/>
      </c>
      <c r="H1316" s="6" t="str">
        <f t="shared" si="1311"/>
        <v/>
      </c>
      <c r="I1316" s="6" t="str">
        <f t="shared" si="1311"/>
        <v/>
      </c>
      <c r="J1316" s="6" t="str">
        <f t="shared" si="1311"/>
        <v/>
      </c>
      <c r="K1316" s="6" t="str">
        <f t="shared" si="1311"/>
        <v/>
      </c>
      <c r="L1316" s="6" t="str">
        <f t="shared" si="1311"/>
        <v/>
      </c>
      <c r="M1316" s="6" t="str">
        <f t="shared" si="1311"/>
        <v/>
      </c>
      <c r="N1316" s="6" t="str">
        <f t="shared" si="1311"/>
        <v/>
      </c>
      <c r="O1316" s="6" t="str">
        <f t="shared" si="1311"/>
        <v/>
      </c>
      <c r="P1316" s="6" t="str">
        <f t="shared" si="1311"/>
        <v/>
      </c>
      <c r="Q1316" s="6">
        <f t="shared" si="1311"/>
        <v>1</v>
      </c>
      <c r="R1316" s="6">
        <f t="shared" si="1311"/>
        <v>1</v>
      </c>
    </row>
    <row r="1317" spans="1:18" ht="13">
      <c r="A1317" s="11" t="s">
        <v>4289</v>
      </c>
      <c r="B1317" s="17">
        <f>VLOOKUP(A1317,list!A:P,16,FALSE)</f>
        <v>45931</v>
      </c>
      <c r="C1317" s="18">
        <f>VLOOKUP(A1317,list!A:P,3,FALSE)</f>
        <v>1320</v>
      </c>
      <c r="D1317" s="6" t="str">
        <f>VLOOKUP(A1317,list!A:P,12,FALSE)</f>
        <v>Pangrati</v>
      </c>
      <c r="E1317" s="6" t="str">
        <f t="shared" ref="E1317:R1317" si="1312">IF($B1317&lt;E$3,1,"")</f>
        <v/>
      </c>
      <c r="F1317" s="6" t="str">
        <f t="shared" si="1312"/>
        <v/>
      </c>
      <c r="G1317" s="6" t="str">
        <f t="shared" si="1312"/>
        <v/>
      </c>
      <c r="H1317" s="6" t="str">
        <f t="shared" si="1312"/>
        <v/>
      </c>
      <c r="I1317" s="6" t="str">
        <f t="shared" si="1312"/>
        <v/>
      </c>
      <c r="J1317" s="6" t="str">
        <f t="shared" si="1312"/>
        <v/>
      </c>
      <c r="K1317" s="6" t="str">
        <f t="shared" si="1312"/>
        <v/>
      </c>
      <c r="L1317" s="6" t="str">
        <f t="shared" si="1312"/>
        <v/>
      </c>
      <c r="M1317" s="6" t="str">
        <f t="shared" si="1312"/>
        <v/>
      </c>
      <c r="N1317" s="6" t="str">
        <f t="shared" si="1312"/>
        <v/>
      </c>
      <c r="O1317" s="6" t="str">
        <f t="shared" si="1312"/>
        <v/>
      </c>
      <c r="P1317" s="6" t="str">
        <f t="shared" si="1312"/>
        <v/>
      </c>
      <c r="Q1317" s="6">
        <f t="shared" si="1312"/>
        <v>1</v>
      </c>
      <c r="R1317" s="6">
        <f t="shared" si="1312"/>
        <v>1</v>
      </c>
    </row>
    <row r="1318" spans="1:18" ht="13">
      <c r="A1318" s="11" t="s">
        <v>2880</v>
      </c>
      <c r="B1318" s="17">
        <f>VLOOKUP(A1318,list!A:P,16,FALSE)</f>
        <v>45597</v>
      </c>
      <c r="C1318" s="18">
        <f>VLOOKUP(A1318,list!A:P,3,FALSE)</f>
        <v>1010</v>
      </c>
      <c r="D1318" s="6" t="str">
        <f>VLOOKUP(A1318,list!A:P,12,FALSE)</f>
        <v>Piraeus</v>
      </c>
      <c r="E1318" s="6" t="str">
        <f t="shared" ref="E1318:R1318" si="1313">IF($B1318&lt;E$3,1,"")</f>
        <v/>
      </c>
      <c r="F1318" s="6">
        <f t="shared" si="1313"/>
        <v>1</v>
      </c>
      <c r="G1318" s="6">
        <f t="shared" si="1313"/>
        <v>1</v>
      </c>
      <c r="H1318" s="6">
        <f t="shared" si="1313"/>
        <v>1</v>
      </c>
      <c r="I1318" s="6">
        <f t="shared" si="1313"/>
        <v>1</v>
      </c>
      <c r="J1318" s="6">
        <f t="shared" si="1313"/>
        <v>1</v>
      </c>
      <c r="K1318" s="6">
        <f t="shared" si="1313"/>
        <v>1</v>
      </c>
      <c r="L1318" s="6">
        <f t="shared" si="1313"/>
        <v>1</v>
      </c>
      <c r="M1318" s="6">
        <f t="shared" si="1313"/>
        <v>1</v>
      </c>
      <c r="N1318" s="6">
        <f t="shared" si="1313"/>
        <v>1</v>
      </c>
      <c r="O1318" s="6">
        <f t="shared" si="1313"/>
        <v>1</v>
      </c>
      <c r="P1318" s="6">
        <f t="shared" si="1313"/>
        <v>1</v>
      </c>
      <c r="Q1318" s="6">
        <f t="shared" si="1313"/>
        <v>1</v>
      </c>
      <c r="R1318" s="6">
        <f t="shared" si="1313"/>
        <v>1</v>
      </c>
    </row>
    <row r="1319" spans="1:18" ht="13">
      <c r="A1319" s="11" t="s">
        <v>4292</v>
      </c>
      <c r="B1319" s="17">
        <f>VLOOKUP(A1319,list!A:P,16,FALSE)</f>
        <v>45597</v>
      </c>
      <c r="C1319" s="18">
        <f>VLOOKUP(A1319,list!A:P,3,FALSE)</f>
        <v>1450</v>
      </c>
      <c r="D1319" s="6" t="str">
        <f>VLOOKUP(A1319,list!A:P,12,FALSE)</f>
        <v>Marousi</v>
      </c>
      <c r="E1319" s="6" t="str">
        <f t="shared" ref="E1319:R1319" si="1314">IF($B1319&lt;E$3,1,"")</f>
        <v/>
      </c>
      <c r="F1319" s="6">
        <f t="shared" si="1314"/>
        <v>1</v>
      </c>
      <c r="G1319" s="6">
        <f t="shared" si="1314"/>
        <v>1</v>
      </c>
      <c r="H1319" s="6">
        <f t="shared" si="1314"/>
        <v>1</v>
      </c>
      <c r="I1319" s="6">
        <f t="shared" si="1314"/>
        <v>1</v>
      </c>
      <c r="J1319" s="6">
        <f t="shared" si="1314"/>
        <v>1</v>
      </c>
      <c r="K1319" s="6">
        <f t="shared" si="1314"/>
        <v>1</v>
      </c>
      <c r="L1319" s="6">
        <f t="shared" si="1314"/>
        <v>1</v>
      </c>
      <c r="M1319" s="6">
        <f t="shared" si="1314"/>
        <v>1</v>
      </c>
      <c r="N1319" s="6">
        <f t="shared" si="1314"/>
        <v>1</v>
      </c>
      <c r="O1319" s="6">
        <f t="shared" si="1314"/>
        <v>1</v>
      </c>
      <c r="P1319" s="6">
        <f t="shared" si="1314"/>
        <v>1</v>
      </c>
      <c r="Q1319" s="6">
        <f t="shared" si="1314"/>
        <v>1</v>
      </c>
      <c r="R1319" s="6">
        <f t="shared" si="1314"/>
        <v>1</v>
      </c>
    </row>
    <row r="1320" spans="1:18" ht="13">
      <c r="A1320" s="11" t="s">
        <v>4295</v>
      </c>
      <c r="B1320" s="17">
        <f>VLOOKUP(A1320,list!A:P,16,FALSE)</f>
        <v>45778</v>
      </c>
      <c r="C1320" s="18">
        <f>VLOOKUP(A1320,list!A:P,3,FALSE)</f>
        <v>1410</v>
      </c>
      <c r="D1320" s="6" t="str">
        <f>VLOOKUP(A1320,list!A:P,12,FALSE)</f>
        <v>Agia Paraskevi</v>
      </c>
      <c r="E1320" s="6" t="str">
        <f t="shared" ref="E1320:R1320" si="1315">IF($B1320&lt;E$3,1,"")</f>
        <v/>
      </c>
      <c r="F1320" s="6" t="str">
        <f t="shared" si="1315"/>
        <v/>
      </c>
      <c r="G1320" s="6" t="str">
        <f t="shared" si="1315"/>
        <v/>
      </c>
      <c r="H1320" s="6" t="str">
        <f t="shared" si="1315"/>
        <v/>
      </c>
      <c r="I1320" s="6" t="str">
        <f t="shared" si="1315"/>
        <v/>
      </c>
      <c r="J1320" s="6" t="str">
        <f t="shared" si="1315"/>
        <v/>
      </c>
      <c r="K1320" s="6" t="str">
        <f t="shared" si="1315"/>
        <v/>
      </c>
      <c r="L1320" s="6">
        <f t="shared" si="1315"/>
        <v>1</v>
      </c>
      <c r="M1320" s="6">
        <f t="shared" si="1315"/>
        <v>1</v>
      </c>
      <c r="N1320" s="6">
        <f t="shared" si="1315"/>
        <v>1</v>
      </c>
      <c r="O1320" s="6">
        <f t="shared" si="1315"/>
        <v>1</v>
      </c>
      <c r="P1320" s="6">
        <f t="shared" si="1315"/>
        <v>1</v>
      </c>
      <c r="Q1320" s="6">
        <f t="shared" si="1315"/>
        <v>1</v>
      </c>
      <c r="R1320" s="6">
        <f t="shared" si="1315"/>
        <v>1</v>
      </c>
    </row>
    <row r="1321" spans="1:18" ht="13">
      <c r="A1321" s="11" t="s">
        <v>4298</v>
      </c>
      <c r="B1321" s="17">
        <f>VLOOKUP(A1321,list!A:P,16,FALSE)</f>
        <v>45778</v>
      </c>
      <c r="C1321" s="18">
        <f>VLOOKUP(A1321,list!A:P,3,FALSE)</f>
        <v>1480</v>
      </c>
      <c r="D1321" s="6" t="str">
        <f>VLOOKUP(A1321,list!A:P,12,FALSE)</f>
        <v>Vrilissia</v>
      </c>
      <c r="E1321" s="6" t="str">
        <f t="shared" ref="E1321:R1321" si="1316">IF($B1321&lt;E$3,1,"")</f>
        <v/>
      </c>
      <c r="F1321" s="6" t="str">
        <f t="shared" si="1316"/>
        <v/>
      </c>
      <c r="G1321" s="6" t="str">
        <f t="shared" si="1316"/>
        <v/>
      </c>
      <c r="H1321" s="6" t="str">
        <f t="shared" si="1316"/>
        <v/>
      </c>
      <c r="I1321" s="6" t="str">
        <f t="shared" si="1316"/>
        <v/>
      </c>
      <c r="J1321" s="6" t="str">
        <f t="shared" si="1316"/>
        <v/>
      </c>
      <c r="K1321" s="6" t="str">
        <f t="shared" si="1316"/>
        <v/>
      </c>
      <c r="L1321" s="6">
        <f t="shared" si="1316"/>
        <v>1</v>
      </c>
      <c r="M1321" s="6">
        <f t="shared" si="1316"/>
        <v>1</v>
      </c>
      <c r="N1321" s="6">
        <f t="shared" si="1316"/>
        <v>1</v>
      </c>
      <c r="O1321" s="6">
        <f t="shared" si="1316"/>
        <v>1</v>
      </c>
      <c r="P1321" s="6">
        <f t="shared" si="1316"/>
        <v>1</v>
      </c>
      <c r="Q1321" s="6">
        <f t="shared" si="1316"/>
        <v>1</v>
      </c>
      <c r="R1321" s="6">
        <f t="shared" si="1316"/>
        <v>1</v>
      </c>
    </row>
    <row r="1322" spans="1:18" ht="13">
      <c r="A1322" s="11" t="s">
        <v>2883</v>
      </c>
      <c r="B1322" s="17">
        <f>VLOOKUP(A1322,list!A:P,16,FALSE)</f>
        <v>45778</v>
      </c>
      <c r="C1322" s="18">
        <f>VLOOKUP(A1322,list!A:P,3,FALSE)</f>
        <v>1510</v>
      </c>
      <c r="D1322" s="6" t="str">
        <f>VLOOKUP(A1322,list!A:P,12,FALSE)</f>
        <v>Nea Smyrni</v>
      </c>
      <c r="E1322" s="6" t="str">
        <f t="shared" ref="E1322:R1322" si="1317">IF($B1322&lt;E$3,1,"")</f>
        <v/>
      </c>
      <c r="F1322" s="6" t="str">
        <f t="shared" si="1317"/>
        <v/>
      </c>
      <c r="G1322" s="6" t="str">
        <f t="shared" si="1317"/>
        <v/>
      </c>
      <c r="H1322" s="6" t="str">
        <f t="shared" si="1317"/>
        <v/>
      </c>
      <c r="I1322" s="6" t="str">
        <f t="shared" si="1317"/>
        <v/>
      </c>
      <c r="J1322" s="6" t="str">
        <f t="shared" si="1317"/>
        <v/>
      </c>
      <c r="K1322" s="6" t="str">
        <f t="shared" si="1317"/>
        <v/>
      </c>
      <c r="L1322" s="6">
        <f t="shared" si="1317"/>
        <v>1</v>
      </c>
      <c r="M1322" s="6">
        <f t="shared" si="1317"/>
        <v>1</v>
      </c>
      <c r="N1322" s="6">
        <f t="shared" si="1317"/>
        <v>1</v>
      </c>
      <c r="O1322" s="6">
        <f t="shared" si="1317"/>
        <v>1</v>
      </c>
      <c r="P1322" s="6">
        <f t="shared" si="1317"/>
        <v>1</v>
      </c>
      <c r="Q1322" s="6">
        <f t="shared" si="1317"/>
        <v>1</v>
      </c>
      <c r="R1322" s="6">
        <f t="shared" si="1317"/>
        <v>1</v>
      </c>
    </row>
    <row r="1323" spans="1:18" ht="13">
      <c r="A1323" s="11" t="s">
        <v>817</v>
      </c>
      <c r="B1323" s="17">
        <f>VLOOKUP(A1323,list!A:P,16,FALSE)</f>
        <v>45717</v>
      </c>
      <c r="C1323" s="18">
        <f>VLOOKUP(A1323,list!A:P,3,FALSE)</f>
        <v>830</v>
      </c>
      <c r="D1323" s="6" t="str">
        <f>VLOOKUP(A1323,list!A:P,12,FALSE)</f>
        <v>Ampelokipoi</v>
      </c>
      <c r="E1323" s="6" t="str">
        <f t="shared" ref="E1323:R1323" si="1318">IF($B1323&lt;E$3,1,"")</f>
        <v/>
      </c>
      <c r="F1323" s="6" t="str">
        <f t="shared" si="1318"/>
        <v/>
      </c>
      <c r="G1323" s="6" t="str">
        <f t="shared" si="1318"/>
        <v/>
      </c>
      <c r="H1323" s="6" t="str">
        <f t="shared" si="1318"/>
        <v/>
      </c>
      <c r="I1323" s="6" t="str">
        <f t="shared" si="1318"/>
        <v/>
      </c>
      <c r="J1323" s="6">
        <f t="shared" si="1318"/>
        <v>1</v>
      </c>
      <c r="K1323" s="6">
        <f t="shared" si="1318"/>
        <v>1</v>
      </c>
      <c r="L1323" s="6">
        <f t="shared" si="1318"/>
        <v>1</v>
      </c>
      <c r="M1323" s="6">
        <f t="shared" si="1318"/>
        <v>1</v>
      </c>
      <c r="N1323" s="6">
        <f t="shared" si="1318"/>
        <v>1</v>
      </c>
      <c r="O1323" s="6">
        <f t="shared" si="1318"/>
        <v>1</v>
      </c>
      <c r="P1323" s="6">
        <f t="shared" si="1318"/>
        <v>1</v>
      </c>
      <c r="Q1323" s="6">
        <f t="shared" si="1318"/>
        <v>1</v>
      </c>
      <c r="R1323" s="6">
        <f t="shared" si="1318"/>
        <v>1</v>
      </c>
    </row>
    <row r="1324" spans="1:18" ht="13">
      <c r="A1324" s="11" t="s">
        <v>2886</v>
      </c>
      <c r="B1324" s="17">
        <f>VLOOKUP(A1324,list!A:P,16,FALSE)</f>
        <v>45717</v>
      </c>
      <c r="C1324" s="18">
        <f>VLOOKUP(A1324,list!A:P,3,FALSE)</f>
        <v>1130</v>
      </c>
      <c r="D1324" s="6" t="str">
        <f>VLOOKUP(A1324,list!A:P,12,FALSE)</f>
        <v>Piraeus</v>
      </c>
      <c r="E1324" s="6" t="str">
        <f t="shared" ref="E1324:R1324" si="1319">IF($B1324&lt;E$3,1,"")</f>
        <v/>
      </c>
      <c r="F1324" s="6" t="str">
        <f t="shared" si="1319"/>
        <v/>
      </c>
      <c r="G1324" s="6" t="str">
        <f t="shared" si="1319"/>
        <v/>
      </c>
      <c r="H1324" s="6" t="str">
        <f t="shared" si="1319"/>
        <v/>
      </c>
      <c r="I1324" s="6" t="str">
        <f t="shared" si="1319"/>
        <v/>
      </c>
      <c r="J1324" s="6">
        <f t="shared" si="1319"/>
        <v>1</v>
      </c>
      <c r="K1324" s="6">
        <f t="shared" si="1319"/>
        <v>1</v>
      </c>
      <c r="L1324" s="6">
        <f t="shared" si="1319"/>
        <v>1</v>
      </c>
      <c r="M1324" s="6">
        <f t="shared" si="1319"/>
        <v>1</v>
      </c>
      <c r="N1324" s="6">
        <f t="shared" si="1319"/>
        <v>1</v>
      </c>
      <c r="O1324" s="6">
        <f t="shared" si="1319"/>
        <v>1</v>
      </c>
      <c r="P1324" s="6">
        <f t="shared" si="1319"/>
        <v>1</v>
      </c>
      <c r="Q1324" s="6">
        <f t="shared" si="1319"/>
        <v>1</v>
      </c>
      <c r="R1324" s="6">
        <f t="shared" si="1319"/>
        <v>1</v>
      </c>
    </row>
    <row r="1325" spans="1:18" ht="13">
      <c r="A1325" s="11" t="s">
        <v>2889</v>
      </c>
      <c r="B1325" s="17">
        <f>VLOOKUP(A1325,list!A:P,16,FALSE)</f>
        <v>45717</v>
      </c>
      <c r="C1325" s="18">
        <f>VLOOKUP(A1325,list!A:P,3,FALSE)</f>
        <v>1180</v>
      </c>
      <c r="D1325" s="6" t="str">
        <f>VLOOKUP(A1325,list!A:P,12,FALSE)</f>
        <v>Agia Paraskevi</v>
      </c>
      <c r="E1325" s="6" t="str">
        <f t="shared" ref="E1325:R1325" si="1320">IF($B1325&lt;E$3,1,"")</f>
        <v/>
      </c>
      <c r="F1325" s="6" t="str">
        <f t="shared" si="1320"/>
        <v/>
      </c>
      <c r="G1325" s="6" t="str">
        <f t="shared" si="1320"/>
        <v/>
      </c>
      <c r="H1325" s="6" t="str">
        <f t="shared" si="1320"/>
        <v/>
      </c>
      <c r="I1325" s="6" t="str">
        <f t="shared" si="1320"/>
        <v/>
      </c>
      <c r="J1325" s="6">
        <f t="shared" si="1320"/>
        <v>1</v>
      </c>
      <c r="K1325" s="6">
        <f t="shared" si="1320"/>
        <v>1</v>
      </c>
      <c r="L1325" s="6">
        <f t="shared" si="1320"/>
        <v>1</v>
      </c>
      <c r="M1325" s="6">
        <f t="shared" si="1320"/>
        <v>1</v>
      </c>
      <c r="N1325" s="6">
        <f t="shared" si="1320"/>
        <v>1</v>
      </c>
      <c r="O1325" s="6">
        <f t="shared" si="1320"/>
        <v>1</v>
      </c>
      <c r="P1325" s="6">
        <f t="shared" si="1320"/>
        <v>1</v>
      </c>
      <c r="Q1325" s="6">
        <f t="shared" si="1320"/>
        <v>1</v>
      </c>
      <c r="R1325" s="6">
        <f t="shared" si="1320"/>
        <v>1</v>
      </c>
    </row>
    <row r="1326" spans="1:18" ht="13">
      <c r="A1326" s="11" t="s">
        <v>2892</v>
      </c>
      <c r="B1326" s="17">
        <f>VLOOKUP(A1326,list!A:P,16,FALSE)</f>
        <v>45717</v>
      </c>
      <c r="C1326" s="18">
        <f>VLOOKUP(A1326,list!A:P,3,FALSE)</f>
        <v>1300</v>
      </c>
      <c r="D1326" s="6" t="str">
        <f>VLOOKUP(A1326,list!A:P,12,FALSE)</f>
        <v>Alimos</v>
      </c>
      <c r="E1326" s="6" t="str">
        <f t="shared" ref="E1326:R1326" si="1321">IF($B1326&lt;E$3,1,"")</f>
        <v/>
      </c>
      <c r="F1326" s="6" t="str">
        <f t="shared" si="1321"/>
        <v/>
      </c>
      <c r="G1326" s="6" t="str">
        <f t="shared" si="1321"/>
        <v/>
      </c>
      <c r="H1326" s="6" t="str">
        <f t="shared" si="1321"/>
        <v/>
      </c>
      <c r="I1326" s="6" t="str">
        <f t="shared" si="1321"/>
        <v/>
      </c>
      <c r="J1326" s="6">
        <f t="shared" si="1321"/>
        <v>1</v>
      </c>
      <c r="K1326" s="6">
        <f t="shared" si="1321"/>
        <v>1</v>
      </c>
      <c r="L1326" s="6">
        <f t="shared" si="1321"/>
        <v>1</v>
      </c>
      <c r="M1326" s="6">
        <f t="shared" si="1321"/>
        <v>1</v>
      </c>
      <c r="N1326" s="6">
        <f t="shared" si="1321"/>
        <v>1</v>
      </c>
      <c r="O1326" s="6">
        <f t="shared" si="1321"/>
        <v>1</v>
      </c>
      <c r="P1326" s="6">
        <f t="shared" si="1321"/>
        <v>1</v>
      </c>
      <c r="Q1326" s="6">
        <f t="shared" si="1321"/>
        <v>1</v>
      </c>
      <c r="R1326" s="6">
        <f t="shared" si="1321"/>
        <v>1</v>
      </c>
    </row>
    <row r="1327" spans="1:18" ht="13">
      <c r="A1327" s="11" t="s">
        <v>4301</v>
      </c>
      <c r="B1327" s="17">
        <f>VLOOKUP(A1327,list!A:P,16,FALSE)</f>
        <v>45717</v>
      </c>
      <c r="C1327" s="18">
        <f>VLOOKUP(A1327,list!A:P,3,FALSE)</f>
        <v>1380</v>
      </c>
      <c r="D1327" s="6" t="str">
        <f>VLOOKUP(A1327,list!A:P,12,FALSE)</f>
        <v>Chalandri</v>
      </c>
      <c r="E1327" s="6" t="str">
        <f t="shared" ref="E1327:R1327" si="1322">IF($B1327&lt;E$3,1,"")</f>
        <v/>
      </c>
      <c r="F1327" s="6" t="str">
        <f t="shared" si="1322"/>
        <v/>
      </c>
      <c r="G1327" s="6" t="str">
        <f t="shared" si="1322"/>
        <v/>
      </c>
      <c r="H1327" s="6" t="str">
        <f t="shared" si="1322"/>
        <v/>
      </c>
      <c r="I1327" s="6" t="str">
        <f t="shared" si="1322"/>
        <v/>
      </c>
      <c r="J1327" s="6">
        <f t="shared" si="1322"/>
        <v>1</v>
      </c>
      <c r="K1327" s="6">
        <f t="shared" si="1322"/>
        <v>1</v>
      </c>
      <c r="L1327" s="6">
        <f t="shared" si="1322"/>
        <v>1</v>
      </c>
      <c r="M1327" s="6">
        <f t="shared" si="1322"/>
        <v>1</v>
      </c>
      <c r="N1327" s="6">
        <f t="shared" si="1322"/>
        <v>1</v>
      </c>
      <c r="O1327" s="6">
        <f t="shared" si="1322"/>
        <v>1</v>
      </c>
      <c r="P1327" s="6">
        <f t="shared" si="1322"/>
        <v>1</v>
      </c>
      <c r="Q1327" s="6">
        <f t="shared" si="1322"/>
        <v>1</v>
      </c>
      <c r="R1327" s="6">
        <f t="shared" si="1322"/>
        <v>1</v>
      </c>
    </row>
    <row r="1328" spans="1:18" ht="13">
      <c r="A1328" s="11" t="s">
        <v>2895</v>
      </c>
      <c r="B1328" s="17">
        <f>VLOOKUP(A1328,list!A:P,16,FALSE)</f>
        <v>45717</v>
      </c>
      <c r="C1328" s="18">
        <f>VLOOKUP(A1328,list!A:P,3,FALSE)</f>
        <v>1570</v>
      </c>
      <c r="D1328" s="6" t="str">
        <f>VLOOKUP(A1328,list!A:P,12,FALSE)</f>
        <v>Neo Psychiko</v>
      </c>
      <c r="E1328" s="6" t="str">
        <f t="shared" ref="E1328:R1328" si="1323">IF($B1328&lt;E$3,1,"")</f>
        <v/>
      </c>
      <c r="F1328" s="6" t="str">
        <f t="shared" si="1323"/>
        <v/>
      </c>
      <c r="G1328" s="6" t="str">
        <f t="shared" si="1323"/>
        <v/>
      </c>
      <c r="H1328" s="6" t="str">
        <f t="shared" si="1323"/>
        <v/>
      </c>
      <c r="I1328" s="6" t="str">
        <f t="shared" si="1323"/>
        <v/>
      </c>
      <c r="J1328" s="6">
        <f t="shared" si="1323"/>
        <v>1</v>
      </c>
      <c r="K1328" s="6">
        <f t="shared" si="1323"/>
        <v>1</v>
      </c>
      <c r="L1328" s="6">
        <f t="shared" si="1323"/>
        <v>1</v>
      </c>
      <c r="M1328" s="6">
        <f t="shared" si="1323"/>
        <v>1</v>
      </c>
      <c r="N1328" s="6">
        <f t="shared" si="1323"/>
        <v>1</v>
      </c>
      <c r="O1328" s="6">
        <f t="shared" si="1323"/>
        <v>1</v>
      </c>
      <c r="P1328" s="6">
        <f t="shared" si="1323"/>
        <v>1</v>
      </c>
      <c r="Q1328" s="6">
        <f t="shared" si="1323"/>
        <v>1</v>
      </c>
      <c r="R1328" s="6">
        <f t="shared" si="1323"/>
        <v>1</v>
      </c>
    </row>
    <row r="1329" spans="1:18" ht="13">
      <c r="A1329" s="11" t="s">
        <v>4304</v>
      </c>
      <c r="B1329" s="17">
        <f>VLOOKUP(A1329,list!A:P,16,FALSE)</f>
        <v>45717</v>
      </c>
      <c r="C1329" s="18">
        <f>VLOOKUP(A1329,list!A:P,3,FALSE)</f>
        <v>1670</v>
      </c>
      <c r="D1329" s="6" t="str">
        <f>VLOOKUP(A1329,list!A:P,12,FALSE)</f>
        <v>Chalandri</v>
      </c>
      <c r="E1329" s="6" t="str">
        <f t="shared" ref="E1329:R1329" si="1324">IF($B1329&lt;E$3,1,"")</f>
        <v/>
      </c>
      <c r="F1329" s="6" t="str">
        <f t="shared" si="1324"/>
        <v/>
      </c>
      <c r="G1329" s="6" t="str">
        <f t="shared" si="1324"/>
        <v/>
      </c>
      <c r="H1329" s="6" t="str">
        <f t="shared" si="1324"/>
        <v/>
      </c>
      <c r="I1329" s="6" t="str">
        <f t="shared" si="1324"/>
        <v/>
      </c>
      <c r="J1329" s="6">
        <f t="shared" si="1324"/>
        <v>1</v>
      </c>
      <c r="K1329" s="6">
        <f t="shared" si="1324"/>
        <v>1</v>
      </c>
      <c r="L1329" s="6">
        <f t="shared" si="1324"/>
        <v>1</v>
      </c>
      <c r="M1329" s="6">
        <f t="shared" si="1324"/>
        <v>1</v>
      </c>
      <c r="N1329" s="6">
        <f t="shared" si="1324"/>
        <v>1</v>
      </c>
      <c r="O1329" s="6">
        <f t="shared" si="1324"/>
        <v>1</v>
      </c>
      <c r="P1329" s="6">
        <f t="shared" si="1324"/>
        <v>1</v>
      </c>
      <c r="Q1329" s="6">
        <f t="shared" si="1324"/>
        <v>1</v>
      </c>
      <c r="R1329" s="6">
        <f t="shared" si="1324"/>
        <v>1</v>
      </c>
    </row>
    <row r="1330" spans="1:18" ht="13">
      <c r="A1330" s="11" t="s">
        <v>4307</v>
      </c>
      <c r="B1330" s="17">
        <f>VLOOKUP(A1330,list!A:P,16,FALSE)</f>
        <v>45717</v>
      </c>
      <c r="C1330" s="18">
        <f>VLOOKUP(A1330,list!A:P,3,FALSE)</f>
        <v>1810</v>
      </c>
      <c r="D1330" s="6" t="str">
        <f>VLOOKUP(A1330,list!A:P,12,FALSE)</f>
        <v>Neo Psychiko</v>
      </c>
      <c r="E1330" s="6" t="str">
        <f t="shared" ref="E1330:R1330" si="1325">IF($B1330&lt;E$3,1,"")</f>
        <v/>
      </c>
      <c r="F1330" s="6" t="str">
        <f t="shared" si="1325"/>
        <v/>
      </c>
      <c r="G1330" s="6" t="str">
        <f t="shared" si="1325"/>
        <v/>
      </c>
      <c r="H1330" s="6" t="str">
        <f t="shared" si="1325"/>
        <v/>
      </c>
      <c r="I1330" s="6" t="str">
        <f t="shared" si="1325"/>
        <v/>
      </c>
      <c r="J1330" s="6">
        <f t="shared" si="1325"/>
        <v>1</v>
      </c>
      <c r="K1330" s="6">
        <f t="shared" si="1325"/>
        <v>1</v>
      </c>
      <c r="L1330" s="6">
        <f t="shared" si="1325"/>
        <v>1</v>
      </c>
      <c r="M1330" s="6">
        <f t="shared" si="1325"/>
        <v>1</v>
      </c>
      <c r="N1330" s="6">
        <f t="shared" si="1325"/>
        <v>1</v>
      </c>
      <c r="O1330" s="6">
        <f t="shared" si="1325"/>
        <v>1</v>
      </c>
      <c r="P1330" s="6">
        <f t="shared" si="1325"/>
        <v>1</v>
      </c>
      <c r="Q1330" s="6">
        <f t="shared" si="1325"/>
        <v>1</v>
      </c>
      <c r="R1330" s="6">
        <f t="shared" si="1325"/>
        <v>1</v>
      </c>
    </row>
    <row r="1331" spans="1:18" ht="13">
      <c r="A1331" s="11" t="s">
        <v>2898</v>
      </c>
      <c r="B1331" s="17">
        <f>VLOOKUP(A1331,list!A:P,16,FALSE)</f>
        <v>45717</v>
      </c>
      <c r="C1331" s="18">
        <f>VLOOKUP(A1331,list!A:P,3,FALSE)</f>
        <v>2110</v>
      </c>
      <c r="D1331" s="6" t="str">
        <f>VLOOKUP(A1331,list!A:P,12,FALSE)</f>
        <v>Kifisia</v>
      </c>
      <c r="E1331" s="6" t="str">
        <f t="shared" ref="E1331:R1331" si="1326">IF($B1331&lt;E$3,1,"")</f>
        <v/>
      </c>
      <c r="F1331" s="6" t="str">
        <f t="shared" si="1326"/>
        <v/>
      </c>
      <c r="G1331" s="6" t="str">
        <f t="shared" si="1326"/>
        <v/>
      </c>
      <c r="H1331" s="6" t="str">
        <f t="shared" si="1326"/>
        <v/>
      </c>
      <c r="I1331" s="6" t="str">
        <f t="shared" si="1326"/>
        <v/>
      </c>
      <c r="J1331" s="6">
        <f t="shared" si="1326"/>
        <v>1</v>
      </c>
      <c r="K1331" s="6">
        <f t="shared" si="1326"/>
        <v>1</v>
      </c>
      <c r="L1331" s="6">
        <f t="shared" si="1326"/>
        <v>1</v>
      </c>
      <c r="M1331" s="6">
        <f t="shared" si="1326"/>
        <v>1</v>
      </c>
      <c r="N1331" s="6">
        <f t="shared" si="1326"/>
        <v>1</v>
      </c>
      <c r="O1331" s="6">
        <f t="shared" si="1326"/>
        <v>1</v>
      </c>
      <c r="P1331" s="6">
        <f t="shared" si="1326"/>
        <v>1</v>
      </c>
      <c r="Q1331" s="6">
        <f t="shared" si="1326"/>
        <v>1</v>
      </c>
      <c r="R1331" s="6">
        <f t="shared" si="1326"/>
        <v>1</v>
      </c>
    </row>
    <row r="1332" spans="1:18" ht="13">
      <c r="A1332" s="11" t="s">
        <v>820</v>
      </c>
      <c r="B1332" s="17">
        <f>VLOOKUP(A1332,list!A:P,16,FALSE)</f>
        <v>45809</v>
      </c>
      <c r="C1332" s="18">
        <f>VLOOKUP(A1332,list!A:P,3,FALSE)</f>
        <v>980</v>
      </c>
      <c r="D1332" s="6" t="str">
        <f>VLOOKUP(A1332,list!A:P,12,FALSE)</f>
        <v>Chalandri</v>
      </c>
      <c r="E1332" s="6" t="str">
        <f t="shared" ref="E1332:R1332" si="1327">IF($B1332&lt;E$3,1,"")</f>
        <v/>
      </c>
      <c r="F1332" s="6" t="str">
        <f t="shared" si="1327"/>
        <v/>
      </c>
      <c r="G1332" s="6" t="str">
        <f t="shared" si="1327"/>
        <v/>
      </c>
      <c r="H1332" s="6" t="str">
        <f t="shared" si="1327"/>
        <v/>
      </c>
      <c r="I1332" s="6" t="str">
        <f t="shared" si="1327"/>
        <v/>
      </c>
      <c r="J1332" s="6" t="str">
        <f t="shared" si="1327"/>
        <v/>
      </c>
      <c r="K1332" s="6" t="str">
        <f t="shared" si="1327"/>
        <v/>
      </c>
      <c r="L1332" s="6" t="str">
        <f t="shared" si="1327"/>
        <v/>
      </c>
      <c r="M1332" s="6">
        <f t="shared" si="1327"/>
        <v>1</v>
      </c>
      <c r="N1332" s="6">
        <f t="shared" si="1327"/>
        <v>1</v>
      </c>
      <c r="O1332" s="6">
        <f t="shared" si="1327"/>
        <v>1</v>
      </c>
      <c r="P1332" s="6">
        <f t="shared" si="1327"/>
        <v>1</v>
      </c>
      <c r="Q1332" s="6">
        <f t="shared" si="1327"/>
        <v>1</v>
      </c>
      <c r="R1332" s="6">
        <f t="shared" si="1327"/>
        <v>1</v>
      </c>
    </row>
    <row r="1333" spans="1:18" ht="13">
      <c r="A1333" s="11" t="s">
        <v>4310</v>
      </c>
      <c r="B1333" s="17">
        <f>VLOOKUP(A1333,list!A:P,16,FALSE)</f>
        <v>45809</v>
      </c>
      <c r="C1333" s="18">
        <f>VLOOKUP(A1333,list!A:P,3,FALSE)</f>
        <v>1140</v>
      </c>
      <c r="D1333" s="6" t="str">
        <f>VLOOKUP(A1333,list!A:P,12,FALSE)</f>
        <v>Marousi</v>
      </c>
      <c r="E1333" s="6" t="str">
        <f t="shared" ref="E1333:R1333" si="1328">IF($B1333&lt;E$3,1,"")</f>
        <v/>
      </c>
      <c r="F1333" s="6" t="str">
        <f t="shared" si="1328"/>
        <v/>
      </c>
      <c r="G1333" s="6" t="str">
        <f t="shared" si="1328"/>
        <v/>
      </c>
      <c r="H1333" s="6" t="str">
        <f t="shared" si="1328"/>
        <v/>
      </c>
      <c r="I1333" s="6" t="str">
        <f t="shared" si="1328"/>
        <v/>
      </c>
      <c r="J1333" s="6" t="str">
        <f t="shared" si="1328"/>
        <v/>
      </c>
      <c r="K1333" s="6" t="str">
        <f t="shared" si="1328"/>
        <v/>
      </c>
      <c r="L1333" s="6" t="str">
        <f t="shared" si="1328"/>
        <v/>
      </c>
      <c r="M1333" s="6">
        <f t="shared" si="1328"/>
        <v>1</v>
      </c>
      <c r="N1333" s="6">
        <f t="shared" si="1328"/>
        <v>1</v>
      </c>
      <c r="O1333" s="6">
        <f t="shared" si="1328"/>
        <v>1</v>
      </c>
      <c r="P1333" s="6">
        <f t="shared" si="1328"/>
        <v>1</v>
      </c>
      <c r="Q1333" s="6">
        <f t="shared" si="1328"/>
        <v>1</v>
      </c>
      <c r="R1333" s="6">
        <f t="shared" si="1328"/>
        <v>1</v>
      </c>
    </row>
    <row r="1334" spans="1:18" ht="13">
      <c r="A1334" s="11" t="s">
        <v>2901</v>
      </c>
      <c r="B1334" s="17">
        <f>VLOOKUP(A1334,list!A:P,16,FALSE)</f>
        <v>45809</v>
      </c>
      <c r="C1334" s="18">
        <f>VLOOKUP(A1334,list!A:P,3,FALSE)</f>
        <v>1250</v>
      </c>
      <c r="D1334" s="6" t="str">
        <f>VLOOKUP(A1334,list!A:P,12,FALSE)</f>
        <v>Agia Paraskevi</v>
      </c>
      <c r="E1334" s="6" t="str">
        <f t="shared" ref="E1334:R1334" si="1329">IF($B1334&lt;E$3,1,"")</f>
        <v/>
      </c>
      <c r="F1334" s="6" t="str">
        <f t="shared" si="1329"/>
        <v/>
      </c>
      <c r="G1334" s="6" t="str">
        <f t="shared" si="1329"/>
        <v/>
      </c>
      <c r="H1334" s="6" t="str">
        <f t="shared" si="1329"/>
        <v/>
      </c>
      <c r="I1334" s="6" t="str">
        <f t="shared" si="1329"/>
        <v/>
      </c>
      <c r="J1334" s="6" t="str">
        <f t="shared" si="1329"/>
        <v/>
      </c>
      <c r="K1334" s="6" t="str">
        <f t="shared" si="1329"/>
        <v/>
      </c>
      <c r="L1334" s="6" t="str">
        <f t="shared" si="1329"/>
        <v/>
      </c>
      <c r="M1334" s="6">
        <f t="shared" si="1329"/>
        <v>1</v>
      </c>
      <c r="N1334" s="6">
        <f t="shared" si="1329"/>
        <v>1</v>
      </c>
      <c r="O1334" s="6">
        <f t="shared" si="1329"/>
        <v>1</v>
      </c>
      <c r="P1334" s="6">
        <f t="shared" si="1329"/>
        <v>1</v>
      </c>
      <c r="Q1334" s="6">
        <f t="shared" si="1329"/>
        <v>1</v>
      </c>
      <c r="R1334" s="6">
        <f t="shared" si="1329"/>
        <v>1</v>
      </c>
    </row>
    <row r="1335" spans="1:18" ht="13">
      <c r="A1335" s="11" t="s">
        <v>2904</v>
      </c>
      <c r="B1335" s="17">
        <f>VLOOKUP(A1335,list!A:P,16,FALSE)</f>
        <v>45809</v>
      </c>
      <c r="C1335" s="18">
        <f>VLOOKUP(A1335,list!A:P,3,FALSE)</f>
        <v>1320</v>
      </c>
      <c r="D1335" s="6" t="str">
        <f>VLOOKUP(A1335,list!A:P,12,FALSE)</f>
        <v>Marousi</v>
      </c>
      <c r="E1335" s="6" t="str">
        <f t="shared" ref="E1335:R1335" si="1330">IF($B1335&lt;E$3,1,"")</f>
        <v/>
      </c>
      <c r="F1335" s="6" t="str">
        <f t="shared" si="1330"/>
        <v/>
      </c>
      <c r="G1335" s="6" t="str">
        <f t="shared" si="1330"/>
        <v/>
      </c>
      <c r="H1335" s="6" t="str">
        <f t="shared" si="1330"/>
        <v/>
      </c>
      <c r="I1335" s="6" t="str">
        <f t="shared" si="1330"/>
        <v/>
      </c>
      <c r="J1335" s="6" t="str">
        <f t="shared" si="1330"/>
        <v/>
      </c>
      <c r="K1335" s="6" t="str">
        <f t="shared" si="1330"/>
        <v/>
      </c>
      <c r="L1335" s="6" t="str">
        <f t="shared" si="1330"/>
        <v/>
      </c>
      <c r="M1335" s="6">
        <f t="shared" si="1330"/>
        <v>1</v>
      </c>
      <c r="N1335" s="6">
        <f t="shared" si="1330"/>
        <v>1</v>
      </c>
      <c r="O1335" s="6">
        <f t="shared" si="1330"/>
        <v>1</v>
      </c>
      <c r="P1335" s="6">
        <f t="shared" si="1330"/>
        <v>1</v>
      </c>
      <c r="Q1335" s="6">
        <f t="shared" si="1330"/>
        <v>1</v>
      </c>
      <c r="R1335" s="6">
        <f t="shared" si="1330"/>
        <v>1</v>
      </c>
    </row>
    <row r="1336" spans="1:18" ht="13">
      <c r="A1336" s="11" t="s">
        <v>2907</v>
      </c>
      <c r="B1336" s="17">
        <f>VLOOKUP(A1336,list!A:P,16,FALSE)</f>
        <v>45809</v>
      </c>
      <c r="C1336" s="18">
        <f>VLOOKUP(A1336,list!A:P,3,FALSE)</f>
        <v>1610</v>
      </c>
      <c r="D1336" s="6" t="str">
        <f>VLOOKUP(A1336,list!A:P,12,FALSE)</f>
        <v>Chalandri</v>
      </c>
      <c r="E1336" s="6" t="str">
        <f t="shared" ref="E1336:R1336" si="1331">IF($B1336&lt;E$3,1,"")</f>
        <v/>
      </c>
      <c r="F1336" s="6" t="str">
        <f t="shared" si="1331"/>
        <v/>
      </c>
      <c r="G1336" s="6" t="str">
        <f t="shared" si="1331"/>
        <v/>
      </c>
      <c r="H1336" s="6" t="str">
        <f t="shared" si="1331"/>
        <v/>
      </c>
      <c r="I1336" s="6" t="str">
        <f t="shared" si="1331"/>
        <v/>
      </c>
      <c r="J1336" s="6" t="str">
        <f t="shared" si="1331"/>
        <v/>
      </c>
      <c r="K1336" s="6" t="str">
        <f t="shared" si="1331"/>
        <v/>
      </c>
      <c r="L1336" s="6" t="str">
        <f t="shared" si="1331"/>
        <v/>
      </c>
      <c r="M1336" s="6">
        <f t="shared" si="1331"/>
        <v>1</v>
      </c>
      <c r="N1336" s="6">
        <f t="shared" si="1331"/>
        <v>1</v>
      </c>
      <c r="O1336" s="6">
        <f t="shared" si="1331"/>
        <v>1</v>
      </c>
      <c r="P1336" s="6">
        <f t="shared" si="1331"/>
        <v>1</v>
      </c>
      <c r="Q1336" s="6">
        <f t="shared" si="1331"/>
        <v>1</v>
      </c>
      <c r="R1336" s="6">
        <f t="shared" si="1331"/>
        <v>1</v>
      </c>
    </row>
    <row r="1337" spans="1:18" ht="13">
      <c r="A1337" s="11" t="s">
        <v>4651</v>
      </c>
      <c r="B1337" s="17">
        <f>VLOOKUP(A1337,list!A:P,16,FALSE)</f>
        <v>45809</v>
      </c>
      <c r="C1337" s="18">
        <f>VLOOKUP(A1337,list!A:P,3,FALSE)</f>
        <v>1960</v>
      </c>
      <c r="D1337" s="6" t="str">
        <f>VLOOKUP(A1337,list!A:P,12,FALSE)</f>
        <v>Alimos</v>
      </c>
      <c r="E1337" s="6" t="str">
        <f t="shared" ref="E1337:R1337" si="1332">IF($B1337&lt;E$3,1,"")</f>
        <v/>
      </c>
      <c r="F1337" s="6" t="str">
        <f t="shared" si="1332"/>
        <v/>
      </c>
      <c r="G1337" s="6" t="str">
        <f t="shared" si="1332"/>
        <v/>
      </c>
      <c r="H1337" s="6" t="str">
        <f t="shared" si="1332"/>
        <v/>
      </c>
      <c r="I1337" s="6" t="str">
        <f t="shared" si="1332"/>
        <v/>
      </c>
      <c r="J1337" s="6" t="str">
        <f t="shared" si="1332"/>
        <v/>
      </c>
      <c r="K1337" s="6" t="str">
        <f t="shared" si="1332"/>
        <v/>
      </c>
      <c r="L1337" s="6" t="str">
        <f t="shared" si="1332"/>
        <v/>
      </c>
      <c r="M1337" s="6">
        <f t="shared" si="1332"/>
        <v>1</v>
      </c>
      <c r="N1337" s="6">
        <f t="shared" si="1332"/>
        <v>1</v>
      </c>
      <c r="O1337" s="6">
        <f t="shared" si="1332"/>
        <v>1</v>
      </c>
      <c r="P1337" s="6">
        <f t="shared" si="1332"/>
        <v>1</v>
      </c>
      <c r="Q1337" s="6">
        <f t="shared" si="1332"/>
        <v>1</v>
      </c>
      <c r="R1337" s="6">
        <f t="shared" si="1332"/>
        <v>1</v>
      </c>
    </row>
    <row r="1338" spans="1:18" ht="13">
      <c r="A1338" s="11" t="s">
        <v>823</v>
      </c>
      <c r="B1338" s="17">
        <f>VLOOKUP(A1338,list!A:P,16,FALSE)</f>
        <v>45839</v>
      </c>
      <c r="C1338" s="18">
        <f>VLOOKUP(A1338,list!A:P,3,FALSE)</f>
        <v>810</v>
      </c>
      <c r="D1338" s="6" t="str">
        <f>VLOOKUP(A1338,list!A:P,12,FALSE)</f>
        <v>Alimos</v>
      </c>
      <c r="E1338" s="6" t="str">
        <f t="shared" ref="E1338:R1338" si="1333">IF($B1338&lt;E$3,1,"")</f>
        <v/>
      </c>
      <c r="F1338" s="6" t="str">
        <f t="shared" si="1333"/>
        <v/>
      </c>
      <c r="G1338" s="6" t="str">
        <f t="shared" si="1333"/>
        <v/>
      </c>
      <c r="H1338" s="6" t="str">
        <f t="shared" si="1333"/>
        <v/>
      </c>
      <c r="I1338" s="6" t="str">
        <f t="shared" si="1333"/>
        <v/>
      </c>
      <c r="J1338" s="6" t="str">
        <f t="shared" si="1333"/>
        <v/>
      </c>
      <c r="K1338" s="6" t="str">
        <f t="shared" si="1333"/>
        <v/>
      </c>
      <c r="L1338" s="6" t="str">
        <f t="shared" si="1333"/>
        <v/>
      </c>
      <c r="M1338" s="6" t="str">
        <f t="shared" si="1333"/>
        <v/>
      </c>
      <c r="N1338" s="6">
        <f t="shared" si="1333"/>
        <v>1</v>
      </c>
      <c r="O1338" s="6">
        <f t="shared" si="1333"/>
        <v>1</v>
      </c>
      <c r="P1338" s="6">
        <f t="shared" si="1333"/>
        <v>1</v>
      </c>
      <c r="Q1338" s="6">
        <f t="shared" si="1333"/>
        <v>1</v>
      </c>
      <c r="R1338" s="6">
        <f t="shared" si="1333"/>
        <v>1</v>
      </c>
    </row>
    <row r="1339" spans="1:18" ht="13">
      <c r="A1339" s="11" t="s">
        <v>826</v>
      </c>
      <c r="B1339" s="17">
        <f>VLOOKUP(A1339,list!A:P,16,FALSE)</f>
        <v>45839</v>
      </c>
      <c r="C1339" s="18">
        <f>VLOOKUP(A1339,list!A:P,3,FALSE)</f>
        <v>920</v>
      </c>
      <c r="D1339" s="6" t="str">
        <f>VLOOKUP(A1339,list!A:P,12,FALSE)</f>
        <v>Chalandri</v>
      </c>
      <c r="E1339" s="6" t="str">
        <f t="shared" ref="E1339:R1339" si="1334">IF($B1339&lt;E$3,1,"")</f>
        <v/>
      </c>
      <c r="F1339" s="6" t="str">
        <f t="shared" si="1334"/>
        <v/>
      </c>
      <c r="G1339" s="6" t="str">
        <f t="shared" si="1334"/>
        <v/>
      </c>
      <c r="H1339" s="6" t="str">
        <f t="shared" si="1334"/>
        <v/>
      </c>
      <c r="I1339" s="6" t="str">
        <f t="shared" si="1334"/>
        <v/>
      </c>
      <c r="J1339" s="6" t="str">
        <f t="shared" si="1334"/>
        <v/>
      </c>
      <c r="K1339" s="6" t="str">
        <f t="shared" si="1334"/>
        <v/>
      </c>
      <c r="L1339" s="6" t="str">
        <f t="shared" si="1334"/>
        <v/>
      </c>
      <c r="M1339" s="6" t="str">
        <f t="shared" si="1334"/>
        <v/>
      </c>
      <c r="N1339" s="6">
        <f t="shared" si="1334"/>
        <v>1</v>
      </c>
      <c r="O1339" s="6">
        <f t="shared" si="1334"/>
        <v>1</v>
      </c>
      <c r="P1339" s="6">
        <f t="shared" si="1334"/>
        <v>1</v>
      </c>
      <c r="Q1339" s="6">
        <f t="shared" si="1334"/>
        <v>1</v>
      </c>
      <c r="R1339" s="6">
        <f t="shared" si="1334"/>
        <v>1</v>
      </c>
    </row>
    <row r="1340" spans="1:18" ht="13">
      <c r="A1340" s="11" t="s">
        <v>2910</v>
      </c>
      <c r="B1340" s="17">
        <f>VLOOKUP(A1340,list!A:P,16,FALSE)</f>
        <v>45839</v>
      </c>
      <c r="C1340" s="18">
        <f>VLOOKUP(A1340,list!A:P,3,FALSE)</f>
        <v>980</v>
      </c>
      <c r="D1340" s="6" t="str">
        <f>VLOOKUP(A1340,list!A:P,12,FALSE)</f>
        <v>Nea Smyrni</v>
      </c>
      <c r="E1340" s="6" t="str">
        <f t="shared" ref="E1340:R1340" si="1335">IF($B1340&lt;E$3,1,"")</f>
        <v/>
      </c>
      <c r="F1340" s="6" t="str">
        <f t="shared" si="1335"/>
        <v/>
      </c>
      <c r="G1340" s="6" t="str">
        <f t="shared" si="1335"/>
        <v/>
      </c>
      <c r="H1340" s="6" t="str">
        <f t="shared" si="1335"/>
        <v/>
      </c>
      <c r="I1340" s="6" t="str">
        <f t="shared" si="1335"/>
        <v/>
      </c>
      <c r="J1340" s="6" t="str">
        <f t="shared" si="1335"/>
        <v/>
      </c>
      <c r="K1340" s="6" t="str">
        <f t="shared" si="1335"/>
        <v/>
      </c>
      <c r="L1340" s="6" t="str">
        <f t="shared" si="1335"/>
        <v/>
      </c>
      <c r="M1340" s="6" t="str">
        <f t="shared" si="1335"/>
        <v/>
      </c>
      <c r="N1340" s="6">
        <f t="shared" si="1335"/>
        <v>1</v>
      </c>
      <c r="O1340" s="6">
        <f t="shared" si="1335"/>
        <v>1</v>
      </c>
      <c r="P1340" s="6">
        <f t="shared" si="1335"/>
        <v>1</v>
      </c>
      <c r="Q1340" s="6">
        <f t="shared" si="1335"/>
        <v>1</v>
      </c>
      <c r="R1340" s="6">
        <f t="shared" si="1335"/>
        <v>1</v>
      </c>
    </row>
    <row r="1341" spans="1:18" ht="13">
      <c r="A1341" s="11" t="s">
        <v>2913</v>
      </c>
      <c r="B1341" s="17">
        <f>VLOOKUP(A1341,list!A:P,16,FALSE)</f>
        <v>45839</v>
      </c>
      <c r="C1341" s="18">
        <f>VLOOKUP(A1341,list!A:P,3,FALSE)</f>
        <v>1210</v>
      </c>
      <c r="D1341" s="6" t="str">
        <f>VLOOKUP(A1341,list!A:P,12,FALSE)</f>
        <v>Ampelokipoi</v>
      </c>
      <c r="E1341" s="6" t="str">
        <f t="shared" ref="E1341:R1341" si="1336">IF($B1341&lt;E$3,1,"")</f>
        <v/>
      </c>
      <c r="F1341" s="6" t="str">
        <f t="shared" si="1336"/>
        <v/>
      </c>
      <c r="G1341" s="6" t="str">
        <f t="shared" si="1336"/>
        <v/>
      </c>
      <c r="H1341" s="6" t="str">
        <f t="shared" si="1336"/>
        <v/>
      </c>
      <c r="I1341" s="6" t="str">
        <f t="shared" si="1336"/>
        <v/>
      </c>
      <c r="J1341" s="6" t="str">
        <f t="shared" si="1336"/>
        <v/>
      </c>
      <c r="K1341" s="6" t="str">
        <f t="shared" si="1336"/>
        <v/>
      </c>
      <c r="L1341" s="6" t="str">
        <f t="shared" si="1336"/>
        <v/>
      </c>
      <c r="M1341" s="6" t="str">
        <f t="shared" si="1336"/>
        <v/>
      </c>
      <c r="N1341" s="6">
        <f t="shared" si="1336"/>
        <v>1</v>
      </c>
      <c r="O1341" s="6">
        <f t="shared" si="1336"/>
        <v>1</v>
      </c>
      <c r="P1341" s="6">
        <f t="shared" si="1336"/>
        <v>1</v>
      </c>
      <c r="Q1341" s="6">
        <f t="shared" si="1336"/>
        <v>1</v>
      </c>
      <c r="R1341" s="6">
        <f t="shared" si="1336"/>
        <v>1</v>
      </c>
    </row>
    <row r="1342" spans="1:18" ht="13">
      <c r="A1342" s="11" t="s">
        <v>2916</v>
      </c>
      <c r="B1342" s="17">
        <f>VLOOKUP(A1342,list!A:P,16,FALSE)</f>
        <v>45839</v>
      </c>
      <c r="C1342" s="18">
        <f>VLOOKUP(A1342,list!A:P,3,FALSE)</f>
        <v>1570</v>
      </c>
      <c r="D1342" s="6" t="str">
        <f>VLOOKUP(A1342,list!A:P,12,FALSE)</f>
        <v>Stavros Niarchos Park Area</v>
      </c>
      <c r="E1342" s="6" t="str">
        <f t="shared" ref="E1342:R1342" si="1337">IF($B1342&lt;E$3,1,"")</f>
        <v/>
      </c>
      <c r="F1342" s="6" t="str">
        <f t="shared" si="1337"/>
        <v/>
      </c>
      <c r="G1342" s="6" t="str">
        <f t="shared" si="1337"/>
        <v/>
      </c>
      <c r="H1342" s="6" t="str">
        <f t="shared" si="1337"/>
        <v/>
      </c>
      <c r="I1342" s="6" t="str">
        <f t="shared" si="1337"/>
        <v/>
      </c>
      <c r="J1342" s="6" t="str">
        <f t="shared" si="1337"/>
        <v/>
      </c>
      <c r="K1342" s="6" t="str">
        <f t="shared" si="1337"/>
        <v/>
      </c>
      <c r="L1342" s="6" t="str">
        <f t="shared" si="1337"/>
        <v/>
      </c>
      <c r="M1342" s="6" t="str">
        <f t="shared" si="1337"/>
        <v/>
      </c>
      <c r="N1342" s="6">
        <f t="shared" si="1337"/>
        <v>1</v>
      </c>
      <c r="O1342" s="6">
        <f t="shared" si="1337"/>
        <v>1</v>
      </c>
      <c r="P1342" s="6">
        <f t="shared" si="1337"/>
        <v>1</v>
      </c>
      <c r="Q1342" s="6">
        <f t="shared" si="1337"/>
        <v>1</v>
      </c>
      <c r="R1342" s="6">
        <f t="shared" si="1337"/>
        <v>1</v>
      </c>
    </row>
    <row r="1343" spans="1:18" ht="13">
      <c r="A1343" s="11" t="s">
        <v>2919</v>
      </c>
      <c r="B1343" s="17">
        <f>VLOOKUP(A1343,list!A:P,16,FALSE)</f>
        <v>45839</v>
      </c>
      <c r="C1343" s="18">
        <f>VLOOKUP(A1343,list!A:P,3,FALSE)</f>
        <v>1610</v>
      </c>
      <c r="D1343" s="6" t="str">
        <f>VLOOKUP(A1343,list!A:P,12,FALSE)</f>
        <v>Chalandri</v>
      </c>
      <c r="E1343" s="6" t="str">
        <f t="shared" ref="E1343:R1343" si="1338">IF($B1343&lt;E$3,1,"")</f>
        <v/>
      </c>
      <c r="F1343" s="6" t="str">
        <f t="shared" si="1338"/>
        <v/>
      </c>
      <c r="G1343" s="6" t="str">
        <f t="shared" si="1338"/>
        <v/>
      </c>
      <c r="H1343" s="6" t="str">
        <f t="shared" si="1338"/>
        <v/>
      </c>
      <c r="I1343" s="6" t="str">
        <f t="shared" si="1338"/>
        <v/>
      </c>
      <c r="J1343" s="6" t="str">
        <f t="shared" si="1338"/>
        <v/>
      </c>
      <c r="K1343" s="6" t="str">
        <f t="shared" si="1338"/>
        <v/>
      </c>
      <c r="L1343" s="6" t="str">
        <f t="shared" si="1338"/>
        <v/>
      </c>
      <c r="M1343" s="6" t="str">
        <f t="shared" si="1338"/>
        <v/>
      </c>
      <c r="N1343" s="6">
        <f t="shared" si="1338"/>
        <v>1</v>
      </c>
      <c r="O1343" s="6">
        <f t="shared" si="1338"/>
        <v>1</v>
      </c>
      <c r="P1343" s="6">
        <f t="shared" si="1338"/>
        <v>1</v>
      </c>
      <c r="Q1343" s="6">
        <f t="shared" si="1338"/>
        <v>1</v>
      </c>
      <c r="R1343" s="6">
        <f t="shared" si="1338"/>
        <v>1</v>
      </c>
    </row>
    <row r="1344" spans="1:18" ht="13">
      <c r="A1344" s="11" t="s">
        <v>829</v>
      </c>
      <c r="B1344" s="17">
        <f>VLOOKUP(A1344,list!A:P,16,FALSE)</f>
        <v>46023</v>
      </c>
      <c r="C1344" s="18">
        <f>VLOOKUP(A1344,list!A:P,3,FALSE)</f>
        <v>850</v>
      </c>
      <c r="D1344" s="6" t="str">
        <f>VLOOKUP(A1344,list!A:P,12,FALSE)</f>
        <v>Palaio Faliro</v>
      </c>
      <c r="E1344" s="6" t="str">
        <f t="shared" ref="E1344:R1344" si="1339">IF($B1344&lt;E$3,1,"")</f>
        <v/>
      </c>
      <c r="F1344" s="6" t="str">
        <f t="shared" si="1339"/>
        <v/>
      </c>
      <c r="G1344" s="6" t="str">
        <f t="shared" si="1339"/>
        <v/>
      </c>
      <c r="H1344" s="6" t="str">
        <f t="shared" si="1339"/>
        <v/>
      </c>
      <c r="I1344" s="6" t="str">
        <f t="shared" si="1339"/>
        <v/>
      </c>
      <c r="J1344" s="6" t="str">
        <f t="shared" si="1339"/>
        <v/>
      </c>
      <c r="K1344" s="6" t="str">
        <f t="shared" si="1339"/>
        <v/>
      </c>
      <c r="L1344" s="6" t="str">
        <f t="shared" si="1339"/>
        <v/>
      </c>
      <c r="M1344" s="6" t="str">
        <f t="shared" si="1339"/>
        <v/>
      </c>
      <c r="N1344" s="6" t="str">
        <f t="shared" si="1339"/>
        <v/>
      </c>
      <c r="O1344" s="6" t="str">
        <f t="shared" si="1339"/>
        <v/>
      </c>
      <c r="P1344" s="6" t="str">
        <f t="shared" si="1339"/>
        <v/>
      </c>
      <c r="Q1344" s="6" t="str">
        <f t="shared" si="1339"/>
        <v/>
      </c>
      <c r="R1344" s="6" t="str">
        <f t="shared" si="1339"/>
        <v/>
      </c>
    </row>
    <row r="1345" spans="1:18" ht="13">
      <c r="A1345" s="11" t="s">
        <v>2922</v>
      </c>
      <c r="B1345" s="17">
        <f>VLOOKUP(A1345,list!A:P,16,FALSE)</f>
        <v>46023</v>
      </c>
      <c r="C1345" s="18">
        <f>VLOOKUP(A1345,list!A:P,3,FALSE)</f>
        <v>1180</v>
      </c>
      <c r="D1345" s="6" t="str">
        <f>VLOOKUP(A1345,list!A:P,12,FALSE)</f>
        <v>Ampelokipoi</v>
      </c>
      <c r="E1345" s="6" t="str">
        <f t="shared" ref="E1345:R1345" si="1340">IF($B1345&lt;E$3,1,"")</f>
        <v/>
      </c>
      <c r="F1345" s="6" t="str">
        <f t="shared" si="1340"/>
        <v/>
      </c>
      <c r="G1345" s="6" t="str">
        <f t="shared" si="1340"/>
        <v/>
      </c>
      <c r="H1345" s="6" t="str">
        <f t="shared" si="1340"/>
        <v/>
      </c>
      <c r="I1345" s="6" t="str">
        <f t="shared" si="1340"/>
        <v/>
      </c>
      <c r="J1345" s="6" t="str">
        <f t="shared" si="1340"/>
        <v/>
      </c>
      <c r="K1345" s="6" t="str">
        <f t="shared" si="1340"/>
        <v/>
      </c>
      <c r="L1345" s="6" t="str">
        <f t="shared" si="1340"/>
        <v/>
      </c>
      <c r="M1345" s="6" t="str">
        <f t="shared" si="1340"/>
        <v/>
      </c>
      <c r="N1345" s="6" t="str">
        <f t="shared" si="1340"/>
        <v/>
      </c>
      <c r="O1345" s="6" t="str">
        <f t="shared" si="1340"/>
        <v/>
      </c>
      <c r="P1345" s="6" t="str">
        <f t="shared" si="1340"/>
        <v/>
      </c>
      <c r="Q1345" s="6" t="str">
        <f t="shared" si="1340"/>
        <v/>
      </c>
      <c r="R1345" s="6" t="str">
        <f t="shared" si="1340"/>
        <v/>
      </c>
    </row>
    <row r="1346" spans="1:18" ht="13">
      <c r="A1346" s="11" t="s">
        <v>4313</v>
      </c>
      <c r="B1346" s="17">
        <f>VLOOKUP(A1346,list!A:P,16,FALSE)</f>
        <v>46023</v>
      </c>
      <c r="C1346" s="18">
        <f>VLOOKUP(A1346,list!A:P,3,FALSE)</f>
        <v>1230</v>
      </c>
      <c r="D1346" s="6" t="str">
        <f>VLOOKUP(A1346,list!A:P,12,FALSE)</f>
        <v>Ampelokipoi</v>
      </c>
      <c r="E1346" s="6" t="str">
        <f t="shared" ref="E1346:R1346" si="1341">IF($B1346&lt;E$3,1,"")</f>
        <v/>
      </c>
      <c r="F1346" s="6" t="str">
        <f t="shared" si="1341"/>
        <v/>
      </c>
      <c r="G1346" s="6" t="str">
        <f t="shared" si="1341"/>
        <v/>
      </c>
      <c r="H1346" s="6" t="str">
        <f t="shared" si="1341"/>
        <v/>
      </c>
      <c r="I1346" s="6" t="str">
        <f t="shared" si="1341"/>
        <v/>
      </c>
      <c r="J1346" s="6" t="str">
        <f t="shared" si="1341"/>
        <v/>
      </c>
      <c r="K1346" s="6" t="str">
        <f t="shared" si="1341"/>
        <v/>
      </c>
      <c r="L1346" s="6" t="str">
        <f t="shared" si="1341"/>
        <v/>
      </c>
      <c r="M1346" s="6" t="str">
        <f t="shared" si="1341"/>
        <v/>
      </c>
      <c r="N1346" s="6" t="str">
        <f t="shared" si="1341"/>
        <v/>
      </c>
      <c r="O1346" s="6" t="str">
        <f t="shared" si="1341"/>
        <v/>
      </c>
      <c r="P1346" s="6" t="str">
        <f t="shared" si="1341"/>
        <v/>
      </c>
      <c r="Q1346" s="6" t="str">
        <f t="shared" si="1341"/>
        <v/>
      </c>
      <c r="R1346" s="6" t="str">
        <f t="shared" si="1341"/>
        <v/>
      </c>
    </row>
    <row r="1347" spans="1:18" ht="13">
      <c r="A1347" s="11" t="s">
        <v>2925</v>
      </c>
      <c r="B1347" s="17">
        <f>VLOOKUP(A1347,list!A:P,16,FALSE)</f>
        <v>46023</v>
      </c>
      <c r="C1347" s="18">
        <f>VLOOKUP(A1347,list!A:P,3,FALSE)</f>
        <v>1340</v>
      </c>
      <c r="D1347" s="6" t="str">
        <f>VLOOKUP(A1347,list!A:P,12,FALSE)</f>
        <v>Ampelokipoi</v>
      </c>
      <c r="E1347" s="6" t="str">
        <f t="shared" ref="E1347:R1347" si="1342">IF($B1347&lt;E$3,1,"")</f>
        <v/>
      </c>
      <c r="F1347" s="6" t="str">
        <f t="shared" si="1342"/>
        <v/>
      </c>
      <c r="G1347" s="6" t="str">
        <f t="shared" si="1342"/>
        <v/>
      </c>
      <c r="H1347" s="6" t="str">
        <f t="shared" si="1342"/>
        <v/>
      </c>
      <c r="I1347" s="6" t="str">
        <f t="shared" si="1342"/>
        <v/>
      </c>
      <c r="J1347" s="6" t="str">
        <f t="shared" si="1342"/>
        <v/>
      </c>
      <c r="K1347" s="6" t="str">
        <f t="shared" si="1342"/>
        <v/>
      </c>
      <c r="L1347" s="6" t="str">
        <f t="shared" si="1342"/>
        <v/>
      </c>
      <c r="M1347" s="6" t="str">
        <f t="shared" si="1342"/>
        <v/>
      </c>
      <c r="N1347" s="6" t="str">
        <f t="shared" si="1342"/>
        <v/>
      </c>
      <c r="O1347" s="6" t="str">
        <f t="shared" si="1342"/>
        <v/>
      </c>
      <c r="P1347" s="6" t="str">
        <f t="shared" si="1342"/>
        <v/>
      </c>
      <c r="Q1347" s="6" t="str">
        <f t="shared" si="1342"/>
        <v/>
      </c>
      <c r="R1347" s="6" t="str">
        <f t="shared" si="1342"/>
        <v/>
      </c>
    </row>
    <row r="1348" spans="1:18" ht="13">
      <c r="A1348" s="11" t="s">
        <v>4316</v>
      </c>
      <c r="B1348" s="17">
        <f>VLOOKUP(A1348,list!A:P,16,FALSE)</f>
        <v>46023</v>
      </c>
      <c r="C1348" s="18">
        <f>VLOOKUP(A1348,list!A:P,3,FALSE)</f>
        <v>1500</v>
      </c>
      <c r="D1348" s="6" t="str">
        <f>VLOOKUP(A1348,list!A:P,12,FALSE)</f>
        <v>Vrilissia</v>
      </c>
      <c r="E1348" s="6" t="str">
        <f t="shared" ref="E1348:R1348" si="1343">IF($B1348&lt;E$3,1,"")</f>
        <v/>
      </c>
      <c r="F1348" s="6" t="str">
        <f t="shared" si="1343"/>
        <v/>
      </c>
      <c r="G1348" s="6" t="str">
        <f t="shared" si="1343"/>
        <v/>
      </c>
      <c r="H1348" s="6" t="str">
        <f t="shared" si="1343"/>
        <v/>
      </c>
      <c r="I1348" s="6" t="str">
        <f t="shared" si="1343"/>
        <v/>
      </c>
      <c r="J1348" s="6" t="str">
        <f t="shared" si="1343"/>
        <v/>
      </c>
      <c r="K1348" s="6" t="str">
        <f t="shared" si="1343"/>
        <v/>
      </c>
      <c r="L1348" s="6" t="str">
        <f t="shared" si="1343"/>
        <v/>
      </c>
      <c r="M1348" s="6" t="str">
        <f t="shared" si="1343"/>
        <v/>
      </c>
      <c r="N1348" s="6" t="str">
        <f t="shared" si="1343"/>
        <v/>
      </c>
      <c r="O1348" s="6" t="str">
        <f t="shared" si="1343"/>
        <v/>
      </c>
      <c r="P1348" s="6" t="str">
        <f t="shared" si="1343"/>
        <v/>
      </c>
      <c r="Q1348" s="6" t="str">
        <f t="shared" si="1343"/>
        <v/>
      </c>
      <c r="R1348" s="6" t="str">
        <f t="shared" si="1343"/>
        <v/>
      </c>
    </row>
    <row r="1349" spans="1:18" ht="13">
      <c r="A1349" s="11" t="s">
        <v>2928</v>
      </c>
      <c r="B1349" s="17">
        <f>VLOOKUP(A1349,list!A:P,16,FALSE)</f>
        <v>46023</v>
      </c>
      <c r="C1349" s="18">
        <f>VLOOKUP(A1349,list!A:P,3,FALSE)</f>
        <v>1730</v>
      </c>
      <c r="D1349" s="6" t="str">
        <f>VLOOKUP(A1349,list!A:P,12,FALSE)</f>
        <v>Kifisia</v>
      </c>
      <c r="E1349" s="6" t="str">
        <f t="shared" ref="E1349:R1349" si="1344">IF($B1349&lt;E$3,1,"")</f>
        <v/>
      </c>
      <c r="F1349" s="6" t="str">
        <f t="shared" si="1344"/>
        <v/>
      </c>
      <c r="G1349" s="6" t="str">
        <f t="shared" si="1344"/>
        <v/>
      </c>
      <c r="H1349" s="6" t="str">
        <f t="shared" si="1344"/>
        <v/>
      </c>
      <c r="I1349" s="6" t="str">
        <f t="shared" si="1344"/>
        <v/>
      </c>
      <c r="J1349" s="6" t="str">
        <f t="shared" si="1344"/>
        <v/>
      </c>
      <c r="K1349" s="6" t="str">
        <f t="shared" si="1344"/>
        <v/>
      </c>
      <c r="L1349" s="6" t="str">
        <f t="shared" si="1344"/>
        <v/>
      </c>
      <c r="M1349" s="6" t="str">
        <f t="shared" si="1344"/>
        <v/>
      </c>
      <c r="N1349" s="6" t="str">
        <f t="shared" si="1344"/>
        <v/>
      </c>
      <c r="O1349" s="6" t="str">
        <f t="shared" si="1344"/>
        <v/>
      </c>
      <c r="P1349" s="6" t="str">
        <f t="shared" si="1344"/>
        <v/>
      </c>
      <c r="Q1349" s="6" t="str">
        <f t="shared" si="1344"/>
        <v/>
      </c>
      <c r="R1349" s="6" t="str">
        <f t="shared" si="1344"/>
        <v/>
      </c>
    </row>
    <row r="1350" spans="1:18" ht="13">
      <c r="A1350" s="11" t="s">
        <v>832</v>
      </c>
      <c r="B1350" s="17">
        <f>VLOOKUP(A1350,list!A:P,16,FALSE)</f>
        <v>45658</v>
      </c>
      <c r="C1350" s="18">
        <f>VLOOKUP(A1350,list!A:P,3,FALSE)</f>
        <v>810</v>
      </c>
      <c r="D1350" s="6" t="str">
        <f>VLOOKUP(A1350,list!A:P,12,FALSE)</f>
        <v>Pangrati</v>
      </c>
      <c r="E1350" s="6" t="str">
        <f t="shared" ref="E1350:R1350" si="1345">IF($B1350&lt;E$3,1,"")</f>
        <v/>
      </c>
      <c r="F1350" s="6" t="str">
        <f t="shared" si="1345"/>
        <v/>
      </c>
      <c r="G1350" s="6" t="str">
        <f t="shared" si="1345"/>
        <v/>
      </c>
      <c r="H1350" s="6">
        <f t="shared" si="1345"/>
        <v>1</v>
      </c>
      <c r="I1350" s="6">
        <f t="shared" si="1345"/>
        <v>1</v>
      </c>
      <c r="J1350" s="6">
        <f t="shared" si="1345"/>
        <v>1</v>
      </c>
      <c r="K1350" s="6">
        <f t="shared" si="1345"/>
        <v>1</v>
      </c>
      <c r="L1350" s="6">
        <f t="shared" si="1345"/>
        <v>1</v>
      </c>
      <c r="M1350" s="6">
        <f t="shared" si="1345"/>
        <v>1</v>
      </c>
      <c r="N1350" s="6">
        <f t="shared" si="1345"/>
        <v>1</v>
      </c>
      <c r="O1350" s="6">
        <f t="shared" si="1345"/>
        <v>1</v>
      </c>
      <c r="P1350" s="6">
        <f t="shared" si="1345"/>
        <v>1</v>
      </c>
      <c r="Q1350" s="6">
        <f t="shared" si="1345"/>
        <v>1</v>
      </c>
      <c r="R1350" s="6">
        <f t="shared" si="1345"/>
        <v>1</v>
      </c>
    </row>
    <row r="1351" spans="1:18" ht="13">
      <c r="A1351" s="11" t="s">
        <v>835</v>
      </c>
      <c r="B1351" s="17">
        <f>VLOOKUP(A1351,list!A:P,16,FALSE)</f>
        <v>45658</v>
      </c>
      <c r="C1351" s="18">
        <f>VLOOKUP(A1351,list!A:P,3,FALSE)</f>
        <v>1060</v>
      </c>
      <c r="D1351" s="6" t="str">
        <f>VLOOKUP(A1351,list!A:P,12,FALSE)</f>
        <v>Agia Paraskevi</v>
      </c>
      <c r="E1351" s="6" t="str">
        <f t="shared" ref="E1351:R1351" si="1346">IF($B1351&lt;E$3,1,"")</f>
        <v/>
      </c>
      <c r="F1351" s="6" t="str">
        <f t="shared" si="1346"/>
        <v/>
      </c>
      <c r="G1351" s="6" t="str">
        <f t="shared" si="1346"/>
        <v/>
      </c>
      <c r="H1351" s="6">
        <f t="shared" si="1346"/>
        <v>1</v>
      </c>
      <c r="I1351" s="6">
        <f t="shared" si="1346"/>
        <v>1</v>
      </c>
      <c r="J1351" s="6">
        <f t="shared" si="1346"/>
        <v>1</v>
      </c>
      <c r="K1351" s="6">
        <f t="shared" si="1346"/>
        <v>1</v>
      </c>
      <c r="L1351" s="6">
        <f t="shared" si="1346"/>
        <v>1</v>
      </c>
      <c r="M1351" s="6">
        <f t="shared" si="1346"/>
        <v>1</v>
      </c>
      <c r="N1351" s="6">
        <f t="shared" si="1346"/>
        <v>1</v>
      </c>
      <c r="O1351" s="6">
        <f t="shared" si="1346"/>
        <v>1</v>
      </c>
      <c r="P1351" s="6">
        <f t="shared" si="1346"/>
        <v>1</v>
      </c>
      <c r="Q1351" s="6">
        <f t="shared" si="1346"/>
        <v>1</v>
      </c>
      <c r="R1351" s="6">
        <f t="shared" si="1346"/>
        <v>1</v>
      </c>
    </row>
    <row r="1352" spans="1:18" ht="13">
      <c r="A1352" s="11" t="s">
        <v>838</v>
      </c>
      <c r="B1352" s="17">
        <f>VLOOKUP(A1352,list!A:P,16,FALSE)</f>
        <v>45658</v>
      </c>
      <c r="C1352" s="18">
        <f>VLOOKUP(A1352,list!A:P,3,FALSE)</f>
        <v>1140</v>
      </c>
      <c r="D1352" s="6" t="str">
        <f>VLOOKUP(A1352,list!A:P,12,FALSE)</f>
        <v>Kolonaki</v>
      </c>
      <c r="E1352" s="6" t="str">
        <f t="shared" ref="E1352:R1352" si="1347">IF($B1352&lt;E$3,1,"")</f>
        <v/>
      </c>
      <c r="F1352" s="6" t="str">
        <f t="shared" si="1347"/>
        <v/>
      </c>
      <c r="G1352" s="6" t="str">
        <f t="shared" si="1347"/>
        <v/>
      </c>
      <c r="H1352" s="6">
        <f t="shared" si="1347"/>
        <v>1</v>
      </c>
      <c r="I1352" s="6">
        <f t="shared" si="1347"/>
        <v>1</v>
      </c>
      <c r="J1352" s="6">
        <f t="shared" si="1347"/>
        <v>1</v>
      </c>
      <c r="K1352" s="6">
        <f t="shared" si="1347"/>
        <v>1</v>
      </c>
      <c r="L1352" s="6">
        <f t="shared" si="1347"/>
        <v>1</v>
      </c>
      <c r="M1352" s="6">
        <f t="shared" si="1347"/>
        <v>1</v>
      </c>
      <c r="N1352" s="6">
        <f t="shared" si="1347"/>
        <v>1</v>
      </c>
      <c r="O1352" s="6">
        <f t="shared" si="1347"/>
        <v>1</v>
      </c>
      <c r="P1352" s="6">
        <f t="shared" si="1347"/>
        <v>1</v>
      </c>
      <c r="Q1352" s="6">
        <f t="shared" si="1347"/>
        <v>1</v>
      </c>
      <c r="R1352" s="6">
        <f t="shared" si="1347"/>
        <v>1</v>
      </c>
    </row>
    <row r="1353" spans="1:18" ht="13">
      <c r="A1353" s="11" t="s">
        <v>2931</v>
      </c>
      <c r="B1353" s="17">
        <f>VLOOKUP(A1353,list!A:P,16,FALSE)</f>
        <v>45658</v>
      </c>
      <c r="C1353" s="18">
        <f>VLOOKUP(A1353,list!A:P,3,FALSE)</f>
        <v>1220</v>
      </c>
      <c r="D1353" s="6" t="str">
        <f>VLOOKUP(A1353,list!A:P,12,FALSE)</f>
        <v>Agia Paraskevi</v>
      </c>
      <c r="E1353" s="6" t="str">
        <f t="shared" ref="E1353:R1353" si="1348">IF($B1353&lt;E$3,1,"")</f>
        <v/>
      </c>
      <c r="F1353" s="6" t="str">
        <f t="shared" si="1348"/>
        <v/>
      </c>
      <c r="G1353" s="6" t="str">
        <f t="shared" si="1348"/>
        <v/>
      </c>
      <c r="H1353" s="6">
        <f t="shared" si="1348"/>
        <v>1</v>
      </c>
      <c r="I1353" s="6">
        <f t="shared" si="1348"/>
        <v>1</v>
      </c>
      <c r="J1353" s="6">
        <f t="shared" si="1348"/>
        <v>1</v>
      </c>
      <c r="K1353" s="6">
        <f t="shared" si="1348"/>
        <v>1</v>
      </c>
      <c r="L1353" s="6">
        <f t="shared" si="1348"/>
        <v>1</v>
      </c>
      <c r="M1353" s="6">
        <f t="shared" si="1348"/>
        <v>1</v>
      </c>
      <c r="N1353" s="6">
        <f t="shared" si="1348"/>
        <v>1</v>
      </c>
      <c r="O1353" s="6">
        <f t="shared" si="1348"/>
        <v>1</v>
      </c>
      <c r="P1353" s="6">
        <f t="shared" si="1348"/>
        <v>1</v>
      </c>
      <c r="Q1353" s="6">
        <f t="shared" si="1348"/>
        <v>1</v>
      </c>
      <c r="R1353" s="6">
        <f t="shared" si="1348"/>
        <v>1</v>
      </c>
    </row>
    <row r="1354" spans="1:18" ht="13">
      <c r="A1354" s="11" t="s">
        <v>2934</v>
      </c>
      <c r="B1354" s="17">
        <f>VLOOKUP(A1354,list!A:P,16,FALSE)</f>
        <v>45658</v>
      </c>
      <c r="C1354" s="18">
        <f>VLOOKUP(A1354,list!A:P,3,FALSE)</f>
        <v>1420</v>
      </c>
      <c r="D1354" s="6" t="str">
        <f>VLOOKUP(A1354,list!A:P,12,FALSE)</f>
        <v>Chalandri</v>
      </c>
      <c r="E1354" s="6" t="str">
        <f t="shared" ref="E1354:R1354" si="1349">IF($B1354&lt;E$3,1,"")</f>
        <v/>
      </c>
      <c r="F1354" s="6" t="str">
        <f t="shared" si="1349"/>
        <v/>
      </c>
      <c r="G1354" s="6" t="str">
        <f t="shared" si="1349"/>
        <v/>
      </c>
      <c r="H1354" s="6">
        <f t="shared" si="1349"/>
        <v>1</v>
      </c>
      <c r="I1354" s="6">
        <f t="shared" si="1349"/>
        <v>1</v>
      </c>
      <c r="J1354" s="6">
        <f t="shared" si="1349"/>
        <v>1</v>
      </c>
      <c r="K1354" s="6">
        <f t="shared" si="1349"/>
        <v>1</v>
      </c>
      <c r="L1354" s="6">
        <f t="shared" si="1349"/>
        <v>1</v>
      </c>
      <c r="M1354" s="6">
        <f t="shared" si="1349"/>
        <v>1</v>
      </c>
      <c r="N1354" s="6">
        <f t="shared" si="1349"/>
        <v>1</v>
      </c>
      <c r="O1354" s="6">
        <f t="shared" si="1349"/>
        <v>1</v>
      </c>
      <c r="P1354" s="6">
        <f t="shared" si="1349"/>
        <v>1</v>
      </c>
      <c r="Q1354" s="6">
        <f t="shared" si="1349"/>
        <v>1</v>
      </c>
      <c r="R1354" s="6">
        <f t="shared" si="1349"/>
        <v>1</v>
      </c>
    </row>
    <row r="1355" spans="1:18" ht="13">
      <c r="A1355" s="11" t="s">
        <v>4319</v>
      </c>
      <c r="B1355" s="17">
        <f>VLOOKUP(A1355,list!A:P,16,FALSE)</f>
        <v>45658</v>
      </c>
      <c r="C1355" s="18">
        <f>VLOOKUP(A1355,list!A:P,3,FALSE)</f>
        <v>2140</v>
      </c>
      <c r="D1355" s="6" t="str">
        <f>VLOOKUP(A1355,list!A:P,12,FALSE)</f>
        <v>Agia Paraskevi</v>
      </c>
      <c r="E1355" s="6" t="str">
        <f t="shared" ref="E1355:R1355" si="1350">IF($B1355&lt;E$3,1,"")</f>
        <v/>
      </c>
      <c r="F1355" s="6" t="str">
        <f t="shared" si="1350"/>
        <v/>
      </c>
      <c r="G1355" s="6" t="str">
        <f t="shared" si="1350"/>
        <v/>
      </c>
      <c r="H1355" s="6">
        <f t="shared" si="1350"/>
        <v>1</v>
      </c>
      <c r="I1355" s="6">
        <f t="shared" si="1350"/>
        <v>1</v>
      </c>
      <c r="J1355" s="6">
        <f t="shared" si="1350"/>
        <v>1</v>
      </c>
      <c r="K1355" s="6">
        <f t="shared" si="1350"/>
        <v>1</v>
      </c>
      <c r="L1355" s="6">
        <f t="shared" si="1350"/>
        <v>1</v>
      </c>
      <c r="M1355" s="6">
        <f t="shared" si="1350"/>
        <v>1</v>
      </c>
      <c r="N1355" s="6">
        <f t="shared" si="1350"/>
        <v>1</v>
      </c>
      <c r="O1355" s="6">
        <f t="shared" si="1350"/>
        <v>1</v>
      </c>
      <c r="P1355" s="6">
        <f t="shared" si="1350"/>
        <v>1</v>
      </c>
      <c r="Q1355" s="6">
        <f t="shared" si="1350"/>
        <v>1</v>
      </c>
      <c r="R1355" s="6">
        <f t="shared" si="1350"/>
        <v>1</v>
      </c>
    </row>
    <row r="1356" spans="1:18" ht="13">
      <c r="A1356" s="11" t="s">
        <v>841</v>
      </c>
      <c r="B1356" s="17">
        <f>VLOOKUP(A1356,list!A:P,16,FALSE)</f>
        <v>45689</v>
      </c>
      <c r="C1356" s="18">
        <f>VLOOKUP(A1356,list!A:P,3,FALSE)</f>
        <v>760</v>
      </c>
      <c r="D1356" s="6" t="str">
        <f>VLOOKUP(A1356,list!A:P,12,FALSE)</f>
        <v>Piraeus</v>
      </c>
      <c r="E1356" s="6" t="str">
        <f t="shared" ref="E1356:R1356" si="1351">IF($B1356&lt;E$3,1,"")</f>
        <v/>
      </c>
      <c r="F1356" s="6" t="str">
        <f t="shared" si="1351"/>
        <v/>
      </c>
      <c r="G1356" s="6" t="str">
        <f t="shared" si="1351"/>
        <v/>
      </c>
      <c r="H1356" s="6" t="str">
        <f t="shared" si="1351"/>
        <v/>
      </c>
      <c r="I1356" s="6">
        <f t="shared" si="1351"/>
        <v>1</v>
      </c>
      <c r="J1356" s="6">
        <f t="shared" si="1351"/>
        <v>1</v>
      </c>
      <c r="K1356" s="6">
        <f t="shared" si="1351"/>
        <v>1</v>
      </c>
      <c r="L1356" s="6">
        <f t="shared" si="1351"/>
        <v>1</v>
      </c>
      <c r="M1356" s="6">
        <f t="shared" si="1351"/>
        <v>1</v>
      </c>
      <c r="N1356" s="6">
        <f t="shared" si="1351"/>
        <v>1</v>
      </c>
      <c r="O1356" s="6">
        <f t="shared" si="1351"/>
        <v>1</v>
      </c>
      <c r="P1356" s="6">
        <f t="shared" si="1351"/>
        <v>1</v>
      </c>
      <c r="Q1356" s="6">
        <f t="shared" si="1351"/>
        <v>1</v>
      </c>
      <c r="R1356" s="6">
        <f t="shared" si="1351"/>
        <v>1</v>
      </c>
    </row>
    <row r="1357" spans="1:18" ht="13">
      <c r="A1357" s="11" t="s">
        <v>2937</v>
      </c>
      <c r="B1357" s="17">
        <f>VLOOKUP(A1357,list!A:P,16,FALSE)</f>
        <v>45689</v>
      </c>
      <c r="C1357" s="18">
        <f>VLOOKUP(A1357,list!A:P,3,FALSE)</f>
        <v>870</v>
      </c>
      <c r="D1357" s="6" t="str">
        <f>VLOOKUP(A1357,list!A:P,12,FALSE)</f>
        <v>Ampelokipoi</v>
      </c>
      <c r="E1357" s="6" t="str">
        <f t="shared" ref="E1357:R1357" si="1352">IF($B1357&lt;E$3,1,"")</f>
        <v/>
      </c>
      <c r="F1357" s="6" t="str">
        <f t="shared" si="1352"/>
        <v/>
      </c>
      <c r="G1357" s="6" t="str">
        <f t="shared" si="1352"/>
        <v/>
      </c>
      <c r="H1357" s="6" t="str">
        <f t="shared" si="1352"/>
        <v/>
      </c>
      <c r="I1357" s="6">
        <f t="shared" si="1352"/>
        <v>1</v>
      </c>
      <c r="J1357" s="6">
        <f t="shared" si="1352"/>
        <v>1</v>
      </c>
      <c r="K1357" s="6">
        <f t="shared" si="1352"/>
        <v>1</v>
      </c>
      <c r="L1357" s="6">
        <f t="shared" si="1352"/>
        <v>1</v>
      </c>
      <c r="M1357" s="6">
        <f t="shared" si="1352"/>
        <v>1</v>
      </c>
      <c r="N1357" s="6">
        <f t="shared" si="1352"/>
        <v>1</v>
      </c>
      <c r="O1357" s="6">
        <f t="shared" si="1352"/>
        <v>1</v>
      </c>
      <c r="P1357" s="6">
        <f t="shared" si="1352"/>
        <v>1</v>
      </c>
      <c r="Q1357" s="6">
        <f t="shared" si="1352"/>
        <v>1</v>
      </c>
      <c r="R1357" s="6">
        <f t="shared" si="1352"/>
        <v>1</v>
      </c>
    </row>
    <row r="1358" spans="1:18" ht="13">
      <c r="A1358" s="11" t="s">
        <v>844</v>
      </c>
      <c r="B1358" s="17">
        <f>VLOOKUP(A1358,list!A:P,16,FALSE)</f>
        <v>45689</v>
      </c>
      <c r="C1358" s="18">
        <f>VLOOKUP(A1358,list!A:P,3,FALSE)</f>
        <v>1010</v>
      </c>
      <c r="D1358" s="6" t="str">
        <f>VLOOKUP(A1358,list!A:P,12,FALSE)</f>
        <v>Kolonaki</v>
      </c>
      <c r="E1358" s="6" t="str">
        <f t="shared" ref="E1358:R1358" si="1353">IF($B1358&lt;E$3,1,"")</f>
        <v/>
      </c>
      <c r="F1358" s="6" t="str">
        <f t="shared" si="1353"/>
        <v/>
      </c>
      <c r="G1358" s="6" t="str">
        <f t="shared" si="1353"/>
        <v/>
      </c>
      <c r="H1358" s="6" t="str">
        <f t="shared" si="1353"/>
        <v/>
      </c>
      <c r="I1358" s="6">
        <f t="shared" si="1353"/>
        <v>1</v>
      </c>
      <c r="J1358" s="6">
        <f t="shared" si="1353"/>
        <v>1</v>
      </c>
      <c r="K1358" s="6">
        <f t="shared" si="1353"/>
        <v>1</v>
      </c>
      <c r="L1358" s="6">
        <f t="shared" si="1353"/>
        <v>1</v>
      </c>
      <c r="M1358" s="6">
        <f t="shared" si="1353"/>
        <v>1</v>
      </c>
      <c r="N1358" s="6">
        <f t="shared" si="1353"/>
        <v>1</v>
      </c>
      <c r="O1358" s="6">
        <f t="shared" si="1353"/>
        <v>1</v>
      </c>
      <c r="P1358" s="6">
        <f t="shared" si="1353"/>
        <v>1</v>
      </c>
      <c r="Q1358" s="6">
        <f t="shared" si="1353"/>
        <v>1</v>
      </c>
      <c r="R1358" s="6">
        <f t="shared" si="1353"/>
        <v>1</v>
      </c>
    </row>
    <row r="1359" spans="1:18" ht="13">
      <c r="A1359" s="11" t="s">
        <v>2940</v>
      </c>
      <c r="B1359" s="17">
        <f>VLOOKUP(A1359,list!A:P,16,FALSE)</f>
        <v>45689</v>
      </c>
      <c r="C1359" s="18">
        <f>VLOOKUP(A1359,list!A:P,3,FALSE)</f>
        <v>1270</v>
      </c>
      <c r="D1359" s="6" t="str">
        <f>VLOOKUP(A1359,list!A:P,12,FALSE)</f>
        <v>Chalandri</v>
      </c>
      <c r="E1359" s="6" t="str">
        <f t="shared" ref="E1359:R1359" si="1354">IF($B1359&lt;E$3,1,"")</f>
        <v/>
      </c>
      <c r="F1359" s="6" t="str">
        <f t="shared" si="1354"/>
        <v/>
      </c>
      <c r="G1359" s="6" t="str">
        <f t="shared" si="1354"/>
        <v/>
      </c>
      <c r="H1359" s="6" t="str">
        <f t="shared" si="1354"/>
        <v/>
      </c>
      <c r="I1359" s="6">
        <f t="shared" si="1354"/>
        <v>1</v>
      </c>
      <c r="J1359" s="6">
        <f t="shared" si="1354"/>
        <v>1</v>
      </c>
      <c r="K1359" s="6">
        <f t="shared" si="1354"/>
        <v>1</v>
      </c>
      <c r="L1359" s="6">
        <f t="shared" si="1354"/>
        <v>1</v>
      </c>
      <c r="M1359" s="6">
        <f t="shared" si="1354"/>
        <v>1</v>
      </c>
      <c r="N1359" s="6">
        <f t="shared" si="1354"/>
        <v>1</v>
      </c>
      <c r="O1359" s="6">
        <f t="shared" si="1354"/>
        <v>1</v>
      </c>
      <c r="P1359" s="6">
        <f t="shared" si="1354"/>
        <v>1</v>
      </c>
      <c r="Q1359" s="6">
        <f t="shared" si="1354"/>
        <v>1</v>
      </c>
      <c r="R1359" s="6">
        <f t="shared" si="1354"/>
        <v>1</v>
      </c>
    </row>
    <row r="1360" spans="1:18" ht="13">
      <c r="A1360" s="11" t="s">
        <v>2943</v>
      </c>
      <c r="B1360" s="17">
        <f>VLOOKUP(A1360,list!A:P,16,FALSE)</f>
        <v>45689</v>
      </c>
      <c r="C1360" s="18">
        <f>VLOOKUP(A1360,list!A:P,3,FALSE)</f>
        <v>1690</v>
      </c>
      <c r="D1360" s="6" t="str">
        <f>VLOOKUP(A1360,list!A:P,12,FALSE)</f>
        <v>Kifisia</v>
      </c>
      <c r="E1360" s="6" t="str">
        <f t="shared" ref="E1360:R1360" si="1355">IF($B1360&lt;E$3,1,"")</f>
        <v/>
      </c>
      <c r="F1360" s="6" t="str">
        <f t="shared" si="1355"/>
        <v/>
      </c>
      <c r="G1360" s="6" t="str">
        <f t="shared" si="1355"/>
        <v/>
      </c>
      <c r="H1360" s="6" t="str">
        <f t="shared" si="1355"/>
        <v/>
      </c>
      <c r="I1360" s="6">
        <f t="shared" si="1355"/>
        <v>1</v>
      </c>
      <c r="J1360" s="6">
        <f t="shared" si="1355"/>
        <v>1</v>
      </c>
      <c r="K1360" s="6">
        <f t="shared" si="1355"/>
        <v>1</v>
      </c>
      <c r="L1360" s="6">
        <f t="shared" si="1355"/>
        <v>1</v>
      </c>
      <c r="M1360" s="6">
        <f t="shared" si="1355"/>
        <v>1</v>
      </c>
      <c r="N1360" s="6">
        <f t="shared" si="1355"/>
        <v>1</v>
      </c>
      <c r="O1360" s="6">
        <f t="shared" si="1355"/>
        <v>1</v>
      </c>
      <c r="P1360" s="6">
        <f t="shared" si="1355"/>
        <v>1</v>
      </c>
      <c r="Q1360" s="6">
        <f t="shared" si="1355"/>
        <v>1</v>
      </c>
      <c r="R1360" s="6">
        <f t="shared" si="1355"/>
        <v>1</v>
      </c>
    </row>
    <row r="1361" spans="1:18" ht="13">
      <c r="A1361" s="11" t="s">
        <v>4322</v>
      </c>
      <c r="B1361" s="17">
        <f>VLOOKUP(A1361,list!A:P,16,FALSE)</f>
        <v>45689</v>
      </c>
      <c r="C1361" s="18">
        <f>VLOOKUP(A1361,list!A:P,3,FALSE)</f>
        <v>1760</v>
      </c>
      <c r="D1361" s="6" t="str">
        <f>VLOOKUP(A1361,list!A:P,12,FALSE)</f>
        <v>Nea Smyrni</v>
      </c>
      <c r="E1361" s="6" t="str">
        <f t="shared" ref="E1361:R1361" si="1356">IF($B1361&lt;E$3,1,"")</f>
        <v/>
      </c>
      <c r="F1361" s="6" t="str">
        <f t="shared" si="1356"/>
        <v/>
      </c>
      <c r="G1361" s="6" t="str">
        <f t="shared" si="1356"/>
        <v/>
      </c>
      <c r="H1361" s="6" t="str">
        <f t="shared" si="1356"/>
        <v/>
      </c>
      <c r="I1361" s="6">
        <f t="shared" si="1356"/>
        <v>1</v>
      </c>
      <c r="J1361" s="6">
        <f t="shared" si="1356"/>
        <v>1</v>
      </c>
      <c r="K1361" s="6">
        <f t="shared" si="1356"/>
        <v>1</v>
      </c>
      <c r="L1361" s="6">
        <f t="shared" si="1356"/>
        <v>1</v>
      </c>
      <c r="M1361" s="6">
        <f t="shared" si="1356"/>
        <v>1</v>
      </c>
      <c r="N1361" s="6">
        <f t="shared" si="1356"/>
        <v>1</v>
      </c>
      <c r="O1361" s="6">
        <f t="shared" si="1356"/>
        <v>1</v>
      </c>
      <c r="P1361" s="6">
        <f t="shared" si="1356"/>
        <v>1</v>
      </c>
      <c r="Q1361" s="6">
        <f t="shared" si="1356"/>
        <v>1</v>
      </c>
      <c r="R1361" s="6">
        <f t="shared" si="1356"/>
        <v>1</v>
      </c>
    </row>
    <row r="1362" spans="1:18" ht="13">
      <c r="A1362" s="11" t="s">
        <v>2946</v>
      </c>
      <c r="B1362" s="17">
        <f>VLOOKUP(A1362,list!A:P,16,FALSE)</f>
        <v>45992</v>
      </c>
      <c r="C1362" s="18">
        <f>VLOOKUP(A1362,list!A:P,3,FALSE)</f>
        <v>1180</v>
      </c>
      <c r="D1362" s="6" t="str">
        <f>VLOOKUP(A1362,list!A:P,12,FALSE)</f>
        <v>Pangrati</v>
      </c>
      <c r="E1362" s="6" t="str">
        <f t="shared" ref="E1362:R1362" si="1357">IF($B1362&lt;E$3,1,"")</f>
        <v/>
      </c>
      <c r="F1362" s="6" t="str">
        <f t="shared" si="1357"/>
        <v/>
      </c>
      <c r="G1362" s="6" t="str">
        <f t="shared" si="1357"/>
        <v/>
      </c>
      <c r="H1362" s="6" t="str">
        <f t="shared" si="1357"/>
        <v/>
      </c>
      <c r="I1362" s="6" t="str">
        <f t="shared" si="1357"/>
        <v/>
      </c>
      <c r="J1362" s="6" t="str">
        <f t="shared" si="1357"/>
        <v/>
      </c>
      <c r="K1362" s="6" t="str">
        <f t="shared" si="1357"/>
        <v/>
      </c>
      <c r="L1362" s="6" t="str">
        <f t="shared" si="1357"/>
        <v/>
      </c>
      <c r="M1362" s="6" t="str">
        <f t="shared" si="1357"/>
        <v/>
      </c>
      <c r="N1362" s="6" t="str">
        <f t="shared" si="1357"/>
        <v/>
      </c>
      <c r="O1362" s="6" t="str">
        <f t="shared" si="1357"/>
        <v/>
      </c>
      <c r="P1362" s="6" t="str">
        <f t="shared" si="1357"/>
        <v/>
      </c>
      <c r="Q1362" s="6" t="str">
        <f t="shared" si="1357"/>
        <v/>
      </c>
      <c r="R1362" s="6" t="str">
        <f t="shared" si="1357"/>
        <v/>
      </c>
    </row>
    <row r="1363" spans="1:18" ht="13">
      <c r="A1363" s="11" t="s">
        <v>2949</v>
      </c>
      <c r="B1363" s="17">
        <f>VLOOKUP(A1363,list!A:P,16,FALSE)</f>
        <v>45992</v>
      </c>
      <c r="C1363" s="18">
        <f>VLOOKUP(A1363,list!A:P,3,FALSE)</f>
        <v>1260</v>
      </c>
      <c r="D1363" s="6" t="str">
        <f>VLOOKUP(A1363,list!A:P,12,FALSE)</f>
        <v>Chalandri</v>
      </c>
      <c r="E1363" s="6" t="str">
        <f t="shared" ref="E1363:R1363" si="1358">IF($B1363&lt;E$3,1,"")</f>
        <v/>
      </c>
      <c r="F1363" s="6" t="str">
        <f t="shared" si="1358"/>
        <v/>
      </c>
      <c r="G1363" s="6" t="str">
        <f t="shared" si="1358"/>
        <v/>
      </c>
      <c r="H1363" s="6" t="str">
        <f t="shared" si="1358"/>
        <v/>
      </c>
      <c r="I1363" s="6" t="str">
        <f t="shared" si="1358"/>
        <v/>
      </c>
      <c r="J1363" s="6" t="str">
        <f t="shared" si="1358"/>
        <v/>
      </c>
      <c r="K1363" s="6" t="str">
        <f t="shared" si="1358"/>
        <v/>
      </c>
      <c r="L1363" s="6" t="str">
        <f t="shared" si="1358"/>
        <v/>
      </c>
      <c r="M1363" s="6" t="str">
        <f t="shared" si="1358"/>
        <v/>
      </c>
      <c r="N1363" s="6" t="str">
        <f t="shared" si="1358"/>
        <v/>
      </c>
      <c r="O1363" s="6" t="str">
        <f t="shared" si="1358"/>
        <v/>
      </c>
      <c r="P1363" s="6" t="str">
        <f t="shared" si="1358"/>
        <v/>
      </c>
      <c r="Q1363" s="6" t="str">
        <f t="shared" si="1358"/>
        <v/>
      </c>
      <c r="R1363" s="6" t="str">
        <f t="shared" si="1358"/>
        <v/>
      </c>
    </row>
    <row r="1364" spans="1:18" ht="13">
      <c r="A1364" s="11" t="s">
        <v>2952</v>
      </c>
      <c r="B1364" s="17">
        <f>VLOOKUP(A1364,list!A:P,16,FALSE)</f>
        <v>45627</v>
      </c>
      <c r="C1364" s="18">
        <f>VLOOKUP(A1364,list!A:P,3,FALSE)</f>
        <v>1060</v>
      </c>
      <c r="D1364" s="6" t="str">
        <f>VLOOKUP(A1364,list!A:P,12,FALSE)</f>
        <v>Pangrati</v>
      </c>
      <c r="E1364" s="6" t="str">
        <f t="shared" ref="E1364:R1364" si="1359">IF($B1364&lt;E$3,1,"")</f>
        <v/>
      </c>
      <c r="F1364" s="6" t="str">
        <f t="shared" si="1359"/>
        <v/>
      </c>
      <c r="G1364" s="6">
        <f t="shared" si="1359"/>
        <v>1</v>
      </c>
      <c r="H1364" s="6">
        <f t="shared" si="1359"/>
        <v>1</v>
      </c>
      <c r="I1364" s="6">
        <f t="shared" si="1359"/>
        <v>1</v>
      </c>
      <c r="J1364" s="6">
        <f t="shared" si="1359"/>
        <v>1</v>
      </c>
      <c r="K1364" s="6">
        <f t="shared" si="1359"/>
        <v>1</v>
      </c>
      <c r="L1364" s="6">
        <f t="shared" si="1359"/>
        <v>1</v>
      </c>
      <c r="M1364" s="6">
        <f t="shared" si="1359"/>
        <v>1</v>
      </c>
      <c r="N1364" s="6">
        <f t="shared" si="1359"/>
        <v>1</v>
      </c>
      <c r="O1364" s="6">
        <f t="shared" si="1359"/>
        <v>1</v>
      </c>
      <c r="P1364" s="6">
        <f t="shared" si="1359"/>
        <v>1</v>
      </c>
      <c r="Q1364" s="6">
        <f t="shared" si="1359"/>
        <v>1</v>
      </c>
      <c r="R1364" s="6">
        <f t="shared" si="1359"/>
        <v>1</v>
      </c>
    </row>
    <row r="1365" spans="1:18" ht="13">
      <c r="A1365" s="11" t="s">
        <v>847</v>
      </c>
      <c r="B1365" s="17">
        <f>VLOOKUP(A1365,list!A:P,16,FALSE)</f>
        <v>45627</v>
      </c>
      <c r="C1365" s="18">
        <f>VLOOKUP(A1365,list!A:P,3,FALSE)</f>
        <v>1130</v>
      </c>
      <c r="D1365" s="6" t="str">
        <f>VLOOKUP(A1365,list!A:P,12,FALSE)</f>
        <v>Pangrati</v>
      </c>
      <c r="E1365" s="6" t="str">
        <f t="shared" ref="E1365:R1365" si="1360">IF($B1365&lt;E$3,1,"")</f>
        <v/>
      </c>
      <c r="F1365" s="6" t="str">
        <f t="shared" si="1360"/>
        <v/>
      </c>
      <c r="G1365" s="6">
        <f t="shared" si="1360"/>
        <v>1</v>
      </c>
      <c r="H1365" s="6">
        <f t="shared" si="1360"/>
        <v>1</v>
      </c>
      <c r="I1365" s="6">
        <f t="shared" si="1360"/>
        <v>1</v>
      </c>
      <c r="J1365" s="6">
        <f t="shared" si="1360"/>
        <v>1</v>
      </c>
      <c r="K1365" s="6">
        <f t="shared" si="1360"/>
        <v>1</v>
      </c>
      <c r="L1365" s="6">
        <f t="shared" si="1360"/>
        <v>1</v>
      </c>
      <c r="M1365" s="6">
        <f t="shared" si="1360"/>
        <v>1</v>
      </c>
      <c r="N1365" s="6">
        <f t="shared" si="1360"/>
        <v>1</v>
      </c>
      <c r="O1365" s="6">
        <f t="shared" si="1360"/>
        <v>1</v>
      </c>
      <c r="P1365" s="6">
        <f t="shared" si="1360"/>
        <v>1</v>
      </c>
      <c r="Q1365" s="6">
        <f t="shared" si="1360"/>
        <v>1</v>
      </c>
      <c r="R1365" s="6">
        <f t="shared" si="1360"/>
        <v>1</v>
      </c>
    </row>
    <row r="1366" spans="1:18" ht="13">
      <c r="A1366" s="11" t="s">
        <v>2955</v>
      </c>
      <c r="B1366" s="17">
        <f>VLOOKUP(A1366,list!A:P,16,FALSE)</f>
        <v>45627</v>
      </c>
      <c r="C1366" s="18">
        <f>VLOOKUP(A1366,list!A:P,3,FALSE)</f>
        <v>1310</v>
      </c>
      <c r="D1366" s="6" t="str">
        <f>VLOOKUP(A1366,list!A:P,12,FALSE)</f>
        <v>Marousi</v>
      </c>
      <c r="E1366" s="6" t="str">
        <f t="shared" ref="E1366:R1366" si="1361">IF($B1366&lt;E$3,1,"")</f>
        <v/>
      </c>
      <c r="F1366" s="6" t="str">
        <f t="shared" si="1361"/>
        <v/>
      </c>
      <c r="G1366" s="6">
        <f t="shared" si="1361"/>
        <v>1</v>
      </c>
      <c r="H1366" s="6">
        <f t="shared" si="1361"/>
        <v>1</v>
      </c>
      <c r="I1366" s="6">
        <f t="shared" si="1361"/>
        <v>1</v>
      </c>
      <c r="J1366" s="6">
        <f t="shared" si="1361"/>
        <v>1</v>
      </c>
      <c r="K1366" s="6">
        <f t="shared" si="1361"/>
        <v>1</v>
      </c>
      <c r="L1366" s="6">
        <f t="shared" si="1361"/>
        <v>1</v>
      </c>
      <c r="M1366" s="6">
        <f t="shared" si="1361"/>
        <v>1</v>
      </c>
      <c r="N1366" s="6">
        <f t="shared" si="1361"/>
        <v>1</v>
      </c>
      <c r="O1366" s="6">
        <f t="shared" si="1361"/>
        <v>1</v>
      </c>
      <c r="P1366" s="6">
        <f t="shared" si="1361"/>
        <v>1</v>
      </c>
      <c r="Q1366" s="6">
        <f t="shared" si="1361"/>
        <v>1</v>
      </c>
      <c r="R1366" s="6">
        <f t="shared" si="1361"/>
        <v>1</v>
      </c>
    </row>
    <row r="1367" spans="1:18" ht="13">
      <c r="A1367" s="11" t="s">
        <v>4325</v>
      </c>
      <c r="B1367" s="17">
        <f>VLOOKUP(A1367,list!A:P,16,FALSE)</f>
        <v>45627</v>
      </c>
      <c r="C1367" s="18">
        <f>VLOOKUP(A1367,list!A:P,3,FALSE)</f>
        <v>1470</v>
      </c>
      <c r="D1367" s="6" t="str">
        <f>VLOOKUP(A1367,list!A:P,12,FALSE)</f>
        <v>Marousi</v>
      </c>
      <c r="E1367" s="6" t="str">
        <f t="shared" ref="E1367:R1367" si="1362">IF($B1367&lt;E$3,1,"")</f>
        <v/>
      </c>
      <c r="F1367" s="6" t="str">
        <f t="shared" si="1362"/>
        <v/>
      </c>
      <c r="G1367" s="6">
        <f t="shared" si="1362"/>
        <v>1</v>
      </c>
      <c r="H1367" s="6">
        <f t="shared" si="1362"/>
        <v>1</v>
      </c>
      <c r="I1367" s="6">
        <f t="shared" si="1362"/>
        <v>1</v>
      </c>
      <c r="J1367" s="6">
        <f t="shared" si="1362"/>
        <v>1</v>
      </c>
      <c r="K1367" s="6">
        <f t="shared" si="1362"/>
        <v>1</v>
      </c>
      <c r="L1367" s="6">
        <f t="shared" si="1362"/>
        <v>1</v>
      </c>
      <c r="M1367" s="6">
        <f t="shared" si="1362"/>
        <v>1</v>
      </c>
      <c r="N1367" s="6">
        <f t="shared" si="1362"/>
        <v>1</v>
      </c>
      <c r="O1367" s="6">
        <f t="shared" si="1362"/>
        <v>1</v>
      </c>
      <c r="P1367" s="6">
        <f t="shared" si="1362"/>
        <v>1</v>
      </c>
      <c r="Q1367" s="6">
        <f t="shared" si="1362"/>
        <v>1</v>
      </c>
      <c r="R1367" s="6">
        <f t="shared" si="1362"/>
        <v>1</v>
      </c>
    </row>
    <row r="1368" spans="1:18" ht="13">
      <c r="A1368" s="11" t="s">
        <v>4722</v>
      </c>
      <c r="B1368" s="17">
        <f>VLOOKUP(A1368,list!A:P,16,FALSE)</f>
        <v>45748</v>
      </c>
      <c r="C1368" s="18">
        <f>VLOOKUP(A1368,list!A:P,3,FALSE)</f>
        <v>750</v>
      </c>
      <c r="D1368" s="6" t="str">
        <f>VLOOKUP(A1368,list!A:P,12,FALSE)</f>
        <v>Kifisia</v>
      </c>
      <c r="E1368" s="6" t="str">
        <f t="shared" ref="E1368:R1368" si="1363">IF($B1368&lt;E$3,1,"")</f>
        <v/>
      </c>
      <c r="F1368" s="6" t="str">
        <f t="shared" si="1363"/>
        <v/>
      </c>
      <c r="G1368" s="6" t="str">
        <f t="shared" si="1363"/>
        <v/>
      </c>
      <c r="H1368" s="6" t="str">
        <f t="shared" si="1363"/>
        <v/>
      </c>
      <c r="I1368" s="6" t="str">
        <f t="shared" si="1363"/>
        <v/>
      </c>
      <c r="J1368" s="6" t="str">
        <f t="shared" si="1363"/>
        <v/>
      </c>
      <c r="K1368" s="6">
        <f t="shared" si="1363"/>
        <v>1</v>
      </c>
      <c r="L1368" s="6">
        <f t="shared" si="1363"/>
        <v>1</v>
      </c>
      <c r="M1368" s="6">
        <f t="shared" si="1363"/>
        <v>1</v>
      </c>
      <c r="N1368" s="6">
        <f t="shared" si="1363"/>
        <v>1</v>
      </c>
      <c r="O1368" s="6">
        <f t="shared" si="1363"/>
        <v>1</v>
      </c>
      <c r="P1368" s="6">
        <f t="shared" si="1363"/>
        <v>1</v>
      </c>
      <c r="Q1368" s="6">
        <f t="shared" si="1363"/>
        <v>1</v>
      </c>
      <c r="R1368" s="6">
        <f t="shared" si="1363"/>
        <v>1</v>
      </c>
    </row>
    <row r="1369" spans="1:18" ht="13">
      <c r="A1369" s="11" t="s">
        <v>2958</v>
      </c>
      <c r="B1369" s="17">
        <f>VLOOKUP(A1369,list!A:P,16,FALSE)</f>
        <v>45748</v>
      </c>
      <c r="C1369" s="18">
        <f>VLOOKUP(A1369,list!A:P,3,FALSE)</f>
        <v>1010</v>
      </c>
      <c r="D1369" s="6" t="str">
        <f>VLOOKUP(A1369,list!A:P,12,FALSE)</f>
        <v>Ampelokipoi</v>
      </c>
      <c r="E1369" s="6" t="str">
        <f t="shared" ref="E1369:R1369" si="1364">IF($B1369&lt;E$3,1,"")</f>
        <v/>
      </c>
      <c r="F1369" s="6" t="str">
        <f t="shared" si="1364"/>
        <v/>
      </c>
      <c r="G1369" s="6" t="str">
        <f t="shared" si="1364"/>
        <v/>
      </c>
      <c r="H1369" s="6" t="str">
        <f t="shared" si="1364"/>
        <v/>
      </c>
      <c r="I1369" s="6" t="str">
        <f t="shared" si="1364"/>
        <v/>
      </c>
      <c r="J1369" s="6" t="str">
        <f t="shared" si="1364"/>
        <v/>
      </c>
      <c r="K1369" s="6">
        <f t="shared" si="1364"/>
        <v>1</v>
      </c>
      <c r="L1369" s="6">
        <f t="shared" si="1364"/>
        <v>1</v>
      </c>
      <c r="M1369" s="6">
        <f t="shared" si="1364"/>
        <v>1</v>
      </c>
      <c r="N1369" s="6">
        <f t="shared" si="1364"/>
        <v>1</v>
      </c>
      <c r="O1369" s="6">
        <f t="shared" si="1364"/>
        <v>1</v>
      </c>
      <c r="P1369" s="6">
        <f t="shared" si="1364"/>
        <v>1</v>
      </c>
      <c r="Q1369" s="6">
        <f t="shared" si="1364"/>
        <v>1</v>
      </c>
      <c r="R1369" s="6">
        <f t="shared" si="1364"/>
        <v>1</v>
      </c>
    </row>
    <row r="1370" spans="1:18" ht="13">
      <c r="A1370" s="11" t="s">
        <v>2961</v>
      </c>
      <c r="B1370" s="17">
        <f>VLOOKUP(A1370,list!A:P,16,FALSE)</f>
        <v>45748</v>
      </c>
      <c r="C1370" s="18">
        <f>VLOOKUP(A1370,list!A:P,3,FALSE)</f>
        <v>1060</v>
      </c>
      <c r="D1370" s="6" t="str">
        <f>VLOOKUP(A1370,list!A:P,12,FALSE)</f>
        <v>Chalandri</v>
      </c>
      <c r="E1370" s="6" t="str">
        <f t="shared" ref="E1370:R1370" si="1365">IF($B1370&lt;E$3,1,"")</f>
        <v/>
      </c>
      <c r="F1370" s="6" t="str">
        <f t="shared" si="1365"/>
        <v/>
      </c>
      <c r="G1370" s="6" t="str">
        <f t="shared" si="1365"/>
        <v/>
      </c>
      <c r="H1370" s="6" t="str">
        <f t="shared" si="1365"/>
        <v/>
      </c>
      <c r="I1370" s="6" t="str">
        <f t="shared" si="1365"/>
        <v/>
      </c>
      <c r="J1370" s="6" t="str">
        <f t="shared" si="1365"/>
        <v/>
      </c>
      <c r="K1370" s="6">
        <f t="shared" si="1365"/>
        <v>1</v>
      </c>
      <c r="L1370" s="6">
        <f t="shared" si="1365"/>
        <v>1</v>
      </c>
      <c r="M1370" s="6">
        <f t="shared" si="1365"/>
        <v>1</v>
      </c>
      <c r="N1370" s="6">
        <f t="shared" si="1365"/>
        <v>1</v>
      </c>
      <c r="O1370" s="6">
        <f t="shared" si="1365"/>
        <v>1</v>
      </c>
      <c r="P1370" s="6">
        <f t="shared" si="1365"/>
        <v>1</v>
      </c>
      <c r="Q1370" s="6">
        <f t="shared" si="1365"/>
        <v>1</v>
      </c>
      <c r="R1370" s="6">
        <f t="shared" si="1365"/>
        <v>1</v>
      </c>
    </row>
    <row r="1371" spans="1:18" ht="13">
      <c r="A1371" s="11" t="s">
        <v>2964</v>
      </c>
      <c r="B1371" s="17">
        <f>VLOOKUP(A1371,list!A:P,16,FALSE)</f>
        <v>45748</v>
      </c>
      <c r="C1371" s="18">
        <f>VLOOKUP(A1371,list!A:P,3,FALSE)</f>
        <v>1110</v>
      </c>
      <c r="D1371" s="6" t="str">
        <f>VLOOKUP(A1371,list!A:P,12,FALSE)</f>
        <v>Marousi</v>
      </c>
      <c r="E1371" s="6" t="str">
        <f t="shared" ref="E1371:R1371" si="1366">IF($B1371&lt;E$3,1,"")</f>
        <v/>
      </c>
      <c r="F1371" s="6" t="str">
        <f t="shared" si="1366"/>
        <v/>
      </c>
      <c r="G1371" s="6" t="str">
        <f t="shared" si="1366"/>
        <v/>
      </c>
      <c r="H1371" s="6" t="str">
        <f t="shared" si="1366"/>
        <v/>
      </c>
      <c r="I1371" s="6" t="str">
        <f t="shared" si="1366"/>
        <v/>
      </c>
      <c r="J1371" s="6" t="str">
        <f t="shared" si="1366"/>
        <v/>
      </c>
      <c r="K1371" s="6">
        <f t="shared" si="1366"/>
        <v>1</v>
      </c>
      <c r="L1371" s="6">
        <f t="shared" si="1366"/>
        <v>1</v>
      </c>
      <c r="M1371" s="6">
        <f t="shared" si="1366"/>
        <v>1</v>
      </c>
      <c r="N1371" s="6">
        <f t="shared" si="1366"/>
        <v>1</v>
      </c>
      <c r="O1371" s="6">
        <f t="shared" si="1366"/>
        <v>1</v>
      </c>
      <c r="P1371" s="6">
        <f t="shared" si="1366"/>
        <v>1</v>
      </c>
      <c r="Q1371" s="6">
        <f t="shared" si="1366"/>
        <v>1</v>
      </c>
      <c r="R1371" s="6">
        <f t="shared" si="1366"/>
        <v>1</v>
      </c>
    </row>
    <row r="1372" spans="1:18" ht="13">
      <c r="A1372" s="11" t="s">
        <v>2967</v>
      </c>
      <c r="B1372" s="17">
        <f>VLOOKUP(A1372,list!A:P,16,FALSE)</f>
        <v>45748</v>
      </c>
      <c r="C1372" s="18">
        <f>VLOOKUP(A1372,list!A:P,3,FALSE)</f>
        <v>1350</v>
      </c>
      <c r="D1372" s="6" t="str">
        <f>VLOOKUP(A1372,list!A:P,12,FALSE)</f>
        <v>Vasilissis Sofias Avenue</v>
      </c>
      <c r="E1372" s="6" t="str">
        <f t="shared" ref="E1372:R1372" si="1367">IF($B1372&lt;E$3,1,"")</f>
        <v/>
      </c>
      <c r="F1372" s="6" t="str">
        <f t="shared" si="1367"/>
        <v/>
      </c>
      <c r="G1372" s="6" t="str">
        <f t="shared" si="1367"/>
        <v/>
      </c>
      <c r="H1372" s="6" t="str">
        <f t="shared" si="1367"/>
        <v/>
      </c>
      <c r="I1372" s="6" t="str">
        <f t="shared" si="1367"/>
        <v/>
      </c>
      <c r="J1372" s="6" t="str">
        <f t="shared" si="1367"/>
        <v/>
      </c>
      <c r="K1372" s="6">
        <f t="shared" si="1367"/>
        <v>1</v>
      </c>
      <c r="L1372" s="6">
        <f t="shared" si="1367"/>
        <v>1</v>
      </c>
      <c r="M1372" s="6">
        <f t="shared" si="1367"/>
        <v>1</v>
      </c>
      <c r="N1372" s="6">
        <f t="shared" si="1367"/>
        <v>1</v>
      </c>
      <c r="O1372" s="6">
        <f t="shared" si="1367"/>
        <v>1</v>
      </c>
      <c r="P1372" s="6">
        <f t="shared" si="1367"/>
        <v>1</v>
      </c>
      <c r="Q1372" s="6">
        <f t="shared" si="1367"/>
        <v>1</v>
      </c>
      <c r="R1372" s="6">
        <f t="shared" si="1367"/>
        <v>1</v>
      </c>
    </row>
    <row r="1373" spans="1:18" ht="13">
      <c r="A1373" s="11" t="s">
        <v>2970</v>
      </c>
      <c r="B1373" s="17">
        <f>VLOOKUP(A1373,list!A:P,16,FALSE)</f>
        <v>45748</v>
      </c>
      <c r="C1373" s="18">
        <f>VLOOKUP(A1373,list!A:P,3,FALSE)</f>
        <v>1380</v>
      </c>
      <c r="D1373" s="6" t="str">
        <f>VLOOKUP(A1373,list!A:P,12,FALSE)</f>
        <v>Kolonaki</v>
      </c>
      <c r="E1373" s="6" t="str">
        <f t="shared" ref="E1373:R1373" si="1368">IF($B1373&lt;E$3,1,"")</f>
        <v/>
      </c>
      <c r="F1373" s="6" t="str">
        <f t="shared" si="1368"/>
        <v/>
      </c>
      <c r="G1373" s="6" t="str">
        <f t="shared" si="1368"/>
        <v/>
      </c>
      <c r="H1373" s="6" t="str">
        <f t="shared" si="1368"/>
        <v/>
      </c>
      <c r="I1373" s="6" t="str">
        <f t="shared" si="1368"/>
        <v/>
      </c>
      <c r="J1373" s="6" t="str">
        <f t="shared" si="1368"/>
        <v/>
      </c>
      <c r="K1373" s="6">
        <f t="shared" si="1368"/>
        <v>1</v>
      </c>
      <c r="L1373" s="6">
        <f t="shared" si="1368"/>
        <v>1</v>
      </c>
      <c r="M1373" s="6">
        <f t="shared" si="1368"/>
        <v>1</v>
      </c>
      <c r="N1373" s="6">
        <f t="shared" si="1368"/>
        <v>1</v>
      </c>
      <c r="O1373" s="6">
        <f t="shared" si="1368"/>
        <v>1</v>
      </c>
      <c r="P1373" s="6">
        <f t="shared" si="1368"/>
        <v>1</v>
      </c>
      <c r="Q1373" s="6">
        <f t="shared" si="1368"/>
        <v>1</v>
      </c>
      <c r="R1373" s="6">
        <f t="shared" si="1368"/>
        <v>1</v>
      </c>
    </row>
    <row r="1374" spans="1:18" ht="13">
      <c r="A1374" s="11" t="s">
        <v>2973</v>
      </c>
      <c r="B1374" s="17">
        <f>VLOOKUP(A1374,list!A:P,16,FALSE)</f>
        <v>45748</v>
      </c>
      <c r="C1374" s="18">
        <f>VLOOKUP(A1374,list!A:P,3,FALSE)</f>
        <v>1620</v>
      </c>
      <c r="D1374" s="6" t="str">
        <f>VLOOKUP(A1374,list!A:P,12,FALSE)</f>
        <v>Historic Center</v>
      </c>
      <c r="E1374" s="6" t="str">
        <f t="shared" ref="E1374:R1374" si="1369">IF($B1374&lt;E$3,1,"")</f>
        <v/>
      </c>
      <c r="F1374" s="6" t="str">
        <f t="shared" si="1369"/>
        <v/>
      </c>
      <c r="G1374" s="6" t="str">
        <f t="shared" si="1369"/>
        <v/>
      </c>
      <c r="H1374" s="6" t="str">
        <f t="shared" si="1369"/>
        <v/>
      </c>
      <c r="I1374" s="6" t="str">
        <f t="shared" si="1369"/>
        <v/>
      </c>
      <c r="J1374" s="6" t="str">
        <f t="shared" si="1369"/>
        <v/>
      </c>
      <c r="K1374" s="6">
        <f t="shared" si="1369"/>
        <v>1</v>
      </c>
      <c r="L1374" s="6">
        <f t="shared" si="1369"/>
        <v>1</v>
      </c>
      <c r="M1374" s="6">
        <f t="shared" si="1369"/>
        <v>1</v>
      </c>
      <c r="N1374" s="6">
        <f t="shared" si="1369"/>
        <v>1</v>
      </c>
      <c r="O1374" s="6">
        <f t="shared" si="1369"/>
        <v>1</v>
      </c>
      <c r="P1374" s="6">
        <f t="shared" si="1369"/>
        <v>1</v>
      </c>
      <c r="Q1374" s="6">
        <f t="shared" si="1369"/>
        <v>1</v>
      </c>
      <c r="R1374" s="6">
        <f t="shared" si="1369"/>
        <v>1</v>
      </c>
    </row>
    <row r="1375" spans="1:18" ht="13">
      <c r="A1375" s="11" t="s">
        <v>4328</v>
      </c>
      <c r="B1375" s="17">
        <f>VLOOKUP(A1375,list!A:P,16,FALSE)</f>
        <v>45748</v>
      </c>
      <c r="C1375" s="18">
        <f>VLOOKUP(A1375,list!A:P,3,FALSE)</f>
        <v>1630</v>
      </c>
      <c r="D1375" s="6" t="str">
        <f>VLOOKUP(A1375,list!A:P,12,FALSE)</f>
        <v>Nea Smyrni</v>
      </c>
      <c r="E1375" s="6" t="str">
        <f t="shared" ref="E1375:R1375" si="1370">IF($B1375&lt;E$3,1,"")</f>
        <v/>
      </c>
      <c r="F1375" s="6" t="str">
        <f t="shared" si="1370"/>
        <v/>
      </c>
      <c r="G1375" s="6" t="str">
        <f t="shared" si="1370"/>
        <v/>
      </c>
      <c r="H1375" s="6" t="str">
        <f t="shared" si="1370"/>
        <v/>
      </c>
      <c r="I1375" s="6" t="str">
        <f t="shared" si="1370"/>
        <v/>
      </c>
      <c r="J1375" s="6" t="str">
        <f t="shared" si="1370"/>
        <v/>
      </c>
      <c r="K1375" s="6">
        <f t="shared" si="1370"/>
        <v>1</v>
      </c>
      <c r="L1375" s="6">
        <f t="shared" si="1370"/>
        <v>1</v>
      </c>
      <c r="M1375" s="6">
        <f t="shared" si="1370"/>
        <v>1</v>
      </c>
      <c r="N1375" s="6">
        <f t="shared" si="1370"/>
        <v>1</v>
      </c>
      <c r="O1375" s="6">
        <f t="shared" si="1370"/>
        <v>1</v>
      </c>
      <c r="P1375" s="6">
        <f t="shared" si="1370"/>
        <v>1</v>
      </c>
      <c r="Q1375" s="6">
        <f t="shared" si="1370"/>
        <v>1</v>
      </c>
      <c r="R1375" s="6">
        <f t="shared" si="1370"/>
        <v>1</v>
      </c>
    </row>
    <row r="1376" spans="1:18" ht="13">
      <c r="A1376" s="11" t="s">
        <v>2976</v>
      </c>
      <c r="B1376" s="17">
        <f>VLOOKUP(A1376,list!A:P,16,FALSE)</f>
        <v>45748</v>
      </c>
      <c r="C1376" s="18">
        <f>VLOOKUP(A1376,list!A:P,3,FALSE)</f>
        <v>2240</v>
      </c>
      <c r="D1376" s="6" t="str">
        <f>VLOOKUP(A1376,list!A:P,12,FALSE)</f>
        <v>Kolonaki</v>
      </c>
      <c r="E1376" s="6" t="str">
        <f t="shared" ref="E1376:R1376" si="1371">IF($B1376&lt;E$3,1,"")</f>
        <v/>
      </c>
      <c r="F1376" s="6" t="str">
        <f t="shared" si="1371"/>
        <v/>
      </c>
      <c r="G1376" s="6" t="str">
        <f t="shared" si="1371"/>
        <v/>
      </c>
      <c r="H1376" s="6" t="str">
        <f t="shared" si="1371"/>
        <v/>
      </c>
      <c r="I1376" s="6" t="str">
        <f t="shared" si="1371"/>
        <v/>
      </c>
      <c r="J1376" s="6" t="str">
        <f t="shared" si="1371"/>
        <v/>
      </c>
      <c r="K1376" s="6">
        <f t="shared" si="1371"/>
        <v>1</v>
      </c>
      <c r="L1376" s="6">
        <f t="shared" si="1371"/>
        <v>1</v>
      </c>
      <c r="M1376" s="6">
        <f t="shared" si="1371"/>
        <v>1</v>
      </c>
      <c r="N1376" s="6">
        <f t="shared" si="1371"/>
        <v>1</v>
      </c>
      <c r="O1376" s="6">
        <f t="shared" si="1371"/>
        <v>1</v>
      </c>
      <c r="P1376" s="6">
        <f t="shared" si="1371"/>
        <v>1</v>
      </c>
      <c r="Q1376" s="6">
        <f t="shared" si="1371"/>
        <v>1</v>
      </c>
      <c r="R1376" s="6">
        <f t="shared" si="1371"/>
        <v>1</v>
      </c>
    </row>
    <row r="1377" spans="1:18" ht="13">
      <c r="A1377" s="11" t="s">
        <v>2979</v>
      </c>
      <c r="B1377" s="17">
        <f>VLOOKUP(A1377,list!A:P,16,FALSE)</f>
        <v>45582</v>
      </c>
      <c r="C1377" s="18">
        <f>VLOOKUP(A1377,list!A:P,3,FALSE)</f>
        <v>3150</v>
      </c>
      <c r="D1377" s="6" t="str">
        <f>VLOOKUP(A1377,list!A:P,12,FALSE)</f>
        <v>Pangrati</v>
      </c>
      <c r="E1377" s="6">
        <f t="shared" ref="E1377:R1377" si="1372">IF($B1377&lt;E$3,1,"")</f>
        <v>1</v>
      </c>
      <c r="F1377" s="6">
        <f t="shared" si="1372"/>
        <v>1</v>
      </c>
      <c r="G1377" s="6">
        <f t="shared" si="1372"/>
        <v>1</v>
      </c>
      <c r="H1377" s="6">
        <f t="shared" si="1372"/>
        <v>1</v>
      </c>
      <c r="I1377" s="6">
        <f t="shared" si="1372"/>
        <v>1</v>
      </c>
      <c r="J1377" s="6">
        <f t="shared" si="1372"/>
        <v>1</v>
      </c>
      <c r="K1377" s="6">
        <f t="shared" si="1372"/>
        <v>1</v>
      </c>
      <c r="L1377" s="6">
        <f t="shared" si="1372"/>
        <v>1</v>
      </c>
      <c r="M1377" s="6">
        <f t="shared" si="1372"/>
        <v>1</v>
      </c>
      <c r="N1377" s="6">
        <f t="shared" si="1372"/>
        <v>1</v>
      </c>
      <c r="O1377" s="6">
        <f t="shared" si="1372"/>
        <v>1</v>
      </c>
      <c r="P1377" s="6">
        <f t="shared" si="1372"/>
        <v>1</v>
      </c>
      <c r="Q1377" s="6">
        <f t="shared" si="1372"/>
        <v>1</v>
      </c>
      <c r="R1377" s="6">
        <f t="shared" si="1372"/>
        <v>1</v>
      </c>
    </row>
    <row r="1378" spans="1:18" ht="13">
      <c r="A1378" s="11" t="s">
        <v>2982</v>
      </c>
      <c r="B1378" s="17">
        <f>VLOOKUP(A1378,list!A:P,16,FALSE)</f>
        <v>45779</v>
      </c>
      <c r="C1378" s="18">
        <f>VLOOKUP(A1378,list!A:P,3,FALSE)</f>
        <v>1460</v>
      </c>
      <c r="D1378" s="6" t="str">
        <f>VLOOKUP(A1378,list!A:P,12,FALSE)</f>
        <v>Glyfada</v>
      </c>
      <c r="E1378" s="6" t="str">
        <f t="shared" ref="E1378:R1378" si="1373">IF($B1378&lt;E$3,1,"")</f>
        <v/>
      </c>
      <c r="F1378" s="6" t="str">
        <f t="shared" si="1373"/>
        <v/>
      </c>
      <c r="G1378" s="6" t="str">
        <f t="shared" si="1373"/>
        <v/>
      </c>
      <c r="H1378" s="6" t="str">
        <f t="shared" si="1373"/>
        <v/>
      </c>
      <c r="I1378" s="6" t="str">
        <f t="shared" si="1373"/>
        <v/>
      </c>
      <c r="J1378" s="6" t="str">
        <f t="shared" si="1373"/>
        <v/>
      </c>
      <c r="K1378" s="6" t="str">
        <f t="shared" si="1373"/>
        <v/>
      </c>
      <c r="L1378" s="6">
        <f t="shared" si="1373"/>
        <v>1</v>
      </c>
      <c r="M1378" s="6">
        <f t="shared" si="1373"/>
        <v>1</v>
      </c>
      <c r="N1378" s="6">
        <f t="shared" si="1373"/>
        <v>1</v>
      </c>
      <c r="O1378" s="6">
        <f t="shared" si="1373"/>
        <v>1</v>
      </c>
      <c r="P1378" s="6">
        <f t="shared" si="1373"/>
        <v>1</v>
      </c>
      <c r="Q1378" s="6">
        <f t="shared" si="1373"/>
        <v>1</v>
      </c>
      <c r="R1378" s="6">
        <f t="shared" si="1373"/>
        <v>1</v>
      </c>
    </row>
    <row r="1379" spans="1:18" ht="13">
      <c r="A1379" s="11" t="s">
        <v>4331</v>
      </c>
      <c r="B1379" s="17">
        <f>VLOOKUP(A1379,list!A:P,16,FALSE)</f>
        <v>45833</v>
      </c>
      <c r="C1379" s="18">
        <f>VLOOKUP(A1379,list!A:P,3,FALSE)</f>
        <v>1780</v>
      </c>
      <c r="D1379" s="6" t="str">
        <f>VLOOKUP(A1379,list!A:P,12,FALSE)</f>
        <v>Glyfada</v>
      </c>
      <c r="E1379" s="6" t="str">
        <f t="shared" ref="E1379:R1379" si="1374">IF($B1379&lt;E$3,1,"")</f>
        <v/>
      </c>
      <c r="F1379" s="6" t="str">
        <f t="shared" si="1374"/>
        <v/>
      </c>
      <c r="G1379" s="6" t="str">
        <f t="shared" si="1374"/>
        <v/>
      </c>
      <c r="H1379" s="6" t="str">
        <f t="shared" si="1374"/>
        <v/>
      </c>
      <c r="I1379" s="6" t="str">
        <f t="shared" si="1374"/>
        <v/>
      </c>
      <c r="J1379" s="6" t="str">
        <f t="shared" si="1374"/>
        <v/>
      </c>
      <c r="K1379" s="6" t="str">
        <f t="shared" si="1374"/>
        <v/>
      </c>
      <c r="L1379" s="6" t="str">
        <f t="shared" si="1374"/>
        <v/>
      </c>
      <c r="M1379" s="6">
        <f t="shared" si="1374"/>
        <v>1</v>
      </c>
      <c r="N1379" s="6">
        <f t="shared" si="1374"/>
        <v>1</v>
      </c>
      <c r="O1379" s="6">
        <f t="shared" si="1374"/>
        <v>1</v>
      </c>
      <c r="P1379" s="6">
        <f t="shared" si="1374"/>
        <v>1</v>
      </c>
      <c r="Q1379" s="6">
        <f t="shared" si="1374"/>
        <v>1</v>
      </c>
      <c r="R1379" s="6">
        <f t="shared" si="1374"/>
        <v>1</v>
      </c>
    </row>
    <row r="1380" spans="1:18" ht="13">
      <c r="A1380" s="11" t="s">
        <v>4334</v>
      </c>
      <c r="B1380" s="17">
        <f>VLOOKUP(A1380,list!A:P,16,FALSE)</f>
        <v>45676</v>
      </c>
      <c r="C1380" s="18">
        <f>VLOOKUP(A1380,list!A:P,3,FALSE)</f>
        <v>1470</v>
      </c>
      <c r="D1380" s="6" t="str">
        <f>VLOOKUP(A1380,list!A:P,12,FALSE)</f>
        <v>Glyfada</v>
      </c>
      <c r="E1380" s="6" t="str">
        <f t="shared" ref="E1380:R1380" si="1375">IF($B1380&lt;E$3,1,"")</f>
        <v/>
      </c>
      <c r="F1380" s="6" t="str">
        <f t="shared" si="1375"/>
        <v/>
      </c>
      <c r="G1380" s="6" t="str">
        <f t="shared" si="1375"/>
        <v/>
      </c>
      <c r="H1380" s="6">
        <f t="shared" si="1375"/>
        <v>1</v>
      </c>
      <c r="I1380" s="6">
        <f t="shared" si="1375"/>
        <v>1</v>
      </c>
      <c r="J1380" s="6">
        <f t="shared" si="1375"/>
        <v>1</v>
      </c>
      <c r="K1380" s="6">
        <f t="shared" si="1375"/>
        <v>1</v>
      </c>
      <c r="L1380" s="6">
        <f t="shared" si="1375"/>
        <v>1</v>
      </c>
      <c r="M1380" s="6">
        <f t="shared" si="1375"/>
        <v>1</v>
      </c>
      <c r="N1380" s="6">
        <f t="shared" si="1375"/>
        <v>1</v>
      </c>
      <c r="O1380" s="6">
        <f t="shared" si="1375"/>
        <v>1</v>
      </c>
      <c r="P1380" s="6">
        <f t="shared" si="1375"/>
        <v>1</v>
      </c>
      <c r="Q1380" s="6">
        <f t="shared" si="1375"/>
        <v>1</v>
      </c>
      <c r="R1380" s="6">
        <f t="shared" si="1375"/>
        <v>1</v>
      </c>
    </row>
    <row r="1381" spans="1:18" ht="13">
      <c r="A1381" s="11" t="s">
        <v>850</v>
      </c>
      <c r="B1381" s="17">
        <f>VLOOKUP(A1381,list!A:P,16,FALSE)</f>
        <v>45695</v>
      </c>
      <c r="C1381" s="18">
        <f>VLOOKUP(A1381,list!A:P,3,FALSE)</f>
        <v>1340</v>
      </c>
      <c r="D1381" s="6" t="str">
        <f>VLOOKUP(A1381,list!A:P,12,FALSE)</f>
        <v>Glyfada</v>
      </c>
      <c r="E1381" s="6" t="str">
        <f t="shared" ref="E1381:R1381" si="1376">IF($B1381&lt;E$3,1,"")</f>
        <v/>
      </c>
      <c r="F1381" s="6" t="str">
        <f t="shared" si="1376"/>
        <v/>
      </c>
      <c r="G1381" s="6" t="str">
        <f t="shared" si="1376"/>
        <v/>
      </c>
      <c r="H1381" s="6" t="str">
        <f t="shared" si="1376"/>
        <v/>
      </c>
      <c r="I1381" s="6">
        <f t="shared" si="1376"/>
        <v>1</v>
      </c>
      <c r="J1381" s="6">
        <f t="shared" si="1376"/>
        <v>1</v>
      </c>
      <c r="K1381" s="6">
        <f t="shared" si="1376"/>
        <v>1</v>
      </c>
      <c r="L1381" s="6">
        <f t="shared" si="1376"/>
        <v>1</v>
      </c>
      <c r="M1381" s="6">
        <f t="shared" si="1376"/>
        <v>1</v>
      </c>
      <c r="N1381" s="6">
        <f t="shared" si="1376"/>
        <v>1</v>
      </c>
      <c r="O1381" s="6">
        <f t="shared" si="1376"/>
        <v>1</v>
      </c>
      <c r="P1381" s="6">
        <f t="shared" si="1376"/>
        <v>1</v>
      </c>
      <c r="Q1381" s="6">
        <f t="shared" si="1376"/>
        <v>1</v>
      </c>
      <c r="R1381" s="6">
        <f t="shared" si="1376"/>
        <v>1</v>
      </c>
    </row>
    <row r="1382" spans="1:18" ht="13">
      <c r="A1382" s="11" t="s">
        <v>853</v>
      </c>
      <c r="B1382" s="17">
        <f>VLOOKUP(A1382,list!A:P,16,FALSE)</f>
        <v>45695</v>
      </c>
      <c r="C1382" s="18">
        <f>VLOOKUP(A1382,list!A:P,3,FALSE)</f>
        <v>1450</v>
      </c>
      <c r="D1382" s="6" t="str">
        <f>VLOOKUP(A1382,list!A:P,12,FALSE)</f>
        <v>Voula</v>
      </c>
      <c r="E1382" s="6" t="str">
        <f t="shared" ref="E1382:R1382" si="1377">IF($B1382&lt;E$3,1,"")</f>
        <v/>
      </c>
      <c r="F1382" s="6" t="str">
        <f t="shared" si="1377"/>
        <v/>
      </c>
      <c r="G1382" s="6" t="str">
        <f t="shared" si="1377"/>
        <v/>
      </c>
      <c r="H1382" s="6" t="str">
        <f t="shared" si="1377"/>
        <v/>
      </c>
      <c r="I1382" s="6">
        <f t="shared" si="1377"/>
        <v>1</v>
      </c>
      <c r="J1382" s="6">
        <f t="shared" si="1377"/>
        <v>1</v>
      </c>
      <c r="K1382" s="6">
        <f t="shared" si="1377"/>
        <v>1</v>
      </c>
      <c r="L1382" s="6">
        <f t="shared" si="1377"/>
        <v>1</v>
      </c>
      <c r="M1382" s="6">
        <f t="shared" si="1377"/>
        <v>1</v>
      </c>
      <c r="N1382" s="6">
        <f t="shared" si="1377"/>
        <v>1</v>
      </c>
      <c r="O1382" s="6">
        <f t="shared" si="1377"/>
        <v>1</v>
      </c>
      <c r="P1382" s="6">
        <f t="shared" si="1377"/>
        <v>1</v>
      </c>
      <c r="Q1382" s="6">
        <f t="shared" si="1377"/>
        <v>1</v>
      </c>
      <c r="R1382" s="6">
        <f t="shared" si="1377"/>
        <v>1</v>
      </c>
    </row>
    <row r="1383" spans="1:18" ht="13">
      <c r="A1383" s="11" t="s">
        <v>856</v>
      </c>
      <c r="B1383" s="17">
        <f>VLOOKUP(A1383,list!A:P,16,FALSE)</f>
        <v>45637</v>
      </c>
      <c r="C1383" s="18">
        <f>VLOOKUP(A1383,list!A:P,3,FALSE)</f>
        <v>1500</v>
      </c>
      <c r="D1383" s="6" t="str">
        <f>VLOOKUP(A1383,list!A:P,12,FALSE)</f>
        <v>Glyfada</v>
      </c>
      <c r="E1383" s="6" t="str">
        <f t="shared" ref="E1383:R1383" si="1378">IF($B1383&lt;E$3,1,"")</f>
        <v/>
      </c>
      <c r="F1383" s="6" t="str">
        <f t="shared" si="1378"/>
        <v/>
      </c>
      <c r="G1383" s="6">
        <f t="shared" si="1378"/>
        <v>1</v>
      </c>
      <c r="H1383" s="6">
        <f t="shared" si="1378"/>
        <v>1</v>
      </c>
      <c r="I1383" s="6">
        <f t="shared" si="1378"/>
        <v>1</v>
      </c>
      <c r="J1383" s="6">
        <f t="shared" si="1378"/>
        <v>1</v>
      </c>
      <c r="K1383" s="6">
        <f t="shared" si="1378"/>
        <v>1</v>
      </c>
      <c r="L1383" s="6">
        <f t="shared" si="1378"/>
        <v>1</v>
      </c>
      <c r="M1383" s="6">
        <f t="shared" si="1378"/>
        <v>1</v>
      </c>
      <c r="N1383" s="6">
        <f t="shared" si="1378"/>
        <v>1</v>
      </c>
      <c r="O1383" s="6">
        <f t="shared" si="1378"/>
        <v>1</v>
      </c>
      <c r="P1383" s="6">
        <f t="shared" si="1378"/>
        <v>1</v>
      </c>
      <c r="Q1383" s="6">
        <f t="shared" si="1378"/>
        <v>1</v>
      </c>
      <c r="R1383" s="6">
        <f t="shared" si="1378"/>
        <v>1</v>
      </c>
    </row>
    <row r="1384" spans="1:18" ht="13">
      <c r="A1384" s="11" t="s">
        <v>4337</v>
      </c>
      <c r="B1384" s="17">
        <f>VLOOKUP(A1384,list!A:P,16,FALSE)</f>
        <v>45652</v>
      </c>
      <c r="C1384" s="18">
        <f>VLOOKUP(A1384,list!A:P,3,FALSE)</f>
        <v>2260</v>
      </c>
      <c r="D1384" s="6" t="str">
        <f>VLOOKUP(A1384,list!A:P,12,FALSE)</f>
        <v>Glyfada</v>
      </c>
      <c r="E1384" s="6" t="str">
        <f t="shared" ref="E1384:R1384" si="1379">IF($B1384&lt;E$3,1,"")</f>
        <v/>
      </c>
      <c r="F1384" s="6" t="str">
        <f t="shared" si="1379"/>
        <v/>
      </c>
      <c r="G1384" s="6">
        <f t="shared" si="1379"/>
        <v>1</v>
      </c>
      <c r="H1384" s="6">
        <f t="shared" si="1379"/>
        <v>1</v>
      </c>
      <c r="I1384" s="6">
        <f t="shared" si="1379"/>
        <v>1</v>
      </c>
      <c r="J1384" s="6">
        <f t="shared" si="1379"/>
        <v>1</v>
      </c>
      <c r="K1384" s="6">
        <f t="shared" si="1379"/>
        <v>1</v>
      </c>
      <c r="L1384" s="6">
        <f t="shared" si="1379"/>
        <v>1</v>
      </c>
      <c r="M1384" s="6">
        <f t="shared" si="1379"/>
        <v>1</v>
      </c>
      <c r="N1384" s="6">
        <f t="shared" si="1379"/>
        <v>1</v>
      </c>
      <c r="O1384" s="6">
        <f t="shared" si="1379"/>
        <v>1</v>
      </c>
      <c r="P1384" s="6">
        <f t="shared" si="1379"/>
        <v>1</v>
      </c>
      <c r="Q1384" s="6">
        <f t="shared" si="1379"/>
        <v>1</v>
      </c>
      <c r="R1384" s="6">
        <f t="shared" si="1379"/>
        <v>1</v>
      </c>
    </row>
    <row r="1385" spans="1:18" ht="13">
      <c r="A1385" s="11" t="s">
        <v>2985</v>
      </c>
      <c r="B1385" s="17">
        <f>VLOOKUP(A1385,list!A:P,16,FALSE)</f>
        <v>46024</v>
      </c>
      <c r="C1385" s="18">
        <f>VLOOKUP(A1385,list!A:P,3,FALSE)</f>
        <v>1360</v>
      </c>
      <c r="D1385" s="6" t="str">
        <f>VLOOKUP(A1385,list!A:P,12,FALSE)</f>
        <v>Glyfada</v>
      </c>
      <c r="E1385" s="6" t="str">
        <f t="shared" ref="E1385:R1385" si="1380">IF($B1385&lt;E$3,1,"")</f>
        <v/>
      </c>
      <c r="F1385" s="6" t="str">
        <f t="shared" si="1380"/>
        <v/>
      </c>
      <c r="G1385" s="6" t="str">
        <f t="shared" si="1380"/>
        <v/>
      </c>
      <c r="H1385" s="6" t="str">
        <f t="shared" si="1380"/>
        <v/>
      </c>
      <c r="I1385" s="6" t="str">
        <f t="shared" si="1380"/>
        <v/>
      </c>
      <c r="J1385" s="6" t="str">
        <f t="shared" si="1380"/>
        <v/>
      </c>
      <c r="K1385" s="6" t="str">
        <f t="shared" si="1380"/>
        <v/>
      </c>
      <c r="L1385" s="6" t="str">
        <f t="shared" si="1380"/>
        <v/>
      </c>
      <c r="M1385" s="6" t="str">
        <f t="shared" si="1380"/>
        <v/>
      </c>
      <c r="N1385" s="6" t="str">
        <f t="shared" si="1380"/>
        <v/>
      </c>
      <c r="O1385" s="6" t="str">
        <f t="shared" si="1380"/>
        <v/>
      </c>
      <c r="P1385" s="6" t="str">
        <f t="shared" si="1380"/>
        <v/>
      </c>
      <c r="Q1385" s="6" t="str">
        <f t="shared" si="1380"/>
        <v/>
      </c>
      <c r="R1385" s="6" t="str">
        <f t="shared" si="1380"/>
        <v/>
      </c>
    </row>
    <row r="1386" spans="1:18" ht="13">
      <c r="A1386" s="11" t="s">
        <v>2988</v>
      </c>
      <c r="B1386" s="17">
        <f>VLOOKUP(A1386,list!A:P,16,FALSE)</f>
        <v>45825</v>
      </c>
      <c r="C1386" s="18">
        <f>VLOOKUP(A1386,list!A:P,3,FALSE)</f>
        <v>1870</v>
      </c>
      <c r="D1386" s="6" t="str">
        <f>VLOOKUP(A1386,list!A:P,12,FALSE)</f>
        <v>Voula</v>
      </c>
      <c r="E1386" s="6" t="str">
        <f t="shared" ref="E1386:R1386" si="1381">IF($B1386&lt;E$3,1,"")</f>
        <v/>
      </c>
      <c r="F1386" s="6" t="str">
        <f t="shared" si="1381"/>
        <v/>
      </c>
      <c r="G1386" s="6" t="str">
        <f t="shared" si="1381"/>
        <v/>
      </c>
      <c r="H1386" s="6" t="str">
        <f t="shared" si="1381"/>
        <v/>
      </c>
      <c r="I1386" s="6" t="str">
        <f t="shared" si="1381"/>
        <v/>
      </c>
      <c r="J1386" s="6" t="str">
        <f t="shared" si="1381"/>
        <v/>
      </c>
      <c r="K1386" s="6" t="str">
        <f t="shared" si="1381"/>
        <v/>
      </c>
      <c r="L1386" s="6" t="str">
        <f t="shared" si="1381"/>
        <v/>
      </c>
      <c r="M1386" s="6">
        <f t="shared" si="1381"/>
        <v>1</v>
      </c>
      <c r="N1386" s="6">
        <f t="shared" si="1381"/>
        <v>1</v>
      </c>
      <c r="O1386" s="6">
        <f t="shared" si="1381"/>
        <v>1</v>
      </c>
      <c r="P1386" s="6">
        <f t="shared" si="1381"/>
        <v>1</v>
      </c>
      <c r="Q1386" s="6">
        <f t="shared" si="1381"/>
        <v>1</v>
      </c>
      <c r="R1386" s="6">
        <f t="shared" si="1381"/>
        <v>1</v>
      </c>
    </row>
    <row r="1387" spans="1:18" ht="13">
      <c r="A1387" s="11" t="s">
        <v>2991</v>
      </c>
      <c r="B1387" s="17">
        <f>VLOOKUP(A1387,list!A:P,16,FALSE)</f>
        <v>45586</v>
      </c>
      <c r="C1387" s="18">
        <f>VLOOKUP(A1387,list!A:P,3,FALSE)</f>
        <v>1800</v>
      </c>
      <c r="D1387" s="6" t="str">
        <f>VLOOKUP(A1387,list!A:P,12,FALSE)</f>
        <v>Glyfada</v>
      </c>
      <c r="E1387" s="6">
        <f t="shared" ref="E1387:R1387" si="1382">IF($B1387&lt;E$3,1,"")</f>
        <v>1</v>
      </c>
      <c r="F1387" s="6">
        <f t="shared" si="1382"/>
        <v>1</v>
      </c>
      <c r="G1387" s="6">
        <f t="shared" si="1382"/>
        <v>1</v>
      </c>
      <c r="H1387" s="6">
        <f t="shared" si="1382"/>
        <v>1</v>
      </c>
      <c r="I1387" s="6">
        <f t="shared" si="1382"/>
        <v>1</v>
      </c>
      <c r="J1387" s="6">
        <f t="shared" si="1382"/>
        <v>1</v>
      </c>
      <c r="K1387" s="6">
        <f t="shared" si="1382"/>
        <v>1</v>
      </c>
      <c r="L1387" s="6">
        <f t="shared" si="1382"/>
        <v>1</v>
      </c>
      <c r="M1387" s="6">
        <f t="shared" si="1382"/>
        <v>1</v>
      </c>
      <c r="N1387" s="6">
        <f t="shared" si="1382"/>
        <v>1</v>
      </c>
      <c r="O1387" s="6">
        <f t="shared" si="1382"/>
        <v>1</v>
      </c>
      <c r="P1387" s="6">
        <f t="shared" si="1382"/>
        <v>1</v>
      </c>
      <c r="Q1387" s="6">
        <f t="shared" si="1382"/>
        <v>1</v>
      </c>
      <c r="R1387" s="6">
        <f t="shared" si="1382"/>
        <v>1</v>
      </c>
    </row>
    <row r="1388" spans="1:18" ht="13">
      <c r="A1388" s="11" t="s">
        <v>2994</v>
      </c>
      <c r="B1388" s="17">
        <f>VLOOKUP(A1388,list!A:P,16,FALSE)</f>
        <v>46087</v>
      </c>
      <c r="C1388" s="18">
        <f>VLOOKUP(A1388,list!A:P,3,FALSE)</f>
        <v>1360</v>
      </c>
      <c r="D1388" s="6" t="str">
        <f>VLOOKUP(A1388,list!A:P,12,FALSE)</f>
        <v>Voula</v>
      </c>
      <c r="E1388" s="6" t="str">
        <f t="shared" ref="E1388:R1388" si="1383">IF($B1388&lt;E$3,1,"")</f>
        <v/>
      </c>
      <c r="F1388" s="6" t="str">
        <f t="shared" si="1383"/>
        <v/>
      </c>
      <c r="G1388" s="6" t="str">
        <f t="shared" si="1383"/>
        <v/>
      </c>
      <c r="H1388" s="6" t="str">
        <f t="shared" si="1383"/>
        <v/>
      </c>
      <c r="I1388" s="6" t="str">
        <f t="shared" si="1383"/>
        <v/>
      </c>
      <c r="J1388" s="6" t="str">
        <f t="shared" si="1383"/>
        <v/>
      </c>
      <c r="K1388" s="6" t="str">
        <f t="shared" si="1383"/>
        <v/>
      </c>
      <c r="L1388" s="6" t="str">
        <f t="shared" si="1383"/>
        <v/>
      </c>
      <c r="M1388" s="6" t="str">
        <f t="shared" si="1383"/>
        <v/>
      </c>
      <c r="N1388" s="6" t="str">
        <f t="shared" si="1383"/>
        <v/>
      </c>
      <c r="O1388" s="6" t="str">
        <f t="shared" si="1383"/>
        <v/>
      </c>
      <c r="P1388" s="6" t="str">
        <f t="shared" si="1383"/>
        <v/>
      </c>
      <c r="Q1388" s="6" t="str">
        <f t="shared" si="1383"/>
        <v/>
      </c>
      <c r="R1388" s="6" t="str">
        <f t="shared" si="1383"/>
        <v/>
      </c>
    </row>
    <row r="1389" spans="1:18" ht="13">
      <c r="A1389" s="11" t="s">
        <v>2997</v>
      </c>
      <c r="B1389" s="17">
        <f>VLOOKUP(A1389,list!A:P,16,FALSE)</f>
        <v>45871</v>
      </c>
      <c r="C1389" s="18">
        <f>VLOOKUP(A1389,list!A:P,3,FALSE)</f>
        <v>1550</v>
      </c>
      <c r="D1389" s="6" t="str">
        <f>VLOOKUP(A1389,list!A:P,12,FALSE)</f>
        <v>Glyfada</v>
      </c>
      <c r="E1389" s="6" t="str">
        <f t="shared" ref="E1389:R1389" si="1384">IF($B1389&lt;E$3,1,"")</f>
        <v/>
      </c>
      <c r="F1389" s="6" t="str">
        <f t="shared" si="1384"/>
        <v/>
      </c>
      <c r="G1389" s="6" t="str">
        <f t="shared" si="1384"/>
        <v/>
      </c>
      <c r="H1389" s="6" t="str">
        <f t="shared" si="1384"/>
        <v/>
      </c>
      <c r="I1389" s="6" t="str">
        <f t="shared" si="1384"/>
        <v/>
      </c>
      <c r="J1389" s="6" t="str">
        <f t="shared" si="1384"/>
        <v/>
      </c>
      <c r="K1389" s="6" t="str">
        <f t="shared" si="1384"/>
        <v/>
      </c>
      <c r="L1389" s="6" t="str">
        <f t="shared" si="1384"/>
        <v/>
      </c>
      <c r="M1389" s="6" t="str">
        <f t="shared" si="1384"/>
        <v/>
      </c>
      <c r="N1389" s="6" t="str">
        <f t="shared" si="1384"/>
        <v/>
      </c>
      <c r="O1389" s="6">
        <f t="shared" si="1384"/>
        <v>1</v>
      </c>
      <c r="P1389" s="6">
        <f t="shared" si="1384"/>
        <v>1</v>
      </c>
      <c r="Q1389" s="6">
        <f t="shared" si="1384"/>
        <v>1</v>
      </c>
      <c r="R1389" s="6">
        <f t="shared" si="1384"/>
        <v>1</v>
      </c>
    </row>
    <row r="1390" spans="1:18" ht="13">
      <c r="A1390" s="11" t="s">
        <v>4340</v>
      </c>
      <c r="B1390" s="17">
        <f>VLOOKUP(A1390,list!A:P,16,FALSE)</f>
        <v>45673</v>
      </c>
      <c r="C1390" s="18">
        <f>VLOOKUP(A1390,list!A:P,3,FALSE)</f>
        <v>1820</v>
      </c>
      <c r="D1390" s="6" t="str">
        <f>VLOOKUP(A1390,list!A:P,12,FALSE)</f>
        <v>Glyfada</v>
      </c>
      <c r="E1390" s="6" t="str">
        <f t="shared" ref="E1390:R1390" si="1385">IF($B1390&lt;E$3,1,"")</f>
        <v/>
      </c>
      <c r="F1390" s="6" t="str">
        <f t="shared" si="1385"/>
        <v/>
      </c>
      <c r="G1390" s="6" t="str">
        <f t="shared" si="1385"/>
        <v/>
      </c>
      <c r="H1390" s="6">
        <f t="shared" si="1385"/>
        <v>1</v>
      </c>
      <c r="I1390" s="6">
        <f t="shared" si="1385"/>
        <v>1</v>
      </c>
      <c r="J1390" s="6">
        <f t="shared" si="1385"/>
        <v>1</v>
      </c>
      <c r="K1390" s="6">
        <f t="shared" si="1385"/>
        <v>1</v>
      </c>
      <c r="L1390" s="6">
        <f t="shared" si="1385"/>
        <v>1</v>
      </c>
      <c r="M1390" s="6">
        <f t="shared" si="1385"/>
        <v>1</v>
      </c>
      <c r="N1390" s="6">
        <f t="shared" si="1385"/>
        <v>1</v>
      </c>
      <c r="O1390" s="6">
        <f t="shared" si="1385"/>
        <v>1</v>
      </c>
      <c r="P1390" s="6">
        <f t="shared" si="1385"/>
        <v>1</v>
      </c>
      <c r="Q1390" s="6">
        <f t="shared" si="1385"/>
        <v>1</v>
      </c>
      <c r="R1390" s="6">
        <f t="shared" si="1385"/>
        <v>1</v>
      </c>
    </row>
    <row r="1391" spans="1:18" ht="13">
      <c r="A1391" s="11" t="s">
        <v>4343</v>
      </c>
      <c r="B1391" s="17">
        <f>VLOOKUP(A1391,list!A:P,16,FALSE)</f>
        <v>45943</v>
      </c>
      <c r="C1391" s="18">
        <f>VLOOKUP(A1391,list!A:P,3,FALSE)</f>
        <v>1910</v>
      </c>
      <c r="D1391" s="6" t="str">
        <f>VLOOKUP(A1391,list!A:P,12,FALSE)</f>
        <v>Glyfada</v>
      </c>
      <c r="E1391" s="6" t="str">
        <f t="shared" ref="E1391:R1391" si="1386">IF($B1391&lt;E$3,1,"")</f>
        <v/>
      </c>
      <c r="F1391" s="6" t="str">
        <f t="shared" si="1386"/>
        <v/>
      </c>
      <c r="G1391" s="6" t="str">
        <f t="shared" si="1386"/>
        <v/>
      </c>
      <c r="H1391" s="6" t="str">
        <f t="shared" si="1386"/>
        <v/>
      </c>
      <c r="I1391" s="6" t="str">
        <f t="shared" si="1386"/>
        <v/>
      </c>
      <c r="J1391" s="6" t="str">
        <f t="shared" si="1386"/>
        <v/>
      </c>
      <c r="K1391" s="6" t="str">
        <f t="shared" si="1386"/>
        <v/>
      </c>
      <c r="L1391" s="6" t="str">
        <f t="shared" si="1386"/>
        <v/>
      </c>
      <c r="M1391" s="6" t="str">
        <f t="shared" si="1386"/>
        <v/>
      </c>
      <c r="N1391" s="6" t="str">
        <f t="shared" si="1386"/>
        <v/>
      </c>
      <c r="O1391" s="6" t="str">
        <f t="shared" si="1386"/>
        <v/>
      </c>
      <c r="P1391" s="6" t="str">
        <f t="shared" si="1386"/>
        <v/>
      </c>
      <c r="Q1391" s="6">
        <f t="shared" si="1386"/>
        <v>1</v>
      </c>
      <c r="R1391" s="6">
        <f t="shared" si="1386"/>
        <v>1</v>
      </c>
    </row>
    <row r="1392" spans="1:18" ht="13">
      <c r="A1392" s="11" t="s">
        <v>3000</v>
      </c>
      <c r="B1392" s="17">
        <f>VLOOKUP(A1392,list!A:P,16,FALSE)</f>
        <v>45910</v>
      </c>
      <c r="C1392" s="18">
        <f>VLOOKUP(A1392,list!A:P,3,FALSE)</f>
        <v>1790</v>
      </c>
      <c r="D1392" s="6" t="str">
        <f>VLOOKUP(A1392,list!A:P,12,FALSE)</f>
        <v>Voula</v>
      </c>
      <c r="E1392" s="6" t="str">
        <f t="shared" ref="E1392:R1392" si="1387">IF($B1392&lt;E$3,1,"")</f>
        <v/>
      </c>
      <c r="F1392" s="6" t="str">
        <f t="shared" si="1387"/>
        <v/>
      </c>
      <c r="G1392" s="6" t="str">
        <f t="shared" si="1387"/>
        <v/>
      </c>
      <c r="H1392" s="6" t="str">
        <f t="shared" si="1387"/>
        <v/>
      </c>
      <c r="I1392" s="6" t="str">
        <f t="shared" si="1387"/>
        <v/>
      </c>
      <c r="J1392" s="6" t="str">
        <f t="shared" si="1387"/>
        <v/>
      </c>
      <c r="K1392" s="6" t="str">
        <f t="shared" si="1387"/>
        <v/>
      </c>
      <c r="L1392" s="6" t="str">
        <f t="shared" si="1387"/>
        <v/>
      </c>
      <c r="M1392" s="6" t="str">
        <f t="shared" si="1387"/>
        <v/>
      </c>
      <c r="N1392" s="6" t="str">
        <f t="shared" si="1387"/>
        <v/>
      </c>
      <c r="O1392" s="6" t="str">
        <f t="shared" si="1387"/>
        <v/>
      </c>
      <c r="P1392" s="6">
        <f t="shared" si="1387"/>
        <v>1</v>
      </c>
      <c r="Q1392" s="6">
        <f t="shared" si="1387"/>
        <v>1</v>
      </c>
      <c r="R1392" s="6">
        <f t="shared" si="1387"/>
        <v>1</v>
      </c>
    </row>
    <row r="1393" spans="1:18" ht="13">
      <c r="A1393" s="11" t="s">
        <v>4346</v>
      </c>
      <c r="B1393" s="17">
        <f>VLOOKUP(A1393,list!A:P,16,FALSE)</f>
        <v>45682</v>
      </c>
      <c r="C1393" s="18">
        <f>VLOOKUP(A1393,list!A:P,3,FALSE)</f>
        <v>1650</v>
      </c>
      <c r="D1393" s="6" t="str">
        <f>VLOOKUP(A1393,list!A:P,12,FALSE)</f>
        <v>Glyfada</v>
      </c>
      <c r="E1393" s="6" t="str">
        <f t="shared" ref="E1393:R1393" si="1388">IF($B1393&lt;E$3,1,"")</f>
        <v/>
      </c>
      <c r="F1393" s="6" t="str">
        <f t="shared" si="1388"/>
        <v/>
      </c>
      <c r="G1393" s="6" t="str">
        <f t="shared" si="1388"/>
        <v/>
      </c>
      <c r="H1393" s="6">
        <f t="shared" si="1388"/>
        <v>1</v>
      </c>
      <c r="I1393" s="6">
        <f t="shared" si="1388"/>
        <v>1</v>
      </c>
      <c r="J1393" s="6">
        <f t="shared" si="1388"/>
        <v>1</v>
      </c>
      <c r="K1393" s="6">
        <f t="shared" si="1388"/>
        <v>1</v>
      </c>
      <c r="L1393" s="6">
        <f t="shared" si="1388"/>
        <v>1</v>
      </c>
      <c r="M1393" s="6">
        <f t="shared" si="1388"/>
        <v>1</v>
      </c>
      <c r="N1393" s="6">
        <f t="shared" si="1388"/>
        <v>1</v>
      </c>
      <c r="O1393" s="6">
        <f t="shared" si="1388"/>
        <v>1</v>
      </c>
      <c r="P1393" s="6">
        <f t="shared" si="1388"/>
        <v>1</v>
      </c>
      <c r="Q1393" s="6">
        <f t="shared" si="1388"/>
        <v>1</v>
      </c>
      <c r="R1393" s="6">
        <f t="shared" si="1388"/>
        <v>1</v>
      </c>
    </row>
    <row r="1394" spans="1:18" ht="13">
      <c r="A1394" s="11" t="s">
        <v>4349</v>
      </c>
      <c r="B1394" s="17">
        <f>VLOOKUP(A1394,list!A:P,16,FALSE)</f>
        <v>45825</v>
      </c>
      <c r="C1394" s="18">
        <f>VLOOKUP(A1394,list!A:P,3,FALSE)</f>
        <v>1880</v>
      </c>
      <c r="D1394" s="6" t="str">
        <f>VLOOKUP(A1394,list!A:P,12,FALSE)</f>
        <v>Glyfada</v>
      </c>
      <c r="E1394" s="6" t="str">
        <f t="shared" ref="E1394:R1394" si="1389">IF($B1394&lt;E$3,1,"")</f>
        <v/>
      </c>
      <c r="F1394" s="6" t="str">
        <f t="shared" si="1389"/>
        <v/>
      </c>
      <c r="G1394" s="6" t="str">
        <f t="shared" si="1389"/>
        <v/>
      </c>
      <c r="H1394" s="6" t="str">
        <f t="shared" si="1389"/>
        <v/>
      </c>
      <c r="I1394" s="6" t="str">
        <f t="shared" si="1389"/>
        <v/>
      </c>
      <c r="J1394" s="6" t="str">
        <f t="shared" si="1389"/>
        <v/>
      </c>
      <c r="K1394" s="6" t="str">
        <f t="shared" si="1389"/>
        <v/>
      </c>
      <c r="L1394" s="6" t="str">
        <f t="shared" si="1389"/>
        <v/>
      </c>
      <c r="M1394" s="6">
        <f t="shared" si="1389"/>
        <v>1</v>
      </c>
      <c r="N1394" s="6">
        <f t="shared" si="1389"/>
        <v>1</v>
      </c>
      <c r="O1394" s="6">
        <f t="shared" si="1389"/>
        <v>1</v>
      </c>
      <c r="P1394" s="6">
        <f t="shared" si="1389"/>
        <v>1</v>
      </c>
      <c r="Q1394" s="6">
        <f t="shared" si="1389"/>
        <v>1</v>
      </c>
      <c r="R1394" s="6">
        <f t="shared" si="1389"/>
        <v>1</v>
      </c>
    </row>
    <row r="1395" spans="1:18" ht="13">
      <c r="A1395" s="11" t="s">
        <v>3003</v>
      </c>
      <c r="B1395" s="17">
        <f>VLOOKUP(A1395,list!A:P,16,FALSE)</f>
        <v>45629</v>
      </c>
      <c r="C1395" s="18">
        <f>VLOOKUP(A1395,list!A:P,3,FALSE)</f>
        <v>1580</v>
      </c>
      <c r="D1395" s="6" t="str">
        <f>VLOOKUP(A1395,list!A:P,12,FALSE)</f>
        <v>Glyfada</v>
      </c>
      <c r="E1395" s="6" t="str">
        <f t="shared" ref="E1395:R1395" si="1390">IF($B1395&lt;E$3,1,"")</f>
        <v/>
      </c>
      <c r="F1395" s="6" t="str">
        <f t="shared" si="1390"/>
        <v/>
      </c>
      <c r="G1395" s="6">
        <f t="shared" si="1390"/>
        <v>1</v>
      </c>
      <c r="H1395" s="6">
        <f t="shared" si="1390"/>
        <v>1</v>
      </c>
      <c r="I1395" s="6">
        <f t="shared" si="1390"/>
        <v>1</v>
      </c>
      <c r="J1395" s="6">
        <f t="shared" si="1390"/>
        <v>1</v>
      </c>
      <c r="K1395" s="6">
        <f t="shared" si="1390"/>
        <v>1</v>
      </c>
      <c r="L1395" s="6">
        <f t="shared" si="1390"/>
        <v>1</v>
      </c>
      <c r="M1395" s="6">
        <f t="shared" si="1390"/>
        <v>1</v>
      </c>
      <c r="N1395" s="6">
        <f t="shared" si="1390"/>
        <v>1</v>
      </c>
      <c r="O1395" s="6">
        <f t="shared" si="1390"/>
        <v>1</v>
      </c>
      <c r="P1395" s="6">
        <f t="shared" si="1390"/>
        <v>1</v>
      </c>
      <c r="Q1395" s="6">
        <f t="shared" si="1390"/>
        <v>1</v>
      </c>
      <c r="R1395" s="6">
        <f t="shared" si="1390"/>
        <v>1</v>
      </c>
    </row>
    <row r="1396" spans="1:18" ht="13">
      <c r="A1396" s="11" t="s">
        <v>3006</v>
      </c>
      <c r="B1396" s="17">
        <f>VLOOKUP(A1396,list!A:P,16,FALSE)</f>
        <v>45659</v>
      </c>
      <c r="C1396" s="18">
        <f>VLOOKUP(A1396,list!A:P,3,FALSE)</f>
        <v>1630</v>
      </c>
      <c r="D1396" s="6" t="str">
        <f>VLOOKUP(A1396,list!A:P,12,FALSE)</f>
        <v>Voula</v>
      </c>
      <c r="E1396" s="6" t="str">
        <f t="shared" ref="E1396:R1396" si="1391">IF($B1396&lt;E$3,1,"")</f>
        <v/>
      </c>
      <c r="F1396" s="6" t="str">
        <f t="shared" si="1391"/>
        <v/>
      </c>
      <c r="G1396" s="6" t="str">
        <f t="shared" si="1391"/>
        <v/>
      </c>
      <c r="H1396" s="6">
        <f t="shared" si="1391"/>
        <v>1</v>
      </c>
      <c r="I1396" s="6">
        <f t="shared" si="1391"/>
        <v>1</v>
      </c>
      <c r="J1396" s="6">
        <f t="shared" si="1391"/>
        <v>1</v>
      </c>
      <c r="K1396" s="6">
        <f t="shared" si="1391"/>
        <v>1</v>
      </c>
      <c r="L1396" s="6">
        <f t="shared" si="1391"/>
        <v>1</v>
      </c>
      <c r="M1396" s="6">
        <f t="shared" si="1391"/>
        <v>1</v>
      </c>
      <c r="N1396" s="6">
        <f t="shared" si="1391"/>
        <v>1</v>
      </c>
      <c r="O1396" s="6">
        <f t="shared" si="1391"/>
        <v>1</v>
      </c>
      <c r="P1396" s="6">
        <f t="shared" si="1391"/>
        <v>1</v>
      </c>
      <c r="Q1396" s="6">
        <f t="shared" si="1391"/>
        <v>1</v>
      </c>
      <c r="R1396" s="6">
        <f t="shared" si="1391"/>
        <v>1</v>
      </c>
    </row>
    <row r="1397" spans="1:18" ht="13">
      <c r="A1397" s="11" t="s">
        <v>859</v>
      </c>
      <c r="B1397" s="17">
        <f>VLOOKUP(A1397,list!A:P,16,FALSE)</f>
        <v>46297</v>
      </c>
      <c r="C1397" s="18">
        <f>VLOOKUP(A1397,list!A:P,3,FALSE)</f>
        <v>1040</v>
      </c>
      <c r="D1397" s="6" t="str">
        <f>VLOOKUP(A1397,list!A:P,12,FALSE)</f>
        <v>Glyfada</v>
      </c>
      <c r="E1397" s="6" t="str">
        <f t="shared" ref="E1397:R1397" si="1392">IF($B1397&lt;E$3,1,"")</f>
        <v/>
      </c>
      <c r="F1397" s="6" t="str">
        <f t="shared" si="1392"/>
        <v/>
      </c>
      <c r="G1397" s="6" t="str">
        <f t="shared" si="1392"/>
        <v/>
      </c>
      <c r="H1397" s="6" t="str">
        <f t="shared" si="1392"/>
        <v/>
      </c>
      <c r="I1397" s="6" t="str">
        <f t="shared" si="1392"/>
        <v/>
      </c>
      <c r="J1397" s="6" t="str">
        <f t="shared" si="1392"/>
        <v/>
      </c>
      <c r="K1397" s="6" t="str">
        <f t="shared" si="1392"/>
        <v/>
      </c>
      <c r="L1397" s="6" t="str">
        <f t="shared" si="1392"/>
        <v/>
      </c>
      <c r="M1397" s="6" t="str">
        <f t="shared" si="1392"/>
        <v/>
      </c>
      <c r="N1397" s="6" t="str">
        <f t="shared" si="1392"/>
        <v/>
      </c>
      <c r="O1397" s="6" t="str">
        <f t="shared" si="1392"/>
        <v/>
      </c>
      <c r="P1397" s="6" t="str">
        <f t="shared" si="1392"/>
        <v/>
      </c>
      <c r="Q1397" s="6" t="str">
        <f t="shared" si="1392"/>
        <v/>
      </c>
      <c r="R1397" s="6" t="str">
        <f t="shared" si="1392"/>
        <v/>
      </c>
    </row>
    <row r="1398" spans="1:18" ht="13">
      <c r="A1398" s="11" t="s">
        <v>4352</v>
      </c>
      <c r="B1398" s="17">
        <f>VLOOKUP(A1398,list!A:P,16,FALSE)</f>
        <v>45966</v>
      </c>
      <c r="C1398" s="18">
        <f>VLOOKUP(A1398,list!A:P,3,FALSE)</f>
        <v>2460</v>
      </c>
      <c r="D1398" s="6" t="str">
        <f>VLOOKUP(A1398,list!A:P,12,FALSE)</f>
        <v>Glyfada</v>
      </c>
      <c r="E1398" s="6" t="str">
        <f t="shared" ref="E1398:R1398" si="1393">IF($B1398&lt;E$3,1,"")</f>
        <v/>
      </c>
      <c r="F1398" s="6" t="str">
        <f t="shared" si="1393"/>
        <v/>
      </c>
      <c r="G1398" s="6" t="str">
        <f t="shared" si="1393"/>
        <v/>
      </c>
      <c r="H1398" s="6" t="str">
        <f t="shared" si="1393"/>
        <v/>
      </c>
      <c r="I1398" s="6" t="str">
        <f t="shared" si="1393"/>
        <v/>
      </c>
      <c r="J1398" s="6" t="str">
        <f t="shared" si="1393"/>
        <v/>
      </c>
      <c r="K1398" s="6" t="str">
        <f t="shared" si="1393"/>
        <v/>
      </c>
      <c r="L1398" s="6" t="str">
        <f t="shared" si="1393"/>
        <v/>
      </c>
      <c r="M1398" s="6" t="str">
        <f t="shared" si="1393"/>
        <v/>
      </c>
      <c r="N1398" s="6" t="str">
        <f t="shared" si="1393"/>
        <v/>
      </c>
      <c r="O1398" s="6" t="str">
        <f t="shared" si="1393"/>
        <v/>
      </c>
      <c r="P1398" s="6" t="str">
        <f t="shared" si="1393"/>
        <v/>
      </c>
      <c r="Q1398" s="6" t="str">
        <f t="shared" si="1393"/>
        <v/>
      </c>
      <c r="R1398" s="6">
        <f t="shared" si="1393"/>
        <v>1</v>
      </c>
    </row>
    <row r="1399" spans="1:18" ht="13">
      <c r="A1399" s="11" t="s">
        <v>4355</v>
      </c>
      <c r="B1399" s="17">
        <f>VLOOKUP(A1399,list!A:P,16,FALSE)</f>
        <v>45870</v>
      </c>
      <c r="C1399" s="18">
        <f>VLOOKUP(A1399,list!A:P,3,FALSE)</f>
        <v>1720</v>
      </c>
      <c r="D1399" s="6" t="str">
        <f>VLOOKUP(A1399,list!A:P,12,FALSE)</f>
        <v>Glyfada</v>
      </c>
      <c r="E1399" s="6" t="str">
        <f t="shared" ref="E1399:R1399" si="1394">IF($B1399&lt;E$3,1,"")</f>
        <v/>
      </c>
      <c r="F1399" s="6" t="str">
        <f t="shared" si="1394"/>
        <v/>
      </c>
      <c r="G1399" s="6" t="str">
        <f t="shared" si="1394"/>
        <v/>
      </c>
      <c r="H1399" s="6" t="str">
        <f t="shared" si="1394"/>
        <v/>
      </c>
      <c r="I1399" s="6" t="str">
        <f t="shared" si="1394"/>
        <v/>
      </c>
      <c r="J1399" s="6" t="str">
        <f t="shared" si="1394"/>
        <v/>
      </c>
      <c r="K1399" s="6" t="str">
        <f t="shared" si="1394"/>
        <v/>
      </c>
      <c r="L1399" s="6" t="str">
        <f t="shared" si="1394"/>
        <v/>
      </c>
      <c r="M1399" s="6" t="str">
        <f t="shared" si="1394"/>
        <v/>
      </c>
      <c r="N1399" s="6" t="str">
        <f t="shared" si="1394"/>
        <v/>
      </c>
      <c r="O1399" s="6">
        <f t="shared" si="1394"/>
        <v>1</v>
      </c>
      <c r="P1399" s="6">
        <f t="shared" si="1394"/>
        <v>1</v>
      </c>
      <c r="Q1399" s="6">
        <f t="shared" si="1394"/>
        <v>1</v>
      </c>
      <c r="R1399" s="6">
        <f t="shared" si="1394"/>
        <v>1</v>
      </c>
    </row>
    <row r="1400" spans="1:18" ht="13">
      <c r="A1400" s="11" t="s">
        <v>3009</v>
      </c>
      <c r="B1400" s="17">
        <f>VLOOKUP(A1400,list!A:P,16,FALSE)</f>
        <v>45661</v>
      </c>
      <c r="C1400" s="18">
        <f>VLOOKUP(A1400,list!A:P,3,FALSE)</f>
        <v>1190</v>
      </c>
      <c r="D1400" s="6" t="str">
        <f>VLOOKUP(A1400,list!A:P,12,FALSE)</f>
        <v>Voula</v>
      </c>
      <c r="E1400" s="6" t="str">
        <f t="shared" ref="E1400:R1400" si="1395">IF($B1400&lt;E$3,1,"")</f>
        <v/>
      </c>
      <c r="F1400" s="6" t="str">
        <f t="shared" si="1395"/>
        <v/>
      </c>
      <c r="G1400" s="6" t="str">
        <f t="shared" si="1395"/>
        <v/>
      </c>
      <c r="H1400" s="6">
        <f t="shared" si="1395"/>
        <v>1</v>
      </c>
      <c r="I1400" s="6">
        <f t="shared" si="1395"/>
        <v>1</v>
      </c>
      <c r="J1400" s="6">
        <f t="shared" si="1395"/>
        <v>1</v>
      </c>
      <c r="K1400" s="6">
        <f t="shared" si="1395"/>
        <v>1</v>
      </c>
      <c r="L1400" s="6">
        <f t="shared" si="1395"/>
        <v>1</v>
      </c>
      <c r="M1400" s="6">
        <f t="shared" si="1395"/>
        <v>1</v>
      </c>
      <c r="N1400" s="6">
        <f t="shared" si="1395"/>
        <v>1</v>
      </c>
      <c r="O1400" s="6">
        <f t="shared" si="1395"/>
        <v>1</v>
      </c>
      <c r="P1400" s="6">
        <f t="shared" si="1395"/>
        <v>1</v>
      </c>
      <c r="Q1400" s="6">
        <f t="shared" si="1395"/>
        <v>1</v>
      </c>
      <c r="R1400" s="6">
        <f t="shared" si="1395"/>
        <v>1</v>
      </c>
    </row>
    <row r="1401" spans="1:18" ht="13">
      <c r="A1401" s="11" t="s">
        <v>3012</v>
      </c>
      <c r="B1401" s="17">
        <f>VLOOKUP(A1401,list!A:P,16,FALSE)</f>
        <v>45717</v>
      </c>
      <c r="C1401" s="18">
        <f>VLOOKUP(A1401,list!A:P,3,FALSE)</f>
        <v>1100</v>
      </c>
      <c r="D1401" s="6" t="str">
        <f>VLOOKUP(A1401,list!A:P,12,FALSE)</f>
        <v>Glyfada</v>
      </c>
      <c r="E1401" s="6" t="str">
        <f t="shared" ref="E1401:R1401" si="1396">IF($B1401&lt;E$3,1,"")</f>
        <v/>
      </c>
      <c r="F1401" s="6" t="str">
        <f t="shared" si="1396"/>
        <v/>
      </c>
      <c r="G1401" s="6" t="str">
        <f t="shared" si="1396"/>
        <v/>
      </c>
      <c r="H1401" s="6" t="str">
        <f t="shared" si="1396"/>
        <v/>
      </c>
      <c r="I1401" s="6" t="str">
        <f t="shared" si="1396"/>
        <v/>
      </c>
      <c r="J1401" s="6">
        <f t="shared" si="1396"/>
        <v>1</v>
      </c>
      <c r="K1401" s="6">
        <f t="shared" si="1396"/>
        <v>1</v>
      </c>
      <c r="L1401" s="6">
        <f t="shared" si="1396"/>
        <v>1</v>
      </c>
      <c r="M1401" s="6">
        <f t="shared" si="1396"/>
        <v>1</v>
      </c>
      <c r="N1401" s="6">
        <f t="shared" si="1396"/>
        <v>1</v>
      </c>
      <c r="O1401" s="6">
        <f t="shared" si="1396"/>
        <v>1</v>
      </c>
      <c r="P1401" s="6">
        <f t="shared" si="1396"/>
        <v>1</v>
      </c>
      <c r="Q1401" s="6">
        <f t="shared" si="1396"/>
        <v>1</v>
      </c>
      <c r="R1401" s="6">
        <f t="shared" si="1396"/>
        <v>1</v>
      </c>
    </row>
    <row r="1402" spans="1:18" ht="13">
      <c r="A1402" s="11" t="s">
        <v>4358</v>
      </c>
      <c r="B1402" s="17">
        <f>VLOOKUP(A1402,list!A:P,16,FALSE)</f>
        <v>45722</v>
      </c>
      <c r="C1402" s="18">
        <f>VLOOKUP(A1402,list!A:P,3,FALSE)</f>
        <v>2580</v>
      </c>
      <c r="D1402" s="6" t="str">
        <f>VLOOKUP(A1402,list!A:P,12,FALSE)</f>
        <v>Glyfada</v>
      </c>
      <c r="E1402" s="6" t="str">
        <f t="shared" ref="E1402:R1402" si="1397">IF($B1402&lt;E$3,1,"")</f>
        <v/>
      </c>
      <c r="F1402" s="6" t="str">
        <f t="shared" si="1397"/>
        <v/>
      </c>
      <c r="G1402" s="6" t="str">
        <f t="shared" si="1397"/>
        <v/>
      </c>
      <c r="H1402" s="6" t="str">
        <f t="shared" si="1397"/>
        <v/>
      </c>
      <c r="I1402" s="6" t="str">
        <f t="shared" si="1397"/>
        <v/>
      </c>
      <c r="J1402" s="6">
        <f t="shared" si="1397"/>
        <v>1</v>
      </c>
      <c r="K1402" s="6">
        <f t="shared" si="1397"/>
        <v>1</v>
      </c>
      <c r="L1402" s="6">
        <f t="shared" si="1397"/>
        <v>1</v>
      </c>
      <c r="M1402" s="6">
        <f t="shared" si="1397"/>
        <v>1</v>
      </c>
      <c r="N1402" s="6">
        <f t="shared" si="1397"/>
        <v>1</v>
      </c>
      <c r="O1402" s="6">
        <f t="shared" si="1397"/>
        <v>1</v>
      </c>
      <c r="P1402" s="6">
        <f t="shared" si="1397"/>
        <v>1</v>
      </c>
      <c r="Q1402" s="6">
        <f t="shared" si="1397"/>
        <v>1</v>
      </c>
      <c r="R1402" s="6">
        <f t="shared" si="1397"/>
        <v>1</v>
      </c>
    </row>
    <row r="1403" spans="1:18" ht="13">
      <c r="A1403" s="11" t="s">
        <v>4361</v>
      </c>
      <c r="B1403" s="17">
        <f>VLOOKUP(A1403,list!A:P,16,FALSE)</f>
        <v>45697</v>
      </c>
      <c r="C1403" s="18">
        <f>VLOOKUP(A1403,list!A:P,3,FALSE)</f>
        <v>1660</v>
      </c>
      <c r="D1403" s="6" t="str">
        <f>VLOOKUP(A1403,list!A:P,12,FALSE)</f>
        <v>Glyfada</v>
      </c>
      <c r="E1403" s="6" t="str">
        <f t="shared" ref="E1403:R1403" si="1398">IF($B1403&lt;E$3,1,"")</f>
        <v/>
      </c>
      <c r="F1403" s="6" t="str">
        <f t="shared" si="1398"/>
        <v/>
      </c>
      <c r="G1403" s="6" t="str">
        <f t="shared" si="1398"/>
        <v/>
      </c>
      <c r="H1403" s="6" t="str">
        <f t="shared" si="1398"/>
        <v/>
      </c>
      <c r="I1403" s="6">
        <f t="shared" si="1398"/>
        <v>1</v>
      </c>
      <c r="J1403" s="6">
        <f t="shared" si="1398"/>
        <v>1</v>
      </c>
      <c r="K1403" s="6">
        <f t="shared" si="1398"/>
        <v>1</v>
      </c>
      <c r="L1403" s="6">
        <f t="shared" si="1398"/>
        <v>1</v>
      </c>
      <c r="M1403" s="6">
        <f t="shared" si="1398"/>
        <v>1</v>
      </c>
      <c r="N1403" s="6">
        <f t="shared" si="1398"/>
        <v>1</v>
      </c>
      <c r="O1403" s="6">
        <f t="shared" si="1398"/>
        <v>1</v>
      </c>
      <c r="P1403" s="6">
        <f t="shared" si="1398"/>
        <v>1</v>
      </c>
      <c r="Q1403" s="6">
        <f t="shared" si="1398"/>
        <v>1</v>
      </c>
      <c r="R1403" s="6">
        <f t="shared" si="1398"/>
        <v>1</v>
      </c>
    </row>
    <row r="1404" spans="1:18" ht="13">
      <c r="A1404" s="11" t="s">
        <v>4364</v>
      </c>
      <c r="B1404" s="17">
        <f>VLOOKUP(A1404,list!A:P,16,FALSE)</f>
        <v>45713</v>
      </c>
      <c r="C1404" s="18">
        <f>VLOOKUP(A1404,list!A:P,3,FALSE)</f>
        <v>1860</v>
      </c>
      <c r="D1404" s="6" t="str">
        <f>VLOOKUP(A1404,list!A:P,12,FALSE)</f>
        <v>Glyfada</v>
      </c>
      <c r="E1404" s="6" t="str">
        <f t="shared" ref="E1404:R1404" si="1399">IF($B1404&lt;E$3,1,"")</f>
        <v/>
      </c>
      <c r="F1404" s="6" t="str">
        <f t="shared" si="1399"/>
        <v/>
      </c>
      <c r="G1404" s="6" t="str">
        <f t="shared" si="1399"/>
        <v/>
      </c>
      <c r="H1404" s="6" t="str">
        <f t="shared" si="1399"/>
        <v/>
      </c>
      <c r="I1404" s="6">
        <f t="shared" si="1399"/>
        <v>1</v>
      </c>
      <c r="J1404" s="6">
        <f t="shared" si="1399"/>
        <v>1</v>
      </c>
      <c r="K1404" s="6">
        <f t="shared" si="1399"/>
        <v>1</v>
      </c>
      <c r="L1404" s="6">
        <f t="shared" si="1399"/>
        <v>1</v>
      </c>
      <c r="M1404" s="6">
        <f t="shared" si="1399"/>
        <v>1</v>
      </c>
      <c r="N1404" s="6">
        <f t="shared" si="1399"/>
        <v>1</v>
      </c>
      <c r="O1404" s="6">
        <f t="shared" si="1399"/>
        <v>1</v>
      </c>
      <c r="P1404" s="6">
        <f t="shared" si="1399"/>
        <v>1</v>
      </c>
      <c r="Q1404" s="6">
        <f t="shared" si="1399"/>
        <v>1</v>
      </c>
      <c r="R1404" s="6">
        <f t="shared" si="1399"/>
        <v>1</v>
      </c>
    </row>
    <row r="1405" spans="1:18" ht="13">
      <c r="A1405" s="11" t="s">
        <v>4367</v>
      </c>
      <c r="B1405" s="17">
        <f>VLOOKUP(A1405,list!A:P,16,FALSE)</f>
        <v>45617</v>
      </c>
      <c r="C1405" s="18">
        <f>VLOOKUP(A1405,list!A:P,3,FALSE)</f>
        <v>1790</v>
      </c>
      <c r="D1405" s="6" t="str">
        <f>VLOOKUP(A1405,list!A:P,12,FALSE)</f>
        <v>Voula</v>
      </c>
      <c r="E1405" s="6" t="str">
        <f t="shared" ref="E1405:R1405" si="1400">IF($B1405&lt;E$3,1,"")</f>
        <v/>
      </c>
      <c r="F1405" s="6">
        <f t="shared" si="1400"/>
        <v>1</v>
      </c>
      <c r="G1405" s="6">
        <f t="shared" si="1400"/>
        <v>1</v>
      </c>
      <c r="H1405" s="6">
        <f t="shared" si="1400"/>
        <v>1</v>
      </c>
      <c r="I1405" s="6">
        <f t="shared" si="1400"/>
        <v>1</v>
      </c>
      <c r="J1405" s="6">
        <f t="shared" si="1400"/>
        <v>1</v>
      </c>
      <c r="K1405" s="6">
        <f t="shared" si="1400"/>
        <v>1</v>
      </c>
      <c r="L1405" s="6">
        <f t="shared" si="1400"/>
        <v>1</v>
      </c>
      <c r="M1405" s="6">
        <f t="shared" si="1400"/>
        <v>1</v>
      </c>
      <c r="N1405" s="6">
        <f t="shared" si="1400"/>
        <v>1</v>
      </c>
      <c r="O1405" s="6">
        <f t="shared" si="1400"/>
        <v>1</v>
      </c>
      <c r="P1405" s="6">
        <f t="shared" si="1400"/>
        <v>1</v>
      </c>
      <c r="Q1405" s="6">
        <f t="shared" si="1400"/>
        <v>1</v>
      </c>
      <c r="R1405" s="6">
        <f t="shared" si="1400"/>
        <v>1</v>
      </c>
    </row>
    <row r="1406" spans="1:18" ht="13">
      <c r="A1406" s="11" t="s">
        <v>3015</v>
      </c>
      <c r="B1406" s="17">
        <f>VLOOKUP(A1406,list!A:P,16,FALSE)</f>
        <v>45723</v>
      </c>
      <c r="C1406" s="18">
        <f>VLOOKUP(A1406,list!A:P,3,FALSE)</f>
        <v>1450</v>
      </c>
      <c r="D1406" s="6" t="str">
        <f>VLOOKUP(A1406,list!A:P,12,FALSE)</f>
        <v>Glyfada</v>
      </c>
      <c r="E1406" s="6" t="str">
        <f t="shared" ref="E1406:R1406" si="1401">IF($B1406&lt;E$3,1,"")</f>
        <v/>
      </c>
      <c r="F1406" s="6" t="str">
        <f t="shared" si="1401"/>
        <v/>
      </c>
      <c r="G1406" s="6" t="str">
        <f t="shared" si="1401"/>
        <v/>
      </c>
      <c r="H1406" s="6" t="str">
        <f t="shared" si="1401"/>
        <v/>
      </c>
      <c r="I1406" s="6" t="str">
        <f t="shared" si="1401"/>
        <v/>
      </c>
      <c r="J1406" s="6">
        <f t="shared" si="1401"/>
        <v>1</v>
      </c>
      <c r="K1406" s="6">
        <f t="shared" si="1401"/>
        <v>1</v>
      </c>
      <c r="L1406" s="6">
        <f t="shared" si="1401"/>
        <v>1</v>
      </c>
      <c r="M1406" s="6">
        <f t="shared" si="1401"/>
        <v>1</v>
      </c>
      <c r="N1406" s="6">
        <f t="shared" si="1401"/>
        <v>1</v>
      </c>
      <c r="O1406" s="6">
        <f t="shared" si="1401"/>
        <v>1</v>
      </c>
      <c r="P1406" s="6">
        <f t="shared" si="1401"/>
        <v>1</v>
      </c>
      <c r="Q1406" s="6">
        <f t="shared" si="1401"/>
        <v>1</v>
      </c>
      <c r="R1406" s="6">
        <f t="shared" si="1401"/>
        <v>1</v>
      </c>
    </row>
    <row r="1407" spans="1:18" ht="13">
      <c r="A1407" s="11" t="s">
        <v>3018</v>
      </c>
      <c r="B1407" s="17">
        <f>VLOOKUP(A1407,list!A:P,16,FALSE)</f>
        <v>45603</v>
      </c>
      <c r="C1407" s="18">
        <f>VLOOKUP(A1407,list!A:P,3,FALSE)</f>
        <v>1570</v>
      </c>
      <c r="D1407" s="6" t="str">
        <f>VLOOKUP(A1407,list!A:P,12,FALSE)</f>
        <v>Glyfada</v>
      </c>
      <c r="E1407" s="6" t="str">
        <f t="shared" ref="E1407:R1407" si="1402">IF($B1407&lt;E$3,1,"")</f>
        <v/>
      </c>
      <c r="F1407" s="6">
        <f t="shared" si="1402"/>
        <v>1</v>
      </c>
      <c r="G1407" s="6">
        <f t="shared" si="1402"/>
        <v>1</v>
      </c>
      <c r="H1407" s="6">
        <f t="shared" si="1402"/>
        <v>1</v>
      </c>
      <c r="I1407" s="6">
        <f t="shared" si="1402"/>
        <v>1</v>
      </c>
      <c r="J1407" s="6">
        <f t="shared" si="1402"/>
        <v>1</v>
      </c>
      <c r="K1407" s="6">
        <f t="shared" si="1402"/>
        <v>1</v>
      </c>
      <c r="L1407" s="6">
        <f t="shared" si="1402"/>
        <v>1</v>
      </c>
      <c r="M1407" s="6">
        <f t="shared" si="1402"/>
        <v>1</v>
      </c>
      <c r="N1407" s="6">
        <f t="shared" si="1402"/>
        <v>1</v>
      </c>
      <c r="O1407" s="6">
        <f t="shared" si="1402"/>
        <v>1</v>
      </c>
      <c r="P1407" s="6">
        <f t="shared" si="1402"/>
        <v>1</v>
      </c>
      <c r="Q1407" s="6">
        <f t="shared" si="1402"/>
        <v>1</v>
      </c>
      <c r="R1407" s="6">
        <f t="shared" si="1402"/>
        <v>1</v>
      </c>
    </row>
    <row r="1408" spans="1:18" ht="13">
      <c r="A1408" s="11" t="s">
        <v>4370</v>
      </c>
      <c r="B1408" s="17">
        <f>VLOOKUP(A1408,list!A:P,16,FALSE)</f>
        <v>45681</v>
      </c>
      <c r="C1408" s="18">
        <f>VLOOKUP(A1408,list!A:P,3,FALSE)</f>
        <v>1950</v>
      </c>
      <c r="D1408" s="6" t="str">
        <f>VLOOKUP(A1408,list!A:P,12,FALSE)</f>
        <v>Glyfada</v>
      </c>
      <c r="E1408" s="6" t="str">
        <f t="shared" ref="E1408:R1408" si="1403">IF($B1408&lt;E$3,1,"")</f>
        <v/>
      </c>
      <c r="F1408" s="6" t="str">
        <f t="shared" si="1403"/>
        <v/>
      </c>
      <c r="G1408" s="6" t="str">
        <f t="shared" si="1403"/>
        <v/>
      </c>
      <c r="H1408" s="6">
        <f t="shared" si="1403"/>
        <v>1</v>
      </c>
      <c r="I1408" s="6">
        <f t="shared" si="1403"/>
        <v>1</v>
      </c>
      <c r="J1408" s="6">
        <f t="shared" si="1403"/>
        <v>1</v>
      </c>
      <c r="K1408" s="6">
        <f t="shared" si="1403"/>
        <v>1</v>
      </c>
      <c r="L1408" s="6">
        <f t="shared" si="1403"/>
        <v>1</v>
      </c>
      <c r="M1408" s="6">
        <f t="shared" si="1403"/>
        <v>1</v>
      </c>
      <c r="N1408" s="6">
        <f t="shared" si="1403"/>
        <v>1</v>
      </c>
      <c r="O1408" s="6">
        <f t="shared" si="1403"/>
        <v>1</v>
      </c>
      <c r="P1408" s="6">
        <f t="shared" si="1403"/>
        <v>1</v>
      </c>
      <c r="Q1408" s="6">
        <f t="shared" si="1403"/>
        <v>1</v>
      </c>
      <c r="R1408" s="6">
        <f t="shared" si="1403"/>
        <v>1</v>
      </c>
    </row>
    <row r="1409" spans="1:18" ht="13">
      <c r="A1409" s="11" t="s">
        <v>4654</v>
      </c>
      <c r="B1409" s="17">
        <f>VLOOKUP(A1409,list!A:P,16,FALSE)</f>
        <v>45734</v>
      </c>
      <c r="C1409" s="18">
        <f>VLOOKUP(A1409,list!A:P,3,FALSE)</f>
        <v>2500</v>
      </c>
      <c r="D1409" s="6" t="str">
        <f>VLOOKUP(A1409,list!A:P,12,FALSE)</f>
        <v>Glyfada</v>
      </c>
      <c r="E1409" s="6" t="str">
        <f t="shared" ref="E1409:R1409" si="1404">IF($B1409&lt;E$3,1,"")</f>
        <v/>
      </c>
      <c r="F1409" s="6" t="str">
        <f t="shared" si="1404"/>
        <v/>
      </c>
      <c r="G1409" s="6" t="str">
        <f t="shared" si="1404"/>
        <v/>
      </c>
      <c r="H1409" s="6" t="str">
        <f t="shared" si="1404"/>
        <v/>
      </c>
      <c r="I1409" s="6" t="str">
        <f t="shared" si="1404"/>
        <v/>
      </c>
      <c r="J1409" s="6">
        <f t="shared" si="1404"/>
        <v>1</v>
      </c>
      <c r="K1409" s="6">
        <f t="shared" si="1404"/>
        <v>1</v>
      </c>
      <c r="L1409" s="6">
        <f t="shared" si="1404"/>
        <v>1</v>
      </c>
      <c r="M1409" s="6">
        <f t="shared" si="1404"/>
        <v>1</v>
      </c>
      <c r="N1409" s="6">
        <f t="shared" si="1404"/>
        <v>1</v>
      </c>
      <c r="O1409" s="6">
        <f t="shared" si="1404"/>
        <v>1</v>
      </c>
      <c r="P1409" s="6">
        <f t="shared" si="1404"/>
        <v>1</v>
      </c>
      <c r="Q1409" s="6">
        <f t="shared" si="1404"/>
        <v>1</v>
      </c>
      <c r="R1409" s="6">
        <f t="shared" si="1404"/>
        <v>1</v>
      </c>
    </row>
    <row r="1410" spans="1:18" ht="13">
      <c r="A1410" s="11" t="s">
        <v>4373</v>
      </c>
      <c r="B1410" s="17">
        <f>VLOOKUP(A1410,list!A:P,16,FALSE)</f>
        <v>45722</v>
      </c>
      <c r="C1410" s="18">
        <f>VLOOKUP(A1410,list!A:P,3,FALSE)</f>
        <v>2350</v>
      </c>
      <c r="D1410" s="6" t="str">
        <f>VLOOKUP(A1410,list!A:P,12,FALSE)</f>
        <v>Voula</v>
      </c>
      <c r="E1410" s="6" t="str">
        <f t="shared" ref="E1410:R1410" si="1405">IF($B1410&lt;E$3,1,"")</f>
        <v/>
      </c>
      <c r="F1410" s="6" t="str">
        <f t="shared" si="1405"/>
        <v/>
      </c>
      <c r="G1410" s="6" t="str">
        <f t="shared" si="1405"/>
        <v/>
      </c>
      <c r="H1410" s="6" t="str">
        <f t="shared" si="1405"/>
        <v/>
      </c>
      <c r="I1410" s="6" t="str">
        <f t="shared" si="1405"/>
        <v/>
      </c>
      <c r="J1410" s="6">
        <f t="shared" si="1405"/>
        <v>1</v>
      </c>
      <c r="K1410" s="6">
        <f t="shared" si="1405"/>
        <v>1</v>
      </c>
      <c r="L1410" s="6">
        <f t="shared" si="1405"/>
        <v>1</v>
      </c>
      <c r="M1410" s="6">
        <f t="shared" si="1405"/>
        <v>1</v>
      </c>
      <c r="N1410" s="6">
        <f t="shared" si="1405"/>
        <v>1</v>
      </c>
      <c r="O1410" s="6">
        <f t="shared" si="1405"/>
        <v>1</v>
      </c>
      <c r="P1410" s="6">
        <f t="shared" si="1405"/>
        <v>1</v>
      </c>
      <c r="Q1410" s="6">
        <f t="shared" si="1405"/>
        <v>1</v>
      </c>
      <c r="R1410" s="6">
        <f t="shared" si="1405"/>
        <v>1</v>
      </c>
    </row>
    <row r="1411" spans="1:18" ht="13">
      <c r="A1411" s="11" t="s">
        <v>862</v>
      </c>
      <c r="B1411" s="17">
        <f>VLOOKUP(A1411,list!A:P,16,FALSE)</f>
        <v>45718</v>
      </c>
      <c r="C1411" s="18">
        <f>VLOOKUP(A1411,list!A:P,3,FALSE)</f>
        <v>1060</v>
      </c>
      <c r="D1411" s="6" t="str">
        <f>VLOOKUP(A1411,list!A:P,12,FALSE)</f>
        <v>Glyfada</v>
      </c>
      <c r="E1411" s="6" t="str">
        <f t="shared" ref="E1411:R1411" si="1406">IF($B1411&lt;E$3,1,"")</f>
        <v/>
      </c>
      <c r="F1411" s="6" t="str">
        <f t="shared" si="1406"/>
        <v/>
      </c>
      <c r="G1411" s="6" t="str">
        <f t="shared" si="1406"/>
        <v/>
      </c>
      <c r="H1411" s="6" t="str">
        <f t="shared" si="1406"/>
        <v/>
      </c>
      <c r="I1411" s="6" t="str">
        <f t="shared" si="1406"/>
        <v/>
      </c>
      <c r="J1411" s="6">
        <f t="shared" si="1406"/>
        <v>1</v>
      </c>
      <c r="K1411" s="6">
        <f t="shared" si="1406"/>
        <v>1</v>
      </c>
      <c r="L1411" s="6">
        <f t="shared" si="1406"/>
        <v>1</v>
      </c>
      <c r="M1411" s="6">
        <f t="shared" si="1406"/>
        <v>1</v>
      </c>
      <c r="N1411" s="6">
        <f t="shared" si="1406"/>
        <v>1</v>
      </c>
      <c r="O1411" s="6">
        <f t="shared" si="1406"/>
        <v>1</v>
      </c>
      <c r="P1411" s="6">
        <f t="shared" si="1406"/>
        <v>1</v>
      </c>
      <c r="Q1411" s="6">
        <f t="shared" si="1406"/>
        <v>1</v>
      </c>
      <c r="R1411" s="6">
        <f t="shared" si="1406"/>
        <v>1</v>
      </c>
    </row>
    <row r="1412" spans="1:18" ht="13">
      <c r="A1412" s="11" t="s">
        <v>865</v>
      </c>
      <c r="B1412" s="17">
        <f>VLOOKUP(A1412,list!A:P,16,FALSE)</f>
        <v>45732</v>
      </c>
      <c r="C1412" s="18">
        <f>VLOOKUP(A1412,list!A:P,3,FALSE)</f>
        <v>1220</v>
      </c>
      <c r="D1412" s="6" t="str">
        <f>VLOOKUP(A1412,list!A:P,12,FALSE)</f>
        <v>Glyfada</v>
      </c>
      <c r="E1412" s="6" t="str">
        <f t="shared" ref="E1412:R1412" si="1407">IF($B1412&lt;E$3,1,"")</f>
        <v/>
      </c>
      <c r="F1412" s="6" t="str">
        <f t="shared" si="1407"/>
        <v/>
      </c>
      <c r="G1412" s="6" t="str">
        <f t="shared" si="1407"/>
        <v/>
      </c>
      <c r="H1412" s="6" t="str">
        <f t="shared" si="1407"/>
        <v/>
      </c>
      <c r="I1412" s="6" t="str">
        <f t="shared" si="1407"/>
        <v/>
      </c>
      <c r="J1412" s="6">
        <f t="shared" si="1407"/>
        <v>1</v>
      </c>
      <c r="K1412" s="6">
        <f t="shared" si="1407"/>
        <v>1</v>
      </c>
      <c r="L1412" s="6">
        <f t="shared" si="1407"/>
        <v>1</v>
      </c>
      <c r="M1412" s="6">
        <f t="shared" si="1407"/>
        <v>1</v>
      </c>
      <c r="N1412" s="6">
        <f t="shared" si="1407"/>
        <v>1</v>
      </c>
      <c r="O1412" s="6">
        <f t="shared" si="1407"/>
        <v>1</v>
      </c>
      <c r="P1412" s="6">
        <f t="shared" si="1407"/>
        <v>1</v>
      </c>
      <c r="Q1412" s="6">
        <f t="shared" si="1407"/>
        <v>1</v>
      </c>
      <c r="R1412" s="6">
        <f t="shared" si="1407"/>
        <v>1</v>
      </c>
    </row>
    <row r="1413" spans="1:18" ht="13">
      <c r="A1413" s="11" t="s">
        <v>4376</v>
      </c>
      <c r="B1413" s="17">
        <f>VLOOKUP(A1413,list!A:P,16,FALSE)</f>
        <v>45749</v>
      </c>
      <c r="C1413" s="18">
        <f>VLOOKUP(A1413,list!A:P,3,FALSE)</f>
        <v>1550</v>
      </c>
      <c r="D1413" s="6" t="str">
        <f>VLOOKUP(A1413,list!A:P,12,FALSE)</f>
        <v>Glyfada</v>
      </c>
      <c r="E1413" s="6" t="str">
        <f t="shared" ref="E1413:R1413" si="1408">IF($B1413&lt;E$3,1,"")</f>
        <v/>
      </c>
      <c r="F1413" s="6" t="str">
        <f t="shared" si="1408"/>
        <v/>
      </c>
      <c r="G1413" s="6" t="str">
        <f t="shared" si="1408"/>
        <v/>
      </c>
      <c r="H1413" s="6" t="str">
        <f t="shared" si="1408"/>
        <v/>
      </c>
      <c r="I1413" s="6" t="str">
        <f t="shared" si="1408"/>
        <v/>
      </c>
      <c r="J1413" s="6" t="str">
        <f t="shared" si="1408"/>
        <v/>
      </c>
      <c r="K1413" s="6">
        <f t="shared" si="1408"/>
        <v>1</v>
      </c>
      <c r="L1413" s="6">
        <f t="shared" si="1408"/>
        <v>1</v>
      </c>
      <c r="M1413" s="6">
        <f t="shared" si="1408"/>
        <v>1</v>
      </c>
      <c r="N1413" s="6">
        <f t="shared" si="1408"/>
        <v>1</v>
      </c>
      <c r="O1413" s="6">
        <f t="shared" si="1408"/>
        <v>1</v>
      </c>
      <c r="P1413" s="6">
        <f t="shared" si="1408"/>
        <v>1</v>
      </c>
      <c r="Q1413" s="6">
        <f t="shared" si="1408"/>
        <v>1</v>
      </c>
      <c r="R1413" s="6">
        <f t="shared" si="1408"/>
        <v>1</v>
      </c>
    </row>
    <row r="1414" spans="1:18" ht="13">
      <c r="A1414" s="11" t="s">
        <v>4379</v>
      </c>
      <c r="B1414" s="17">
        <f>VLOOKUP(A1414,list!A:P,16,FALSE)</f>
        <v>45690</v>
      </c>
      <c r="C1414" s="18">
        <f>VLOOKUP(A1414,list!A:P,3,FALSE)</f>
        <v>1890</v>
      </c>
      <c r="D1414" s="6" t="str">
        <f>VLOOKUP(A1414,list!A:P,12,FALSE)</f>
        <v>Glyfada</v>
      </c>
      <c r="E1414" s="6" t="str">
        <f t="shared" ref="E1414:R1414" si="1409">IF($B1414&lt;E$3,1,"")</f>
        <v/>
      </c>
      <c r="F1414" s="6" t="str">
        <f t="shared" si="1409"/>
        <v/>
      </c>
      <c r="G1414" s="6" t="str">
        <f t="shared" si="1409"/>
        <v/>
      </c>
      <c r="H1414" s="6" t="str">
        <f t="shared" si="1409"/>
        <v/>
      </c>
      <c r="I1414" s="6">
        <f t="shared" si="1409"/>
        <v>1</v>
      </c>
      <c r="J1414" s="6">
        <f t="shared" si="1409"/>
        <v>1</v>
      </c>
      <c r="K1414" s="6">
        <f t="shared" si="1409"/>
        <v>1</v>
      </c>
      <c r="L1414" s="6">
        <f t="shared" si="1409"/>
        <v>1</v>
      </c>
      <c r="M1414" s="6">
        <f t="shared" si="1409"/>
        <v>1</v>
      </c>
      <c r="N1414" s="6">
        <f t="shared" si="1409"/>
        <v>1</v>
      </c>
      <c r="O1414" s="6">
        <f t="shared" si="1409"/>
        <v>1</v>
      </c>
      <c r="P1414" s="6">
        <f t="shared" si="1409"/>
        <v>1</v>
      </c>
      <c r="Q1414" s="6">
        <f t="shared" si="1409"/>
        <v>1</v>
      </c>
      <c r="R1414" s="6">
        <f t="shared" si="1409"/>
        <v>1</v>
      </c>
    </row>
    <row r="1415" spans="1:18" ht="13">
      <c r="A1415" s="11" t="s">
        <v>4382</v>
      </c>
      <c r="B1415" s="17">
        <f>VLOOKUP(A1415,list!A:P,16,FALSE)</f>
        <v>45758</v>
      </c>
      <c r="C1415" s="18">
        <f>VLOOKUP(A1415,list!A:P,3,FALSE)</f>
        <v>2050</v>
      </c>
      <c r="D1415" s="6" t="str">
        <f>VLOOKUP(A1415,list!A:P,12,FALSE)</f>
        <v>Voula</v>
      </c>
      <c r="E1415" s="6" t="str">
        <f t="shared" ref="E1415:R1415" si="1410">IF($B1415&lt;E$3,1,"")</f>
        <v/>
      </c>
      <c r="F1415" s="6" t="str">
        <f t="shared" si="1410"/>
        <v/>
      </c>
      <c r="G1415" s="6" t="str">
        <f t="shared" si="1410"/>
        <v/>
      </c>
      <c r="H1415" s="6" t="str">
        <f t="shared" si="1410"/>
        <v/>
      </c>
      <c r="I1415" s="6" t="str">
        <f t="shared" si="1410"/>
        <v/>
      </c>
      <c r="J1415" s="6" t="str">
        <f t="shared" si="1410"/>
        <v/>
      </c>
      <c r="K1415" s="6">
        <f t="shared" si="1410"/>
        <v>1</v>
      </c>
      <c r="L1415" s="6">
        <f t="shared" si="1410"/>
        <v>1</v>
      </c>
      <c r="M1415" s="6">
        <f t="shared" si="1410"/>
        <v>1</v>
      </c>
      <c r="N1415" s="6">
        <f t="shared" si="1410"/>
        <v>1</v>
      </c>
      <c r="O1415" s="6">
        <f t="shared" si="1410"/>
        <v>1</v>
      </c>
      <c r="P1415" s="6">
        <f t="shared" si="1410"/>
        <v>1</v>
      </c>
      <c r="Q1415" s="6">
        <f t="shared" si="1410"/>
        <v>1</v>
      </c>
      <c r="R1415" s="6">
        <f t="shared" si="1410"/>
        <v>1</v>
      </c>
    </row>
    <row r="1416" spans="1:18" ht="13">
      <c r="A1416" s="11" t="s">
        <v>3021</v>
      </c>
      <c r="B1416" s="17">
        <f>VLOOKUP(A1416,list!A:P,16,FALSE)</f>
        <v>45728</v>
      </c>
      <c r="C1416" s="18">
        <f>VLOOKUP(A1416,list!A:P,3,FALSE)</f>
        <v>2040</v>
      </c>
      <c r="D1416" s="6" t="str">
        <f>VLOOKUP(A1416,list!A:P,12,FALSE)</f>
        <v>Glyfada</v>
      </c>
      <c r="E1416" s="6" t="str">
        <f t="shared" ref="E1416:R1416" si="1411">IF($B1416&lt;E$3,1,"")</f>
        <v/>
      </c>
      <c r="F1416" s="6" t="str">
        <f t="shared" si="1411"/>
        <v/>
      </c>
      <c r="G1416" s="6" t="str">
        <f t="shared" si="1411"/>
        <v/>
      </c>
      <c r="H1416" s="6" t="str">
        <f t="shared" si="1411"/>
        <v/>
      </c>
      <c r="I1416" s="6" t="str">
        <f t="shared" si="1411"/>
        <v/>
      </c>
      <c r="J1416" s="6">
        <f t="shared" si="1411"/>
        <v>1</v>
      </c>
      <c r="K1416" s="6">
        <f t="shared" si="1411"/>
        <v>1</v>
      </c>
      <c r="L1416" s="6">
        <f t="shared" si="1411"/>
        <v>1</v>
      </c>
      <c r="M1416" s="6">
        <f t="shared" si="1411"/>
        <v>1</v>
      </c>
      <c r="N1416" s="6">
        <f t="shared" si="1411"/>
        <v>1</v>
      </c>
      <c r="O1416" s="6">
        <f t="shared" si="1411"/>
        <v>1</v>
      </c>
      <c r="P1416" s="6">
        <f t="shared" si="1411"/>
        <v>1</v>
      </c>
      <c r="Q1416" s="6">
        <f t="shared" si="1411"/>
        <v>1</v>
      </c>
      <c r="R1416" s="6">
        <f t="shared" si="1411"/>
        <v>1</v>
      </c>
    </row>
    <row r="1417" spans="1:18" ht="13">
      <c r="A1417" s="11" t="s">
        <v>3024</v>
      </c>
      <c r="B1417" s="17">
        <f>VLOOKUP(A1417,list!A:P,16,FALSE)</f>
        <v>45588</v>
      </c>
      <c r="C1417" s="18">
        <f>VLOOKUP(A1417,list!A:P,3,FALSE)</f>
        <v>1370</v>
      </c>
      <c r="D1417" s="6" t="str">
        <f>VLOOKUP(A1417,list!A:P,12,FALSE)</f>
        <v>Glyfada</v>
      </c>
      <c r="E1417" s="6">
        <f t="shared" ref="E1417:R1417" si="1412">IF($B1417&lt;E$3,1,"")</f>
        <v>1</v>
      </c>
      <c r="F1417" s="6">
        <f t="shared" si="1412"/>
        <v>1</v>
      </c>
      <c r="G1417" s="6">
        <f t="shared" si="1412"/>
        <v>1</v>
      </c>
      <c r="H1417" s="6">
        <f t="shared" si="1412"/>
        <v>1</v>
      </c>
      <c r="I1417" s="6">
        <f t="shared" si="1412"/>
        <v>1</v>
      </c>
      <c r="J1417" s="6">
        <f t="shared" si="1412"/>
        <v>1</v>
      </c>
      <c r="K1417" s="6">
        <f t="shared" si="1412"/>
        <v>1</v>
      </c>
      <c r="L1417" s="6">
        <f t="shared" si="1412"/>
        <v>1</v>
      </c>
      <c r="M1417" s="6">
        <f t="shared" si="1412"/>
        <v>1</v>
      </c>
      <c r="N1417" s="6">
        <f t="shared" si="1412"/>
        <v>1</v>
      </c>
      <c r="O1417" s="6">
        <f t="shared" si="1412"/>
        <v>1</v>
      </c>
      <c r="P1417" s="6">
        <f t="shared" si="1412"/>
        <v>1</v>
      </c>
      <c r="Q1417" s="6">
        <f t="shared" si="1412"/>
        <v>1</v>
      </c>
      <c r="R1417" s="6">
        <f t="shared" si="1412"/>
        <v>1</v>
      </c>
    </row>
    <row r="1418" spans="1:18" ht="13">
      <c r="A1418" s="11" t="s">
        <v>4385</v>
      </c>
      <c r="B1418" s="17">
        <f>VLOOKUP(A1418,list!A:P,16,FALSE)</f>
        <v>45714</v>
      </c>
      <c r="C1418" s="18">
        <f>VLOOKUP(A1418,list!A:P,3,FALSE)</f>
        <v>2080</v>
      </c>
      <c r="D1418" s="6" t="str">
        <f>VLOOKUP(A1418,list!A:P,12,FALSE)</f>
        <v>Voula</v>
      </c>
      <c r="E1418" s="6" t="str">
        <f t="shared" ref="E1418:R1418" si="1413">IF($B1418&lt;E$3,1,"")</f>
        <v/>
      </c>
      <c r="F1418" s="6" t="str">
        <f t="shared" si="1413"/>
        <v/>
      </c>
      <c r="G1418" s="6" t="str">
        <f t="shared" si="1413"/>
        <v/>
      </c>
      <c r="H1418" s="6" t="str">
        <f t="shared" si="1413"/>
        <v/>
      </c>
      <c r="I1418" s="6">
        <f t="shared" si="1413"/>
        <v>1</v>
      </c>
      <c r="J1418" s="6">
        <f t="shared" si="1413"/>
        <v>1</v>
      </c>
      <c r="K1418" s="6">
        <f t="shared" si="1413"/>
        <v>1</v>
      </c>
      <c r="L1418" s="6">
        <f t="shared" si="1413"/>
        <v>1</v>
      </c>
      <c r="M1418" s="6">
        <f t="shared" si="1413"/>
        <v>1</v>
      </c>
      <c r="N1418" s="6">
        <f t="shared" si="1413"/>
        <v>1</v>
      </c>
      <c r="O1418" s="6">
        <f t="shared" si="1413"/>
        <v>1</v>
      </c>
      <c r="P1418" s="6">
        <f t="shared" si="1413"/>
        <v>1</v>
      </c>
      <c r="Q1418" s="6">
        <f t="shared" si="1413"/>
        <v>1</v>
      </c>
      <c r="R1418" s="6">
        <f t="shared" si="1413"/>
        <v>1</v>
      </c>
    </row>
    <row r="1419" spans="1:18" ht="13">
      <c r="A1419" s="11" t="s">
        <v>4388</v>
      </c>
      <c r="B1419" s="17">
        <f>VLOOKUP(A1419,list!A:P,16,FALSE)</f>
        <v>45629</v>
      </c>
      <c r="C1419" s="18">
        <f>VLOOKUP(A1419,list!A:P,3,FALSE)</f>
        <v>2300</v>
      </c>
      <c r="D1419" s="6" t="str">
        <f>VLOOKUP(A1419,list!A:P,12,FALSE)</f>
        <v>Voula</v>
      </c>
      <c r="E1419" s="6" t="str">
        <f t="shared" ref="E1419:R1419" si="1414">IF($B1419&lt;E$3,1,"")</f>
        <v/>
      </c>
      <c r="F1419" s="6" t="str">
        <f t="shared" si="1414"/>
        <v/>
      </c>
      <c r="G1419" s="6">
        <f t="shared" si="1414"/>
        <v>1</v>
      </c>
      <c r="H1419" s="6">
        <f t="shared" si="1414"/>
        <v>1</v>
      </c>
      <c r="I1419" s="6">
        <f t="shared" si="1414"/>
        <v>1</v>
      </c>
      <c r="J1419" s="6">
        <f t="shared" si="1414"/>
        <v>1</v>
      </c>
      <c r="K1419" s="6">
        <f t="shared" si="1414"/>
        <v>1</v>
      </c>
      <c r="L1419" s="6">
        <f t="shared" si="1414"/>
        <v>1</v>
      </c>
      <c r="M1419" s="6">
        <f t="shared" si="1414"/>
        <v>1</v>
      </c>
      <c r="N1419" s="6">
        <f t="shared" si="1414"/>
        <v>1</v>
      </c>
      <c r="O1419" s="6">
        <f t="shared" si="1414"/>
        <v>1</v>
      </c>
      <c r="P1419" s="6">
        <f t="shared" si="1414"/>
        <v>1</v>
      </c>
      <c r="Q1419" s="6">
        <f t="shared" si="1414"/>
        <v>1</v>
      </c>
      <c r="R1419" s="6">
        <f t="shared" si="1414"/>
        <v>1</v>
      </c>
    </row>
    <row r="1420" spans="1:18" ht="13">
      <c r="A1420" s="11" t="s">
        <v>4391</v>
      </c>
      <c r="B1420" s="17">
        <f>VLOOKUP(A1420,list!A:P,16,FALSE)</f>
        <v>45793</v>
      </c>
      <c r="C1420" s="18">
        <f>VLOOKUP(A1420,list!A:P,3,FALSE)</f>
        <v>2680</v>
      </c>
      <c r="D1420" s="6" t="str">
        <f>VLOOKUP(A1420,list!A:P,12,FALSE)</f>
        <v>Glyfada</v>
      </c>
      <c r="E1420" s="6" t="str">
        <f t="shared" ref="E1420:R1420" si="1415">IF($B1420&lt;E$3,1,"")</f>
        <v/>
      </c>
      <c r="F1420" s="6" t="str">
        <f t="shared" si="1415"/>
        <v/>
      </c>
      <c r="G1420" s="6" t="str">
        <f t="shared" si="1415"/>
        <v/>
      </c>
      <c r="H1420" s="6" t="str">
        <f t="shared" si="1415"/>
        <v/>
      </c>
      <c r="I1420" s="6" t="str">
        <f t="shared" si="1415"/>
        <v/>
      </c>
      <c r="J1420" s="6" t="str">
        <f t="shared" si="1415"/>
        <v/>
      </c>
      <c r="K1420" s="6" t="str">
        <f t="shared" si="1415"/>
        <v/>
      </c>
      <c r="L1420" s="6">
        <f t="shared" si="1415"/>
        <v>1</v>
      </c>
      <c r="M1420" s="6">
        <f t="shared" si="1415"/>
        <v>1</v>
      </c>
      <c r="N1420" s="6">
        <f t="shared" si="1415"/>
        <v>1</v>
      </c>
      <c r="O1420" s="6">
        <f t="shared" si="1415"/>
        <v>1</v>
      </c>
      <c r="P1420" s="6">
        <f t="shared" si="1415"/>
        <v>1</v>
      </c>
      <c r="Q1420" s="6">
        <f t="shared" si="1415"/>
        <v>1</v>
      </c>
      <c r="R1420" s="6">
        <f t="shared" si="1415"/>
        <v>1</v>
      </c>
    </row>
    <row r="1421" spans="1:18" ht="13">
      <c r="A1421" s="11" t="s">
        <v>4394</v>
      </c>
      <c r="B1421" s="17">
        <f>VLOOKUP(A1421,list!A:P,16,FALSE)</f>
        <v>45832</v>
      </c>
      <c r="C1421" s="18">
        <f>VLOOKUP(A1421,list!A:P,3,FALSE)</f>
        <v>1560</v>
      </c>
      <c r="D1421" s="6" t="str">
        <f>VLOOKUP(A1421,list!A:P,12,FALSE)</f>
        <v>Glyfada</v>
      </c>
      <c r="E1421" s="6" t="str">
        <f t="shared" ref="E1421:R1421" si="1416">IF($B1421&lt;E$3,1,"")</f>
        <v/>
      </c>
      <c r="F1421" s="6" t="str">
        <f t="shared" si="1416"/>
        <v/>
      </c>
      <c r="G1421" s="6" t="str">
        <f t="shared" si="1416"/>
        <v/>
      </c>
      <c r="H1421" s="6" t="str">
        <f t="shared" si="1416"/>
        <v/>
      </c>
      <c r="I1421" s="6" t="str">
        <f t="shared" si="1416"/>
        <v/>
      </c>
      <c r="J1421" s="6" t="str">
        <f t="shared" si="1416"/>
        <v/>
      </c>
      <c r="K1421" s="6" t="str">
        <f t="shared" si="1416"/>
        <v/>
      </c>
      <c r="L1421" s="6" t="str">
        <f t="shared" si="1416"/>
        <v/>
      </c>
      <c r="M1421" s="6">
        <f t="shared" si="1416"/>
        <v>1</v>
      </c>
      <c r="N1421" s="6">
        <f t="shared" si="1416"/>
        <v>1</v>
      </c>
      <c r="O1421" s="6">
        <f t="shared" si="1416"/>
        <v>1</v>
      </c>
      <c r="P1421" s="6">
        <f t="shared" si="1416"/>
        <v>1</v>
      </c>
      <c r="Q1421" s="6">
        <f t="shared" si="1416"/>
        <v>1</v>
      </c>
      <c r="R1421" s="6">
        <f t="shared" si="1416"/>
        <v>1</v>
      </c>
    </row>
    <row r="1422" spans="1:18" ht="13">
      <c r="A1422" s="11" t="s">
        <v>868</v>
      </c>
      <c r="B1422" s="17">
        <f>VLOOKUP(A1422,list!A:P,16,FALSE)</f>
        <v>45738</v>
      </c>
      <c r="C1422" s="18">
        <f>VLOOKUP(A1422,list!A:P,3,FALSE)</f>
        <v>1000</v>
      </c>
      <c r="D1422" s="6" t="str">
        <f>VLOOKUP(A1422,list!A:P,12,FALSE)</f>
        <v>Voula</v>
      </c>
      <c r="E1422" s="6" t="str">
        <f t="shared" ref="E1422:R1422" si="1417">IF($B1422&lt;E$3,1,"")</f>
        <v/>
      </c>
      <c r="F1422" s="6" t="str">
        <f t="shared" si="1417"/>
        <v/>
      </c>
      <c r="G1422" s="6" t="str">
        <f t="shared" si="1417"/>
        <v/>
      </c>
      <c r="H1422" s="6" t="str">
        <f t="shared" si="1417"/>
        <v/>
      </c>
      <c r="I1422" s="6" t="str">
        <f t="shared" si="1417"/>
        <v/>
      </c>
      <c r="J1422" s="6">
        <f t="shared" si="1417"/>
        <v>1</v>
      </c>
      <c r="K1422" s="6">
        <f t="shared" si="1417"/>
        <v>1</v>
      </c>
      <c r="L1422" s="6">
        <f t="shared" si="1417"/>
        <v>1</v>
      </c>
      <c r="M1422" s="6">
        <f t="shared" si="1417"/>
        <v>1</v>
      </c>
      <c r="N1422" s="6">
        <f t="shared" si="1417"/>
        <v>1</v>
      </c>
      <c r="O1422" s="6">
        <f t="shared" si="1417"/>
        <v>1</v>
      </c>
      <c r="P1422" s="6">
        <f t="shared" si="1417"/>
        <v>1</v>
      </c>
      <c r="Q1422" s="6">
        <f t="shared" si="1417"/>
        <v>1</v>
      </c>
      <c r="R1422" s="6">
        <f t="shared" si="1417"/>
        <v>1</v>
      </c>
    </row>
    <row r="1423" spans="1:18" ht="13">
      <c r="A1423" s="11" t="s">
        <v>871</v>
      </c>
      <c r="B1423" s="17">
        <f>VLOOKUP(A1423,list!A:P,16,FALSE)</f>
        <v>45583</v>
      </c>
      <c r="C1423" s="18">
        <f>VLOOKUP(A1423,list!A:P,3,FALSE)</f>
        <v>1960</v>
      </c>
      <c r="D1423" s="6" t="str">
        <f>VLOOKUP(A1423,list!A:P,12,FALSE)</f>
        <v>Glyfada</v>
      </c>
      <c r="E1423" s="6">
        <f t="shared" ref="E1423:R1423" si="1418">IF($B1423&lt;E$3,1,"")</f>
        <v>1</v>
      </c>
      <c r="F1423" s="6">
        <f t="shared" si="1418"/>
        <v>1</v>
      </c>
      <c r="G1423" s="6">
        <f t="shared" si="1418"/>
        <v>1</v>
      </c>
      <c r="H1423" s="6">
        <f t="shared" si="1418"/>
        <v>1</v>
      </c>
      <c r="I1423" s="6">
        <f t="shared" si="1418"/>
        <v>1</v>
      </c>
      <c r="J1423" s="6">
        <f t="shared" si="1418"/>
        <v>1</v>
      </c>
      <c r="K1423" s="6">
        <f t="shared" si="1418"/>
        <v>1</v>
      </c>
      <c r="L1423" s="6">
        <f t="shared" si="1418"/>
        <v>1</v>
      </c>
      <c r="M1423" s="6">
        <f t="shared" si="1418"/>
        <v>1</v>
      </c>
      <c r="N1423" s="6">
        <f t="shared" si="1418"/>
        <v>1</v>
      </c>
      <c r="O1423" s="6">
        <f t="shared" si="1418"/>
        <v>1</v>
      </c>
      <c r="P1423" s="6">
        <f t="shared" si="1418"/>
        <v>1</v>
      </c>
      <c r="Q1423" s="6">
        <f t="shared" si="1418"/>
        <v>1</v>
      </c>
      <c r="R1423" s="6">
        <f t="shared" si="1418"/>
        <v>1</v>
      </c>
    </row>
    <row r="1424" spans="1:18" ht="13">
      <c r="A1424" s="11" t="s">
        <v>3027</v>
      </c>
      <c r="B1424" s="17">
        <f>VLOOKUP(A1424,list!A:P,16,FALSE)</f>
        <v>45718</v>
      </c>
      <c r="C1424" s="18">
        <f>VLOOKUP(A1424,list!A:P,3,FALSE)</f>
        <v>2210</v>
      </c>
      <c r="D1424" s="6" t="str">
        <f>VLOOKUP(A1424,list!A:P,12,FALSE)</f>
        <v>Glyfada</v>
      </c>
      <c r="E1424" s="6" t="str">
        <f t="shared" ref="E1424:R1424" si="1419">IF($B1424&lt;E$3,1,"")</f>
        <v/>
      </c>
      <c r="F1424" s="6" t="str">
        <f t="shared" si="1419"/>
        <v/>
      </c>
      <c r="G1424" s="6" t="str">
        <f t="shared" si="1419"/>
        <v/>
      </c>
      <c r="H1424" s="6" t="str">
        <f t="shared" si="1419"/>
        <v/>
      </c>
      <c r="I1424" s="6" t="str">
        <f t="shared" si="1419"/>
        <v/>
      </c>
      <c r="J1424" s="6">
        <f t="shared" si="1419"/>
        <v>1</v>
      </c>
      <c r="K1424" s="6">
        <f t="shared" si="1419"/>
        <v>1</v>
      </c>
      <c r="L1424" s="6">
        <f t="shared" si="1419"/>
        <v>1</v>
      </c>
      <c r="M1424" s="6">
        <f t="shared" si="1419"/>
        <v>1</v>
      </c>
      <c r="N1424" s="6">
        <f t="shared" si="1419"/>
        <v>1</v>
      </c>
      <c r="O1424" s="6">
        <f t="shared" si="1419"/>
        <v>1</v>
      </c>
      <c r="P1424" s="6">
        <f t="shared" si="1419"/>
        <v>1</v>
      </c>
      <c r="Q1424" s="6">
        <f t="shared" si="1419"/>
        <v>1</v>
      </c>
      <c r="R1424" s="6">
        <f t="shared" si="1419"/>
        <v>1</v>
      </c>
    </row>
    <row r="1425" spans="1:18" ht="13">
      <c r="A1425" s="11" t="s">
        <v>3030</v>
      </c>
      <c r="B1425" s="17">
        <f>VLOOKUP(A1425,list!A:P,16,FALSE)</f>
        <v>45690</v>
      </c>
      <c r="C1425" s="18">
        <f>VLOOKUP(A1425,list!A:P,3,FALSE)</f>
        <v>2420</v>
      </c>
      <c r="D1425" s="6" t="str">
        <f>VLOOKUP(A1425,list!A:P,12,FALSE)</f>
        <v>Glyfada</v>
      </c>
      <c r="E1425" s="6" t="str">
        <f t="shared" ref="E1425:R1425" si="1420">IF($B1425&lt;E$3,1,"")</f>
        <v/>
      </c>
      <c r="F1425" s="6" t="str">
        <f t="shared" si="1420"/>
        <v/>
      </c>
      <c r="G1425" s="6" t="str">
        <f t="shared" si="1420"/>
        <v/>
      </c>
      <c r="H1425" s="6" t="str">
        <f t="shared" si="1420"/>
        <v/>
      </c>
      <c r="I1425" s="6">
        <f t="shared" si="1420"/>
        <v>1</v>
      </c>
      <c r="J1425" s="6">
        <f t="shared" si="1420"/>
        <v>1</v>
      </c>
      <c r="K1425" s="6">
        <f t="shared" si="1420"/>
        <v>1</v>
      </c>
      <c r="L1425" s="6">
        <f t="shared" si="1420"/>
        <v>1</v>
      </c>
      <c r="M1425" s="6">
        <f t="shared" si="1420"/>
        <v>1</v>
      </c>
      <c r="N1425" s="6">
        <f t="shared" si="1420"/>
        <v>1</v>
      </c>
      <c r="O1425" s="6">
        <f t="shared" si="1420"/>
        <v>1</v>
      </c>
      <c r="P1425" s="6">
        <f t="shared" si="1420"/>
        <v>1</v>
      </c>
      <c r="Q1425" s="6">
        <f t="shared" si="1420"/>
        <v>1</v>
      </c>
      <c r="R1425" s="6">
        <f t="shared" si="1420"/>
        <v>1</v>
      </c>
    </row>
    <row r="1426" spans="1:18" ht="13">
      <c r="A1426" s="11" t="s">
        <v>3033</v>
      </c>
      <c r="B1426" s="17">
        <f>VLOOKUP(A1426,list!A:P,16,FALSE)</f>
        <v>45825</v>
      </c>
      <c r="C1426" s="18">
        <f>VLOOKUP(A1426,list!A:P,3,FALSE)</f>
        <v>2460</v>
      </c>
      <c r="D1426" s="6" t="str">
        <f>VLOOKUP(A1426,list!A:P,12,FALSE)</f>
        <v>Glyfada</v>
      </c>
      <c r="E1426" s="6" t="str">
        <f t="shared" ref="E1426:R1426" si="1421">IF($B1426&lt;E$3,1,"")</f>
        <v/>
      </c>
      <c r="F1426" s="6" t="str">
        <f t="shared" si="1421"/>
        <v/>
      </c>
      <c r="G1426" s="6" t="str">
        <f t="shared" si="1421"/>
        <v/>
      </c>
      <c r="H1426" s="6" t="str">
        <f t="shared" si="1421"/>
        <v/>
      </c>
      <c r="I1426" s="6" t="str">
        <f t="shared" si="1421"/>
        <v/>
      </c>
      <c r="J1426" s="6" t="str">
        <f t="shared" si="1421"/>
        <v/>
      </c>
      <c r="K1426" s="6" t="str">
        <f t="shared" si="1421"/>
        <v/>
      </c>
      <c r="L1426" s="6" t="str">
        <f t="shared" si="1421"/>
        <v/>
      </c>
      <c r="M1426" s="6">
        <f t="shared" si="1421"/>
        <v>1</v>
      </c>
      <c r="N1426" s="6">
        <f t="shared" si="1421"/>
        <v>1</v>
      </c>
      <c r="O1426" s="6">
        <f t="shared" si="1421"/>
        <v>1</v>
      </c>
      <c r="P1426" s="6">
        <f t="shared" si="1421"/>
        <v>1</v>
      </c>
      <c r="Q1426" s="6">
        <f t="shared" si="1421"/>
        <v>1</v>
      </c>
      <c r="R1426" s="6">
        <f t="shared" si="1421"/>
        <v>1</v>
      </c>
    </row>
    <row r="1427" spans="1:18" ht="13">
      <c r="A1427" s="11" t="s">
        <v>874</v>
      </c>
      <c r="B1427" s="17">
        <f>VLOOKUP(A1427,list!A:P,16,FALSE)</f>
        <v>45792</v>
      </c>
      <c r="C1427" s="18">
        <f>VLOOKUP(A1427,list!A:P,3,FALSE)</f>
        <v>1420</v>
      </c>
      <c r="D1427" s="6" t="str">
        <f>VLOOKUP(A1427,list!A:P,12,FALSE)</f>
        <v>Glyfada</v>
      </c>
      <c r="E1427" s="6" t="str">
        <f t="shared" ref="E1427:R1427" si="1422">IF($B1427&lt;E$3,1,"")</f>
        <v/>
      </c>
      <c r="F1427" s="6" t="str">
        <f t="shared" si="1422"/>
        <v/>
      </c>
      <c r="G1427" s="6" t="str">
        <f t="shared" si="1422"/>
        <v/>
      </c>
      <c r="H1427" s="6" t="str">
        <f t="shared" si="1422"/>
        <v/>
      </c>
      <c r="I1427" s="6" t="str">
        <f t="shared" si="1422"/>
        <v/>
      </c>
      <c r="J1427" s="6" t="str">
        <f t="shared" si="1422"/>
        <v/>
      </c>
      <c r="K1427" s="6" t="str">
        <f t="shared" si="1422"/>
        <v/>
      </c>
      <c r="L1427" s="6">
        <f t="shared" si="1422"/>
        <v>1</v>
      </c>
      <c r="M1427" s="6">
        <f t="shared" si="1422"/>
        <v>1</v>
      </c>
      <c r="N1427" s="6">
        <f t="shared" si="1422"/>
        <v>1</v>
      </c>
      <c r="O1427" s="6">
        <f t="shared" si="1422"/>
        <v>1</v>
      </c>
      <c r="P1427" s="6">
        <f t="shared" si="1422"/>
        <v>1</v>
      </c>
      <c r="Q1427" s="6">
        <f t="shared" si="1422"/>
        <v>1</v>
      </c>
      <c r="R1427" s="6">
        <f t="shared" si="1422"/>
        <v>1</v>
      </c>
    </row>
    <row r="1428" spans="1:18" ht="13">
      <c r="A1428" s="11" t="s">
        <v>4725</v>
      </c>
      <c r="B1428" s="17">
        <f>VLOOKUP(A1428,list!A:P,16,FALSE)</f>
        <v>45718</v>
      </c>
      <c r="C1428" s="18">
        <f>VLOOKUP(A1428,list!A:P,3,FALSE)</f>
        <v>1250</v>
      </c>
      <c r="D1428" s="6" t="str">
        <f>VLOOKUP(A1428,list!A:P,12,FALSE)</f>
        <v>Glyfada</v>
      </c>
      <c r="E1428" s="6" t="str">
        <f t="shared" ref="E1428:R1428" si="1423">IF($B1428&lt;E$3,1,"")</f>
        <v/>
      </c>
      <c r="F1428" s="6" t="str">
        <f t="shared" si="1423"/>
        <v/>
      </c>
      <c r="G1428" s="6" t="str">
        <f t="shared" si="1423"/>
        <v/>
      </c>
      <c r="H1428" s="6" t="str">
        <f t="shared" si="1423"/>
        <v/>
      </c>
      <c r="I1428" s="6" t="str">
        <f t="shared" si="1423"/>
        <v/>
      </c>
      <c r="J1428" s="6">
        <f t="shared" si="1423"/>
        <v>1</v>
      </c>
      <c r="K1428" s="6">
        <f t="shared" si="1423"/>
        <v>1</v>
      </c>
      <c r="L1428" s="6">
        <f t="shared" si="1423"/>
        <v>1</v>
      </c>
      <c r="M1428" s="6">
        <f t="shared" si="1423"/>
        <v>1</v>
      </c>
      <c r="N1428" s="6">
        <f t="shared" si="1423"/>
        <v>1</v>
      </c>
      <c r="O1428" s="6">
        <f t="shared" si="1423"/>
        <v>1</v>
      </c>
      <c r="P1428" s="6">
        <f t="shared" si="1423"/>
        <v>1</v>
      </c>
      <c r="Q1428" s="6">
        <f t="shared" si="1423"/>
        <v>1</v>
      </c>
      <c r="R1428" s="6">
        <f t="shared" si="1423"/>
        <v>1</v>
      </c>
    </row>
    <row r="1429" spans="1:18" ht="13">
      <c r="A1429" s="11" t="s">
        <v>3036</v>
      </c>
      <c r="B1429" s="17">
        <f>VLOOKUP(A1429,list!A:P,16,FALSE)</f>
        <v>45781</v>
      </c>
      <c r="C1429" s="18">
        <f>VLOOKUP(A1429,list!A:P,3,FALSE)</f>
        <v>1070</v>
      </c>
      <c r="D1429" s="6" t="str">
        <f>VLOOKUP(A1429,list!A:P,12,FALSE)</f>
        <v>Glyfada</v>
      </c>
      <c r="E1429" s="6" t="str">
        <f t="shared" ref="E1429:R1429" si="1424">IF($B1429&lt;E$3,1,"")</f>
        <v/>
      </c>
      <c r="F1429" s="6" t="str">
        <f t="shared" si="1424"/>
        <v/>
      </c>
      <c r="G1429" s="6" t="str">
        <f t="shared" si="1424"/>
        <v/>
      </c>
      <c r="H1429" s="6" t="str">
        <f t="shared" si="1424"/>
        <v/>
      </c>
      <c r="I1429" s="6" t="str">
        <f t="shared" si="1424"/>
        <v/>
      </c>
      <c r="J1429" s="6" t="str">
        <f t="shared" si="1424"/>
        <v/>
      </c>
      <c r="K1429" s="6" t="str">
        <f t="shared" si="1424"/>
        <v/>
      </c>
      <c r="L1429" s="6">
        <f t="shared" si="1424"/>
        <v>1</v>
      </c>
      <c r="M1429" s="6">
        <f t="shared" si="1424"/>
        <v>1</v>
      </c>
      <c r="N1429" s="6">
        <f t="shared" si="1424"/>
        <v>1</v>
      </c>
      <c r="O1429" s="6">
        <f t="shared" si="1424"/>
        <v>1</v>
      </c>
      <c r="P1429" s="6">
        <f t="shared" si="1424"/>
        <v>1</v>
      </c>
      <c r="Q1429" s="6">
        <f t="shared" si="1424"/>
        <v>1</v>
      </c>
      <c r="R1429" s="6">
        <f t="shared" si="1424"/>
        <v>1</v>
      </c>
    </row>
    <row r="1430" spans="1:18" ht="13">
      <c r="A1430" s="11" t="s">
        <v>3039</v>
      </c>
      <c r="B1430" s="17">
        <f>VLOOKUP(A1430,list!A:P,16,FALSE)</f>
        <v>45680</v>
      </c>
      <c r="C1430" s="18">
        <f>VLOOKUP(A1430,list!A:P,3,FALSE)</f>
        <v>1540</v>
      </c>
      <c r="D1430" s="6" t="str">
        <f>VLOOKUP(A1430,list!A:P,12,FALSE)</f>
        <v>Glyfada</v>
      </c>
      <c r="E1430" s="6" t="str">
        <f t="shared" ref="E1430:R1430" si="1425">IF($B1430&lt;E$3,1,"")</f>
        <v/>
      </c>
      <c r="F1430" s="6" t="str">
        <f t="shared" si="1425"/>
        <v/>
      </c>
      <c r="G1430" s="6" t="str">
        <f t="shared" si="1425"/>
        <v/>
      </c>
      <c r="H1430" s="6">
        <f t="shared" si="1425"/>
        <v>1</v>
      </c>
      <c r="I1430" s="6">
        <f t="shared" si="1425"/>
        <v>1</v>
      </c>
      <c r="J1430" s="6">
        <f t="shared" si="1425"/>
        <v>1</v>
      </c>
      <c r="K1430" s="6">
        <f t="shared" si="1425"/>
        <v>1</v>
      </c>
      <c r="L1430" s="6">
        <f t="shared" si="1425"/>
        <v>1</v>
      </c>
      <c r="M1430" s="6">
        <f t="shared" si="1425"/>
        <v>1</v>
      </c>
      <c r="N1430" s="6">
        <f t="shared" si="1425"/>
        <v>1</v>
      </c>
      <c r="O1430" s="6">
        <f t="shared" si="1425"/>
        <v>1</v>
      </c>
      <c r="P1430" s="6">
        <f t="shared" si="1425"/>
        <v>1</v>
      </c>
      <c r="Q1430" s="6">
        <f t="shared" si="1425"/>
        <v>1</v>
      </c>
      <c r="R1430" s="6">
        <f t="shared" si="1425"/>
        <v>1</v>
      </c>
    </row>
    <row r="1431" spans="1:18" ht="13">
      <c r="A1431" s="11" t="s">
        <v>4397</v>
      </c>
      <c r="B1431" s="17">
        <f>VLOOKUP(A1431,list!A:P,16,FALSE)</f>
        <v>45907</v>
      </c>
      <c r="C1431" s="18">
        <f>VLOOKUP(A1431,list!A:P,3,FALSE)</f>
        <v>1920</v>
      </c>
      <c r="D1431" s="6" t="str">
        <f>VLOOKUP(A1431,list!A:P,12,FALSE)</f>
        <v>Voula</v>
      </c>
      <c r="E1431" s="6" t="str">
        <f t="shared" ref="E1431:R1431" si="1426">IF($B1431&lt;E$3,1,"")</f>
        <v/>
      </c>
      <c r="F1431" s="6" t="str">
        <f t="shared" si="1426"/>
        <v/>
      </c>
      <c r="G1431" s="6" t="str">
        <f t="shared" si="1426"/>
        <v/>
      </c>
      <c r="H1431" s="6" t="str">
        <f t="shared" si="1426"/>
        <v/>
      </c>
      <c r="I1431" s="6" t="str">
        <f t="shared" si="1426"/>
        <v/>
      </c>
      <c r="J1431" s="6" t="str">
        <f t="shared" si="1426"/>
        <v/>
      </c>
      <c r="K1431" s="6" t="str">
        <f t="shared" si="1426"/>
        <v/>
      </c>
      <c r="L1431" s="6" t="str">
        <f t="shared" si="1426"/>
        <v/>
      </c>
      <c r="M1431" s="6" t="str">
        <f t="shared" si="1426"/>
        <v/>
      </c>
      <c r="N1431" s="6" t="str">
        <f t="shared" si="1426"/>
        <v/>
      </c>
      <c r="O1431" s="6" t="str">
        <f t="shared" si="1426"/>
        <v/>
      </c>
      <c r="P1431" s="6">
        <f t="shared" si="1426"/>
        <v>1</v>
      </c>
      <c r="Q1431" s="6">
        <f t="shared" si="1426"/>
        <v>1</v>
      </c>
      <c r="R1431" s="6">
        <f t="shared" si="1426"/>
        <v>1</v>
      </c>
    </row>
    <row r="1432" spans="1:18" ht="13">
      <c r="A1432" s="11" t="s">
        <v>3042</v>
      </c>
      <c r="B1432" s="17">
        <f>VLOOKUP(A1432,list!A:P,16,FALSE)</f>
        <v>45627</v>
      </c>
      <c r="C1432" s="18">
        <f>VLOOKUP(A1432,list!A:P,3,FALSE)</f>
        <v>1450</v>
      </c>
      <c r="D1432" s="6" t="str">
        <f>VLOOKUP(A1432,list!A:P,12,FALSE)</f>
        <v>Glyfada</v>
      </c>
      <c r="E1432" s="6" t="str">
        <f t="shared" ref="E1432:R1432" si="1427">IF($B1432&lt;E$3,1,"")</f>
        <v/>
      </c>
      <c r="F1432" s="6" t="str">
        <f t="shared" si="1427"/>
        <v/>
      </c>
      <c r="G1432" s="6">
        <f t="shared" si="1427"/>
        <v>1</v>
      </c>
      <c r="H1432" s="6">
        <f t="shared" si="1427"/>
        <v>1</v>
      </c>
      <c r="I1432" s="6">
        <f t="shared" si="1427"/>
        <v>1</v>
      </c>
      <c r="J1432" s="6">
        <f t="shared" si="1427"/>
        <v>1</v>
      </c>
      <c r="K1432" s="6">
        <f t="shared" si="1427"/>
        <v>1</v>
      </c>
      <c r="L1432" s="6">
        <f t="shared" si="1427"/>
        <v>1</v>
      </c>
      <c r="M1432" s="6">
        <f t="shared" si="1427"/>
        <v>1</v>
      </c>
      <c r="N1432" s="6">
        <f t="shared" si="1427"/>
        <v>1</v>
      </c>
      <c r="O1432" s="6">
        <f t="shared" si="1427"/>
        <v>1</v>
      </c>
      <c r="P1432" s="6">
        <f t="shared" si="1427"/>
        <v>1</v>
      </c>
      <c r="Q1432" s="6">
        <f t="shared" si="1427"/>
        <v>1</v>
      </c>
      <c r="R1432" s="6">
        <f t="shared" si="1427"/>
        <v>1</v>
      </c>
    </row>
    <row r="1433" spans="1:18" ht="13">
      <c r="A1433" s="11" t="s">
        <v>4400</v>
      </c>
      <c r="B1433" s="17">
        <f>VLOOKUP(A1433,list!A:P,16,FALSE)</f>
        <v>45871</v>
      </c>
      <c r="C1433" s="18">
        <f>VLOOKUP(A1433,list!A:P,3,FALSE)</f>
        <v>2090</v>
      </c>
      <c r="D1433" s="6" t="str">
        <f>VLOOKUP(A1433,list!A:P,12,FALSE)</f>
        <v>Glyfada</v>
      </c>
      <c r="E1433" s="6" t="str">
        <f t="shared" ref="E1433:R1433" si="1428">IF($B1433&lt;E$3,1,"")</f>
        <v/>
      </c>
      <c r="F1433" s="6" t="str">
        <f t="shared" si="1428"/>
        <v/>
      </c>
      <c r="G1433" s="6" t="str">
        <f t="shared" si="1428"/>
        <v/>
      </c>
      <c r="H1433" s="6" t="str">
        <f t="shared" si="1428"/>
        <v/>
      </c>
      <c r="I1433" s="6" t="str">
        <f t="shared" si="1428"/>
        <v/>
      </c>
      <c r="J1433" s="6" t="str">
        <f t="shared" si="1428"/>
        <v/>
      </c>
      <c r="K1433" s="6" t="str">
        <f t="shared" si="1428"/>
        <v/>
      </c>
      <c r="L1433" s="6" t="str">
        <f t="shared" si="1428"/>
        <v/>
      </c>
      <c r="M1433" s="6" t="str">
        <f t="shared" si="1428"/>
        <v/>
      </c>
      <c r="N1433" s="6" t="str">
        <f t="shared" si="1428"/>
        <v/>
      </c>
      <c r="O1433" s="6">
        <f t="shared" si="1428"/>
        <v>1</v>
      </c>
      <c r="P1433" s="6">
        <f t="shared" si="1428"/>
        <v>1</v>
      </c>
      <c r="Q1433" s="6">
        <f t="shared" si="1428"/>
        <v>1</v>
      </c>
      <c r="R1433" s="6">
        <f t="shared" si="1428"/>
        <v>1</v>
      </c>
    </row>
    <row r="1434" spans="1:18" ht="13">
      <c r="A1434" s="11" t="s">
        <v>4403</v>
      </c>
      <c r="B1434" s="17">
        <f>VLOOKUP(A1434,list!A:P,16,FALSE)</f>
        <v>45629</v>
      </c>
      <c r="C1434" s="18">
        <f>VLOOKUP(A1434,list!A:P,3,FALSE)</f>
        <v>1910</v>
      </c>
      <c r="D1434" s="6" t="str">
        <f>VLOOKUP(A1434,list!A:P,12,FALSE)</f>
        <v>Glyfada</v>
      </c>
      <c r="E1434" s="6" t="str">
        <f t="shared" ref="E1434:R1434" si="1429">IF($B1434&lt;E$3,1,"")</f>
        <v/>
      </c>
      <c r="F1434" s="6" t="str">
        <f t="shared" si="1429"/>
        <v/>
      </c>
      <c r="G1434" s="6">
        <f t="shared" si="1429"/>
        <v>1</v>
      </c>
      <c r="H1434" s="6">
        <f t="shared" si="1429"/>
        <v>1</v>
      </c>
      <c r="I1434" s="6">
        <f t="shared" si="1429"/>
        <v>1</v>
      </c>
      <c r="J1434" s="6">
        <f t="shared" si="1429"/>
        <v>1</v>
      </c>
      <c r="K1434" s="6">
        <f t="shared" si="1429"/>
        <v>1</v>
      </c>
      <c r="L1434" s="6">
        <f t="shared" si="1429"/>
        <v>1</v>
      </c>
      <c r="M1434" s="6">
        <f t="shared" si="1429"/>
        <v>1</v>
      </c>
      <c r="N1434" s="6">
        <f t="shared" si="1429"/>
        <v>1</v>
      </c>
      <c r="O1434" s="6">
        <f t="shared" si="1429"/>
        <v>1</v>
      </c>
      <c r="P1434" s="6">
        <f t="shared" si="1429"/>
        <v>1</v>
      </c>
      <c r="Q1434" s="6">
        <f t="shared" si="1429"/>
        <v>1</v>
      </c>
      <c r="R1434" s="6">
        <f t="shared" si="1429"/>
        <v>1</v>
      </c>
    </row>
    <row r="1435" spans="1:18" ht="13">
      <c r="A1435" s="11" t="s">
        <v>3045</v>
      </c>
      <c r="B1435" s="17">
        <f>VLOOKUP(A1435,list!A:P,16,FALSE)</f>
        <v>45902</v>
      </c>
      <c r="C1435" s="18">
        <f>VLOOKUP(A1435,list!A:P,3,FALSE)</f>
        <v>1900</v>
      </c>
      <c r="D1435" s="6" t="str">
        <f>VLOOKUP(A1435,list!A:P,12,FALSE)</f>
        <v>Voula</v>
      </c>
      <c r="E1435" s="6" t="str">
        <f t="shared" ref="E1435:R1435" si="1430">IF($B1435&lt;E$3,1,"")</f>
        <v/>
      </c>
      <c r="F1435" s="6" t="str">
        <f t="shared" si="1430"/>
        <v/>
      </c>
      <c r="G1435" s="6" t="str">
        <f t="shared" si="1430"/>
        <v/>
      </c>
      <c r="H1435" s="6" t="str">
        <f t="shared" si="1430"/>
        <v/>
      </c>
      <c r="I1435" s="6" t="str">
        <f t="shared" si="1430"/>
        <v/>
      </c>
      <c r="J1435" s="6" t="str">
        <f t="shared" si="1430"/>
        <v/>
      </c>
      <c r="K1435" s="6" t="str">
        <f t="shared" si="1430"/>
        <v/>
      </c>
      <c r="L1435" s="6" t="str">
        <f t="shared" si="1430"/>
        <v/>
      </c>
      <c r="M1435" s="6" t="str">
        <f t="shared" si="1430"/>
        <v/>
      </c>
      <c r="N1435" s="6" t="str">
        <f t="shared" si="1430"/>
        <v/>
      </c>
      <c r="O1435" s="6" t="str">
        <f t="shared" si="1430"/>
        <v/>
      </c>
      <c r="P1435" s="6">
        <f t="shared" si="1430"/>
        <v>1</v>
      </c>
      <c r="Q1435" s="6">
        <f t="shared" si="1430"/>
        <v>1</v>
      </c>
      <c r="R1435" s="6">
        <f t="shared" si="1430"/>
        <v>1</v>
      </c>
    </row>
    <row r="1436" spans="1:18" ht="13">
      <c r="A1436" s="11" t="s">
        <v>4406</v>
      </c>
      <c r="B1436" s="17">
        <f>VLOOKUP(A1436,list!A:P,16,FALSE)</f>
        <v>45693</v>
      </c>
      <c r="C1436" s="18">
        <f>VLOOKUP(A1436,list!A:P,3,FALSE)</f>
        <v>2570</v>
      </c>
      <c r="D1436" s="6" t="str">
        <f>VLOOKUP(A1436,list!A:P,12,FALSE)</f>
        <v>Glyfada</v>
      </c>
      <c r="E1436" s="6" t="str">
        <f t="shared" ref="E1436:R1436" si="1431">IF($B1436&lt;E$3,1,"")</f>
        <v/>
      </c>
      <c r="F1436" s="6" t="str">
        <f t="shared" si="1431"/>
        <v/>
      </c>
      <c r="G1436" s="6" t="str">
        <f t="shared" si="1431"/>
        <v/>
      </c>
      <c r="H1436" s="6" t="str">
        <f t="shared" si="1431"/>
        <v/>
      </c>
      <c r="I1436" s="6">
        <f t="shared" si="1431"/>
        <v>1</v>
      </c>
      <c r="J1436" s="6">
        <f t="shared" si="1431"/>
        <v>1</v>
      </c>
      <c r="K1436" s="6">
        <f t="shared" si="1431"/>
        <v>1</v>
      </c>
      <c r="L1436" s="6">
        <f t="shared" si="1431"/>
        <v>1</v>
      </c>
      <c r="M1436" s="6">
        <f t="shared" si="1431"/>
        <v>1</v>
      </c>
      <c r="N1436" s="6">
        <f t="shared" si="1431"/>
        <v>1</v>
      </c>
      <c r="O1436" s="6">
        <f t="shared" si="1431"/>
        <v>1</v>
      </c>
      <c r="P1436" s="6">
        <f t="shared" si="1431"/>
        <v>1</v>
      </c>
      <c r="Q1436" s="6">
        <f t="shared" si="1431"/>
        <v>1</v>
      </c>
      <c r="R1436" s="6">
        <f t="shared" si="1431"/>
        <v>1</v>
      </c>
    </row>
    <row r="1437" spans="1:18" ht="13">
      <c r="A1437" s="11" t="s">
        <v>3048</v>
      </c>
      <c r="B1437" s="17">
        <f>VLOOKUP(A1437,list!A:P,16,FALSE)</f>
        <v>45664</v>
      </c>
      <c r="C1437" s="18">
        <f>VLOOKUP(A1437,list!A:P,3,FALSE)</f>
        <v>1530</v>
      </c>
      <c r="D1437" s="6" t="str">
        <f>VLOOKUP(A1437,list!A:P,12,FALSE)</f>
        <v>Glyfada</v>
      </c>
      <c r="E1437" s="6" t="str">
        <f t="shared" ref="E1437:R1437" si="1432">IF($B1437&lt;E$3,1,"")</f>
        <v/>
      </c>
      <c r="F1437" s="6" t="str">
        <f t="shared" si="1432"/>
        <v/>
      </c>
      <c r="G1437" s="6" t="str">
        <f t="shared" si="1432"/>
        <v/>
      </c>
      <c r="H1437" s="6">
        <f t="shared" si="1432"/>
        <v>1</v>
      </c>
      <c r="I1437" s="6">
        <f t="shared" si="1432"/>
        <v>1</v>
      </c>
      <c r="J1437" s="6">
        <f t="shared" si="1432"/>
        <v>1</v>
      </c>
      <c r="K1437" s="6">
        <f t="shared" si="1432"/>
        <v>1</v>
      </c>
      <c r="L1437" s="6">
        <f t="shared" si="1432"/>
        <v>1</v>
      </c>
      <c r="M1437" s="6">
        <f t="shared" si="1432"/>
        <v>1</v>
      </c>
      <c r="N1437" s="6">
        <f t="shared" si="1432"/>
        <v>1</v>
      </c>
      <c r="O1437" s="6">
        <f t="shared" si="1432"/>
        <v>1</v>
      </c>
      <c r="P1437" s="6">
        <f t="shared" si="1432"/>
        <v>1</v>
      </c>
      <c r="Q1437" s="6">
        <f t="shared" si="1432"/>
        <v>1</v>
      </c>
      <c r="R1437" s="6">
        <f t="shared" si="1432"/>
        <v>1</v>
      </c>
    </row>
    <row r="1438" spans="1:18" ht="13">
      <c r="A1438" s="11" t="s">
        <v>3051</v>
      </c>
      <c r="B1438" s="17">
        <f>VLOOKUP(A1438,list!A:P,16,FALSE)</f>
        <v>45932</v>
      </c>
      <c r="C1438" s="18">
        <f>VLOOKUP(A1438,list!A:P,3,FALSE)</f>
        <v>1460</v>
      </c>
      <c r="D1438" s="6" t="str">
        <f>VLOOKUP(A1438,list!A:P,12,FALSE)</f>
        <v>Glyfada</v>
      </c>
      <c r="E1438" s="6" t="str">
        <f t="shared" ref="E1438:R1438" si="1433">IF($B1438&lt;E$3,1,"")</f>
        <v/>
      </c>
      <c r="F1438" s="6" t="str">
        <f t="shared" si="1433"/>
        <v/>
      </c>
      <c r="G1438" s="6" t="str">
        <f t="shared" si="1433"/>
        <v/>
      </c>
      <c r="H1438" s="6" t="str">
        <f t="shared" si="1433"/>
        <v/>
      </c>
      <c r="I1438" s="6" t="str">
        <f t="shared" si="1433"/>
        <v/>
      </c>
      <c r="J1438" s="6" t="str">
        <f t="shared" si="1433"/>
        <v/>
      </c>
      <c r="K1438" s="6" t="str">
        <f t="shared" si="1433"/>
        <v/>
      </c>
      <c r="L1438" s="6" t="str">
        <f t="shared" si="1433"/>
        <v/>
      </c>
      <c r="M1438" s="6" t="str">
        <f t="shared" si="1433"/>
        <v/>
      </c>
      <c r="N1438" s="6" t="str">
        <f t="shared" si="1433"/>
        <v/>
      </c>
      <c r="O1438" s="6" t="str">
        <f t="shared" si="1433"/>
        <v/>
      </c>
      <c r="P1438" s="6" t="str">
        <f t="shared" si="1433"/>
        <v/>
      </c>
      <c r="Q1438" s="6">
        <f t="shared" si="1433"/>
        <v>1</v>
      </c>
      <c r="R1438" s="6">
        <f t="shared" si="1433"/>
        <v>1</v>
      </c>
    </row>
    <row r="1439" spans="1:18" ht="13">
      <c r="A1439" s="11" t="s">
        <v>3054</v>
      </c>
      <c r="B1439" s="17">
        <f>VLOOKUP(A1439,list!A:P,16,FALSE)</f>
        <v>45916</v>
      </c>
      <c r="C1439" s="18">
        <f>VLOOKUP(A1439,list!A:P,3,FALSE)</f>
        <v>1100</v>
      </c>
      <c r="D1439" s="6" t="str">
        <f>VLOOKUP(A1439,list!A:P,12,FALSE)</f>
        <v>Glyfada</v>
      </c>
      <c r="E1439" s="6" t="str">
        <f t="shared" ref="E1439:R1439" si="1434">IF($B1439&lt;E$3,1,"")</f>
        <v/>
      </c>
      <c r="F1439" s="6" t="str">
        <f t="shared" si="1434"/>
        <v/>
      </c>
      <c r="G1439" s="6" t="str">
        <f t="shared" si="1434"/>
        <v/>
      </c>
      <c r="H1439" s="6" t="str">
        <f t="shared" si="1434"/>
        <v/>
      </c>
      <c r="I1439" s="6" t="str">
        <f t="shared" si="1434"/>
        <v/>
      </c>
      <c r="J1439" s="6" t="str">
        <f t="shared" si="1434"/>
        <v/>
      </c>
      <c r="K1439" s="6" t="str">
        <f t="shared" si="1434"/>
        <v/>
      </c>
      <c r="L1439" s="6" t="str">
        <f t="shared" si="1434"/>
        <v/>
      </c>
      <c r="M1439" s="6" t="str">
        <f t="shared" si="1434"/>
        <v/>
      </c>
      <c r="N1439" s="6" t="str">
        <f t="shared" si="1434"/>
        <v/>
      </c>
      <c r="O1439" s="6" t="str">
        <f t="shared" si="1434"/>
        <v/>
      </c>
      <c r="P1439" s="6">
        <f t="shared" si="1434"/>
        <v>1</v>
      </c>
      <c r="Q1439" s="6">
        <f t="shared" si="1434"/>
        <v>1</v>
      </c>
      <c r="R1439" s="6">
        <f t="shared" si="1434"/>
        <v>1</v>
      </c>
    </row>
    <row r="1440" spans="1:18" ht="13">
      <c r="A1440" s="11" t="s">
        <v>877</v>
      </c>
      <c r="B1440" s="17">
        <f>VLOOKUP(A1440,list!A:P,16,FALSE)</f>
        <v>45797</v>
      </c>
      <c r="C1440" s="18">
        <f>VLOOKUP(A1440,list!A:P,3,FALSE)</f>
        <v>1110</v>
      </c>
      <c r="D1440" s="6" t="str">
        <f>VLOOKUP(A1440,list!A:P,12,FALSE)</f>
        <v>Glyfada</v>
      </c>
      <c r="E1440" s="6" t="str">
        <f t="shared" ref="E1440:R1440" si="1435">IF($B1440&lt;E$3,1,"")</f>
        <v/>
      </c>
      <c r="F1440" s="6" t="str">
        <f t="shared" si="1435"/>
        <v/>
      </c>
      <c r="G1440" s="6" t="str">
        <f t="shared" si="1435"/>
        <v/>
      </c>
      <c r="H1440" s="6" t="str">
        <f t="shared" si="1435"/>
        <v/>
      </c>
      <c r="I1440" s="6" t="str">
        <f t="shared" si="1435"/>
        <v/>
      </c>
      <c r="J1440" s="6" t="str">
        <f t="shared" si="1435"/>
        <v/>
      </c>
      <c r="K1440" s="6" t="str">
        <f t="shared" si="1435"/>
        <v/>
      </c>
      <c r="L1440" s="6">
        <f t="shared" si="1435"/>
        <v>1</v>
      </c>
      <c r="M1440" s="6">
        <f t="shared" si="1435"/>
        <v>1</v>
      </c>
      <c r="N1440" s="6">
        <f t="shared" si="1435"/>
        <v>1</v>
      </c>
      <c r="O1440" s="6">
        <f t="shared" si="1435"/>
        <v>1</v>
      </c>
      <c r="P1440" s="6">
        <f t="shared" si="1435"/>
        <v>1</v>
      </c>
      <c r="Q1440" s="6">
        <f t="shared" si="1435"/>
        <v>1</v>
      </c>
      <c r="R1440" s="6">
        <f t="shared" si="1435"/>
        <v>1</v>
      </c>
    </row>
    <row r="1441" spans="1:18" ht="13">
      <c r="A1441" s="11" t="s">
        <v>4409</v>
      </c>
      <c r="B1441" s="17">
        <f>VLOOKUP(A1441,list!A:P,16,FALSE)</f>
        <v>45743</v>
      </c>
      <c r="C1441" s="18">
        <f>VLOOKUP(A1441,list!A:P,3,FALSE)</f>
        <v>1720</v>
      </c>
      <c r="D1441" s="6" t="str">
        <f>VLOOKUP(A1441,list!A:P,12,FALSE)</f>
        <v>Glyfada</v>
      </c>
      <c r="E1441" s="6" t="str">
        <f t="shared" ref="E1441:R1441" si="1436">IF($B1441&lt;E$3,1,"")</f>
        <v/>
      </c>
      <c r="F1441" s="6" t="str">
        <f t="shared" si="1436"/>
        <v/>
      </c>
      <c r="G1441" s="6" t="str">
        <f t="shared" si="1436"/>
        <v/>
      </c>
      <c r="H1441" s="6" t="str">
        <f t="shared" si="1436"/>
        <v/>
      </c>
      <c r="I1441" s="6" t="str">
        <f t="shared" si="1436"/>
        <v/>
      </c>
      <c r="J1441" s="6">
        <f t="shared" si="1436"/>
        <v>1</v>
      </c>
      <c r="K1441" s="6">
        <f t="shared" si="1436"/>
        <v>1</v>
      </c>
      <c r="L1441" s="6">
        <f t="shared" si="1436"/>
        <v>1</v>
      </c>
      <c r="M1441" s="6">
        <f t="shared" si="1436"/>
        <v>1</v>
      </c>
      <c r="N1441" s="6">
        <f t="shared" si="1436"/>
        <v>1</v>
      </c>
      <c r="O1441" s="6">
        <f t="shared" si="1436"/>
        <v>1</v>
      </c>
      <c r="P1441" s="6">
        <f t="shared" si="1436"/>
        <v>1</v>
      </c>
      <c r="Q1441" s="6">
        <f t="shared" si="1436"/>
        <v>1</v>
      </c>
      <c r="R1441" s="6">
        <f t="shared" si="1436"/>
        <v>1</v>
      </c>
    </row>
    <row r="1442" spans="1:18" ht="13">
      <c r="A1442" s="11" t="s">
        <v>3057</v>
      </c>
      <c r="B1442" s="17">
        <f>VLOOKUP(A1442,list!A:P,16,FALSE)</f>
        <v>45672</v>
      </c>
      <c r="C1442" s="18">
        <f>VLOOKUP(A1442,list!A:P,3,FALSE)</f>
        <v>1540</v>
      </c>
      <c r="D1442" s="6" t="str">
        <f>VLOOKUP(A1442,list!A:P,12,FALSE)</f>
        <v>Glyfada</v>
      </c>
      <c r="E1442" s="6" t="str">
        <f t="shared" ref="E1442:R1442" si="1437">IF($B1442&lt;E$3,1,"")</f>
        <v/>
      </c>
      <c r="F1442" s="6" t="str">
        <f t="shared" si="1437"/>
        <v/>
      </c>
      <c r="G1442" s="6" t="str">
        <f t="shared" si="1437"/>
        <v/>
      </c>
      <c r="H1442" s="6">
        <f t="shared" si="1437"/>
        <v>1</v>
      </c>
      <c r="I1442" s="6">
        <f t="shared" si="1437"/>
        <v>1</v>
      </c>
      <c r="J1442" s="6">
        <f t="shared" si="1437"/>
        <v>1</v>
      </c>
      <c r="K1442" s="6">
        <f t="shared" si="1437"/>
        <v>1</v>
      </c>
      <c r="L1442" s="6">
        <f t="shared" si="1437"/>
        <v>1</v>
      </c>
      <c r="M1442" s="6">
        <f t="shared" si="1437"/>
        <v>1</v>
      </c>
      <c r="N1442" s="6">
        <f t="shared" si="1437"/>
        <v>1</v>
      </c>
      <c r="O1442" s="6">
        <f t="shared" si="1437"/>
        <v>1</v>
      </c>
      <c r="P1442" s="6">
        <f t="shared" si="1437"/>
        <v>1</v>
      </c>
      <c r="Q1442" s="6">
        <f t="shared" si="1437"/>
        <v>1</v>
      </c>
      <c r="R1442" s="6">
        <f t="shared" si="1437"/>
        <v>1</v>
      </c>
    </row>
    <row r="1443" spans="1:18" ht="13">
      <c r="A1443" s="11" t="s">
        <v>4411</v>
      </c>
      <c r="B1443" s="17">
        <f>VLOOKUP(A1443,list!A:P,16,FALSE)</f>
        <v>45937</v>
      </c>
      <c r="C1443" s="18">
        <f>VLOOKUP(A1443,list!A:P,3,FALSE)</f>
        <v>1540</v>
      </c>
      <c r="D1443" s="6" t="str">
        <f>VLOOKUP(A1443,list!A:P,12,FALSE)</f>
        <v>Glyfada</v>
      </c>
      <c r="E1443" s="6" t="str">
        <f t="shared" ref="E1443:R1443" si="1438">IF($B1443&lt;E$3,1,"")</f>
        <v/>
      </c>
      <c r="F1443" s="6" t="str">
        <f t="shared" si="1438"/>
        <v/>
      </c>
      <c r="G1443" s="6" t="str">
        <f t="shared" si="1438"/>
        <v/>
      </c>
      <c r="H1443" s="6" t="str">
        <f t="shared" si="1438"/>
        <v/>
      </c>
      <c r="I1443" s="6" t="str">
        <f t="shared" si="1438"/>
        <v/>
      </c>
      <c r="J1443" s="6" t="str">
        <f t="shared" si="1438"/>
        <v/>
      </c>
      <c r="K1443" s="6" t="str">
        <f t="shared" si="1438"/>
        <v/>
      </c>
      <c r="L1443" s="6" t="str">
        <f t="shared" si="1438"/>
        <v/>
      </c>
      <c r="M1443" s="6" t="str">
        <f t="shared" si="1438"/>
        <v/>
      </c>
      <c r="N1443" s="6" t="str">
        <f t="shared" si="1438"/>
        <v/>
      </c>
      <c r="O1443" s="6" t="str">
        <f t="shared" si="1438"/>
        <v/>
      </c>
      <c r="P1443" s="6" t="str">
        <f t="shared" si="1438"/>
        <v/>
      </c>
      <c r="Q1443" s="6">
        <f t="shared" si="1438"/>
        <v>1</v>
      </c>
      <c r="R1443" s="6">
        <f t="shared" si="1438"/>
        <v>1</v>
      </c>
    </row>
    <row r="1444" spans="1:18" ht="13">
      <c r="A1444" s="11" t="s">
        <v>4414</v>
      </c>
      <c r="B1444" s="17">
        <f>VLOOKUP(A1444,list!A:P,16,FALSE)</f>
        <v>45693</v>
      </c>
      <c r="C1444" s="18">
        <f>VLOOKUP(A1444,list!A:P,3,FALSE)</f>
        <v>1660</v>
      </c>
      <c r="D1444" s="6" t="str">
        <f>VLOOKUP(A1444,list!A:P,12,FALSE)</f>
        <v>Voula</v>
      </c>
      <c r="E1444" s="6" t="str">
        <f t="shared" ref="E1444:R1444" si="1439">IF($B1444&lt;E$3,1,"")</f>
        <v/>
      </c>
      <c r="F1444" s="6" t="str">
        <f t="shared" si="1439"/>
        <v/>
      </c>
      <c r="G1444" s="6" t="str">
        <f t="shared" si="1439"/>
        <v/>
      </c>
      <c r="H1444" s="6" t="str">
        <f t="shared" si="1439"/>
        <v/>
      </c>
      <c r="I1444" s="6">
        <f t="shared" si="1439"/>
        <v>1</v>
      </c>
      <c r="J1444" s="6">
        <f t="shared" si="1439"/>
        <v>1</v>
      </c>
      <c r="K1444" s="6">
        <f t="shared" si="1439"/>
        <v>1</v>
      </c>
      <c r="L1444" s="6">
        <f t="shared" si="1439"/>
        <v>1</v>
      </c>
      <c r="M1444" s="6">
        <f t="shared" si="1439"/>
        <v>1</v>
      </c>
      <c r="N1444" s="6">
        <f t="shared" si="1439"/>
        <v>1</v>
      </c>
      <c r="O1444" s="6">
        <f t="shared" si="1439"/>
        <v>1</v>
      </c>
      <c r="P1444" s="6">
        <f t="shared" si="1439"/>
        <v>1</v>
      </c>
      <c r="Q1444" s="6">
        <f t="shared" si="1439"/>
        <v>1</v>
      </c>
      <c r="R1444" s="6">
        <f t="shared" si="1439"/>
        <v>1</v>
      </c>
    </row>
    <row r="1445" spans="1:18" ht="13">
      <c r="A1445" s="11" t="s">
        <v>4417</v>
      </c>
      <c r="B1445" s="17">
        <f>VLOOKUP(A1445,list!A:P,16,FALSE)</f>
        <v>45718</v>
      </c>
      <c r="C1445" s="18">
        <f>VLOOKUP(A1445,list!A:P,3,FALSE)</f>
        <v>1820</v>
      </c>
      <c r="D1445" s="6" t="str">
        <f>VLOOKUP(A1445,list!A:P,12,FALSE)</f>
        <v>Glyfada</v>
      </c>
      <c r="E1445" s="6" t="str">
        <f t="shared" ref="E1445:R1445" si="1440">IF($B1445&lt;E$3,1,"")</f>
        <v/>
      </c>
      <c r="F1445" s="6" t="str">
        <f t="shared" si="1440"/>
        <v/>
      </c>
      <c r="G1445" s="6" t="str">
        <f t="shared" si="1440"/>
        <v/>
      </c>
      <c r="H1445" s="6" t="str">
        <f t="shared" si="1440"/>
        <v/>
      </c>
      <c r="I1445" s="6" t="str">
        <f t="shared" si="1440"/>
        <v/>
      </c>
      <c r="J1445" s="6">
        <f t="shared" si="1440"/>
        <v>1</v>
      </c>
      <c r="K1445" s="6">
        <f t="shared" si="1440"/>
        <v>1</v>
      </c>
      <c r="L1445" s="6">
        <f t="shared" si="1440"/>
        <v>1</v>
      </c>
      <c r="M1445" s="6">
        <f t="shared" si="1440"/>
        <v>1</v>
      </c>
      <c r="N1445" s="6">
        <f t="shared" si="1440"/>
        <v>1</v>
      </c>
      <c r="O1445" s="6">
        <f t="shared" si="1440"/>
        <v>1</v>
      </c>
      <c r="P1445" s="6">
        <f t="shared" si="1440"/>
        <v>1</v>
      </c>
      <c r="Q1445" s="6">
        <f t="shared" si="1440"/>
        <v>1</v>
      </c>
      <c r="R1445" s="6">
        <f t="shared" si="1440"/>
        <v>1</v>
      </c>
    </row>
    <row r="1446" spans="1:18" ht="13">
      <c r="A1446" s="11" t="s">
        <v>880</v>
      </c>
      <c r="B1446" s="17">
        <f>VLOOKUP(A1446,list!A:P,16,FALSE)</f>
        <v>45668</v>
      </c>
      <c r="C1446" s="18">
        <f>VLOOKUP(A1446,list!A:P,3,FALSE)</f>
        <v>870</v>
      </c>
      <c r="D1446" s="6" t="str">
        <f>VLOOKUP(A1446,list!A:P,12,FALSE)</f>
        <v>Voula</v>
      </c>
      <c r="E1446" s="6" t="str">
        <f t="shared" ref="E1446:R1446" si="1441">IF($B1446&lt;E$3,1,"")</f>
        <v/>
      </c>
      <c r="F1446" s="6" t="str">
        <f t="shared" si="1441"/>
        <v/>
      </c>
      <c r="G1446" s="6" t="str">
        <f t="shared" si="1441"/>
        <v/>
      </c>
      <c r="H1446" s="6">
        <f t="shared" si="1441"/>
        <v>1</v>
      </c>
      <c r="I1446" s="6">
        <f t="shared" si="1441"/>
        <v>1</v>
      </c>
      <c r="J1446" s="6">
        <f t="shared" si="1441"/>
        <v>1</v>
      </c>
      <c r="K1446" s="6">
        <f t="shared" si="1441"/>
        <v>1</v>
      </c>
      <c r="L1446" s="6">
        <f t="shared" si="1441"/>
        <v>1</v>
      </c>
      <c r="M1446" s="6">
        <f t="shared" si="1441"/>
        <v>1</v>
      </c>
      <c r="N1446" s="6">
        <f t="shared" si="1441"/>
        <v>1</v>
      </c>
      <c r="O1446" s="6">
        <f t="shared" si="1441"/>
        <v>1</v>
      </c>
      <c r="P1446" s="6">
        <f t="shared" si="1441"/>
        <v>1</v>
      </c>
      <c r="Q1446" s="6">
        <f t="shared" si="1441"/>
        <v>1</v>
      </c>
      <c r="R1446" s="6">
        <f t="shared" si="1441"/>
        <v>1</v>
      </c>
    </row>
    <row r="1447" spans="1:18" ht="13">
      <c r="A1447" s="11" t="s">
        <v>3060</v>
      </c>
      <c r="B1447" s="17">
        <f>VLOOKUP(A1447,list!A:P,16,FALSE)</f>
        <v>45690</v>
      </c>
      <c r="C1447" s="18">
        <f>VLOOKUP(A1447,list!A:P,3,FALSE)</f>
        <v>1520</v>
      </c>
      <c r="D1447" s="6" t="str">
        <f>VLOOKUP(A1447,list!A:P,12,FALSE)</f>
        <v>Glyfada</v>
      </c>
      <c r="E1447" s="6" t="str">
        <f t="shared" ref="E1447:R1447" si="1442">IF($B1447&lt;E$3,1,"")</f>
        <v/>
      </c>
      <c r="F1447" s="6" t="str">
        <f t="shared" si="1442"/>
        <v/>
      </c>
      <c r="G1447" s="6" t="str">
        <f t="shared" si="1442"/>
        <v/>
      </c>
      <c r="H1447" s="6" t="str">
        <f t="shared" si="1442"/>
        <v/>
      </c>
      <c r="I1447" s="6">
        <f t="shared" si="1442"/>
        <v>1</v>
      </c>
      <c r="J1447" s="6">
        <f t="shared" si="1442"/>
        <v>1</v>
      </c>
      <c r="K1447" s="6">
        <f t="shared" si="1442"/>
        <v>1</v>
      </c>
      <c r="L1447" s="6">
        <f t="shared" si="1442"/>
        <v>1</v>
      </c>
      <c r="M1447" s="6">
        <f t="shared" si="1442"/>
        <v>1</v>
      </c>
      <c r="N1447" s="6">
        <f t="shared" si="1442"/>
        <v>1</v>
      </c>
      <c r="O1447" s="6">
        <f t="shared" si="1442"/>
        <v>1</v>
      </c>
      <c r="P1447" s="6">
        <f t="shared" si="1442"/>
        <v>1</v>
      </c>
      <c r="Q1447" s="6">
        <f t="shared" si="1442"/>
        <v>1</v>
      </c>
      <c r="R1447" s="6">
        <f t="shared" si="1442"/>
        <v>1</v>
      </c>
    </row>
    <row r="1448" spans="1:18" ht="13">
      <c r="A1448" s="11" t="s">
        <v>3063</v>
      </c>
      <c r="B1448" s="17">
        <f>VLOOKUP(A1448,list!A:P,16,FALSE)</f>
        <v>46269</v>
      </c>
      <c r="C1448" s="18">
        <f>VLOOKUP(A1448,list!A:P,3,FALSE)</f>
        <v>1470</v>
      </c>
      <c r="D1448" s="6" t="str">
        <f>VLOOKUP(A1448,list!A:P,12,FALSE)</f>
        <v>Glyfada</v>
      </c>
      <c r="E1448" s="6" t="str">
        <f t="shared" ref="E1448:R1448" si="1443">IF($B1448&lt;E$3,1,"")</f>
        <v/>
      </c>
      <c r="F1448" s="6" t="str">
        <f t="shared" si="1443"/>
        <v/>
      </c>
      <c r="G1448" s="6" t="str">
        <f t="shared" si="1443"/>
        <v/>
      </c>
      <c r="H1448" s="6" t="str">
        <f t="shared" si="1443"/>
        <v/>
      </c>
      <c r="I1448" s="6" t="str">
        <f t="shared" si="1443"/>
        <v/>
      </c>
      <c r="J1448" s="6" t="str">
        <f t="shared" si="1443"/>
        <v/>
      </c>
      <c r="K1448" s="6" t="str">
        <f t="shared" si="1443"/>
        <v/>
      </c>
      <c r="L1448" s="6" t="str">
        <f t="shared" si="1443"/>
        <v/>
      </c>
      <c r="M1448" s="6" t="str">
        <f t="shared" si="1443"/>
        <v/>
      </c>
      <c r="N1448" s="6" t="str">
        <f t="shared" si="1443"/>
        <v/>
      </c>
      <c r="O1448" s="6" t="str">
        <f t="shared" si="1443"/>
        <v/>
      </c>
      <c r="P1448" s="6" t="str">
        <f t="shared" si="1443"/>
        <v/>
      </c>
      <c r="Q1448" s="6" t="str">
        <f t="shared" si="1443"/>
        <v/>
      </c>
      <c r="R1448" s="6" t="str">
        <f t="shared" si="1443"/>
        <v/>
      </c>
    </row>
    <row r="1449" spans="1:18" ht="13">
      <c r="A1449" s="11" t="s">
        <v>4420</v>
      </c>
      <c r="B1449" s="17">
        <f>VLOOKUP(A1449,list!A:P,16,FALSE)</f>
        <v>45749</v>
      </c>
      <c r="C1449" s="18">
        <f>VLOOKUP(A1449,list!A:P,3,FALSE)</f>
        <v>1810</v>
      </c>
      <c r="D1449" s="6" t="str">
        <f>VLOOKUP(A1449,list!A:P,12,FALSE)</f>
        <v>Glyfada</v>
      </c>
      <c r="E1449" s="6" t="str">
        <f t="shared" ref="E1449:R1449" si="1444">IF($B1449&lt;E$3,1,"")</f>
        <v/>
      </c>
      <c r="F1449" s="6" t="str">
        <f t="shared" si="1444"/>
        <v/>
      </c>
      <c r="G1449" s="6" t="str">
        <f t="shared" si="1444"/>
        <v/>
      </c>
      <c r="H1449" s="6" t="str">
        <f t="shared" si="1444"/>
        <v/>
      </c>
      <c r="I1449" s="6" t="str">
        <f t="shared" si="1444"/>
        <v/>
      </c>
      <c r="J1449" s="6" t="str">
        <f t="shared" si="1444"/>
        <v/>
      </c>
      <c r="K1449" s="6">
        <f t="shared" si="1444"/>
        <v>1</v>
      </c>
      <c r="L1449" s="6">
        <f t="shared" si="1444"/>
        <v>1</v>
      </c>
      <c r="M1449" s="6">
        <f t="shared" si="1444"/>
        <v>1</v>
      </c>
      <c r="N1449" s="6">
        <f t="shared" si="1444"/>
        <v>1</v>
      </c>
      <c r="O1449" s="6">
        <f t="shared" si="1444"/>
        <v>1</v>
      </c>
      <c r="P1449" s="6">
        <f t="shared" si="1444"/>
        <v>1</v>
      </c>
      <c r="Q1449" s="6">
        <f t="shared" si="1444"/>
        <v>1</v>
      </c>
      <c r="R1449" s="6">
        <f t="shared" si="1444"/>
        <v>1</v>
      </c>
    </row>
    <row r="1450" spans="1:18" ht="13">
      <c r="A1450" s="11" t="s">
        <v>4423</v>
      </c>
      <c r="B1450" s="17">
        <f>VLOOKUP(A1450,list!A:P,16,FALSE)</f>
        <v>45734</v>
      </c>
      <c r="C1450" s="18">
        <f>VLOOKUP(A1450,list!A:P,3,FALSE)</f>
        <v>1410</v>
      </c>
      <c r="D1450" s="6" t="str">
        <f>VLOOKUP(A1450,list!A:P,12,FALSE)</f>
        <v>Glyfada</v>
      </c>
      <c r="E1450" s="6" t="str">
        <f t="shared" ref="E1450:R1450" si="1445">IF($B1450&lt;E$3,1,"")</f>
        <v/>
      </c>
      <c r="F1450" s="6" t="str">
        <f t="shared" si="1445"/>
        <v/>
      </c>
      <c r="G1450" s="6" t="str">
        <f t="shared" si="1445"/>
        <v/>
      </c>
      <c r="H1450" s="6" t="str">
        <f t="shared" si="1445"/>
        <v/>
      </c>
      <c r="I1450" s="6" t="str">
        <f t="shared" si="1445"/>
        <v/>
      </c>
      <c r="J1450" s="6">
        <f t="shared" si="1445"/>
        <v>1</v>
      </c>
      <c r="K1450" s="6">
        <f t="shared" si="1445"/>
        <v>1</v>
      </c>
      <c r="L1450" s="6">
        <f t="shared" si="1445"/>
        <v>1</v>
      </c>
      <c r="M1450" s="6">
        <f t="shared" si="1445"/>
        <v>1</v>
      </c>
      <c r="N1450" s="6">
        <f t="shared" si="1445"/>
        <v>1</v>
      </c>
      <c r="O1450" s="6">
        <f t="shared" si="1445"/>
        <v>1</v>
      </c>
      <c r="P1450" s="6">
        <f t="shared" si="1445"/>
        <v>1</v>
      </c>
      <c r="Q1450" s="6">
        <f t="shared" si="1445"/>
        <v>1</v>
      </c>
      <c r="R1450" s="6">
        <f t="shared" si="1445"/>
        <v>1</v>
      </c>
    </row>
    <row r="1451" spans="1:18" ht="13">
      <c r="A1451" s="11" t="s">
        <v>3066</v>
      </c>
      <c r="B1451" s="17">
        <f>VLOOKUP(A1451,list!A:P,16,FALSE)</f>
        <v>45659</v>
      </c>
      <c r="C1451" s="18">
        <f>VLOOKUP(A1451,list!A:P,3,FALSE)</f>
        <v>1200</v>
      </c>
      <c r="D1451" s="6" t="str">
        <f>VLOOKUP(A1451,list!A:P,12,FALSE)</f>
        <v>Glyfada</v>
      </c>
      <c r="E1451" s="6" t="str">
        <f t="shared" ref="E1451:R1451" si="1446">IF($B1451&lt;E$3,1,"")</f>
        <v/>
      </c>
      <c r="F1451" s="6" t="str">
        <f t="shared" si="1446"/>
        <v/>
      </c>
      <c r="G1451" s="6" t="str">
        <f t="shared" si="1446"/>
        <v/>
      </c>
      <c r="H1451" s="6">
        <f t="shared" si="1446"/>
        <v>1</v>
      </c>
      <c r="I1451" s="6">
        <f t="shared" si="1446"/>
        <v>1</v>
      </c>
      <c r="J1451" s="6">
        <f t="shared" si="1446"/>
        <v>1</v>
      </c>
      <c r="K1451" s="6">
        <f t="shared" si="1446"/>
        <v>1</v>
      </c>
      <c r="L1451" s="6">
        <f t="shared" si="1446"/>
        <v>1</v>
      </c>
      <c r="M1451" s="6">
        <f t="shared" si="1446"/>
        <v>1</v>
      </c>
      <c r="N1451" s="6">
        <f t="shared" si="1446"/>
        <v>1</v>
      </c>
      <c r="O1451" s="6">
        <f t="shared" si="1446"/>
        <v>1</v>
      </c>
      <c r="P1451" s="6">
        <f t="shared" si="1446"/>
        <v>1</v>
      </c>
      <c r="Q1451" s="6">
        <f t="shared" si="1446"/>
        <v>1</v>
      </c>
      <c r="R1451" s="6">
        <f t="shared" si="1446"/>
        <v>1</v>
      </c>
    </row>
    <row r="1452" spans="1:18" ht="13">
      <c r="A1452" s="11" t="s">
        <v>4426</v>
      </c>
      <c r="B1452" s="17">
        <f>VLOOKUP(A1452,list!A:P,16,FALSE)</f>
        <v>45731</v>
      </c>
      <c r="C1452" s="18">
        <f>VLOOKUP(A1452,list!A:P,3,FALSE)</f>
        <v>2130</v>
      </c>
      <c r="D1452" s="6" t="str">
        <f>VLOOKUP(A1452,list!A:P,12,FALSE)</f>
        <v>Voula</v>
      </c>
      <c r="E1452" s="6" t="str">
        <f t="shared" ref="E1452:R1452" si="1447">IF($B1452&lt;E$3,1,"")</f>
        <v/>
      </c>
      <c r="F1452" s="6" t="str">
        <f t="shared" si="1447"/>
        <v/>
      </c>
      <c r="G1452" s="6" t="str">
        <f t="shared" si="1447"/>
        <v/>
      </c>
      <c r="H1452" s="6" t="str">
        <f t="shared" si="1447"/>
        <v/>
      </c>
      <c r="I1452" s="6" t="str">
        <f t="shared" si="1447"/>
        <v/>
      </c>
      <c r="J1452" s="6">
        <f t="shared" si="1447"/>
        <v>1</v>
      </c>
      <c r="K1452" s="6">
        <f t="shared" si="1447"/>
        <v>1</v>
      </c>
      <c r="L1452" s="6">
        <f t="shared" si="1447"/>
        <v>1</v>
      </c>
      <c r="M1452" s="6">
        <f t="shared" si="1447"/>
        <v>1</v>
      </c>
      <c r="N1452" s="6">
        <f t="shared" si="1447"/>
        <v>1</v>
      </c>
      <c r="O1452" s="6">
        <f t="shared" si="1447"/>
        <v>1</v>
      </c>
      <c r="P1452" s="6">
        <f t="shared" si="1447"/>
        <v>1</v>
      </c>
      <c r="Q1452" s="6">
        <f t="shared" si="1447"/>
        <v>1</v>
      </c>
      <c r="R1452" s="6">
        <f t="shared" si="1447"/>
        <v>1</v>
      </c>
    </row>
    <row r="1453" spans="1:18" ht="13">
      <c r="A1453" s="11" t="s">
        <v>883</v>
      </c>
      <c r="B1453" s="17">
        <f>VLOOKUP(A1453,list!A:P,16,FALSE)</f>
        <v>45797</v>
      </c>
      <c r="C1453" s="18">
        <f>VLOOKUP(A1453,list!A:P,3,FALSE)</f>
        <v>980</v>
      </c>
      <c r="D1453" s="6" t="str">
        <f>VLOOKUP(A1453,list!A:P,12,FALSE)</f>
        <v>Glyfada</v>
      </c>
      <c r="E1453" s="6" t="str">
        <f t="shared" ref="E1453:R1453" si="1448">IF($B1453&lt;E$3,1,"")</f>
        <v/>
      </c>
      <c r="F1453" s="6" t="str">
        <f t="shared" si="1448"/>
        <v/>
      </c>
      <c r="G1453" s="6" t="str">
        <f t="shared" si="1448"/>
        <v/>
      </c>
      <c r="H1453" s="6" t="str">
        <f t="shared" si="1448"/>
        <v/>
      </c>
      <c r="I1453" s="6" t="str">
        <f t="shared" si="1448"/>
        <v/>
      </c>
      <c r="J1453" s="6" t="str">
        <f t="shared" si="1448"/>
        <v/>
      </c>
      <c r="K1453" s="6" t="str">
        <f t="shared" si="1448"/>
        <v/>
      </c>
      <c r="L1453" s="6">
        <f t="shared" si="1448"/>
        <v>1</v>
      </c>
      <c r="M1453" s="6">
        <f t="shared" si="1448"/>
        <v>1</v>
      </c>
      <c r="N1453" s="6">
        <f t="shared" si="1448"/>
        <v>1</v>
      </c>
      <c r="O1453" s="6">
        <f t="shared" si="1448"/>
        <v>1</v>
      </c>
      <c r="P1453" s="6">
        <f t="shared" si="1448"/>
        <v>1</v>
      </c>
      <c r="Q1453" s="6">
        <f t="shared" si="1448"/>
        <v>1</v>
      </c>
      <c r="R1453" s="6">
        <f t="shared" si="1448"/>
        <v>1</v>
      </c>
    </row>
    <row r="1454" spans="1:18" ht="13">
      <c r="A1454" s="11" t="s">
        <v>3069</v>
      </c>
      <c r="B1454" s="17">
        <f>VLOOKUP(A1454,list!A:P,16,FALSE)</f>
        <v>46158</v>
      </c>
      <c r="C1454" s="18">
        <f>VLOOKUP(A1454,list!A:P,3,FALSE)</f>
        <v>1510</v>
      </c>
      <c r="D1454" s="6" t="str">
        <f>VLOOKUP(A1454,list!A:P,12,FALSE)</f>
        <v>Voula</v>
      </c>
      <c r="E1454" s="6" t="str">
        <f t="shared" ref="E1454:R1454" si="1449">IF($B1454&lt;E$3,1,"")</f>
        <v/>
      </c>
      <c r="F1454" s="6" t="str">
        <f t="shared" si="1449"/>
        <v/>
      </c>
      <c r="G1454" s="6" t="str">
        <f t="shared" si="1449"/>
        <v/>
      </c>
      <c r="H1454" s="6" t="str">
        <f t="shared" si="1449"/>
        <v/>
      </c>
      <c r="I1454" s="6" t="str">
        <f t="shared" si="1449"/>
        <v/>
      </c>
      <c r="J1454" s="6" t="str">
        <f t="shared" si="1449"/>
        <v/>
      </c>
      <c r="K1454" s="6" t="str">
        <f t="shared" si="1449"/>
        <v/>
      </c>
      <c r="L1454" s="6" t="str">
        <f t="shared" si="1449"/>
        <v/>
      </c>
      <c r="M1454" s="6" t="str">
        <f t="shared" si="1449"/>
        <v/>
      </c>
      <c r="N1454" s="6" t="str">
        <f t="shared" si="1449"/>
        <v/>
      </c>
      <c r="O1454" s="6" t="str">
        <f t="shared" si="1449"/>
        <v/>
      </c>
      <c r="P1454" s="6" t="str">
        <f t="shared" si="1449"/>
        <v/>
      </c>
      <c r="Q1454" s="6" t="str">
        <f t="shared" si="1449"/>
        <v/>
      </c>
      <c r="R1454" s="6" t="str">
        <f t="shared" si="1449"/>
        <v/>
      </c>
    </row>
    <row r="1455" spans="1:18" ht="13">
      <c r="A1455" s="11" t="s">
        <v>4429</v>
      </c>
      <c r="B1455" s="17">
        <f>VLOOKUP(A1455,list!A:P,16,FALSE)</f>
        <v>45610</v>
      </c>
      <c r="C1455" s="18">
        <f>VLOOKUP(A1455,list!A:P,3,FALSE)</f>
        <v>2320</v>
      </c>
      <c r="D1455" s="6" t="str">
        <f>VLOOKUP(A1455,list!A:P,12,FALSE)</f>
        <v>Glyfada</v>
      </c>
      <c r="E1455" s="6" t="str">
        <f t="shared" ref="E1455:R1455" si="1450">IF($B1455&lt;E$3,1,"")</f>
        <v/>
      </c>
      <c r="F1455" s="6">
        <f t="shared" si="1450"/>
        <v>1</v>
      </c>
      <c r="G1455" s="6">
        <f t="shared" si="1450"/>
        <v>1</v>
      </c>
      <c r="H1455" s="6">
        <f t="shared" si="1450"/>
        <v>1</v>
      </c>
      <c r="I1455" s="6">
        <f t="shared" si="1450"/>
        <v>1</v>
      </c>
      <c r="J1455" s="6">
        <f t="shared" si="1450"/>
        <v>1</v>
      </c>
      <c r="K1455" s="6">
        <f t="shared" si="1450"/>
        <v>1</v>
      </c>
      <c r="L1455" s="6">
        <f t="shared" si="1450"/>
        <v>1</v>
      </c>
      <c r="M1455" s="6">
        <f t="shared" si="1450"/>
        <v>1</v>
      </c>
      <c r="N1455" s="6">
        <f t="shared" si="1450"/>
        <v>1</v>
      </c>
      <c r="O1455" s="6">
        <f t="shared" si="1450"/>
        <v>1</v>
      </c>
      <c r="P1455" s="6">
        <f t="shared" si="1450"/>
        <v>1</v>
      </c>
      <c r="Q1455" s="6">
        <f t="shared" si="1450"/>
        <v>1</v>
      </c>
      <c r="R1455" s="6">
        <f t="shared" si="1450"/>
        <v>1</v>
      </c>
    </row>
    <row r="1456" spans="1:18" ht="13">
      <c r="A1456" s="11" t="s">
        <v>3072</v>
      </c>
      <c r="B1456" s="17">
        <f>VLOOKUP(A1456,list!A:P,16,FALSE)</f>
        <v>45923</v>
      </c>
      <c r="C1456" s="18">
        <f>VLOOKUP(A1456,list!A:P,3,FALSE)</f>
        <v>1230</v>
      </c>
      <c r="D1456" s="6" t="str">
        <f>VLOOKUP(A1456,list!A:P,12,FALSE)</f>
        <v>Voula</v>
      </c>
      <c r="E1456" s="6" t="str">
        <f t="shared" ref="E1456:R1456" si="1451">IF($B1456&lt;E$3,1,"")</f>
        <v/>
      </c>
      <c r="F1456" s="6" t="str">
        <f t="shared" si="1451"/>
        <v/>
      </c>
      <c r="G1456" s="6" t="str">
        <f t="shared" si="1451"/>
        <v/>
      </c>
      <c r="H1456" s="6" t="str">
        <f t="shared" si="1451"/>
        <v/>
      </c>
      <c r="I1456" s="6" t="str">
        <f t="shared" si="1451"/>
        <v/>
      </c>
      <c r="J1456" s="6" t="str">
        <f t="shared" si="1451"/>
        <v/>
      </c>
      <c r="K1456" s="6" t="str">
        <f t="shared" si="1451"/>
        <v/>
      </c>
      <c r="L1456" s="6" t="str">
        <f t="shared" si="1451"/>
        <v/>
      </c>
      <c r="M1456" s="6" t="str">
        <f t="shared" si="1451"/>
        <v/>
      </c>
      <c r="N1456" s="6" t="str">
        <f t="shared" si="1451"/>
        <v/>
      </c>
      <c r="O1456" s="6" t="str">
        <f t="shared" si="1451"/>
        <v/>
      </c>
      <c r="P1456" s="6">
        <f t="shared" si="1451"/>
        <v>1</v>
      </c>
      <c r="Q1456" s="6">
        <f t="shared" si="1451"/>
        <v>1</v>
      </c>
      <c r="R1456" s="6">
        <f t="shared" si="1451"/>
        <v>1</v>
      </c>
    </row>
    <row r="1457" spans="1:18" ht="13">
      <c r="A1457" s="11" t="s">
        <v>886</v>
      </c>
      <c r="B1457" s="17">
        <f>VLOOKUP(A1457,list!A:P,16,FALSE)</f>
        <v>46266</v>
      </c>
      <c r="C1457" s="18">
        <f>VLOOKUP(A1457,list!A:P,3,FALSE)</f>
        <v>1130</v>
      </c>
      <c r="D1457" s="6" t="str">
        <f>VLOOKUP(A1457,list!A:P,12,FALSE)</f>
        <v>Glyfada</v>
      </c>
      <c r="E1457" s="6" t="str">
        <f t="shared" ref="E1457:R1457" si="1452">IF($B1457&lt;E$3,1,"")</f>
        <v/>
      </c>
      <c r="F1457" s="6" t="str">
        <f t="shared" si="1452"/>
        <v/>
      </c>
      <c r="G1457" s="6" t="str">
        <f t="shared" si="1452"/>
        <v/>
      </c>
      <c r="H1457" s="6" t="str">
        <f t="shared" si="1452"/>
        <v/>
      </c>
      <c r="I1457" s="6" t="str">
        <f t="shared" si="1452"/>
        <v/>
      </c>
      <c r="J1457" s="6" t="str">
        <f t="shared" si="1452"/>
        <v/>
      </c>
      <c r="K1457" s="6" t="str">
        <f t="shared" si="1452"/>
        <v/>
      </c>
      <c r="L1457" s="6" t="str">
        <f t="shared" si="1452"/>
        <v/>
      </c>
      <c r="M1457" s="6" t="str">
        <f t="shared" si="1452"/>
        <v/>
      </c>
      <c r="N1457" s="6" t="str">
        <f t="shared" si="1452"/>
        <v/>
      </c>
      <c r="O1457" s="6" t="str">
        <f t="shared" si="1452"/>
        <v/>
      </c>
      <c r="P1457" s="6" t="str">
        <f t="shared" si="1452"/>
        <v/>
      </c>
      <c r="Q1457" s="6" t="str">
        <f t="shared" si="1452"/>
        <v/>
      </c>
      <c r="R1457" s="6" t="str">
        <f t="shared" si="1452"/>
        <v/>
      </c>
    </row>
    <row r="1458" spans="1:18" ht="13">
      <c r="A1458" s="11" t="s">
        <v>3075</v>
      </c>
      <c r="B1458" s="17">
        <f>VLOOKUP(A1458,list!A:P,16,FALSE)</f>
        <v>45701</v>
      </c>
      <c r="C1458" s="18">
        <f>VLOOKUP(A1458,list!A:P,3,FALSE)</f>
        <v>1340</v>
      </c>
      <c r="D1458" s="6" t="str">
        <f>VLOOKUP(A1458,list!A:P,12,FALSE)</f>
        <v>Glyfada</v>
      </c>
      <c r="E1458" s="6" t="str">
        <f t="shared" ref="E1458:R1458" si="1453">IF($B1458&lt;E$3,1,"")</f>
        <v/>
      </c>
      <c r="F1458" s="6" t="str">
        <f t="shared" si="1453"/>
        <v/>
      </c>
      <c r="G1458" s="6" t="str">
        <f t="shared" si="1453"/>
        <v/>
      </c>
      <c r="H1458" s="6" t="str">
        <f t="shared" si="1453"/>
        <v/>
      </c>
      <c r="I1458" s="6">
        <f t="shared" si="1453"/>
        <v>1</v>
      </c>
      <c r="J1458" s="6">
        <f t="shared" si="1453"/>
        <v>1</v>
      </c>
      <c r="K1458" s="6">
        <f t="shared" si="1453"/>
        <v>1</v>
      </c>
      <c r="L1458" s="6">
        <f t="shared" si="1453"/>
        <v>1</v>
      </c>
      <c r="M1458" s="6">
        <f t="shared" si="1453"/>
        <v>1</v>
      </c>
      <c r="N1458" s="6">
        <f t="shared" si="1453"/>
        <v>1</v>
      </c>
      <c r="O1458" s="6">
        <f t="shared" si="1453"/>
        <v>1</v>
      </c>
      <c r="P1458" s="6">
        <f t="shared" si="1453"/>
        <v>1</v>
      </c>
      <c r="Q1458" s="6">
        <f t="shared" si="1453"/>
        <v>1</v>
      </c>
      <c r="R1458" s="6">
        <f t="shared" si="1453"/>
        <v>1</v>
      </c>
    </row>
    <row r="1459" spans="1:18" ht="13">
      <c r="A1459" s="11" t="s">
        <v>889</v>
      </c>
      <c r="B1459" s="17">
        <f>VLOOKUP(A1459,list!A:P,16,FALSE)</f>
        <v>45755</v>
      </c>
      <c r="C1459" s="18">
        <f>VLOOKUP(A1459,list!A:P,3,FALSE)</f>
        <v>1080</v>
      </c>
      <c r="D1459" s="6" t="str">
        <f>VLOOKUP(A1459,list!A:P,12,FALSE)</f>
        <v>Glyfada</v>
      </c>
      <c r="E1459" s="6" t="str">
        <f t="shared" ref="E1459:R1459" si="1454">IF($B1459&lt;E$3,1,"")</f>
        <v/>
      </c>
      <c r="F1459" s="6" t="str">
        <f t="shared" si="1454"/>
        <v/>
      </c>
      <c r="G1459" s="6" t="str">
        <f t="shared" si="1454"/>
        <v/>
      </c>
      <c r="H1459" s="6" t="str">
        <f t="shared" si="1454"/>
        <v/>
      </c>
      <c r="I1459" s="6" t="str">
        <f t="shared" si="1454"/>
        <v/>
      </c>
      <c r="J1459" s="6" t="str">
        <f t="shared" si="1454"/>
        <v/>
      </c>
      <c r="K1459" s="6">
        <f t="shared" si="1454"/>
        <v>1</v>
      </c>
      <c r="L1459" s="6">
        <f t="shared" si="1454"/>
        <v>1</v>
      </c>
      <c r="M1459" s="6">
        <f t="shared" si="1454"/>
        <v>1</v>
      </c>
      <c r="N1459" s="6">
        <f t="shared" si="1454"/>
        <v>1</v>
      </c>
      <c r="O1459" s="6">
        <f t="shared" si="1454"/>
        <v>1</v>
      </c>
      <c r="P1459" s="6">
        <f t="shared" si="1454"/>
        <v>1</v>
      </c>
      <c r="Q1459" s="6">
        <f t="shared" si="1454"/>
        <v>1</v>
      </c>
      <c r="R1459" s="6">
        <f t="shared" si="1454"/>
        <v>1</v>
      </c>
    </row>
    <row r="1460" spans="1:18" ht="13">
      <c r="A1460" s="11" t="s">
        <v>4432</v>
      </c>
      <c r="B1460" s="17">
        <f>VLOOKUP(A1460,list!A:P,16,FALSE)</f>
        <v>45829</v>
      </c>
      <c r="C1460" s="18">
        <f>VLOOKUP(A1460,list!A:P,3,FALSE)</f>
        <v>1740</v>
      </c>
      <c r="D1460" s="6" t="str">
        <f>VLOOKUP(A1460,list!A:P,12,FALSE)</f>
        <v>Glyfada</v>
      </c>
      <c r="E1460" s="6" t="str">
        <f t="shared" ref="E1460:R1460" si="1455">IF($B1460&lt;E$3,1,"")</f>
        <v/>
      </c>
      <c r="F1460" s="6" t="str">
        <f t="shared" si="1455"/>
        <v/>
      </c>
      <c r="G1460" s="6" t="str">
        <f t="shared" si="1455"/>
        <v/>
      </c>
      <c r="H1460" s="6" t="str">
        <f t="shared" si="1455"/>
        <v/>
      </c>
      <c r="I1460" s="6" t="str">
        <f t="shared" si="1455"/>
        <v/>
      </c>
      <c r="J1460" s="6" t="str">
        <f t="shared" si="1455"/>
        <v/>
      </c>
      <c r="K1460" s="6" t="str">
        <f t="shared" si="1455"/>
        <v/>
      </c>
      <c r="L1460" s="6" t="str">
        <f t="shared" si="1455"/>
        <v/>
      </c>
      <c r="M1460" s="6">
        <f t="shared" si="1455"/>
        <v>1</v>
      </c>
      <c r="N1460" s="6">
        <f t="shared" si="1455"/>
        <v>1</v>
      </c>
      <c r="O1460" s="6">
        <f t="shared" si="1455"/>
        <v>1</v>
      </c>
      <c r="P1460" s="6">
        <f t="shared" si="1455"/>
        <v>1</v>
      </c>
      <c r="Q1460" s="6">
        <f t="shared" si="1455"/>
        <v>1</v>
      </c>
      <c r="R1460" s="6">
        <f t="shared" si="1455"/>
        <v>1</v>
      </c>
    </row>
    <row r="1461" spans="1:18" ht="13">
      <c r="A1461" s="11" t="s">
        <v>4435</v>
      </c>
      <c r="B1461" s="17">
        <f>VLOOKUP(A1461,list!A:P,16,FALSE)</f>
        <v>45806</v>
      </c>
      <c r="C1461" s="18">
        <f>VLOOKUP(A1461,list!A:P,3,FALSE)</f>
        <v>2220</v>
      </c>
      <c r="D1461" s="6" t="str">
        <f>VLOOKUP(A1461,list!A:P,12,FALSE)</f>
        <v>Glyfada</v>
      </c>
      <c r="E1461" s="6" t="str">
        <f t="shared" ref="E1461:R1461" si="1456">IF($B1461&lt;E$3,1,"")</f>
        <v/>
      </c>
      <c r="F1461" s="6" t="str">
        <f t="shared" si="1456"/>
        <v/>
      </c>
      <c r="G1461" s="6" t="str">
        <f t="shared" si="1456"/>
        <v/>
      </c>
      <c r="H1461" s="6" t="str">
        <f t="shared" si="1456"/>
        <v/>
      </c>
      <c r="I1461" s="6" t="str">
        <f t="shared" si="1456"/>
        <v/>
      </c>
      <c r="J1461" s="6" t="str">
        <f t="shared" si="1456"/>
        <v/>
      </c>
      <c r="K1461" s="6" t="str">
        <f t="shared" si="1456"/>
        <v/>
      </c>
      <c r="L1461" s="6">
        <f t="shared" si="1456"/>
        <v>1</v>
      </c>
      <c r="M1461" s="6">
        <f t="shared" si="1456"/>
        <v>1</v>
      </c>
      <c r="N1461" s="6">
        <f t="shared" si="1456"/>
        <v>1</v>
      </c>
      <c r="O1461" s="6">
        <f t="shared" si="1456"/>
        <v>1</v>
      </c>
      <c r="P1461" s="6">
        <f t="shared" si="1456"/>
        <v>1</v>
      </c>
      <c r="Q1461" s="6">
        <f t="shared" si="1456"/>
        <v>1</v>
      </c>
      <c r="R1461" s="6">
        <f t="shared" si="1456"/>
        <v>1</v>
      </c>
    </row>
    <row r="1462" spans="1:18" ht="13">
      <c r="A1462" s="11" t="s">
        <v>3078</v>
      </c>
      <c r="B1462" s="17">
        <f>VLOOKUP(A1462,list!A:P,16,FALSE)</f>
        <v>45706</v>
      </c>
      <c r="C1462" s="18">
        <f>VLOOKUP(A1462,list!A:P,3,FALSE)</f>
        <v>1620</v>
      </c>
      <c r="D1462" s="6" t="str">
        <f>VLOOKUP(A1462,list!A:P,12,FALSE)</f>
        <v>Glyfada</v>
      </c>
      <c r="E1462" s="6" t="str">
        <f t="shared" ref="E1462:R1462" si="1457">IF($B1462&lt;E$3,1,"")</f>
        <v/>
      </c>
      <c r="F1462" s="6" t="str">
        <f t="shared" si="1457"/>
        <v/>
      </c>
      <c r="G1462" s="6" t="str">
        <f t="shared" si="1457"/>
        <v/>
      </c>
      <c r="H1462" s="6" t="str">
        <f t="shared" si="1457"/>
        <v/>
      </c>
      <c r="I1462" s="6">
        <f t="shared" si="1457"/>
        <v>1</v>
      </c>
      <c r="J1462" s="6">
        <f t="shared" si="1457"/>
        <v>1</v>
      </c>
      <c r="K1462" s="6">
        <f t="shared" si="1457"/>
        <v>1</v>
      </c>
      <c r="L1462" s="6">
        <f t="shared" si="1457"/>
        <v>1</v>
      </c>
      <c r="M1462" s="6">
        <f t="shared" si="1457"/>
        <v>1</v>
      </c>
      <c r="N1462" s="6">
        <f t="shared" si="1457"/>
        <v>1</v>
      </c>
      <c r="O1462" s="6">
        <f t="shared" si="1457"/>
        <v>1</v>
      </c>
      <c r="P1462" s="6">
        <f t="shared" si="1457"/>
        <v>1</v>
      </c>
      <c r="Q1462" s="6">
        <f t="shared" si="1457"/>
        <v>1</v>
      </c>
      <c r="R1462" s="6">
        <f t="shared" si="1457"/>
        <v>1</v>
      </c>
    </row>
    <row r="1463" spans="1:18" ht="13">
      <c r="A1463" s="11" t="s">
        <v>4438</v>
      </c>
      <c r="B1463" s="17">
        <f>VLOOKUP(A1463,list!A:P,16,FALSE)</f>
        <v>45779</v>
      </c>
      <c r="C1463" s="18">
        <f>VLOOKUP(A1463,list!A:P,3,FALSE)</f>
        <v>2020</v>
      </c>
      <c r="D1463" s="6" t="str">
        <f>VLOOKUP(A1463,list!A:P,12,FALSE)</f>
        <v>Voula</v>
      </c>
      <c r="E1463" s="6" t="str">
        <f t="shared" ref="E1463:R1463" si="1458">IF($B1463&lt;E$3,1,"")</f>
        <v/>
      </c>
      <c r="F1463" s="6" t="str">
        <f t="shared" si="1458"/>
        <v/>
      </c>
      <c r="G1463" s="6" t="str">
        <f t="shared" si="1458"/>
        <v/>
      </c>
      <c r="H1463" s="6" t="str">
        <f t="shared" si="1458"/>
        <v/>
      </c>
      <c r="I1463" s="6" t="str">
        <f t="shared" si="1458"/>
        <v/>
      </c>
      <c r="J1463" s="6" t="str">
        <f t="shared" si="1458"/>
        <v/>
      </c>
      <c r="K1463" s="6" t="str">
        <f t="shared" si="1458"/>
        <v/>
      </c>
      <c r="L1463" s="6">
        <f t="shared" si="1458"/>
        <v>1</v>
      </c>
      <c r="M1463" s="6">
        <f t="shared" si="1458"/>
        <v>1</v>
      </c>
      <c r="N1463" s="6">
        <f t="shared" si="1458"/>
        <v>1</v>
      </c>
      <c r="O1463" s="6">
        <f t="shared" si="1458"/>
        <v>1</v>
      </c>
      <c r="P1463" s="6">
        <f t="shared" si="1458"/>
        <v>1</v>
      </c>
      <c r="Q1463" s="6">
        <f t="shared" si="1458"/>
        <v>1</v>
      </c>
      <c r="R1463" s="6">
        <f t="shared" si="1458"/>
        <v>1</v>
      </c>
    </row>
    <row r="1464" spans="1:18" ht="13">
      <c r="A1464" s="11" t="s">
        <v>4657</v>
      </c>
      <c r="B1464" s="17">
        <f>VLOOKUP(A1464,list!A:P,16,FALSE)</f>
        <v>45919</v>
      </c>
      <c r="C1464" s="18">
        <f>VLOOKUP(A1464,list!A:P,3,FALSE)</f>
        <v>1940</v>
      </c>
      <c r="D1464" s="6" t="str">
        <f>VLOOKUP(A1464,list!A:P,12,FALSE)</f>
        <v>Glyfada</v>
      </c>
      <c r="E1464" s="6" t="str">
        <f t="shared" ref="E1464:R1464" si="1459">IF($B1464&lt;E$3,1,"")</f>
        <v/>
      </c>
      <c r="F1464" s="6" t="str">
        <f t="shared" si="1459"/>
        <v/>
      </c>
      <c r="G1464" s="6" t="str">
        <f t="shared" si="1459"/>
        <v/>
      </c>
      <c r="H1464" s="6" t="str">
        <f t="shared" si="1459"/>
        <v/>
      </c>
      <c r="I1464" s="6" t="str">
        <f t="shared" si="1459"/>
        <v/>
      </c>
      <c r="J1464" s="6" t="str">
        <f t="shared" si="1459"/>
        <v/>
      </c>
      <c r="K1464" s="6" t="str">
        <f t="shared" si="1459"/>
        <v/>
      </c>
      <c r="L1464" s="6" t="str">
        <f t="shared" si="1459"/>
        <v/>
      </c>
      <c r="M1464" s="6" t="str">
        <f t="shared" si="1459"/>
        <v/>
      </c>
      <c r="N1464" s="6" t="str">
        <f t="shared" si="1459"/>
        <v/>
      </c>
      <c r="O1464" s="6" t="str">
        <f t="shared" si="1459"/>
        <v/>
      </c>
      <c r="P1464" s="6">
        <f t="shared" si="1459"/>
        <v>1</v>
      </c>
      <c r="Q1464" s="6">
        <f t="shared" si="1459"/>
        <v>1</v>
      </c>
      <c r="R1464" s="6">
        <f t="shared" si="1459"/>
        <v>1</v>
      </c>
    </row>
    <row r="1465" spans="1:18" ht="13">
      <c r="A1465" s="11" t="s">
        <v>3081</v>
      </c>
      <c r="B1465" s="17">
        <f>VLOOKUP(A1465,list!A:P,16,FALSE)</f>
        <v>45583</v>
      </c>
      <c r="C1465" s="18">
        <f>VLOOKUP(A1465,list!A:P,3,FALSE)</f>
        <v>1900</v>
      </c>
      <c r="D1465" s="6" t="str">
        <f>VLOOKUP(A1465,list!A:P,12,FALSE)</f>
        <v>Voula</v>
      </c>
      <c r="E1465" s="6">
        <f t="shared" ref="E1465:R1465" si="1460">IF($B1465&lt;E$3,1,"")</f>
        <v>1</v>
      </c>
      <c r="F1465" s="6">
        <f t="shared" si="1460"/>
        <v>1</v>
      </c>
      <c r="G1465" s="6">
        <f t="shared" si="1460"/>
        <v>1</v>
      </c>
      <c r="H1465" s="6">
        <f t="shared" si="1460"/>
        <v>1</v>
      </c>
      <c r="I1465" s="6">
        <f t="shared" si="1460"/>
        <v>1</v>
      </c>
      <c r="J1465" s="6">
        <f t="shared" si="1460"/>
        <v>1</v>
      </c>
      <c r="K1465" s="6">
        <f t="shared" si="1460"/>
        <v>1</v>
      </c>
      <c r="L1465" s="6">
        <f t="shared" si="1460"/>
        <v>1</v>
      </c>
      <c r="M1465" s="6">
        <f t="shared" si="1460"/>
        <v>1</v>
      </c>
      <c r="N1465" s="6">
        <f t="shared" si="1460"/>
        <v>1</v>
      </c>
      <c r="O1465" s="6">
        <f t="shared" si="1460"/>
        <v>1</v>
      </c>
      <c r="P1465" s="6">
        <f t="shared" si="1460"/>
        <v>1</v>
      </c>
      <c r="Q1465" s="6">
        <f t="shared" si="1460"/>
        <v>1</v>
      </c>
      <c r="R1465" s="6">
        <f t="shared" si="1460"/>
        <v>1</v>
      </c>
    </row>
    <row r="1466" spans="1:18" ht="13">
      <c r="A1466" s="11" t="s">
        <v>892</v>
      </c>
      <c r="B1466" s="17">
        <f>VLOOKUP(A1466,list!A:P,16,FALSE)</f>
        <v>45603</v>
      </c>
      <c r="C1466" s="18">
        <f>VLOOKUP(A1466,list!A:P,3,FALSE)</f>
        <v>1170</v>
      </c>
      <c r="D1466" s="6" t="str">
        <f>VLOOKUP(A1466,list!A:P,12,FALSE)</f>
        <v>Voula</v>
      </c>
      <c r="E1466" s="6" t="str">
        <f t="shared" ref="E1466:R1466" si="1461">IF($B1466&lt;E$3,1,"")</f>
        <v/>
      </c>
      <c r="F1466" s="6">
        <f t="shared" si="1461"/>
        <v>1</v>
      </c>
      <c r="G1466" s="6">
        <f t="shared" si="1461"/>
        <v>1</v>
      </c>
      <c r="H1466" s="6">
        <f t="shared" si="1461"/>
        <v>1</v>
      </c>
      <c r="I1466" s="6">
        <f t="shared" si="1461"/>
        <v>1</v>
      </c>
      <c r="J1466" s="6">
        <f t="shared" si="1461"/>
        <v>1</v>
      </c>
      <c r="K1466" s="6">
        <f t="shared" si="1461"/>
        <v>1</v>
      </c>
      <c r="L1466" s="6">
        <f t="shared" si="1461"/>
        <v>1</v>
      </c>
      <c r="M1466" s="6">
        <f t="shared" si="1461"/>
        <v>1</v>
      </c>
      <c r="N1466" s="6">
        <f t="shared" si="1461"/>
        <v>1</v>
      </c>
      <c r="O1466" s="6">
        <f t="shared" si="1461"/>
        <v>1</v>
      </c>
      <c r="P1466" s="6">
        <f t="shared" si="1461"/>
        <v>1</v>
      </c>
      <c r="Q1466" s="6">
        <f t="shared" si="1461"/>
        <v>1</v>
      </c>
      <c r="R1466" s="6">
        <f t="shared" si="1461"/>
        <v>1</v>
      </c>
    </row>
    <row r="1467" spans="1:18" ht="13">
      <c r="A1467" s="11" t="s">
        <v>4441</v>
      </c>
      <c r="B1467" s="17">
        <f>VLOOKUP(A1467,list!A:P,16,FALSE)</f>
        <v>46218</v>
      </c>
      <c r="C1467" s="18">
        <f>VLOOKUP(A1467,list!A:P,3,FALSE)</f>
        <v>2940</v>
      </c>
      <c r="D1467" s="6" t="str">
        <f>VLOOKUP(A1467,list!A:P,12,FALSE)</f>
        <v>Voula</v>
      </c>
      <c r="E1467" s="6" t="str">
        <f t="shared" ref="E1467:R1467" si="1462">IF($B1467&lt;E$3,1,"")</f>
        <v/>
      </c>
      <c r="F1467" s="6" t="str">
        <f t="shared" si="1462"/>
        <v/>
      </c>
      <c r="G1467" s="6" t="str">
        <f t="shared" si="1462"/>
        <v/>
      </c>
      <c r="H1467" s="6" t="str">
        <f t="shared" si="1462"/>
        <v/>
      </c>
      <c r="I1467" s="6" t="str">
        <f t="shared" si="1462"/>
        <v/>
      </c>
      <c r="J1467" s="6" t="str">
        <f t="shared" si="1462"/>
        <v/>
      </c>
      <c r="K1467" s="6" t="str">
        <f t="shared" si="1462"/>
        <v/>
      </c>
      <c r="L1467" s="6" t="str">
        <f t="shared" si="1462"/>
        <v/>
      </c>
      <c r="M1467" s="6" t="str">
        <f t="shared" si="1462"/>
        <v/>
      </c>
      <c r="N1467" s="6" t="str">
        <f t="shared" si="1462"/>
        <v/>
      </c>
      <c r="O1467" s="6" t="str">
        <f t="shared" si="1462"/>
        <v/>
      </c>
      <c r="P1467" s="6" t="str">
        <f t="shared" si="1462"/>
        <v/>
      </c>
      <c r="Q1467" s="6" t="str">
        <f t="shared" si="1462"/>
        <v/>
      </c>
      <c r="R1467" s="6" t="str">
        <f t="shared" si="1462"/>
        <v/>
      </c>
    </row>
    <row r="1468" spans="1:18" ht="13">
      <c r="A1468" s="11" t="s">
        <v>3084</v>
      </c>
      <c r="B1468" s="17">
        <f>VLOOKUP(A1468,list!A:P,16,FALSE)</f>
        <v>45629</v>
      </c>
      <c r="C1468" s="18">
        <f>VLOOKUP(A1468,list!A:P,3,FALSE)</f>
        <v>1420</v>
      </c>
      <c r="D1468" s="6" t="str">
        <f>VLOOKUP(A1468,list!A:P,12,FALSE)</f>
        <v>Glyfada</v>
      </c>
      <c r="E1468" s="6" t="str">
        <f t="shared" ref="E1468:R1468" si="1463">IF($B1468&lt;E$3,1,"")</f>
        <v/>
      </c>
      <c r="F1468" s="6" t="str">
        <f t="shared" si="1463"/>
        <v/>
      </c>
      <c r="G1468" s="6">
        <f t="shared" si="1463"/>
        <v>1</v>
      </c>
      <c r="H1468" s="6">
        <f t="shared" si="1463"/>
        <v>1</v>
      </c>
      <c r="I1468" s="6">
        <f t="shared" si="1463"/>
        <v>1</v>
      </c>
      <c r="J1468" s="6">
        <f t="shared" si="1463"/>
        <v>1</v>
      </c>
      <c r="K1468" s="6">
        <f t="shared" si="1463"/>
        <v>1</v>
      </c>
      <c r="L1468" s="6">
        <f t="shared" si="1463"/>
        <v>1</v>
      </c>
      <c r="M1468" s="6">
        <f t="shared" si="1463"/>
        <v>1</v>
      </c>
      <c r="N1468" s="6">
        <f t="shared" si="1463"/>
        <v>1</v>
      </c>
      <c r="O1468" s="6">
        <f t="shared" si="1463"/>
        <v>1</v>
      </c>
      <c r="P1468" s="6">
        <f t="shared" si="1463"/>
        <v>1</v>
      </c>
      <c r="Q1468" s="6">
        <f t="shared" si="1463"/>
        <v>1</v>
      </c>
      <c r="R1468" s="6">
        <f t="shared" si="1463"/>
        <v>1</v>
      </c>
    </row>
    <row r="1469" spans="1:18" ht="13">
      <c r="A1469" s="11" t="s">
        <v>4444</v>
      </c>
      <c r="B1469" s="17">
        <f>VLOOKUP(A1469,list!A:P,16,FALSE)</f>
        <v>45963</v>
      </c>
      <c r="C1469" s="18">
        <f>VLOOKUP(A1469,list!A:P,3,FALSE)</f>
        <v>1780</v>
      </c>
      <c r="D1469" s="6" t="str">
        <f>VLOOKUP(A1469,list!A:P,12,FALSE)</f>
        <v>Glyfada</v>
      </c>
      <c r="E1469" s="6" t="str">
        <f t="shared" ref="E1469:R1469" si="1464">IF($B1469&lt;E$3,1,"")</f>
        <v/>
      </c>
      <c r="F1469" s="6" t="str">
        <f t="shared" si="1464"/>
        <v/>
      </c>
      <c r="G1469" s="6" t="str">
        <f t="shared" si="1464"/>
        <v/>
      </c>
      <c r="H1469" s="6" t="str">
        <f t="shared" si="1464"/>
        <v/>
      </c>
      <c r="I1469" s="6" t="str">
        <f t="shared" si="1464"/>
        <v/>
      </c>
      <c r="J1469" s="6" t="str">
        <f t="shared" si="1464"/>
        <v/>
      </c>
      <c r="K1469" s="6" t="str">
        <f t="shared" si="1464"/>
        <v/>
      </c>
      <c r="L1469" s="6" t="str">
        <f t="shared" si="1464"/>
        <v/>
      </c>
      <c r="M1469" s="6" t="str">
        <f t="shared" si="1464"/>
        <v/>
      </c>
      <c r="N1469" s="6" t="str">
        <f t="shared" si="1464"/>
        <v/>
      </c>
      <c r="O1469" s="6" t="str">
        <f t="shared" si="1464"/>
        <v/>
      </c>
      <c r="P1469" s="6" t="str">
        <f t="shared" si="1464"/>
        <v/>
      </c>
      <c r="Q1469" s="6" t="str">
        <f t="shared" si="1464"/>
        <v/>
      </c>
      <c r="R1469" s="6">
        <f t="shared" si="1464"/>
        <v>1</v>
      </c>
    </row>
    <row r="1470" spans="1:18" ht="13">
      <c r="A1470" s="11" t="s">
        <v>895</v>
      </c>
      <c r="B1470" s="17">
        <f>VLOOKUP(A1470,list!A:P,16,FALSE)</f>
        <v>45963</v>
      </c>
      <c r="C1470" s="18">
        <f>VLOOKUP(A1470,list!A:P,3,FALSE)</f>
        <v>1210</v>
      </c>
      <c r="D1470" s="6" t="str">
        <f>VLOOKUP(A1470,list!A:P,12,FALSE)</f>
        <v>Glyfada</v>
      </c>
      <c r="E1470" s="6" t="str">
        <f t="shared" ref="E1470:R1470" si="1465">IF($B1470&lt;E$3,1,"")</f>
        <v/>
      </c>
      <c r="F1470" s="6" t="str">
        <f t="shared" si="1465"/>
        <v/>
      </c>
      <c r="G1470" s="6" t="str">
        <f t="shared" si="1465"/>
        <v/>
      </c>
      <c r="H1470" s="6" t="str">
        <f t="shared" si="1465"/>
        <v/>
      </c>
      <c r="I1470" s="6" t="str">
        <f t="shared" si="1465"/>
        <v/>
      </c>
      <c r="J1470" s="6" t="str">
        <f t="shared" si="1465"/>
        <v/>
      </c>
      <c r="K1470" s="6" t="str">
        <f t="shared" si="1465"/>
        <v/>
      </c>
      <c r="L1470" s="6" t="str">
        <f t="shared" si="1465"/>
        <v/>
      </c>
      <c r="M1470" s="6" t="str">
        <f t="shared" si="1465"/>
        <v/>
      </c>
      <c r="N1470" s="6" t="str">
        <f t="shared" si="1465"/>
        <v/>
      </c>
      <c r="O1470" s="6" t="str">
        <f t="shared" si="1465"/>
        <v/>
      </c>
      <c r="P1470" s="6" t="str">
        <f t="shared" si="1465"/>
        <v/>
      </c>
      <c r="Q1470" s="6" t="str">
        <f t="shared" si="1465"/>
        <v/>
      </c>
      <c r="R1470" s="6">
        <f t="shared" si="1465"/>
        <v>1</v>
      </c>
    </row>
    <row r="1471" spans="1:18" ht="13">
      <c r="A1471" s="11" t="s">
        <v>4447</v>
      </c>
      <c r="B1471" s="17">
        <f>VLOOKUP(A1471,list!A:P,16,FALSE)</f>
        <v>45932</v>
      </c>
      <c r="C1471" s="18">
        <f>VLOOKUP(A1471,list!A:P,3,FALSE)</f>
        <v>1970</v>
      </c>
      <c r="D1471" s="6" t="str">
        <f>VLOOKUP(A1471,list!A:P,12,FALSE)</f>
        <v>Glyfada</v>
      </c>
      <c r="E1471" s="6" t="str">
        <f t="shared" ref="E1471:R1471" si="1466">IF($B1471&lt;E$3,1,"")</f>
        <v/>
      </c>
      <c r="F1471" s="6" t="str">
        <f t="shared" si="1466"/>
        <v/>
      </c>
      <c r="G1471" s="6" t="str">
        <f t="shared" si="1466"/>
        <v/>
      </c>
      <c r="H1471" s="6" t="str">
        <f t="shared" si="1466"/>
        <v/>
      </c>
      <c r="I1471" s="6" t="str">
        <f t="shared" si="1466"/>
        <v/>
      </c>
      <c r="J1471" s="6" t="str">
        <f t="shared" si="1466"/>
        <v/>
      </c>
      <c r="K1471" s="6" t="str">
        <f t="shared" si="1466"/>
        <v/>
      </c>
      <c r="L1471" s="6" t="str">
        <f t="shared" si="1466"/>
        <v/>
      </c>
      <c r="M1471" s="6" t="str">
        <f t="shared" si="1466"/>
        <v/>
      </c>
      <c r="N1471" s="6" t="str">
        <f t="shared" si="1466"/>
        <v/>
      </c>
      <c r="O1471" s="6" t="str">
        <f t="shared" si="1466"/>
        <v/>
      </c>
      <c r="P1471" s="6" t="str">
        <f t="shared" si="1466"/>
        <v/>
      </c>
      <c r="Q1471" s="6">
        <f t="shared" si="1466"/>
        <v>1</v>
      </c>
      <c r="R1471" s="6">
        <f t="shared" si="1466"/>
        <v>1</v>
      </c>
    </row>
    <row r="1472" spans="1:18" ht="13">
      <c r="A1472" s="11" t="s">
        <v>3087</v>
      </c>
      <c r="B1472" s="17">
        <f>VLOOKUP(A1472,list!A:P,16,FALSE)</f>
        <v>45659</v>
      </c>
      <c r="C1472" s="18">
        <f>VLOOKUP(A1472,list!A:P,3,FALSE)</f>
        <v>1200</v>
      </c>
      <c r="D1472" s="6" t="str">
        <f>VLOOKUP(A1472,list!A:P,12,FALSE)</f>
        <v>Glyfada</v>
      </c>
      <c r="E1472" s="6" t="str">
        <f t="shared" ref="E1472:R1472" si="1467">IF($B1472&lt;E$3,1,"")</f>
        <v/>
      </c>
      <c r="F1472" s="6" t="str">
        <f t="shared" si="1467"/>
        <v/>
      </c>
      <c r="G1472" s="6" t="str">
        <f t="shared" si="1467"/>
        <v/>
      </c>
      <c r="H1472" s="6">
        <f t="shared" si="1467"/>
        <v>1</v>
      </c>
      <c r="I1472" s="6">
        <f t="shared" si="1467"/>
        <v>1</v>
      </c>
      <c r="J1472" s="6">
        <f t="shared" si="1467"/>
        <v>1</v>
      </c>
      <c r="K1472" s="6">
        <f t="shared" si="1467"/>
        <v>1</v>
      </c>
      <c r="L1472" s="6">
        <f t="shared" si="1467"/>
        <v>1</v>
      </c>
      <c r="M1472" s="6">
        <f t="shared" si="1467"/>
        <v>1</v>
      </c>
      <c r="N1472" s="6">
        <f t="shared" si="1467"/>
        <v>1</v>
      </c>
      <c r="O1472" s="6">
        <f t="shared" si="1467"/>
        <v>1</v>
      </c>
      <c r="P1472" s="6">
        <f t="shared" si="1467"/>
        <v>1</v>
      </c>
      <c r="Q1472" s="6">
        <f t="shared" si="1467"/>
        <v>1</v>
      </c>
      <c r="R1472" s="6">
        <f t="shared" si="1467"/>
        <v>1</v>
      </c>
    </row>
    <row r="1473" spans="1:18" ht="13">
      <c r="A1473" s="11" t="s">
        <v>4450</v>
      </c>
      <c r="B1473" s="17">
        <f>VLOOKUP(A1473,list!A:P,16,FALSE)</f>
        <v>45627</v>
      </c>
      <c r="C1473" s="18">
        <f>VLOOKUP(A1473,list!A:P,3,FALSE)</f>
        <v>2090</v>
      </c>
      <c r="D1473" s="6" t="str">
        <f>VLOOKUP(A1473,list!A:P,12,FALSE)</f>
        <v>Glyfada</v>
      </c>
      <c r="E1473" s="6" t="str">
        <f t="shared" ref="E1473:R1473" si="1468">IF($B1473&lt;E$3,1,"")</f>
        <v/>
      </c>
      <c r="F1473" s="6" t="str">
        <f t="shared" si="1468"/>
        <v/>
      </c>
      <c r="G1473" s="6">
        <f t="shared" si="1468"/>
        <v>1</v>
      </c>
      <c r="H1473" s="6">
        <f t="shared" si="1468"/>
        <v>1</v>
      </c>
      <c r="I1473" s="6">
        <f t="shared" si="1468"/>
        <v>1</v>
      </c>
      <c r="J1473" s="6">
        <f t="shared" si="1468"/>
        <v>1</v>
      </c>
      <c r="K1473" s="6">
        <f t="shared" si="1468"/>
        <v>1</v>
      </c>
      <c r="L1473" s="6">
        <f t="shared" si="1468"/>
        <v>1</v>
      </c>
      <c r="M1473" s="6">
        <f t="shared" si="1468"/>
        <v>1</v>
      </c>
      <c r="N1473" s="6">
        <f t="shared" si="1468"/>
        <v>1</v>
      </c>
      <c r="O1473" s="6">
        <f t="shared" si="1468"/>
        <v>1</v>
      </c>
      <c r="P1473" s="6">
        <f t="shared" si="1468"/>
        <v>1</v>
      </c>
      <c r="Q1473" s="6">
        <f t="shared" si="1468"/>
        <v>1</v>
      </c>
      <c r="R1473" s="6">
        <f t="shared" si="1468"/>
        <v>1</v>
      </c>
    </row>
    <row r="1474" spans="1:18" ht="13">
      <c r="A1474" s="11" t="s">
        <v>3090</v>
      </c>
      <c r="B1474" s="17">
        <f>VLOOKUP(A1474,list!A:P,16,FALSE)</f>
        <v>45642</v>
      </c>
      <c r="C1474" s="18">
        <f>VLOOKUP(A1474,list!A:P,3,FALSE)</f>
        <v>2140</v>
      </c>
      <c r="D1474" s="6" t="str">
        <f>VLOOKUP(A1474,list!A:P,12,FALSE)</f>
        <v>Glyfada</v>
      </c>
      <c r="E1474" s="6" t="str">
        <f t="shared" ref="E1474:R1474" si="1469">IF($B1474&lt;E$3,1,"")</f>
        <v/>
      </c>
      <c r="F1474" s="6" t="str">
        <f t="shared" si="1469"/>
        <v/>
      </c>
      <c r="G1474" s="6">
        <f t="shared" si="1469"/>
        <v>1</v>
      </c>
      <c r="H1474" s="6">
        <f t="shared" si="1469"/>
        <v>1</v>
      </c>
      <c r="I1474" s="6">
        <f t="shared" si="1469"/>
        <v>1</v>
      </c>
      <c r="J1474" s="6">
        <f t="shared" si="1469"/>
        <v>1</v>
      </c>
      <c r="K1474" s="6">
        <f t="shared" si="1469"/>
        <v>1</v>
      </c>
      <c r="L1474" s="6">
        <f t="shared" si="1469"/>
        <v>1</v>
      </c>
      <c r="M1474" s="6">
        <f t="shared" si="1469"/>
        <v>1</v>
      </c>
      <c r="N1474" s="6">
        <f t="shared" si="1469"/>
        <v>1</v>
      </c>
      <c r="O1474" s="6">
        <f t="shared" si="1469"/>
        <v>1</v>
      </c>
      <c r="P1474" s="6">
        <f t="shared" si="1469"/>
        <v>1</v>
      </c>
      <c r="Q1474" s="6">
        <f t="shared" si="1469"/>
        <v>1</v>
      </c>
      <c r="R1474" s="6">
        <f t="shared" si="1469"/>
        <v>1</v>
      </c>
    </row>
    <row r="1475" spans="1:18" ht="13">
      <c r="A1475" s="11" t="s">
        <v>3093</v>
      </c>
      <c r="B1475" s="17">
        <f>VLOOKUP(A1475,list!A:P,16,FALSE)</f>
        <v>46021</v>
      </c>
      <c r="C1475" s="18">
        <f>VLOOKUP(A1475,list!A:P,3,FALSE)</f>
        <v>1500</v>
      </c>
      <c r="D1475" s="6" t="str">
        <f>VLOOKUP(A1475,list!A:P,12,FALSE)</f>
        <v>Glyfada</v>
      </c>
      <c r="E1475" s="6" t="str">
        <f t="shared" ref="E1475:R1475" si="1470">IF($B1475&lt;E$3,1,"")</f>
        <v/>
      </c>
      <c r="F1475" s="6" t="str">
        <f t="shared" si="1470"/>
        <v/>
      </c>
      <c r="G1475" s="6" t="str">
        <f t="shared" si="1470"/>
        <v/>
      </c>
      <c r="H1475" s="6" t="str">
        <f t="shared" si="1470"/>
        <v/>
      </c>
      <c r="I1475" s="6" t="str">
        <f t="shared" si="1470"/>
        <v/>
      </c>
      <c r="J1475" s="6" t="str">
        <f t="shared" si="1470"/>
        <v/>
      </c>
      <c r="K1475" s="6" t="str">
        <f t="shared" si="1470"/>
        <v/>
      </c>
      <c r="L1475" s="6" t="str">
        <f t="shared" si="1470"/>
        <v/>
      </c>
      <c r="M1475" s="6" t="str">
        <f t="shared" si="1470"/>
        <v/>
      </c>
      <c r="N1475" s="6" t="str">
        <f t="shared" si="1470"/>
        <v/>
      </c>
      <c r="O1475" s="6" t="str">
        <f t="shared" si="1470"/>
        <v/>
      </c>
      <c r="P1475" s="6" t="str">
        <f t="shared" si="1470"/>
        <v/>
      </c>
      <c r="Q1475" s="6" t="str">
        <f t="shared" si="1470"/>
        <v/>
      </c>
      <c r="R1475" s="6" t="str">
        <f t="shared" si="1470"/>
        <v/>
      </c>
    </row>
    <row r="1476" spans="1:18" ht="13">
      <c r="A1476" s="11" t="s">
        <v>898</v>
      </c>
      <c r="B1476" s="17">
        <f>VLOOKUP(A1476,list!A:P,16,FALSE)</f>
        <v>45799</v>
      </c>
      <c r="C1476" s="18">
        <f>VLOOKUP(A1476,list!A:P,3,FALSE)</f>
        <v>1070</v>
      </c>
      <c r="D1476" s="6" t="str">
        <f>VLOOKUP(A1476,list!A:P,12,FALSE)</f>
        <v>Glyfada</v>
      </c>
      <c r="E1476" s="6" t="str">
        <f t="shared" ref="E1476:R1476" si="1471">IF($B1476&lt;E$3,1,"")</f>
        <v/>
      </c>
      <c r="F1476" s="6" t="str">
        <f t="shared" si="1471"/>
        <v/>
      </c>
      <c r="G1476" s="6" t="str">
        <f t="shared" si="1471"/>
        <v/>
      </c>
      <c r="H1476" s="6" t="str">
        <f t="shared" si="1471"/>
        <v/>
      </c>
      <c r="I1476" s="6" t="str">
        <f t="shared" si="1471"/>
        <v/>
      </c>
      <c r="J1476" s="6" t="str">
        <f t="shared" si="1471"/>
        <v/>
      </c>
      <c r="K1476" s="6" t="str">
        <f t="shared" si="1471"/>
        <v/>
      </c>
      <c r="L1476" s="6">
        <f t="shared" si="1471"/>
        <v>1</v>
      </c>
      <c r="M1476" s="6">
        <f t="shared" si="1471"/>
        <v>1</v>
      </c>
      <c r="N1476" s="6">
        <f t="shared" si="1471"/>
        <v>1</v>
      </c>
      <c r="O1476" s="6">
        <f t="shared" si="1471"/>
        <v>1</v>
      </c>
      <c r="P1476" s="6">
        <f t="shared" si="1471"/>
        <v>1</v>
      </c>
      <c r="Q1476" s="6">
        <f t="shared" si="1471"/>
        <v>1</v>
      </c>
      <c r="R1476" s="6">
        <f t="shared" si="1471"/>
        <v>1</v>
      </c>
    </row>
    <row r="1477" spans="1:18" ht="13">
      <c r="A1477" s="11" t="s">
        <v>4453</v>
      </c>
      <c r="B1477" s="17">
        <f>VLOOKUP(A1477,list!A:P,16,FALSE)</f>
        <v>45678</v>
      </c>
      <c r="C1477" s="18">
        <f>VLOOKUP(A1477,list!A:P,3,FALSE)</f>
        <v>1560</v>
      </c>
      <c r="D1477" s="6" t="str">
        <f>VLOOKUP(A1477,list!A:P,12,FALSE)</f>
        <v>Voula</v>
      </c>
      <c r="E1477" s="6" t="str">
        <f t="shared" ref="E1477:R1477" si="1472">IF($B1477&lt;E$3,1,"")</f>
        <v/>
      </c>
      <c r="F1477" s="6" t="str">
        <f t="shared" si="1472"/>
        <v/>
      </c>
      <c r="G1477" s="6" t="str">
        <f t="shared" si="1472"/>
        <v/>
      </c>
      <c r="H1477" s="6">
        <f t="shared" si="1472"/>
        <v>1</v>
      </c>
      <c r="I1477" s="6">
        <f t="shared" si="1472"/>
        <v>1</v>
      </c>
      <c r="J1477" s="6">
        <f t="shared" si="1472"/>
        <v>1</v>
      </c>
      <c r="K1477" s="6">
        <f t="shared" si="1472"/>
        <v>1</v>
      </c>
      <c r="L1477" s="6">
        <f t="shared" si="1472"/>
        <v>1</v>
      </c>
      <c r="M1477" s="6">
        <f t="shared" si="1472"/>
        <v>1</v>
      </c>
      <c r="N1477" s="6">
        <f t="shared" si="1472"/>
        <v>1</v>
      </c>
      <c r="O1477" s="6">
        <f t="shared" si="1472"/>
        <v>1</v>
      </c>
      <c r="P1477" s="6">
        <f t="shared" si="1472"/>
        <v>1</v>
      </c>
      <c r="Q1477" s="6">
        <f t="shared" si="1472"/>
        <v>1</v>
      </c>
      <c r="R1477" s="6">
        <f t="shared" si="1472"/>
        <v>1</v>
      </c>
    </row>
    <row r="1478" spans="1:18" ht="13">
      <c r="A1478" s="11" t="s">
        <v>3096</v>
      </c>
      <c r="B1478" s="17">
        <f>VLOOKUP(A1478,list!A:P,16,FALSE)</f>
        <v>45732</v>
      </c>
      <c r="C1478" s="18">
        <f>VLOOKUP(A1478,list!A:P,3,FALSE)</f>
        <v>1500</v>
      </c>
      <c r="D1478" s="6" t="str">
        <f>VLOOKUP(A1478,list!A:P,12,FALSE)</f>
        <v>Voula</v>
      </c>
      <c r="E1478" s="6" t="str">
        <f t="shared" ref="E1478:R1478" si="1473">IF($B1478&lt;E$3,1,"")</f>
        <v/>
      </c>
      <c r="F1478" s="6" t="str">
        <f t="shared" si="1473"/>
        <v/>
      </c>
      <c r="G1478" s="6" t="str">
        <f t="shared" si="1473"/>
        <v/>
      </c>
      <c r="H1478" s="6" t="str">
        <f t="shared" si="1473"/>
        <v/>
      </c>
      <c r="I1478" s="6" t="str">
        <f t="shared" si="1473"/>
        <v/>
      </c>
      <c r="J1478" s="6">
        <f t="shared" si="1473"/>
        <v>1</v>
      </c>
      <c r="K1478" s="6">
        <f t="shared" si="1473"/>
        <v>1</v>
      </c>
      <c r="L1478" s="6">
        <f t="shared" si="1473"/>
        <v>1</v>
      </c>
      <c r="M1478" s="6">
        <f t="shared" si="1473"/>
        <v>1</v>
      </c>
      <c r="N1478" s="6">
        <f t="shared" si="1473"/>
        <v>1</v>
      </c>
      <c r="O1478" s="6">
        <f t="shared" si="1473"/>
        <v>1</v>
      </c>
      <c r="P1478" s="6">
        <f t="shared" si="1473"/>
        <v>1</v>
      </c>
      <c r="Q1478" s="6">
        <f t="shared" si="1473"/>
        <v>1</v>
      </c>
      <c r="R1478" s="6">
        <f t="shared" si="1473"/>
        <v>1</v>
      </c>
    </row>
    <row r="1479" spans="1:18" ht="13">
      <c r="A1479" s="11" t="s">
        <v>3099</v>
      </c>
      <c r="B1479" s="17">
        <f>VLOOKUP(A1479,list!A:P,16,FALSE)</f>
        <v>45650</v>
      </c>
      <c r="C1479" s="18">
        <f>VLOOKUP(A1479,list!A:P,3,FALSE)</f>
        <v>1420</v>
      </c>
      <c r="D1479" s="6" t="str">
        <f>VLOOKUP(A1479,list!A:P,12,FALSE)</f>
        <v>Glyfada</v>
      </c>
      <c r="E1479" s="6" t="str">
        <f t="shared" ref="E1479:R1479" si="1474">IF($B1479&lt;E$3,1,"")</f>
        <v/>
      </c>
      <c r="F1479" s="6" t="str">
        <f t="shared" si="1474"/>
        <v/>
      </c>
      <c r="G1479" s="6">
        <f t="shared" si="1474"/>
        <v>1</v>
      </c>
      <c r="H1479" s="6">
        <f t="shared" si="1474"/>
        <v>1</v>
      </c>
      <c r="I1479" s="6">
        <f t="shared" si="1474"/>
        <v>1</v>
      </c>
      <c r="J1479" s="6">
        <f t="shared" si="1474"/>
        <v>1</v>
      </c>
      <c r="K1479" s="6">
        <f t="shared" si="1474"/>
        <v>1</v>
      </c>
      <c r="L1479" s="6">
        <f t="shared" si="1474"/>
        <v>1</v>
      </c>
      <c r="M1479" s="6">
        <f t="shared" si="1474"/>
        <v>1</v>
      </c>
      <c r="N1479" s="6">
        <f t="shared" si="1474"/>
        <v>1</v>
      </c>
      <c r="O1479" s="6">
        <f t="shared" si="1474"/>
        <v>1</v>
      </c>
      <c r="P1479" s="6">
        <f t="shared" si="1474"/>
        <v>1</v>
      </c>
      <c r="Q1479" s="6">
        <f t="shared" si="1474"/>
        <v>1</v>
      </c>
      <c r="R1479" s="6">
        <f t="shared" si="1474"/>
        <v>1</v>
      </c>
    </row>
    <row r="1480" spans="1:18" ht="13">
      <c r="A1480" s="11" t="s">
        <v>4456</v>
      </c>
      <c r="B1480" s="17">
        <f>VLOOKUP(A1480,list!A:P,16,FALSE)</f>
        <v>45872</v>
      </c>
      <c r="C1480" s="18">
        <f>VLOOKUP(A1480,list!A:P,3,FALSE)</f>
        <v>1360</v>
      </c>
      <c r="D1480" s="6" t="str">
        <f>VLOOKUP(A1480,list!A:P,12,FALSE)</f>
        <v>Glyfada</v>
      </c>
      <c r="E1480" s="6" t="str">
        <f t="shared" ref="E1480:R1480" si="1475">IF($B1480&lt;E$3,1,"")</f>
        <v/>
      </c>
      <c r="F1480" s="6" t="str">
        <f t="shared" si="1475"/>
        <v/>
      </c>
      <c r="G1480" s="6" t="str">
        <f t="shared" si="1475"/>
        <v/>
      </c>
      <c r="H1480" s="6" t="str">
        <f t="shared" si="1475"/>
        <v/>
      </c>
      <c r="I1480" s="6" t="str">
        <f t="shared" si="1475"/>
        <v/>
      </c>
      <c r="J1480" s="6" t="str">
        <f t="shared" si="1475"/>
        <v/>
      </c>
      <c r="K1480" s="6" t="str">
        <f t="shared" si="1475"/>
        <v/>
      </c>
      <c r="L1480" s="6" t="str">
        <f t="shared" si="1475"/>
        <v/>
      </c>
      <c r="M1480" s="6" t="str">
        <f t="shared" si="1475"/>
        <v/>
      </c>
      <c r="N1480" s="6" t="str">
        <f t="shared" si="1475"/>
        <v/>
      </c>
      <c r="O1480" s="6">
        <f t="shared" si="1475"/>
        <v>1</v>
      </c>
      <c r="P1480" s="6">
        <f t="shared" si="1475"/>
        <v>1</v>
      </c>
      <c r="Q1480" s="6">
        <f t="shared" si="1475"/>
        <v>1</v>
      </c>
      <c r="R1480" s="6">
        <f t="shared" si="1475"/>
        <v>1</v>
      </c>
    </row>
    <row r="1481" spans="1:18" ht="13">
      <c r="A1481" s="11" t="s">
        <v>3102</v>
      </c>
      <c r="B1481" s="17">
        <f>VLOOKUP(A1481,list!A:P,16,FALSE)</f>
        <v>45718</v>
      </c>
      <c r="C1481" s="18">
        <f>VLOOKUP(A1481,list!A:P,3,FALSE)</f>
        <v>1490</v>
      </c>
      <c r="D1481" s="6" t="str">
        <f>VLOOKUP(A1481,list!A:P,12,FALSE)</f>
        <v>Glyfada</v>
      </c>
      <c r="E1481" s="6" t="str">
        <f t="shared" ref="E1481:R1481" si="1476">IF($B1481&lt;E$3,1,"")</f>
        <v/>
      </c>
      <c r="F1481" s="6" t="str">
        <f t="shared" si="1476"/>
        <v/>
      </c>
      <c r="G1481" s="6" t="str">
        <f t="shared" si="1476"/>
        <v/>
      </c>
      <c r="H1481" s="6" t="str">
        <f t="shared" si="1476"/>
        <v/>
      </c>
      <c r="I1481" s="6" t="str">
        <f t="shared" si="1476"/>
        <v/>
      </c>
      <c r="J1481" s="6">
        <f t="shared" si="1476"/>
        <v>1</v>
      </c>
      <c r="K1481" s="6">
        <f t="shared" si="1476"/>
        <v>1</v>
      </c>
      <c r="L1481" s="6">
        <f t="shared" si="1476"/>
        <v>1</v>
      </c>
      <c r="M1481" s="6">
        <f t="shared" si="1476"/>
        <v>1</v>
      </c>
      <c r="N1481" s="6">
        <f t="shared" si="1476"/>
        <v>1</v>
      </c>
      <c r="O1481" s="6">
        <f t="shared" si="1476"/>
        <v>1</v>
      </c>
      <c r="P1481" s="6">
        <f t="shared" si="1476"/>
        <v>1</v>
      </c>
      <c r="Q1481" s="6">
        <f t="shared" si="1476"/>
        <v>1</v>
      </c>
      <c r="R1481" s="6">
        <f t="shared" si="1476"/>
        <v>1</v>
      </c>
    </row>
    <row r="1482" spans="1:18" ht="13">
      <c r="A1482" s="11" t="s">
        <v>4459</v>
      </c>
      <c r="B1482" s="17">
        <f>VLOOKUP(A1482,list!A:P,16,FALSE)</f>
        <v>45736</v>
      </c>
      <c r="C1482" s="18">
        <f>VLOOKUP(A1482,list!A:P,3,FALSE)</f>
        <v>1840</v>
      </c>
      <c r="D1482" s="6" t="str">
        <f>VLOOKUP(A1482,list!A:P,12,FALSE)</f>
        <v>Glyfada</v>
      </c>
      <c r="E1482" s="6" t="str">
        <f t="shared" ref="E1482:R1482" si="1477">IF($B1482&lt;E$3,1,"")</f>
        <v/>
      </c>
      <c r="F1482" s="6" t="str">
        <f t="shared" si="1477"/>
        <v/>
      </c>
      <c r="G1482" s="6" t="str">
        <f t="shared" si="1477"/>
        <v/>
      </c>
      <c r="H1482" s="6" t="str">
        <f t="shared" si="1477"/>
        <v/>
      </c>
      <c r="I1482" s="6" t="str">
        <f t="shared" si="1477"/>
        <v/>
      </c>
      <c r="J1482" s="6">
        <f t="shared" si="1477"/>
        <v>1</v>
      </c>
      <c r="K1482" s="6">
        <f t="shared" si="1477"/>
        <v>1</v>
      </c>
      <c r="L1482" s="6">
        <f t="shared" si="1477"/>
        <v>1</v>
      </c>
      <c r="M1482" s="6">
        <f t="shared" si="1477"/>
        <v>1</v>
      </c>
      <c r="N1482" s="6">
        <f t="shared" si="1477"/>
        <v>1</v>
      </c>
      <c r="O1482" s="6">
        <f t="shared" si="1477"/>
        <v>1</v>
      </c>
      <c r="P1482" s="6">
        <f t="shared" si="1477"/>
        <v>1</v>
      </c>
      <c r="Q1482" s="6">
        <f t="shared" si="1477"/>
        <v>1</v>
      </c>
      <c r="R1482" s="6">
        <f t="shared" si="1477"/>
        <v>1</v>
      </c>
    </row>
    <row r="1483" spans="1:18" ht="13">
      <c r="A1483" s="11" t="s">
        <v>3105</v>
      </c>
      <c r="B1483" s="17">
        <f>VLOOKUP(A1483,list!A:P,16,FALSE)</f>
        <v>45849</v>
      </c>
      <c r="C1483" s="18">
        <f>VLOOKUP(A1483,list!A:P,3,FALSE)</f>
        <v>1610</v>
      </c>
      <c r="D1483" s="6" t="str">
        <f>VLOOKUP(A1483,list!A:P,12,FALSE)</f>
        <v>Glyfada</v>
      </c>
      <c r="E1483" s="6" t="str">
        <f t="shared" ref="E1483:R1483" si="1478">IF($B1483&lt;E$3,1,"")</f>
        <v/>
      </c>
      <c r="F1483" s="6" t="str">
        <f t="shared" si="1478"/>
        <v/>
      </c>
      <c r="G1483" s="6" t="str">
        <f t="shared" si="1478"/>
        <v/>
      </c>
      <c r="H1483" s="6" t="str">
        <f t="shared" si="1478"/>
        <v/>
      </c>
      <c r="I1483" s="6" t="str">
        <f t="shared" si="1478"/>
        <v/>
      </c>
      <c r="J1483" s="6" t="str">
        <f t="shared" si="1478"/>
        <v/>
      </c>
      <c r="K1483" s="6" t="str">
        <f t="shared" si="1478"/>
        <v/>
      </c>
      <c r="L1483" s="6" t="str">
        <f t="shared" si="1478"/>
        <v/>
      </c>
      <c r="M1483" s="6" t="str">
        <f t="shared" si="1478"/>
        <v/>
      </c>
      <c r="N1483" s="6">
        <f t="shared" si="1478"/>
        <v>1</v>
      </c>
      <c r="O1483" s="6">
        <f t="shared" si="1478"/>
        <v>1</v>
      </c>
      <c r="P1483" s="6">
        <f t="shared" si="1478"/>
        <v>1</v>
      </c>
      <c r="Q1483" s="6">
        <f t="shared" si="1478"/>
        <v>1</v>
      </c>
      <c r="R1483" s="6">
        <f t="shared" si="1478"/>
        <v>1</v>
      </c>
    </row>
    <row r="1484" spans="1:18" ht="13">
      <c r="A1484" s="11" t="s">
        <v>4462</v>
      </c>
      <c r="B1484" s="17">
        <f>VLOOKUP(A1484,list!A:P,16,FALSE)</f>
        <v>45933</v>
      </c>
      <c r="C1484" s="18">
        <f>VLOOKUP(A1484,list!A:P,3,FALSE)</f>
        <v>1960</v>
      </c>
      <c r="D1484" s="6" t="str">
        <f>VLOOKUP(A1484,list!A:P,12,FALSE)</f>
        <v>Glyfada</v>
      </c>
      <c r="E1484" s="6" t="str">
        <f t="shared" ref="E1484:R1484" si="1479">IF($B1484&lt;E$3,1,"")</f>
        <v/>
      </c>
      <c r="F1484" s="6" t="str">
        <f t="shared" si="1479"/>
        <v/>
      </c>
      <c r="G1484" s="6" t="str">
        <f t="shared" si="1479"/>
        <v/>
      </c>
      <c r="H1484" s="6" t="str">
        <f t="shared" si="1479"/>
        <v/>
      </c>
      <c r="I1484" s="6" t="str">
        <f t="shared" si="1479"/>
        <v/>
      </c>
      <c r="J1484" s="6" t="str">
        <f t="shared" si="1479"/>
        <v/>
      </c>
      <c r="K1484" s="6" t="str">
        <f t="shared" si="1479"/>
        <v/>
      </c>
      <c r="L1484" s="6" t="str">
        <f t="shared" si="1479"/>
        <v/>
      </c>
      <c r="M1484" s="6" t="str">
        <f t="shared" si="1479"/>
        <v/>
      </c>
      <c r="N1484" s="6" t="str">
        <f t="shared" si="1479"/>
        <v/>
      </c>
      <c r="O1484" s="6" t="str">
        <f t="shared" si="1479"/>
        <v/>
      </c>
      <c r="P1484" s="6" t="str">
        <f t="shared" si="1479"/>
        <v/>
      </c>
      <c r="Q1484" s="6">
        <f t="shared" si="1479"/>
        <v>1</v>
      </c>
      <c r="R1484" s="6">
        <f t="shared" si="1479"/>
        <v>1</v>
      </c>
    </row>
    <row r="1485" spans="1:18" ht="13">
      <c r="A1485" s="11" t="s">
        <v>901</v>
      </c>
      <c r="B1485" s="17">
        <f>VLOOKUP(A1485,list!A:P,16,FALSE)</f>
        <v>45790</v>
      </c>
      <c r="C1485" s="18">
        <f>VLOOKUP(A1485,list!A:P,3,FALSE)</f>
        <v>1260</v>
      </c>
      <c r="D1485" s="6" t="str">
        <f>VLOOKUP(A1485,list!A:P,12,FALSE)</f>
        <v>Voula</v>
      </c>
      <c r="E1485" s="6" t="str">
        <f t="shared" ref="E1485:R1485" si="1480">IF($B1485&lt;E$3,1,"")</f>
        <v/>
      </c>
      <c r="F1485" s="6" t="str">
        <f t="shared" si="1480"/>
        <v/>
      </c>
      <c r="G1485" s="6" t="str">
        <f t="shared" si="1480"/>
        <v/>
      </c>
      <c r="H1485" s="6" t="str">
        <f t="shared" si="1480"/>
        <v/>
      </c>
      <c r="I1485" s="6" t="str">
        <f t="shared" si="1480"/>
        <v/>
      </c>
      <c r="J1485" s="6" t="str">
        <f t="shared" si="1480"/>
        <v/>
      </c>
      <c r="K1485" s="6" t="str">
        <f t="shared" si="1480"/>
        <v/>
      </c>
      <c r="L1485" s="6">
        <f t="shared" si="1480"/>
        <v>1</v>
      </c>
      <c r="M1485" s="6">
        <f t="shared" si="1480"/>
        <v>1</v>
      </c>
      <c r="N1485" s="6">
        <f t="shared" si="1480"/>
        <v>1</v>
      </c>
      <c r="O1485" s="6">
        <f t="shared" si="1480"/>
        <v>1</v>
      </c>
      <c r="P1485" s="6">
        <f t="shared" si="1480"/>
        <v>1</v>
      </c>
      <c r="Q1485" s="6">
        <f t="shared" si="1480"/>
        <v>1</v>
      </c>
      <c r="R1485" s="6">
        <f t="shared" si="1480"/>
        <v>1</v>
      </c>
    </row>
    <row r="1486" spans="1:18" ht="13">
      <c r="A1486" s="11" t="s">
        <v>3108</v>
      </c>
      <c r="B1486" s="17">
        <f>VLOOKUP(A1486,list!A:P,16,FALSE)</f>
        <v>45598</v>
      </c>
      <c r="C1486" s="18">
        <f>VLOOKUP(A1486,list!A:P,3,FALSE)</f>
        <v>1500</v>
      </c>
      <c r="D1486" s="6" t="str">
        <f>VLOOKUP(A1486,list!A:P,12,FALSE)</f>
        <v>Glyfada</v>
      </c>
      <c r="E1486" s="6" t="str">
        <f t="shared" ref="E1486:R1486" si="1481">IF($B1486&lt;E$3,1,"")</f>
        <v/>
      </c>
      <c r="F1486" s="6">
        <f t="shared" si="1481"/>
        <v>1</v>
      </c>
      <c r="G1486" s="6">
        <f t="shared" si="1481"/>
        <v>1</v>
      </c>
      <c r="H1486" s="6">
        <f t="shared" si="1481"/>
        <v>1</v>
      </c>
      <c r="I1486" s="6">
        <f t="shared" si="1481"/>
        <v>1</v>
      </c>
      <c r="J1486" s="6">
        <f t="shared" si="1481"/>
        <v>1</v>
      </c>
      <c r="K1486" s="6">
        <f t="shared" si="1481"/>
        <v>1</v>
      </c>
      <c r="L1486" s="6">
        <f t="shared" si="1481"/>
        <v>1</v>
      </c>
      <c r="M1486" s="6">
        <f t="shared" si="1481"/>
        <v>1</v>
      </c>
      <c r="N1486" s="6">
        <f t="shared" si="1481"/>
        <v>1</v>
      </c>
      <c r="O1486" s="6">
        <f t="shared" si="1481"/>
        <v>1</v>
      </c>
      <c r="P1486" s="6">
        <f t="shared" si="1481"/>
        <v>1</v>
      </c>
      <c r="Q1486" s="6">
        <f t="shared" si="1481"/>
        <v>1</v>
      </c>
      <c r="R1486" s="6">
        <f t="shared" si="1481"/>
        <v>1</v>
      </c>
    </row>
    <row r="1487" spans="1:18" ht="13">
      <c r="A1487" s="11" t="s">
        <v>3111</v>
      </c>
      <c r="B1487" s="17">
        <f>VLOOKUP(A1487,list!A:P,16,FALSE)</f>
        <v>45608</v>
      </c>
      <c r="C1487" s="18">
        <f>VLOOKUP(A1487,list!A:P,3,FALSE)</f>
        <v>1370</v>
      </c>
      <c r="D1487" s="6" t="str">
        <f>VLOOKUP(A1487,list!A:P,12,FALSE)</f>
        <v>Glyfada</v>
      </c>
      <c r="E1487" s="6" t="str">
        <f t="shared" ref="E1487:R1487" si="1482">IF($B1487&lt;E$3,1,"")</f>
        <v/>
      </c>
      <c r="F1487" s="6">
        <f t="shared" si="1482"/>
        <v>1</v>
      </c>
      <c r="G1487" s="6">
        <f t="shared" si="1482"/>
        <v>1</v>
      </c>
      <c r="H1487" s="6">
        <f t="shared" si="1482"/>
        <v>1</v>
      </c>
      <c r="I1487" s="6">
        <f t="shared" si="1482"/>
        <v>1</v>
      </c>
      <c r="J1487" s="6">
        <f t="shared" si="1482"/>
        <v>1</v>
      </c>
      <c r="K1487" s="6">
        <f t="shared" si="1482"/>
        <v>1</v>
      </c>
      <c r="L1487" s="6">
        <f t="shared" si="1482"/>
        <v>1</v>
      </c>
      <c r="M1487" s="6">
        <f t="shared" si="1482"/>
        <v>1</v>
      </c>
      <c r="N1487" s="6">
        <f t="shared" si="1482"/>
        <v>1</v>
      </c>
      <c r="O1487" s="6">
        <f t="shared" si="1482"/>
        <v>1</v>
      </c>
      <c r="P1487" s="6">
        <f t="shared" si="1482"/>
        <v>1</v>
      </c>
      <c r="Q1487" s="6">
        <f t="shared" si="1482"/>
        <v>1</v>
      </c>
      <c r="R1487" s="6">
        <f t="shared" si="1482"/>
        <v>1</v>
      </c>
    </row>
    <row r="1488" spans="1:18" ht="13">
      <c r="A1488" s="11" t="s">
        <v>3114</v>
      </c>
      <c r="B1488" s="17">
        <f>VLOOKUP(A1488,list!A:P,16,FALSE)</f>
        <v>45674</v>
      </c>
      <c r="C1488" s="18">
        <f>VLOOKUP(A1488,list!A:P,3,FALSE)</f>
        <v>1580</v>
      </c>
      <c r="D1488" s="6" t="str">
        <f>VLOOKUP(A1488,list!A:P,12,FALSE)</f>
        <v>Glyfada</v>
      </c>
      <c r="E1488" s="6" t="str">
        <f t="shared" ref="E1488:R1488" si="1483">IF($B1488&lt;E$3,1,"")</f>
        <v/>
      </c>
      <c r="F1488" s="6" t="str">
        <f t="shared" si="1483"/>
        <v/>
      </c>
      <c r="G1488" s="6" t="str">
        <f t="shared" si="1483"/>
        <v/>
      </c>
      <c r="H1488" s="6">
        <f t="shared" si="1483"/>
        <v>1</v>
      </c>
      <c r="I1488" s="6">
        <f t="shared" si="1483"/>
        <v>1</v>
      </c>
      <c r="J1488" s="6">
        <f t="shared" si="1483"/>
        <v>1</v>
      </c>
      <c r="K1488" s="6">
        <f t="shared" si="1483"/>
        <v>1</v>
      </c>
      <c r="L1488" s="6">
        <f t="shared" si="1483"/>
        <v>1</v>
      </c>
      <c r="M1488" s="6">
        <f t="shared" si="1483"/>
        <v>1</v>
      </c>
      <c r="N1488" s="6">
        <f t="shared" si="1483"/>
        <v>1</v>
      </c>
      <c r="O1488" s="6">
        <f t="shared" si="1483"/>
        <v>1</v>
      </c>
      <c r="P1488" s="6">
        <f t="shared" si="1483"/>
        <v>1</v>
      </c>
      <c r="Q1488" s="6">
        <f t="shared" si="1483"/>
        <v>1</v>
      </c>
      <c r="R1488" s="6">
        <f t="shared" si="1483"/>
        <v>1</v>
      </c>
    </row>
    <row r="1489" spans="1:18" ht="13">
      <c r="A1489" s="11" t="s">
        <v>3117</v>
      </c>
      <c r="B1489" s="17">
        <f>VLOOKUP(A1489,list!A:P,16,FALSE)</f>
        <v>45811</v>
      </c>
      <c r="C1489" s="18">
        <f>VLOOKUP(A1489,list!A:P,3,FALSE)</f>
        <v>1700</v>
      </c>
      <c r="D1489" s="6" t="str">
        <f>VLOOKUP(A1489,list!A:P,12,FALSE)</f>
        <v>Glyfada</v>
      </c>
      <c r="E1489" s="6" t="str">
        <f t="shared" ref="E1489:R1489" si="1484">IF($B1489&lt;E$3,1,"")</f>
        <v/>
      </c>
      <c r="F1489" s="6" t="str">
        <f t="shared" si="1484"/>
        <v/>
      </c>
      <c r="G1489" s="6" t="str">
        <f t="shared" si="1484"/>
        <v/>
      </c>
      <c r="H1489" s="6" t="str">
        <f t="shared" si="1484"/>
        <v/>
      </c>
      <c r="I1489" s="6" t="str">
        <f t="shared" si="1484"/>
        <v/>
      </c>
      <c r="J1489" s="6" t="str">
        <f t="shared" si="1484"/>
        <v/>
      </c>
      <c r="K1489" s="6" t="str">
        <f t="shared" si="1484"/>
        <v/>
      </c>
      <c r="L1489" s="6" t="str">
        <f t="shared" si="1484"/>
        <v/>
      </c>
      <c r="M1489" s="6">
        <f t="shared" si="1484"/>
        <v>1</v>
      </c>
      <c r="N1489" s="6">
        <f t="shared" si="1484"/>
        <v>1</v>
      </c>
      <c r="O1489" s="6">
        <f t="shared" si="1484"/>
        <v>1</v>
      </c>
      <c r="P1489" s="6">
        <f t="shared" si="1484"/>
        <v>1</v>
      </c>
      <c r="Q1489" s="6">
        <f t="shared" si="1484"/>
        <v>1</v>
      </c>
      <c r="R1489" s="6">
        <f t="shared" si="1484"/>
        <v>1</v>
      </c>
    </row>
    <row r="1490" spans="1:18" ht="13">
      <c r="A1490" s="11" t="s">
        <v>904</v>
      </c>
      <c r="B1490" s="17">
        <f>VLOOKUP(A1490,list!A:P,16,FALSE)</f>
        <v>46024</v>
      </c>
      <c r="C1490" s="18">
        <f>VLOOKUP(A1490,list!A:P,3,FALSE)</f>
        <v>1100</v>
      </c>
      <c r="D1490" s="6" t="str">
        <f>VLOOKUP(A1490,list!A:P,12,FALSE)</f>
        <v>Glyfada</v>
      </c>
      <c r="E1490" s="6" t="str">
        <f t="shared" ref="E1490:R1490" si="1485">IF($B1490&lt;E$3,1,"")</f>
        <v/>
      </c>
      <c r="F1490" s="6" t="str">
        <f t="shared" si="1485"/>
        <v/>
      </c>
      <c r="G1490" s="6" t="str">
        <f t="shared" si="1485"/>
        <v/>
      </c>
      <c r="H1490" s="6" t="str">
        <f t="shared" si="1485"/>
        <v/>
      </c>
      <c r="I1490" s="6" t="str">
        <f t="shared" si="1485"/>
        <v/>
      </c>
      <c r="J1490" s="6" t="str">
        <f t="shared" si="1485"/>
        <v/>
      </c>
      <c r="K1490" s="6" t="str">
        <f t="shared" si="1485"/>
        <v/>
      </c>
      <c r="L1490" s="6" t="str">
        <f t="shared" si="1485"/>
        <v/>
      </c>
      <c r="M1490" s="6" t="str">
        <f t="shared" si="1485"/>
        <v/>
      </c>
      <c r="N1490" s="6" t="str">
        <f t="shared" si="1485"/>
        <v/>
      </c>
      <c r="O1490" s="6" t="str">
        <f t="shared" si="1485"/>
        <v/>
      </c>
      <c r="P1490" s="6" t="str">
        <f t="shared" si="1485"/>
        <v/>
      </c>
      <c r="Q1490" s="6" t="str">
        <f t="shared" si="1485"/>
        <v/>
      </c>
      <c r="R1490" s="6" t="str">
        <f t="shared" si="1485"/>
        <v/>
      </c>
    </row>
    <row r="1491" spans="1:18" ht="13">
      <c r="A1491" s="11" t="s">
        <v>3120</v>
      </c>
      <c r="B1491" s="17">
        <f>VLOOKUP(A1491,list!A:P,16,FALSE)</f>
        <v>45839</v>
      </c>
      <c r="C1491" s="18">
        <f>VLOOKUP(A1491,list!A:P,3,FALSE)</f>
        <v>1510</v>
      </c>
      <c r="D1491" s="6" t="str">
        <f>VLOOKUP(A1491,list!A:P,12,FALSE)</f>
        <v>Glyfada</v>
      </c>
      <c r="E1491" s="6" t="str">
        <f t="shared" ref="E1491:R1491" si="1486">IF($B1491&lt;E$3,1,"")</f>
        <v/>
      </c>
      <c r="F1491" s="6" t="str">
        <f t="shared" si="1486"/>
        <v/>
      </c>
      <c r="G1491" s="6" t="str">
        <f t="shared" si="1486"/>
        <v/>
      </c>
      <c r="H1491" s="6" t="str">
        <f t="shared" si="1486"/>
        <v/>
      </c>
      <c r="I1491" s="6" t="str">
        <f t="shared" si="1486"/>
        <v/>
      </c>
      <c r="J1491" s="6" t="str">
        <f t="shared" si="1486"/>
        <v/>
      </c>
      <c r="K1491" s="6" t="str">
        <f t="shared" si="1486"/>
        <v/>
      </c>
      <c r="L1491" s="6" t="str">
        <f t="shared" si="1486"/>
        <v/>
      </c>
      <c r="M1491" s="6" t="str">
        <f t="shared" si="1486"/>
        <v/>
      </c>
      <c r="N1491" s="6">
        <f t="shared" si="1486"/>
        <v>1</v>
      </c>
      <c r="O1491" s="6">
        <f t="shared" si="1486"/>
        <v>1</v>
      </c>
      <c r="P1491" s="6">
        <f t="shared" si="1486"/>
        <v>1</v>
      </c>
      <c r="Q1491" s="6">
        <f t="shared" si="1486"/>
        <v>1</v>
      </c>
      <c r="R1491" s="6">
        <f t="shared" si="1486"/>
        <v>1</v>
      </c>
    </row>
    <row r="1492" spans="1:18" ht="13">
      <c r="A1492" s="11" t="s">
        <v>3123</v>
      </c>
      <c r="B1492" s="17">
        <f>VLOOKUP(A1492,list!A:P,16,FALSE)</f>
        <v>45585</v>
      </c>
      <c r="C1492" s="18">
        <f>VLOOKUP(A1492,list!A:P,3,FALSE)</f>
        <v>1350</v>
      </c>
      <c r="D1492" s="6" t="str">
        <f>VLOOKUP(A1492,list!A:P,12,FALSE)</f>
        <v>Glyfada</v>
      </c>
      <c r="E1492" s="6">
        <f t="shared" ref="E1492:R1492" si="1487">IF($B1492&lt;E$3,1,"")</f>
        <v>1</v>
      </c>
      <c r="F1492" s="6">
        <f t="shared" si="1487"/>
        <v>1</v>
      </c>
      <c r="G1492" s="6">
        <f t="shared" si="1487"/>
        <v>1</v>
      </c>
      <c r="H1492" s="6">
        <f t="shared" si="1487"/>
        <v>1</v>
      </c>
      <c r="I1492" s="6">
        <f t="shared" si="1487"/>
        <v>1</v>
      </c>
      <c r="J1492" s="6">
        <f t="shared" si="1487"/>
        <v>1</v>
      </c>
      <c r="K1492" s="6">
        <f t="shared" si="1487"/>
        <v>1</v>
      </c>
      <c r="L1492" s="6">
        <f t="shared" si="1487"/>
        <v>1</v>
      </c>
      <c r="M1492" s="6">
        <f t="shared" si="1487"/>
        <v>1</v>
      </c>
      <c r="N1492" s="6">
        <f t="shared" si="1487"/>
        <v>1</v>
      </c>
      <c r="O1492" s="6">
        <f t="shared" si="1487"/>
        <v>1</v>
      </c>
      <c r="P1492" s="6">
        <f t="shared" si="1487"/>
        <v>1</v>
      </c>
      <c r="Q1492" s="6">
        <f t="shared" si="1487"/>
        <v>1</v>
      </c>
      <c r="R1492" s="6">
        <f t="shared" si="1487"/>
        <v>1</v>
      </c>
    </row>
    <row r="1493" spans="1:18" ht="13">
      <c r="A1493" s="11" t="s">
        <v>3126</v>
      </c>
      <c r="B1493" s="17">
        <f>VLOOKUP(A1493,list!A:P,16,FALSE)</f>
        <v>45585</v>
      </c>
      <c r="C1493" s="18">
        <f>VLOOKUP(A1493,list!A:P,3,FALSE)</f>
        <v>1350</v>
      </c>
      <c r="D1493" s="6" t="str">
        <f>VLOOKUP(A1493,list!A:P,12,FALSE)</f>
        <v>Glyfada</v>
      </c>
      <c r="E1493" s="6">
        <f t="shared" ref="E1493:R1493" si="1488">IF($B1493&lt;E$3,1,"")</f>
        <v>1</v>
      </c>
      <c r="F1493" s="6">
        <f t="shared" si="1488"/>
        <v>1</v>
      </c>
      <c r="G1493" s="6">
        <f t="shared" si="1488"/>
        <v>1</v>
      </c>
      <c r="H1493" s="6">
        <f t="shared" si="1488"/>
        <v>1</v>
      </c>
      <c r="I1493" s="6">
        <f t="shared" si="1488"/>
        <v>1</v>
      </c>
      <c r="J1493" s="6">
        <f t="shared" si="1488"/>
        <v>1</v>
      </c>
      <c r="K1493" s="6">
        <f t="shared" si="1488"/>
        <v>1</v>
      </c>
      <c r="L1493" s="6">
        <f t="shared" si="1488"/>
        <v>1</v>
      </c>
      <c r="M1493" s="6">
        <f t="shared" si="1488"/>
        <v>1</v>
      </c>
      <c r="N1493" s="6">
        <f t="shared" si="1488"/>
        <v>1</v>
      </c>
      <c r="O1493" s="6">
        <f t="shared" si="1488"/>
        <v>1</v>
      </c>
      <c r="P1493" s="6">
        <f t="shared" si="1488"/>
        <v>1</v>
      </c>
      <c r="Q1493" s="6">
        <f t="shared" si="1488"/>
        <v>1</v>
      </c>
      <c r="R1493" s="6">
        <f t="shared" si="1488"/>
        <v>1</v>
      </c>
    </row>
    <row r="1494" spans="1:18" ht="13">
      <c r="A1494" s="11" t="s">
        <v>4465</v>
      </c>
      <c r="B1494" s="17">
        <f>VLOOKUP(A1494,list!A:P,16,FALSE)</f>
        <v>45885</v>
      </c>
      <c r="C1494" s="18">
        <f>VLOOKUP(A1494,list!A:P,3,FALSE)</f>
        <v>1890</v>
      </c>
      <c r="D1494" s="6" t="str">
        <f>VLOOKUP(A1494,list!A:P,12,FALSE)</f>
        <v>Glyfada</v>
      </c>
      <c r="E1494" s="6" t="str">
        <f t="shared" ref="E1494:R1494" si="1489">IF($B1494&lt;E$3,1,"")</f>
        <v/>
      </c>
      <c r="F1494" s="6" t="str">
        <f t="shared" si="1489"/>
        <v/>
      </c>
      <c r="G1494" s="6" t="str">
        <f t="shared" si="1489"/>
        <v/>
      </c>
      <c r="H1494" s="6" t="str">
        <f t="shared" si="1489"/>
        <v/>
      </c>
      <c r="I1494" s="6" t="str">
        <f t="shared" si="1489"/>
        <v/>
      </c>
      <c r="J1494" s="6" t="str">
        <f t="shared" si="1489"/>
        <v/>
      </c>
      <c r="K1494" s="6" t="str">
        <f t="shared" si="1489"/>
        <v/>
      </c>
      <c r="L1494" s="6" t="str">
        <f t="shared" si="1489"/>
        <v/>
      </c>
      <c r="M1494" s="6" t="str">
        <f t="shared" si="1489"/>
        <v/>
      </c>
      <c r="N1494" s="6" t="str">
        <f t="shared" si="1489"/>
        <v/>
      </c>
      <c r="O1494" s="6">
        <f t="shared" si="1489"/>
        <v>1</v>
      </c>
      <c r="P1494" s="6">
        <f t="shared" si="1489"/>
        <v>1</v>
      </c>
      <c r="Q1494" s="6">
        <f t="shared" si="1489"/>
        <v>1</v>
      </c>
      <c r="R1494" s="6">
        <f t="shared" si="1489"/>
        <v>1</v>
      </c>
    </row>
    <row r="1495" spans="1:18" ht="13">
      <c r="A1495" s="11" t="s">
        <v>4468</v>
      </c>
      <c r="B1495" s="17">
        <f>VLOOKUP(A1495,list!A:P,16,FALSE)</f>
        <v>45732</v>
      </c>
      <c r="C1495" s="18">
        <f>VLOOKUP(A1495,list!A:P,3,FALSE)</f>
        <v>1740</v>
      </c>
      <c r="D1495" s="6" t="str">
        <f>VLOOKUP(A1495,list!A:P,12,FALSE)</f>
        <v>Elliniko</v>
      </c>
      <c r="E1495" s="6" t="str">
        <f t="shared" ref="E1495:R1495" si="1490">IF($B1495&lt;E$3,1,"")</f>
        <v/>
      </c>
      <c r="F1495" s="6" t="str">
        <f t="shared" si="1490"/>
        <v/>
      </c>
      <c r="G1495" s="6" t="str">
        <f t="shared" si="1490"/>
        <v/>
      </c>
      <c r="H1495" s="6" t="str">
        <f t="shared" si="1490"/>
        <v/>
      </c>
      <c r="I1495" s="6" t="str">
        <f t="shared" si="1490"/>
        <v/>
      </c>
      <c r="J1495" s="6">
        <f t="shared" si="1490"/>
        <v>1</v>
      </c>
      <c r="K1495" s="6">
        <f t="shared" si="1490"/>
        <v>1</v>
      </c>
      <c r="L1495" s="6">
        <f t="shared" si="1490"/>
        <v>1</v>
      </c>
      <c r="M1495" s="6">
        <f t="shared" si="1490"/>
        <v>1</v>
      </c>
      <c r="N1495" s="6">
        <f t="shared" si="1490"/>
        <v>1</v>
      </c>
      <c r="O1495" s="6">
        <f t="shared" si="1490"/>
        <v>1</v>
      </c>
      <c r="P1495" s="6">
        <f t="shared" si="1490"/>
        <v>1</v>
      </c>
      <c r="Q1495" s="6">
        <f t="shared" si="1490"/>
        <v>1</v>
      </c>
      <c r="R1495" s="6">
        <f t="shared" si="1490"/>
        <v>1</v>
      </c>
    </row>
    <row r="1496" spans="1:18" ht="13">
      <c r="A1496" s="11" t="s">
        <v>4471</v>
      </c>
      <c r="B1496" s="17">
        <f>VLOOKUP(A1496,list!A:P,16,FALSE)</f>
        <v>46166</v>
      </c>
      <c r="C1496" s="18">
        <f>VLOOKUP(A1496,list!A:P,3,FALSE)</f>
        <v>3060</v>
      </c>
      <c r="D1496" s="6" t="str">
        <f>VLOOKUP(A1496,list!A:P,12,FALSE)</f>
        <v>Voula</v>
      </c>
      <c r="E1496" s="6" t="str">
        <f t="shared" ref="E1496:R1496" si="1491">IF($B1496&lt;E$3,1,"")</f>
        <v/>
      </c>
      <c r="F1496" s="6" t="str">
        <f t="shared" si="1491"/>
        <v/>
      </c>
      <c r="G1496" s="6" t="str">
        <f t="shared" si="1491"/>
        <v/>
      </c>
      <c r="H1496" s="6" t="str">
        <f t="shared" si="1491"/>
        <v/>
      </c>
      <c r="I1496" s="6" t="str">
        <f t="shared" si="1491"/>
        <v/>
      </c>
      <c r="J1496" s="6" t="str">
        <f t="shared" si="1491"/>
        <v/>
      </c>
      <c r="K1496" s="6" t="str">
        <f t="shared" si="1491"/>
        <v/>
      </c>
      <c r="L1496" s="6" t="str">
        <f t="shared" si="1491"/>
        <v/>
      </c>
      <c r="M1496" s="6" t="str">
        <f t="shared" si="1491"/>
        <v/>
      </c>
      <c r="N1496" s="6" t="str">
        <f t="shared" si="1491"/>
        <v/>
      </c>
      <c r="O1496" s="6" t="str">
        <f t="shared" si="1491"/>
        <v/>
      </c>
      <c r="P1496" s="6" t="str">
        <f t="shared" si="1491"/>
        <v/>
      </c>
      <c r="Q1496" s="6" t="str">
        <f t="shared" si="1491"/>
        <v/>
      </c>
      <c r="R1496" s="6" t="str">
        <f t="shared" si="1491"/>
        <v/>
      </c>
    </row>
    <row r="1497" spans="1:18" ht="13">
      <c r="A1497" s="11" t="s">
        <v>4474</v>
      </c>
      <c r="B1497" s="17">
        <f>VLOOKUP(A1497,list!A:P,16,FALSE)</f>
        <v>45795</v>
      </c>
      <c r="C1497" s="18">
        <f>VLOOKUP(A1497,list!A:P,3,FALSE)</f>
        <v>2460</v>
      </c>
      <c r="D1497" s="6" t="str">
        <f>VLOOKUP(A1497,list!A:P,12,FALSE)</f>
        <v>Voula</v>
      </c>
      <c r="E1497" s="6" t="str">
        <f t="shared" ref="E1497:R1497" si="1492">IF($B1497&lt;E$3,1,"")</f>
        <v/>
      </c>
      <c r="F1497" s="6" t="str">
        <f t="shared" si="1492"/>
        <v/>
      </c>
      <c r="G1497" s="6" t="str">
        <f t="shared" si="1492"/>
        <v/>
      </c>
      <c r="H1497" s="6" t="str">
        <f t="shared" si="1492"/>
        <v/>
      </c>
      <c r="I1497" s="6" t="str">
        <f t="shared" si="1492"/>
        <v/>
      </c>
      <c r="J1497" s="6" t="str">
        <f t="shared" si="1492"/>
        <v/>
      </c>
      <c r="K1497" s="6" t="str">
        <f t="shared" si="1492"/>
        <v/>
      </c>
      <c r="L1497" s="6">
        <f t="shared" si="1492"/>
        <v>1</v>
      </c>
      <c r="M1497" s="6">
        <f t="shared" si="1492"/>
        <v>1</v>
      </c>
      <c r="N1497" s="6">
        <f t="shared" si="1492"/>
        <v>1</v>
      </c>
      <c r="O1497" s="6">
        <f t="shared" si="1492"/>
        <v>1</v>
      </c>
      <c r="P1497" s="6">
        <f t="shared" si="1492"/>
        <v>1</v>
      </c>
      <c r="Q1497" s="6">
        <f t="shared" si="1492"/>
        <v>1</v>
      </c>
      <c r="R1497" s="6">
        <f t="shared" si="1492"/>
        <v>1</v>
      </c>
    </row>
    <row r="1498" spans="1:18" ht="13">
      <c r="A1498" s="11" t="s">
        <v>3129</v>
      </c>
      <c r="B1498" s="17">
        <f>VLOOKUP(A1498,list!A:P,16,FALSE)</f>
        <v>45825</v>
      </c>
      <c r="C1498" s="18">
        <f>VLOOKUP(A1498,list!A:P,3,FALSE)</f>
        <v>1450</v>
      </c>
      <c r="D1498" s="6" t="str">
        <f>VLOOKUP(A1498,list!A:P,12,FALSE)</f>
        <v>Glyfada</v>
      </c>
      <c r="E1498" s="6" t="str">
        <f t="shared" ref="E1498:R1498" si="1493">IF($B1498&lt;E$3,1,"")</f>
        <v/>
      </c>
      <c r="F1498" s="6" t="str">
        <f t="shared" si="1493"/>
        <v/>
      </c>
      <c r="G1498" s="6" t="str">
        <f t="shared" si="1493"/>
        <v/>
      </c>
      <c r="H1498" s="6" t="str">
        <f t="shared" si="1493"/>
        <v/>
      </c>
      <c r="I1498" s="6" t="str">
        <f t="shared" si="1493"/>
        <v/>
      </c>
      <c r="J1498" s="6" t="str">
        <f t="shared" si="1493"/>
        <v/>
      </c>
      <c r="K1498" s="6" t="str">
        <f t="shared" si="1493"/>
        <v/>
      </c>
      <c r="L1498" s="6" t="str">
        <f t="shared" si="1493"/>
        <v/>
      </c>
      <c r="M1498" s="6">
        <f t="shared" si="1493"/>
        <v>1</v>
      </c>
      <c r="N1498" s="6">
        <f t="shared" si="1493"/>
        <v>1</v>
      </c>
      <c r="O1498" s="6">
        <f t="shared" si="1493"/>
        <v>1</v>
      </c>
      <c r="P1498" s="6">
        <f t="shared" si="1493"/>
        <v>1</v>
      </c>
      <c r="Q1498" s="6">
        <f t="shared" si="1493"/>
        <v>1</v>
      </c>
      <c r="R1498" s="6">
        <f t="shared" si="1493"/>
        <v>1</v>
      </c>
    </row>
    <row r="1499" spans="1:18" ht="13">
      <c r="A1499" s="11" t="s">
        <v>4477</v>
      </c>
      <c r="B1499" s="17">
        <f>VLOOKUP(A1499,list!A:P,16,FALSE)</f>
        <v>45749</v>
      </c>
      <c r="C1499" s="18">
        <f>VLOOKUP(A1499,list!A:P,3,FALSE)</f>
        <v>1980</v>
      </c>
      <c r="D1499" s="6" t="str">
        <f>VLOOKUP(A1499,list!A:P,12,FALSE)</f>
        <v>Glyfada</v>
      </c>
      <c r="E1499" s="6" t="str">
        <f t="shared" ref="E1499:R1499" si="1494">IF($B1499&lt;E$3,1,"")</f>
        <v/>
      </c>
      <c r="F1499" s="6" t="str">
        <f t="shared" si="1494"/>
        <v/>
      </c>
      <c r="G1499" s="6" t="str">
        <f t="shared" si="1494"/>
        <v/>
      </c>
      <c r="H1499" s="6" t="str">
        <f t="shared" si="1494"/>
        <v/>
      </c>
      <c r="I1499" s="6" t="str">
        <f t="shared" si="1494"/>
        <v/>
      </c>
      <c r="J1499" s="6" t="str">
        <f t="shared" si="1494"/>
        <v/>
      </c>
      <c r="K1499" s="6">
        <f t="shared" si="1494"/>
        <v>1</v>
      </c>
      <c r="L1499" s="6">
        <f t="shared" si="1494"/>
        <v>1</v>
      </c>
      <c r="M1499" s="6">
        <f t="shared" si="1494"/>
        <v>1</v>
      </c>
      <c r="N1499" s="6">
        <f t="shared" si="1494"/>
        <v>1</v>
      </c>
      <c r="O1499" s="6">
        <f t="shared" si="1494"/>
        <v>1</v>
      </c>
      <c r="P1499" s="6">
        <f t="shared" si="1494"/>
        <v>1</v>
      </c>
      <c r="Q1499" s="6">
        <f t="shared" si="1494"/>
        <v>1</v>
      </c>
      <c r="R1499" s="6">
        <f t="shared" si="1494"/>
        <v>1</v>
      </c>
    </row>
    <row r="1500" spans="1:18" ht="13">
      <c r="A1500" s="11" t="s">
        <v>3132</v>
      </c>
      <c r="B1500" s="17">
        <f>VLOOKUP(A1500,list!A:P,16,FALSE)</f>
        <v>45703</v>
      </c>
      <c r="C1500" s="18">
        <f>VLOOKUP(A1500,list!A:P,3,FALSE)</f>
        <v>1720</v>
      </c>
      <c r="D1500" s="6" t="str">
        <f>VLOOKUP(A1500,list!A:P,12,FALSE)</f>
        <v>Glyfada</v>
      </c>
      <c r="E1500" s="6" t="str">
        <f t="shared" ref="E1500:R1500" si="1495">IF($B1500&lt;E$3,1,"")</f>
        <v/>
      </c>
      <c r="F1500" s="6" t="str">
        <f t="shared" si="1495"/>
        <v/>
      </c>
      <c r="G1500" s="6" t="str">
        <f t="shared" si="1495"/>
        <v/>
      </c>
      <c r="H1500" s="6" t="str">
        <f t="shared" si="1495"/>
        <v/>
      </c>
      <c r="I1500" s="6">
        <f t="shared" si="1495"/>
        <v>1</v>
      </c>
      <c r="J1500" s="6">
        <f t="shared" si="1495"/>
        <v>1</v>
      </c>
      <c r="K1500" s="6">
        <f t="shared" si="1495"/>
        <v>1</v>
      </c>
      <c r="L1500" s="6">
        <f t="shared" si="1495"/>
        <v>1</v>
      </c>
      <c r="M1500" s="6">
        <f t="shared" si="1495"/>
        <v>1</v>
      </c>
      <c r="N1500" s="6">
        <f t="shared" si="1495"/>
        <v>1</v>
      </c>
      <c r="O1500" s="6">
        <f t="shared" si="1495"/>
        <v>1</v>
      </c>
      <c r="P1500" s="6">
        <f t="shared" si="1495"/>
        <v>1</v>
      </c>
      <c r="Q1500" s="6">
        <f t="shared" si="1495"/>
        <v>1</v>
      </c>
      <c r="R1500" s="6">
        <f t="shared" si="1495"/>
        <v>1</v>
      </c>
    </row>
    <row r="1501" spans="1:18" ht="13">
      <c r="A1501" s="11" t="s">
        <v>907</v>
      </c>
      <c r="B1501" s="17">
        <f>VLOOKUP(A1501,list!A:P,16,FALSE)</f>
        <v>45690</v>
      </c>
      <c r="C1501" s="18">
        <f>VLOOKUP(A1501,list!A:P,3,FALSE)</f>
        <v>1230</v>
      </c>
      <c r="D1501" s="6" t="str">
        <f>VLOOKUP(A1501,list!A:P,12,FALSE)</f>
        <v>Glyfada</v>
      </c>
      <c r="E1501" s="6" t="str">
        <f t="shared" ref="E1501:R1501" si="1496">IF($B1501&lt;E$3,1,"")</f>
        <v/>
      </c>
      <c r="F1501" s="6" t="str">
        <f t="shared" si="1496"/>
        <v/>
      </c>
      <c r="G1501" s="6" t="str">
        <f t="shared" si="1496"/>
        <v/>
      </c>
      <c r="H1501" s="6" t="str">
        <f t="shared" si="1496"/>
        <v/>
      </c>
      <c r="I1501" s="6">
        <f t="shared" si="1496"/>
        <v>1</v>
      </c>
      <c r="J1501" s="6">
        <f t="shared" si="1496"/>
        <v>1</v>
      </c>
      <c r="K1501" s="6">
        <f t="shared" si="1496"/>
        <v>1</v>
      </c>
      <c r="L1501" s="6">
        <f t="shared" si="1496"/>
        <v>1</v>
      </c>
      <c r="M1501" s="6">
        <f t="shared" si="1496"/>
        <v>1</v>
      </c>
      <c r="N1501" s="6">
        <f t="shared" si="1496"/>
        <v>1</v>
      </c>
      <c r="O1501" s="6">
        <f t="shared" si="1496"/>
        <v>1</v>
      </c>
      <c r="P1501" s="6">
        <f t="shared" si="1496"/>
        <v>1</v>
      </c>
      <c r="Q1501" s="6">
        <f t="shared" si="1496"/>
        <v>1</v>
      </c>
      <c r="R1501" s="6">
        <f t="shared" si="1496"/>
        <v>1</v>
      </c>
    </row>
    <row r="1502" spans="1:18" ht="13">
      <c r="A1502" s="11" t="s">
        <v>4480</v>
      </c>
      <c r="B1502" s="17">
        <f>VLOOKUP(A1502,list!A:P,16,FALSE)</f>
        <v>45832</v>
      </c>
      <c r="C1502" s="18">
        <f>VLOOKUP(A1502,list!A:P,3,FALSE)</f>
        <v>1670</v>
      </c>
      <c r="D1502" s="6" t="str">
        <f>VLOOKUP(A1502,list!A:P,12,FALSE)</f>
        <v>Glyfada</v>
      </c>
      <c r="E1502" s="6" t="str">
        <f t="shared" ref="E1502:R1502" si="1497">IF($B1502&lt;E$3,1,"")</f>
        <v/>
      </c>
      <c r="F1502" s="6" t="str">
        <f t="shared" si="1497"/>
        <v/>
      </c>
      <c r="G1502" s="6" t="str">
        <f t="shared" si="1497"/>
        <v/>
      </c>
      <c r="H1502" s="6" t="str">
        <f t="shared" si="1497"/>
        <v/>
      </c>
      <c r="I1502" s="6" t="str">
        <f t="shared" si="1497"/>
        <v/>
      </c>
      <c r="J1502" s="6" t="str">
        <f t="shared" si="1497"/>
        <v/>
      </c>
      <c r="K1502" s="6" t="str">
        <f t="shared" si="1497"/>
        <v/>
      </c>
      <c r="L1502" s="6" t="str">
        <f t="shared" si="1497"/>
        <v/>
      </c>
      <c r="M1502" s="6">
        <f t="shared" si="1497"/>
        <v>1</v>
      </c>
      <c r="N1502" s="6">
        <f t="shared" si="1497"/>
        <v>1</v>
      </c>
      <c r="O1502" s="6">
        <f t="shared" si="1497"/>
        <v>1</v>
      </c>
      <c r="P1502" s="6">
        <f t="shared" si="1497"/>
        <v>1</v>
      </c>
      <c r="Q1502" s="6">
        <f t="shared" si="1497"/>
        <v>1</v>
      </c>
      <c r="R1502" s="6">
        <f t="shared" si="1497"/>
        <v>1</v>
      </c>
    </row>
    <row r="1503" spans="1:18" ht="13">
      <c r="A1503" s="11" t="s">
        <v>4483</v>
      </c>
      <c r="B1503" s="17">
        <f>VLOOKUP(A1503,list!A:P,16,FALSE)</f>
        <v>46309</v>
      </c>
      <c r="C1503" s="18">
        <f>VLOOKUP(A1503,list!A:P,3,FALSE)</f>
        <v>2880</v>
      </c>
      <c r="D1503" s="6" t="str">
        <f>VLOOKUP(A1503,list!A:P,12,FALSE)</f>
        <v>Glyfada</v>
      </c>
      <c r="E1503" s="6" t="str">
        <f t="shared" ref="E1503:R1503" si="1498">IF($B1503&lt;E$3,1,"")</f>
        <v/>
      </c>
      <c r="F1503" s="6" t="str">
        <f t="shared" si="1498"/>
        <v/>
      </c>
      <c r="G1503" s="6" t="str">
        <f t="shared" si="1498"/>
        <v/>
      </c>
      <c r="H1503" s="6" t="str">
        <f t="shared" si="1498"/>
        <v/>
      </c>
      <c r="I1503" s="6" t="str">
        <f t="shared" si="1498"/>
        <v/>
      </c>
      <c r="J1503" s="6" t="str">
        <f t="shared" si="1498"/>
        <v/>
      </c>
      <c r="K1503" s="6" t="str">
        <f t="shared" si="1498"/>
        <v/>
      </c>
      <c r="L1503" s="6" t="str">
        <f t="shared" si="1498"/>
        <v/>
      </c>
      <c r="M1503" s="6" t="str">
        <f t="shared" si="1498"/>
        <v/>
      </c>
      <c r="N1503" s="6" t="str">
        <f t="shared" si="1498"/>
        <v/>
      </c>
      <c r="O1503" s="6" t="str">
        <f t="shared" si="1498"/>
        <v/>
      </c>
      <c r="P1503" s="6" t="str">
        <f t="shared" si="1498"/>
        <v/>
      </c>
      <c r="Q1503" s="6" t="str">
        <f t="shared" si="1498"/>
        <v/>
      </c>
      <c r="R1503" s="6" t="str">
        <f t="shared" si="1498"/>
        <v/>
      </c>
    </row>
    <row r="1504" spans="1:18" ht="13">
      <c r="A1504" s="11" t="s">
        <v>4486</v>
      </c>
      <c r="B1504" s="17">
        <f>VLOOKUP(A1504,list!A:P,16,FALSE)</f>
        <v>45981</v>
      </c>
      <c r="C1504" s="18">
        <f>VLOOKUP(A1504,list!A:P,3,FALSE)</f>
        <v>1980</v>
      </c>
      <c r="D1504" s="6" t="str">
        <f>VLOOKUP(A1504,list!A:P,12,FALSE)</f>
        <v>Glyfada</v>
      </c>
      <c r="E1504" s="6" t="str">
        <f t="shared" ref="E1504:R1504" si="1499">IF($B1504&lt;E$3,1,"")</f>
        <v/>
      </c>
      <c r="F1504" s="6" t="str">
        <f t="shared" si="1499"/>
        <v/>
      </c>
      <c r="G1504" s="6" t="str">
        <f t="shared" si="1499"/>
        <v/>
      </c>
      <c r="H1504" s="6" t="str">
        <f t="shared" si="1499"/>
        <v/>
      </c>
      <c r="I1504" s="6" t="str">
        <f t="shared" si="1499"/>
        <v/>
      </c>
      <c r="J1504" s="6" t="str">
        <f t="shared" si="1499"/>
        <v/>
      </c>
      <c r="K1504" s="6" t="str">
        <f t="shared" si="1499"/>
        <v/>
      </c>
      <c r="L1504" s="6" t="str">
        <f t="shared" si="1499"/>
        <v/>
      </c>
      <c r="M1504" s="6" t="str">
        <f t="shared" si="1499"/>
        <v/>
      </c>
      <c r="N1504" s="6" t="str">
        <f t="shared" si="1499"/>
        <v/>
      </c>
      <c r="O1504" s="6" t="str">
        <f t="shared" si="1499"/>
        <v/>
      </c>
      <c r="P1504" s="6" t="str">
        <f t="shared" si="1499"/>
        <v/>
      </c>
      <c r="Q1504" s="6" t="str">
        <f t="shared" si="1499"/>
        <v/>
      </c>
      <c r="R1504" s="6">
        <f t="shared" si="1499"/>
        <v>1</v>
      </c>
    </row>
    <row r="1505" spans="1:18" ht="13">
      <c r="A1505" s="11" t="s">
        <v>3135</v>
      </c>
      <c r="B1505" s="17">
        <f>VLOOKUP(A1505,list!A:P,16,FALSE)</f>
        <v>45778</v>
      </c>
      <c r="C1505" s="18">
        <f>VLOOKUP(A1505,list!A:P,3,FALSE)</f>
        <v>1730</v>
      </c>
      <c r="D1505" s="6" t="str">
        <f>VLOOKUP(A1505,list!A:P,12,FALSE)</f>
        <v>Glyfada</v>
      </c>
      <c r="E1505" s="6" t="str">
        <f t="shared" ref="E1505:R1505" si="1500">IF($B1505&lt;E$3,1,"")</f>
        <v/>
      </c>
      <c r="F1505" s="6" t="str">
        <f t="shared" si="1500"/>
        <v/>
      </c>
      <c r="G1505" s="6" t="str">
        <f t="shared" si="1500"/>
        <v/>
      </c>
      <c r="H1505" s="6" t="str">
        <f t="shared" si="1500"/>
        <v/>
      </c>
      <c r="I1505" s="6" t="str">
        <f t="shared" si="1500"/>
        <v/>
      </c>
      <c r="J1505" s="6" t="str">
        <f t="shared" si="1500"/>
        <v/>
      </c>
      <c r="K1505" s="6" t="str">
        <f t="shared" si="1500"/>
        <v/>
      </c>
      <c r="L1505" s="6">
        <f t="shared" si="1500"/>
        <v>1</v>
      </c>
      <c r="M1505" s="6">
        <f t="shared" si="1500"/>
        <v>1</v>
      </c>
      <c r="N1505" s="6">
        <f t="shared" si="1500"/>
        <v>1</v>
      </c>
      <c r="O1505" s="6">
        <f t="shared" si="1500"/>
        <v>1</v>
      </c>
      <c r="P1505" s="6">
        <f t="shared" si="1500"/>
        <v>1</v>
      </c>
      <c r="Q1505" s="6">
        <f t="shared" si="1500"/>
        <v>1</v>
      </c>
      <c r="R1505" s="6">
        <f t="shared" si="1500"/>
        <v>1</v>
      </c>
    </row>
    <row r="1506" spans="1:18" ht="13">
      <c r="A1506" s="11" t="s">
        <v>4489</v>
      </c>
      <c r="B1506" s="17">
        <f>VLOOKUP(A1506,list!A:P,16,FALSE)</f>
        <v>45629</v>
      </c>
      <c r="C1506" s="18">
        <f>VLOOKUP(A1506,list!A:P,3,FALSE)</f>
        <v>2010</v>
      </c>
      <c r="D1506" s="6" t="str">
        <f>VLOOKUP(A1506,list!A:P,12,FALSE)</f>
        <v>Voula</v>
      </c>
      <c r="E1506" s="6" t="str">
        <f t="shared" ref="E1506:R1506" si="1501">IF($B1506&lt;E$3,1,"")</f>
        <v/>
      </c>
      <c r="F1506" s="6" t="str">
        <f t="shared" si="1501"/>
        <v/>
      </c>
      <c r="G1506" s="6">
        <f t="shared" si="1501"/>
        <v>1</v>
      </c>
      <c r="H1506" s="6">
        <f t="shared" si="1501"/>
        <v>1</v>
      </c>
      <c r="I1506" s="6">
        <f t="shared" si="1501"/>
        <v>1</v>
      </c>
      <c r="J1506" s="6">
        <f t="shared" si="1501"/>
        <v>1</v>
      </c>
      <c r="K1506" s="6">
        <f t="shared" si="1501"/>
        <v>1</v>
      </c>
      <c r="L1506" s="6">
        <f t="shared" si="1501"/>
        <v>1</v>
      </c>
      <c r="M1506" s="6">
        <f t="shared" si="1501"/>
        <v>1</v>
      </c>
      <c r="N1506" s="6">
        <f t="shared" si="1501"/>
        <v>1</v>
      </c>
      <c r="O1506" s="6">
        <f t="shared" si="1501"/>
        <v>1</v>
      </c>
      <c r="P1506" s="6">
        <f t="shared" si="1501"/>
        <v>1</v>
      </c>
      <c r="Q1506" s="6">
        <f t="shared" si="1501"/>
        <v>1</v>
      </c>
      <c r="R1506" s="6">
        <f t="shared" si="1501"/>
        <v>1</v>
      </c>
    </row>
    <row r="1507" spans="1:18" ht="13">
      <c r="A1507" s="11" t="s">
        <v>3138</v>
      </c>
      <c r="B1507" s="17">
        <f>VLOOKUP(A1507,list!A:P,16,FALSE)</f>
        <v>45690</v>
      </c>
      <c r="C1507" s="18">
        <f>VLOOKUP(A1507,list!A:P,3,FALSE)</f>
        <v>1200</v>
      </c>
      <c r="D1507" s="6" t="str">
        <f>VLOOKUP(A1507,list!A:P,12,FALSE)</f>
        <v>Voula</v>
      </c>
      <c r="E1507" s="6" t="str">
        <f t="shared" ref="E1507:R1507" si="1502">IF($B1507&lt;E$3,1,"")</f>
        <v/>
      </c>
      <c r="F1507" s="6" t="str">
        <f t="shared" si="1502"/>
        <v/>
      </c>
      <c r="G1507" s="6" t="str">
        <f t="shared" si="1502"/>
        <v/>
      </c>
      <c r="H1507" s="6" t="str">
        <f t="shared" si="1502"/>
        <v/>
      </c>
      <c r="I1507" s="6">
        <f t="shared" si="1502"/>
        <v>1</v>
      </c>
      <c r="J1507" s="6">
        <f t="shared" si="1502"/>
        <v>1</v>
      </c>
      <c r="K1507" s="6">
        <f t="shared" si="1502"/>
        <v>1</v>
      </c>
      <c r="L1507" s="6">
        <f t="shared" si="1502"/>
        <v>1</v>
      </c>
      <c r="M1507" s="6">
        <f t="shared" si="1502"/>
        <v>1</v>
      </c>
      <c r="N1507" s="6">
        <f t="shared" si="1502"/>
        <v>1</v>
      </c>
      <c r="O1507" s="6">
        <f t="shared" si="1502"/>
        <v>1</v>
      </c>
      <c r="P1507" s="6">
        <f t="shared" si="1502"/>
        <v>1</v>
      </c>
      <c r="Q1507" s="6">
        <f t="shared" si="1502"/>
        <v>1</v>
      </c>
      <c r="R1507" s="6">
        <f t="shared" si="1502"/>
        <v>1</v>
      </c>
    </row>
    <row r="1508" spans="1:18" ht="13">
      <c r="A1508" s="11" t="s">
        <v>3141</v>
      </c>
      <c r="B1508" s="17">
        <f>VLOOKUP(A1508,list!A:P,16,FALSE)</f>
        <v>45978</v>
      </c>
      <c r="C1508" s="18">
        <f>VLOOKUP(A1508,list!A:P,3,FALSE)</f>
        <v>1330</v>
      </c>
      <c r="D1508" s="6" t="str">
        <f>VLOOKUP(A1508,list!A:P,12,FALSE)</f>
        <v>Voula</v>
      </c>
      <c r="E1508" s="6" t="str">
        <f t="shared" ref="E1508:R1508" si="1503">IF($B1508&lt;E$3,1,"")</f>
        <v/>
      </c>
      <c r="F1508" s="6" t="str">
        <f t="shared" si="1503"/>
        <v/>
      </c>
      <c r="G1508" s="6" t="str">
        <f t="shared" si="1503"/>
        <v/>
      </c>
      <c r="H1508" s="6" t="str">
        <f t="shared" si="1503"/>
        <v/>
      </c>
      <c r="I1508" s="6" t="str">
        <f t="shared" si="1503"/>
        <v/>
      </c>
      <c r="J1508" s="6" t="str">
        <f t="shared" si="1503"/>
        <v/>
      </c>
      <c r="K1508" s="6" t="str">
        <f t="shared" si="1503"/>
        <v/>
      </c>
      <c r="L1508" s="6" t="str">
        <f t="shared" si="1503"/>
        <v/>
      </c>
      <c r="M1508" s="6" t="str">
        <f t="shared" si="1503"/>
        <v/>
      </c>
      <c r="N1508" s="6" t="str">
        <f t="shared" si="1503"/>
        <v/>
      </c>
      <c r="O1508" s="6" t="str">
        <f t="shared" si="1503"/>
        <v/>
      </c>
      <c r="P1508" s="6" t="str">
        <f t="shared" si="1503"/>
        <v/>
      </c>
      <c r="Q1508" s="6" t="str">
        <f t="shared" si="1503"/>
        <v/>
      </c>
      <c r="R1508" s="6">
        <f t="shared" si="1503"/>
        <v>1</v>
      </c>
    </row>
    <row r="1509" spans="1:18" ht="13">
      <c r="A1509" s="11" t="s">
        <v>910</v>
      </c>
      <c r="B1509" s="17">
        <f>VLOOKUP(A1509,list!A:P,16,FALSE)</f>
        <v>45750</v>
      </c>
      <c r="C1509" s="18">
        <f>VLOOKUP(A1509,list!A:P,3,FALSE)</f>
        <v>1180</v>
      </c>
      <c r="D1509" s="6" t="str">
        <f>VLOOKUP(A1509,list!A:P,12,FALSE)</f>
        <v>Voula</v>
      </c>
      <c r="E1509" s="6" t="str">
        <f t="shared" ref="E1509:R1509" si="1504">IF($B1509&lt;E$3,1,"")</f>
        <v/>
      </c>
      <c r="F1509" s="6" t="str">
        <f t="shared" si="1504"/>
        <v/>
      </c>
      <c r="G1509" s="6" t="str">
        <f t="shared" si="1504"/>
        <v/>
      </c>
      <c r="H1509" s="6" t="str">
        <f t="shared" si="1504"/>
        <v/>
      </c>
      <c r="I1509" s="6" t="str">
        <f t="shared" si="1504"/>
        <v/>
      </c>
      <c r="J1509" s="6" t="str">
        <f t="shared" si="1504"/>
        <v/>
      </c>
      <c r="K1509" s="6">
        <f t="shared" si="1504"/>
        <v>1</v>
      </c>
      <c r="L1509" s="6">
        <f t="shared" si="1504"/>
        <v>1</v>
      </c>
      <c r="M1509" s="6">
        <f t="shared" si="1504"/>
        <v>1</v>
      </c>
      <c r="N1509" s="6">
        <f t="shared" si="1504"/>
        <v>1</v>
      </c>
      <c r="O1509" s="6">
        <f t="shared" si="1504"/>
        <v>1</v>
      </c>
      <c r="P1509" s="6">
        <f t="shared" si="1504"/>
        <v>1</v>
      </c>
      <c r="Q1509" s="6">
        <f t="shared" si="1504"/>
        <v>1</v>
      </c>
      <c r="R1509" s="6">
        <f t="shared" si="1504"/>
        <v>1</v>
      </c>
    </row>
    <row r="1510" spans="1:18" ht="13">
      <c r="A1510" s="11" t="s">
        <v>4492</v>
      </c>
      <c r="B1510" s="17">
        <f>VLOOKUP(A1510,list!A:P,16,FALSE)</f>
        <v>46128</v>
      </c>
      <c r="C1510" s="18">
        <f>VLOOKUP(A1510,list!A:P,3,FALSE)</f>
        <v>1320</v>
      </c>
      <c r="D1510" s="6" t="str">
        <f>VLOOKUP(A1510,list!A:P,12,FALSE)</f>
        <v>Glyfada</v>
      </c>
      <c r="E1510" s="6" t="str">
        <f t="shared" ref="E1510:R1510" si="1505">IF($B1510&lt;E$3,1,"")</f>
        <v/>
      </c>
      <c r="F1510" s="6" t="str">
        <f t="shared" si="1505"/>
        <v/>
      </c>
      <c r="G1510" s="6" t="str">
        <f t="shared" si="1505"/>
        <v/>
      </c>
      <c r="H1510" s="6" t="str">
        <f t="shared" si="1505"/>
        <v/>
      </c>
      <c r="I1510" s="6" t="str">
        <f t="shared" si="1505"/>
        <v/>
      </c>
      <c r="J1510" s="6" t="str">
        <f t="shared" si="1505"/>
        <v/>
      </c>
      <c r="K1510" s="6" t="str">
        <f t="shared" si="1505"/>
        <v/>
      </c>
      <c r="L1510" s="6" t="str">
        <f t="shared" si="1505"/>
        <v/>
      </c>
      <c r="M1510" s="6" t="str">
        <f t="shared" si="1505"/>
        <v/>
      </c>
      <c r="N1510" s="6" t="str">
        <f t="shared" si="1505"/>
        <v/>
      </c>
      <c r="O1510" s="6" t="str">
        <f t="shared" si="1505"/>
        <v/>
      </c>
      <c r="P1510" s="6" t="str">
        <f t="shared" si="1505"/>
        <v/>
      </c>
      <c r="Q1510" s="6" t="str">
        <f t="shared" si="1505"/>
        <v/>
      </c>
      <c r="R1510" s="6" t="str">
        <f t="shared" si="1505"/>
        <v/>
      </c>
    </row>
    <row r="1511" spans="1:18" ht="13">
      <c r="A1511" s="11" t="s">
        <v>3144</v>
      </c>
      <c r="B1511" s="17">
        <f>VLOOKUP(A1511,list!A:P,16,FALSE)</f>
        <v>45778</v>
      </c>
      <c r="C1511" s="18">
        <f>VLOOKUP(A1511,list!A:P,3,FALSE)</f>
        <v>1250</v>
      </c>
      <c r="D1511" s="6" t="str">
        <f>VLOOKUP(A1511,list!A:P,12,FALSE)</f>
        <v>Glyfada</v>
      </c>
      <c r="E1511" s="6" t="str">
        <f t="shared" ref="E1511:R1511" si="1506">IF($B1511&lt;E$3,1,"")</f>
        <v/>
      </c>
      <c r="F1511" s="6" t="str">
        <f t="shared" si="1506"/>
        <v/>
      </c>
      <c r="G1511" s="6" t="str">
        <f t="shared" si="1506"/>
        <v/>
      </c>
      <c r="H1511" s="6" t="str">
        <f t="shared" si="1506"/>
        <v/>
      </c>
      <c r="I1511" s="6" t="str">
        <f t="shared" si="1506"/>
        <v/>
      </c>
      <c r="J1511" s="6" t="str">
        <f t="shared" si="1506"/>
        <v/>
      </c>
      <c r="K1511" s="6" t="str">
        <f t="shared" si="1506"/>
        <v/>
      </c>
      <c r="L1511" s="6">
        <f t="shared" si="1506"/>
        <v>1</v>
      </c>
      <c r="M1511" s="6">
        <f t="shared" si="1506"/>
        <v>1</v>
      </c>
      <c r="N1511" s="6">
        <f t="shared" si="1506"/>
        <v>1</v>
      </c>
      <c r="O1511" s="6">
        <f t="shared" si="1506"/>
        <v>1</v>
      </c>
      <c r="P1511" s="6">
        <f t="shared" si="1506"/>
        <v>1</v>
      </c>
      <c r="Q1511" s="6">
        <f t="shared" si="1506"/>
        <v>1</v>
      </c>
      <c r="R1511" s="6">
        <f t="shared" si="1506"/>
        <v>1</v>
      </c>
    </row>
    <row r="1512" spans="1:18" ht="13">
      <c r="A1512" s="11" t="s">
        <v>4495</v>
      </c>
      <c r="B1512" s="17">
        <f>VLOOKUP(A1512,list!A:P,16,FALSE)</f>
        <v>46082</v>
      </c>
      <c r="C1512" s="18">
        <f>VLOOKUP(A1512,list!A:P,3,FALSE)</f>
        <v>2210</v>
      </c>
      <c r="D1512" s="6" t="str">
        <f>VLOOKUP(A1512,list!A:P,12,FALSE)</f>
        <v>Glyfada</v>
      </c>
      <c r="E1512" s="6" t="str">
        <f t="shared" ref="E1512:R1512" si="1507">IF($B1512&lt;E$3,1,"")</f>
        <v/>
      </c>
      <c r="F1512" s="6" t="str">
        <f t="shared" si="1507"/>
        <v/>
      </c>
      <c r="G1512" s="6" t="str">
        <f t="shared" si="1507"/>
        <v/>
      </c>
      <c r="H1512" s="6" t="str">
        <f t="shared" si="1507"/>
        <v/>
      </c>
      <c r="I1512" s="6" t="str">
        <f t="shared" si="1507"/>
        <v/>
      </c>
      <c r="J1512" s="6" t="str">
        <f t="shared" si="1507"/>
        <v/>
      </c>
      <c r="K1512" s="6" t="str">
        <f t="shared" si="1507"/>
        <v/>
      </c>
      <c r="L1512" s="6" t="str">
        <f t="shared" si="1507"/>
        <v/>
      </c>
      <c r="M1512" s="6" t="str">
        <f t="shared" si="1507"/>
        <v/>
      </c>
      <c r="N1512" s="6" t="str">
        <f t="shared" si="1507"/>
        <v/>
      </c>
      <c r="O1512" s="6" t="str">
        <f t="shared" si="1507"/>
        <v/>
      </c>
      <c r="P1512" s="6" t="str">
        <f t="shared" si="1507"/>
        <v/>
      </c>
      <c r="Q1512" s="6" t="str">
        <f t="shared" si="1507"/>
        <v/>
      </c>
      <c r="R1512" s="6" t="str">
        <f t="shared" si="1507"/>
        <v/>
      </c>
    </row>
    <row r="1513" spans="1:18" ht="13">
      <c r="A1513" s="11" t="s">
        <v>3147</v>
      </c>
      <c r="B1513" s="17">
        <f>VLOOKUP(A1513,list!A:P,16,FALSE)</f>
        <v>45718</v>
      </c>
      <c r="C1513" s="18">
        <f>VLOOKUP(A1513,list!A:P,3,FALSE)</f>
        <v>1650</v>
      </c>
      <c r="D1513" s="6" t="str">
        <f>VLOOKUP(A1513,list!A:P,12,FALSE)</f>
        <v>Glyfada</v>
      </c>
      <c r="E1513" s="6" t="str">
        <f t="shared" ref="E1513:R1513" si="1508">IF($B1513&lt;E$3,1,"")</f>
        <v/>
      </c>
      <c r="F1513" s="6" t="str">
        <f t="shared" si="1508"/>
        <v/>
      </c>
      <c r="G1513" s="6" t="str">
        <f t="shared" si="1508"/>
        <v/>
      </c>
      <c r="H1513" s="6" t="str">
        <f t="shared" si="1508"/>
        <v/>
      </c>
      <c r="I1513" s="6" t="str">
        <f t="shared" si="1508"/>
        <v/>
      </c>
      <c r="J1513" s="6">
        <f t="shared" si="1508"/>
        <v>1</v>
      </c>
      <c r="K1513" s="6">
        <f t="shared" si="1508"/>
        <v>1</v>
      </c>
      <c r="L1513" s="6">
        <f t="shared" si="1508"/>
        <v>1</v>
      </c>
      <c r="M1513" s="6">
        <f t="shared" si="1508"/>
        <v>1</v>
      </c>
      <c r="N1513" s="6">
        <f t="shared" si="1508"/>
        <v>1</v>
      </c>
      <c r="O1513" s="6">
        <f t="shared" si="1508"/>
        <v>1</v>
      </c>
      <c r="P1513" s="6">
        <f t="shared" si="1508"/>
        <v>1</v>
      </c>
      <c r="Q1513" s="6">
        <f t="shared" si="1508"/>
        <v>1</v>
      </c>
      <c r="R1513" s="6">
        <f t="shared" si="1508"/>
        <v>1</v>
      </c>
    </row>
    <row r="1514" spans="1:18" ht="13">
      <c r="A1514" s="11" t="s">
        <v>3150</v>
      </c>
      <c r="B1514" s="17">
        <f>VLOOKUP(A1514,list!A:P,16,FALSE)</f>
        <v>45690</v>
      </c>
      <c r="C1514" s="18">
        <f>VLOOKUP(A1514,list!A:P,3,FALSE)</f>
        <v>1670</v>
      </c>
      <c r="D1514" s="6" t="str">
        <f>VLOOKUP(A1514,list!A:P,12,FALSE)</f>
        <v>Voula</v>
      </c>
      <c r="E1514" s="6" t="str">
        <f t="shared" ref="E1514:R1514" si="1509">IF($B1514&lt;E$3,1,"")</f>
        <v/>
      </c>
      <c r="F1514" s="6" t="str">
        <f t="shared" si="1509"/>
        <v/>
      </c>
      <c r="G1514" s="6" t="str">
        <f t="shared" si="1509"/>
        <v/>
      </c>
      <c r="H1514" s="6" t="str">
        <f t="shared" si="1509"/>
        <v/>
      </c>
      <c r="I1514" s="6">
        <f t="shared" si="1509"/>
        <v>1</v>
      </c>
      <c r="J1514" s="6">
        <f t="shared" si="1509"/>
        <v>1</v>
      </c>
      <c r="K1514" s="6">
        <f t="shared" si="1509"/>
        <v>1</v>
      </c>
      <c r="L1514" s="6">
        <f t="shared" si="1509"/>
        <v>1</v>
      </c>
      <c r="M1514" s="6">
        <f t="shared" si="1509"/>
        <v>1</v>
      </c>
      <c r="N1514" s="6">
        <f t="shared" si="1509"/>
        <v>1</v>
      </c>
      <c r="O1514" s="6">
        <f t="shared" si="1509"/>
        <v>1</v>
      </c>
      <c r="P1514" s="6">
        <f t="shared" si="1509"/>
        <v>1</v>
      </c>
      <c r="Q1514" s="6">
        <f t="shared" si="1509"/>
        <v>1</v>
      </c>
      <c r="R1514" s="6">
        <f t="shared" si="1509"/>
        <v>1</v>
      </c>
    </row>
    <row r="1515" spans="1:18" ht="13">
      <c r="A1515" s="11" t="s">
        <v>4498</v>
      </c>
      <c r="B1515" s="17">
        <f>VLOOKUP(A1515,list!A:P,16,FALSE)</f>
        <v>45841</v>
      </c>
      <c r="C1515" s="18">
        <f>VLOOKUP(A1515,list!A:P,3,FALSE)</f>
        <v>2130</v>
      </c>
      <c r="D1515" s="6" t="str">
        <f>VLOOKUP(A1515,list!A:P,12,FALSE)</f>
        <v>Glyfada</v>
      </c>
      <c r="E1515" s="6" t="str">
        <f t="shared" ref="E1515:R1515" si="1510">IF($B1515&lt;E$3,1,"")</f>
        <v/>
      </c>
      <c r="F1515" s="6" t="str">
        <f t="shared" si="1510"/>
        <v/>
      </c>
      <c r="G1515" s="6" t="str">
        <f t="shared" si="1510"/>
        <v/>
      </c>
      <c r="H1515" s="6" t="str">
        <f t="shared" si="1510"/>
        <v/>
      </c>
      <c r="I1515" s="6" t="str">
        <f t="shared" si="1510"/>
        <v/>
      </c>
      <c r="J1515" s="6" t="str">
        <f t="shared" si="1510"/>
        <v/>
      </c>
      <c r="K1515" s="6" t="str">
        <f t="shared" si="1510"/>
        <v/>
      </c>
      <c r="L1515" s="6" t="str">
        <f t="shared" si="1510"/>
        <v/>
      </c>
      <c r="M1515" s="6" t="str">
        <f t="shared" si="1510"/>
        <v/>
      </c>
      <c r="N1515" s="6">
        <f t="shared" si="1510"/>
        <v>1</v>
      </c>
      <c r="O1515" s="6">
        <f t="shared" si="1510"/>
        <v>1</v>
      </c>
      <c r="P1515" s="6">
        <f t="shared" si="1510"/>
        <v>1</v>
      </c>
      <c r="Q1515" s="6">
        <f t="shared" si="1510"/>
        <v>1</v>
      </c>
      <c r="R1515" s="6">
        <f t="shared" si="1510"/>
        <v>1</v>
      </c>
    </row>
    <row r="1516" spans="1:18" ht="13">
      <c r="A1516" s="11" t="s">
        <v>913</v>
      </c>
      <c r="B1516" s="17">
        <f>VLOOKUP(A1516,list!A:P,16,FALSE)</f>
        <v>45636</v>
      </c>
      <c r="C1516" s="18">
        <f>VLOOKUP(A1516,list!A:P,3,FALSE)</f>
        <v>1030</v>
      </c>
      <c r="D1516" s="6" t="str">
        <f>VLOOKUP(A1516,list!A:P,12,FALSE)</f>
        <v>Vouliagmeni</v>
      </c>
      <c r="E1516" s="6" t="str">
        <f t="shared" ref="E1516:R1516" si="1511">IF($B1516&lt;E$3,1,"")</f>
        <v/>
      </c>
      <c r="F1516" s="6" t="str">
        <f t="shared" si="1511"/>
        <v/>
      </c>
      <c r="G1516" s="6">
        <f t="shared" si="1511"/>
        <v>1</v>
      </c>
      <c r="H1516" s="6">
        <f t="shared" si="1511"/>
        <v>1</v>
      </c>
      <c r="I1516" s="6">
        <f t="shared" si="1511"/>
        <v>1</v>
      </c>
      <c r="J1516" s="6">
        <f t="shared" si="1511"/>
        <v>1</v>
      </c>
      <c r="K1516" s="6">
        <f t="shared" si="1511"/>
        <v>1</v>
      </c>
      <c r="L1516" s="6">
        <f t="shared" si="1511"/>
        <v>1</v>
      </c>
      <c r="M1516" s="6">
        <f t="shared" si="1511"/>
        <v>1</v>
      </c>
      <c r="N1516" s="6">
        <f t="shared" si="1511"/>
        <v>1</v>
      </c>
      <c r="O1516" s="6">
        <f t="shared" si="1511"/>
        <v>1</v>
      </c>
      <c r="P1516" s="6">
        <f t="shared" si="1511"/>
        <v>1</v>
      </c>
      <c r="Q1516" s="6">
        <f t="shared" si="1511"/>
        <v>1</v>
      </c>
      <c r="R1516" s="6">
        <f t="shared" si="1511"/>
        <v>1</v>
      </c>
    </row>
    <row r="1517" spans="1:18" ht="13">
      <c r="A1517" s="11" t="s">
        <v>4501</v>
      </c>
      <c r="B1517" s="17">
        <f>VLOOKUP(A1517,list!A:P,16,FALSE)</f>
        <v>45992</v>
      </c>
      <c r="C1517" s="18">
        <f>VLOOKUP(A1517,list!A:P,3,FALSE)</f>
        <v>2000</v>
      </c>
      <c r="D1517" s="6" t="str">
        <f>VLOOKUP(A1517,list!A:P,12,FALSE)</f>
        <v>Glyfada</v>
      </c>
      <c r="E1517" s="6" t="str">
        <f t="shared" ref="E1517:R1517" si="1512">IF($B1517&lt;E$3,1,"")</f>
        <v/>
      </c>
      <c r="F1517" s="6" t="str">
        <f t="shared" si="1512"/>
        <v/>
      </c>
      <c r="G1517" s="6" t="str">
        <f t="shared" si="1512"/>
        <v/>
      </c>
      <c r="H1517" s="6" t="str">
        <f t="shared" si="1512"/>
        <v/>
      </c>
      <c r="I1517" s="6" t="str">
        <f t="shared" si="1512"/>
        <v/>
      </c>
      <c r="J1517" s="6" t="str">
        <f t="shared" si="1512"/>
        <v/>
      </c>
      <c r="K1517" s="6" t="str">
        <f t="shared" si="1512"/>
        <v/>
      </c>
      <c r="L1517" s="6" t="str">
        <f t="shared" si="1512"/>
        <v/>
      </c>
      <c r="M1517" s="6" t="str">
        <f t="shared" si="1512"/>
        <v/>
      </c>
      <c r="N1517" s="6" t="str">
        <f t="shared" si="1512"/>
        <v/>
      </c>
      <c r="O1517" s="6" t="str">
        <f t="shared" si="1512"/>
        <v/>
      </c>
      <c r="P1517" s="6" t="str">
        <f t="shared" si="1512"/>
        <v/>
      </c>
      <c r="Q1517" s="6" t="str">
        <f t="shared" si="1512"/>
        <v/>
      </c>
      <c r="R1517" s="6" t="str">
        <f t="shared" si="1512"/>
        <v/>
      </c>
    </row>
    <row r="1518" spans="1:18" ht="13">
      <c r="A1518" s="11" t="s">
        <v>916</v>
      </c>
      <c r="B1518" s="17">
        <f>VLOOKUP(A1518,list!A:P,16,FALSE)</f>
        <v>45632</v>
      </c>
      <c r="C1518" s="18">
        <f>VLOOKUP(A1518,list!A:P,3,FALSE)</f>
        <v>1130</v>
      </c>
      <c r="D1518" s="6" t="str">
        <f>VLOOKUP(A1518,list!A:P,12,FALSE)</f>
        <v>Voula</v>
      </c>
      <c r="E1518" s="6" t="str">
        <f t="shared" ref="E1518:R1518" si="1513">IF($B1518&lt;E$3,1,"")</f>
        <v/>
      </c>
      <c r="F1518" s="6" t="str">
        <f t="shared" si="1513"/>
        <v/>
      </c>
      <c r="G1518" s="6">
        <f t="shared" si="1513"/>
        <v>1</v>
      </c>
      <c r="H1518" s="6">
        <f t="shared" si="1513"/>
        <v>1</v>
      </c>
      <c r="I1518" s="6">
        <f t="shared" si="1513"/>
        <v>1</v>
      </c>
      <c r="J1518" s="6">
        <f t="shared" si="1513"/>
        <v>1</v>
      </c>
      <c r="K1518" s="6">
        <f t="shared" si="1513"/>
        <v>1</v>
      </c>
      <c r="L1518" s="6">
        <f t="shared" si="1513"/>
        <v>1</v>
      </c>
      <c r="M1518" s="6">
        <f t="shared" si="1513"/>
        <v>1</v>
      </c>
      <c r="N1518" s="6">
        <f t="shared" si="1513"/>
        <v>1</v>
      </c>
      <c r="O1518" s="6">
        <f t="shared" si="1513"/>
        <v>1</v>
      </c>
      <c r="P1518" s="6">
        <f t="shared" si="1513"/>
        <v>1</v>
      </c>
      <c r="Q1518" s="6">
        <f t="shared" si="1513"/>
        <v>1</v>
      </c>
      <c r="R1518" s="6">
        <f t="shared" si="1513"/>
        <v>1</v>
      </c>
    </row>
    <row r="1519" spans="1:18" ht="13">
      <c r="A1519" s="11" t="s">
        <v>3153</v>
      </c>
      <c r="B1519" s="17">
        <f>VLOOKUP(A1519,list!A:P,16,FALSE)</f>
        <v>45841</v>
      </c>
      <c r="C1519" s="18">
        <f>VLOOKUP(A1519,list!A:P,3,FALSE)</f>
        <v>1280</v>
      </c>
      <c r="D1519" s="6" t="str">
        <f>VLOOKUP(A1519,list!A:P,12,FALSE)</f>
        <v>Glyfada</v>
      </c>
      <c r="E1519" s="6" t="str">
        <f t="shared" ref="E1519:R1519" si="1514">IF($B1519&lt;E$3,1,"")</f>
        <v/>
      </c>
      <c r="F1519" s="6" t="str">
        <f t="shared" si="1514"/>
        <v/>
      </c>
      <c r="G1519" s="6" t="str">
        <f t="shared" si="1514"/>
        <v/>
      </c>
      <c r="H1519" s="6" t="str">
        <f t="shared" si="1514"/>
        <v/>
      </c>
      <c r="I1519" s="6" t="str">
        <f t="shared" si="1514"/>
        <v/>
      </c>
      <c r="J1519" s="6" t="str">
        <f t="shared" si="1514"/>
        <v/>
      </c>
      <c r="K1519" s="6" t="str">
        <f t="shared" si="1514"/>
        <v/>
      </c>
      <c r="L1519" s="6" t="str">
        <f t="shared" si="1514"/>
        <v/>
      </c>
      <c r="M1519" s="6" t="str">
        <f t="shared" si="1514"/>
        <v/>
      </c>
      <c r="N1519" s="6">
        <f t="shared" si="1514"/>
        <v>1</v>
      </c>
      <c r="O1519" s="6">
        <f t="shared" si="1514"/>
        <v>1</v>
      </c>
      <c r="P1519" s="6">
        <f t="shared" si="1514"/>
        <v>1</v>
      </c>
      <c r="Q1519" s="6">
        <f t="shared" si="1514"/>
        <v>1</v>
      </c>
      <c r="R1519" s="6">
        <f t="shared" si="1514"/>
        <v>1</v>
      </c>
    </row>
    <row r="1520" spans="1:18" ht="13">
      <c r="A1520" s="11" t="s">
        <v>4504</v>
      </c>
      <c r="B1520" s="17">
        <f>VLOOKUP(A1520,list!A:P,16,FALSE)</f>
        <v>45631</v>
      </c>
      <c r="C1520" s="18">
        <f>VLOOKUP(A1520,list!A:P,3,FALSE)</f>
        <v>1880</v>
      </c>
      <c r="D1520" s="6" t="str">
        <f>VLOOKUP(A1520,list!A:P,12,FALSE)</f>
        <v>Glyfada</v>
      </c>
      <c r="E1520" s="6" t="str">
        <f t="shared" ref="E1520:R1520" si="1515">IF($B1520&lt;E$3,1,"")</f>
        <v/>
      </c>
      <c r="F1520" s="6" t="str">
        <f t="shared" si="1515"/>
        <v/>
      </c>
      <c r="G1520" s="6">
        <f t="shared" si="1515"/>
        <v>1</v>
      </c>
      <c r="H1520" s="6">
        <f t="shared" si="1515"/>
        <v>1</v>
      </c>
      <c r="I1520" s="6">
        <f t="shared" si="1515"/>
        <v>1</v>
      </c>
      <c r="J1520" s="6">
        <f t="shared" si="1515"/>
        <v>1</v>
      </c>
      <c r="K1520" s="6">
        <f t="shared" si="1515"/>
        <v>1</v>
      </c>
      <c r="L1520" s="6">
        <f t="shared" si="1515"/>
        <v>1</v>
      </c>
      <c r="M1520" s="6">
        <f t="shared" si="1515"/>
        <v>1</v>
      </c>
      <c r="N1520" s="6">
        <f t="shared" si="1515"/>
        <v>1</v>
      </c>
      <c r="O1520" s="6">
        <f t="shared" si="1515"/>
        <v>1</v>
      </c>
      <c r="P1520" s="6">
        <f t="shared" si="1515"/>
        <v>1</v>
      </c>
      <c r="Q1520" s="6">
        <f t="shared" si="1515"/>
        <v>1</v>
      </c>
      <c r="R1520" s="6">
        <f t="shared" si="1515"/>
        <v>1</v>
      </c>
    </row>
    <row r="1521" spans="1:18" ht="13">
      <c r="A1521" s="11" t="s">
        <v>3156</v>
      </c>
      <c r="B1521" s="17">
        <f>VLOOKUP(A1521,list!A:P,16,FALSE)</f>
        <v>45761</v>
      </c>
      <c r="C1521" s="18">
        <f>VLOOKUP(A1521,list!A:P,3,FALSE)</f>
        <v>1990</v>
      </c>
      <c r="D1521" s="6" t="str">
        <f>VLOOKUP(A1521,list!A:P,12,FALSE)</f>
        <v>Glyfada</v>
      </c>
      <c r="E1521" s="6" t="str">
        <f t="shared" ref="E1521:R1521" si="1516">IF($B1521&lt;E$3,1,"")</f>
        <v/>
      </c>
      <c r="F1521" s="6" t="str">
        <f t="shared" si="1516"/>
        <v/>
      </c>
      <c r="G1521" s="6" t="str">
        <f t="shared" si="1516"/>
        <v/>
      </c>
      <c r="H1521" s="6" t="str">
        <f t="shared" si="1516"/>
        <v/>
      </c>
      <c r="I1521" s="6" t="str">
        <f t="shared" si="1516"/>
        <v/>
      </c>
      <c r="J1521" s="6" t="str">
        <f t="shared" si="1516"/>
        <v/>
      </c>
      <c r="K1521" s="6">
        <f t="shared" si="1516"/>
        <v>1</v>
      </c>
      <c r="L1521" s="6">
        <f t="shared" si="1516"/>
        <v>1</v>
      </c>
      <c r="M1521" s="6">
        <f t="shared" si="1516"/>
        <v>1</v>
      </c>
      <c r="N1521" s="6">
        <f t="shared" si="1516"/>
        <v>1</v>
      </c>
      <c r="O1521" s="6">
        <f t="shared" si="1516"/>
        <v>1</v>
      </c>
      <c r="P1521" s="6">
        <f t="shared" si="1516"/>
        <v>1</v>
      </c>
      <c r="Q1521" s="6">
        <f t="shared" si="1516"/>
        <v>1</v>
      </c>
      <c r="R1521" s="6">
        <f t="shared" si="1516"/>
        <v>1</v>
      </c>
    </row>
    <row r="1522" spans="1:18" ht="13">
      <c r="A1522" s="11" t="s">
        <v>3159</v>
      </c>
      <c r="B1522" s="17">
        <f>VLOOKUP(A1522,list!A:P,16,FALSE)</f>
        <v>45646</v>
      </c>
      <c r="C1522" s="18">
        <f>VLOOKUP(A1522,list!A:P,3,FALSE)</f>
        <v>1870</v>
      </c>
      <c r="D1522" s="6" t="str">
        <f>VLOOKUP(A1522,list!A:P,12,FALSE)</f>
        <v>Glyfada</v>
      </c>
      <c r="E1522" s="6" t="str">
        <f t="shared" ref="E1522:R1522" si="1517">IF($B1522&lt;E$3,1,"")</f>
        <v/>
      </c>
      <c r="F1522" s="6" t="str">
        <f t="shared" si="1517"/>
        <v/>
      </c>
      <c r="G1522" s="6">
        <f t="shared" si="1517"/>
        <v>1</v>
      </c>
      <c r="H1522" s="6">
        <f t="shared" si="1517"/>
        <v>1</v>
      </c>
      <c r="I1522" s="6">
        <f t="shared" si="1517"/>
        <v>1</v>
      </c>
      <c r="J1522" s="6">
        <f t="shared" si="1517"/>
        <v>1</v>
      </c>
      <c r="K1522" s="6">
        <f t="shared" si="1517"/>
        <v>1</v>
      </c>
      <c r="L1522" s="6">
        <f t="shared" si="1517"/>
        <v>1</v>
      </c>
      <c r="M1522" s="6">
        <f t="shared" si="1517"/>
        <v>1</v>
      </c>
      <c r="N1522" s="6">
        <f t="shared" si="1517"/>
        <v>1</v>
      </c>
      <c r="O1522" s="6">
        <f t="shared" si="1517"/>
        <v>1</v>
      </c>
      <c r="P1522" s="6">
        <f t="shared" si="1517"/>
        <v>1</v>
      </c>
      <c r="Q1522" s="6">
        <f t="shared" si="1517"/>
        <v>1</v>
      </c>
      <c r="R1522" s="6">
        <f t="shared" si="1517"/>
        <v>1</v>
      </c>
    </row>
    <row r="1523" spans="1:18" ht="13">
      <c r="A1523" s="11" t="s">
        <v>4507</v>
      </c>
      <c r="B1523" s="17">
        <f>VLOOKUP(A1523,list!A:P,16,FALSE)</f>
        <v>45659</v>
      </c>
      <c r="C1523" s="18">
        <f>VLOOKUP(A1523,list!A:P,3,FALSE)</f>
        <v>2250</v>
      </c>
      <c r="D1523" s="6" t="str">
        <f>VLOOKUP(A1523,list!A:P,12,FALSE)</f>
        <v>Glyfada</v>
      </c>
      <c r="E1523" s="6" t="str">
        <f t="shared" ref="E1523:R1523" si="1518">IF($B1523&lt;E$3,1,"")</f>
        <v/>
      </c>
      <c r="F1523" s="6" t="str">
        <f t="shared" si="1518"/>
        <v/>
      </c>
      <c r="G1523" s="6" t="str">
        <f t="shared" si="1518"/>
        <v/>
      </c>
      <c r="H1523" s="6">
        <f t="shared" si="1518"/>
        <v>1</v>
      </c>
      <c r="I1523" s="6">
        <f t="shared" si="1518"/>
        <v>1</v>
      </c>
      <c r="J1523" s="6">
        <f t="shared" si="1518"/>
        <v>1</v>
      </c>
      <c r="K1523" s="6">
        <f t="shared" si="1518"/>
        <v>1</v>
      </c>
      <c r="L1523" s="6">
        <f t="shared" si="1518"/>
        <v>1</v>
      </c>
      <c r="M1523" s="6">
        <f t="shared" si="1518"/>
        <v>1</v>
      </c>
      <c r="N1523" s="6">
        <f t="shared" si="1518"/>
        <v>1</v>
      </c>
      <c r="O1523" s="6">
        <f t="shared" si="1518"/>
        <v>1</v>
      </c>
      <c r="P1523" s="6">
        <f t="shared" si="1518"/>
        <v>1</v>
      </c>
      <c r="Q1523" s="6">
        <f t="shared" si="1518"/>
        <v>1</v>
      </c>
      <c r="R1523" s="6">
        <f t="shared" si="1518"/>
        <v>1</v>
      </c>
    </row>
    <row r="1524" spans="1:18" ht="13">
      <c r="A1524" s="11" t="s">
        <v>3162</v>
      </c>
      <c r="B1524" s="17">
        <f>VLOOKUP(A1524,list!A:P,16,FALSE)</f>
        <v>45871</v>
      </c>
      <c r="C1524" s="18">
        <f>VLOOKUP(A1524,list!A:P,3,FALSE)</f>
        <v>1640</v>
      </c>
      <c r="D1524" s="6" t="str">
        <f>VLOOKUP(A1524,list!A:P,12,FALSE)</f>
        <v>Glyfada</v>
      </c>
      <c r="E1524" s="6" t="str">
        <f t="shared" ref="E1524:R1524" si="1519">IF($B1524&lt;E$3,1,"")</f>
        <v/>
      </c>
      <c r="F1524" s="6" t="str">
        <f t="shared" si="1519"/>
        <v/>
      </c>
      <c r="G1524" s="6" t="str">
        <f t="shared" si="1519"/>
        <v/>
      </c>
      <c r="H1524" s="6" t="str">
        <f t="shared" si="1519"/>
        <v/>
      </c>
      <c r="I1524" s="6" t="str">
        <f t="shared" si="1519"/>
        <v/>
      </c>
      <c r="J1524" s="6" t="str">
        <f t="shared" si="1519"/>
        <v/>
      </c>
      <c r="K1524" s="6" t="str">
        <f t="shared" si="1519"/>
        <v/>
      </c>
      <c r="L1524" s="6" t="str">
        <f t="shared" si="1519"/>
        <v/>
      </c>
      <c r="M1524" s="6" t="str">
        <f t="shared" si="1519"/>
        <v/>
      </c>
      <c r="N1524" s="6" t="str">
        <f t="shared" si="1519"/>
        <v/>
      </c>
      <c r="O1524" s="6">
        <f t="shared" si="1519"/>
        <v>1</v>
      </c>
      <c r="P1524" s="6">
        <f t="shared" si="1519"/>
        <v>1</v>
      </c>
      <c r="Q1524" s="6">
        <f t="shared" si="1519"/>
        <v>1</v>
      </c>
      <c r="R1524" s="6">
        <f t="shared" si="1519"/>
        <v>1</v>
      </c>
    </row>
    <row r="1525" spans="1:18" ht="13">
      <c r="A1525" s="11" t="s">
        <v>3165</v>
      </c>
      <c r="B1525" s="17">
        <f>VLOOKUP(A1525,list!A:P,16,FALSE)</f>
        <v>45997</v>
      </c>
      <c r="C1525" s="18">
        <f>VLOOKUP(A1525,list!A:P,3,FALSE)</f>
        <v>1290</v>
      </c>
      <c r="D1525" s="6" t="str">
        <f>VLOOKUP(A1525,list!A:P,12,FALSE)</f>
        <v>Glyfada</v>
      </c>
      <c r="E1525" s="6" t="str">
        <f t="shared" ref="E1525:R1525" si="1520">IF($B1525&lt;E$3,1,"")</f>
        <v/>
      </c>
      <c r="F1525" s="6" t="str">
        <f t="shared" si="1520"/>
        <v/>
      </c>
      <c r="G1525" s="6" t="str">
        <f t="shared" si="1520"/>
        <v/>
      </c>
      <c r="H1525" s="6" t="str">
        <f t="shared" si="1520"/>
        <v/>
      </c>
      <c r="I1525" s="6" t="str">
        <f t="shared" si="1520"/>
        <v/>
      </c>
      <c r="J1525" s="6" t="str">
        <f t="shared" si="1520"/>
        <v/>
      </c>
      <c r="K1525" s="6" t="str">
        <f t="shared" si="1520"/>
        <v/>
      </c>
      <c r="L1525" s="6" t="str">
        <f t="shared" si="1520"/>
        <v/>
      </c>
      <c r="M1525" s="6" t="str">
        <f t="shared" si="1520"/>
        <v/>
      </c>
      <c r="N1525" s="6" t="str">
        <f t="shared" si="1520"/>
        <v/>
      </c>
      <c r="O1525" s="6" t="str">
        <f t="shared" si="1520"/>
        <v/>
      </c>
      <c r="P1525" s="6" t="str">
        <f t="shared" si="1520"/>
        <v/>
      </c>
      <c r="Q1525" s="6" t="str">
        <f t="shared" si="1520"/>
        <v/>
      </c>
      <c r="R1525" s="6" t="str">
        <f t="shared" si="1520"/>
        <v/>
      </c>
    </row>
    <row r="1526" spans="1:18" ht="13">
      <c r="A1526" s="11" t="s">
        <v>919</v>
      </c>
      <c r="B1526" s="17">
        <f>VLOOKUP(A1526,list!A:P,16,FALSE)</f>
        <v>45720</v>
      </c>
      <c r="C1526" s="18">
        <f>VLOOKUP(A1526,list!A:P,3,FALSE)</f>
        <v>1090</v>
      </c>
      <c r="D1526" s="6" t="str">
        <f>VLOOKUP(A1526,list!A:P,12,FALSE)</f>
        <v>Glyfada</v>
      </c>
      <c r="E1526" s="6" t="str">
        <f t="shared" ref="E1526:R1526" si="1521">IF($B1526&lt;E$3,1,"")</f>
        <v/>
      </c>
      <c r="F1526" s="6" t="str">
        <f t="shared" si="1521"/>
        <v/>
      </c>
      <c r="G1526" s="6" t="str">
        <f t="shared" si="1521"/>
        <v/>
      </c>
      <c r="H1526" s="6" t="str">
        <f t="shared" si="1521"/>
        <v/>
      </c>
      <c r="I1526" s="6" t="str">
        <f t="shared" si="1521"/>
        <v/>
      </c>
      <c r="J1526" s="6">
        <f t="shared" si="1521"/>
        <v>1</v>
      </c>
      <c r="K1526" s="6">
        <f t="shared" si="1521"/>
        <v>1</v>
      </c>
      <c r="L1526" s="6">
        <f t="shared" si="1521"/>
        <v>1</v>
      </c>
      <c r="M1526" s="6">
        <f t="shared" si="1521"/>
        <v>1</v>
      </c>
      <c r="N1526" s="6">
        <f t="shared" si="1521"/>
        <v>1</v>
      </c>
      <c r="O1526" s="6">
        <f t="shared" si="1521"/>
        <v>1</v>
      </c>
      <c r="P1526" s="6">
        <f t="shared" si="1521"/>
        <v>1</v>
      </c>
      <c r="Q1526" s="6">
        <f t="shared" si="1521"/>
        <v>1</v>
      </c>
      <c r="R1526" s="6">
        <f t="shared" si="1521"/>
        <v>1</v>
      </c>
    </row>
    <row r="1527" spans="1:18" ht="13">
      <c r="A1527" s="11" t="s">
        <v>4510</v>
      </c>
      <c r="B1527" s="17">
        <f>VLOOKUP(A1527,list!A:P,16,FALSE)</f>
        <v>45811</v>
      </c>
      <c r="C1527" s="18">
        <f>VLOOKUP(A1527,list!A:P,3,FALSE)</f>
        <v>2090</v>
      </c>
      <c r="D1527" s="6" t="str">
        <f>VLOOKUP(A1527,list!A:P,12,FALSE)</f>
        <v>Voula</v>
      </c>
      <c r="E1527" s="6" t="str">
        <f t="shared" ref="E1527:R1527" si="1522">IF($B1527&lt;E$3,1,"")</f>
        <v/>
      </c>
      <c r="F1527" s="6" t="str">
        <f t="shared" si="1522"/>
        <v/>
      </c>
      <c r="G1527" s="6" t="str">
        <f t="shared" si="1522"/>
        <v/>
      </c>
      <c r="H1527" s="6" t="str">
        <f t="shared" si="1522"/>
        <v/>
      </c>
      <c r="I1527" s="6" t="str">
        <f t="shared" si="1522"/>
        <v/>
      </c>
      <c r="J1527" s="6" t="str">
        <f t="shared" si="1522"/>
        <v/>
      </c>
      <c r="K1527" s="6" t="str">
        <f t="shared" si="1522"/>
        <v/>
      </c>
      <c r="L1527" s="6" t="str">
        <f t="shared" si="1522"/>
        <v/>
      </c>
      <c r="M1527" s="6">
        <f t="shared" si="1522"/>
        <v>1</v>
      </c>
      <c r="N1527" s="6">
        <f t="shared" si="1522"/>
        <v>1</v>
      </c>
      <c r="O1527" s="6">
        <f t="shared" si="1522"/>
        <v>1</v>
      </c>
      <c r="P1527" s="6">
        <f t="shared" si="1522"/>
        <v>1</v>
      </c>
      <c r="Q1527" s="6">
        <f t="shared" si="1522"/>
        <v>1</v>
      </c>
      <c r="R1527" s="6">
        <f t="shared" si="1522"/>
        <v>1</v>
      </c>
    </row>
    <row r="1528" spans="1:18" ht="13">
      <c r="A1528" s="11" t="s">
        <v>4513</v>
      </c>
      <c r="B1528" s="17">
        <f>VLOOKUP(A1528,list!A:P,16,FALSE)</f>
        <v>45701</v>
      </c>
      <c r="C1528" s="18">
        <f>VLOOKUP(A1528,list!A:P,3,FALSE)</f>
        <v>1990</v>
      </c>
      <c r="D1528" s="6" t="str">
        <f>VLOOKUP(A1528,list!A:P,12,FALSE)</f>
        <v>Glyfada</v>
      </c>
      <c r="E1528" s="6" t="str">
        <f t="shared" ref="E1528:R1528" si="1523">IF($B1528&lt;E$3,1,"")</f>
        <v/>
      </c>
      <c r="F1528" s="6" t="str">
        <f t="shared" si="1523"/>
        <v/>
      </c>
      <c r="G1528" s="6" t="str">
        <f t="shared" si="1523"/>
        <v/>
      </c>
      <c r="H1528" s="6" t="str">
        <f t="shared" si="1523"/>
        <v/>
      </c>
      <c r="I1528" s="6">
        <f t="shared" si="1523"/>
        <v>1</v>
      </c>
      <c r="J1528" s="6">
        <f t="shared" si="1523"/>
        <v>1</v>
      </c>
      <c r="K1528" s="6">
        <f t="shared" si="1523"/>
        <v>1</v>
      </c>
      <c r="L1528" s="6">
        <f t="shared" si="1523"/>
        <v>1</v>
      </c>
      <c r="M1528" s="6">
        <f t="shared" si="1523"/>
        <v>1</v>
      </c>
      <c r="N1528" s="6">
        <f t="shared" si="1523"/>
        <v>1</v>
      </c>
      <c r="O1528" s="6">
        <f t="shared" si="1523"/>
        <v>1</v>
      </c>
      <c r="P1528" s="6">
        <f t="shared" si="1523"/>
        <v>1</v>
      </c>
      <c r="Q1528" s="6">
        <f t="shared" si="1523"/>
        <v>1</v>
      </c>
      <c r="R1528" s="6">
        <f t="shared" si="1523"/>
        <v>1</v>
      </c>
    </row>
    <row r="1529" spans="1:18" ht="13">
      <c r="A1529" s="11" t="s">
        <v>4516</v>
      </c>
      <c r="B1529" s="17">
        <f>VLOOKUP(A1529,list!A:P,16,FALSE)</f>
        <v>45973</v>
      </c>
      <c r="C1529" s="18">
        <f>VLOOKUP(A1529,list!A:P,3,FALSE)</f>
        <v>2410</v>
      </c>
      <c r="D1529" s="6" t="str">
        <f>VLOOKUP(A1529,list!A:P,12,FALSE)</f>
        <v>Glyfada</v>
      </c>
      <c r="E1529" s="6" t="str">
        <f t="shared" ref="E1529:R1529" si="1524">IF($B1529&lt;E$3,1,"")</f>
        <v/>
      </c>
      <c r="F1529" s="6" t="str">
        <f t="shared" si="1524"/>
        <v/>
      </c>
      <c r="G1529" s="6" t="str">
        <f t="shared" si="1524"/>
        <v/>
      </c>
      <c r="H1529" s="6" t="str">
        <f t="shared" si="1524"/>
        <v/>
      </c>
      <c r="I1529" s="6" t="str">
        <f t="shared" si="1524"/>
        <v/>
      </c>
      <c r="J1529" s="6" t="str">
        <f t="shared" si="1524"/>
        <v/>
      </c>
      <c r="K1529" s="6" t="str">
        <f t="shared" si="1524"/>
        <v/>
      </c>
      <c r="L1529" s="6" t="str">
        <f t="shared" si="1524"/>
        <v/>
      </c>
      <c r="M1529" s="6" t="str">
        <f t="shared" si="1524"/>
        <v/>
      </c>
      <c r="N1529" s="6" t="str">
        <f t="shared" si="1524"/>
        <v/>
      </c>
      <c r="O1529" s="6" t="str">
        <f t="shared" si="1524"/>
        <v/>
      </c>
      <c r="P1529" s="6" t="str">
        <f t="shared" si="1524"/>
        <v/>
      </c>
      <c r="Q1529" s="6" t="str">
        <f t="shared" si="1524"/>
        <v/>
      </c>
      <c r="R1529" s="6">
        <f t="shared" si="1524"/>
        <v>1</v>
      </c>
    </row>
    <row r="1530" spans="1:18" ht="13">
      <c r="A1530" s="11" t="s">
        <v>922</v>
      </c>
      <c r="B1530" s="17">
        <f>VLOOKUP(A1530,list!A:P,16,FALSE)</f>
        <v>45781</v>
      </c>
      <c r="C1530" s="18">
        <f>VLOOKUP(A1530,list!A:P,3,FALSE)</f>
        <v>1100</v>
      </c>
      <c r="D1530" s="6" t="str">
        <f>VLOOKUP(A1530,list!A:P,12,FALSE)</f>
        <v>Voula</v>
      </c>
      <c r="E1530" s="6" t="str">
        <f t="shared" ref="E1530:R1530" si="1525">IF($B1530&lt;E$3,1,"")</f>
        <v/>
      </c>
      <c r="F1530" s="6" t="str">
        <f t="shared" si="1525"/>
        <v/>
      </c>
      <c r="G1530" s="6" t="str">
        <f t="shared" si="1525"/>
        <v/>
      </c>
      <c r="H1530" s="6" t="str">
        <f t="shared" si="1525"/>
        <v/>
      </c>
      <c r="I1530" s="6" t="str">
        <f t="shared" si="1525"/>
        <v/>
      </c>
      <c r="J1530" s="6" t="str">
        <f t="shared" si="1525"/>
        <v/>
      </c>
      <c r="K1530" s="6" t="str">
        <f t="shared" si="1525"/>
        <v/>
      </c>
      <c r="L1530" s="6">
        <f t="shared" si="1525"/>
        <v>1</v>
      </c>
      <c r="M1530" s="6">
        <f t="shared" si="1525"/>
        <v>1</v>
      </c>
      <c r="N1530" s="6">
        <f t="shared" si="1525"/>
        <v>1</v>
      </c>
      <c r="O1530" s="6">
        <f t="shared" si="1525"/>
        <v>1</v>
      </c>
      <c r="P1530" s="6">
        <f t="shared" si="1525"/>
        <v>1</v>
      </c>
      <c r="Q1530" s="6">
        <f t="shared" si="1525"/>
        <v>1</v>
      </c>
      <c r="R1530" s="6">
        <f t="shared" si="1525"/>
        <v>1</v>
      </c>
    </row>
    <row r="1531" spans="1:18" ht="13">
      <c r="A1531" s="11" t="s">
        <v>4519</v>
      </c>
      <c r="B1531" s="17">
        <f>VLOOKUP(A1531,list!A:P,16,FALSE)</f>
        <v>45720</v>
      </c>
      <c r="C1531" s="18">
        <f>VLOOKUP(A1531,list!A:P,3,FALSE)</f>
        <v>1890</v>
      </c>
      <c r="D1531" s="6" t="str">
        <f>VLOOKUP(A1531,list!A:P,12,FALSE)</f>
        <v>Glyfada</v>
      </c>
      <c r="E1531" s="6" t="str">
        <f t="shared" ref="E1531:R1531" si="1526">IF($B1531&lt;E$3,1,"")</f>
        <v/>
      </c>
      <c r="F1531" s="6" t="str">
        <f t="shared" si="1526"/>
        <v/>
      </c>
      <c r="G1531" s="6" t="str">
        <f t="shared" si="1526"/>
        <v/>
      </c>
      <c r="H1531" s="6" t="str">
        <f t="shared" si="1526"/>
        <v/>
      </c>
      <c r="I1531" s="6" t="str">
        <f t="shared" si="1526"/>
        <v/>
      </c>
      <c r="J1531" s="6">
        <f t="shared" si="1526"/>
        <v>1</v>
      </c>
      <c r="K1531" s="6">
        <f t="shared" si="1526"/>
        <v>1</v>
      </c>
      <c r="L1531" s="6">
        <f t="shared" si="1526"/>
        <v>1</v>
      </c>
      <c r="M1531" s="6">
        <f t="shared" si="1526"/>
        <v>1</v>
      </c>
      <c r="N1531" s="6">
        <f t="shared" si="1526"/>
        <v>1</v>
      </c>
      <c r="O1531" s="6">
        <f t="shared" si="1526"/>
        <v>1</v>
      </c>
      <c r="P1531" s="6">
        <f t="shared" si="1526"/>
        <v>1</v>
      </c>
      <c r="Q1531" s="6">
        <f t="shared" si="1526"/>
        <v>1</v>
      </c>
      <c r="R1531" s="6">
        <f t="shared" si="1526"/>
        <v>1</v>
      </c>
    </row>
    <row r="1532" spans="1:18" ht="13">
      <c r="A1532" s="11" t="s">
        <v>3168</v>
      </c>
      <c r="B1532" s="17">
        <f>VLOOKUP(A1532,list!A:P,16,FALSE)</f>
        <v>45690</v>
      </c>
      <c r="C1532" s="18">
        <f>VLOOKUP(A1532,list!A:P,3,FALSE)</f>
        <v>1530</v>
      </c>
      <c r="D1532" s="6" t="str">
        <f>VLOOKUP(A1532,list!A:P,12,FALSE)</f>
        <v>Voula</v>
      </c>
      <c r="E1532" s="6" t="str">
        <f t="shared" ref="E1532:R1532" si="1527">IF($B1532&lt;E$3,1,"")</f>
        <v/>
      </c>
      <c r="F1532" s="6" t="str">
        <f t="shared" si="1527"/>
        <v/>
      </c>
      <c r="G1532" s="6" t="str">
        <f t="shared" si="1527"/>
        <v/>
      </c>
      <c r="H1532" s="6" t="str">
        <f t="shared" si="1527"/>
        <v/>
      </c>
      <c r="I1532" s="6">
        <f t="shared" si="1527"/>
        <v>1</v>
      </c>
      <c r="J1532" s="6">
        <f t="shared" si="1527"/>
        <v>1</v>
      </c>
      <c r="K1532" s="6">
        <f t="shared" si="1527"/>
        <v>1</v>
      </c>
      <c r="L1532" s="6">
        <f t="shared" si="1527"/>
        <v>1</v>
      </c>
      <c r="M1532" s="6">
        <f t="shared" si="1527"/>
        <v>1</v>
      </c>
      <c r="N1532" s="6">
        <f t="shared" si="1527"/>
        <v>1</v>
      </c>
      <c r="O1532" s="6">
        <f t="shared" si="1527"/>
        <v>1</v>
      </c>
      <c r="P1532" s="6">
        <f t="shared" si="1527"/>
        <v>1</v>
      </c>
      <c r="Q1532" s="6">
        <f t="shared" si="1527"/>
        <v>1</v>
      </c>
      <c r="R1532" s="6">
        <f t="shared" si="1527"/>
        <v>1</v>
      </c>
    </row>
    <row r="1533" spans="1:18" ht="13">
      <c r="A1533" s="11" t="s">
        <v>4522</v>
      </c>
      <c r="B1533" s="17">
        <f>VLOOKUP(A1533,list!A:P,16,FALSE)</f>
        <v>45783</v>
      </c>
      <c r="C1533" s="18">
        <f>VLOOKUP(A1533,list!A:P,3,FALSE)</f>
        <v>2050</v>
      </c>
      <c r="D1533" s="6" t="str">
        <f>VLOOKUP(A1533,list!A:P,12,FALSE)</f>
        <v>Glyfada</v>
      </c>
      <c r="E1533" s="6" t="str">
        <f t="shared" ref="E1533:R1533" si="1528">IF($B1533&lt;E$3,1,"")</f>
        <v/>
      </c>
      <c r="F1533" s="6" t="str">
        <f t="shared" si="1528"/>
        <v/>
      </c>
      <c r="G1533" s="6" t="str">
        <f t="shared" si="1528"/>
        <v/>
      </c>
      <c r="H1533" s="6" t="str">
        <f t="shared" si="1528"/>
        <v/>
      </c>
      <c r="I1533" s="6" t="str">
        <f t="shared" si="1528"/>
        <v/>
      </c>
      <c r="J1533" s="6" t="str">
        <f t="shared" si="1528"/>
        <v/>
      </c>
      <c r="K1533" s="6" t="str">
        <f t="shared" si="1528"/>
        <v/>
      </c>
      <c r="L1533" s="6">
        <f t="shared" si="1528"/>
        <v>1</v>
      </c>
      <c r="M1533" s="6">
        <f t="shared" si="1528"/>
        <v>1</v>
      </c>
      <c r="N1533" s="6">
        <f t="shared" si="1528"/>
        <v>1</v>
      </c>
      <c r="O1533" s="6">
        <f t="shared" si="1528"/>
        <v>1</v>
      </c>
      <c r="P1533" s="6">
        <f t="shared" si="1528"/>
        <v>1</v>
      </c>
      <c r="Q1533" s="6">
        <f t="shared" si="1528"/>
        <v>1</v>
      </c>
      <c r="R1533" s="6">
        <f t="shared" si="1528"/>
        <v>1</v>
      </c>
    </row>
    <row r="1534" spans="1:18" ht="13">
      <c r="A1534" s="11" t="s">
        <v>925</v>
      </c>
      <c r="B1534" s="17">
        <f>VLOOKUP(A1534,list!A:P,16,FALSE)</f>
        <v>46114</v>
      </c>
      <c r="C1534" s="18">
        <f>VLOOKUP(A1534,list!A:P,3,FALSE)</f>
        <v>1010</v>
      </c>
      <c r="D1534" s="6" t="str">
        <f>VLOOKUP(A1534,list!A:P,12,FALSE)</f>
        <v>Elliniko</v>
      </c>
      <c r="E1534" s="6" t="str">
        <f t="shared" ref="E1534:R1534" si="1529">IF($B1534&lt;E$3,1,"")</f>
        <v/>
      </c>
      <c r="F1534" s="6" t="str">
        <f t="shared" si="1529"/>
        <v/>
      </c>
      <c r="G1534" s="6" t="str">
        <f t="shared" si="1529"/>
        <v/>
      </c>
      <c r="H1534" s="6" t="str">
        <f t="shared" si="1529"/>
        <v/>
      </c>
      <c r="I1534" s="6" t="str">
        <f t="shared" si="1529"/>
        <v/>
      </c>
      <c r="J1534" s="6" t="str">
        <f t="shared" si="1529"/>
        <v/>
      </c>
      <c r="K1534" s="6" t="str">
        <f t="shared" si="1529"/>
        <v/>
      </c>
      <c r="L1534" s="6" t="str">
        <f t="shared" si="1529"/>
        <v/>
      </c>
      <c r="M1534" s="6" t="str">
        <f t="shared" si="1529"/>
        <v/>
      </c>
      <c r="N1534" s="6" t="str">
        <f t="shared" si="1529"/>
        <v/>
      </c>
      <c r="O1534" s="6" t="str">
        <f t="shared" si="1529"/>
        <v/>
      </c>
      <c r="P1534" s="6" t="str">
        <f t="shared" si="1529"/>
        <v/>
      </c>
      <c r="Q1534" s="6" t="str">
        <f t="shared" si="1529"/>
        <v/>
      </c>
      <c r="R1534" s="6" t="str">
        <f t="shared" si="1529"/>
        <v/>
      </c>
    </row>
    <row r="1535" spans="1:18" ht="13">
      <c r="A1535" s="11" t="s">
        <v>3171</v>
      </c>
      <c r="B1535" s="17">
        <f>VLOOKUP(A1535,list!A:P,16,FALSE)</f>
        <v>45701</v>
      </c>
      <c r="C1535" s="18">
        <f>VLOOKUP(A1535,list!A:P,3,FALSE)</f>
        <v>1510</v>
      </c>
      <c r="D1535" s="6" t="str">
        <f>VLOOKUP(A1535,list!A:P,12,FALSE)</f>
        <v>Glyfada</v>
      </c>
      <c r="E1535" s="6" t="str">
        <f t="shared" ref="E1535:R1535" si="1530">IF($B1535&lt;E$3,1,"")</f>
        <v/>
      </c>
      <c r="F1535" s="6" t="str">
        <f t="shared" si="1530"/>
        <v/>
      </c>
      <c r="G1535" s="6" t="str">
        <f t="shared" si="1530"/>
        <v/>
      </c>
      <c r="H1535" s="6" t="str">
        <f t="shared" si="1530"/>
        <v/>
      </c>
      <c r="I1535" s="6">
        <f t="shared" si="1530"/>
        <v>1</v>
      </c>
      <c r="J1535" s="6">
        <f t="shared" si="1530"/>
        <v>1</v>
      </c>
      <c r="K1535" s="6">
        <f t="shared" si="1530"/>
        <v>1</v>
      </c>
      <c r="L1535" s="6">
        <f t="shared" si="1530"/>
        <v>1</v>
      </c>
      <c r="M1535" s="6">
        <f t="shared" si="1530"/>
        <v>1</v>
      </c>
      <c r="N1535" s="6">
        <f t="shared" si="1530"/>
        <v>1</v>
      </c>
      <c r="O1535" s="6">
        <f t="shared" si="1530"/>
        <v>1</v>
      </c>
      <c r="P1535" s="6">
        <f t="shared" si="1530"/>
        <v>1</v>
      </c>
      <c r="Q1535" s="6">
        <f t="shared" si="1530"/>
        <v>1</v>
      </c>
      <c r="R1535" s="6">
        <f t="shared" si="1530"/>
        <v>1</v>
      </c>
    </row>
    <row r="1536" spans="1:18" ht="13">
      <c r="A1536" s="11" t="s">
        <v>4525</v>
      </c>
      <c r="B1536" s="17">
        <f>VLOOKUP(A1536,list!A:P,16,FALSE)</f>
        <v>45659</v>
      </c>
      <c r="C1536" s="18">
        <f>VLOOKUP(A1536,list!A:P,3,FALSE)</f>
        <v>1310</v>
      </c>
      <c r="D1536" s="6" t="str">
        <f>VLOOKUP(A1536,list!A:P,12,FALSE)</f>
        <v>Glyfada</v>
      </c>
      <c r="E1536" s="6" t="str">
        <f t="shared" ref="E1536:R1536" si="1531">IF($B1536&lt;E$3,1,"")</f>
        <v/>
      </c>
      <c r="F1536" s="6" t="str">
        <f t="shared" si="1531"/>
        <v/>
      </c>
      <c r="G1536" s="6" t="str">
        <f t="shared" si="1531"/>
        <v/>
      </c>
      <c r="H1536" s="6">
        <f t="shared" si="1531"/>
        <v>1</v>
      </c>
      <c r="I1536" s="6">
        <f t="shared" si="1531"/>
        <v>1</v>
      </c>
      <c r="J1536" s="6">
        <f t="shared" si="1531"/>
        <v>1</v>
      </c>
      <c r="K1536" s="6">
        <f t="shared" si="1531"/>
        <v>1</v>
      </c>
      <c r="L1536" s="6">
        <f t="shared" si="1531"/>
        <v>1</v>
      </c>
      <c r="M1536" s="6">
        <f t="shared" si="1531"/>
        <v>1</v>
      </c>
      <c r="N1536" s="6">
        <f t="shared" si="1531"/>
        <v>1</v>
      </c>
      <c r="O1536" s="6">
        <f t="shared" si="1531"/>
        <v>1</v>
      </c>
      <c r="P1536" s="6">
        <f t="shared" si="1531"/>
        <v>1</v>
      </c>
      <c r="Q1536" s="6">
        <f t="shared" si="1531"/>
        <v>1</v>
      </c>
      <c r="R1536" s="6">
        <f t="shared" si="1531"/>
        <v>1</v>
      </c>
    </row>
    <row r="1537" spans="1:18" ht="13">
      <c r="A1537" s="11" t="s">
        <v>4528</v>
      </c>
      <c r="B1537" s="17">
        <f>VLOOKUP(A1537,list!A:P,16,FALSE)</f>
        <v>45659</v>
      </c>
      <c r="C1537" s="18">
        <f>VLOOKUP(A1537,list!A:P,3,FALSE)</f>
        <v>1290</v>
      </c>
      <c r="D1537" s="6" t="str">
        <f>VLOOKUP(A1537,list!A:P,12,FALSE)</f>
        <v>Glyfada</v>
      </c>
      <c r="E1537" s="6" t="str">
        <f t="shared" ref="E1537:R1537" si="1532">IF($B1537&lt;E$3,1,"")</f>
        <v/>
      </c>
      <c r="F1537" s="6" t="str">
        <f t="shared" si="1532"/>
        <v/>
      </c>
      <c r="G1537" s="6" t="str">
        <f t="shared" si="1532"/>
        <v/>
      </c>
      <c r="H1537" s="6">
        <f t="shared" si="1532"/>
        <v>1</v>
      </c>
      <c r="I1537" s="6">
        <f t="shared" si="1532"/>
        <v>1</v>
      </c>
      <c r="J1537" s="6">
        <f t="shared" si="1532"/>
        <v>1</v>
      </c>
      <c r="K1537" s="6">
        <f t="shared" si="1532"/>
        <v>1</v>
      </c>
      <c r="L1537" s="6">
        <f t="shared" si="1532"/>
        <v>1</v>
      </c>
      <c r="M1537" s="6">
        <f t="shared" si="1532"/>
        <v>1</v>
      </c>
      <c r="N1537" s="6">
        <f t="shared" si="1532"/>
        <v>1</v>
      </c>
      <c r="O1537" s="6">
        <f t="shared" si="1532"/>
        <v>1</v>
      </c>
      <c r="P1537" s="6">
        <f t="shared" si="1532"/>
        <v>1</v>
      </c>
      <c r="Q1537" s="6">
        <f t="shared" si="1532"/>
        <v>1</v>
      </c>
      <c r="R1537" s="6">
        <f t="shared" si="1532"/>
        <v>1</v>
      </c>
    </row>
    <row r="1538" spans="1:18" ht="13">
      <c r="A1538" s="11" t="s">
        <v>4531</v>
      </c>
      <c r="B1538" s="17">
        <f>VLOOKUP(A1538,list!A:P,16,FALSE)</f>
        <v>45840</v>
      </c>
      <c r="C1538" s="18">
        <f>VLOOKUP(A1538,list!A:P,3,FALSE)</f>
        <v>1360</v>
      </c>
      <c r="D1538" s="6" t="str">
        <f>VLOOKUP(A1538,list!A:P,12,FALSE)</f>
        <v>Glyfada</v>
      </c>
      <c r="E1538" s="6" t="str">
        <f t="shared" ref="E1538:R1538" si="1533">IF($B1538&lt;E$3,1,"")</f>
        <v/>
      </c>
      <c r="F1538" s="6" t="str">
        <f t="shared" si="1533"/>
        <v/>
      </c>
      <c r="G1538" s="6" t="str">
        <f t="shared" si="1533"/>
        <v/>
      </c>
      <c r="H1538" s="6" t="str">
        <f t="shared" si="1533"/>
        <v/>
      </c>
      <c r="I1538" s="6" t="str">
        <f t="shared" si="1533"/>
        <v/>
      </c>
      <c r="J1538" s="6" t="str">
        <f t="shared" si="1533"/>
        <v/>
      </c>
      <c r="K1538" s="6" t="str">
        <f t="shared" si="1533"/>
        <v/>
      </c>
      <c r="L1538" s="6" t="str">
        <f t="shared" si="1533"/>
        <v/>
      </c>
      <c r="M1538" s="6" t="str">
        <f t="shared" si="1533"/>
        <v/>
      </c>
      <c r="N1538" s="6">
        <f t="shared" si="1533"/>
        <v>1</v>
      </c>
      <c r="O1538" s="6">
        <f t="shared" si="1533"/>
        <v>1</v>
      </c>
      <c r="P1538" s="6">
        <f t="shared" si="1533"/>
        <v>1</v>
      </c>
      <c r="Q1538" s="6">
        <f t="shared" si="1533"/>
        <v>1</v>
      </c>
      <c r="R1538" s="6">
        <f t="shared" si="1533"/>
        <v>1</v>
      </c>
    </row>
    <row r="1539" spans="1:18" ht="13">
      <c r="A1539" s="11" t="s">
        <v>4534</v>
      </c>
      <c r="B1539" s="17">
        <f>VLOOKUP(A1539,list!A:P,16,FALSE)</f>
        <v>46221</v>
      </c>
      <c r="C1539" s="18">
        <f>VLOOKUP(A1539,list!A:P,3,FALSE)</f>
        <v>2320</v>
      </c>
      <c r="D1539" s="6" t="str">
        <f>VLOOKUP(A1539,list!A:P,12,FALSE)</f>
        <v>Glyfada</v>
      </c>
      <c r="E1539" s="6" t="str">
        <f t="shared" ref="E1539:R1539" si="1534">IF($B1539&lt;E$3,1,"")</f>
        <v/>
      </c>
      <c r="F1539" s="6" t="str">
        <f t="shared" si="1534"/>
        <v/>
      </c>
      <c r="G1539" s="6" t="str">
        <f t="shared" si="1534"/>
        <v/>
      </c>
      <c r="H1539" s="6" t="str">
        <f t="shared" si="1534"/>
        <v/>
      </c>
      <c r="I1539" s="6" t="str">
        <f t="shared" si="1534"/>
        <v/>
      </c>
      <c r="J1539" s="6" t="str">
        <f t="shared" si="1534"/>
        <v/>
      </c>
      <c r="K1539" s="6" t="str">
        <f t="shared" si="1534"/>
        <v/>
      </c>
      <c r="L1539" s="6" t="str">
        <f t="shared" si="1534"/>
        <v/>
      </c>
      <c r="M1539" s="6" t="str">
        <f t="shared" si="1534"/>
        <v/>
      </c>
      <c r="N1539" s="6" t="str">
        <f t="shared" si="1534"/>
        <v/>
      </c>
      <c r="O1539" s="6" t="str">
        <f t="shared" si="1534"/>
        <v/>
      </c>
      <c r="P1539" s="6" t="str">
        <f t="shared" si="1534"/>
        <v/>
      </c>
      <c r="Q1539" s="6" t="str">
        <f t="shared" si="1534"/>
        <v/>
      </c>
      <c r="R1539" s="6" t="str">
        <f t="shared" si="1534"/>
        <v/>
      </c>
    </row>
    <row r="1540" spans="1:18" ht="13">
      <c r="A1540" s="11" t="s">
        <v>4537</v>
      </c>
      <c r="B1540" s="17">
        <f>VLOOKUP(A1540,list!A:P,16,FALSE)</f>
        <v>45664</v>
      </c>
      <c r="C1540" s="18">
        <f>VLOOKUP(A1540,list!A:P,3,FALSE)</f>
        <v>1510</v>
      </c>
      <c r="D1540" s="6" t="str">
        <f>VLOOKUP(A1540,list!A:P,12,FALSE)</f>
        <v>Voula</v>
      </c>
      <c r="E1540" s="6" t="str">
        <f t="shared" ref="E1540:R1540" si="1535">IF($B1540&lt;E$3,1,"")</f>
        <v/>
      </c>
      <c r="F1540" s="6" t="str">
        <f t="shared" si="1535"/>
        <v/>
      </c>
      <c r="G1540" s="6" t="str">
        <f t="shared" si="1535"/>
        <v/>
      </c>
      <c r="H1540" s="6">
        <f t="shared" si="1535"/>
        <v>1</v>
      </c>
      <c r="I1540" s="6">
        <f t="shared" si="1535"/>
        <v>1</v>
      </c>
      <c r="J1540" s="6">
        <f t="shared" si="1535"/>
        <v>1</v>
      </c>
      <c r="K1540" s="6">
        <f t="shared" si="1535"/>
        <v>1</v>
      </c>
      <c r="L1540" s="6">
        <f t="shared" si="1535"/>
        <v>1</v>
      </c>
      <c r="M1540" s="6">
        <f t="shared" si="1535"/>
        <v>1</v>
      </c>
      <c r="N1540" s="6">
        <f t="shared" si="1535"/>
        <v>1</v>
      </c>
      <c r="O1540" s="6">
        <f t="shared" si="1535"/>
        <v>1</v>
      </c>
      <c r="P1540" s="6">
        <f t="shared" si="1535"/>
        <v>1</v>
      </c>
      <c r="Q1540" s="6">
        <f t="shared" si="1535"/>
        <v>1</v>
      </c>
      <c r="R1540" s="6">
        <f t="shared" si="1535"/>
        <v>1</v>
      </c>
    </row>
    <row r="1541" spans="1:18" ht="13">
      <c r="A1541" s="11" t="s">
        <v>4540</v>
      </c>
      <c r="B1541" s="17">
        <f>VLOOKUP(A1541,list!A:P,16,FALSE)</f>
        <v>45872</v>
      </c>
      <c r="C1541" s="18">
        <f>VLOOKUP(A1541,list!A:P,3,FALSE)</f>
        <v>1710</v>
      </c>
      <c r="D1541" s="6" t="str">
        <f>VLOOKUP(A1541,list!A:P,12,FALSE)</f>
        <v>Voula</v>
      </c>
      <c r="E1541" s="6" t="str">
        <f t="shared" ref="E1541:R1541" si="1536">IF($B1541&lt;E$3,1,"")</f>
        <v/>
      </c>
      <c r="F1541" s="6" t="str">
        <f t="shared" si="1536"/>
        <v/>
      </c>
      <c r="G1541" s="6" t="str">
        <f t="shared" si="1536"/>
        <v/>
      </c>
      <c r="H1541" s="6" t="str">
        <f t="shared" si="1536"/>
        <v/>
      </c>
      <c r="I1541" s="6" t="str">
        <f t="shared" si="1536"/>
        <v/>
      </c>
      <c r="J1541" s="6" t="str">
        <f t="shared" si="1536"/>
        <v/>
      </c>
      <c r="K1541" s="6" t="str">
        <f t="shared" si="1536"/>
        <v/>
      </c>
      <c r="L1541" s="6" t="str">
        <f t="shared" si="1536"/>
        <v/>
      </c>
      <c r="M1541" s="6" t="str">
        <f t="shared" si="1536"/>
        <v/>
      </c>
      <c r="N1541" s="6" t="str">
        <f t="shared" si="1536"/>
        <v/>
      </c>
      <c r="O1541" s="6">
        <f t="shared" si="1536"/>
        <v>1</v>
      </c>
      <c r="P1541" s="6">
        <f t="shared" si="1536"/>
        <v>1</v>
      </c>
      <c r="Q1541" s="6">
        <f t="shared" si="1536"/>
        <v>1</v>
      </c>
      <c r="R1541" s="6">
        <f t="shared" si="1536"/>
        <v>1</v>
      </c>
    </row>
    <row r="1542" spans="1:18" ht="13">
      <c r="A1542" s="11" t="s">
        <v>3174</v>
      </c>
      <c r="B1542" s="17">
        <f>VLOOKUP(A1542,list!A:P,16,FALSE)</f>
        <v>45951</v>
      </c>
      <c r="C1542" s="18">
        <f>VLOOKUP(A1542,list!A:P,3,FALSE)</f>
        <v>1290</v>
      </c>
      <c r="D1542" s="6" t="str">
        <f>VLOOKUP(A1542,list!A:P,12,FALSE)</f>
        <v>Voula</v>
      </c>
      <c r="E1542" s="6" t="str">
        <f t="shared" ref="E1542:R1542" si="1537">IF($B1542&lt;E$3,1,"")</f>
        <v/>
      </c>
      <c r="F1542" s="6" t="str">
        <f t="shared" si="1537"/>
        <v/>
      </c>
      <c r="G1542" s="6" t="str">
        <f t="shared" si="1537"/>
        <v/>
      </c>
      <c r="H1542" s="6" t="str">
        <f t="shared" si="1537"/>
        <v/>
      </c>
      <c r="I1542" s="6" t="str">
        <f t="shared" si="1537"/>
        <v/>
      </c>
      <c r="J1542" s="6" t="str">
        <f t="shared" si="1537"/>
        <v/>
      </c>
      <c r="K1542" s="6" t="str">
        <f t="shared" si="1537"/>
        <v/>
      </c>
      <c r="L1542" s="6" t="str">
        <f t="shared" si="1537"/>
        <v/>
      </c>
      <c r="M1542" s="6" t="str">
        <f t="shared" si="1537"/>
        <v/>
      </c>
      <c r="N1542" s="6" t="str">
        <f t="shared" si="1537"/>
        <v/>
      </c>
      <c r="O1542" s="6" t="str">
        <f t="shared" si="1537"/>
        <v/>
      </c>
      <c r="P1542" s="6" t="str">
        <f t="shared" si="1537"/>
        <v/>
      </c>
      <c r="Q1542" s="6">
        <f t="shared" si="1537"/>
        <v>1</v>
      </c>
      <c r="R1542" s="6">
        <f t="shared" si="1537"/>
        <v>1</v>
      </c>
    </row>
    <row r="1543" spans="1:18" ht="13">
      <c r="A1543" s="11" t="s">
        <v>928</v>
      </c>
      <c r="B1543" s="17">
        <f>VLOOKUP(A1543,list!A:P,16,FALSE)</f>
        <v>45727</v>
      </c>
      <c r="C1543" s="18">
        <f>VLOOKUP(A1543,list!A:P,3,FALSE)</f>
        <v>1130</v>
      </c>
      <c r="D1543" s="6" t="str">
        <f>VLOOKUP(A1543,list!A:P,12,FALSE)</f>
        <v>Glyfada</v>
      </c>
      <c r="E1543" s="6" t="str">
        <f t="shared" ref="E1543:R1543" si="1538">IF($B1543&lt;E$3,1,"")</f>
        <v/>
      </c>
      <c r="F1543" s="6" t="str">
        <f t="shared" si="1538"/>
        <v/>
      </c>
      <c r="G1543" s="6" t="str">
        <f t="shared" si="1538"/>
        <v/>
      </c>
      <c r="H1543" s="6" t="str">
        <f t="shared" si="1538"/>
        <v/>
      </c>
      <c r="I1543" s="6" t="str">
        <f t="shared" si="1538"/>
        <v/>
      </c>
      <c r="J1543" s="6">
        <f t="shared" si="1538"/>
        <v>1</v>
      </c>
      <c r="K1543" s="6">
        <f t="shared" si="1538"/>
        <v>1</v>
      </c>
      <c r="L1543" s="6">
        <f t="shared" si="1538"/>
        <v>1</v>
      </c>
      <c r="M1543" s="6">
        <f t="shared" si="1538"/>
        <v>1</v>
      </c>
      <c r="N1543" s="6">
        <f t="shared" si="1538"/>
        <v>1</v>
      </c>
      <c r="O1543" s="6">
        <f t="shared" si="1538"/>
        <v>1</v>
      </c>
      <c r="P1543" s="6">
        <f t="shared" si="1538"/>
        <v>1</v>
      </c>
      <c r="Q1543" s="6">
        <f t="shared" si="1538"/>
        <v>1</v>
      </c>
      <c r="R1543" s="6">
        <f t="shared" si="1538"/>
        <v>1</v>
      </c>
    </row>
    <row r="1544" spans="1:18" ht="13">
      <c r="A1544" s="11" t="s">
        <v>931</v>
      </c>
      <c r="B1544" s="17">
        <f>VLOOKUP(A1544,list!A:P,16,FALSE)</f>
        <v>45840</v>
      </c>
      <c r="C1544" s="18">
        <f>VLOOKUP(A1544,list!A:P,3,FALSE)</f>
        <v>1010</v>
      </c>
      <c r="D1544" s="6" t="str">
        <f>VLOOKUP(A1544,list!A:P,12,FALSE)</f>
        <v>Voula</v>
      </c>
      <c r="E1544" s="6" t="str">
        <f t="shared" ref="E1544:R1544" si="1539">IF($B1544&lt;E$3,1,"")</f>
        <v/>
      </c>
      <c r="F1544" s="6" t="str">
        <f t="shared" si="1539"/>
        <v/>
      </c>
      <c r="G1544" s="6" t="str">
        <f t="shared" si="1539"/>
        <v/>
      </c>
      <c r="H1544" s="6" t="str">
        <f t="shared" si="1539"/>
        <v/>
      </c>
      <c r="I1544" s="6" t="str">
        <f t="shared" si="1539"/>
        <v/>
      </c>
      <c r="J1544" s="6" t="str">
        <f t="shared" si="1539"/>
        <v/>
      </c>
      <c r="K1544" s="6" t="str">
        <f t="shared" si="1539"/>
        <v/>
      </c>
      <c r="L1544" s="6" t="str">
        <f t="shared" si="1539"/>
        <v/>
      </c>
      <c r="M1544" s="6" t="str">
        <f t="shared" si="1539"/>
        <v/>
      </c>
      <c r="N1544" s="6">
        <f t="shared" si="1539"/>
        <v>1</v>
      </c>
      <c r="O1544" s="6">
        <f t="shared" si="1539"/>
        <v>1</v>
      </c>
      <c r="P1544" s="6">
        <f t="shared" si="1539"/>
        <v>1</v>
      </c>
      <c r="Q1544" s="6">
        <f t="shared" si="1539"/>
        <v>1</v>
      </c>
      <c r="R1544" s="6">
        <f t="shared" si="1539"/>
        <v>1</v>
      </c>
    </row>
    <row r="1545" spans="1:18" ht="13">
      <c r="A1545" s="11" t="s">
        <v>3177</v>
      </c>
      <c r="B1545" s="17">
        <f>VLOOKUP(A1545,list!A:P,16,FALSE)</f>
        <v>45591</v>
      </c>
      <c r="C1545" s="18">
        <f>VLOOKUP(A1545,list!A:P,3,FALSE)</f>
        <v>1580</v>
      </c>
      <c r="D1545" s="6" t="str">
        <f>VLOOKUP(A1545,list!A:P,12,FALSE)</f>
        <v>Vouliagmeni</v>
      </c>
      <c r="E1545" s="6">
        <f t="shared" ref="E1545:R1545" si="1540">IF($B1545&lt;E$3,1,"")</f>
        <v>1</v>
      </c>
      <c r="F1545" s="6">
        <f t="shared" si="1540"/>
        <v>1</v>
      </c>
      <c r="G1545" s="6">
        <f t="shared" si="1540"/>
        <v>1</v>
      </c>
      <c r="H1545" s="6">
        <f t="shared" si="1540"/>
        <v>1</v>
      </c>
      <c r="I1545" s="6">
        <f t="shared" si="1540"/>
        <v>1</v>
      </c>
      <c r="J1545" s="6">
        <f t="shared" si="1540"/>
        <v>1</v>
      </c>
      <c r="K1545" s="6">
        <f t="shared" si="1540"/>
        <v>1</v>
      </c>
      <c r="L1545" s="6">
        <f t="shared" si="1540"/>
        <v>1</v>
      </c>
      <c r="M1545" s="6">
        <f t="shared" si="1540"/>
        <v>1</v>
      </c>
      <c r="N1545" s="6">
        <f t="shared" si="1540"/>
        <v>1</v>
      </c>
      <c r="O1545" s="6">
        <f t="shared" si="1540"/>
        <v>1</v>
      </c>
      <c r="P1545" s="6">
        <f t="shared" si="1540"/>
        <v>1</v>
      </c>
      <c r="Q1545" s="6">
        <f t="shared" si="1540"/>
        <v>1</v>
      </c>
      <c r="R1545" s="6">
        <f t="shared" si="1540"/>
        <v>1</v>
      </c>
    </row>
    <row r="1546" spans="1:18" ht="13">
      <c r="A1546" s="11" t="s">
        <v>3180</v>
      </c>
      <c r="B1546" s="17">
        <f>VLOOKUP(A1546,list!A:P,16,FALSE)</f>
        <v>45840</v>
      </c>
      <c r="C1546" s="18">
        <f>VLOOKUP(A1546,list!A:P,3,FALSE)</f>
        <v>1760</v>
      </c>
      <c r="D1546" s="6" t="str">
        <f>VLOOKUP(A1546,list!A:P,12,FALSE)</f>
        <v>Glyfada</v>
      </c>
      <c r="E1546" s="6" t="str">
        <f t="shared" ref="E1546:R1546" si="1541">IF($B1546&lt;E$3,1,"")</f>
        <v/>
      </c>
      <c r="F1546" s="6" t="str">
        <f t="shared" si="1541"/>
        <v/>
      </c>
      <c r="G1546" s="6" t="str">
        <f t="shared" si="1541"/>
        <v/>
      </c>
      <c r="H1546" s="6" t="str">
        <f t="shared" si="1541"/>
        <v/>
      </c>
      <c r="I1546" s="6" t="str">
        <f t="shared" si="1541"/>
        <v/>
      </c>
      <c r="J1546" s="6" t="str">
        <f t="shared" si="1541"/>
        <v/>
      </c>
      <c r="K1546" s="6" t="str">
        <f t="shared" si="1541"/>
        <v/>
      </c>
      <c r="L1546" s="6" t="str">
        <f t="shared" si="1541"/>
        <v/>
      </c>
      <c r="M1546" s="6" t="str">
        <f t="shared" si="1541"/>
        <v/>
      </c>
      <c r="N1546" s="6">
        <f t="shared" si="1541"/>
        <v>1</v>
      </c>
      <c r="O1546" s="6">
        <f t="shared" si="1541"/>
        <v>1</v>
      </c>
      <c r="P1546" s="6">
        <f t="shared" si="1541"/>
        <v>1</v>
      </c>
      <c r="Q1546" s="6">
        <f t="shared" si="1541"/>
        <v>1</v>
      </c>
      <c r="R1546" s="6">
        <f t="shared" si="1541"/>
        <v>1</v>
      </c>
    </row>
    <row r="1547" spans="1:18" ht="13">
      <c r="A1547" s="11" t="s">
        <v>3183</v>
      </c>
      <c r="B1547" s="17">
        <f>VLOOKUP(A1547,list!A:P,16,FALSE)</f>
        <v>45664</v>
      </c>
      <c r="C1547" s="18">
        <f>VLOOKUP(A1547,list!A:P,3,FALSE)</f>
        <v>1550</v>
      </c>
      <c r="D1547" s="6" t="str">
        <f>VLOOKUP(A1547,list!A:P,12,FALSE)</f>
        <v>Glyfada</v>
      </c>
      <c r="E1547" s="6" t="str">
        <f t="shared" ref="E1547:R1547" si="1542">IF($B1547&lt;E$3,1,"")</f>
        <v/>
      </c>
      <c r="F1547" s="6" t="str">
        <f t="shared" si="1542"/>
        <v/>
      </c>
      <c r="G1547" s="6" t="str">
        <f t="shared" si="1542"/>
        <v/>
      </c>
      <c r="H1547" s="6">
        <f t="shared" si="1542"/>
        <v>1</v>
      </c>
      <c r="I1547" s="6">
        <f t="shared" si="1542"/>
        <v>1</v>
      </c>
      <c r="J1547" s="6">
        <f t="shared" si="1542"/>
        <v>1</v>
      </c>
      <c r="K1547" s="6">
        <f t="shared" si="1542"/>
        <v>1</v>
      </c>
      <c r="L1547" s="6">
        <f t="shared" si="1542"/>
        <v>1</v>
      </c>
      <c r="M1547" s="6">
        <f t="shared" si="1542"/>
        <v>1</v>
      </c>
      <c r="N1547" s="6">
        <f t="shared" si="1542"/>
        <v>1</v>
      </c>
      <c r="O1547" s="6">
        <f t="shared" si="1542"/>
        <v>1</v>
      </c>
      <c r="P1547" s="6">
        <f t="shared" si="1542"/>
        <v>1</v>
      </c>
      <c r="Q1547" s="6">
        <f t="shared" si="1542"/>
        <v>1</v>
      </c>
      <c r="R1547" s="6">
        <f t="shared" si="1542"/>
        <v>1</v>
      </c>
    </row>
    <row r="1548" spans="1:18" ht="13">
      <c r="A1548" s="11" t="s">
        <v>934</v>
      </c>
      <c r="B1548" s="17">
        <f>VLOOKUP(A1548,list!A:P,16,FALSE)</f>
        <v>45650</v>
      </c>
      <c r="C1548" s="18">
        <f>VLOOKUP(A1548,list!A:P,3,FALSE)</f>
        <v>1380</v>
      </c>
      <c r="D1548" s="6" t="str">
        <f>VLOOKUP(A1548,list!A:P,12,FALSE)</f>
        <v>Glyfada</v>
      </c>
      <c r="E1548" s="6" t="str">
        <f t="shared" ref="E1548:R1548" si="1543">IF($B1548&lt;E$3,1,"")</f>
        <v/>
      </c>
      <c r="F1548" s="6" t="str">
        <f t="shared" si="1543"/>
        <v/>
      </c>
      <c r="G1548" s="6">
        <f t="shared" si="1543"/>
        <v>1</v>
      </c>
      <c r="H1548" s="6">
        <f t="shared" si="1543"/>
        <v>1</v>
      </c>
      <c r="I1548" s="6">
        <f t="shared" si="1543"/>
        <v>1</v>
      </c>
      <c r="J1548" s="6">
        <f t="shared" si="1543"/>
        <v>1</v>
      </c>
      <c r="K1548" s="6">
        <f t="shared" si="1543"/>
        <v>1</v>
      </c>
      <c r="L1548" s="6">
        <f t="shared" si="1543"/>
        <v>1</v>
      </c>
      <c r="M1548" s="6">
        <f t="shared" si="1543"/>
        <v>1</v>
      </c>
      <c r="N1548" s="6">
        <f t="shared" si="1543"/>
        <v>1</v>
      </c>
      <c r="O1548" s="6">
        <f t="shared" si="1543"/>
        <v>1</v>
      </c>
      <c r="P1548" s="6">
        <f t="shared" si="1543"/>
        <v>1</v>
      </c>
      <c r="Q1548" s="6">
        <f t="shared" si="1543"/>
        <v>1</v>
      </c>
      <c r="R1548" s="6">
        <f t="shared" si="1543"/>
        <v>1</v>
      </c>
    </row>
    <row r="1549" spans="1:18" ht="13">
      <c r="A1549" s="11" t="s">
        <v>3186</v>
      </c>
      <c r="B1549" s="17">
        <f>VLOOKUP(A1549,list!A:P,16,FALSE)</f>
        <v>45973</v>
      </c>
      <c r="C1549" s="18">
        <f>VLOOKUP(A1549,list!A:P,3,FALSE)</f>
        <v>1260</v>
      </c>
      <c r="D1549" s="6" t="str">
        <f>VLOOKUP(A1549,list!A:P,12,FALSE)</f>
        <v>Voula</v>
      </c>
      <c r="E1549" s="6" t="str">
        <f t="shared" ref="E1549:R1549" si="1544">IF($B1549&lt;E$3,1,"")</f>
        <v/>
      </c>
      <c r="F1549" s="6" t="str">
        <f t="shared" si="1544"/>
        <v/>
      </c>
      <c r="G1549" s="6" t="str">
        <f t="shared" si="1544"/>
        <v/>
      </c>
      <c r="H1549" s="6" t="str">
        <f t="shared" si="1544"/>
        <v/>
      </c>
      <c r="I1549" s="6" t="str">
        <f t="shared" si="1544"/>
        <v/>
      </c>
      <c r="J1549" s="6" t="str">
        <f t="shared" si="1544"/>
        <v/>
      </c>
      <c r="K1549" s="6" t="str">
        <f t="shared" si="1544"/>
        <v/>
      </c>
      <c r="L1549" s="6" t="str">
        <f t="shared" si="1544"/>
        <v/>
      </c>
      <c r="M1549" s="6" t="str">
        <f t="shared" si="1544"/>
        <v/>
      </c>
      <c r="N1549" s="6" t="str">
        <f t="shared" si="1544"/>
        <v/>
      </c>
      <c r="O1549" s="6" t="str">
        <f t="shared" si="1544"/>
        <v/>
      </c>
      <c r="P1549" s="6" t="str">
        <f t="shared" si="1544"/>
        <v/>
      </c>
      <c r="Q1549" s="6" t="str">
        <f t="shared" si="1544"/>
        <v/>
      </c>
      <c r="R1549" s="6">
        <f t="shared" si="1544"/>
        <v>1</v>
      </c>
    </row>
    <row r="1550" spans="1:18" ht="13">
      <c r="A1550" s="11" t="s">
        <v>4543</v>
      </c>
      <c r="B1550" s="17">
        <f>VLOOKUP(A1550,list!A:P,16,FALSE)</f>
        <v>45674</v>
      </c>
      <c r="C1550" s="18">
        <f>VLOOKUP(A1550,list!A:P,3,FALSE)</f>
        <v>1940</v>
      </c>
      <c r="D1550" s="6" t="str">
        <f>VLOOKUP(A1550,list!A:P,12,FALSE)</f>
        <v>Voula</v>
      </c>
      <c r="E1550" s="6" t="str">
        <f t="shared" ref="E1550:R1550" si="1545">IF($B1550&lt;E$3,1,"")</f>
        <v/>
      </c>
      <c r="F1550" s="6" t="str">
        <f t="shared" si="1545"/>
        <v/>
      </c>
      <c r="G1550" s="6" t="str">
        <f t="shared" si="1545"/>
        <v/>
      </c>
      <c r="H1550" s="6">
        <f t="shared" si="1545"/>
        <v>1</v>
      </c>
      <c r="I1550" s="6">
        <f t="shared" si="1545"/>
        <v>1</v>
      </c>
      <c r="J1550" s="6">
        <f t="shared" si="1545"/>
        <v>1</v>
      </c>
      <c r="K1550" s="6">
        <f t="shared" si="1545"/>
        <v>1</v>
      </c>
      <c r="L1550" s="6">
        <f t="shared" si="1545"/>
        <v>1</v>
      </c>
      <c r="M1550" s="6">
        <f t="shared" si="1545"/>
        <v>1</v>
      </c>
      <c r="N1550" s="6">
        <f t="shared" si="1545"/>
        <v>1</v>
      </c>
      <c r="O1550" s="6">
        <f t="shared" si="1545"/>
        <v>1</v>
      </c>
      <c r="P1550" s="6">
        <f t="shared" si="1545"/>
        <v>1</v>
      </c>
      <c r="Q1550" s="6">
        <f t="shared" si="1545"/>
        <v>1</v>
      </c>
      <c r="R1550" s="6">
        <f t="shared" si="1545"/>
        <v>1</v>
      </c>
    </row>
    <row r="1551" spans="1:18" ht="13">
      <c r="A1551" s="11" t="s">
        <v>4546</v>
      </c>
      <c r="B1551" s="17">
        <f>VLOOKUP(A1551,list!A:P,16,FALSE)</f>
        <v>45947</v>
      </c>
      <c r="C1551" s="18">
        <f>VLOOKUP(A1551,list!A:P,3,FALSE)</f>
        <v>1950</v>
      </c>
      <c r="D1551" s="6" t="str">
        <f>VLOOKUP(A1551,list!A:P,12,FALSE)</f>
        <v>Voula</v>
      </c>
      <c r="E1551" s="6" t="str">
        <f t="shared" ref="E1551:R1551" si="1546">IF($B1551&lt;E$3,1,"")</f>
        <v/>
      </c>
      <c r="F1551" s="6" t="str">
        <f t="shared" si="1546"/>
        <v/>
      </c>
      <c r="G1551" s="6" t="str">
        <f t="shared" si="1546"/>
        <v/>
      </c>
      <c r="H1551" s="6" t="str">
        <f t="shared" si="1546"/>
        <v/>
      </c>
      <c r="I1551" s="6" t="str">
        <f t="shared" si="1546"/>
        <v/>
      </c>
      <c r="J1551" s="6" t="str">
        <f t="shared" si="1546"/>
        <v/>
      </c>
      <c r="K1551" s="6" t="str">
        <f t="shared" si="1546"/>
        <v/>
      </c>
      <c r="L1551" s="6" t="str">
        <f t="shared" si="1546"/>
        <v/>
      </c>
      <c r="M1551" s="6" t="str">
        <f t="shared" si="1546"/>
        <v/>
      </c>
      <c r="N1551" s="6" t="str">
        <f t="shared" si="1546"/>
        <v/>
      </c>
      <c r="O1551" s="6" t="str">
        <f t="shared" si="1546"/>
        <v/>
      </c>
      <c r="P1551" s="6" t="str">
        <f t="shared" si="1546"/>
        <v/>
      </c>
      <c r="Q1551" s="6">
        <f t="shared" si="1546"/>
        <v>1</v>
      </c>
      <c r="R1551" s="6">
        <f t="shared" si="1546"/>
        <v>1</v>
      </c>
    </row>
    <row r="1552" spans="1:18" ht="13">
      <c r="A1552" s="11" t="s">
        <v>4549</v>
      </c>
      <c r="B1552" s="17">
        <f>VLOOKUP(A1552,list!A:P,16,FALSE)</f>
        <v>45666</v>
      </c>
      <c r="C1552" s="18">
        <f>VLOOKUP(A1552,list!A:P,3,FALSE)</f>
        <v>2210</v>
      </c>
      <c r="D1552" s="6" t="str">
        <f>VLOOKUP(A1552,list!A:P,12,FALSE)</f>
        <v>Voula</v>
      </c>
      <c r="E1552" s="6" t="str">
        <f t="shared" ref="E1552:R1552" si="1547">IF($B1552&lt;E$3,1,"")</f>
        <v/>
      </c>
      <c r="F1552" s="6" t="str">
        <f t="shared" si="1547"/>
        <v/>
      </c>
      <c r="G1552" s="6" t="str">
        <f t="shared" si="1547"/>
        <v/>
      </c>
      <c r="H1552" s="6">
        <f t="shared" si="1547"/>
        <v>1</v>
      </c>
      <c r="I1552" s="6">
        <f t="shared" si="1547"/>
        <v>1</v>
      </c>
      <c r="J1552" s="6">
        <f t="shared" si="1547"/>
        <v>1</v>
      </c>
      <c r="K1552" s="6">
        <f t="shared" si="1547"/>
        <v>1</v>
      </c>
      <c r="L1552" s="6">
        <f t="shared" si="1547"/>
        <v>1</v>
      </c>
      <c r="M1552" s="6">
        <f t="shared" si="1547"/>
        <v>1</v>
      </c>
      <c r="N1552" s="6">
        <f t="shared" si="1547"/>
        <v>1</v>
      </c>
      <c r="O1552" s="6">
        <f t="shared" si="1547"/>
        <v>1</v>
      </c>
      <c r="P1552" s="6">
        <f t="shared" si="1547"/>
        <v>1</v>
      </c>
      <c r="Q1552" s="6">
        <f t="shared" si="1547"/>
        <v>1</v>
      </c>
      <c r="R1552" s="6">
        <f t="shared" si="1547"/>
        <v>1</v>
      </c>
    </row>
    <row r="1553" spans="1:18" ht="13">
      <c r="A1553" s="11" t="s">
        <v>4552</v>
      </c>
      <c r="B1553" s="17">
        <f>VLOOKUP(A1553,list!A:P,16,FALSE)</f>
        <v>45692</v>
      </c>
      <c r="C1553" s="18">
        <f>VLOOKUP(A1553,list!A:P,3,FALSE)</f>
        <v>1890</v>
      </c>
      <c r="D1553" s="6" t="str">
        <f>VLOOKUP(A1553,list!A:P,12,FALSE)</f>
        <v>Voula</v>
      </c>
      <c r="E1553" s="6" t="str">
        <f t="shared" ref="E1553:R1553" si="1548">IF($B1553&lt;E$3,1,"")</f>
        <v/>
      </c>
      <c r="F1553" s="6" t="str">
        <f t="shared" si="1548"/>
        <v/>
      </c>
      <c r="G1553" s="6" t="str">
        <f t="shared" si="1548"/>
        <v/>
      </c>
      <c r="H1553" s="6" t="str">
        <f t="shared" si="1548"/>
        <v/>
      </c>
      <c r="I1553" s="6">
        <f t="shared" si="1548"/>
        <v>1</v>
      </c>
      <c r="J1553" s="6">
        <f t="shared" si="1548"/>
        <v>1</v>
      </c>
      <c r="K1553" s="6">
        <f t="shared" si="1548"/>
        <v>1</v>
      </c>
      <c r="L1553" s="6">
        <f t="shared" si="1548"/>
        <v>1</v>
      </c>
      <c r="M1553" s="6">
        <f t="shared" si="1548"/>
        <v>1</v>
      </c>
      <c r="N1553" s="6">
        <f t="shared" si="1548"/>
        <v>1</v>
      </c>
      <c r="O1553" s="6">
        <f t="shared" si="1548"/>
        <v>1</v>
      </c>
      <c r="P1553" s="6">
        <f t="shared" si="1548"/>
        <v>1</v>
      </c>
      <c r="Q1553" s="6">
        <f t="shared" si="1548"/>
        <v>1</v>
      </c>
      <c r="R1553" s="6">
        <f t="shared" si="1548"/>
        <v>1</v>
      </c>
    </row>
    <row r="1554" spans="1:18" ht="13">
      <c r="A1554" s="11" t="s">
        <v>937</v>
      </c>
      <c r="B1554" s="17">
        <f>VLOOKUP(A1554,list!A:P,16,FALSE)</f>
        <v>45986</v>
      </c>
      <c r="C1554" s="18">
        <f>VLOOKUP(A1554,list!A:P,3,FALSE)</f>
        <v>1030</v>
      </c>
      <c r="D1554" s="6" t="str">
        <f>VLOOKUP(A1554,list!A:P,12,FALSE)</f>
        <v>Glyfada</v>
      </c>
      <c r="E1554" s="6" t="str">
        <f t="shared" ref="E1554:R1554" si="1549">IF($B1554&lt;E$3,1,"")</f>
        <v/>
      </c>
      <c r="F1554" s="6" t="str">
        <f t="shared" si="1549"/>
        <v/>
      </c>
      <c r="G1554" s="6" t="str">
        <f t="shared" si="1549"/>
        <v/>
      </c>
      <c r="H1554" s="6" t="str">
        <f t="shared" si="1549"/>
        <v/>
      </c>
      <c r="I1554" s="6" t="str">
        <f t="shared" si="1549"/>
        <v/>
      </c>
      <c r="J1554" s="6" t="str">
        <f t="shared" si="1549"/>
        <v/>
      </c>
      <c r="K1554" s="6" t="str">
        <f t="shared" si="1549"/>
        <v/>
      </c>
      <c r="L1554" s="6" t="str">
        <f t="shared" si="1549"/>
        <v/>
      </c>
      <c r="M1554" s="6" t="str">
        <f t="shared" si="1549"/>
        <v/>
      </c>
      <c r="N1554" s="6" t="str">
        <f t="shared" si="1549"/>
        <v/>
      </c>
      <c r="O1554" s="6" t="str">
        <f t="shared" si="1549"/>
        <v/>
      </c>
      <c r="P1554" s="6" t="str">
        <f t="shared" si="1549"/>
        <v/>
      </c>
      <c r="Q1554" s="6" t="str">
        <f t="shared" si="1549"/>
        <v/>
      </c>
      <c r="R1554" s="6">
        <f t="shared" si="1549"/>
        <v>1</v>
      </c>
    </row>
    <row r="1555" spans="1:18" ht="13">
      <c r="A1555" s="11" t="s">
        <v>4555</v>
      </c>
      <c r="B1555" s="17">
        <f>VLOOKUP(A1555,list!A:P,16,FALSE)</f>
        <v>45690</v>
      </c>
      <c r="C1555" s="18">
        <f>VLOOKUP(A1555,list!A:P,3,FALSE)</f>
        <v>1290</v>
      </c>
      <c r="D1555" s="6" t="str">
        <f>VLOOKUP(A1555,list!A:P,12,FALSE)</f>
        <v>Glyfada</v>
      </c>
      <c r="E1555" s="6" t="str">
        <f t="shared" ref="E1555:R1555" si="1550">IF($B1555&lt;E$3,1,"")</f>
        <v/>
      </c>
      <c r="F1555" s="6" t="str">
        <f t="shared" si="1550"/>
        <v/>
      </c>
      <c r="G1555" s="6" t="str">
        <f t="shared" si="1550"/>
        <v/>
      </c>
      <c r="H1555" s="6" t="str">
        <f t="shared" si="1550"/>
        <v/>
      </c>
      <c r="I1555" s="6">
        <f t="shared" si="1550"/>
        <v>1</v>
      </c>
      <c r="J1555" s="6">
        <f t="shared" si="1550"/>
        <v>1</v>
      </c>
      <c r="K1555" s="6">
        <f t="shared" si="1550"/>
        <v>1</v>
      </c>
      <c r="L1555" s="6">
        <f t="shared" si="1550"/>
        <v>1</v>
      </c>
      <c r="M1555" s="6">
        <f t="shared" si="1550"/>
        <v>1</v>
      </c>
      <c r="N1555" s="6">
        <f t="shared" si="1550"/>
        <v>1</v>
      </c>
      <c r="O1555" s="6">
        <f t="shared" si="1550"/>
        <v>1</v>
      </c>
      <c r="P1555" s="6">
        <f t="shared" si="1550"/>
        <v>1</v>
      </c>
      <c r="Q1555" s="6">
        <f t="shared" si="1550"/>
        <v>1</v>
      </c>
      <c r="R1555" s="6">
        <f t="shared" si="1550"/>
        <v>1</v>
      </c>
    </row>
    <row r="1556" spans="1:18" ht="13">
      <c r="A1556" s="11" t="s">
        <v>3189</v>
      </c>
      <c r="B1556" s="17">
        <f>VLOOKUP(A1556,list!A:P,16,FALSE)</f>
        <v>45692</v>
      </c>
      <c r="C1556" s="18">
        <f>VLOOKUP(A1556,list!A:P,3,FALSE)</f>
        <v>1720</v>
      </c>
      <c r="D1556" s="6" t="str">
        <f>VLOOKUP(A1556,list!A:P,12,FALSE)</f>
        <v>Voula</v>
      </c>
      <c r="E1556" s="6" t="str">
        <f t="shared" ref="E1556:R1556" si="1551">IF($B1556&lt;E$3,1,"")</f>
        <v/>
      </c>
      <c r="F1556" s="6" t="str">
        <f t="shared" si="1551"/>
        <v/>
      </c>
      <c r="G1556" s="6" t="str">
        <f t="shared" si="1551"/>
        <v/>
      </c>
      <c r="H1556" s="6" t="str">
        <f t="shared" si="1551"/>
        <v/>
      </c>
      <c r="I1556" s="6">
        <f t="shared" si="1551"/>
        <v>1</v>
      </c>
      <c r="J1556" s="6">
        <f t="shared" si="1551"/>
        <v>1</v>
      </c>
      <c r="K1556" s="6">
        <f t="shared" si="1551"/>
        <v>1</v>
      </c>
      <c r="L1556" s="6">
        <f t="shared" si="1551"/>
        <v>1</v>
      </c>
      <c r="M1556" s="6">
        <f t="shared" si="1551"/>
        <v>1</v>
      </c>
      <c r="N1556" s="6">
        <f t="shared" si="1551"/>
        <v>1</v>
      </c>
      <c r="O1556" s="6">
        <f t="shared" si="1551"/>
        <v>1</v>
      </c>
      <c r="P1556" s="6">
        <f t="shared" si="1551"/>
        <v>1</v>
      </c>
      <c r="Q1556" s="6">
        <f t="shared" si="1551"/>
        <v>1</v>
      </c>
      <c r="R1556" s="6">
        <f t="shared" si="1551"/>
        <v>1</v>
      </c>
    </row>
    <row r="1557" spans="1:18" ht="13">
      <c r="A1557" s="11" t="s">
        <v>940</v>
      </c>
      <c r="B1557" s="17">
        <f>VLOOKUP(A1557,list!A:P,16,FALSE)</f>
        <v>45779</v>
      </c>
      <c r="C1557" s="18">
        <f>VLOOKUP(A1557,list!A:P,3,FALSE)</f>
        <v>1080</v>
      </c>
      <c r="D1557" s="6" t="str">
        <f>VLOOKUP(A1557,list!A:P,12,FALSE)</f>
        <v>Voula</v>
      </c>
      <c r="E1557" s="6" t="str">
        <f t="shared" ref="E1557:R1557" si="1552">IF($B1557&lt;E$3,1,"")</f>
        <v/>
      </c>
      <c r="F1557" s="6" t="str">
        <f t="shared" si="1552"/>
        <v/>
      </c>
      <c r="G1557" s="6" t="str">
        <f t="shared" si="1552"/>
        <v/>
      </c>
      <c r="H1557" s="6" t="str">
        <f t="shared" si="1552"/>
        <v/>
      </c>
      <c r="I1557" s="6" t="str">
        <f t="shared" si="1552"/>
        <v/>
      </c>
      <c r="J1557" s="6" t="str">
        <f t="shared" si="1552"/>
        <v/>
      </c>
      <c r="K1557" s="6" t="str">
        <f t="shared" si="1552"/>
        <v/>
      </c>
      <c r="L1557" s="6">
        <f t="shared" si="1552"/>
        <v>1</v>
      </c>
      <c r="M1557" s="6">
        <f t="shared" si="1552"/>
        <v>1</v>
      </c>
      <c r="N1557" s="6">
        <f t="shared" si="1552"/>
        <v>1</v>
      </c>
      <c r="O1557" s="6">
        <f t="shared" si="1552"/>
        <v>1</v>
      </c>
      <c r="P1557" s="6">
        <f t="shared" si="1552"/>
        <v>1</v>
      </c>
      <c r="Q1557" s="6">
        <f t="shared" si="1552"/>
        <v>1</v>
      </c>
      <c r="R1557" s="6">
        <f t="shared" si="1552"/>
        <v>1</v>
      </c>
    </row>
    <row r="1558" spans="1:18" ht="13">
      <c r="A1558" s="11" t="s">
        <v>3192</v>
      </c>
      <c r="B1558" s="17">
        <f>VLOOKUP(A1558,list!A:P,16,FALSE)</f>
        <v>45673</v>
      </c>
      <c r="C1558" s="18">
        <f>VLOOKUP(A1558,list!A:P,3,FALSE)</f>
        <v>1610</v>
      </c>
      <c r="D1558" s="6" t="str">
        <f>VLOOKUP(A1558,list!A:P,12,FALSE)</f>
        <v>Glyfada</v>
      </c>
      <c r="E1558" s="6" t="str">
        <f t="shared" ref="E1558:R1558" si="1553">IF($B1558&lt;E$3,1,"")</f>
        <v/>
      </c>
      <c r="F1558" s="6" t="str">
        <f t="shared" si="1553"/>
        <v/>
      </c>
      <c r="G1558" s="6" t="str">
        <f t="shared" si="1553"/>
        <v/>
      </c>
      <c r="H1558" s="6">
        <f t="shared" si="1553"/>
        <v>1</v>
      </c>
      <c r="I1558" s="6">
        <f t="shared" si="1553"/>
        <v>1</v>
      </c>
      <c r="J1558" s="6">
        <f t="shared" si="1553"/>
        <v>1</v>
      </c>
      <c r="K1558" s="6">
        <f t="shared" si="1553"/>
        <v>1</v>
      </c>
      <c r="L1558" s="6">
        <f t="shared" si="1553"/>
        <v>1</v>
      </c>
      <c r="M1558" s="6">
        <f t="shared" si="1553"/>
        <v>1</v>
      </c>
      <c r="N1558" s="6">
        <f t="shared" si="1553"/>
        <v>1</v>
      </c>
      <c r="O1558" s="6">
        <f t="shared" si="1553"/>
        <v>1</v>
      </c>
      <c r="P1558" s="6">
        <f t="shared" si="1553"/>
        <v>1</v>
      </c>
      <c r="Q1558" s="6">
        <f t="shared" si="1553"/>
        <v>1</v>
      </c>
      <c r="R1558" s="6">
        <f t="shared" si="1553"/>
        <v>1</v>
      </c>
    </row>
    <row r="1559" spans="1:18" ht="13">
      <c r="A1559" s="11" t="s">
        <v>3195</v>
      </c>
      <c r="B1559" s="17">
        <f>VLOOKUP(A1559,list!A:P,16,FALSE)</f>
        <v>45963</v>
      </c>
      <c r="C1559" s="18">
        <f>VLOOKUP(A1559,list!A:P,3,FALSE)</f>
        <v>1550</v>
      </c>
      <c r="D1559" s="6" t="str">
        <f>VLOOKUP(A1559,list!A:P,12,FALSE)</f>
        <v>Glyfada</v>
      </c>
      <c r="E1559" s="6" t="str">
        <f t="shared" ref="E1559:R1559" si="1554">IF($B1559&lt;E$3,1,"")</f>
        <v/>
      </c>
      <c r="F1559" s="6" t="str">
        <f t="shared" si="1554"/>
        <v/>
      </c>
      <c r="G1559" s="6" t="str">
        <f t="shared" si="1554"/>
        <v/>
      </c>
      <c r="H1559" s="6" t="str">
        <f t="shared" si="1554"/>
        <v/>
      </c>
      <c r="I1559" s="6" t="str">
        <f t="shared" si="1554"/>
        <v/>
      </c>
      <c r="J1559" s="6" t="str">
        <f t="shared" si="1554"/>
        <v/>
      </c>
      <c r="K1559" s="6" t="str">
        <f t="shared" si="1554"/>
        <v/>
      </c>
      <c r="L1559" s="6" t="str">
        <f t="shared" si="1554"/>
        <v/>
      </c>
      <c r="M1559" s="6" t="str">
        <f t="shared" si="1554"/>
        <v/>
      </c>
      <c r="N1559" s="6" t="str">
        <f t="shared" si="1554"/>
        <v/>
      </c>
      <c r="O1559" s="6" t="str">
        <f t="shared" si="1554"/>
        <v/>
      </c>
      <c r="P1559" s="6" t="str">
        <f t="shared" si="1554"/>
        <v/>
      </c>
      <c r="Q1559" s="6" t="str">
        <f t="shared" si="1554"/>
        <v/>
      </c>
      <c r="R1559" s="6">
        <f t="shared" si="1554"/>
        <v>1</v>
      </c>
    </row>
    <row r="1560" spans="1:18" ht="13">
      <c r="A1560" s="11" t="s">
        <v>3198</v>
      </c>
      <c r="B1560" s="17">
        <f>VLOOKUP(A1560,list!A:P,16,FALSE)</f>
        <v>45706</v>
      </c>
      <c r="C1560" s="18">
        <f>VLOOKUP(A1560,list!A:P,3,FALSE)</f>
        <v>1400</v>
      </c>
      <c r="D1560" s="6" t="str">
        <f>VLOOKUP(A1560,list!A:P,12,FALSE)</f>
        <v>Glyfada</v>
      </c>
      <c r="E1560" s="6" t="str">
        <f t="shared" ref="E1560:R1560" si="1555">IF($B1560&lt;E$3,1,"")</f>
        <v/>
      </c>
      <c r="F1560" s="6" t="str">
        <f t="shared" si="1555"/>
        <v/>
      </c>
      <c r="G1560" s="6" t="str">
        <f t="shared" si="1555"/>
        <v/>
      </c>
      <c r="H1560" s="6" t="str">
        <f t="shared" si="1555"/>
        <v/>
      </c>
      <c r="I1560" s="6">
        <f t="shared" si="1555"/>
        <v>1</v>
      </c>
      <c r="J1560" s="6">
        <f t="shared" si="1555"/>
        <v>1</v>
      </c>
      <c r="K1560" s="6">
        <f t="shared" si="1555"/>
        <v>1</v>
      </c>
      <c r="L1560" s="6">
        <f t="shared" si="1555"/>
        <v>1</v>
      </c>
      <c r="M1560" s="6">
        <f t="shared" si="1555"/>
        <v>1</v>
      </c>
      <c r="N1560" s="6">
        <f t="shared" si="1555"/>
        <v>1</v>
      </c>
      <c r="O1560" s="6">
        <f t="shared" si="1555"/>
        <v>1</v>
      </c>
      <c r="P1560" s="6">
        <f t="shared" si="1555"/>
        <v>1</v>
      </c>
      <c r="Q1560" s="6">
        <f t="shared" si="1555"/>
        <v>1</v>
      </c>
      <c r="R1560" s="6">
        <f t="shared" si="1555"/>
        <v>1</v>
      </c>
    </row>
    <row r="1561" spans="1:18" ht="13">
      <c r="A1561" s="11" t="s">
        <v>3201</v>
      </c>
      <c r="B1561" s="17">
        <f>VLOOKUP(A1561,list!A:P,16,FALSE)</f>
        <v>45811</v>
      </c>
      <c r="C1561" s="18">
        <f>VLOOKUP(A1561,list!A:P,3,FALSE)</f>
        <v>1480</v>
      </c>
      <c r="D1561" s="6" t="str">
        <f>VLOOKUP(A1561,list!A:P,12,FALSE)</f>
        <v>Glyfada</v>
      </c>
      <c r="E1561" s="6" t="str">
        <f t="shared" ref="E1561:R1561" si="1556">IF($B1561&lt;E$3,1,"")</f>
        <v/>
      </c>
      <c r="F1561" s="6" t="str">
        <f t="shared" si="1556"/>
        <v/>
      </c>
      <c r="G1561" s="6" t="str">
        <f t="shared" si="1556"/>
        <v/>
      </c>
      <c r="H1561" s="6" t="str">
        <f t="shared" si="1556"/>
        <v/>
      </c>
      <c r="I1561" s="6" t="str">
        <f t="shared" si="1556"/>
        <v/>
      </c>
      <c r="J1561" s="6" t="str">
        <f t="shared" si="1556"/>
        <v/>
      </c>
      <c r="K1561" s="6" t="str">
        <f t="shared" si="1556"/>
        <v/>
      </c>
      <c r="L1561" s="6" t="str">
        <f t="shared" si="1556"/>
        <v/>
      </c>
      <c r="M1561" s="6">
        <f t="shared" si="1556"/>
        <v>1</v>
      </c>
      <c r="N1561" s="6">
        <f t="shared" si="1556"/>
        <v>1</v>
      </c>
      <c r="O1561" s="6">
        <f t="shared" si="1556"/>
        <v>1</v>
      </c>
      <c r="P1561" s="6">
        <f t="shared" si="1556"/>
        <v>1</v>
      </c>
      <c r="Q1561" s="6">
        <f t="shared" si="1556"/>
        <v>1</v>
      </c>
      <c r="R1561" s="6">
        <f t="shared" si="1556"/>
        <v>1</v>
      </c>
    </row>
    <row r="1562" spans="1:18" ht="13">
      <c r="A1562" s="11" t="s">
        <v>4558</v>
      </c>
      <c r="B1562" s="17">
        <f>VLOOKUP(A1562,list!A:P,16,FALSE)</f>
        <v>45728</v>
      </c>
      <c r="C1562" s="18">
        <f>VLOOKUP(A1562,list!A:P,3,FALSE)</f>
        <v>1940</v>
      </c>
      <c r="D1562" s="6" t="str">
        <f>VLOOKUP(A1562,list!A:P,12,FALSE)</f>
        <v>Glyfada</v>
      </c>
      <c r="E1562" s="6" t="str">
        <f t="shared" ref="E1562:R1562" si="1557">IF($B1562&lt;E$3,1,"")</f>
        <v/>
      </c>
      <c r="F1562" s="6" t="str">
        <f t="shared" si="1557"/>
        <v/>
      </c>
      <c r="G1562" s="6" t="str">
        <f t="shared" si="1557"/>
        <v/>
      </c>
      <c r="H1562" s="6" t="str">
        <f t="shared" si="1557"/>
        <v/>
      </c>
      <c r="I1562" s="6" t="str">
        <f t="shared" si="1557"/>
        <v/>
      </c>
      <c r="J1562" s="6">
        <f t="shared" si="1557"/>
        <v>1</v>
      </c>
      <c r="K1562" s="6">
        <f t="shared" si="1557"/>
        <v>1</v>
      </c>
      <c r="L1562" s="6">
        <f t="shared" si="1557"/>
        <v>1</v>
      </c>
      <c r="M1562" s="6">
        <f t="shared" si="1557"/>
        <v>1</v>
      </c>
      <c r="N1562" s="6">
        <f t="shared" si="1557"/>
        <v>1</v>
      </c>
      <c r="O1562" s="6">
        <f t="shared" si="1557"/>
        <v>1</v>
      </c>
      <c r="P1562" s="6">
        <f t="shared" si="1557"/>
        <v>1</v>
      </c>
      <c r="Q1562" s="6">
        <f t="shared" si="1557"/>
        <v>1</v>
      </c>
      <c r="R1562" s="6">
        <f t="shared" si="1557"/>
        <v>1</v>
      </c>
    </row>
    <row r="1563" spans="1:18" ht="13">
      <c r="A1563" s="11" t="s">
        <v>4561</v>
      </c>
      <c r="B1563" s="17">
        <f>VLOOKUP(A1563,list!A:P,16,FALSE)</f>
        <v>45871</v>
      </c>
      <c r="C1563" s="18">
        <f>VLOOKUP(A1563,list!A:P,3,FALSE)</f>
        <v>2080</v>
      </c>
      <c r="D1563" s="6" t="str">
        <f>VLOOKUP(A1563,list!A:P,12,FALSE)</f>
        <v>Glyfada</v>
      </c>
      <c r="E1563" s="6" t="str">
        <f t="shared" ref="E1563:R1563" si="1558">IF($B1563&lt;E$3,1,"")</f>
        <v/>
      </c>
      <c r="F1563" s="6" t="str">
        <f t="shared" si="1558"/>
        <v/>
      </c>
      <c r="G1563" s="6" t="str">
        <f t="shared" si="1558"/>
        <v/>
      </c>
      <c r="H1563" s="6" t="str">
        <f t="shared" si="1558"/>
        <v/>
      </c>
      <c r="I1563" s="6" t="str">
        <f t="shared" si="1558"/>
        <v/>
      </c>
      <c r="J1563" s="6" t="str">
        <f t="shared" si="1558"/>
        <v/>
      </c>
      <c r="K1563" s="6" t="str">
        <f t="shared" si="1558"/>
        <v/>
      </c>
      <c r="L1563" s="6" t="str">
        <f t="shared" si="1558"/>
        <v/>
      </c>
      <c r="M1563" s="6" t="str">
        <f t="shared" si="1558"/>
        <v/>
      </c>
      <c r="N1563" s="6" t="str">
        <f t="shared" si="1558"/>
        <v/>
      </c>
      <c r="O1563" s="6">
        <f t="shared" si="1558"/>
        <v>1</v>
      </c>
      <c r="P1563" s="6">
        <f t="shared" si="1558"/>
        <v>1</v>
      </c>
      <c r="Q1563" s="6">
        <f t="shared" si="1558"/>
        <v>1</v>
      </c>
      <c r="R1563" s="6">
        <f t="shared" si="1558"/>
        <v>1</v>
      </c>
    </row>
    <row r="1564" spans="1:18" ht="13">
      <c r="A1564" s="11" t="s">
        <v>943</v>
      </c>
      <c r="B1564" s="17">
        <f>VLOOKUP(A1564,list!A:P,16,FALSE)</f>
        <v>45822</v>
      </c>
      <c r="C1564" s="18">
        <f>VLOOKUP(A1564,list!A:P,3,FALSE)</f>
        <v>1390</v>
      </c>
      <c r="D1564" s="6" t="str">
        <f>VLOOKUP(A1564,list!A:P,12,FALSE)</f>
        <v>Glyfada</v>
      </c>
      <c r="E1564" s="6" t="str">
        <f t="shared" ref="E1564:R1564" si="1559">IF($B1564&lt;E$3,1,"")</f>
        <v/>
      </c>
      <c r="F1564" s="6" t="str">
        <f t="shared" si="1559"/>
        <v/>
      </c>
      <c r="G1564" s="6" t="str">
        <f t="shared" si="1559"/>
        <v/>
      </c>
      <c r="H1564" s="6" t="str">
        <f t="shared" si="1559"/>
        <v/>
      </c>
      <c r="I1564" s="6" t="str">
        <f t="shared" si="1559"/>
        <v/>
      </c>
      <c r="J1564" s="6" t="str">
        <f t="shared" si="1559"/>
        <v/>
      </c>
      <c r="K1564" s="6" t="str">
        <f t="shared" si="1559"/>
        <v/>
      </c>
      <c r="L1564" s="6" t="str">
        <f t="shared" si="1559"/>
        <v/>
      </c>
      <c r="M1564" s="6">
        <f t="shared" si="1559"/>
        <v>1</v>
      </c>
      <c r="N1564" s="6">
        <f t="shared" si="1559"/>
        <v>1</v>
      </c>
      <c r="O1564" s="6">
        <f t="shared" si="1559"/>
        <v>1</v>
      </c>
      <c r="P1564" s="6">
        <f t="shared" si="1559"/>
        <v>1</v>
      </c>
      <c r="Q1564" s="6">
        <f t="shared" si="1559"/>
        <v>1</v>
      </c>
      <c r="R1564" s="6">
        <f t="shared" si="1559"/>
        <v>1</v>
      </c>
    </row>
    <row r="1565" spans="1:18" ht="13">
      <c r="A1565" s="11" t="s">
        <v>3204</v>
      </c>
      <c r="B1565" s="17">
        <f>VLOOKUP(A1565,list!A:P,16,FALSE)</f>
        <v>46310</v>
      </c>
      <c r="C1565" s="18">
        <f>VLOOKUP(A1565,list!A:P,3,FALSE)</f>
        <v>1810</v>
      </c>
      <c r="D1565" s="6" t="str">
        <f>VLOOKUP(A1565,list!A:P,12,FALSE)</f>
        <v>Glyfada</v>
      </c>
      <c r="E1565" s="6" t="str">
        <f t="shared" ref="E1565:R1565" si="1560">IF($B1565&lt;E$3,1,"")</f>
        <v/>
      </c>
      <c r="F1565" s="6" t="str">
        <f t="shared" si="1560"/>
        <v/>
      </c>
      <c r="G1565" s="6" t="str">
        <f t="shared" si="1560"/>
        <v/>
      </c>
      <c r="H1565" s="6" t="str">
        <f t="shared" si="1560"/>
        <v/>
      </c>
      <c r="I1565" s="6" t="str">
        <f t="shared" si="1560"/>
        <v/>
      </c>
      <c r="J1565" s="6" t="str">
        <f t="shared" si="1560"/>
        <v/>
      </c>
      <c r="K1565" s="6" t="str">
        <f t="shared" si="1560"/>
        <v/>
      </c>
      <c r="L1565" s="6" t="str">
        <f t="shared" si="1560"/>
        <v/>
      </c>
      <c r="M1565" s="6" t="str">
        <f t="shared" si="1560"/>
        <v/>
      </c>
      <c r="N1565" s="6" t="str">
        <f t="shared" si="1560"/>
        <v/>
      </c>
      <c r="O1565" s="6" t="str">
        <f t="shared" si="1560"/>
        <v/>
      </c>
      <c r="P1565" s="6" t="str">
        <f t="shared" si="1560"/>
        <v/>
      </c>
      <c r="Q1565" s="6" t="str">
        <f t="shared" si="1560"/>
        <v/>
      </c>
      <c r="R1565" s="6" t="str">
        <f t="shared" si="1560"/>
        <v/>
      </c>
    </row>
    <row r="1566" spans="1:18" ht="13">
      <c r="A1566" s="11" t="s">
        <v>4564</v>
      </c>
      <c r="B1566" s="17">
        <f>VLOOKUP(A1566,list!A:P,16,FALSE)</f>
        <v>45638</v>
      </c>
      <c r="C1566" s="18">
        <f>VLOOKUP(A1566,list!A:P,3,FALSE)</f>
        <v>2010</v>
      </c>
      <c r="D1566" s="6" t="str">
        <f>VLOOKUP(A1566,list!A:P,12,FALSE)</f>
        <v>Glyfada</v>
      </c>
      <c r="E1566" s="6" t="str">
        <f t="shared" ref="E1566:R1566" si="1561">IF($B1566&lt;E$3,1,"")</f>
        <v/>
      </c>
      <c r="F1566" s="6" t="str">
        <f t="shared" si="1561"/>
        <v/>
      </c>
      <c r="G1566" s="6">
        <f t="shared" si="1561"/>
        <v>1</v>
      </c>
      <c r="H1566" s="6">
        <f t="shared" si="1561"/>
        <v>1</v>
      </c>
      <c r="I1566" s="6">
        <f t="shared" si="1561"/>
        <v>1</v>
      </c>
      <c r="J1566" s="6">
        <f t="shared" si="1561"/>
        <v>1</v>
      </c>
      <c r="K1566" s="6">
        <f t="shared" si="1561"/>
        <v>1</v>
      </c>
      <c r="L1566" s="6">
        <f t="shared" si="1561"/>
        <v>1</v>
      </c>
      <c r="M1566" s="6">
        <f t="shared" si="1561"/>
        <v>1</v>
      </c>
      <c r="N1566" s="6">
        <f t="shared" si="1561"/>
        <v>1</v>
      </c>
      <c r="O1566" s="6">
        <f t="shared" si="1561"/>
        <v>1</v>
      </c>
      <c r="P1566" s="6">
        <f t="shared" si="1561"/>
        <v>1</v>
      </c>
      <c r="Q1566" s="6">
        <f t="shared" si="1561"/>
        <v>1</v>
      </c>
      <c r="R1566" s="6">
        <f t="shared" si="1561"/>
        <v>1</v>
      </c>
    </row>
    <row r="1567" spans="1:18" ht="13">
      <c r="A1567" s="11" t="s">
        <v>3207</v>
      </c>
      <c r="B1567" s="17">
        <f>VLOOKUP(A1567,list!A:P,16,FALSE)</f>
        <v>45657</v>
      </c>
      <c r="C1567" s="18">
        <f>VLOOKUP(A1567,list!A:P,3,FALSE)</f>
        <v>1450</v>
      </c>
      <c r="D1567" s="6" t="str">
        <f>VLOOKUP(A1567,list!A:P,12,FALSE)</f>
        <v>Glyfada</v>
      </c>
      <c r="E1567" s="6" t="str">
        <f t="shared" ref="E1567:R1567" si="1562">IF($B1567&lt;E$3,1,"")</f>
        <v/>
      </c>
      <c r="F1567" s="6" t="str">
        <f t="shared" si="1562"/>
        <v/>
      </c>
      <c r="G1567" s="6">
        <f t="shared" si="1562"/>
        <v>1</v>
      </c>
      <c r="H1567" s="6">
        <f t="shared" si="1562"/>
        <v>1</v>
      </c>
      <c r="I1567" s="6">
        <f t="shared" si="1562"/>
        <v>1</v>
      </c>
      <c r="J1567" s="6">
        <f t="shared" si="1562"/>
        <v>1</v>
      </c>
      <c r="K1567" s="6">
        <f t="shared" si="1562"/>
        <v>1</v>
      </c>
      <c r="L1567" s="6">
        <f t="shared" si="1562"/>
        <v>1</v>
      </c>
      <c r="M1567" s="6">
        <f t="shared" si="1562"/>
        <v>1</v>
      </c>
      <c r="N1567" s="6">
        <f t="shared" si="1562"/>
        <v>1</v>
      </c>
      <c r="O1567" s="6">
        <f t="shared" si="1562"/>
        <v>1</v>
      </c>
      <c r="P1567" s="6">
        <f t="shared" si="1562"/>
        <v>1</v>
      </c>
      <c r="Q1567" s="6">
        <f t="shared" si="1562"/>
        <v>1</v>
      </c>
      <c r="R1567" s="6">
        <f t="shared" si="1562"/>
        <v>1</v>
      </c>
    </row>
    <row r="1568" spans="1:18" ht="13">
      <c r="A1568" s="11" t="s">
        <v>3210</v>
      </c>
      <c r="B1568" s="17">
        <f>VLOOKUP(A1568,list!A:P,16,FALSE)</f>
        <v>45871</v>
      </c>
      <c r="C1568" s="18">
        <f>VLOOKUP(A1568,list!A:P,3,FALSE)</f>
        <v>1260</v>
      </c>
      <c r="D1568" s="6" t="str">
        <f>VLOOKUP(A1568,list!A:P,12,FALSE)</f>
        <v>Glyfada</v>
      </c>
      <c r="E1568" s="6" t="str">
        <f t="shared" ref="E1568:R1568" si="1563">IF($B1568&lt;E$3,1,"")</f>
        <v/>
      </c>
      <c r="F1568" s="6" t="str">
        <f t="shared" si="1563"/>
        <v/>
      </c>
      <c r="G1568" s="6" t="str">
        <f t="shared" si="1563"/>
        <v/>
      </c>
      <c r="H1568" s="6" t="str">
        <f t="shared" si="1563"/>
        <v/>
      </c>
      <c r="I1568" s="6" t="str">
        <f t="shared" si="1563"/>
        <v/>
      </c>
      <c r="J1568" s="6" t="str">
        <f t="shared" si="1563"/>
        <v/>
      </c>
      <c r="K1568" s="6" t="str">
        <f t="shared" si="1563"/>
        <v/>
      </c>
      <c r="L1568" s="6" t="str">
        <f t="shared" si="1563"/>
        <v/>
      </c>
      <c r="M1568" s="6" t="str">
        <f t="shared" si="1563"/>
        <v/>
      </c>
      <c r="N1568" s="6" t="str">
        <f t="shared" si="1563"/>
        <v/>
      </c>
      <c r="O1568" s="6">
        <f t="shared" si="1563"/>
        <v>1</v>
      </c>
      <c r="P1568" s="6">
        <f t="shared" si="1563"/>
        <v>1</v>
      </c>
      <c r="Q1568" s="6">
        <f t="shared" si="1563"/>
        <v>1</v>
      </c>
      <c r="R1568" s="6">
        <f t="shared" si="1563"/>
        <v>1</v>
      </c>
    </row>
    <row r="1569" spans="1:18" ht="13">
      <c r="A1569" s="11" t="s">
        <v>3213</v>
      </c>
      <c r="B1569" s="17">
        <f>VLOOKUP(A1569,list!A:P,16,FALSE)</f>
        <v>45587</v>
      </c>
      <c r="C1569" s="18">
        <f>VLOOKUP(A1569,list!A:P,3,FALSE)</f>
        <v>1480</v>
      </c>
      <c r="D1569" s="6" t="str">
        <f>VLOOKUP(A1569,list!A:P,12,FALSE)</f>
        <v>Glyfada</v>
      </c>
      <c r="E1569" s="6">
        <f t="shared" ref="E1569:R1569" si="1564">IF($B1569&lt;E$3,1,"")</f>
        <v>1</v>
      </c>
      <c r="F1569" s="6">
        <f t="shared" si="1564"/>
        <v>1</v>
      </c>
      <c r="G1569" s="6">
        <f t="shared" si="1564"/>
        <v>1</v>
      </c>
      <c r="H1569" s="6">
        <f t="shared" si="1564"/>
        <v>1</v>
      </c>
      <c r="I1569" s="6">
        <f t="shared" si="1564"/>
        <v>1</v>
      </c>
      <c r="J1569" s="6">
        <f t="shared" si="1564"/>
        <v>1</v>
      </c>
      <c r="K1569" s="6">
        <f t="shared" si="1564"/>
        <v>1</v>
      </c>
      <c r="L1569" s="6">
        <f t="shared" si="1564"/>
        <v>1</v>
      </c>
      <c r="M1569" s="6">
        <f t="shared" si="1564"/>
        <v>1</v>
      </c>
      <c r="N1569" s="6">
        <f t="shared" si="1564"/>
        <v>1</v>
      </c>
      <c r="O1569" s="6">
        <f t="shared" si="1564"/>
        <v>1</v>
      </c>
      <c r="P1569" s="6">
        <f t="shared" si="1564"/>
        <v>1</v>
      </c>
      <c r="Q1569" s="6">
        <f t="shared" si="1564"/>
        <v>1</v>
      </c>
      <c r="R1569" s="6">
        <f t="shared" si="1564"/>
        <v>1</v>
      </c>
    </row>
    <row r="1570" spans="1:18" ht="13">
      <c r="A1570" s="11" t="s">
        <v>4567</v>
      </c>
      <c r="B1570" s="17">
        <f>VLOOKUP(A1570,list!A:P,16,FALSE)</f>
        <v>45721</v>
      </c>
      <c r="C1570" s="18">
        <f>VLOOKUP(A1570,list!A:P,3,FALSE)</f>
        <v>1690</v>
      </c>
      <c r="D1570" s="6" t="str">
        <f>VLOOKUP(A1570,list!A:P,12,FALSE)</f>
        <v>Voula</v>
      </c>
      <c r="E1570" s="6" t="str">
        <f t="shared" ref="E1570:R1570" si="1565">IF($B1570&lt;E$3,1,"")</f>
        <v/>
      </c>
      <c r="F1570" s="6" t="str">
        <f t="shared" si="1565"/>
        <v/>
      </c>
      <c r="G1570" s="6" t="str">
        <f t="shared" si="1565"/>
        <v/>
      </c>
      <c r="H1570" s="6" t="str">
        <f t="shared" si="1565"/>
        <v/>
      </c>
      <c r="I1570" s="6" t="str">
        <f t="shared" si="1565"/>
        <v/>
      </c>
      <c r="J1570" s="6">
        <f t="shared" si="1565"/>
        <v>1</v>
      </c>
      <c r="K1570" s="6">
        <f t="shared" si="1565"/>
        <v>1</v>
      </c>
      <c r="L1570" s="6">
        <f t="shared" si="1565"/>
        <v>1</v>
      </c>
      <c r="M1570" s="6">
        <f t="shared" si="1565"/>
        <v>1</v>
      </c>
      <c r="N1570" s="6">
        <f t="shared" si="1565"/>
        <v>1</v>
      </c>
      <c r="O1570" s="6">
        <f t="shared" si="1565"/>
        <v>1</v>
      </c>
      <c r="P1570" s="6">
        <f t="shared" si="1565"/>
        <v>1</v>
      </c>
      <c r="Q1570" s="6">
        <f t="shared" si="1565"/>
        <v>1</v>
      </c>
      <c r="R1570" s="6">
        <f t="shared" si="1565"/>
        <v>1</v>
      </c>
    </row>
    <row r="1571" spans="1:18" ht="13">
      <c r="A1571" s="11" t="s">
        <v>946</v>
      </c>
      <c r="B1571" s="17">
        <f>VLOOKUP(A1571,list!A:P,16,FALSE)</f>
        <v>45699</v>
      </c>
      <c r="C1571" s="18">
        <f>VLOOKUP(A1571,list!A:P,3,FALSE)</f>
        <v>1220</v>
      </c>
      <c r="D1571" s="6" t="str">
        <f>VLOOKUP(A1571,list!A:P,12,FALSE)</f>
        <v>Glyfada</v>
      </c>
      <c r="E1571" s="6" t="str">
        <f t="shared" ref="E1571:R1571" si="1566">IF($B1571&lt;E$3,1,"")</f>
        <v/>
      </c>
      <c r="F1571" s="6" t="str">
        <f t="shared" si="1566"/>
        <v/>
      </c>
      <c r="G1571" s="6" t="str">
        <f t="shared" si="1566"/>
        <v/>
      </c>
      <c r="H1571" s="6" t="str">
        <f t="shared" si="1566"/>
        <v/>
      </c>
      <c r="I1571" s="6">
        <f t="shared" si="1566"/>
        <v>1</v>
      </c>
      <c r="J1571" s="6">
        <f t="shared" si="1566"/>
        <v>1</v>
      </c>
      <c r="K1571" s="6">
        <f t="shared" si="1566"/>
        <v>1</v>
      </c>
      <c r="L1571" s="6">
        <f t="shared" si="1566"/>
        <v>1</v>
      </c>
      <c r="M1571" s="6">
        <f t="shared" si="1566"/>
        <v>1</v>
      </c>
      <c r="N1571" s="6">
        <f t="shared" si="1566"/>
        <v>1</v>
      </c>
      <c r="O1571" s="6">
        <f t="shared" si="1566"/>
        <v>1</v>
      </c>
      <c r="P1571" s="6">
        <f t="shared" si="1566"/>
        <v>1</v>
      </c>
      <c r="Q1571" s="6">
        <f t="shared" si="1566"/>
        <v>1</v>
      </c>
      <c r="R1571" s="6">
        <f t="shared" si="1566"/>
        <v>1</v>
      </c>
    </row>
    <row r="1572" spans="1:18" ht="13">
      <c r="A1572" s="11" t="s">
        <v>3216</v>
      </c>
      <c r="B1572" s="17">
        <f>VLOOKUP(A1572,list!A:P,16,FALSE)</f>
        <v>45659</v>
      </c>
      <c r="C1572" s="18">
        <f>VLOOKUP(A1572,list!A:P,3,FALSE)</f>
        <v>1730</v>
      </c>
      <c r="D1572" s="6" t="str">
        <f>VLOOKUP(A1572,list!A:P,12,FALSE)</f>
        <v>Elliniko</v>
      </c>
      <c r="E1572" s="6" t="str">
        <f t="shared" ref="E1572:R1572" si="1567">IF($B1572&lt;E$3,1,"")</f>
        <v/>
      </c>
      <c r="F1572" s="6" t="str">
        <f t="shared" si="1567"/>
        <v/>
      </c>
      <c r="G1572" s="6" t="str">
        <f t="shared" si="1567"/>
        <v/>
      </c>
      <c r="H1572" s="6">
        <f t="shared" si="1567"/>
        <v>1</v>
      </c>
      <c r="I1572" s="6">
        <f t="shared" si="1567"/>
        <v>1</v>
      </c>
      <c r="J1572" s="6">
        <f t="shared" si="1567"/>
        <v>1</v>
      </c>
      <c r="K1572" s="6">
        <f t="shared" si="1567"/>
        <v>1</v>
      </c>
      <c r="L1572" s="6">
        <f t="shared" si="1567"/>
        <v>1</v>
      </c>
      <c r="M1572" s="6">
        <f t="shared" si="1567"/>
        <v>1</v>
      </c>
      <c r="N1572" s="6">
        <f t="shared" si="1567"/>
        <v>1</v>
      </c>
      <c r="O1572" s="6">
        <f t="shared" si="1567"/>
        <v>1</v>
      </c>
      <c r="P1572" s="6">
        <f t="shared" si="1567"/>
        <v>1</v>
      </c>
      <c r="Q1572" s="6">
        <f t="shared" si="1567"/>
        <v>1</v>
      </c>
      <c r="R1572" s="6">
        <f t="shared" si="1567"/>
        <v>1</v>
      </c>
    </row>
    <row r="1573" spans="1:18" ht="13">
      <c r="A1573" s="11" t="s">
        <v>3219</v>
      </c>
      <c r="B1573" s="17">
        <f>VLOOKUP(A1573,list!A:P,16,FALSE)</f>
        <v>45613</v>
      </c>
      <c r="C1573" s="18">
        <f>VLOOKUP(A1573,list!A:P,3,FALSE)</f>
        <v>1300</v>
      </c>
      <c r="D1573" s="6" t="str">
        <f>VLOOKUP(A1573,list!A:P,12,FALSE)</f>
        <v>Glyfada</v>
      </c>
      <c r="E1573" s="6" t="str">
        <f t="shared" ref="E1573:R1573" si="1568">IF($B1573&lt;E$3,1,"")</f>
        <v/>
      </c>
      <c r="F1573" s="6">
        <f t="shared" si="1568"/>
        <v>1</v>
      </c>
      <c r="G1573" s="6">
        <f t="shared" si="1568"/>
        <v>1</v>
      </c>
      <c r="H1573" s="6">
        <f t="shared" si="1568"/>
        <v>1</v>
      </c>
      <c r="I1573" s="6">
        <f t="shared" si="1568"/>
        <v>1</v>
      </c>
      <c r="J1573" s="6">
        <f t="shared" si="1568"/>
        <v>1</v>
      </c>
      <c r="K1573" s="6">
        <f t="shared" si="1568"/>
        <v>1</v>
      </c>
      <c r="L1573" s="6">
        <f t="shared" si="1568"/>
        <v>1</v>
      </c>
      <c r="M1573" s="6">
        <f t="shared" si="1568"/>
        <v>1</v>
      </c>
      <c r="N1573" s="6">
        <f t="shared" si="1568"/>
        <v>1</v>
      </c>
      <c r="O1573" s="6">
        <f t="shared" si="1568"/>
        <v>1</v>
      </c>
      <c r="P1573" s="6">
        <f t="shared" si="1568"/>
        <v>1</v>
      </c>
      <c r="Q1573" s="6">
        <f t="shared" si="1568"/>
        <v>1</v>
      </c>
      <c r="R1573" s="6">
        <f t="shared" si="1568"/>
        <v>1</v>
      </c>
    </row>
    <row r="1574" spans="1:18" ht="13">
      <c r="A1574" s="11" t="s">
        <v>3222</v>
      </c>
      <c r="B1574" s="17">
        <f>VLOOKUP(A1574,list!A:P,16,FALSE)</f>
        <v>45706</v>
      </c>
      <c r="C1574" s="18">
        <f>VLOOKUP(A1574,list!A:P,3,FALSE)</f>
        <v>1240</v>
      </c>
      <c r="D1574" s="6" t="str">
        <f>VLOOKUP(A1574,list!A:P,12,FALSE)</f>
        <v>Glyfada</v>
      </c>
      <c r="E1574" s="6" t="str">
        <f t="shared" ref="E1574:R1574" si="1569">IF($B1574&lt;E$3,1,"")</f>
        <v/>
      </c>
      <c r="F1574" s="6" t="str">
        <f t="shared" si="1569"/>
        <v/>
      </c>
      <c r="G1574" s="6" t="str">
        <f t="shared" si="1569"/>
        <v/>
      </c>
      <c r="H1574" s="6" t="str">
        <f t="shared" si="1569"/>
        <v/>
      </c>
      <c r="I1574" s="6">
        <f t="shared" si="1569"/>
        <v>1</v>
      </c>
      <c r="J1574" s="6">
        <f t="shared" si="1569"/>
        <v>1</v>
      </c>
      <c r="K1574" s="6">
        <f t="shared" si="1569"/>
        <v>1</v>
      </c>
      <c r="L1574" s="6">
        <f t="shared" si="1569"/>
        <v>1</v>
      </c>
      <c r="M1574" s="6">
        <f t="shared" si="1569"/>
        <v>1</v>
      </c>
      <c r="N1574" s="6">
        <f t="shared" si="1569"/>
        <v>1</v>
      </c>
      <c r="O1574" s="6">
        <f t="shared" si="1569"/>
        <v>1</v>
      </c>
      <c r="P1574" s="6">
        <f t="shared" si="1569"/>
        <v>1</v>
      </c>
      <c r="Q1574" s="6">
        <f t="shared" si="1569"/>
        <v>1</v>
      </c>
      <c r="R1574" s="6">
        <f t="shared" si="1569"/>
        <v>1</v>
      </c>
    </row>
    <row r="1575" spans="1:18" ht="13">
      <c r="A1575" s="11" t="s">
        <v>3224</v>
      </c>
      <c r="B1575" s="17">
        <f>VLOOKUP(A1575,list!A:P,16,FALSE)</f>
        <v>46059</v>
      </c>
      <c r="C1575" s="18">
        <f>VLOOKUP(A1575,list!A:P,3,FALSE)</f>
        <v>1340</v>
      </c>
      <c r="D1575" s="6" t="str">
        <f>VLOOKUP(A1575,list!A:P,12,FALSE)</f>
        <v>Glyfada</v>
      </c>
      <c r="E1575" s="6" t="str">
        <f t="shared" ref="E1575:R1575" si="1570">IF($B1575&lt;E$3,1,"")</f>
        <v/>
      </c>
      <c r="F1575" s="6" t="str">
        <f t="shared" si="1570"/>
        <v/>
      </c>
      <c r="G1575" s="6" t="str">
        <f t="shared" si="1570"/>
        <v/>
      </c>
      <c r="H1575" s="6" t="str">
        <f t="shared" si="1570"/>
        <v/>
      </c>
      <c r="I1575" s="6" t="str">
        <f t="shared" si="1570"/>
        <v/>
      </c>
      <c r="J1575" s="6" t="str">
        <f t="shared" si="1570"/>
        <v/>
      </c>
      <c r="K1575" s="6" t="str">
        <f t="shared" si="1570"/>
        <v/>
      </c>
      <c r="L1575" s="6" t="str">
        <f t="shared" si="1570"/>
        <v/>
      </c>
      <c r="M1575" s="6" t="str">
        <f t="shared" si="1570"/>
        <v/>
      </c>
      <c r="N1575" s="6" t="str">
        <f t="shared" si="1570"/>
        <v/>
      </c>
      <c r="O1575" s="6" t="str">
        <f t="shared" si="1570"/>
        <v/>
      </c>
      <c r="P1575" s="6" t="str">
        <f t="shared" si="1570"/>
        <v/>
      </c>
      <c r="Q1575" s="6" t="str">
        <f t="shared" si="1570"/>
        <v/>
      </c>
      <c r="R1575" s="6" t="str">
        <f t="shared" si="1570"/>
        <v/>
      </c>
    </row>
    <row r="1576" spans="1:18" ht="13">
      <c r="A1576" s="11" t="s">
        <v>4570</v>
      </c>
      <c r="B1576" s="17">
        <f>VLOOKUP(A1576,list!A:P,16,FALSE)</f>
        <v>45678</v>
      </c>
      <c r="C1576" s="18">
        <f>VLOOKUP(A1576,list!A:P,3,FALSE)</f>
        <v>2070</v>
      </c>
      <c r="D1576" s="6" t="str">
        <f>VLOOKUP(A1576,list!A:P,12,FALSE)</f>
        <v>Glyfada</v>
      </c>
      <c r="E1576" s="6" t="str">
        <f t="shared" ref="E1576:R1576" si="1571">IF($B1576&lt;E$3,1,"")</f>
        <v/>
      </c>
      <c r="F1576" s="6" t="str">
        <f t="shared" si="1571"/>
        <v/>
      </c>
      <c r="G1576" s="6" t="str">
        <f t="shared" si="1571"/>
        <v/>
      </c>
      <c r="H1576" s="6">
        <f t="shared" si="1571"/>
        <v>1</v>
      </c>
      <c r="I1576" s="6">
        <f t="shared" si="1571"/>
        <v>1</v>
      </c>
      <c r="J1576" s="6">
        <f t="shared" si="1571"/>
        <v>1</v>
      </c>
      <c r="K1576" s="6">
        <f t="shared" si="1571"/>
        <v>1</v>
      </c>
      <c r="L1576" s="6">
        <f t="shared" si="1571"/>
        <v>1</v>
      </c>
      <c r="M1576" s="6">
        <f t="shared" si="1571"/>
        <v>1</v>
      </c>
      <c r="N1576" s="6">
        <f t="shared" si="1571"/>
        <v>1</v>
      </c>
      <c r="O1576" s="6">
        <f t="shared" si="1571"/>
        <v>1</v>
      </c>
      <c r="P1576" s="6">
        <f t="shared" si="1571"/>
        <v>1</v>
      </c>
      <c r="Q1576" s="6">
        <f t="shared" si="1571"/>
        <v>1</v>
      </c>
      <c r="R1576" s="6">
        <f t="shared" si="1571"/>
        <v>1</v>
      </c>
    </row>
    <row r="1577" spans="1:18" ht="13">
      <c r="A1577" s="11" t="s">
        <v>4573</v>
      </c>
      <c r="B1577" s="17">
        <f>VLOOKUP(A1577,list!A:P,16,FALSE)</f>
        <v>45918</v>
      </c>
      <c r="C1577" s="18">
        <f>VLOOKUP(A1577,list!A:P,3,FALSE)</f>
        <v>1550</v>
      </c>
      <c r="D1577" s="6" t="str">
        <f>VLOOKUP(A1577,list!A:P,12,FALSE)</f>
        <v>Glyfada</v>
      </c>
      <c r="E1577" s="6" t="str">
        <f t="shared" ref="E1577:R1577" si="1572">IF($B1577&lt;E$3,1,"")</f>
        <v/>
      </c>
      <c r="F1577" s="6" t="str">
        <f t="shared" si="1572"/>
        <v/>
      </c>
      <c r="G1577" s="6" t="str">
        <f t="shared" si="1572"/>
        <v/>
      </c>
      <c r="H1577" s="6" t="str">
        <f t="shared" si="1572"/>
        <v/>
      </c>
      <c r="I1577" s="6" t="str">
        <f t="shared" si="1572"/>
        <v/>
      </c>
      <c r="J1577" s="6" t="str">
        <f t="shared" si="1572"/>
        <v/>
      </c>
      <c r="K1577" s="6" t="str">
        <f t="shared" si="1572"/>
        <v/>
      </c>
      <c r="L1577" s="6" t="str">
        <f t="shared" si="1572"/>
        <v/>
      </c>
      <c r="M1577" s="6" t="str">
        <f t="shared" si="1572"/>
        <v/>
      </c>
      <c r="N1577" s="6" t="str">
        <f t="shared" si="1572"/>
        <v/>
      </c>
      <c r="O1577" s="6" t="str">
        <f t="shared" si="1572"/>
        <v/>
      </c>
      <c r="P1577" s="6">
        <f t="shared" si="1572"/>
        <v>1</v>
      </c>
      <c r="Q1577" s="6">
        <f t="shared" si="1572"/>
        <v>1</v>
      </c>
      <c r="R1577" s="6">
        <f t="shared" si="1572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R2206"/>
  <sheetViews>
    <sheetView tabSelected="1" topLeftCell="K1" workbookViewId="0">
      <pane ySplit="1" topLeftCell="A2" activePane="bottomLeft" state="frozen"/>
      <selection pane="bottomLeft" activeCell="S7" sqref="S7"/>
    </sheetView>
  </sheetViews>
  <sheetFormatPr baseColWidth="10" defaultColWidth="12.6640625" defaultRowHeight="15.75" customHeight="1"/>
  <cols>
    <col min="1" max="1" width="11.1640625" customWidth="1"/>
    <col min="2" max="2" width="7" customWidth="1"/>
    <col min="3" max="3" width="9.5" customWidth="1"/>
    <col min="6" max="6" width="21.5" customWidth="1"/>
    <col min="7" max="7" width="8.33203125" customWidth="1"/>
    <col min="8" max="8" width="16.33203125" style="23" customWidth="1"/>
    <col min="9" max="9" width="5.5" customWidth="1"/>
    <col min="11" max="11" width="12.6640625" style="23"/>
    <col min="14" max="14" width="46.1640625" customWidth="1"/>
    <col min="15" max="15" width="17.83203125" customWidth="1"/>
  </cols>
  <sheetData>
    <row r="1" spans="1:18" ht="15.75" customHeight="1">
      <c r="A1" s="11" t="s">
        <v>4735</v>
      </c>
      <c r="B1" s="11" t="s">
        <v>4736</v>
      </c>
      <c r="C1" s="11" t="s">
        <v>43</v>
      </c>
      <c r="D1" s="11" t="s">
        <v>4737</v>
      </c>
      <c r="E1" s="11" t="s">
        <v>4738</v>
      </c>
      <c r="F1" s="11" t="s">
        <v>0</v>
      </c>
      <c r="G1" s="11" t="s">
        <v>4739</v>
      </c>
      <c r="H1" s="24" t="s">
        <v>6810</v>
      </c>
      <c r="I1" s="19" t="s">
        <v>4740</v>
      </c>
      <c r="J1" s="11" t="s">
        <v>4741</v>
      </c>
      <c r="K1" s="22" t="s">
        <v>41</v>
      </c>
      <c r="L1" s="11" t="s">
        <v>0</v>
      </c>
      <c r="M1" s="20" t="s">
        <v>4742</v>
      </c>
      <c r="N1" s="11" t="s">
        <v>4743</v>
      </c>
      <c r="O1" s="11" t="s">
        <v>4744</v>
      </c>
      <c r="P1" s="11" t="s">
        <v>4745</v>
      </c>
      <c r="Q1" s="11" t="s">
        <v>6811</v>
      </c>
      <c r="R1" s="11" t="s">
        <v>6812</v>
      </c>
    </row>
    <row r="2" spans="1:18" ht="15.75" customHeight="1">
      <c r="A2" s="11" t="s">
        <v>66</v>
      </c>
      <c r="B2" s="11">
        <f>MATCH(A2,'raw data'!A:A,0)</f>
        <v>16086</v>
      </c>
      <c r="C2" s="21">
        <f t="array" ref="C2">INDEX('raw data'!A:A,B2+8,1)</f>
        <v>860</v>
      </c>
      <c r="D2" s="7" t="str">
        <f t="array" ref="D2">INDEX('raw data'!A:A,B2+10,1)</f>
        <v>excl. utilities</v>
      </c>
      <c r="E2" s="7" t="str">
        <f t="array" ref="E2">INDEX('raw data'!A:A,B2-2,1)</f>
        <v>Odissea Androutsou V,</v>
      </c>
      <c r="F2" s="6" t="str">
        <f t="array" ref="F2">INDEX('raw data'!A:A,B2-1,1)</f>
        <v>Marousi</v>
      </c>
      <c r="G2" s="6" t="str">
        <f t="array" ref="G2">INDEX('raw data'!A:A,B2+6,1)</f>
        <v>55 m²</v>
      </c>
      <c r="H2" s="25">
        <f ca="1">IFERROR(__xludf.DUMMYFUNCTION("split(G10,"" "")"),55)</f>
        <v>55</v>
      </c>
      <c r="I2" s="6" t="str">
        <f ca="1">IFERROR(__xludf.DUMMYFUNCTION("""COMPUTED_VALUE"""),"m²")</f>
        <v>m²</v>
      </c>
      <c r="J2" s="6">
        <f t="array" ref="J2">INDEX('raw data'!A:A,B2+4,1)</f>
        <v>1</v>
      </c>
      <c r="K2" s="25">
        <f t="array" ref="K2">INDEX('raw data'!A:A,B2+2,1)</f>
        <v>1</v>
      </c>
      <c r="L2" s="6" t="str">
        <f t="array" ref="L2">INDEX('raw data'!A:A,B2-1,1)</f>
        <v>Marousi</v>
      </c>
      <c r="M2" s="9">
        <f t="shared" ref="M2:M1563" ca="1" si="0">IFERROR(C2/H2,"")</f>
        <v>15.636363636363637</v>
      </c>
      <c r="N2" s="6" t="str">
        <f t="shared" ref="N2:N1563" si="1">E2&amp;" "&amp;F2&amp;", "&amp;"Athens"</f>
        <v>Odissea Androutsou V, Marousi, Athens</v>
      </c>
      <c r="O2" s="6" t="str">
        <f t="array" ref="O2">INDEX('raw data'!A:A,B2+11,1)</f>
        <v>Available 17 Jun 2025</v>
      </c>
      <c r="P2" s="17">
        <v>45825</v>
      </c>
      <c r="Q2">
        <f>_xlfn.XLOOKUP(A2, locations!A:A, locations!F:F, "NULL")</f>
        <v>37.9635192</v>
      </c>
      <c r="R2">
        <f>_xlfn.XLOOKUP(A2, locations!A:A, locations!G:G, "Not found")</f>
        <v>23.724153099999999</v>
      </c>
    </row>
    <row r="3" spans="1:18" ht="15.75" customHeight="1">
      <c r="A3" s="11" t="s">
        <v>69</v>
      </c>
      <c r="B3" s="11">
        <f>MATCH(A3,'raw data'!A:A,0)</f>
        <v>8438</v>
      </c>
      <c r="C3" s="21">
        <f t="array" ref="C3">INDEX('raw data'!A:A,B3+8,1)</f>
        <v>870</v>
      </c>
      <c r="D3" s="7" t="str">
        <f t="array" ref="D3">INDEX('raw data'!A:A,B3+10,1)</f>
        <v>excl. utilities</v>
      </c>
      <c r="E3" s="7" t="str">
        <f t="array" ref="E3">INDEX('raw data'!A:A,B3-2,1)</f>
        <v>Areos VI,</v>
      </c>
      <c r="F3" s="6" t="str">
        <f t="array" ref="F3">INDEX('raw data'!A:A,B3-1,1)</f>
        <v>Marousi</v>
      </c>
      <c r="G3" s="6" t="str">
        <f t="array" ref="G3">INDEX('raw data'!A:A,B3+6,1)</f>
        <v>55 m²</v>
      </c>
      <c r="H3" s="25">
        <f ca="1">IFERROR(__xludf.DUMMYFUNCTION("split(G11,"" "")"),55)</f>
        <v>55</v>
      </c>
      <c r="I3" s="6" t="str">
        <f ca="1">IFERROR(__xludf.DUMMYFUNCTION("""COMPUTED_VALUE"""),"m²")</f>
        <v>m²</v>
      </c>
      <c r="J3" s="6">
        <f t="array" ref="J3">INDEX('raw data'!A:A,B3+4,1)</f>
        <v>1</v>
      </c>
      <c r="K3" s="25">
        <f t="array" ref="K3">INDEX('raw data'!A:A,B3+2,1)</f>
        <v>1</v>
      </c>
      <c r="L3" s="6" t="str">
        <f t="array" ref="L3">INDEX('raw data'!A:A,B3-1,1)</f>
        <v>Marousi</v>
      </c>
      <c r="M3" s="9">
        <f t="shared" ca="1" si="0"/>
        <v>15.818181818181818</v>
      </c>
      <c r="N3" s="6" t="str">
        <f t="shared" si="1"/>
        <v>Areos VI, Marousi, Athens</v>
      </c>
      <c r="O3" s="6" t="str">
        <f t="array" ref="O3">INDEX('raw data'!A:A,B3+11,1)</f>
        <v>Available 02 Feb 2025</v>
      </c>
      <c r="P3" s="17">
        <v>45690</v>
      </c>
      <c r="Q3">
        <f>_xlfn.XLOOKUP(A3, locations!A:A, locations!F:F, "NULL")</f>
        <v>37.990943999999999</v>
      </c>
      <c r="R3">
        <f>_xlfn.XLOOKUP(A3, locations!A:A, locations!G:G, "Not found")</f>
        <v>23.7339339</v>
      </c>
    </row>
    <row r="4" spans="1:18" ht="15.75" customHeight="1">
      <c r="A4" s="11" t="s">
        <v>72</v>
      </c>
      <c r="B4" s="11">
        <f>MATCH(A4,'raw data'!A:A,0)</f>
        <v>8169</v>
      </c>
      <c r="C4" s="21">
        <f t="array" ref="C4">INDEX('raw data'!A:A,B4+8,1)</f>
        <v>880</v>
      </c>
      <c r="D4" s="7" t="str">
        <f t="array" ref="D4">INDEX('raw data'!A:A,B4+10,1)</f>
        <v>excl. utilities</v>
      </c>
      <c r="E4" s="7" t="str">
        <f t="array" ref="E4">INDEX('raw data'!A:A,B4-2,1)</f>
        <v>Troados Ι,</v>
      </c>
      <c r="F4" s="6" t="str">
        <f t="array" ref="F4">INDEX('raw data'!A:A,B4-1,1)</f>
        <v>Agia Paraskevi</v>
      </c>
      <c r="G4" s="6" t="str">
        <f t="array" ref="G4">INDEX('raw data'!A:A,B4+6,1)</f>
        <v>55 m²</v>
      </c>
      <c r="H4" s="25">
        <f ca="1">IFERROR(__xludf.DUMMYFUNCTION("split(G12,"" "")"),55)</f>
        <v>55</v>
      </c>
      <c r="I4" s="6" t="str">
        <f ca="1">IFERROR(__xludf.DUMMYFUNCTION("""COMPUTED_VALUE"""),"m²")</f>
        <v>m²</v>
      </c>
      <c r="J4" s="6">
        <f t="array" ref="J4">INDEX('raw data'!A:A,B4+4,1)</f>
        <v>1</v>
      </c>
      <c r="K4" s="25">
        <f t="array" ref="K4">INDEX('raw data'!A:A,B4+2,1)</f>
        <v>1</v>
      </c>
      <c r="L4" s="6" t="str">
        <f t="array" ref="L4">INDEX('raw data'!A:A,B4-1,1)</f>
        <v>Agia Paraskevi</v>
      </c>
      <c r="M4" s="9">
        <f t="shared" ca="1" si="0"/>
        <v>16</v>
      </c>
      <c r="N4" s="6" t="str">
        <f t="shared" si="1"/>
        <v>Troados Ι, Agia Paraskevi, Athens</v>
      </c>
      <c r="O4" s="6" t="str">
        <f t="array" ref="O4">INDEX('raw data'!A:A,B4+11,1)</f>
        <v>Available 31 Jan 2025</v>
      </c>
      <c r="P4" s="17">
        <v>45688</v>
      </c>
      <c r="Q4">
        <f>_xlfn.XLOOKUP(A4, locations!A:A, locations!F:F, "NULL")</f>
        <v>38.010067800000002</v>
      </c>
      <c r="R4">
        <f>_xlfn.XLOOKUP(A4, locations!A:A, locations!G:G, "Not found")</f>
        <v>23.826974700000001</v>
      </c>
    </row>
    <row r="5" spans="1:18" ht="15.75" customHeight="1">
      <c r="A5" s="11" t="s">
        <v>75</v>
      </c>
      <c r="B5" s="11">
        <f>MATCH(A5,'raw data'!A:A,0)</f>
        <v>12040</v>
      </c>
      <c r="C5" s="21">
        <f t="array" ref="C5">INDEX('raw data'!A:A,B5+8,1)</f>
        <v>890</v>
      </c>
      <c r="D5" s="7" t="str">
        <f t="array" ref="D5">INDEX('raw data'!A:A,B5+10,1)</f>
        <v>excl. utilities</v>
      </c>
      <c r="E5" s="7" t="str">
        <f t="array" ref="E5">INDEX('raw data'!A:A,B5-2,1)</f>
        <v>Spirou Loui,</v>
      </c>
      <c r="F5" s="6" t="str">
        <f t="array" ref="F5">INDEX('raw data'!A:A,B5-1,1)</f>
        <v>Pangrati</v>
      </c>
      <c r="G5" s="6" t="str">
        <f t="array" ref="G5">INDEX('raw data'!A:A,B5+6,1)</f>
        <v>50 m²</v>
      </c>
      <c r="H5" s="25">
        <f ca="1">IFERROR(__xludf.DUMMYFUNCTION("split(G13,"" "")"),50)</f>
        <v>50</v>
      </c>
      <c r="I5" s="6" t="str">
        <f ca="1">IFERROR(__xludf.DUMMYFUNCTION("""COMPUTED_VALUE"""),"m²")</f>
        <v>m²</v>
      </c>
      <c r="J5" s="6">
        <f t="array" ref="J5">INDEX('raw data'!A:A,B5+4,1)</f>
        <v>1</v>
      </c>
      <c r="K5" s="25">
        <f t="array" ref="K5">INDEX('raw data'!A:A,B5+2,1)</f>
        <v>1</v>
      </c>
      <c r="L5" s="6" t="str">
        <f t="array" ref="L5">INDEX('raw data'!A:A,B5-1,1)</f>
        <v>Pangrati</v>
      </c>
      <c r="M5" s="9">
        <f t="shared" ca="1" si="0"/>
        <v>17.8</v>
      </c>
      <c r="N5" s="6" t="str">
        <f t="shared" si="1"/>
        <v>Spirou Loui, Pangrati, Athens</v>
      </c>
      <c r="O5" s="6" t="str">
        <f t="array" ref="O5">INDEX('raw data'!A:A,B5+11,1)</f>
        <v>Available 02 Apr 2025</v>
      </c>
      <c r="P5" s="17">
        <v>45749</v>
      </c>
      <c r="Q5">
        <f>_xlfn.XLOOKUP(A5, locations!A:A, locations!F:F, "NULL")</f>
        <v>37.966046499999997</v>
      </c>
      <c r="R5">
        <f>_xlfn.XLOOKUP(A5, locations!A:A, locations!G:G, "Not found")</f>
        <v>23.742356999999998</v>
      </c>
    </row>
    <row r="6" spans="1:18" ht="15.75" customHeight="1">
      <c r="A6" s="11" t="s">
        <v>78</v>
      </c>
      <c r="B6" s="11">
        <f>MATCH(A6,'raw data'!A:A,0)</f>
        <v>17520</v>
      </c>
      <c r="C6" s="21">
        <f t="array" ref="C6">INDEX('raw data'!A:A,B6+8,1)</f>
        <v>890</v>
      </c>
      <c r="D6" s="7" t="str">
        <f t="array" ref="D6">INDEX('raw data'!A:A,B6+10,1)</f>
        <v>excl. utilities</v>
      </c>
      <c r="E6" s="7" t="str">
        <f t="array" ref="E6">INDEX('raw data'!A:A,B6-2,1)</f>
        <v>Evgeniou Voulgareos ΙΙ,</v>
      </c>
      <c r="F6" s="6" t="str">
        <f t="array" ref="F6">INDEX('raw data'!A:A,B6-1,1)</f>
        <v>Mets - Kallimarmaro</v>
      </c>
      <c r="G6" s="6" t="str">
        <f t="array" ref="G6">INDEX('raw data'!A:A,B6+6,1)</f>
        <v>50 m²</v>
      </c>
      <c r="H6" s="25">
        <f ca="1">IFERROR(__xludf.DUMMYFUNCTION("split(G14,"" "")"),50)</f>
        <v>50</v>
      </c>
      <c r="I6" s="6" t="str">
        <f ca="1">IFERROR(__xludf.DUMMYFUNCTION("""COMPUTED_VALUE"""),"m²")</f>
        <v>m²</v>
      </c>
      <c r="J6" s="6" t="str">
        <f t="array" ref="J6">INDEX('raw data'!A:A,B6+4,1)</f>
        <v>1, 1 WC</v>
      </c>
      <c r="K6" s="25">
        <f t="array" ref="K6">INDEX('raw data'!A:A,B6+2,1)</f>
        <v>1</v>
      </c>
      <c r="L6" s="6" t="str">
        <f t="array" ref="L6">INDEX('raw data'!A:A,B6-1,1)</f>
        <v>Mets - Kallimarmaro</v>
      </c>
      <c r="M6" s="9">
        <f t="shared" ca="1" si="0"/>
        <v>17.8</v>
      </c>
      <c r="N6" s="6" t="str">
        <f t="shared" si="1"/>
        <v>Evgeniou Voulgareos ΙΙ, Mets - Kallimarmaro, Athens</v>
      </c>
      <c r="O6" s="6" t="str">
        <f t="array" ref="O6">INDEX('raw data'!A:A,B6+11,1)</f>
        <v>Available 08 Jul 2025</v>
      </c>
      <c r="P6" s="17">
        <v>45846</v>
      </c>
      <c r="Q6">
        <f>_xlfn.XLOOKUP(A6, locations!A:A, locations!F:F, "NULL")</f>
        <v>37.966181599999999</v>
      </c>
      <c r="R6">
        <f>_xlfn.XLOOKUP(A6, locations!A:A, locations!G:G, "Not found")</f>
        <v>23.7364733</v>
      </c>
    </row>
    <row r="7" spans="1:18" ht="15.75" customHeight="1">
      <c r="A7" s="11" t="s">
        <v>81</v>
      </c>
      <c r="B7" s="11">
        <f>MATCH(A7,'raw data'!A:A,0)</f>
        <v>1047</v>
      </c>
      <c r="C7" s="21">
        <f t="array" ref="C7">INDEX('raw data'!A:A,B7+8,1)</f>
        <v>900</v>
      </c>
      <c r="D7" s="7" t="str">
        <f t="array" ref="D7">INDEX('raw data'!A:A,B7+10,1)</f>
        <v>incl. utilities</v>
      </c>
      <c r="E7" s="7" t="str">
        <f t="array" ref="E7">INDEX('raw data'!A:A,B7-2,1)</f>
        <v>Mavromichali,</v>
      </c>
      <c r="F7" s="6" t="str">
        <f t="array" ref="F7">INDEX('raw data'!A:A,B7-1,1)</f>
        <v>Historic Center</v>
      </c>
      <c r="G7" s="6" t="str">
        <f t="array" ref="G7">INDEX('raw data'!A:A,B7+6,1)</f>
        <v>45 m²</v>
      </c>
      <c r="H7" s="25">
        <f ca="1">IFERROR(__xludf.DUMMYFUNCTION("split(G15,"" "")"),45)</f>
        <v>45</v>
      </c>
      <c r="I7" s="6" t="str">
        <f ca="1">IFERROR(__xludf.DUMMYFUNCTION("""COMPUTED_VALUE"""),"m²")</f>
        <v>m²</v>
      </c>
      <c r="J7" s="6">
        <f t="array" ref="J7">INDEX('raw data'!A:A,B7+4,1)</f>
        <v>1</v>
      </c>
      <c r="K7" s="25">
        <f t="array" ref="K7">INDEX('raw data'!A:A,B7+2,1)</f>
        <v>1</v>
      </c>
      <c r="L7" s="6" t="str">
        <f t="array" ref="L7">INDEX('raw data'!A:A,B7-1,1)</f>
        <v>Historic Center</v>
      </c>
      <c r="M7" s="9">
        <f t="shared" ca="1" si="0"/>
        <v>20</v>
      </c>
      <c r="N7" s="6" t="str">
        <f t="shared" si="1"/>
        <v>Mavromichali, Historic Center, Athens</v>
      </c>
      <c r="O7" s="6" t="str">
        <f t="array" ref="O7">INDEX('raw data'!A:A,B7+11,1)</f>
        <v>Available 02 Nov 2024</v>
      </c>
      <c r="P7" s="17">
        <v>45598</v>
      </c>
      <c r="Q7">
        <f>_xlfn.XLOOKUP(A7, locations!A:A, locations!F:F, "NULL")</f>
        <v>37.983809600000001</v>
      </c>
      <c r="R7">
        <f>_xlfn.XLOOKUP(A7, locations!A:A, locations!G:G, "Not found")</f>
        <v>23.727538800000001</v>
      </c>
    </row>
    <row r="8" spans="1:18" ht="15.75" customHeight="1">
      <c r="A8" s="11" t="s">
        <v>83</v>
      </c>
      <c r="B8" s="11">
        <f>MATCH(A8,'raw data'!A:A,0)</f>
        <v>6969</v>
      </c>
      <c r="C8" s="21">
        <f t="array" ref="C8">INDEX('raw data'!A:A,B8+8,1)</f>
        <v>900</v>
      </c>
      <c r="D8" s="7" t="str">
        <f t="array" ref="D8">INDEX('raw data'!A:A,B8+10,1)</f>
        <v>excl. utilities</v>
      </c>
      <c r="E8" s="7" t="str">
        <f t="array" ref="E8">INDEX('raw data'!A:A,B8-2,1)</f>
        <v>Panormou II,</v>
      </c>
      <c r="F8" s="6" t="str">
        <f t="array" ref="F8">INDEX('raw data'!A:A,B8-1,1)</f>
        <v>Ampelokipoi</v>
      </c>
      <c r="G8" s="6" t="str">
        <f t="array" ref="G8">INDEX('raw data'!A:A,B8+6,1)</f>
        <v>50 m²</v>
      </c>
      <c r="H8" s="25">
        <f ca="1">IFERROR(__xludf.DUMMYFUNCTION("split(G16,"" "")"),50)</f>
        <v>50</v>
      </c>
      <c r="I8" s="6" t="str">
        <f ca="1">IFERROR(__xludf.DUMMYFUNCTION("""COMPUTED_VALUE"""),"m²")</f>
        <v>m²</v>
      </c>
      <c r="J8" s="6">
        <f t="array" ref="J8">INDEX('raw data'!A:A,B8+4,1)</f>
        <v>1</v>
      </c>
      <c r="K8" s="25">
        <f t="array" ref="K8">INDEX('raw data'!A:A,B8+2,1)</f>
        <v>1</v>
      </c>
      <c r="L8" s="6" t="str">
        <f t="array" ref="L8">INDEX('raw data'!A:A,B8-1,1)</f>
        <v>Ampelokipoi</v>
      </c>
      <c r="M8" s="9">
        <f t="shared" ca="1" si="0"/>
        <v>18</v>
      </c>
      <c r="N8" s="6" t="str">
        <f t="shared" si="1"/>
        <v>Panormou II, Ampelokipoi, Athens</v>
      </c>
      <c r="O8" s="6" t="str">
        <f t="array" ref="O8">INDEX('raw data'!A:A,B8+11,1)</f>
        <v>Available 09 Jan 2025</v>
      </c>
      <c r="P8" s="17">
        <v>45666</v>
      </c>
      <c r="Q8">
        <f>_xlfn.XLOOKUP(A8, locations!A:A, locations!F:F, "NULL")</f>
        <v>37.991729599999999</v>
      </c>
      <c r="R8">
        <f>_xlfn.XLOOKUP(A8, locations!A:A, locations!G:G, "Not found")</f>
        <v>23.760157</v>
      </c>
    </row>
    <row r="9" spans="1:18" ht="15.75" customHeight="1">
      <c r="A9" s="11" t="s">
        <v>86</v>
      </c>
      <c r="B9" s="11">
        <f>MATCH(A9,'raw data'!A:A,0)</f>
        <v>12628</v>
      </c>
      <c r="C9" s="21">
        <f t="array" ref="C9">INDEX('raw data'!A:A,B9+8,1)</f>
        <v>910</v>
      </c>
      <c r="D9" s="7" t="str">
        <f t="array" ref="D9">INDEX('raw data'!A:A,B9+10,1)</f>
        <v>excl. utilities</v>
      </c>
      <c r="E9" s="7" t="str">
        <f t="array" ref="E9">INDEX('raw data'!A:A,B9-2,1)</f>
        <v>Kalogrezis,</v>
      </c>
      <c r="F9" s="6" t="str">
        <f t="array" ref="F9">INDEX('raw data'!A:A,B9-1,1)</f>
        <v>Chalandri</v>
      </c>
      <c r="G9" s="6" t="str">
        <f t="array" ref="G9">INDEX('raw data'!A:A,B9+6,1)</f>
        <v>50 m²</v>
      </c>
      <c r="H9" s="25">
        <f ca="1">IFERROR(__xludf.DUMMYFUNCTION("split(G17,"" "")"),50)</f>
        <v>50</v>
      </c>
      <c r="I9" s="6" t="str">
        <f ca="1">IFERROR(__xludf.DUMMYFUNCTION("""COMPUTED_VALUE"""),"m²")</f>
        <v>m²</v>
      </c>
      <c r="J9" s="6">
        <f t="array" ref="J9">INDEX('raw data'!A:A,B9+4,1)</f>
        <v>1</v>
      </c>
      <c r="K9" s="25">
        <f t="array" ref="K9">INDEX('raw data'!A:A,B9+2,1)</f>
        <v>1</v>
      </c>
      <c r="L9" s="6" t="str">
        <f t="array" ref="L9">INDEX('raw data'!A:A,B9-1,1)</f>
        <v>Chalandri</v>
      </c>
      <c r="M9" s="9">
        <f t="shared" ca="1" si="0"/>
        <v>18.2</v>
      </c>
      <c r="N9" s="6" t="str">
        <f t="shared" si="1"/>
        <v>Kalogrezis, Chalandri, Athens</v>
      </c>
      <c r="O9" s="6" t="str">
        <f t="array" ref="O9">INDEX('raw data'!A:A,B9+11,1)</f>
        <v>Available 08 Apr 2025</v>
      </c>
      <c r="P9" s="17">
        <v>45755</v>
      </c>
      <c r="Q9">
        <f>_xlfn.XLOOKUP(A9, locations!A:A, locations!F:F, "NULL")</f>
        <v>38.0212322</v>
      </c>
      <c r="R9">
        <f>_xlfn.XLOOKUP(A9, locations!A:A, locations!G:G, "Not found")</f>
        <v>23.796027299999999</v>
      </c>
    </row>
    <row r="10" spans="1:18" ht="15.75" customHeight="1">
      <c r="A10" s="11" t="s">
        <v>89</v>
      </c>
      <c r="B10" s="11">
        <f>MATCH(A10,'raw data'!A:A,0)</f>
        <v>14617</v>
      </c>
      <c r="C10" s="21">
        <f t="array" ref="C10">INDEX('raw data'!A:A,B10+8,1)</f>
        <v>920</v>
      </c>
      <c r="D10" s="7" t="str">
        <f t="array" ref="D10">INDEX('raw data'!A:A,B10+10,1)</f>
        <v>excl. utilities</v>
      </c>
      <c r="E10" s="7" t="str">
        <f t="array" ref="E10">INDEX('raw data'!A:A,B10-2,1)</f>
        <v>Stimfalias II,</v>
      </c>
      <c r="F10" s="6" t="str">
        <f t="array" ref="F10">INDEX('raw data'!A:A,B10-1,1)</f>
        <v>Chalandri</v>
      </c>
      <c r="G10" s="6" t="str">
        <f t="array" ref="G10">INDEX('raw data'!A:A,B10+6,1)</f>
        <v>50 m²</v>
      </c>
      <c r="H10" s="25">
        <f ca="1">IFERROR(__xludf.DUMMYFUNCTION("split(G18,"" "")"),50)</f>
        <v>50</v>
      </c>
      <c r="I10" s="6" t="str">
        <f ca="1">IFERROR(__xludf.DUMMYFUNCTION("""COMPUTED_VALUE"""),"m²")</f>
        <v>m²</v>
      </c>
      <c r="J10" s="6">
        <f t="array" ref="J10">INDEX('raw data'!A:A,B10+4,1)</f>
        <v>1</v>
      </c>
      <c r="K10" s="25">
        <f t="array" ref="K10">INDEX('raw data'!A:A,B10+2,1)</f>
        <v>1</v>
      </c>
      <c r="L10" s="6" t="str">
        <f t="array" ref="L10">INDEX('raw data'!A:A,B10-1,1)</f>
        <v>Chalandri</v>
      </c>
      <c r="M10" s="9">
        <f t="shared" ca="1" si="0"/>
        <v>18.399999999999999</v>
      </c>
      <c r="N10" s="6" t="str">
        <f t="shared" si="1"/>
        <v>Stimfalias II, Chalandri, Athens</v>
      </c>
      <c r="O10" s="6" t="str">
        <f t="array" ref="O10">INDEX('raw data'!A:A,B10+11,1)</f>
        <v>Available 22 May 2025</v>
      </c>
      <c r="P10" s="17">
        <v>45799</v>
      </c>
      <c r="Q10">
        <f>_xlfn.XLOOKUP(A10, locations!A:A, locations!F:F, "NULL")</f>
        <v>38.021421400000001</v>
      </c>
      <c r="R10">
        <f>_xlfn.XLOOKUP(A10, locations!A:A, locations!G:G, "Not found")</f>
        <v>23.798767900000001</v>
      </c>
    </row>
    <row r="11" spans="1:18" ht="15.75" customHeight="1">
      <c r="A11" s="11" t="s">
        <v>92</v>
      </c>
      <c r="B11" s="11">
        <f>MATCH(A11,'raw data'!A:A,0)</f>
        <v>18348</v>
      </c>
      <c r="C11" s="21">
        <f t="array" ref="C11">INDEX('raw data'!A:A,B11+8,1)</f>
        <v>920</v>
      </c>
      <c r="D11" s="7" t="str">
        <f t="array" ref="D11">INDEX('raw data'!A:A,B11+10,1)</f>
        <v>excl. utilities</v>
      </c>
      <c r="E11" s="7" t="str">
        <f t="array" ref="E11">INDEX('raw data'!A:A,B11-2,1)</f>
        <v>Katsimpiri,</v>
      </c>
      <c r="F11" s="6" t="str">
        <f t="array" ref="F11">INDEX('raw data'!A:A,B11-1,1)</f>
        <v>Cholargos</v>
      </c>
      <c r="G11" s="6" t="str">
        <f t="array" ref="G11">INDEX('raw data'!A:A,B11+6,1)</f>
        <v>60 m²</v>
      </c>
      <c r="H11" s="25">
        <f ca="1">IFERROR(__xludf.DUMMYFUNCTION("split(G19,"" "")"),60)</f>
        <v>60</v>
      </c>
      <c r="I11" s="6" t="str">
        <f ca="1">IFERROR(__xludf.DUMMYFUNCTION("""COMPUTED_VALUE"""),"m²")</f>
        <v>m²</v>
      </c>
      <c r="J11" s="6">
        <f t="array" ref="J11">INDEX('raw data'!A:A,B11+4,1)</f>
        <v>1</v>
      </c>
      <c r="K11" s="25">
        <f t="array" ref="K11">INDEX('raw data'!A:A,B11+2,1)</f>
        <v>1</v>
      </c>
      <c r="L11" s="6" t="str">
        <f t="array" ref="L11">INDEX('raw data'!A:A,B11-1,1)</f>
        <v>Cholargos</v>
      </c>
      <c r="M11" s="9">
        <f t="shared" ca="1" si="0"/>
        <v>15.333333333333334</v>
      </c>
      <c r="N11" s="6" t="str">
        <f t="shared" si="1"/>
        <v>Katsimpiri, Cholargos, Athens</v>
      </c>
      <c r="O11" s="6" t="str">
        <f t="array" ref="O11">INDEX('raw data'!A:A,B11+11,1)</f>
        <v>Available 02 Aug 2025</v>
      </c>
      <c r="P11" s="17">
        <v>45871</v>
      </c>
      <c r="Q11">
        <f>_xlfn.XLOOKUP(A11, locations!A:A, locations!F:F, "NULL")</f>
        <v>37.999341000000001</v>
      </c>
      <c r="R11">
        <f>_xlfn.XLOOKUP(A11, locations!A:A, locations!G:G, "Not found")</f>
        <v>23.795698399999999</v>
      </c>
    </row>
    <row r="12" spans="1:18" ht="15.75" customHeight="1">
      <c r="A12" s="11" t="s">
        <v>95</v>
      </c>
      <c r="B12" s="11">
        <f>MATCH(A12,'raw data'!A:A,0)</f>
        <v>1063</v>
      </c>
      <c r="C12" s="21">
        <f t="array" ref="C12">INDEX('raw data'!A:A,B12+8,1)</f>
        <v>930</v>
      </c>
      <c r="D12" s="7" t="str">
        <f t="array" ref="D12">INDEX('raw data'!A:A,B12+10,1)</f>
        <v>excl. utilities</v>
      </c>
      <c r="E12" s="7" t="str">
        <f t="array" ref="E12">INDEX('raw data'!A:A,B12-2,1)</f>
        <v>Alkmanos IV,</v>
      </c>
      <c r="F12" s="6" t="str">
        <f t="array" ref="F12">INDEX('raw data'!A:A,B12-1,1)</f>
        <v>Vasilissis Sofias Avenue</v>
      </c>
      <c r="G12" s="6" t="str">
        <f t="array" ref="G12">INDEX('raw data'!A:A,B12+6,1)</f>
        <v>55 m²</v>
      </c>
      <c r="H12" s="25">
        <f ca="1">IFERROR(__xludf.DUMMYFUNCTION("split(G20,"" "")"),55)</f>
        <v>55</v>
      </c>
      <c r="I12" s="6" t="str">
        <f ca="1">IFERROR(__xludf.DUMMYFUNCTION("""COMPUTED_VALUE"""),"m²")</f>
        <v>m²</v>
      </c>
      <c r="J12" s="6">
        <f t="array" ref="J12">INDEX('raw data'!A:A,B12+4,1)</f>
        <v>1</v>
      </c>
      <c r="K12" s="25">
        <f t="array" ref="K12">INDEX('raw data'!A:A,B12+2,1)</f>
        <v>1</v>
      </c>
      <c r="L12" s="6" t="str">
        <f t="array" ref="L12">INDEX('raw data'!A:A,B12-1,1)</f>
        <v>Vasilissis Sofias Avenue</v>
      </c>
      <c r="M12" s="9">
        <f t="shared" ca="1" si="0"/>
        <v>16.90909090909091</v>
      </c>
      <c r="N12" s="6" t="str">
        <f t="shared" si="1"/>
        <v>Alkmanos IV, Vasilissis Sofias Avenue, Athens</v>
      </c>
      <c r="O12" s="6" t="str">
        <f t="array" ref="O12">INDEX('raw data'!A:A,B12+11,1)</f>
        <v>Available 02 Nov 2024</v>
      </c>
      <c r="P12" s="17">
        <v>45598</v>
      </c>
      <c r="Q12">
        <f>_xlfn.XLOOKUP(A12, locations!A:A, locations!F:F, "NULL")</f>
        <v>37.975368799999998</v>
      </c>
      <c r="R12">
        <f>_xlfn.XLOOKUP(A12, locations!A:A, locations!G:G, "Not found")</f>
        <v>23.742497499999999</v>
      </c>
    </row>
    <row r="13" spans="1:18" ht="15.75" customHeight="1">
      <c r="A13" s="11" t="s">
        <v>98</v>
      </c>
      <c r="B13" s="11">
        <f>MATCH(A13,'raw data'!A:A,0)</f>
        <v>13433</v>
      </c>
      <c r="C13" s="21">
        <f t="array" ref="C13">INDEX('raw data'!A:A,B13+8,1)</f>
        <v>930</v>
      </c>
      <c r="D13" s="7" t="str">
        <f t="array" ref="D13">INDEX('raw data'!A:A,B13+10,1)</f>
        <v>excl. utilities</v>
      </c>
      <c r="E13" s="7" t="str">
        <f t="array" ref="E13">INDEX('raw data'!A:A,B13-2,1)</f>
        <v>Agias Lavras ΙΙ,</v>
      </c>
      <c r="F13" s="6" t="str">
        <f t="array" ref="F13">INDEX('raw data'!A:A,B13-1,1)</f>
        <v>Agia Paraskevi</v>
      </c>
      <c r="G13" s="6" t="str">
        <f t="array" ref="G13">INDEX('raw data'!A:A,B13+6,1)</f>
        <v>45 m²</v>
      </c>
      <c r="H13" s="25">
        <f ca="1">IFERROR(__xludf.DUMMYFUNCTION("split(G21,"" "")"),45)</f>
        <v>45</v>
      </c>
      <c r="I13" s="6" t="str">
        <f ca="1">IFERROR(__xludf.DUMMYFUNCTION("""COMPUTED_VALUE"""),"m²")</f>
        <v>m²</v>
      </c>
      <c r="J13" s="6">
        <f t="array" ref="J13">INDEX('raw data'!A:A,B13+4,1)</f>
        <v>1</v>
      </c>
      <c r="K13" s="25">
        <f t="array" ref="K13">INDEX('raw data'!A:A,B13+2,1)</f>
        <v>1</v>
      </c>
      <c r="L13" s="6" t="str">
        <f t="array" ref="L13">INDEX('raw data'!A:A,B13-1,1)</f>
        <v>Agia Paraskevi</v>
      </c>
      <c r="M13" s="9">
        <f t="shared" ca="1" si="0"/>
        <v>20.666666666666668</v>
      </c>
      <c r="N13" s="6" t="str">
        <f t="shared" si="1"/>
        <v>Agias Lavras ΙΙ, Agia Paraskevi, Athens</v>
      </c>
      <c r="O13" s="6" t="str">
        <f t="array" ref="O13">INDEX('raw data'!A:A,B13+11,1)</f>
        <v>Available 26 Apr 2025</v>
      </c>
      <c r="P13" s="17">
        <v>45773</v>
      </c>
      <c r="Q13">
        <f>_xlfn.XLOOKUP(A13, locations!A:A, locations!F:F, "NULL")</f>
        <v>38.005096500000001</v>
      </c>
      <c r="R13">
        <f>_xlfn.XLOOKUP(A13, locations!A:A, locations!G:G, "Not found")</f>
        <v>23.821136899999999</v>
      </c>
    </row>
    <row r="14" spans="1:18" ht="15.75" customHeight="1">
      <c r="A14" s="11" t="s">
        <v>101</v>
      </c>
      <c r="B14" s="11">
        <f>MATCH(A14,'raw data'!A:A,0)</f>
        <v>14500</v>
      </c>
      <c r="C14" s="21">
        <f t="array" ref="C14">INDEX('raw data'!A:A,B14+8,1)</f>
        <v>930</v>
      </c>
      <c r="D14" s="7" t="str">
        <f t="array" ref="D14">INDEX('raw data'!A:A,B14+10,1)</f>
        <v>excl. utilities</v>
      </c>
      <c r="E14" s="7" t="str">
        <f t="array" ref="E14">INDEX('raw data'!A:A,B14-2,1)</f>
        <v>Kountourioton I,</v>
      </c>
      <c r="F14" s="6" t="str">
        <f t="array" ref="F14">INDEX('raw data'!A:A,B14-1,1)</f>
        <v>Chalandri</v>
      </c>
      <c r="G14" s="6" t="str">
        <f t="array" ref="G14">INDEX('raw data'!A:A,B14+6,1)</f>
        <v>75 m²</v>
      </c>
      <c r="H14" s="25">
        <f ca="1">IFERROR(__xludf.DUMMYFUNCTION("split(G22,"" "")"),75)</f>
        <v>75</v>
      </c>
      <c r="I14" s="6" t="str">
        <f ca="1">IFERROR(__xludf.DUMMYFUNCTION("""COMPUTED_VALUE"""),"m²")</f>
        <v>m²</v>
      </c>
      <c r="J14" s="6">
        <f t="array" ref="J14">INDEX('raw data'!A:A,B14+4,1)</f>
        <v>1</v>
      </c>
      <c r="K14" s="25">
        <f t="array" ref="K14">INDEX('raw data'!A:A,B14+2,1)</f>
        <v>1</v>
      </c>
      <c r="L14" s="6" t="str">
        <f t="array" ref="L14">INDEX('raw data'!A:A,B14-1,1)</f>
        <v>Chalandri</v>
      </c>
      <c r="M14" s="9">
        <f t="shared" ca="1" si="0"/>
        <v>12.4</v>
      </c>
      <c r="N14" s="6" t="str">
        <f t="shared" si="1"/>
        <v>Kountourioton I, Chalandri, Athens</v>
      </c>
      <c r="O14" s="6" t="str">
        <f t="array" ref="O14">INDEX('raw data'!A:A,B14+11,1)</f>
        <v>Available 20 May 2025</v>
      </c>
      <c r="P14" s="17">
        <v>45797</v>
      </c>
      <c r="Q14">
        <f>_xlfn.XLOOKUP(A14, locations!A:A, locations!F:F, "NULL")</f>
        <v>37.988602200000003</v>
      </c>
      <c r="R14">
        <f>_xlfn.XLOOKUP(A14, locations!A:A, locations!G:G, "Not found")</f>
        <v>23.7349821</v>
      </c>
    </row>
    <row r="15" spans="1:18" ht="15.75" customHeight="1">
      <c r="A15" s="11" t="s">
        <v>104</v>
      </c>
      <c r="B15" s="11">
        <f>MATCH(A15,'raw data'!A:A,0)</f>
        <v>15799</v>
      </c>
      <c r="C15" s="21">
        <f t="array" ref="C15">INDEX('raw data'!A:A,B15+8,1)</f>
        <v>930</v>
      </c>
      <c r="D15" s="7" t="str">
        <f t="array" ref="D15">INDEX('raw data'!A:A,B15+10,1)</f>
        <v>excl. utilities</v>
      </c>
      <c r="E15" s="7" t="str">
        <f t="array" ref="E15">INDEX('raw data'!A:A,B15-2,1)</f>
        <v>Themistokleous VIII,</v>
      </c>
      <c r="F15" s="6" t="str">
        <f t="array" ref="F15">INDEX('raw data'!A:A,B15-1,1)</f>
        <v>Neo Psychiko</v>
      </c>
      <c r="G15" s="6" t="str">
        <f t="array" ref="G15">INDEX('raw data'!A:A,B15+6,1)</f>
        <v>42 m²</v>
      </c>
      <c r="H15" s="25">
        <f ca="1">IFERROR(__xludf.DUMMYFUNCTION("split(G23,"" "")"),42)</f>
        <v>42</v>
      </c>
      <c r="I15" s="6" t="str">
        <f ca="1">IFERROR(__xludf.DUMMYFUNCTION("""COMPUTED_VALUE"""),"m²")</f>
        <v>m²</v>
      </c>
      <c r="J15" s="6">
        <f t="array" ref="J15">INDEX('raw data'!A:A,B15+4,1)</f>
        <v>1</v>
      </c>
      <c r="K15" s="25">
        <f t="array" ref="K15">INDEX('raw data'!A:A,B15+2,1)</f>
        <v>1</v>
      </c>
      <c r="L15" s="6" t="str">
        <f t="array" ref="L15">INDEX('raw data'!A:A,B15-1,1)</f>
        <v>Neo Psychiko</v>
      </c>
      <c r="M15" s="9">
        <f t="shared" ca="1" si="0"/>
        <v>22.142857142857142</v>
      </c>
      <c r="N15" s="6" t="str">
        <f t="shared" si="1"/>
        <v>Themistokleous VIII, Neo Psychiko, Athens</v>
      </c>
      <c r="O15" s="6" t="str">
        <f t="array" ref="O15">INDEX('raw data'!A:A,B15+11,1)</f>
        <v>Available 06 Jun 2025</v>
      </c>
      <c r="P15" s="17">
        <v>45814</v>
      </c>
      <c r="Q15">
        <f>_xlfn.XLOOKUP(A15, locations!A:A, locations!F:F, "NULL")</f>
        <v>38.006735399999997</v>
      </c>
      <c r="R15">
        <f>_xlfn.XLOOKUP(A15, locations!A:A, locations!G:G, "Not found")</f>
        <v>23.782779399999999</v>
      </c>
    </row>
    <row r="16" spans="1:18" ht="15.75" customHeight="1">
      <c r="A16" s="11" t="s">
        <v>107</v>
      </c>
      <c r="B16" s="11">
        <f>MATCH(A16,'raw data'!A:A,0)</f>
        <v>18702</v>
      </c>
      <c r="C16" s="21">
        <f t="array" ref="C16">INDEX('raw data'!A:A,B16+8,1)</f>
        <v>940</v>
      </c>
      <c r="D16" s="7" t="str">
        <f t="array" ref="D16">INDEX('raw data'!A:A,B16+10,1)</f>
        <v>excl. utilities</v>
      </c>
      <c r="E16" s="7" t="str">
        <f t="array" ref="E16">INDEX('raw data'!A:A,B16-2,1)</f>
        <v>Sisini IV,</v>
      </c>
      <c r="F16" s="6" t="str">
        <f t="array" ref="F16">INDEX('raw data'!A:A,B16-1,1)</f>
        <v>Vasilissis Sofias Avenue</v>
      </c>
      <c r="G16" s="6" t="str">
        <f t="array" ref="G16">INDEX('raw data'!A:A,B16+6,1)</f>
        <v>55 m²</v>
      </c>
      <c r="H16" s="25">
        <f ca="1">IFERROR(__xludf.DUMMYFUNCTION("split(G24,"" "")"),55)</f>
        <v>55</v>
      </c>
      <c r="I16" s="6" t="str">
        <f ca="1">IFERROR(__xludf.DUMMYFUNCTION("""COMPUTED_VALUE"""),"m²")</f>
        <v>m²</v>
      </c>
      <c r="J16" s="6">
        <f t="array" ref="J16">INDEX('raw data'!A:A,B16+4,1)</f>
        <v>1</v>
      </c>
      <c r="K16" s="25">
        <f t="array" ref="K16">INDEX('raw data'!A:A,B16+2,1)</f>
        <v>1</v>
      </c>
      <c r="L16" s="6" t="str">
        <f t="array" ref="L16">INDEX('raw data'!A:A,B16-1,1)</f>
        <v>Vasilissis Sofias Avenue</v>
      </c>
      <c r="M16" s="9">
        <f t="shared" ca="1" si="0"/>
        <v>17.09090909090909</v>
      </c>
      <c r="N16" s="6" t="str">
        <f t="shared" si="1"/>
        <v>Sisini IV, Vasilissis Sofias Avenue, Athens</v>
      </c>
      <c r="O16" s="6" t="str">
        <f t="array" ref="O16">INDEX('raw data'!A:A,B16+11,1)</f>
        <v>Available 03 Aug 2025</v>
      </c>
      <c r="P16" s="17">
        <v>45872</v>
      </c>
      <c r="Q16">
        <f>_xlfn.XLOOKUP(A16, locations!A:A, locations!F:F, "NULL")</f>
        <v>37.975368799999998</v>
      </c>
      <c r="R16">
        <f>_xlfn.XLOOKUP(A16, locations!A:A, locations!G:G, "Not found")</f>
        <v>23.742497499999999</v>
      </c>
    </row>
    <row r="17" spans="1:18" ht="15.75" customHeight="1">
      <c r="A17" s="11" t="s">
        <v>4672</v>
      </c>
      <c r="B17" s="11">
        <f>MATCH(A17,'raw data'!A:A,0)</f>
        <v>7798</v>
      </c>
      <c r="C17" s="21">
        <f t="array" ref="C17">INDEX('raw data'!A:A,B17+8,1)</f>
        <v>960</v>
      </c>
      <c r="D17" s="7" t="str">
        <f t="array" ref="D17">INDEX('raw data'!A:A,B17+10,1)</f>
        <v>excl. utilities</v>
      </c>
      <c r="E17" s="7" t="str">
        <f t="array" ref="E17">INDEX('raw data'!A:A,B17-2,1)</f>
        <v>Patmou II,</v>
      </c>
      <c r="F17" s="6" t="str">
        <f t="array" ref="F17">INDEX('raw data'!A:A,B17-1,1)</f>
        <v>Marousi</v>
      </c>
      <c r="G17" s="6" t="str">
        <f t="array" ref="G17">INDEX('raw data'!A:A,B17+6,1)</f>
        <v>50 m²</v>
      </c>
      <c r="H17" s="25">
        <f ca="1">IFERROR(__xludf.DUMMYFUNCTION("split(G25,"" "")"),50)</f>
        <v>50</v>
      </c>
      <c r="I17" s="6" t="str">
        <f ca="1">IFERROR(__xludf.DUMMYFUNCTION("""COMPUTED_VALUE"""),"m²")</f>
        <v>m²</v>
      </c>
      <c r="J17" s="6">
        <f t="array" ref="J17">INDEX('raw data'!A:A,B17+4,1)</f>
        <v>1</v>
      </c>
      <c r="K17" s="25" t="str">
        <f t="array" ref="K17">INDEX('raw data'!A:A,B17+2,1)</f>
        <v>Jr. 1 bed</v>
      </c>
      <c r="L17" s="6" t="str">
        <f t="array" ref="L17">INDEX('raw data'!A:A,B17-1,1)</f>
        <v>Marousi</v>
      </c>
      <c r="M17" s="9">
        <f t="shared" ca="1" si="0"/>
        <v>19.2</v>
      </c>
      <c r="N17" s="6" t="str">
        <f t="shared" si="1"/>
        <v>Patmou II, Marousi, Athens</v>
      </c>
      <c r="O17" s="6" t="str">
        <f t="array" ref="O17">INDEX('raw data'!A:A,B17+11,1)</f>
        <v>Available 22 Jan 2025</v>
      </c>
      <c r="P17" s="17">
        <v>45679</v>
      </c>
      <c r="Q17">
        <f>_xlfn.XLOOKUP(A17, locations!A:A, locations!F:F, "NULL")</f>
        <v>38.031774200000001</v>
      </c>
      <c r="R17">
        <f>_xlfn.XLOOKUP(A17, locations!A:A, locations!G:G, "Not found")</f>
        <v>23.788635500000002</v>
      </c>
    </row>
    <row r="18" spans="1:18" ht="15.75" customHeight="1">
      <c r="A18" s="11" t="s">
        <v>110</v>
      </c>
      <c r="B18" s="11">
        <f>MATCH(A18,'raw data'!A:A,0)</f>
        <v>15715</v>
      </c>
      <c r="C18" s="21">
        <f t="array" ref="C18">INDEX('raw data'!A:A,B18+8,1)</f>
        <v>960</v>
      </c>
      <c r="D18" s="7" t="str">
        <f t="array" ref="D18">INDEX('raw data'!A:A,B18+10,1)</f>
        <v>excl. utilities</v>
      </c>
      <c r="E18" s="7" t="str">
        <f t="array" ref="E18">INDEX('raw data'!A:A,B18-2,1)</f>
        <v>Telamonos II,</v>
      </c>
      <c r="F18" s="6" t="str">
        <f t="array" ref="F18">INDEX('raw data'!A:A,B18-1,1)</f>
        <v>Pangrati</v>
      </c>
      <c r="G18" s="6" t="str">
        <f t="array" ref="G18">INDEX('raw data'!A:A,B18+6,1)</f>
        <v>60 m²</v>
      </c>
      <c r="H18" s="25">
        <f ca="1">IFERROR(__xludf.DUMMYFUNCTION("split(G26,"" "")"),60)</f>
        <v>60</v>
      </c>
      <c r="I18" s="6" t="str">
        <f ca="1">IFERROR(__xludf.DUMMYFUNCTION("""COMPUTED_VALUE"""),"m²")</f>
        <v>m²</v>
      </c>
      <c r="J18" s="6">
        <f t="array" ref="J18">INDEX('raw data'!A:A,B18+4,1)</f>
        <v>1</v>
      </c>
      <c r="K18" s="25">
        <f t="array" ref="K18">INDEX('raw data'!A:A,B18+2,1)</f>
        <v>1</v>
      </c>
      <c r="L18" s="6" t="str">
        <f t="array" ref="L18">INDEX('raw data'!A:A,B18-1,1)</f>
        <v>Pangrati</v>
      </c>
      <c r="M18" s="9">
        <f t="shared" ca="1" si="0"/>
        <v>16</v>
      </c>
      <c r="N18" s="6" t="str">
        <f t="shared" si="1"/>
        <v>Telamonos II, Pangrati, Athens</v>
      </c>
      <c r="O18" s="6" t="str">
        <f t="array" ref="O18">INDEX('raw data'!A:A,B18+11,1)</f>
        <v>Available 05 Jun 2025</v>
      </c>
      <c r="P18" s="17">
        <v>45813</v>
      </c>
      <c r="Q18">
        <f>_xlfn.XLOOKUP(A18, locations!A:A, locations!F:F, "NULL")</f>
        <v>37.965268100000003</v>
      </c>
      <c r="R18">
        <f>_xlfn.XLOOKUP(A18, locations!A:A, locations!G:G, "Not found")</f>
        <v>23.754506599999999</v>
      </c>
    </row>
    <row r="19" spans="1:18" ht="15.75" customHeight="1">
      <c r="A19" s="11" t="s">
        <v>113</v>
      </c>
      <c r="B19" s="11">
        <f>MATCH(A19,'raw data'!A:A,0)</f>
        <v>15917</v>
      </c>
      <c r="C19" s="21">
        <f t="array" ref="C19">INDEX('raw data'!A:A,B19+8,1)</f>
        <v>970</v>
      </c>
      <c r="D19" s="7" t="str">
        <f t="array" ref="D19">INDEX('raw data'!A:A,B19+10,1)</f>
        <v>excl. utilities</v>
      </c>
      <c r="E19" s="7" t="str">
        <f t="array" ref="E19">INDEX('raw data'!A:A,B19-2,1)</f>
        <v>Dionisiou Eginitou V,</v>
      </c>
      <c r="F19" s="6" t="str">
        <f t="array" ref="F19">INDEX('raw data'!A:A,B19-1,1)</f>
        <v>Vasilissis Sofias Avenue</v>
      </c>
      <c r="G19" s="6" t="str">
        <f t="array" ref="G19">INDEX('raw data'!A:A,B19+6,1)</f>
        <v>60 m²</v>
      </c>
      <c r="H19" s="25">
        <f ca="1">IFERROR(__xludf.DUMMYFUNCTION("split(G27,"" "")"),60)</f>
        <v>60</v>
      </c>
      <c r="I19" s="6" t="str">
        <f ca="1">IFERROR(__xludf.DUMMYFUNCTION("""COMPUTED_VALUE"""),"m²")</f>
        <v>m²</v>
      </c>
      <c r="J19" s="6">
        <f t="array" ref="J19">INDEX('raw data'!A:A,B19+4,1)</f>
        <v>1</v>
      </c>
      <c r="K19" s="25">
        <f t="array" ref="K19">INDEX('raw data'!A:A,B19+2,1)</f>
        <v>1</v>
      </c>
      <c r="L19" s="6" t="str">
        <f t="array" ref="L19">INDEX('raw data'!A:A,B19-1,1)</f>
        <v>Vasilissis Sofias Avenue</v>
      </c>
      <c r="M19" s="9">
        <f t="shared" ca="1" si="0"/>
        <v>16.166666666666668</v>
      </c>
      <c r="N19" s="6" t="str">
        <f t="shared" si="1"/>
        <v>Dionisiou Eginitou V, Vasilissis Sofias Avenue, Athens</v>
      </c>
      <c r="O19" s="6" t="str">
        <f t="array" ref="O19">INDEX('raw data'!A:A,B19+11,1)</f>
        <v>Available 11 Jun 2025</v>
      </c>
      <c r="P19" s="17">
        <v>45819</v>
      </c>
      <c r="Q19">
        <f>_xlfn.XLOOKUP(A19, locations!A:A, locations!F:F, "NULL")</f>
        <v>37.977495500000003</v>
      </c>
      <c r="R19">
        <f>_xlfn.XLOOKUP(A19, locations!A:A, locations!G:G, "Not found")</f>
        <v>23.756073000000001</v>
      </c>
    </row>
    <row r="20" spans="1:18" ht="15.75" customHeight="1">
      <c r="A20" s="11" t="s">
        <v>116</v>
      </c>
      <c r="B20" s="11">
        <f>MATCH(A20,'raw data'!A:A,0)</f>
        <v>4418</v>
      </c>
      <c r="C20" s="21">
        <f t="array" ref="C20">INDEX('raw data'!A:A,B20+8,1)</f>
        <v>980</v>
      </c>
      <c r="D20" s="7" t="str">
        <f t="array" ref="D20">INDEX('raw data'!A:A,B20+10,1)</f>
        <v>excl. utilities</v>
      </c>
      <c r="E20" s="7" t="str">
        <f t="array" ref="E20">INDEX('raw data'!A:A,B20-2,1)</f>
        <v>Kalipsous Ι,</v>
      </c>
      <c r="F20" s="6" t="str">
        <f t="array" ref="F20">INDEX('raw data'!A:A,B20-1,1)</f>
        <v>Palaio Faliro</v>
      </c>
      <c r="G20" s="6" t="str">
        <f t="array" ref="G20">INDEX('raw data'!A:A,B20+6,1)</f>
        <v>50 m²</v>
      </c>
      <c r="H20" s="25">
        <f ca="1">IFERROR(__xludf.DUMMYFUNCTION("split(G28,"" "")"),50)</f>
        <v>50</v>
      </c>
      <c r="I20" s="6" t="str">
        <f ca="1">IFERROR(__xludf.DUMMYFUNCTION("""COMPUTED_VALUE"""),"m²")</f>
        <v>m²</v>
      </c>
      <c r="J20" s="6">
        <f t="array" ref="J20">INDEX('raw data'!A:A,B20+4,1)</f>
        <v>1</v>
      </c>
      <c r="K20" s="25">
        <f t="array" ref="K20">INDEX('raw data'!A:A,B20+2,1)</f>
        <v>1</v>
      </c>
      <c r="L20" s="6" t="str">
        <f t="array" ref="L20">INDEX('raw data'!A:A,B20-1,1)</f>
        <v>Palaio Faliro</v>
      </c>
      <c r="M20" s="9">
        <f t="shared" ca="1" si="0"/>
        <v>19.600000000000001</v>
      </c>
      <c r="N20" s="6" t="str">
        <f t="shared" si="1"/>
        <v>Kalipsous Ι, Palaio Faliro, Athens</v>
      </c>
      <c r="O20" s="6" t="str">
        <f t="array" ref="O20">INDEX('raw data'!A:A,B20+11,1)</f>
        <v>Available 19 Dec 2024</v>
      </c>
      <c r="P20" s="17">
        <v>45645</v>
      </c>
      <c r="Q20">
        <f>_xlfn.XLOOKUP(A20, locations!A:A, locations!F:F, "NULL")</f>
        <v>37.931179</v>
      </c>
      <c r="R20">
        <f>_xlfn.XLOOKUP(A20, locations!A:A, locations!G:G, "Not found")</f>
        <v>23.700937700000001</v>
      </c>
    </row>
    <row r="21" spans="1:18" ht="15.75" customHeight="1">
      <c r="A21" s="11" t="s">
        <v>949</v>
      </c>
      <c r="B21" s="11">
        <f>MATCH(A21,'raw data'!A:A,0)</f>
        <v>9362</v>
      </c>
      <c r="C21" s="21">
        <f t="array" ref="C21">INDEX('raw data'!A:A,B21+8,1)</f>
        <v>1000</v>
      </c>
      <c r="D21" s="7" t="str">
        <f t="array" ref="D21">INDEX('raw data'!A:A,B21+10,1)</f>
        <v>excl. utilities</v>
      </c>
      <c r="E21" s="7" t="str">
        <f t="array" ref="E21">INDEX('raw data'!A:A,B21-2,1)</f>
        <v>Sarantapichou II,</v>
      </c>
      <c r="F21" s="6" t="str">
        <f t="array" ref="F21">INDEX('raw data'!A:A,B21-1,1)</f>
        <v>Kolonaki</v>
      </c>
      <c r="G21" s="6" t="str">
        <f t="array" ref="G21">INDEX('raw data'!A:A,B21+6,1)</f>
        <v>65 m²</v>
      </c>
      <c r="H21" s="25">
        <f ca="1">IFERROR(__xludf.DUMMYFUNCTION("split(G29,"" "")"),65)</f>
        <v>65</v>
      </c>
      <c r="I21" s="6" t="str">
        <f ca="1">IFERROR(__xludf.DUMMYFUNCTION("""COMPUTED_VALUE"""),"m²")</f>
        <v>m²</v>
      </c>
      <c r="J21" s="6">
        <f t="array" ref="J21">INDEX('raw data'!A:A,B21+4,1)</f>
        <v>1</v>
      </c>
      <c r="K21" s="25">
        <f t="array" ref="K21">INDEX('raw data'!A:A,B21+2,1)</f>
        <v>2</v>
      </c>
      <c r="L21" s="6" t="str">
        <f t="array" ref="L21">INDEX('raw data'!A:A,B21-1,1)</f>
        <v>Kolonaki</v>
      </c>
      <c r="M21" s="9">
        <f t="shared" ca="1" si="0"/>
        <v>15.384615384615385</v>
      </c>
      <c r="N21" s="6" t="str">
        <f t="shared" si="1"/>
        <v>Sarantapichou II, Kolonaki, Athens</v>
      </c>
      <c r="O21" s="6" t="str">
        <f t="array" ref="O21">INDEX('raw data'!A:A,B21+11,1)</f>
        <v>Available 09 Feb 2025</v>
      </c>
      <c r="P21" s="17">
        <v>45697</v>
      </c>
      <c r="Q21">
        <f>_xlfn.XLOOKUP(A21, locations!A:A, locations!F:F, "NULL")</f>
        <v>37.984467600000002</v>
      </c>
      <c r="R21">
        <f>_xlfn.XLOOKUP(A21, locations!A:A, locations!G:G, "Not found")</f>
        <v>23.7438374</v>
      </c>
    </row>
    <row r="22" spans="1:18" ht="15.75" customHeight="1">
      <c r="A22" s="11" t="s">
        <v>119</v>
      </c>
      <c r="B22" s="11">
        <f>MATCH(A22,'raw data'!A:A,0)</f>
        <v>5242</v>
      </c>
      <c r="C22" s="21">
        <f t="array" ref="C22">INDEX('raw data'!A:A,B22+8,1)</f>
        <v>1010</v>
      </c>
      <c r="D22" s="7" t="str">
        <f t="array" ref="D22">INDEX('raw data'!A:A,B22+10,1)</f>
        <v>excl. utilities</v>
      </c>
      <c r="E22" s="7" t="str">
        <f t="array" ref="E22">INDEX('raw data'!A:A,B22-2,1)</f>
        <v>Solonos III,</v>
      </c>
      <c r="F22" s="6" t="str">
        <f t="array" ref="F22">INDEX('raw data'!A:A,B22-1,1)</f>
        <v>Chalandri</v>
      </c>
      <c r="G22" s="6" t="str">
        <f t="array" ref="G22">INDEX('raw data'!A:A,B22+6,1)</f>
        <v>50 m²</v>
      </c>
      <c r="H22" s="25">
        <f ca="1">IFERROR(__xludf.DUMMYFUNCTION("split(G30,"" "")"),50)</f>
        <v>50</v>
      </c>
      <c r="I22" s="6" t="str">
        <f ca="1">IFERROR(__xludf.DUMMYFUNCTION("""COMPUTED_VALUE"""),"m²")</f>
        <v>m²</v>
      </c>
      <c r="J22" s="6">
        <f t="array" ref="J22">INDEX('raw data'!A:A,B22+4,1)</f>
        <v>1</v>
      </c>
      <c r="K22" s="25">
        <f t="array" ref="K22">INDEX('raw data'!A:A,B22+2,1)</f>
        <v>1</v>
      </c>
      <c r="L22" s="6" t="str">
        <f t="array" ref="L22">INDEX('raw data'!A:A,B22-1,1)</f>
        <v>Chalandri</v>
      </c>
      <c r="M22" s="9">
        <f t="shared" ca="1" si="0"/>
        <v>20.2</v>
      </c>
      <c r="N22" s="6" t="str">
        <f t="shared" si="1"/>
        <v>Solonos III, Chalandri, Athens</v>
      </c>
      <c r="O22" s="6" t="str">
        <f t="array" ref="O22">INDEX('raw data'!A:A,B22+11,1)</f>
        <v>Available 01 Jan 2025</v>
      </c>
      <c r="P22" s="17">
        <v>45658</v>
      </c>
      <c r="Q22">
        <f>_xlfn.XLOOKUP(A22, locations!A:A, locations!F:F, "NULL")</f>
        <v>37.981574600000002</v>
      </c>
      <c r="R22">
        <f>_xlfn.XLOOKUP(A22, locations!A:A, locations!G:G, "Not found")</f>
        <v>23.7358248</v>
      </c>
    </row>
    <row r="23" spans="1:18" ht="15.75" customHeight="1">
      <c r="A23" s="11" t="s">
        <v>122</v>
      </c>
      <c r="B23" s="11">
        <f>MATCH(A23,'raw data'!A:A,0)</f>
        <v>12778</v>
      </c>
      <c r="C23" s="21">
        <f t="array" ref="C23">INDEX('raw data'!A:A,B23+8,1)</f>
        <v>1010</v>
      </c>
      <c r="D23" s="7" t="str">
        <f t="array" ref="D23">INDEX('raw data'!A:A,B23+10,1)</f>
        <v>excl. utilities</v>
      </c>
      <c r="E23" s="7" t="str">
        <f t="array" ref="E23">INDEX('raw data'!A:A,B23-2,1)</f>
        <v>Themistokleous III,</v>
      </c>
      <c r="F23" s="6" t="str">
        <f t="array" ref="F23">INDEX('raw data'!A:A,B23-1,1)</f>
        <v>Cholargos</v>
      </c>
      <c r="G23" s="6" t="str">
        <f t="array" ref="G23">INDEX('raw data'!A:A,B23+6,1)</f>
        <v>50 m²</v>
      </c>
      <c r="H23" s="25">
        <f ca="1">IFERROR(__xludf.DUMMYFUNCTION("split(G31,"" "")"),50)</f>
        <v>50</v>
      </c>
      <c r="I23" s="6" t="str">
        <f ca="1">IFERROR(__xludf.DUMMYFUNCTION("""COMPUTED_VALUE"""),"m²")</f>
        <v>m²</v>
      </c>
      <c r="J23" s="6">
        <f t="array" ref="J23">INDEX('raw data'!A:A,B23+4,1)</f>
        <v>1</v>
      </c>
      <c r="K23" s="25">
        <f t="array" ref="K23">INDEX('raw data'!A:A,B23+2,1)</f>
        <v>1</v>
      </c>
      <c r="L23" s="6" t="str">
        <f t="array" ref="L23">INDEX('raw data'!A:A,B23-1,1)</f>
        <v>Cholargos</v>
      </c>
      <c r="M23" s="9">
        <f t="shared" ca="1" si="0"/>
        <v>20.2</v>
      </c>
      <c r="N23" s="6" t="str">
        <f t="shared" si="1"/>
        <v>Themistokleous III, Cholargos, Athens</v>
      </c>
      <c r="O23" s="6" t="str">
        <f t="array" ref="O23">INDEX('raw data'!A:A,B23+11,1)</f>
        <v>Available 11 Apr 2025</v>
      </c>
      <c r="P23" s="17">
        <v>45758</v>
      </c>
      <c r="Q23">
        <f>_xlfn.XLOOKUP(A23, locations!A:A, locations!F:F, "NULL")</f>
        <v>38.001193200000003</v>
      </c>
      <c r="R23">
        <f>_xlfn.XLOOKUP(A23, locations!A:A, locations!G:G, "Not found")</f>
        <v>23.802844199999999</v>
      </c>
    </row>
    <row r="24" spans="1:18" ht="15.75" customHeight="1">
      <c r="A24" s="11" t="s">
        <v>125</v>
      </c>
      <c r="B24" s="11">
        <f>MATCH(A24,'raw data'!A:A,0)</f>
        <v>15242</v>
      </c>
      <c r="C24" s="21">
        <f t="array" ref="C24">INDEX('raw data'!A:A,B24+8,1)</f>
        <v>1010</v>
      </c>
      <c r="D24" s="7" t="str">
        <f t="array" ref="D24">INDEX('raw data'!A:A,B24+10,1)</f>
        <v>excl. utilities</v>
      </c>
      <c r="E24" s="7" t="str">
        <f t="array" ref="E24">INDEX('raw data'!A:A,B24-2,1)</f>
        <v>Varnava Square II,</v>
      </c>
      <c r="F24" s="6" t="str">
        <f t="array" ref="F24">INDEX('raw data'!A:A,B24-1,1)</f>
        <v>Pangrati</v>
      </c>
      <c r="G24" s="6" t="str">
        <f t="array" ref="G24">INDEX('raw data'!A:A,B24+6,1)</f>
        <v>55 m²</v>
      </c>
      <c r="H24" s="25">
        <f ca="1">IFERROR(__xludf.DUMMYFUNCTION("split(G32,"" "")"),55)</f>
        <v>55</v>
      </c>
      <c r="I24" s="6" t="str">
        <f ca="1">IFERROR(__xludf.DUMMYFUNCTION("""COMPUTED_VALUE"""),"m²")</f>
        <v>m²</v>
      </c>
      <c r="J24" s="6">
        <f t="array" ref="J24">INDEX('raw data'!A:A,B24+4,1)</f>
        <v>1</v>
      </c>
      <c r="K24" s="25">
        <f t="array" ref="K24">INDEX('raw data'!A:A,B24+2,1)</f>
        <v>1</v>
      </c>
      <c r="L24" s="6" t="str">
        <f t="array" ref="L24">INDEX('raw data'!A:A,B24-1,1)</f>
        <v>Pangrati</v>
      </c>
      <c r="M24" s="9">
        <f t="shared" ca="1" si="0"/>
        <v>18.363636363636363</v>
      </c>
      <c r="N24" s="6" t="str">
        <f t="shared" si="1"/>
        <v>Varnava Square II, Pangrati, Athens</v>
      </c>
      <c r="O24" s="6" t="str">
        <f t="array" ref="O24">INDEX('raw data'!A:A,B24+11,1)</f>
        <v>Available 03 Jun 2025</v>
      </c>
      <c r="P24" s="17">
        <v>45811</v>
      </c>
      <c r="Q24">
        <f>_xlfn.XLOOKUP(A24, locations!A:A, locations!F:F, "NULL")</f>
        <v>37.965714599999998</v>
      </c>
      <c r="R24">
        <f>_xlfn.XLOOKUP(A24, locations!A:A, locations!G:G, "Not found")</f>
        <v>23.7433075</v>
      </c>
    </row>
    <row r="25" spans="1:18" ht="15.75" customHeight="1">
      <c r="A25" s="11" t="s">
        <v>128</v>
      </c>
      <c r="B25" s="11">
        <f>MATCH(A25,'raw data'!A:A,0)</f>
        <v>16593</v>
      </c>
      <c r="C25" s="21">
        <f t="array" ref="C25">INDEX('raw data'!A:A,B25+8,1)</f>
        <v>1010</v>
      </c>
      <c r="D25" s="7" t="str">
        <f t="array" ref="D25">INDEX('raw data'!A:A,B25+10,1)</f>
        <v>excl. utilities</v>
      </c>
      <c r="E25" s="7" t="str">
        <f t="array" ref="E25">INDEX('raw data'!A:A,B25-2,1)</f>
        <v>Europe IV,</v>
      </c>
      <c r="F25" s="6" t="str">
        <f t="array" ref="F25">INDEX('raw data'!A:A,B25-1,1)</f>
        <v>Marousi</v>
      </c>
      <c r="G25" s="6" t="str">
        <f t="array" ref="G25">INDEX('raw data'!A:A,B25+6,1)</f>
        <v>50 m²</v>
      </c>
      <c r="H25" s="25">
        <f ca="1">IFERROR(__xludf.DUMMYFUNCTION("split(G33,"" "")"),50)</f>
        <v>50</v>
      </c>
      <c r="I25" s="6" t="str">
        <f ca="1">IFERROR(__xludf.DUMMYFUNCTION("""COMPUTED_VALUE"""),"m²")</f>
        <v>m²</v>
      </c>
      <c r="J25" s="6">
        <f t="array" ref="J25">INDEX('raw data'!A:A,B25+4,1)</f>
        <v>1</v>
      </c>
      <c r="K25" s="25">
        <f t="array" ref="K25">INDEX('raw data'!A:A,B25+2,1)</f>
        <v>1</v>
      </c>
      <c r="L25" s="6" t="str">
        <f t="array" ref="L25">INDEX('raw data'!A:A,B25-1,1)</f>
        <v>Marousi</v>
      </c>
      <c r="M25" s="9">
        <f t="shared" ca="1" si="0"/>
        <v>20.2</v>
      </c>
      <c r="N25" s="6" t="str">
        <f t="shared" si="1"/>
        <v>Europe IV, Marousi, Athens</v>
      </c>
      <c r="O25" s="6" t="str">
        <f t="array" ref="O25">INDEX('raw data'!A:A,B25+11,1)</f>
        <v>Available 26 Jun 2025</v>
      </c>
      <c r="P25" s="17">
        <v>45834</v>
      </c>
      <c r="Q25">
        <f>_xlfn.XLOOKUP(A25, locations!A:A, locations!F:F, "NULL")</f>
        <v>38.046310099999999</v>
      </c>
      <c r="R25">
        <f>_xlfn.XLOOKUP(A25, locations!A:A, locations!G:G, "Not found")</f>
        <v>23.8074163</v>
      </c>
    </row>
    <row r="26" spans="1:18" ht="15.75" customHeight="1">
      <c r="A26" s="11" t="s">
        <v>131</v>
      </c>
      <c r="B26" s="11">
        <f>MATCH(A26,'raw data'!A:A,0)</f>
        <v>12695</v>
      </c>
      <c r="C26" s="21">
        <f t="array" ref="C26">INDEX('raw data'!A:A,B26+8,1)</f>
        <v>1020</v>
      </c>
      <c r="D26" s="7" t="str">
        <f t="array" ref="D26">INDEX('raw data'!A:A,B26+10,1)</f>
        <v>excl. utilities</v>
      </c>
      <c r="E26" s="7" t="str">
        <f t="array" ref="E26">INDEX('raw data'!A:A,B26-2,1)</f>
        <v>Lamprou Katsoni,</v>
      </c>
      <c r="F26" s="6" t="str">
        <f t="array" ref="F26">INDEX('raw data'!A:A,B26-1,1)</f>
        <v>Marousi</v>
      </c>
      <c r="G26" s="6" t="str">
        <f t="array" ref="G26">INDEX('raw data'!A:A,B26+6,1)</f>
        <v>55 m²</v>
      </c>
      <c r="H26" s="25">
        <f ca="1">IFERROR(__xludf.DUMMYFUNCTION("split(G34,"" "")"),55)</f>
        <v>55</v>
      </c>
      <c r="I26" s="6" t="str">
        <f ca="1">IFERROR(__xludf.DUMMYFUNCTION("""COMPUTED_VALUE"""),"m²")</f>
        <v>m²</v>
      </c>
      <c r="J26" s="6">
        <f t="array" ref="J26">INDEX('raw data'!A:A,B26+4,1)</f>
        <v>1</v>
      </c>
      <c r="K26" s="25">
        <f t="array" ref="K26">INDEX('raw data'!A:A,B26+2,1)</f>
        <v>1</v>
      </c>
      <c r="L26" s="6" t="str">
        <f t="array" ref="L26">INDEX('raw data'!A:A,B26-1,1)</f>
        <v>Marousi</v>
      </c>
      <c r="M26" s="9">
        <f t="shared" ca="1" si="0"/>
        <v>18.545454545454547</v>
      </c>
      <c r="N26" s="6" t="str">
        <f t="shared" si="1"/>
        <v>Lamprou Katsoni, Marousi, Athens</v>
      </c>
      <c r="O26" s="6" t="str">
        <f t="array" ref="O26">INDEX('raw data'!A:A,B26+11,1)</f>
        <v>Available 09 Apr 2025</v>
      </c>
      <c r="P26" s="17">
        <v>45756</v>
      </c>
      <c r="Q26">
        <f>_xlfn.XLOOKUP(A26, locations!A:A, locations!F:F, "NULL")</f>
        <v>37.988105699999998</v>
      </c>
      <c r="R26">
        <f>_xlfn.XLOOKUP(A26, locations!A:A, locations!G:G, "Not found")</f>
        <v>23.7493886</v>
      </c>
    </row>
    <row r="27" spans="1:18" ht="15.75" customHeight="1">
      <c r="A27" s="11" t="s">
        <v>134</v>
      </c>
      <c r="B27" s="11">
        <f>MATCH(A27,'raw data'!A:A,0)</f>
        <v>13985</v>
      </c>
      <c r="C27" s="21">
        <f t="array" ref="C27">INDEX('raw data'!A:A,B27+8,1)</f>
        <v>1020</v>
      </c>
      <c r="D27" s="7" t="str">
        <f t="array" ref="D27">INDEX('raw data'!A:A,B27+10,1)</f>
        <v>excl. utilities</v>
      </c>
      <c r="E27" s="7" t="str">
        <f t="array" ref="E27">INDEX('raw data'!A:A,B27-2,1)</f>
        <v>Sarantapichou III,</v>
      </c>
      <c r="F27" s="6" t="str">
        <f t="array" ref="F27">INDEX('raw data'!A:A,B27-1,1)</f>
        <v>Kolonaki</v>
      </c>
      <c r="G27" s="6" t="str">
        <f t="array" ref="G27">INDEX('raw data'!A:A,B27+6,1)</f>
        <v>50 m²</v>
      </c>
      <c r="H27" s="25">
        <f ca="1">IFERROR(__xludf.DUMMYFUNCTION("split(G35,"" "")"),50)</f>
        <v>50</v>
      </c>
      <c r="I27" s="6" t="str">
        <f ca="1">IFERROR(__xludf.DUMMYFUNCTION("""COMPUTED_VALUE"""),"m²")</f>
        <v>m²</v>
      </c>
      <c r="J27" s="6">
        <f t="array" ref="J27">INDEX('raw data'!A:A,B27+4,1)</f>
        <v>1</v>
      </c>
      <c r="K27" s="25">
        <f t="array" ref="K27">INDEX('raw data'!A:A,B27+2,1)</f>
        <v>1</v>
      </c>
      <c r="L27" s="6" t="str">
        <f t="array" ref="L27">INDEX('raw data'!A:A,B27-1,1)</f>
        <v>Kolonaki</v>
      </c>
      <c r="M27" s="9">
        <f t="shared" ca="1" si="0"/>
        <v>20.399999999999999</v>
      </c>
      <c r="N27" s="6" t="str">
        <f t="shared" si="1"/>
        <v>Sarantapichou III, Kolonaki, Athens</v>
      </c>
      <c r="O27" s="6" t="str">
        <f t="array" ref="O27">INDEX('raw data'!A:A,B27+11,1)</f>
        <v>Available 05 May 2025</v>
      </c>
      <c r="P27" s="17">
        <v>45782</v>
      </c>
      <c r="Q27">
        <f>_xlfn.XLOOKUP(A27, locations!A:A, locations!F:F, "NULL")</f>
        <v>37.984467600000002</v>
      </c>
      <c r="R27">
        <f>_xlfn.XLOOKUP(A27, locations!A:A, locations!G:G, "Not found")</f>
        <v>23.7438374</v>
      </c>
    </row>
    <row r="28" spans="1:18" ht="15.75" customHeight="1">
      <c r="A28" s="11" t="s">
        <v>137</v>
      </c>
      <c r="B28" s="11">
        <f>MATCH(A28,'raw data'!A:A,0)</f>
        <v>14467</v>
      </c>
      <c r="C28" s="21">
        <f t="array" ref="C28">INDEX('raw data'!A:A,B28+8,1)</f>
        <v>1020</v>
      </c>
      <c r="D28" s="7" t="str">
        <f t="array" ref="D28">INDEX('raw data'!A:A,B28+10,1)</f>
        <v>excl. utilities</v>
      </c>
      <c r="E28" s="7" t="str">
        <f t="array" ref="E28">INDEX('raw data'!A:A,B28-2,1)</f>
        <v>Andromedas I,</v>
      </c>
      <c r="F28" s="6" t="str">
        <f t="array" ref="F28">INDEX('raw data'!A:A,B28-1,1)</f>
        <v>Marousi</v>
      </c>
      <c r="G28" s="6" t="str">
        <f t="array" ref="G28">INDEX('raw data'!A:A,B28+6,1)</f>
        <v>51 m²</v>
      </c>
      <c r="H28" s="25">
        <f ca="1">IFERROR(__xludf.DUMMYFUNCTION("split(G36,"" "")"),51)</f>
        <v>51</v>
      </c>
      <c r="I28" s="6" t="str">
        <f ca="1">IFERROR(__xludf.DUMMYFUNCTION("""COMPUTED_VALUE"""),"m²")</f>
        <v>m²</v>
      </c>
      <c r="J28" s="6">
        <f t="array" ref="J28">INDEX('raw data'!A:A,B28+4,1)</f>
        <v>1</v>
      </c>
      <c r="K28" s="25">
        <f t="array" ref="K28">INDEX('raw data'!A:A,B28+2,1)</f>
        <v>1</v>
      </c>
      <c r="L28" s="6" t="str">
        <f t="array" ref="L28">INDEX('raw data'!A:A,B28-1,1)</f>
        <v>Marousi</v>
      </c>
      <c r="M28" s="9">
        <f t="shared" ca="1" si="0"/>
        <v>20</v>
      </c>
      <c r="N28" s="6" t="str">
        <f t="shared" si="1"/>
        <v>Andromedas I, Marousi, Athens</v>
      </c>
      <c r="O28" s="6" t="str">
        <f t="array" ref="O28">INDEX('raw data'!A:A,B28+11,1)</f>
        <v>Available 18 May 2025</v>
      </c>
      <c r="P28" s="17">
        <v>45795</v>
      </c>
      <c r="Q28">
        <f>_xlfn.XLOOKUP(A28, locations!A:A, locations!F:F, "NULL")</f>
        <v>38.046310099999999</v>
      </c>
      <c r="R28">
        <f>_xlfn.XLOOKUP(A28, locations!A:A, locations!G:G, "Not found")</f>
        <v>23.8074163</v>
      </c>
    </row>
    <row r="29" spans="1:18" ht="15.75" customHeight="1">
      <c r="A29" s="11" t="s">
        <v>140</v>
      </c>
      <c r="B29" s="11">
        <f>MATCH(A29,'raw data'!A:A,0)</f>
        <v>7511</v>
      </c>
      <c r="C29" s="21">
        <f t="array" ref="C29">INDEX('raw data'!A:A,B29+8,1)</f>
        <v>1030</v>
      </c>
      <c r="D29" s="7" t="str">
        <f t="array" ref="D29">INDEX('raw data'!A:A,B29+10,1)</f>
        <v>excl. utilities</v>
      </c>
      <c r="E29" s="7" t="str">
        <f t="array" ref="E29">INDEX('raw data'!A:A,B29-2,1)</f>
        <v>Tsami Karatasou V,</v>
      </c>
      <c r="F29" s="6" t="str">
        <f t="array" ref="F29">INDEX('raw data'!A:A,B29-1,1)</f>
        <v>Acropolis</v>
      </c>
      <c r="G29" s="6" t="str">
        <f t="array" ref="G29">INDEX('raw data'!A:A,B29+6,1)</f>
        <v>50 m²</v>
      </c>
      <c r="H29" s="25">
        <f ca="1">IFERROR(__xludf.DUMMYFUNCTION("split(G37,"" "")"),50)</f>
        <v>50</v>
      </c>
      <c r="I29" s="6" t="str">
        <f ca="1">IFERROR(__xludf.DUMMYFUNCTION("""COMPUTED_VALUE"""),"m²")</f>
        <v>m²</v>
      </c>
      <c r="J29" s="6">
        <f t="array" ref="J29">INDEX('raw data'!A:A,B29+4,1)</f>
        <v>1</v>
      </c>
      <c r="K29" s="25">
        <f t="array" ref="K29">INDEX('raw data'!A:A,B29+2,1)</f>
        <v>1</v>
      </c>
      <c r="L29" s="6" t="str">
        <f t="array" ref="L29">INDEX('raw data'!A:A,B29-1,1)</f>
        <v>Acropolis</v>
      </c>
      <c r="M29" s="9">
        <f t="shared" ca="1" si="0"/>
        <v>20.6</v>
      </c>
      <c r="N29" s="6" t="str">
        <f t="shared" si="1"/>
        <v>Tsami Karatasou V, Acropolis, Athens</v>
      </c>
      <c r="O29" s="6" t="str">
        <f t="array" ref="O29">INDEX('raw data'!A:A,B29+11,1)</f>
        <v>Available 18 Jan 2025</v>
      </c>
      <c r="P29" s="17">
        <v>45675</v>
      </c>
      <c r="Q29">
        <f>_xlfn.XLOOKUP(A29, locations!A:A, locations!F:F, "NULL")</f>
        <v>37.966551799999998</v>
      </c>
      <c r="R29">
        <f>_xlfn.XLOOKUP(A29, locations!A:A, locations!G:G, "Not found")</f>
        <v>23.723646599999999</v>
      </c>
    </row>
    <row r="30" spans="1:18" ht="15.75" customHeight="1">
      <c r="A30" s="11" t="s">
        <v>143</v>
      </c>
      <c r="B30" s="11">
        <f>MATCH(A30,'raw data'!A:A,0)</f>
        <v>11129</v>
      </c>
      <c r="C30" s="21">
        <f t="array" ref="C30">INDEX('raw data'!A:A,B30+8,1)</f>
        <v>1030</v>
      </c>
      <c r="D30" s="7" t="str">
        <f t="array" ref="D30">INDEX('raw data'!A:A,B30+10,1)</f>
        <v>excl. utilities</v>
      </c>
      <c r="E30" s="7" t="str">
        <f t="array" ref="E30">INDEX('raw data'!A:A,B30-2,1)</f>
        <v>Dionisou V,</v>
      </c>
      <c r="F30" s="6" t="str">
        <f t="array" ref="F30">INDEX('raw data'!A:A,B30-1,1)</f>
        <v>Marousi</v>
      </c>
      <c r="G30" s="6" t="str">
        <f t="array" ref="G30">INDEX('raw data'!A:A,B30+6,1)</f>
        <v>60 m²</v>
      </c>
      <c r="H30" s="25">
        <f ca="1">IFERROR(__xludf.DUMMYFUNCTION("split(G38,"" "")"),60)</f>
        <v>60</v>
      </c>
      <c r="I30" s="6" t="str">
        <f ca="1">IFERROR(__xludf.DUMMYFUNCTION("""COMPUTED_VALUE"""),"m²")</f>
        <v>m²</v>
      </c>
      <c r="J30" s="6">
        <f t="array" ref="J30">INDEX('raw data'!A:A,B30+4,1)</f>
        <v>1</v>
      </c>
      <c r="K30" s="25">
        <f t="array" ref="K30">INDEX('raw data'!A:A,B30+2,1)</f>
        <v>1</v>
      </c>
      <c r="L30" s="6" t="str">
        <f t="array" ref="L30">INDEX('raw data'!A:A,B30-1,1)</f>
        <v>Marousi</v>
      </c>
      <c r="M30" s="9">
        <f t="shared" ca="1" si="0"/>
        <v>17.166666666666668</v>
      </c>
      <c r="N30" s="6" t="str">
        <f t="shared" si="1"/>
        <v>Dionisou V, Marousi, Athens</v>
      </c>
      <c r="O30" s="6" t="str">
        <f t="array" ref="O30">INDEX('raw data'!A:A,B30+11,1)</f>
        <v>Available 14 Mar 2025</v>
      </c>
      <c r="P30" s="17">
        <v>45730</v>
      </c>
      <c r="Q30">
        <f>_xlfn.XLOOKUP(A30, locations!A:A, locations!F:F, "NULL")</f>
        <v>38.047085000000003</v>
      </c>
      <c r="R30">
        <f>_xlfn.XLOOKUP(A30, locations!A:A, locations!G:G, "Not found")</f>
        <v>23.802480599999999</v>
      </c>
    </row>
    <row r="31" spans="1:18" ht="15.75" customHeight="1">
      <c r="A31" s="11" t="s">
        <v>146</v>
      </c>
      <c r="B31" s="11">
        <f>MATCH(A31,'raw data'!A:A,0)</f>
        <v>11229</v>
      </c>
      <c r="C31" s="21">
        <f t="array" ref="C31">INDEX('raw data'!A:A,B31+8,1)</f>
        <v>1030</v>
      </c>
      <c r="D31" s="7" t="str">
        <f t="array" ref="D31">INDEX('raw data'!A:A,B31+10,1)</f>
        <v>excl. utilities</v>
      </c>
      <c r="E31" s="7" t="str">
        <f t="array" ref="E31">INDEX('raw data'!A:A,B31-2,1)</f>
        <v>Andromedas IV,</v>
      </c>
      <c r="F31" s="6" t="str">
        <f t="array" ref="F31">INDEX('raw data'!A:A,B31-1,1)</f>
        <v>Marousi</v>
      </c>
      <c r="G31" s="6" t="str">
        <f t="array" ref="G31">INDEX('raw data'!A:A,B31+6,1)</f>
        <v>62 m²</v>
      </c>
      <c r="H31" s="25">
        <f ca="1">IFERROR(__xludf.DUMMYFUNCTION("split(G39,"" "")"),62)</f>
        <v>62</v>
      </c>
      <c r="I31" s="6" t="str">
        <f ca="1">IFERROR(__xludf.DUMMYFUNCTION("""COMPUTED_VALUE"""),"m²")</f>
        <v>m²</v>
      </c>
      <c r="J31" s="6">
        <f t="array" ref="J31">INDEX('raw data'!A:A,B31+4,1)</f>
        <v>1</v>
      </c>
      <c r="K31" s="25">
        <f t="array" ref="K31">INDEX('raw data'!A:A,B31+2,1)</f>
        <v>1</v>
      </c>
      <c r="L31" s="6" t="str">
        <f t="array" ref="L31">INDEX('raw data'!A:A,B31-1,1)</f>
        <v>Marousi</v>
      </c>
      <c r="M31" s="9">
        <f t="shared" ca="1" si="0"/>
        <v>16.612903225806452</v>
      </c>
      <c r="N31" s="6" t="str">
        <f t="shared" si="1"/>
        <v>Andromedas IV, Marousi, Athens</v>
      </c>
      <c r="O31" s="6" t="str">
        <f t="array" ref="O31">INDEX('raw data'!A:A,B31+11,1)</f>
        <v>Available 16 Mar 2025</v>
      </c>
      <c r="P31" s="17">
        <v>45732</v>
      </c>
      <c r="Q31">
        <f>_xlfn.XLOOKUP(A31, locations!A:A, locations!F:F, "NULL")</f>
        <v>38.046310099999999</v>
      </c>
      <c r="R31">
        <f>_xlfn.XLOOKUP(A31, locations!A:A, locations!G:G, "Not found")</f>
        <v>23.8074163</v>
      </c>
    </row>
    <row r="32" spans="1:18" ht="15.75" customHeight="1">
      <c r="A32" s="11" t="s">
        <v>149</v>
      </c>
      <c r="B32" s="11">
        <f>MATCH(A32,'raw data'!A:A,0)</f>
        <v>15275</v>
      </c>
      <c r="C32" s="21">
        <f t="array" ref="C32">INDEX('raw data'!A:A,B32+8,1)</f>
        <v>1030</v>
      </c>
      <c r="D32" s="7" t="str">
        <f t="array" ref="D32">INDEX('raw data'!A:A,B32+10,1)</f>
        <v>excl. utilities</v>
      </c>
      <c r="E32" s="7" t="str">
        <f t="array" ref="E32">INDEX('raw data'!A:A,B32-2,1)</f>
        <v>Kiriazi,</v>
      </c>
      <c r="F32" s="6" t="str">
        <f t="array" ref="F32">INDEX('raw data'!A:A,B32-1,1)</f>
        <v>Kifisia</v>
      </c>
      <c r="G32" s="6" t="str">
        <f t="array" ref="G32">INDEX('raw data'!A:A,B32+6,1)</f>
        <v>55 m²</v>
      </c>
      <c r="H32" s="25">
        <f ca="1">IFERROR(__xludf.DUMMYFUNCTION("split(G40,"" "")"),55)</f>
        <v>55</v>
      </c>
      <c r="I32" s="6" t="str">
        <f ca="1">IFERROR(__xludf.DUMMYFUNCTION("""COMPUTED_VALUE"""),"m²")</f>
        <v>m²</v>
      </c>
      <c r="J32" s="6">
        <f t="array" ref="J32">INDEX('raw data'!A:A,B32+4,1)</f>
        <v>1</v>
      </c>
      <c r="K32" s="25">
        <f t="array" ref="K32">INDEX('raw data'!A:A,B32+2,1)</f>
        <v>1</v>
      </c>
      <c r="L32" s="6" t="str">
        <f t="array" ref="L32">INDEX('raw data'!A:A,B32-1,1)</f>
        <v>Kifisia</v>
      </c>
      <c r="M32" s="9">
        <f t="shared" ca="1" si="0"/>
        <v>18.727272727272727</v>
      </c>
      <c r="N32" s="6" t="str">
        <f t="shared" si="1"/>
        <v>Kiriazi, Kifisia, Athens</v>
      </c>
      <c r="O32" s="6" t="str">
        <f t="array" ref="O32">INDEX('raw data'!A:A,B32+11,1)</f>
        <v>Available 03 Jun 2025</v>
      </c>
      <c r="P32" s="17">
        <v>45811</v>
      </c>
      <c r="Q32">
        <f>_xlfn.XLOOKUP(A32, locations!A:A, locations!F:F, "NULL")</f>
        <v>38.0868635</v>
      </c>
      <c r="R32">
        <f>_xlfn.XLOOKUP(A32, locations!A:A, locations!G:G, "Not found")</f>
        <v>23.800302899999998</v>
      </c>
    </row>
    <row r="33" spans="1:18" ht="15.75" customHeight="1">
      <c r="A33" s="11" t="s">
        <v>152</v>
      </c>
      <c r="B33" s="11">
        <f>MATCH(A33,'raw data'!A:A,0)</f>
        <v>8522</v>
      </c>
      <c r="C33" s="21">
        <f t="array" ref="C33">INDEX('raw data'!A:A,B33+8,1)</f>
        <v>1040</v>
      </c>
      <c r="D33" s="7" t="str">
        <f t="array" ref="D33">INDEX('raw data'!A:A,B33+10,1)</f>
        <v>excl. utilities</v>
      </c>
      <c r="E33" s="7" t="str">
        <f t="array" ref="E33">INDEX('raw data'!A:A,B33-2,1)</f>
        <v>Dionisou VII,</v>
      </c>
      <c r="F33" s="6" t="str">
        <f t="array" ref="F33">INDEX('raw data'!A:A,B33-1,1)</f>
        <v>Marousi</v>
      </c>
      <c r="G33" s="6" t="str">
        <f t="array" ref="G33">INDEX('raw data'!A:A,B33+6,1)</f>
        <v>50 m²</v>
      </c>
      <c r="H33" s="25">
        <f ca="1">IFERROR(__xludf.DUMMYFUNCTION("split(G41,"" "")"),50)</f>
        <v>50</v>
      </c>
      <c r="I33" s="6" t="str">
        <f ca="1">IFERROR(__xludf.DUMMYFUNCTION("""COMPUTED_VALUE"""),"m²")</f>
        <v>m²</v>
      </c>
      <c r="J33" s="6">
        <f t="array" ref="J33">INDEX('raw data'!A:A,B33+4,1)</f>
        <v>1</v>
      </c>
      <c r="K33" s="25">
        <f t="array" ref="K33">INDEX('raw data'!A:A,B33+2,1)</f>
        <v>1</v>
      </c>
      <c r="L33" s="6" t="str">
        <f t="array" ref="L33">INDEX('raw data'!A:A,B33-1,1)</f>
        <v>Marousi</v>
      </c>
      <c r="M33" s="9">
        <f t="shared" ca="1" si="0"/>
        <v>20.8</v>
      </c>
      <c r="N33" s="6" t="str">
        <f t="shared" si="1"/>
        <v>Dionisou VII, Marousi, Athens</v>
      </c>
      <c r="O33" s="6" t="str">
        <f t="array" ref="O33">INDEX('raw data'!A:A,B33+11,1)</f>
        <v>Available 02 Feb 2025</v>
      </c>
      <c r="P33" s="17">
        <v>45690</v>
      </c>
      <c r="Q33">
        <f>_xlfn.XLOOKUP(A33, locations!A:A, locations!F:F, "NULL")</f>
        <v>38.047085000000003</v>
      </c>
      <c r="R33">
        <f>_xlfn.XLOOKUP(A33, locations!A:A, locations!G:G, "Not found")</f>
        <v>23.802480599999999</v>
      </c>
    </row>
    <row r="34" spans="1:18" ht="15.75" customHeight="1">
      <c r="A34" s="11" t="s">
        <v>155</v>
      </c>
      <c r="B34" s="11">
        <f>MATCH(A34,'raw data'!A:A,0)</f>
        <v>9177</v>
      </c>
      <c r="C34" s="21">
        <f t="array" ref="C34">INDEX('raw data'!A:A,B34+8,1)</f>
        <v>1040</v>
      </c>
      <c r="D34" s="7" t="str">
        <f t="array" ref="D34">INDEX('raw data'!A:A,B34+10,1)</f>
        <v>excl. utilities</v>
      </c>
      <c r="E34" s="7" t="str">
        <f t="array" ref="E34">INDEX('raw data'!A:A,B34-2,1)</f>
        <v>Europe IX,</v>
      </c>
      <c r="F34" s="6" t="str">
        <f t="array" ref="F34">INDEX('raw data'!A:A,B34-1,1)</f>
        <v>Marousi</v>
      </c>
      <c r="G34" s="6" t="str">
        <f t="array" ref="G34">INDEX('raw data'!A:A,B34+6,1)</f>
        <v>50 m²</v>
      </c>
      <c r="H34" s="25">
        <f ca="1">IFERROR(__xludf.DUMMYFUNCTION("split(G42,"" "")"),50)</f>
        <v>50</v>
      </c>
      <c r="I34" s="6" t="str">
        <f ca="1">IFERROR(__xludf.DUMMYFUNCTION("""COMPUTED_VALUE"""),"m²")</f>
        <v>m²</v>
      </c>
      <c r="J34" s="6">
        <f t="array" ref="J34">INDEX('raw data'!A:A,B34+4,1)</f>
        <v>1</v>
      </c>
      <c r="K34" s="25">
        <f t="array" ref="K34">INDEX('raw data'!A:A,B34+2,1)</f>
        <v>1</v>
      </c>
      <c r="L34" s="6" t="str">
        <f t="array" ref="L34">INDEX('raw data'!A:A,B34-1,1)</f>
        <v>Marousi</v>
      </c>
      <c r="M34" s="9">
        <f t="shared" ca="1" si="0"/>
        <v>20.8</v>
      </c>
      <c r="N34" s="6" t="str">
        <f t="shared" si="1"/>
        <v>Europe IX, Marousi, Athens</v>
      </c>
      <c r="O34" s="6" t="str">
        <f t="array" ref="O34">INDEX('raw data'!A:A,B34+11,1)</f>
        <v>Available 06 Feb 2025</v>
      </c>
      <c r="P34" s="17">
        <v>45694</v>
      </c>
      <c r="Q34">
        <f>_xlfn.XLOOKUP(A34, locations!A:A, locations!F:F, "NULL")</f>
        <v>38.046310099999999</v>
      </c>
      <c r="R34">
        <f>_xlfn.XLOOKUP(A34, locations!A:A, locations!G:G, "Not found")</f>
        <v>23.8074163</v>
      </c>
    </row>
    <row r="35" spans="1:18" ht="15.75" customHeight="1">
      <c r="A35" s="11" t="s">
        <v>158</v>
      </c>
      <c r="B35" s="11">
        <f>MATCH(A35,'raw data'!A:A,0)</f>
        <v>7578</v>
      </c>
      <c r="C35" s="21">
        <f t="array" ref="C35">INDEX('raw data'!A:A,B35+8,1)</f>
        <v>1050</v>
      </c>
      <c r="D35" s="7" t="str">
        <f t="array" ref="D35">INDEX('raw data'!A:A,B35+10,1)</f>
        <v>excl. utilities</v>
      </c>
      <c r="E35" s="7" t="str">
        <f t="array" ref="E35">INDEX('raw data'!A:A,B35-2,1)</f>
        <v>Damareos Ι,</v>
      </c>
      <c r="F35" s="6" t="str">
        <f t="array" ref="F35">INDEX('raw data'!A:A,B35-1,1)</f>
        <v>Pangrati</v>
      </c>
      <c r="G35" s="6" t="str">
        <f t="array" ref="G35">INDEX('raw data'!A:A,B35+6,1)</f>
        <v>50 m²</v>
      </c>
      <c r="H35" s="25">
        <f ca="1">IFERROR(__xludf.DUMMYFUNCTION("split(G43,"" "")"),50)</f>
        <v>50</v>
      </c>
      <c r="I35" s="6" t="str">
        <f ca="1">IFERROR(__xludf.DUMMYFUNCTION("""COMPUTED_VALUE"""),"m²")</f>
        <v>m²</v>
      </c>
      <c r="J35" s="6">
        <f t="array" ref="J35">INDEX('raw data'!A:A,B35+4,1)</f>
        <v>1</v>
      </c>
      <c r="K35" s="25">
        <f t="array" ref="K35">INDEX('raw data'!A:A,B35+2,1)</f>
        <v>1</v>
      </c>
      <c r="L35" s="6" t="str">
        <f t="array" ref="L35">INDEX('raw data'!A:A,B35-1,1)</f>
        <v>Pangrati</v>
      </c>
      <c r="M35" s="9">
        <f t="shared" ca="1" si="0"/>
        <v>21</v>
      </c>
      <c r="N35" s="6" t="str">
        <f t="shared" si="1"/>
        <v>Damareos Ι, Pangrati, Athens</v>
      </c>
      <c r="O35" s="6" t="str">
        <f t="array" ref="O35">INDEX('raw data'!A:A,B35+11,1)</f>
        <v>Available 19 Jan 2025</v>
      </c>
      <c r="P35" s="17">
        <v>45676</v>
      </c>
      <c r="Q35">
        <f>_xlfn.XLOOKUP(A35, locations!A:A, locations!F:F, "NULL")</f>
        <v>37.964907500000002</v>
      </c>
      <c r="R35">
        <f>_xlfn.XLOOKUP(A35, locations!A:A, locations!G:G, "Not found")</f>
        <v>23.747422799999999</v>
      </c>
    </row>
    <row r="36" spans="1:18" ht="15.75" customHeight="1">
      <c r="A36" s="11" t="s">
        <v>161</v>
      </c>
      <c r="B36" s="11">
        <f>MATCH(A36,'raw data'!A:A,0)</f>
        <v>20781</v>
      </c>
      <c r="C36" s="21">
        <f t="array" ref="C36">INDEX('raw data'!A:A,B36+8,1)</f>
        <v>1050</v>
      </c>
      <c r="D36" s="7" t="str">
        <f t="array" ref="D36">INDEX('raw data'!A:A,B36+10,1)</f>
        <v>incl. utilities</v>
      </c>
      <c r="E36" s="7" t="str">
        <f t="array" ref="E36">INDEX('raw data'!A:A,B36-2,1)</f>
        <v>Timoleontos Vassou,</v>
      </c>
      <c r="F36" s="6" t="str">
        <f t="array" ref="F36">INDEX('raw data'!A:A,B36-1,1)</f>
        <v>Ampelokipoi</v>
      </c>
      <c r="G36" s="6" t="str">
        <f t="array" ref="G36">INDEX('raw data'!A:A,B36+6,1)</f>
        <v>50 m²</v>
      </c>
      <c r="H36" s="25">
        <f ca="1">IFERROR(__xludf.DUMMYFUNCTION("split(G44,"" "")"),50)</f>
        <v>50</v>
      </c>
      <c r="I36" s="6" t="str">
        <f ca="1">IFERROR(__xludf.DUMMYFUNCTION("""COMPUTED_VALUE"""),"m²")</f>
        <v>m²</v>
      </c>
      <c r="J36" s="6">
        <f t="array" ref="J36">INDEX('raw data'!A:A,B36+4,1)</f>
        <v>1</v>
      </c>
      <c r="K36" s="25">
        <f t="array" ref="K36">INDEX('raw data'!A:A,B36+2,1)</f>
        <v>1</v>
      </c>
      <c r="L36" s="6" t="str">
        <f t="array" ref="L36">INDEX('raw data'!A:A,B36-1,1)</f>
        <v>Ampelokipoi</v>
      </c>
      <c r="M36" s="9">
        <f t="shared" ca="1" si="0"/>
        <v>21</v>
      </c>
      <c r="N36" s="6" t="str">
        <f t="shared" si="1"/>
        <v>Timoleontos Vassou, Ampelokipoi, Athens</v>
      </c>
      <c r="O36" s="6" t="str">
        <f t="array" ref="O36">INDEX('raw data'!A:A,B36+11,1)</f>
        <v>Available 17 Oct 2025</v>
      </c>
      <c r="P36" s="17">
        <v>45947</v>
      </c>
      <c r="Q36">
        <f>_xlfn.XLOOKUP(A36, locations!A:A, locations!F:F, "NULL")</f>
        <v>37.9835578</v>
      </c>
      <c r="R36">
        <f>_xlfn.XLOOKUP(A36, locations!A:A, locations!G:G, "Not found")</f>
        <v>23.7565308</v>
      </c>
    </row>
    <row r="37" spans="1:18" ht="15.75" customHeight="1">
      <c r="A37" s="11" t="s">
        <v>164</v>
      </c>
      <c r="B37" s="11">
        <f>MATCH(A37,'raw data'!A:A,0)</f>
        <v>10406</v>
      </c>
      <c r="C37" s="21">
        <f t="array" ref="C37">INDEX('raw data'!A:A,B37+8,1)</f>
        <v>1060</v>
      </c>
      <c r="D37" s="7" t="str">
        <f t="array" ref="D37">INDEX('raw data'!A:A,B37+10,1)</f>
        <v>excl. utilities</v>
      </c>
      <c r="E37" s="7" t="str">
        <f t="array" ref="E37">INDEX('raw data'!A:A,B37-2,1)</f>
        <v>Alketou I,</v>
      </c>
      <c r="F37" s="6" t="str">
        <f t="array" ref="F37">INDEX('raw data'!A:A,B37-1,1)</f>
        <v>Pangrati</v>
      </c>
      <c r="G37" s="6" t="str">
        <f t="array" ref="G37">INDEX('raw data'!A:A,B37+6,1)</f>
        <v>75 m²</v>
      </c>
      <c r="H37" s="25">
        <f ca="1">IFERROR(__xludf.DUMMYFUNCTION("split(G45,"" "")"),75)</f>
        <v>75</v>
      </c>
      <c r="I37" s="6" t="str">
        <f ca="1">IFERROR(__xludf.DUMMYFUNCTION("""COMPUTED_VALUE"""),"m²")</f>
        <v>m²</v>
      </c>
      <c r="J37" s="6">
        <f t="array" ref="J37">INDEX('raw data'!A:A,B37+4,1)</f>
        <v>1</v>
      </c>
      <c r="K37" s="25">
        <f t="array" ref="K37">INDEX('raw data'!A:A,B37+2,1)</f>
        <v>1</v>
      </c>
      <c r="L37" s="6" t="str">
        <f t="array" ref="L37">INDEX('raw data'!A:A,B37-1,1)</f>
        <v>Pangrati</v>
      </c>
      <c r="M37" s="9">
        <f t="shared" ca="1" si="0"/>
        <v>14.133333333333333</v>
      </c>
      <c r="N37" s="6" t="str">
        <f t="shared" si="1"/>
        <v>Alketou I, Pangrati, Athens</v>
      </c>
      <c r="O37" s="6" t="str">
        <f t="array" ref="O37">INDEX('raw data'!A:A,B37+11,1)</f>
        <v>Available 02 Mar 2025</v>
      </c>
      <c r="P37" s="17">
        <v>45718</v>
      </c>
      <c r="Q37">
        <f>_xlfn.XLOOKUP(A37, locations!A:A, locations!F:F, "NULL")</f>
        <v>37.963732</v>
      </c>
      <c r="R37">
        <f>_xlfn.XLOOKUP(A37, locations!A:A, locations!G:G, "Not found")</f>
        <v>23.7488578</v>
      </c>
    </row>
    <row r="38" spans="1:18" ht="15.75" customHeight="1">
      <c r="A38" s="11" t="s">
        <v>167</v>
      </c>
      <c r="B38" s="11">
        <f>MATCH(A38,'raw data'!A:A,0)</f>
        <v>18028</v>
      </c>
      <c r="C38" s="21">
        <f t="array" ref="C38">INDEX('raw data'!A:A,B38+8,1)</f>
        <v>1060</v>
      </c>
      <c r="D38" s="7" t="str">
        <f t="array" ref="D38">INDEX('raw data'!A:A,B38+10,1)</f>
        <v>excl. utilities</v>
      </c>
      <c r="E38" s="7" t="str">
        <f t="array" ref="E38">INDEX('raw data'!A:A,B38-2,1)</f>
        <v>Dionisou VIII,</v>
      </c>
      <c r="F38" s="6" t="str">
        <f t="array" ref="F38">INDEX('raw data'!A:A,B38-1,1)</f>
        <v>Marousi</v>
      </c>
      <c r="G38" s="6" t="str">
        <f t="array" ref="G38">INDEX('raw data'!A:A,B38+6,1)</f>
        <v>50 m²</v>
      </c>
      <c r="H38" s="25">
        <f ca="1">IFERROR(__xludf.DUMMYFUNCTION("split(G46,"" "")"),50)</f>
        <v>50</v>
      </c>
      <c r="I38" s="6" t="str">
        <f ca="1">IFERROR(__xludf.DUMMYFUNCTION("""COMPUTED_VALUE"""),"m²")</f>
        <v>m²</v>
      </c>
      <c r="J38" s="6">
        <f t="array" ref="J38">INDEX('raw data'!A:A,B38+4,1)</f>
        <v>1</v>
      </c>
      <c r="K38" s="25">
        <f t="array" ref="K38">INDEX('raw data'!A:A,B38+2,1)</f>
        <v>1</v>
      </c>
      <c r="L38" s="6" t="str">
        <f t="array" ref="L38">INDEX('raw data'!A:A,B38-1,1)</f>
        <v>Marousi</v>
      </c>
      <c r="M38" s="9">
        <f t="shared" ca="1" si="0"/>
        <v>21.2</v>
      </c>
      <c r="N38" s="6" t="str">
        <f t="shared" si="1"/>
        <v>Dionisou VIII, Marousi, Athens</v>
      </c>
      <c r="O38" s="6" t="str">
        <f t="array" ref="O38">INDEX('raw data'!A:A,B38+11,1)</f>
        <v>Available 22 Jul 2025</v>
      </c>
      <c r="P38" s="17">
        <v>45860</v>
      </c>
      <c r="Q38">
        <f>_xlfn.XLOOKUP(A38, locations!A:A, locations!F:F, "NULL")</f>
        <v>38.047085000000003</v>
      </c>
      <c r="R38">
        <f>_xlfn.XLOOKUP(A38, locations!A:A, locations!G:G, "Not found")</f>
        <v>23.802480599999999</v>
      </c>
    </row>
    <row r="39" spans="1:18" ht="15.75" customHeight="1">
      <c r="A39" s="11" t="s">
        <v>170</v>
      </c>
      <c r="B39" s="11">
        <f>MATCH(A39,'raw data'!A:A,0)</f>
        <v>19987</v>
      </c>
      <c r="C39" s="21">
        <f t="array" ref="C39">INDEX('raw data'!A:A,B39+8,1)</f>
        <v>1060</v>
      </c>
      <c r="D39" s="7" t="str">
        <f t="array" ref="D39">INDEX('raw data'!A:A,B39+10,1)</f>
        <v>excl. utilities</v>
      </c>
      <c r="E39" s="7" t="str">
        <f t="array" ref="E39">INDEX('raw data'!A:A,B39-2,1)</f>
        <v>Miltiadou I,</v>
      </c>
      <c r="F39" s="6" t="str">
        <f t="array" ref="F39">INDEX('raw data'!A:A,B39-1,1)</f>
        <v>Marousi</v>
      </c>
      <c r="G39" s="6" t="str">
        <f t="array" ref="G39">INDEX('raw data'!A:A,B39+6,1)</f>
        <v>55 m²</v>
      </c>
      <c r="H39" s="25">
        <f ca="1">IFERROR(__xludf.DUMMYFUNCTION("split(G47,"" "")"),55)</f>
        <v>55</v>
      </c>
      <c r="I39" s="6" t="str">
        <f ca="1">IFERROR(__xludf.DUMMYFUNCTION("""COMPUTED_VALUE"""),"m²")</f>
        <v>m²</v>
      </c>
      <c r="J39" s="6">
        <f t="array" ref="J39">INDEX('raw data'!A:A,B39+4,1)</f>
        <v>1</v>
      </c>
      <c r="K39" s="25">
        <f t="array" ref="K39">INDEX('raw data'!A:A,B39+2,1)</f>
        <v>1</v>
      </c>
      <c r="L39" s="6" t="str">
        <f t="array" ref="L39">INDEX('raw data'!A:A,B39-1,1)</f>
        <v>Marousi</v>
      </c>
      <c r="M39" s="9">
        <f t="shared" ca="1" si="0"/>
        <v>19.272727272727273</v>
      </c>
      <c r="N39" s="6" t="str">
        <f t="shared" si="1"/>
        <v>Miltiadou I, Marousi, Athens</v>
      </c>
      <c r="O39" s="6" t="str">
        <f t="array" ref="O39">INDEX('raw data'!A:A,B39+11,1)</f>
        <v>Available 09 Sep 2025</v>
      </c>
      <c r="P39" s="17">
        <v>45909</v>
      </c>
      <c r="Q39">
        <f>_xlfn.XLOOKUP(A39, locations!A:A, locations!F:F, "NULL")</f>
        <v>38.046310099999999</v>
      </c>
      <c r="R39">
        <f>_xlfn.XLOOKUP(A39, locations!A:A, locations!G:G, "Not found")</f>
        <v>23.8074163</v>
      </c>
    </row>
    <row r="40" spans="1:18" ht="15.75" customHeight="1">
      <c r="A40" s="11" t="s">
        <v>173</v>
      </c>
      <c r="B40" s="11">
        <f>MATCH(A40,'raw data'!A:A,0)</f>
        <v>20528</v>
      </c>
      <c r="C40" s="21">
        <f t="array" ref="C40">INDEX('raw data'!A:A,B40+8,1)</f>
        <v>1060</v>
      </c>
      <c r="D40" s="7" t="str">
        <f t="array" ref="D40">INDEX('raw data'!A:A,B40+10,1)</f>
        <v>excl. utilities</v>
      </c>
      <c r="E40" s="7" t="str">
        <f t="array" ref="E40">INDEX('raw data'!A:A,B40-2,1)</f>
        <v>Europe VIII,</v>
      </c>
      <c r="F40" s="6" t="str">
        <f t="array" ref="F40">INDEX('raw data'!A:A,B40-1,1)</f>
        <v>Marousi</v>
      </c>
      <c r="G40" s="6" t="str">
        <f t="array" ref="G40">INDEX('raw data'!A:A,B40+6,1)</f>
        <v>55 m²</v>
      </c>
      <c r="H40" s="25">
        <f ca="1">IFERROR(__xludf.DUMMYFUNCTION("split(G48,"" "")"),55)</f>
        <v>55</v>
      </c>
      <c r="I40" s="6" t="str">
        <f ca="1">IFERROR(__xludf.DUMMYFUNCTION("""COMPUTED_VALUE"""),"m²")</f>
        <v>m²</v>
      </c>
      <c r="J40" s="6">
        <f t="array" ref="J40">INDEX('raw data'!A:A,B40+4,1)</f>
        <v>1</v>
      </c>
      <c r="K40" s="25">
        <f t="array" ref="K40">INDEX('raw data'!A:A,B40+2,1)</f>
        <v>1</v>
      </c>
      <c r="L40" s="6" t="str">
        <f t="array" ref="L40">INDEX('raw data'!A:A,B40-1,1)</f>
        <v>Marousi</v>
      </c>
      <c r="M40" s="9">
        <f t="shared" ca="1" si="0"/>
        <v>19.272727272727273</v>
      </c>
      <c r="N40" s="6" t="str">
        <f t="shared" si="1"/>
        <v>Europe VIII, Marousi, Athens</v>
      </c>
      <c r="O40" s="6" t="str">
        <f t="array" ref="O40">INDEX('raw data'!A:A,B40+11,1)</f>
        <v>Available 03 Oct 2025</v>
      </c>
      <c r="P40" s="17">
        <v>45933</v>
      </c>
      <c r="Q40">
        <f>_xlfn.XLOOKUP(A40, locations!A:A, locations!F:F, "NULL")</f>
        <v>38.046310099999999</v>
      </c>
      <c r="R40">
        <f>_xlfn.XLOOKUP(A40, locations!A:A, locations!G:G, "Not found")</f>
        <v>23.8074163</v>
      </c>
    </row>
    <row r="41" spans="1:18" ht="15.75" customHeight="1">
      <c r="A41" s="11" t="s">
        <v>176</v>
      </c>
      <c r="B41" s="11">
        <f>MATCH(A41,'raw data'!A:A,0)</f>
        <v>16965</v>
      </c>
      <c r="C41" s="21">
        <f t="array" ref="C41">INDEX('raw data'!A:A,B41+8,1)</f>
        <v>1070</v>
      </c>
      <c r="D41" s="7" t="str">
        <f t="array" ref="D41">INDEX('raw data'!A:A,B41+10,1)</f>
        <v>excl. utilities</v>
      </c>
      <c r="E41" s="7" t="str">
        <f t="array" ref="E41">INDEX('raw data'!A:A,B41-2,1)</f>
        <v>Kosma Etolou III,</v>
      </c>
      <c r="F41" s="6" t="str">
        <f t="array" ref="F41">INDEX('raw data'!A:A,B41-1,1)</f>
        <v>Marousi</v>
      </c>
      <c r="G41" s="6" t="str">
        <f t="array" ref="G41">INDEX('raw data'!A:A,B41+6,1)</f>
        <v>55 m²</v>
      </c>
      <c r="H41" s="25">
        <f ca="1">IFERROR(__xludf.DUMMYFUNCTION("split(G49,"" "")"),55)</f>
        <v>55</v>
      </c>
      <c r="I41" s="6" t="str">
        <f ca="1">IFERROR(__xludf.DUMMYFUNCTION("""COMPUTED_VALUE"""),"m²")</f>
        <v>m²</v>
      </c>
      <c r="J41" s="6">
        <f t="array" ref="J41">INDEX('raw data'!A:A,B41+4,1)</f>
        <v>1</v>
      </c>
      <c r="K41" s="25">
        <f t="array" ref="K41">INDEX('raw data'!A:A,B41+2,1)</f>
        <v>1</v>
      </c>
      <c r="L41" s="6" t="str">
        <f t="array" ref="L41">INDEX('raw data'!A:A,B41-1,1)</f>
        <v>Marousi</v>
      </c>
      <c r="M41" s="9">
        <f t="shared" ca="1" si="0"/>
        <v>19.454545454545453</v>
      </c>
      <c r="N41" s="6" t="str">
        <f t="shared" si="1"/>
        <v>Kosma Etolou III, Marousi, Athens</v>
      </c>
      <c r="O41" s="6" t="str">
        <f t="array" ref="O41">INDEX('raw data'!A:A,B41+11,1)</f>
        <v>Available 02 Jul 2025</v>
      </c>
      <c r="P41" s="17">
        <v>45840</v>
      </c>
      <c r="Q41">
        <f>_xlfn.XLOOKUP(A41, locations!A:A, locations!F:F, "NULL")</f>
        <v>38.037525500000001</v>
      </c>
      <c r="R41">
        <f>_xlfn.XLOOKUP(A41, locations!A:A, locations!G:G, "Not found")</f>
        <v>23.803134</v>
      </c>
    </row>
    <row r="42" spans="1:18" ht="13">
      <c r="A42" s="11" t="s">
        <v>179</v>
      </c>
      <c r="B42" s="11">
        <f>MATCH(A42,'raw data'!A:A,0)</f>
        <v>20797</v>
      </c>
      <c r="C42" s="21">
        <f t="array" ref="C42">INDEX('raw data'!A:A,B42+8,1)</f>
        <v>1080</v>
      </c>
      <c r="D42" s="7" t="str">
        <f t="array" ref="D42">INDEX('raw data'!A:A,B42+10,1)</f>
        <v>incl. utilities</v>
      </c>
      <c r="E42" s="7" t="str">
        <f t="array" ref="E42">INDEX('raw data'!A:A,B42-2,1)</f>
        <v>Dimofontos,</v>
      </c>
      <c r="F42" s="6" t="str">
        <f t="array" ref="F42">INDEX('raw data'!A:A,B42-1,1)</f>
        <v>Historic Center</v>
      </c>
      <c r="G42" s="6" t="str">
        <f t="array" ref="G42">INDEX('raw data'!A:A,B42+6,1)</f>
        <v>50 m²</v>
      </c>
      <c r="H42" s="25">
        <f ca="1">IFERROR(__xludf.DUMMYFUNCTION("split(G50,"" "")"),50)</f>
        <v>50</v>
      </c>
      <c r="I42" s="6" t="str">
        <f ca="1">IFERROR(__xludf.DUMMYFUNCTION("""COMPUTED_VALUE"""),"m²")</f>
        <v>m²</v>
      </c>
      <c r="J42" s="6">
        <f t="array" ref="J42">INDEX('raw data'!A:A,B42+4,1)</f>
        <v>1</v>
      </c>
      <c r="K42" s="25">
        <f t="array" ref="K42">INDEX('raw data'!A:A,B42+2,1)</f>
        <v>1</v>
      </c>
      <c r="L42" s="6" t="str">
        <f t="array" ref="L42">INDEX('raw data'!A:A,B42-1,1)</f>
        <v>Historic Center</v>
      </c>
      <c r="M42" s="9">
        <f t="shared" ca="1" si="0"/>
        <v>21.6</v>
      </c>
      <c r="N42" s="6" t="str">
        <f t="shared" si="1"/>
        <v>Dimofontos, Historic Center, Athens</v>
      </c>
      <c r="O42" s="6" t="str">
        <f t="array" ref="O42">INDEX('raw data'!A:A,B42+11,1)</f>
        <v>Available 17 Oct 2025</v>
      </c>
      <c r="P42" s="17">
        <v>45947</v>
      </c>
      <c r="Q42">
        <f>_xlfn.XLOOKUP(A42, locations!A:A, locations!F:F, "NULL")</f>
        <v>37.983809600000001</v>
      </c>
      <c r="R42">
        <f>_xlfn.XLOOKUP(A42, locations!A:A, locations!G:G, "Not found")</f>
        <v>23.727538800000001</v>
      </c>
    </row>
    <row r="43" spans="1:18" ht="13">
      <c r="A43" s="11" t="s">
        <v>4685</v>
      </c>
      <c r="B43" s="11">
        <f>MATCH(A43,'raw data'!A:A,0)</f>
        <v>2967</v>
      </c>
      <c r="C43" s="21">
        <f t="array" ref="C43">INDEX('raw data'!A:A,B43+8,1)</f>
        <v>1090</v>
      </c>
      <c r="D43" s="7" t="str">
        <f t="array" ref="D43">INDEX('raw data'!A:A,B43+10,1)</f>
        <v>incl. utilities</v>
      </c>
      <c r="E43" s="7" t="str">
        <f t="array" ref="E43">INDEX('raw data'!A:A,B43-2,1)</f>
        <v>Mavromichali,</v>
      </c>
      <c r="F43" s="6" t="str">
        <f t="array" ref="F43">INDEX('raw data'!A:A,B43-1,1)</f>
        <v>Historic Center</v>
      </c>
      <c r="G43" s="6" t="str">
        <f t="array" ref="G43">INDEX('raw data'!A:A,B43+6,1)</f>
        <v>26 m²</v>
      </c>
      <c r="H43" s="25">
        <f ca="1">IFERROR(__xludf.DUMMYFUNCTION("split(G51,"" "")"),26)</f>
        <v>26</v>
      </c>
      <c r="I43" s="6" t="str">
        <f ca="1">IFERROR(__xludf.DUMMYFUNCTION("""COMPUTED_VALUE"""),"m²")</f>
        <v>m²</v>
      </c>
      <c r="J43" s="6">
        <f t="array" ref="J43">INDEX('raw data'!A:A,B43+4,1)</f>
        <v>1</v>
      </c>
      <c r="K43" s="25" t="str">
        <f t="array" ref="K43">INDEX('raw data'!A:A,B43+2,1)</f>
        <v>Studio</v>
      </c>
      <c r="L43" s="6" t="str">
        <f t="array" ref="L43">INDEX('raw data'!A:A,B43-1,1)</f>
        <v>Historic Center</v>
      </c>
      <c r="M43" s="9">
        <f t="shared" ca="1" si="0"/>
        <v>41.92307692307692</v>
      </c>
      <c r="N43" s="6" t="str">
        <f t="shared" si="1"/>
        <v>Mavromichali, Historic Center, Athens</v>
      </c>
      <c r="O43" s="6" t="str">
        <f t="array" ref="O43">INDEX('raw data'!A:A,B43+11,1)</f>
        <v>Available 01 Dec 2024</v>
      </c>
      <c r="P43" s="17">
        <v>45627</v>
      </c>
      <c r="Q43">
        <f>_xlfn.XLOOKUP(A43, locations!A:A, locations!F:F, "NULL")</f>
        <v>37.983809600000001</v>
      </c>
      <c r="R43">
        <f>_xlfn.XLOOKUP(A43, locations!A:A, locations!G:G, "Not found")</f>
        <v>23.727538800000001</v>
      </c>
    </row>
    <row r="44" spans="1:18" ht="13">
      <c r="A44" s="11" t="s">
        <v>4687</v>
      </c>
      <c r="B44" s="11">
        <f>MATCH(A44,'raw data'!A:A,0)</f>
        <v>8185</v>
      </c>
      <c r="C44" s="21">
        <f t="array" ref="C44">INDEX('raw data'!A:A,B44+8,1)</f>
        <v>1090</v>
      </c>
      <c r="D44" s="7" t="str">
        <f t="array" ref="D44">INDEX('raw data'!A:A,B44+10,1)</f>
        <v>incl. utilities</v>
      </c>
      <c r="E44" s="7" t="str">
        <f t="array" ref="E44">INDEX('raw data'!A:A,B44-2,1)</f>
        <v>Mavromichali,</v>
      </c>
      <c r="F44" s="6" t="str">
        <f t="array" ref="F44">INDEX('raw data'!A:A,B44-1,1)</f>
        <v>Historic Center</v>
      </c>
      <c r="G44" s="6" t="str">
        <f t="array" ref="G44">INDEX('raw data'!A:A,B44+6,1)</f>
        <v>30 m²</v>
      </c>
      <c r="H44" s="25">
        <f ca="1">IFERROR(__xludf.DUMMYFUNCTION("split(G52,"" "")"),30)</f>
        <v>30</v>
      </c>
      <c r="I44" s="6" t="str">
        <f ca="1">IFERROR(__xludf.DUMMYFUNCTION("""COMPUTED_VALUE"""),"m²")</f>
        <v>m²</v>
      </c>
      <c r="J44" s="6">
        <f t="array" ref="J44">INDEX('raw data'!A:A,B44+4,1)</f>
        <v>1</v>
      </c>
      <c r="K44" s="25" t="str">
        <f t="array" ref="K44">INDEX('raw data'!A:A,B44+2,1)</f>
        <v>Studio</v>
      </c>
      <c r="L44" s="6" t="str">
        <f t="array" ref="L44">INDEX('raw data'!A:A,B44-1,1)</f>
        <v>Historic Center</v>
      </c>
      <c r="M44" s="9">
        <f t="shared" ca="1" si="0"/>
        <v>36.333333333333336</v>
      </c>
      <c r="N44" s="6" t="str">
        <f t="shared" si="1"/>
        <v>Mavromichali, Historic Center, Athens</v>
      </c>
      <c r="O44" s="6" t="str">
        <f t="array" ref="O44">INDEX('raw data'!A:A,B44+11,1)</f>
        <v>Available 31 Jan 2025</v>
      </c>
      <c r="P44" s="17">
        <v>45688</v>
      </c>
      <c r="Q44">
        <f>_xlfn.XLOOKUP(A44, locations!A:A, locations!F:F, "NULL")</f>
        <v>37.983809600000001</v>
      </c>
      <c r="R44">
        <f>_xlfn.XLOOKUP(A44, locations!A:A, locations!G:G, "Not found")</f>
        <v>23.727538800000001</v>
      </c>
    </row>
    <row r="45" spans="1:18" ht="13">
      <c r="A45" s="11" t="s">
        <v>182</v>
      </c>
      <c r="B45" s="11">
        <f>MATCH(A45,'raw data'!A:A,0)</f>
        <v>13870</v>
      </c>
      <c r="C45" s="21">
        <f t="array" ref="C45">INDEX('raw data'!A:A,B45+8,1)</f>
        <v>1100</v>
      </c>
      <c r="D45" s="7" t="str">
        <f t="array" ref="D45">INDEX('raw data'!A:A,B45+10,1)</f>
        <v>excl. utilities</v>
      </c>
      <c r="E45" s="7" t="str">
        <f t="array" ref="E45">INDEX('raw data'!A:A,B45-2,1)</f>
        <v>Patmou III,</v>
      </c>
      <c r="F45" s="6" t="str">
        <f t="array" ref="F45">INDEX('raw data'!A:A,B45-1,1)</f>
        <v>Marousi</v>
      </c>
      <c r="G45" s="6" t="str">
        <f t="array" ref="G45">INDEX('raw data'!A:A,B45+6,1)</f>
        <v>45 m²</v>
      </c>
      <c r="H45" s="25">
        <f ca="1">IFERROR(__xludf.DUMMYFUNCTION("split(G53,"" "")"),45)</f>
        <v>45</v>
      </c>
      <c r="I45" s="6" t="str">
        <f ca="1">IFERROR(__xludf.DUMMYFUNCTION("""COMPUTED_VALUE"""),"m²")</f>
        <v>m²</v>
      </c>
      <c r="J45" s="6">
        <f t="array" ref="J45">INDEX('raw data'!A:A,B45+4,1)</f>
        <v>1</v>
      </c>
      <c r="K45" s="25">
        <f t="array" ref="K45">INDEX('raw data'!A:A,B45+2,1)</f>
        <v>1</v>
      </c>
      <c r="L45" s="6" t="str">
        <f t="array" ref="L45">INDEX('raw data'!A:A,B45-1,1)</f>
        <v>Marousi</v>
      </c>
      <c r="M45" s="9">
        <f t="shared" ca="1" si="0"/>
        <v>24.444444444444443</v>
      </c>
      <c r="N45" s="6" t="str">
        <f t="shared" si="1"/>
        <v>Patmou III, Marousi, Athens</v>
      </c>
      <c r="O45" s="6" t="str">
        <f t="array" ref="O45">INDEX('raw data'!A:A,B45+11,1)</f>
        <v>Available 03 May 2025</v>
      </c>
      <c r="P45" s="17">
        <v>45780</v>
      </c>
      <c r="Q45">
        <f>_xlfn.XLOOKUP(A45, locations!A:A, locations!F:F, "NULL")</f>
        <v>38.031774200000001</v>
      </c>
      <c r="R45">
        <f>_xlfn.XLOOKUP(A45, locations!A:A, locations!G:G, "Not found")</f>
        <v>23.788635500000002</v>
      </c>
    </row>
    <row r="46" spans="1:18" ht="13">
      <c r="A46" s="11" t="s">
        <v>185</v>
      </c>
      <c r="B46" s="11">
        <f>MATCH(A46,'raw data'!A:A,0)</f>
        <v>8555</v>
      </c>
      <c r="C46" s="21">
        <f t="array" ref="C46">INDEX('raw data'!A:A,B46+8,1)</f>
        <v>1110</v>
      </c>
      <c r="D46" s="7" t="str">
        <f t="array" ref="D46">INDEX('raw data'!A:A,B46+10,1)</f>
        <v>excl. utilities</v>
      </c>
      <c r="E46" s="7" t="str">
        <f t="array" ref="E46">INDEX('raw data'!A:A,B46-2,1)</f>
        <v>Arkadias ΙΙ,</v>
      </c>
      <c r="F46" s="6" t="str">
        <f t="array" ref="F46">INDEX('raw data'!A:A,B46-1,1)</f>
        <v>Chalandri</v>
      </c>
      <c r="G46" s="6" t="str">
        <f t="array" ref="G46">INDEX('raw data'!A:A,B46+6,1)</f>
        <v>50 m²</v>
      </c>
      <c r="H46" s="25">
        <f ca="1">IFERROR(__xludf.DUMMYFUNCTION("split(G54,"" "")"),50)</f>
        <v>50</v>
      </c>
      <c r="I46" s="6" t="str">
        <f ca="1">IFERROR(__xludf.DUMMYFUNCTION("""COMPUTED_VALUE"""),"m²")</f>
        <v>m²</v>
      </c>
      <c r="J46" s="6">
        <f t="array" ref="J46">INDEX('raw data'!A:A,B46+4,1)</f>
        <v>1</v>
      </c>
      <c r="K46" s="25">
        <f t="array" ref="K46">INDEX('raw data'!A:A,B46+2,1)</f>
        <v>1</v>
      </c>
      <c r="L46" s="6" t="str">
        <f t="array" ref="L46">INDEX('raw data'!A:A,B46-1,1)</f>
        <v>Chalandri</v>
      </c>
      <c r="M46" s="9">
        <f t="shared" ca="1" si="0"/>
        <v>22.2</v>
      </c>
      <c r="N46" s="6" t="str">
        <f t="shared" si="1"/>
        <v>Arkadias ΙΙ, Chalandri, Athens</v>
      </c>
      <c r="O46" s="6" t="str">
        <f t="array" ref="O46">INDEX('raw data'!A:A,B46+11,1)</f>
        <v>Available 02 Feb 2025</v>
      </c>
      <c r="P46" s="17">
        <v>45690</v>
      </c>
      <c r="Q46">
        <f>_xlfn.XLOOKUP(A46, locations!A:A, locations!F:F, "NULL")</f>
        <v>38.027122800000001</v>
      </c>
      <c r="R46">
        <f>_xlfn.XLOOKUP(A46, locations!A:A, locations!G:G, "Not found")</f>
        <v>23.823277900000001</v>
      </c>
    </row>
    <row r="47" spans="1:18" ht="13">
      <c r="A47" s="11" t="s">
        <v>188</v>
      </c>
      <c r="B47" s="11">
        <f>MATCH(A47,'raw data'!A:A,0)</f>
        <v>7950</v>
      </c>
      <c r="C47" s="21">
        <f t="array" ref="C47">INDEX('raw data'!A:A,B47+8,1)</f>
        <v>1130</v>
      </c>
      <c r="D47" s="7" t="str">
        <f t="array" ref="D47">INDEX('raw data'!A:A,B47+10,1)</f>
        <v>excl. utilities</v>
      </c>
      <c r="E47" s="7" t="str">
        <f t="array" ref="E47">INDEX('raw data'!A:A,B47-2,1)</f>
        <v>Kiprou,</v>
      </c>
      <c r="F47" s="6" t="str">
        <f t="array" ref="F47">INDEX('raw data'!A:A,B47-1,1)</f>
        <v>Chalandri</v>
      </c>
      <c r="G47" s="6" t="str">
        <f t="array" ref="G47">INDEX('raw data'!A:A,B47+6,1)</f>
        <v>45 m²</v>
      </c>
      <c r="H47" s="25">
        <f ca="1">IFERROR(__xludf.DUMMYFUNCTION("split(G55,"" "")"),45)</f>
        <v>45</v>
      </c>
      <c r="I47" s="6" t="str">
        <f ca="1">IFERROR(__xludf.DUMMYFUNCTION("""COMPUTED_VALUE"""),"m²")</f>
        <v>m²</v>
      </c>
      <c r="J47" s="6">
        <f t="array" ref="J47">INDEX('raw data'!A:A,B47+4,1)</f>
        <v>1</v>
      </c>
      <c r="K47" s="25">
        <f t="array" ref="K47">INDEX('raw data'!A:A,B47+2,1)</f>
        <v>1</v>
      </c>
      <c r="L47" s="6" t="str">
        <f t="array" ref="L47">INDEX('raw data'!A:A,B47-1,1)</f>
        <v>Chalandri</v>
      </c>
      <c r="M47" s="9">
        <f t="shared" ca="1" si="0"/>
        <v>25.111111111111111</v>
      </c>
      <c r="N47" s="6" t="str">
        <f t="shared" si="1"/>
        <v>Kiprou, Chalandri, Athens</v>
      </c>
      <c r="O47" s="6" t="str">
        <f t="array" ref="O47">INDEX('raw data'!A:A,B47+11,1)</f>
        <v>Available 24 Jan 2025</v>
      </c>
      <c r="P47" s="17">
        <v>45681</v>
      </c>
      <c r="Q47">
        <f>_xlfn.XLOOKUP(A47, locations!A:A, locations!F:F, "NULL")</f>
        <v>38.004087300000002</v>
      </c>
      <c r="R47">
        <f>_xlfn.XLOOKUP(A47, locations!A:A, locations!G:G, "Not found")</f>
        <v>23.735721699999999</v>
      </c>
    </row>
    <row r="48" spans="1:18" ht="13">
      <c r="A48" s="11" t="s">
        <v>191</v>
      </c>
      <c r="B48" s="11">
        <f>MATCH(A48,'raw data'!A:A,0)</f>
        <v>10373</v>
      </c>
      <c r="C48" s="21">
        <f t="array" ref="C48">INDEX('raw data'!A:A,B48+8,1)</f>
        <v>1140</v>
      </c>
      <c r="D48" s="7" t="str">
        <f t="array" ref="D48">INDEX('raw data'!A:A,B48+10,1)</f>
        <v>excl. utilities</v>
      </c>
      <c r="E48" s="7" t="str">
        <f t="array" ref="E48">INDEX('raw data'!A:A,B48-2,1)</f>
        <v>Dionisou I,</v>
      </c>
      <c r="F48" s="6" t="str">
        <f t="array" ref="F48">INDEX('raw data'!A:A,B48-1,1)</f>
        <v>Marousi</v>
      </c>
      <c r="G48" s="6" t="str">
        <f t="array" ref="G48">INDEX('raw data'!A:A,B48+6,1)</f>
        <v>50 m²</v>
      </c>
      <c r="H48" s="25">
        <f ca="1">IFERROR(__xludf.DUMMYFUNCTION("split(G56,"" "")"),50)</f>
        <v>50</v>
      </c>
      <c r="I48" s="6" t="str">
        <f ca="1">IFERROR(__xludf.DUMMYFUNCTION("""COMPUTED_VALUE"""),"m²")</f>
        <v>m²</v>
      </c>
      <c r="J48" s="6">
        <f t="array" ref="J48">INDEX('raw data'!A:A,B48+4,1)</f>
        <v>1</v>
      </c>
      <c r="K48" s="25">
        <f t="array" ref="K48">INDEX('raw data'!A:A,B48+2,1)</f>
        <v>1</v>
      </c>
      <c r="L48" s="6" t="str">
        <f t="array" ref="L48">INDEX('raw data'!A:A,B48-1,1)</f>
        <v>Marousi</v>
      </c>
      <c r="M48" s="9">
        <f t="shared" ca="1" si="0"/>
        <v>22.8</v>
      </c>
      <c r="N48" s="6" t="str">
        <f t="shared" si="1"/>
        <v>Dionisou I, Marousi, Athens</v>
      </c>
      <c r="O48" s="6" t="str">
        <f t="array" ref="O48">INDEX('raw data'!A:A,B48+11,1)</f>
        <v>Available 02 Mar 2025</v>
      </c>
      <c r="P48" s="17">
        <v>45718</v>
      </c>
      <c r="Q48">
        <f>_xlfn.XLOOKUP(A48, locations!A:A, locations!F:F, "NULL")</f>
        <v>38.047085000000003</v>
      </c>
      <c r="R48">
        <f>_xlfn.XLOOKUP(A48, locations!A:A, locations!G:G, "Not found")</f>
        <v>23.802480599999999</v>
      </c>
    </row>
    <row r="49" spans="1:18" ht="13">
      <c r="A49" s="11" t="s">
        <v>194</v>
      </c>
      <c r="B49" s="11">
        <f>MATCH(A49,'raw data'!A:A,0)</f>
        <v>16762</v>
      </c>
      <c r="C49" s="21">
        <f t="array" ref="C49">INDEX('raw data'!A:A,B49+8,1)</f>
        <v>1150</v>
      </c>
      <c r="D49" s="7" t="str">
        <f t="array" ref="D49">INDEX('raw data'!A:A,B49+10,1)</f>
        <v>excl. utilities</v>
      </c>
      <c r="E49" s="7" t="str">
        <f t="array" ref="E49">INDEX('raw data'!A:A,B49-2,1)</f>
        <v>Michail Chatzikonstanti,</v>
      </c>
      <c r="F49" s="6" t="str">
        <f t="array" ref="F49">INDEX('raw data'!A:A,B49-1,1)</f>
        <v>Ampelokipoi</v>
      </c>
      <c r="G49" s="6" t="str">
        <f t="array" ref="G49">INDEX('raw data'!A:A,B49+6,1)</f>
        <v>60 m²</v>
      </c>
      <c r="H49" s="25">
        <f ca="1">IFERROR(__xludf.DUMMYFUNCTION("split(G57,"" "")"),60)</f>
        <v>60</v>
      </c>
      <c r="I49" s="6" t="str">
        <f ca="1">IFERROR(__xludf.DUMMYFUNCTION("""COMPUTED_VALUE"""),"m²")</f>
        <v>m²</v>
      </c>
      <c r="J49" s="6" t="str">
        <f t="array" ref="J49">INDEX('raw data'!A:A,B49+4,1)</f>
        <v>1, 1 WC</v>
      </c>
      <c r="K49" s="25">
        <f t="array" ref="K49">INDEX('raw data'!A:A,B49+2,1)</f>
        <v>1</v>
      </c>
      <c r="L49" s="6" t="str">
        <f t="array" ref="L49">INDEX('raw data'!A:A,B49-1,1)</f>
        <v>Ampelokipoi</v>
      </c>
      <c r="M49" s="9">
        <f t="shared" ca="1" si="0"/>
        <v>19.166666666666668</v>
      </c>
      <c r="N49" s="6" t="str">
        <f t="shared" si="1"/>
        <v>Michail Chatzikonstanti, Ampelokipoi, Athens</v>
      </c>
      <c r="O49" s="6" t="str">
        <f t="array" ref="O49">INDEX('raw data'!A:A,B49+11,1)</f>
        <v>Available 01 Jul 2025</v>
      </c>
      <c r="P49" s="17">
        <v>45839</v>
      </c>
      <c r="Q49">
        <f>_xlfn.XLOOKUP(A49, locations!A:A, locations!F:F, "NULL")</f>
        <v>37.994549999999997</v>
      </c>
      <c r="R49">
        <f>_xlfn.XLOOKUP(A49, locations!A:A, locations!G:G, "Not found")</f>
        <v>23.764264600000001</v>
      </c>
    </row>
    <row r="50" spans="1:18" ht="13">
      <c r="A50" s="11" t="s">
        <v>952</v>
      </c>
      <c r="B50" s="11">
        <f>MATCH(A50,'raw data'!A:A,0)</f>
        <v>18466</v>
      </c>
      <c r="C50" s="21">
        <f t="array" ref="C50">INDEX('raw data'!A:A,B50+8,1)</f>
        <v>1150</v>
      </c>
      <c r="D50" s="7" t="str">
        <f t="array" ref="D50">INDEX('raw data'!A:A,B50+10,1)</f>
        <v>excl. utilities</v>
      </c>
      <c r="E50" s="7" t="str">
        <f t="array" ref="E50">INDEX('raw data'!A:A,B50-2,1)</f>
        <v>Agias Annis,</v>
      </c>
      <c r="F50" s="6" t="str">
        <f t="array" ref="F50">INDEX('raw data'!A:A,B50-1,1)</f>
        <v>Chalandri</v>
      </c>
      <c r="G50" s="6" t="str">
        <f t="array" ref="G50">INDEX('raw data'!A:A,B50+6,1)</f>
        <v>67 m²</v>
      </c>
      <c r="H50" s="25">
        <f ca="1">IFERROR(__xludf.DUMMYFUNCTION("split(G58,"" "")"),67)</f>
        <v>67</v>
      </c>
      <c r="I50" s="6" t="str">
        <f ca="1">IFERROR(__xludf.DUMMYFUNCTION("""COMPUTED_VALUE"""),"m²")</f>
        <v>m²</v>
      </c>
      <c r="J50" s="6">
        <f t="array" ref="J50">INDEX('raw data'!A:A,B50+4,1)</f>
        <v>1</v>
      </c>
      <c r="K50" s="25">
        <f t="array" ref="K50">INDEX('raw data'!A:A,B50+2,1)</f>
        <v>2</v>
      </c>
      <c r="L50" s="6" t="str">
        <f t="array" ref="L50">INDEX('raw data'!A:A,B50-1,1)</f>
        <v>Chalandri</v>
      </c>
      <c r="M50" s="9">
        <f t="shared" ca="1" si="0"/>
        <v>17.164179104477611</v>
      </c>
      <c r="N50" s="6" t="str">
        <f t="shared" si="1"/>
        <v>Agias Annis, Chalandri, Athens</v>
      </c>
      <c r="O50" s="6" t="str">
        <f t="array" ref="O50">INDEX('raw data'!A:A,B50+11,1)</f>
        <v>Available 02 Aug 2025</v>
      </c>
      <c r="P50" s="17">
        <v>45871</v>
      </c>
      <c r="Q50">
        <f>_xlfn.XLOOKUP(A50, locations!A:A, locations!F:F, "NULL")</f>
        <v>38.022782900000003</v>
      </c>
      <c r="R50">
        <f>_xlfn.XLOOKUP(A50, locations!A:A, locations!G:G, "Not found")</f>
        <v>23.792387000000002</v>
      </c>
    </row>
    <row r="51" spans="1:18" ht="13">
      <c r="A51" s="11" t="s">
        <v>197</v>
      </c>
      <c r="B51" s="11">
        <f>MATCH(A51,'raw data'!A:A,0)</f>
        <v>9564</v>
      </c>
      <c r="C51" s="21">
        <f t="array" ref="C51">INDEX('raw data'!A:A,B51+8,1)</f>
        <v>1160</v>
      </c>
      <c r="D51" s="7" t="str">
        <f t="array" ref="D51">INDEX('raw data'!A:A,B51+10,1)</f>
        <v>excl. utilities</v>
      </c>
      <c r="E51" s="7" t="str">
        <f t="array" ref="E51">INDEX('raw data'!A:A,B51-2,1)</f>
        <v>Kiprou VI,</v>
      </c>
      <c r="F51" s="6" t="str">
        <f t="array" ref="F51">INDEX('raw data'!A:A,B51-1,1)</f>
        <v>Chalandri</v>
      </c>
      <c r="G51" s="6" t="str">
        <f t="array" ref="G51">INDEX('raw data'!A:A,B51+6,1)</f>
        <v>60 m²</v>
      </c>
      <c r="H51" s="25">
        <f ca="1">IFERROR(__xludf.DUMMYFUNCTION("split(G59,"" "")"),60)</f>
        <v>60</v>
      </c>
      <c r="I51" s="6" t="str">
        <f ca="1">IFERROR(__xludf.DUMMYFUNCTION("""COMPUTED_VALUE"""),"m²")</f>
        <v>m²</v>
      </c>
      <c r="J51" s="6">
        <f t="array" ref="J51">INDEX('raw data'!A:A,B51+4,1)</f>
        <v>1</v>
      </c>
      <c r="K51" s="25">
        <f t="array" ref="K51">INDEX('raw data'!A:A,B51+2,1)</f>
        <v>1</v>
      </c>
      <c r="L51" s="6" t="str">
        <f t="array" ref="L51">INDEX('raw data'!A:A,B51-1,1)</f>
        <v>Chalandri</v>
      </c>
      <c r="M51" s="9">
        <f t="shared" ca="1" si="0"/>
        <v>19.333333333333332</v>
      </c>
      <c r="N51" s="6" t="str">
        <f t="shared" si="1"/>
        <v>Kiprou VI, Chalandri, Athens</v>
      </c>
      <c r="O51" s="6" t="str">
        <f t="array" ref="O51">INDEX('raw data'!A:A,B51+11,1)</f>
        <v>Available 15 Feb 2025</v>
      </c>
      <c r="P51" s="17">
        <v>45703</v>
      </c>
      <c r="Q51">
        <f>_xlfn.XLOOKUP(A51, locations!A:A, locations!F:F, "NULL")</f>
        <v>38.004087300000002</v>
      </c>
      <c r="R51">
        <f>_xlfn.XLOOKUP(A51, locations!A:A, locations!G:G, "Not found")</f>
        <v>23.735721699999999</v>
      </c>
    </row>
    <row r="52" spans="1:18" ht="13">
      <c r="A52" s="11" t="s">
        <v>955</v>
      </c>
      <c r="B52" s="11">
        <f>MATCH(A52,'raw data'!A:A,0)</f>
        <v>11922</v>
      </c>
      <c r="C52" s="21">
        <f t="array" ref="C52">INDEX('raw data'!A:A,B52+8,1)</f>
        <v>1160</v>
      </c>
      <c r="D52" s="7" t="str">
        <f t="array" ref="D52">INDEX('raw data'!A:A,B52+10,1)</f>
        <v>excl. utilities</v>
      </c>
      <c r="E52" s="7" t="str">
        <f t="array" ref="E52">INDEX('raw data'!A:A,B52-2,1)</f>
        <v>Thiatiron I,</v>
      </c>
      <c r="F52" s="6" t="str">
        <f t="array" ref="F52">INDEX('raw data'!A:A,B52-1,1)</f>
        <v>Nea Smyrni</v>
      </c>
      <c r="G52" s="6" t="str">
        <f t="array" ref="G52">INDEX('raw data'!A:A,B52+6,1)</f>
        <v>75 m²</v>
      </c>
      <c r="H52" s="25">
        <f ca="1">IFERROR(__xludf.DUMMYFUNCTION("split(G60,"" "")"),75)</f>
        <v>75</v>
      </c>
      <c r="I52" s="6" t="str">
        <f ca="1">IFERROR(__xludf.DUMMYFUNCTION("""COMPUTED_VALUE"""),"m²")</f>
        <v>m²</v>
      </c>
      <c r="J52" s="6">
        <f t="array" ref="J52">INDEX('raw data'!A:A,B52+4,1)</f>
        <v>1</v>
      </c>
      <c r="K52" s="25">
        <f t="array" ref="K52">INDEX('raw data'!A:A,B52+2,1)</f>
        <v>2</v>
      </c>
      <c r="L52" s="6" t="str">
        <f t="array" ref="L52">INDEX('raw data'!A:A,B52-1,1)</f>
        <v>Nea Smyrni</v>
      </c>
      <c r="M52" s="9">
        <f t="shared" ca="1" si="0"/>
        <v>15.466666666666667</v>
      </c>
      <c r="N52" s="6" t="str">
        <f t="shared" si="1"/>
        <v>Thiatiron I, Nea Smyrni, Athens</v>
      </c>
      <c r="O52" s="6" t="str">
        <f t="array" ref="O52">INDEX('raw data'!A:A,B52+11,1)</f>
        <v>Available 01 Apr 2025</v>
      </c>
      <c r="P52" s="17">
        <v>45748</v>
      </c>
      <c r="Q52">
        <f>_xlfn.XLOOKUP(A52, locations!A:A, locations!F:F, "NULL")</f>
        <v>37.951022999999999</v>
      </c>
      <c r="R52">
        <f>_xlfn.XLOOKUP(A52, locations!A:A, locations!G:G, "Not found")</f>
        <v>23.713080699999999</v>
      </c>
    </row>
    <row r="53" spans="1:18" ht="13">
      <c r="A53" s="11" t="s">
        <v>200</v>
      </c>
      <c r="B53" s="11">
        <f>MATCH(A53,'raw data'!A:A,0)</f>
        <v>16373</v>
      </c>
      <c r="C53" s="21">
        <f t="array" ref="C53">INDEX('raw data'!A:A,B53+8,1)</f>
        <v>1160</v>
      </c>
      <c r="D53" s="7" t="str">
        <f t="array" ref="D53">INDEX('raw data'!A:A,B53+10,1)</f>
        <v>excl. utilities</v>
      </c>
      <c r="E53" s="7" t="str">
        <f t="array" ref="E53">INDEX('raw data'!A:A,B53-2,1)</f>
        <v>Efkalipton IV,</v>
      </c>
      <c r="F53" s="6" t="str">
        <f t="array" ref="F53">INDEX('raw data'!A:A,B53-1,1)</f>
        <v>Agia Paraskevi</v>
      </c>
      <c r="G53" s="6" t="str">
        <f t="array" ref="G53">INDEX('raw data'!A:A,B53+6,1)</f>
        <v>50 m²</v>
      </c>
      <c r="H53" s="25">
        <f ca="1">IFERROR(__xludf.DUMMYFUNCTION("split(G61,"" "")"),50)</f>
        <v>50</v>
      </c>
      <c r="I53" s="6" t="str">
        <f ca="1">IFERROR(__xludf.DUMMYFUNCTION("""COMPUTED_VALUE"""),"m²")</f>
        <v>m²</v>
      </c>
      <c r="J53" s="6">
        <f t="array" ref="J53">INDEX('raw data'!A:A,B53+4,1)</f>
        <v>1</v>
      </c>
      <c r="K53" s="25">
        <f t="array" ref="K53">INDEX('raw data'!A:A,B53+2,1)</f>
        <v>1</v>
      </c>
      <c r="L53" s="6" t="str">
        <f t="array" ref="L53">INDEX('raw data'!A:A,B53-1,1)</f>
        <v>Agia Paraskevi</v>
      </c>
      <c r="M53" s="9">
        <f t="shared" ca="1" si="0"/>
        <v>23.2</v>
      </c>
      <c r="N53" s="6" t="str">
        <f t="shared" si="1"/>
        <v>Efkalipton IV, Agia Paraskevi, Athens</v>
      </c>
      <c r="O53" s="6" t="str">
        <f t="array" ref="O53">INDEX('raw data'!A:A,B53+11,1)</f>
        <v>Available 22 Jun 2025</v>
      </c>
      <c r="P53" s="17">
        <v>45830</v>
      </c>
      <c r="Q53">
        <f>_xlfn.XLOOKUP(A53, locations!A:A, locations!F:F, "NULL")</f>
        <v>38.010921199999999</v>
      </c>
      <c r="R53">
        <f>_xlfn.XLOOKUP(A53, locations!A:A, locations!G:G, "Not found")</f>
        <v>23.834466899999999</v>
      </c>
    </row>
    <row r="54" spans="1:18" ht="13">
      <c r="A54" s="11" t="s">
        <v>958</v>
      </c>
      <c r="B54" s="11">
        <f>MATCH(A54,'raw data'!A:A,0)</f>
        <v>13652</v>
      </c>
      <c r="C54" s="21">
        <f t="array" ref="C54">INDEX('raw data'!A:A,B54+8,1)</f>
        <v>1170</v>
      </c>
      <c r="D54" s="7" t="str">
        <f t="array" ref="D54">INDEX('raw data'!A:A,B54+10,1)</f>
        <v>excl. utilities</v>
      </c>
      <c r="E54" s="7" t="str">
        <f t="array" ref="E54">INDEX('raw data'!A:A,B54-2,1)</f>
        <v>Rodou III,</v>
      </c>
      <c r="F54" s="6" t="str">
        <f t="array" ref="F54">INDEX('raw data'!A:A,B54-1,1)</f>
        <v>Marousi</v>
      </c>
      <c r="G54" s="6" t="str">
        <f t="array" ref="G54">INDEX('raw data'!A:A,B54+6,1)</f>
        <v>85 m²</v>
      </c>
      <c r="H54" s="25">
        <f ca="1">IFERROR(__xludf.DUMMYFUNCTION("split(G62,"" "")"),85)</f>
        <v>85</v>
      </c>
      <c r="I54" s="6" t="str">
        <f ca="1">IFERROR(__xludf.DUMMYFUNCTION("""COMPUTED_VALUE"""),"m²")</f>
        <v>m²</v>
      </c>
      <c r="J54" s="6">
        <f t="array" ref="J54">INDEX('raw data'!A:A,B54+4,1)</f>
        <v>2</v>
      </c>
      <c r="K54" s="25">
        <f t="array" ref="K54">INDEX('raw data'!A:A,B54+2,1)</f>
        <v>2</v>
      </c>
      <c r="L54" s="6" t="str">
        <f t="array" ref="L54">INDEX('raw data'!A:A,B54-1,1)</f>
        <v>Marousi</v>
      </c>
      <c r="M54" s="9">
        <f t="shared" ca="1" si="0"/>
        <v>13.764705882352942</v>
      </c>
      <c r="N54" s="6" t="str">
        <f t="shared" si="1"/>
        <v>Rodou III, Marousi, Athens</v>
      </c>
      <c r="O54" s="6" t="str">
        <f t="array" ref="O54">INDEX('raw data'!A:A,B54+11,1)</f>
        <v>Available 02 May 2025</v>
      </c>
      <c r="P54" s="17">
        <v>45779</v>
      </c>
      <c r="Q54">
        <f>_xlfn.XLOOKUP(A54, locations!A:A, locations!F:F, "NULL")</f>
        <v>38.058910599999997</v>
      </c>
      <c r="R54">
        <f>_xlfn.XLOOKUP(A54, locations!A:A, locations!G:G, "Not found")</f>
        <v>23.804441099999998</v>
      </c>
    </row>
    <row r="55" spans="1:18" ht="13">
      <c r="A55" s="11" t="s">
        <v>203</v>
      </c>
      <c r="B55" s="11">
        <f>MATCH(A55,'raw data'!A:A,0)</f>
        <v>14318</v>
      </c>
      <c r="C55" s="21">
        <f t="array" ref="C55">INDEX('raw data'!A:A,B55+8,1)</f>
        <v>1170</v>
      </c>
      <c r="D55" s="7" t="str">
        <f t="array" ref="D55">INDEX('raw data'!A:A,B55+10,1)</f>
        <v>excl. utilities</v>
      </c>
      <c r="E55" s="7" t="str">
        <f t="array" ref="E55">INDEX('raw data'!A:A,B55-2,1)</f>
        <v>Sisini II,</v>
      </c>
      <c r="F55" s="6" t="str">
        <f t="array" ref="F55">INDEX('raw data'!A:A,B55-1,1)</f>
        <v>Vasilissis Sofias Avenue</v>
      </c>
      <c r="G55" s="6" t="str">
        <f t="array" ref="G55">INDEX('raw data'!A:A,B55+6,1)</f>
        <v>70 m²</v>
      </c>
      <c r="H55" s="25">
        <f ca="1">IFERROR(__xludf.DUMMYFUNCTION("split(G63,"" "")"),70)</f>
        <v>70</v>
      </c>
      <c r="I55" s="6" t="str">
        <f ca="1">IFERROR(__xludf.DUMMYFUNCTION("""COMPUTED_VALUE"""),"m²")</f>
        <v>m²</v>
      </c>
      <c r="J55" s="6">
        <f t="array" ref="J55">INDEX('raw data'!A:A,B55+4,1)</f>
        <v>1</v>
      </c>
      <c r="K55" s="25">
        <f t="array" ref="K55">INDEX('raw data'!A:A,B55+2,1)</f>
        <v>1</v>
      </c>
      <c r="L55" s="6" t="str">
        <f t="array" ref="L55">INDEX('raw data'!A:A,B55-1,1)</f>
        <v>Vasilissis Sofias Avenue</v>
      </c>
      <c r="M55" s="9">
        <f t="shared" ca="1" si="0"/>
        <v>16.714285714285715</v>
      </c>
      <c r="N55" s="6" t="str">
        <f t="shared" si="1"/>
        <v>Sisini II, Vasilissis Sofias Avenue, Athens</v>
      </c>
      <c r="O55" s="6" t="str">
        <f t="array" ref="O55">INDEX('raw data'!A:A,B55+11,1)</f>
        <v>Available 15 May 2025</v>
      </c>
      <c r="P55" s="17">
        <v>45792</v>
      </c>
      <c r="Q55">
        <f>_xlfn.XLOOKUP(A55, locations!A:A, locations!F:F, "NULL")</f>
        <v>37.975368799999998</v>
      </c>
      <c r="R55">
        <f>_xlfn.XLOOKUP(A55, locations!A:A, locations!G:G, "Not found")</f>
        <v>23.742497499999999</v>
      </c>
    </row>
    <row r="56" spans="1:18" ht="13">
      <c r="A56" s="11" t="s">
        <v>206</v>
      </c>
      <c r="B56" s="11">
        <f>MATCH(A56,'raw data'!A:A,0)</f>
        <v>14367</v>
      </c>
      <c r="C56" s="21">
        <f t="array" ref="C56">INDEX('raw data'!A:A,B56+8,1)</f>
        <v>1170</v>
      </c>
      <c r="D56" s="7" t="str">
        <f t="array" ref="D56">INDEX('raw data'!A:A,B56+10,1)</f>
        <v>excl. utilities</v>
      </c>
      <c r="E56" s="7" t="str">
        <f t="array" ref="E56">INDEX('raw data'!A:A,B56-2,1)</f>
        <v>Prigkipisson II,</v>
      </c>
      <c r="F56" s="6" t="str">
        <f t="array" ref="F56">INDEX('raw data'!A:A,B56-1,1)</f>
        <v>Chalandri</v>
      </c>
      <c r="G56" s="6" t="str">
        <f t="array" ref="G56">INDEX('raw data'!A:A,B56+6,1)</f>
        <v>50 m²</v>
      </c>
      <c r="H56" s="25">
        <f ca="1">IFERROR(__xludf.DUMMYFUNCTION("split(G64,"" "")"),50)</f>
        <v>50</v>
      </c>
      <c r="I56" s="6" t="str">
        <f ca="1">IFERROR(__xludf.DUMMYFUNCTION("""COMPUTED_VALUE"""),"m²")</f>
        <v>m²</v>
      </c>
      <c r="J56" s="6">
        <f t="array" ref="J56">INDEX('raw data'!A:A,B56+4,1)</f>
        <v>1</v>
      </c>
      <c r="K56" s="25">
        <f t="array" ref="K56">INDEX('raw data'!A:A,B56+2,1)</f>
        <v>1</v>
      </c>
      <c r="L56" s="6" t="str">
        <f t="array" ref="L56">INDEX('raw data'!A:A,B56-1,1)</f>
        <v>Chalandri</v>
      </c>
      <c r="M56" s="9">
        <f t="shared" ca="1" si="0"/>
        <v>23.4</v>
      </c>
      <c r="N56" s="6" t="str">
        <f t="shared" si="1"/>
        <v>Prigkipisson II, Chalandri, Athens</v>
      </c>
      <c r="O56" s="6" t="str">
        <f t="array" ref="O56">INDEX('raw data'!A:A,B56+11,1)</f>
        <v>Available 16 May 2025</v>
      </c>
      <c r="P56" s="17">
        <v>45793</v>
      </c>
      <c r="Q56">
        <f>_xlfn.XLOOKUP(A56, locations!A:A, locations!F:F, "NULL")</f>
        <v>38.007708999999998</v>
      </c>
      <c r="R56">
        <f>_xlfn.XLOOKUP(A56, locations!A:A, locations!G:G, "Not found")</f>
        <v>23.7908729</v>
      </c>
    </row>
    <row r="57" spans="1:18" ht="13">
      <c r="A57" s="11" t="s">
        <v>209</v>
      </c>
      <c r="B57" s="11">
        <f>MATCH(A57,'raw data'!A:A,0)</f>
        <v>21419</v>
      </c>
      <c r="C57" s="21">
        <f t="array" ref="C57">INDEX('raw data'!A:A,B57+8,1)</f>
        <v>1170</v>
      </c>
      <c r="D57" s="7" t="str">
        <f t="array" ref="D57">INDEX('raw data'!A:A,B57+10,1)</f>
        <v>incl. utilities</v>
      </c>
      <c r="E57" s="7" t="str">
        <f t="array" ref="E57">INDEX('raw data'!A:A,B57-2,1)</f>
        <v>Glafkou,</v>
      </c>
      <c r="F57" s="6" t="str">
        <f t="array" ref="F57">INDEX('raw data'!A:A,B57-1,1)</f>
        <v>Mets-Kallimarmaro</v>
      </c>
      <c r="G57" s="6" t="str">
        <f t="array" ref="G57">INDEX('raw data'!A:A,B57+6,1)</f>
        <v>43 m²</v>
      </c>
      <c r="H57" s="25">
        <f ca="1">IFERROR(__xludf.DUMMYFUNCTION("split(G65,"" "")"),43)</f>
        <v>43</v>
      </c>
      <c r="I57" s="6" t="str">
        <f ca="1">IFERROR(__xludf.DUMMYFUNCTION("""COMPUTED_VALUE"""),"m²")</f>
        <v>m²</v>
      </c>
      <c r="J57" s="6">
        <f t="array" ref="J57">INDEX('raw data'!A:A,B57+4,1)</f>
        <v>1</v>
      </c>
      <c r="K57" s="25">
        <f t="array" ref="K57">INDEX('raw data'!A:A,B57+2,1)</f>
        <v>1</v>
      </c>
      <c r="L57" s="6" t="str">
        <f t="array" ref="L57">INDEX('raw data'!A:A,B57-1,1)</f>
        <v>Mets-Kallimarmaro</v>
      </c>
      <c r="M57" s="9">
        <f t="shared" ca="1" si="0"/>
        <v>27.209302325581394</v>
      </c>
      <c r="N57" s="6" t="str">
        <f t="shared" si="1"/>
        <v>Glafkou, Mets-Kallimarmaro, Athens</v>
      </c>
      <c r="O57" s="6" t="str">
        <f t="array" ref="O57">INDEX('raw data'!A:A,B57+11,1)</f>
        <v>Available 05 Nov 2025</v>
      </c>
      <c r="P57" s="17">
        <v>45966</v>
      </c>
      <c r="Q57">
        <f>_xlfn.XLOOKUP(A57, locations!A:A, locations!F:F, "NULL")</f>
        <v>37.966702699999999</v>
      </c>
      <c r="R57">
        <f>_xlfn.XLOOKUP(A57, locations!A:A, locations!G:G, "Not found")</f>
        <v>23.734994700000001</v>
      </c>
    </row>
    <row r="58" spans="1:18" ht="13">
      <c r="A58" s="11" t="s">
        <v>212</v>
      </c>
      <c r="B58" s="11">
        <f>MATCH(A58,'raw data'!A:A,0)</f>
        <v>15291</v>
      </c>
      <c r="C58" s="21">
        <f t="array" ref="C58">INDEX('raw data'!A:A,B58+8,1)</f>
        <v>1180</v>
      </c>
      <c r="D58" s="7" t="str">
        <f t="array" ref="D58">INDEX('raw data'!A:A,B58+10,1)</f>
        <v>excl. utilities</v>
      </c>
      <c r="E58" s="7" t="str">
        <f t="array" ref="E58">INDEX('raw data'!A:A,B58-2,1)</f>
        <v>Ipsilantou IV,</v>
      </c>
      <c r="F58" s="6" t="str">
        <f t="array" ref="F58">INDEX('raw data'!A:A,B58-1,1)</f>
        <v>Neo Psychiko</v>
      </c>
      <c r="G58" s="6" t="str">
        <f t="array" ref="G58">INDEX('raw data'!A:A,B58+6,1)</f>
        <v>65 m²</v>
      </c>
      <c r="H58" s="25">
        <f ca="1">IFERROR(__xludf.DUMMYFUNCTION("split(G66,"" "")"),65)</f>
        <v>65</v>
      </c>
      <c r="I58" s="6" t="str">
        <f ca="1">IFERROR(__xludf.DUMMYFUNCTION("""COMPUTED_VALUE"""),"m²")</f>
        <v>m²</v>
      </c>
      <c r="J58" s="6">
        <f t="array" ref="J58">INDEX('raw data'!A:A,B58+4,1)</f>
        <v>1</v>
      </c>
      <c r="K58" s="25">
        <f t="array" ref="K58">INDEX('raw data'!A:A,B58+2,1)</f>
        <v>1</v>
      </c>
      <c r="L58" s="6" t="str">
        <f t="array" ref="L58">INDEX('raw data'!A:A,B58-1,1)</f>
        <v>Neo Psychiko</v>
      </c>
      <c r="M58" s="9">
        <f t="shared" ca="1" si="0"/>
        <v>18.153846153846153</v>
      </c>
      <c r="N58" s="6" t="str">
        <f t="shared" si="1"/>
        <v>Ipsilantou IV, Neo Psychiko, Athens</v>
      </c>
      <c r="O58" s="6" t="str">
        <f t="array" ref="O58">INDEX('raw data'!A:A,B58+11,1)</f>
        <v>Available 03 Jun 2025</v>
      </c>
      <c r="P58" s="17">
        <v>45811</v>
      </c>
      <c r="Q58">
        <f>_xlfn.XLOOKUP(A58, locations!A:A, locations!F:F, "NULL")</f>
        <v>37.9769127</v>
      </c>
      <c r="R58">
        <f>_xlfn.XLOOKUP(A58, locations!A:A, locations!G:G, "Not found")</f>
        <v>23.7468045</v>
      </c>
    </row>
    <row r="59" spans="1:18" ht="13">
      <c r="A59" s="11" t="s">
        <v>215</v>
      </c>
      <c r="B59" s="11">
        <f>MATCH(A59,'raw data'!A:A,0)</f>
        <v>7223</v>
      </c>
      <c r="C59" s="21">
        <f t="array" ref="C59">INDEX('raw data'!A:A,B59+8,1)</f>
        <v>1200</v>
      </c>
      <c r="D59" s="7" t="str">
        <f t="array" ref="D59">INDEX('raw data'!A:A,B59+10,1)</f>
        <v>excl. utilities</v>
      </c>
      <c r="E59" s="7" t="str">
        <f t="array" ref="E59">INDEX('raw data'!A:A,B59-2,1)</f>
        <v>Kiprou I,</v>
      </c>
      <c r="F59" s="6" t="str">
        <f t="array" ref="F59">INDEX('raw data'!A:A,B59-1,1)</f>
        <v>Chalandri</v>
      </c>
      <c r="G59" s="6" t="str">
        <f t="array" ref="G59">INDEX('raw data'!A:A,B59+6,1)</f>
        <v>50 m²</v>
      </c>
      <c r="H59" s="25">
        <f ca="1">IFERROR(__xludf.DUMMYFUNCTION("split(G67,"" "")"),50)</f>
        <v>50</v>
      </c>
      <c r="I59" s="6" t="str">
        <f ca="1">IFERROR(__xludf.DUMMYFUNCTION("""COMPUTED_VALUE"""),"m²")</f>
        <v>m²</v>
      </c>
      <c r="J59" s="6">
        <f t="array" ref="J59">INDEX('raw data'!A:A,B59+4,1)</f>
        <v>1</v>
      </c>
      <c r="K59" s="25">
        <f t="array" ref="K59">INDEX('raw data'!A:A,B59+2,1)</f>
        <v>1</v>
      </c>
      <c r="L59" s="6" t="str">
        <f t="array" ref="L59">INDEX('raw data'!A:A,B59-1,1)</f>
        <v>Chalandri</v>
      </c>
      <c r="M59" s="9">
        <f t="shared" ca="1" si="0"/>
        <v>24</v>
      </c>
      <c r="N59" s="6" t="str">
        <f t="shared" si="1"/>
        <v>Kiprou I, Chalandri, Athens</v>
      </c>
      <c r="O59" s="6" t="str">
        <f t="array" ref="O59">INDEX('raw data'!A:A,B59+11,1)</f>
        <v>Available 14 Jan 2025</v>
      </c>
      <c r="P59" s="17">
        <v>45671</v>
      </c>
      <c r="Q59">
        <f>_xlfn.XLOOKUP(A59, locations!A:A, locations!F:F, "NULL")</f>
        <v>38.004087300000002</v>
      </c>
      <c r="R59">
        <f>_xlfn.XLOOKUP(A59, locations!A:A, locations!G:G, "Not found")</f>
        <v>23.735721699999999</v>
      </c>
    </row>
    <row r="60" spans="1:18" ht="13">
      <c r="A60" s="11" t="s">
        <v>218</v>
      </c>
      <c r="B60" s="11">
        <f>MATCH(A60,'raw data'!A:A,0)</f>
        <v>14567</v>
      </c>
      <c r="C60" s="21">
        <f t="array" ref="C60">INDEX('raw data'!A:A,B60+8,1)</f>
        <v>1200</v>
      </c>
      <c r="D60" s="7" t="str">
        <f t="array" ref="D60">INDEX('raw data'!A:A,B60+10,1)</f>
        <v>incl. utilities</v>
      </c>
      <c r="E60" s="7" t="str">
        <f t="array" ref="E60">INDEX('raw data'!A:A,B60-2,1)</f>
        <v>Kolchidos,</v>
      </c>
      <c r="F60" s="6" t="str">
        <f t="array" ref="F60">INDEX('raw data'!A:A,B60-1,1)</f>
        <v>Ampelokipoi</v>
      </c>
      <c r="G60" s="6" t="str">
        <f t="array" ref="G60">INDEX('raw data'!A:A,B60+6,1)</f>
        <v>50 m²</v>
      </c>
      <c r="H60" s="25">
        <f ca="1">IFERROR(__xludf.DUMMYFUNCTION("split(G68,"" "")"),50)</f>
        <v>50</v>
      </c>
      <c r="I60" s="6" t="str">
        <f ca="1">IFERROR(__xludf.DUMMYFUNCTION("""COMPUTED_VALUE"""),"m²")</f>
        <v>m²</v>
      </c>
      <c r="J60" s="6">
        <f t="array" ref="J60">INDEX('raw data'!A:A,B60+4,1)</f>
        <v>1</v>
      </c>
      <c r="K60" s="25">
        <f t="array" ref="K60">INDEX('raw data'!A:A,B60+2,1)</f>
        <v>1</v>
      </c>
      <c r="L60" s="6" t="str">
        <f t="array" ref="L60">INDEX('raw data'!A:A,B60-1,1)</f>
        <v>Ampelokipoi</v>
      </c>
      <c r="M60" s="9">
        <f t="shared" ca="1" si="0"/>
        <v>24</v>
      </c>
      <c r="N60" s="6" t="str">
        <f t="shared" si="1"/>
        <v>Kolchidos, Ampelokipoi, Athens</v>
      </c>
      <c r="O60" s="6" t="str">
        <f t="array" ref="O60">INDEX('raw data'!A:A,B60+11,1)</f>
        <v>Available 21 May 2025</v>
      </c>
      <c r="P60" s="17">
        <v>45798</v>
      </c>
      <c r="Q60">
        <f>_xlfn.XLOOKUP(A60, locations!A:A, locations!F:F, "NULL")</f>
        <v>37.991030299999998</v>
      </c>
      <c r="R60">
        <f>_xlfn.XLOOKUP(A60, locations!A:A, locations!G:G, "Not found")</f>
        <v>23.7573069</v>
      </c>
    </row>
    <row r="61" spans="1:18" ht="13">
      <c r="A61" s="11" t="s">
        <v>961</v>
      </c>
      <c r="B61" s="11">
        <f>MATCH(A61,'raw data'!A:A,0)</f>
        <v>5275</v>
      </c>
      <c r="C61" s="21">
        <f t="array" ref="C61">INDEX('raw data'!A:A,B61+8,1)</f>
        <v>1210</v>
      </c>
      <c r="D61" s="7" t="str">
        <f t="array" ref="D61">INDEX('raw data'!A:A,B61+10,1)</f>
        <v>excl. utilities</v>
      </c>
      <c r="E61" s="7" t="str">
        <f t="array" ref="E61">INDEX('raw data'!A:A,B61-2,1)</f>
        <v>Kalamon I,</v>
      </c>
      <c r="F61" s="6" t="str">
        <f t="array" ref="F61">INDEX('raw data'!A:A,B61-1,1)</f>
        <v>Ampelokipoi</v>
      </c>
      <c r="G61" s="6" t="str">
        <f t="array" ref="G61">INDEX('raw data'!A:A,B61+6,1)</f>
        <v>70 m²</v>
      </c>
      <c r="H61" s="25">
        <f ca="1">IFERROR(__xludf.DUMMYFUNCTION("split(G69,"" "")"),70)</f>
        <v>70</v>
      </c>
      <c r="I61" s="6" t="str">
        <f ca="1">IFERROR(__xludf.DUMMYFUNCTION("""COMPUTED_VALUE"""),"m²")</f>
        <v>m²</v>
      </c>
      <c r="J61" s="6">
        <f t="array" ref="J61">INDEX('raw data'!A:A,B61+4,1)</f>
        <v>1</v>
      </c>
      <c r="K61" s="25">
        <f t="array" ref="K61">INDEX('raw data'!A:A,B61+2,1)</f>
        <v>2</v>
      </c>
      <c r="L61" s="6" t="str">
        <f t="array" ref="L61">INDEX('raw data'!A:A,B61-1,1)</f>
        <v>Ampelokipoi</v>
      </c>
      <c r="M61" s="9">
        <f t="shared" ca="1" si="0"/>
        <v>17.285714285714285</v>
      </c>
      <c r="N61" s="6" t="str">
        <f t="shared" si="1"/>
        <v>Kalamon I, Ampelokipoi, Athens</v>
      </c>
      <c r="O61" s="6" t="str">
        <f t="array" ref="O61">INDEX('raw data'!A:A,B61+11,1)</f>
        <v>Available 01 Jan 2025</v>
      </c>
      <c r="P61" s="17">
        <v>45658</v>
      </c>
      <c r="Q61">
        <f>_xlfn.XLOOKUP(A61, locations!A:A, locations!F:F, "NULL")</f>
        <v>37.990142800000001</v>
      </c>
      <c r="R61">
        <f>_xlfn.XLOOKUP(A61, locations!A:A, locations!G:G, "Not found")</f>
        <v>23.768701700000001</v>
      </c>
    </row>
    <row r="62" spans="1:18" ht="13">
      <c r="A62" s="11" t="s">
        <v>964</v>
      </c>
      <c r="B62" s="11">
        <f>MATCH(A62,'raw data'!A:A,0)</f>
        <v>10490</v>
      </c>
      <c r="C62" s="21">
        <f t="array" ref="C62">INDEX('raw data'!A:A,B62+8,1)</f>
        <v>1210</v>
      </c>
      <c r="D62" s="7" t="str">
        <f t="array" ref="D62">INDEX('raw data'!A:A,B62+10,1)</f>
        <v>excl. utilities</v>
      </c>
      <c r="E62" s="7" t="str">
        <f t="array" ref="E62">INDEX('raw data'!A:A,B62-2,1)</f>
        <v>Dimitriou Alexandridou II,</v>
      </c>
      <c r="F62" s="6" t="str">
        <f t="array" ref="F62">INDEX('raw data'!A:A,B62-1,1)</f>
        <v>Marousi</v>
      </c>
      <c r="G62" s="6" t="str">
        <f t="array" ref="G62">INDEX('raw data'!A:A,B62+6,1)</f>
        <v>75 m²</v>
      </c>
      <c r="H62" s="25">
        <f ca="1">IFERROR(__xludf.DUMMYFUNCTION("split(G70,"" "")"),75)</f>
        <v>75</v>
      </c>
      <c r="I62" s="6" t="str">
        <f ca="1">IFERROR(__xludf.DUMMYFUNCTION("""COMPUTED_VALUE"""),"m²")</f>
        <v>m²</v>
      </c>
      <c r="J62" s="6">
        <f t="array" ref="J62">INDEX('raw data'!A:A,B62+4,1)</f>
        <v>1</v>
      </c>
      <c r="K62" s="25">
        <f t="array" ref="K62">INDEX('raw data'!A:A,B62+2,1)</f>
        <v>2</v>
      </c>
      <c r="L62" s="6" t="str">
        <f t="array" ref="L62">INDEX('raw data'!A:A,B62-1,1)</f>
        <v>Marousi</v>
      </c>
      <c r="M62" s="9">
        <f t="shared" ca="1" si="0"/>
        <v>16.133333333333333</v>
      </c>
      <c r="N62" s="6" t="str">
        <f t="shared" si="1"/>
        <v>Dimitriou Alexandridou II, Marousi, Athens</v>
      </c>
      <c r="O62" s="6" t="str">
        <f t="array" ref="O62">INDEX('raw data'!A:A,B62+11,1)</f>
        <v>Available 02 Mar 2025</v>
      </c>
      <c r="P62" s="17">
        <v>45718</v>
      </c>
      <c r="Q62">
        <f>_xlfn.XLOOKUP(A62, locations!A:A, locations!F:F, "NULL")</f>
        <v>38.041008599999998</v>
      </c>
      <c r="R62">
        <f>_xlfn.XLOOKUP(A62, locations!A:A, locations!G:G, "Not found")</f>
        <v>23.814216299999998</v>
      </c>
    </row>
    <row r="63" spans="1:18" ht="13">
      <c r="A63" s="11" t="s">
        <v>221</v>
      </c>
      <c r="B63" s="11">
        <f>MATCH(A63,'raw data'!A:A,0)</f>
        <v>12912</v>
      </c>
      <c r="C63" s="21">
        <f t="array" ref="C63">INDEX('raw data'!A:A,B63+8,1)</f>
        <v>1220</v>
      </c>
      <c r="D63" s="7" t="str">
        <f t="array" ref="D63">INDEX('raw data'!A:A,B63+10,1)</f>
        <v>excl. utilities</v>
      </c>
      <c r="E63" s="7" t="str">
        <f t="array" ref="E63">INDEX('raw data'!A:A,B63-2,1)</f>
        <v>Redestou I,</v>
      </c>
      <c r="F63" s="6" t="str">
        <f t="array" ref="F63">INDEX('raw data'!A:A,B63-1,1)</f>
        <v>Nea Smyrni</v>
      </c>
      <c r="G63" s="6" t="str">
        <f t="array" ref="G63">INDEX('raw data'!A:A,B63+6,1)</f>
        <v>60 m²</v>
      </c>
      <c r="H63" s="25">
        <f ca="1">IFERROR(__xludf.DUMMYFUNCTION("split(G71,"" "")"),60)</f>
        <v>60</v>
      </c>
      <c r="I63" s="6" t="str">
        <f ca="1">IFERROR(__xludf.DUMMYFUNCTION("""COMPUTED_VALUE"""),"m²")</f>
        <v>m²</v>
      </c>
      <c r="J63" s="6">
        <f t="array" ref="J63">INDEX('raw data'!A:A,B63+4,1)</f>
        <v>1</v>
      </c>
      <c r="K63" s="25">
        <f t="array" ref="K63">INDEX('raw data'!A:A,B63+2,1)</f>
        <v>1</v>
      </c>
      <c r="L63" s="6" t="str">
        <f t="array" ref="L63">INDEX('raw data'!A:A,B63-1,1)</f>
        <v>Nea Smyrni</v>
      </c>
      <c r="M63" s="9">
        <f t="shared" ca="1" si="0"/>
        <v>20.333333333333332</v>
      </c>
      <c r="N63" s="6" t="str">
        <f t="shared" si="1"/>
        <v>Redestou I, Nea Smyrni, Athens</v>
      </c>
      <c r="O63" s="6" t="str">
        <f t="array" ref="O63">INDEX('raw data'!A:A,B63+11,1)</f>
        <v>Available 13 Apr 2025</v>
      </c>
      <c r="P63" s="17">
        <v>45760</v>
      </c>
      <c r="Q63">
        <f>_xlfn.XLOOKUP(A63, locations!A:A, locations!F:F, "NULL")</f>
        <v>37.942588700000002</v>
      </c>
      <c r="R63">
        <f>_xlfn.XLOOKUP(A63, locations!A:A, locations!G:G, "Not found")</f>
        <v>23.7055392</v>
      </c>
    </row>
    <row r="64" spans="1:18" ht="13">
      <c r="A64" s="11" t="s">
        <v>224</v>
      </c>
      <c r="B64" s="11">
        <f>MATCH(A64,'raw data'!A:A,0)</f>
        <v>22450</v>
      </c>
      <c r="C64" s="21">
        <f t="array" ref="C64">INDEX('raw data'!A:A,B64+8,1)</f>
        <v>1220</v>
      </c>
      <c r="D64" s="7" t="str">
        <f t="array" ref="D64">INDEX('raw data'!A:A,B64+10,1)</f>
        <v>excl. utilities</v>
      </c>
      <c r="E64" s="7" t="str">
        <f t="array" ref="E64">INDEX('raw data'!A:A,B64-2,1)</f>
        <v>Spefsippou I,</v>
      </c>
      <c r="F64" s="6" t="str">
        <f t="array" ref="F64">INDEX('raw data'!A:A,B64-1,1)</f>
        <v>Kolonaki</v>
      </c>
      <c r="G64" s="6" t="str">
        <f t="array" ref="G64">INDEX('raw data'!A:A,B64+6,1)</f>
        <v>50 m²</v>
      </c>
      <c r="H64" s="25">
        <f ca="1">IFERROR(__xludf.DUMMYFUNCTION("split(G72,"" "")"),50)</f>
        <v>50</v>
      </c>
      <c r="I64" s="6" t="str">
        <f ca="1">IFERROR(__xludf.DUMMYFUNCTION("""COMPUTED_VALUE"""),"m²")</f>
        <v>m²</v>
      </c>
      <c r="J64" s="6">
        <f t="array" ref="J64">INDEX('raw data'!A:A,B64+4,1)</f>
        <v>1</v>
      </c>
      <c r="K64" s="25">
        <f t="array" ref="K64">INDEX('raw data'!A:A,B64+2,1)</f>
        <v>1</v>
      </c>
      <c r="L64" s="6" t="str">
        <f t="array" ref="L64">INDEX('raw data'!A:A,B64-1,1)</f>
        <v>Kolonaki</v>
      </c>
      <c r="M64" s="9">
        <f t="shared" ca="1" si="0"/>
        <v>24.4</v>
      </c>
      <c r="N64" s="6" t="str">
        <f t="shared" si="1"/>
        <v>Spefsippou I, Kolonaki, Athens</v>
      </c>
      <c r="O64" s="6" t="str">
        <f t="array" ref="O64">INDEX('raw data'!A:A,B64+11,1)</f>
        <v>Available 03 Feb 2026</v>
      </c>
      <c r="P64" s="17">
        <v>46056</v>
      </c>
      <c r="Q64">
        <f>_xlfn.XLOOKUP(A64, locations!A:A, locations!F:F, "NULL")</f>
        <v>37.978544800000002</v>
      </c>
      <c r="R64">
        <f>_xlfn.XLOOKUP(A64, locations!A:A, locations!G:G, "Not found")</f>
        <v>23.743474200000001</v>
      </c>
    </row>
    <row r="65" spans="1:18" ht="13">
      <c r="A65" s="11" t="s">
        <v>227</v>
      </c>
      <c r="B65" s="11">
        <f>MATCH(A65,'raw data'!A:A,0)</f>
        <v>17453</v>
      </c>
      <c r="C65" s="21">
        <f t="array" ref="C65">INDEX('raw data'!A:A,B65+8,1)</f>
        <v>1230</v>
      </c>
      <c r="D65" s="7" t="str">
        <f t="array" ref="D65">INDEX('raw data'!A:A,B65+10,1)</f>
        <v>incl. utilities</v>
      </c>
      <c r="E65" s="7" t="str">
        <f t="array" ref="E65">INDEX('raw data'!A:A,B65-2,1)</f>
        <v>Dafnis,</v>
      </c>
      <c r="F65" s="6" t="str">
        <f t="array" ref="F65">INDEX('raw data'!A:A,B65-1,1)</f>
        <v>Marousi</v>
      </c>
      <c r="G65" s="6" t="str">
        <f t="array" ref="G65">INDEX('raw data'!A:A,B65+6,1)</f>
        <v>57 m²</v>
      </c>
      <c r="H65" s="25">
        <f ca="1">IFERROR(__xludf.DUMMYFUNCTION("split(G73,"" "")"),57)</f>
        <v>57</v>
      </c>
      <c r="I65" s="6" t="str">
        <f ca="1">IFERROR(__xludf.DUMMYFUNCTION("""COMPUTED_VALUE"""),"m²")</f>
        <v>m²</v>
      </c>
      <c r="J65" s="6">
        <f t="array" ref="J65">INDEX('raw data'!A:A,B65+4,1)</f>
        <v>1</v>
      </c>
      <c r="K65" s="25">
        <f t="array" ref="K65">INDEX('raw data'!A:A,B65+2,1)</f>
        <v>1</v>
      </c>
      <c r="L65" s="6" t="str">
        <f t="array" ref="L65">INDEX('raw data'!A:A,B65-1,1)</f>
        <v>Marousi</v>
      </c>
      <c r="M65" s="9">
        <f t="shared" ca="1" si="0"/>
        <v>21.578947368421051</v>
      </c>
      <c r="N65" s="6" t="str">
        <f t="shared" si="1"/>
        <v>Dafnis, Marousi, Athens</v>
      </c>
      <c r="O65" s="6" t="str">
        <f t="array" ref="O65">INDEX('raw data'!A:A,B65+11,1)</f>
        <v>Available 05 Jul 2025</v>
      </c>
      <c r="P65" s="17">
        <v>45843</v>
      </c>
      <c r="Q65">
        <f>_xlfn.XLOOKUP(A65, locations!A:A, locations!F:F, "NULL")</f>
        <v>38.046310099999999</v>
      </c>
      <c r="R65">
        <f>_xlfn.XLOOKUP(A65, locations!A:A, locations!G:G, "Not found")</f>
        <v>23.8074163</v>
      </c>
    </row>
    <row r="66" spans="1:18" ht="13">
      <c r="A66" s="11" t="s">
        <v>230</v>
      </c>
      <c r="B66" s="11">
        <f>MATCH(A66,'raw data'!A:A,0)</f>
        <v>16119</v>
      </c>
      <c r="C66" s="21">
        <f t="array" ref="C66">INDEX('raw data'!A:A,B66+8,1)</f>
        <v>1240</v>
      </c>
      <c r="D66" s="7" t="str">
        <f t="array" ref="D66">INDEX('raw data'!A:A,B66+10,1)</f>
        <v>excl. utilities</v>
      </c>
      <c r="E66" s="7" t="str">
        <f t="array" ref="E66">INDEX('raw data'!A:A,B66-2,1)</f>
        <v>Pontou I,</v>
      </c>
      <c r="F66" s="6" t="str">
        <f t="array" ref="F66">INDEX('raw data'!A:A,B66-1,1)</f>
        <v>Kifisia</v>
      </c>
      <c r="G66" s="6" t="str">
        <f t="array" ref="G66">INDEX('raw data'!A:A,B66+6,1)</f>
        <v>65 m²</v>
      </c>
      <c r="H66" s="25">
        <f ca="1">IFERROR(__xludf.DUMMYFUNCTION("split(G74,"" "")"),65)</f>
        <v>65</v>
      </c>
      <c r="I66" s="6" t="str">
        <f ca="1">IFERROR(__xludf.DUMMYFUNCTION("""COMPUTED_VALUE"""),"m²")</f>
        <v>m²</v>
      </c>
      <c r="J66" s="6">
        <f t="array" ref="J66">INDEX('raw data'!A:A,B66+4,1)</f>
        <v>1</v>
      </c>
      <c r="K66" s="25">
        <f t="array" ref="K66">INDEX('raw data'!A:A,B66+2,1)</f>
        <v>1</v>
      </c>
      <c r="L66" s="6" t="str">
        <f t="array" ref="L66">INDEX('raw data'!A:A,B66-1,1)</f>
        <v>Kifisia</v>
      </c>
      <c r="M66" s="9">
        <f t="shared" ca="1" si="0"/>
        <v>19.076923076923077</v>
      </c>
      <c r="N66" s="6" t="str">
        <f t="shared" si="1"/>
        <v>Pontou I, Kifisia, Athens</v>
      </c>
      <c r="O66" s="6" t="str">
        <f t="array" ref="O66">INDEX('raw data'!A:A,B66+11,1)</f>
        <v>Available 17 Jun 2025</v>
      </c>
      <c r="P66" s="17">
        <v>45825</v>
      </c>
      <c r="Q66">
        <f>_xlfn.XLOOKUP(A66, locations!A:A, locations!F:F, "NULL")</f>
        <v>37.981441500000003</v>
      </c>
      <c r="R66">
        <f>_xlfn.XLOOKUP(A66, locations!A:A, locations!G:G, "Not found")</f>
        <v>23.7602552</v>
      </c>
    </row>
    <row r="67" spans="1:18" ht="13">
      <c r="A67" s="11" t="s">
        <v>233</v>
      </c>
      <c r="B67" s="11">
        <f>MATCH(A67,'raw data'!A:A,0)</f>
        <v>18482</v>
      </c>
      <c r="C67" s="21">
        <f t="array" ref="C67">INDEX('raw data'!A:A,B67+8,1)</f>
        <v>1240</v>
      </c>
      <c r="D67" s="7" t="str">
        <f t="array" ref="D67">INDEX('raw data'!A:A,B67+10,1)</f>
        <v>excl. utilities</v>
      </c>
      <c r="E67" s="7" t="str">
        <f t="array" ref="E67">INDEX('raw data'!A:A,B67-2,1)</f>
        <v>Dinokratous IV,</v>
      </c>
      <c r="F67" s="6" t="str">
        <f t="array" ref="F67">INDEX('raw data'!A:A,B67-1,1)</f>
        <v>Kolonaki</v>
      </c>
      <c r="G67" s="6" t="str">
        <f t="array" ref="G67">INDEX('raw data'!A:A,B67+6,1)</f>
        <v>50 m²</v>
      </c>
      <c r="H67" s="25">
        <f ca="1">IFERROR(__xludf.DUMMYFUNCTION("split(G75,"" "")"),50)</f>
        <v>50</v>
      </c>
      <c r="I67" s="6" t="str">
        <f ca="1">IFERROR(__xludf.DUMMYFUNCTION("""COMPUTED_VALUE"""),"m²")</f>
        <v>m²</v>
      </c>
      <c r="J67" s="6">
        <f t="array" ref="J67">INDEX('raw data'!A:A,B67+4,1)</f>
        <v>1</v>
      </c>
      <c r="K67" s="25">
        <f t="array" ref="K67">INDEX('raw data'!A:A,B67+2,1)</f>
        <v>1</v>
      </c>
      <c r="L67" s="6" t="str">
        <f t="array" ref="L67">INDEX('raw data'!A:A,B67-1,1)</f>
        <v>Kolonaki</v>
      </c>
      <c r="M67" s="9">
        <f t="shared" ca="1" si="0"/>
        <v>24.8</v>
      </c>
      <c r="N67" s="6" t="str">
        <f t="shared" si="1"/>
        <v>Dinokratous IV, Kolonaki, Athens</v>
      </c>
      <c r="O67" s="6" t="str">
        <f t="array" ref="O67">INDEX('raw data'!A:A,B67+11,1)</f>
        <v>Available 02 Aug 2025</v>
      </c>
      <c r="P67" s="17">
        <v>45871</v>
      </c>
      <c r="Q67">
        <f>_xlfn.XLOOKUP(A67, locations!A:A, locations!F:F, "NULL")</f>
        <v>37.980324199999998</v>
      </c>
      <c r="R67">
        <f>_xlfn.XLOOKUP(A67, locations!A:A, locations!G:G, "Not found")</f>
        <v>23.747664400000001</v>
      </c>
    </row>
    <row r="68" spans="1:18" ht="13">
      <c r="A68" s="11" t="s">
        <v>236</v>
      </c>
      <c r="B68" s="11">
        <f>MATCH(A68,'raw data'!A:A,0)</f>
        <v>1599</v>
      </c>
      <c r="C68" s="21">
        <f t="array" ref="C68">INDEX('raw data'!A:A,B68+8,1)</f>
        <v>1260</v>
      </c>
      <c r="D68" s="7" t="str">
        <f t="array" ref="D68">INDEX('raw data'!A:A,B68+10,1)</f>
        <v>incl. utilities</v>
      </c>
      <c r="E68" s="7" t="str">
        <f t="array" ref="E68">INDEX('raw data'!A:A,B68-2,1)</f>
        <v>Leoforos Kifisias,</v>
      </c>
      <c r="F68" s="6" t="str">
        <f t="array" ref="F68">INDEX('raw data'!A:A,B68-1,1)</f>
        <v>Neo Psychiko</v>
      </c>
      <c r="G68" s="6" t="str">
        <f t="array" ref="G68">INDEX('raw data'!A:A,B68+6,1)</f>
        <v>55 m²</v>
      </c>
      <c r="H68" s="25">
        <f ca="1">IFERROR(__xludf.DUMMYFUNCTION("split(G76,"" "")"),55)</f>
        <v>55</v>
      </c>
      <c r="I68" s="6" t="str">
        <f ca="1">IFERROR(__xludf.DUMMYFUNCTION("""COMPUTED_VALUE"""),"m²")</f>
        <v>m²</v>
      </c>
      <c r="J68" s="6">
        <f t="array" ref="J68">INDEX('raw data'!A:A,B68+4,1)</f>
        <v>1</v>
      </c>
      <c r="K68" s="25">
        <f t="array" ref="K68">INDEX('raw data'!A:A,B68+2,1)</f>
        <v>1</v>
      </c>
      <c r="L68" s="6" t="str">
        <f t="array" ref="L68">INDEX('raw data'!A:A,B68-1,1)</f>
        <v>Neo Psychiko</v>
      </c>
      <c r="M68" s="9">
        <f t="shared" ca="1" si="0"/>
        <v>22.90909090909091</v>
      </c>
      <c r="N68" s="6" t="str">
        <f t="shared" si="1"/>
        <v>Leoforos Kifisias, Neo Psychiko, Athens</v>
      </c>
      <c r="O68" s="6" t="str">
        <f t="array" ref="O68">INDEX('raw data'!A:A,B68+11,1)</f>
        <v>Available 06 Nov 2024</v>
      </c>
      <c r="P68" s="17">
        <v>45602</v>
      </c>
      <c r="Q68">
        <f>_xlfn.XLOOKUP(A68, locations!A:A, locations!F:F, "NULL")</f>
        <v>38.004685700000003</v>
      </c>
      <c r="R68">
        <f>_xlfn.XLOOKUP(A68, locations!A:A, locations!G:G, "Not found")</f>
        <v>23.775481200000002</v>
      </c>
    </row>
    <row r="69" spans="1:18" ht="13">
      <c r="A69" s="11" t="s">
        <v>3227</v>
      </c>
      <c r="B69" s="11">
        <f>MATCH(A69,'raw data'!A:A,0)</f>
        <v>9128</v>
      </c>
      <c r="C69" s="21">
        <f t="array" ref="C69">INDEX('raw data'!A:A,B69+8,1)</f>
        <v>1260</v>
      </c>
      <c r="D69" s="7" t="str">
        <f t="array" ref="D69">INDEX('raw data'!A:A,B69+10,1)</f>
        <v>incl. utilities</v>
      </c>
      <c r="E69" s="7" t="str">
        <f t="array" ref="E69">INDEX('raw data'!A:A,B69-2,1)</f>
        <v>Areos,</v>
      </c>
      <c r="F69" s="6" t="str">
        <f t="array" ref="F69">INDEX('raw data'!A:A,B69-1,1)</f>
        <v>Marousi</v>
      </c>
      <c r="G69" s="6" t="str">
        <f t="array" ref="G69">INDEX('raw data'!A:A,B69+6,1)</f>
        <v>120 m²</v>
      </c>
      <c r="H69" s="25">
        <f ca="1">IFERROR(__xludf.DUMMYFUNCTION("split(G77,"" "")"),120)</f>
        <v>120</v>
      </c>
      <c r="I69" s="6" t="str">
        <f ca="1">IFERROR(__xludf.DUMMYFUNCTION("""COMPUTED_VALUE"""),"m²")</f>
        <v>m²</v>
      </c>
      <c r="J69" s="6">
        <f t="array" ref="J69">INDEX('raw data'!A:A,B69+4,1)</f>
        <v>2</v>
      </c>
      <c r="K69" s="25">
        <f t="array" ref="K69">INDEX('raw data'!A:A,B69+2,1)</f>
        <v>3</v>
      </c>
      <c r="L69" s="6" t="str">
        <f t="array" ref="L69">INDEX('raw data'!A:A,B69-1,1)</f>
        <v>Marousi</v>
      </c>
      <c r="M69" s="9">
        <f t="shared" ca="1" si="0"/>
        <v>10.5</v>
      </c>
      <c r="N69" s="6" t="str">
        <f t="shared" si="1"/>
        <v>Areos, Marousi, Athens</v>
      </c>
      <c r="O69" s="6" t="str">
        <f t="array" ref="O69">INDEX('raw data'!A:A,B69+11,1)</f>
        <v>Available 05 Feb 2025</v>
      </c>
      <c r="P69" s="17">
        <v>45693</v>
      </c>
      <c r="Q69">
        <f>_xlfn.XLOOKUP(A69, locations!A:A, locations!F:F, "NULL")</f>
        <v>38.046310099999999</v>
      </c>
      <c r="R69">
        <f>_xlfn.XLOOKUP(A69, locations!A:A, locations!G:G, "Not found")</f>
        <v>23.8074163</v>
      </c>
    </row>
    <row r="70" spans="1:18" ht="13">
      <c r="A70" s="11" t="s">
        <v>967</v>
      </c>
      <c r="B70" s="11">
        <f>MATCH(A70,'raw data'!A:A,0)</f>
        <v>14383</v>
      </c>
      <c r="C70" s="21">
        <f t="array" ref="C70">INDEX('raw data'!A:A,B70+8,1)</f>
        <v>1270</v>
      </c>
      <c r="D70" s="7" t="str">
        <f t="array" ref="D70">INDEX('raw data'!A:A,B70+10,1)</f>
        <v>excl. utilities</v>
      </c>
      <c r="E70" s="7" t="str">
        <f t="array" ref="E70">INDEX('raw data'!A:A,B70-2,1)</f>
        <v>Etolias,</v>
      </c>
      <c r="F70" s="6" t="str">
        <f t="array" ref="F70">INDEX('raw data'!A:A,B70-1,1)</f>
        <v>Agia Paraskevi</v>
      </c>
      <c r="G70" s="6" t="str">
        <f t="array" ref="G70">INDEX('raw data'!A:A,B70+6,1)</f>
        <v>90 m²</v>
      </c>
      <c r="H70" s="25">
        <f ca="1">IFERROR(__xludf.DUMMYFUNCTION("split(G78,"" "")"),90)</f>
        <v>90</v>
      </c>
      <c r="I70" s="6" t="str">
        <f ca="1">IFERROR(__xludf.DUMMYFUNCTION("""COMPUTED_VALUE"""),"m²")</f>
        <v>m²</v>
      </c>
      <c r="J70" s="6" t="str">
        <f t="array" ref="J70">INDEX('raw data'!A:A,B70+4,1)</f>
        <v>1, 1 WC</v>
      </c>
      <c r="K70" s="25">
        <f t="array" ref="K70">INDEX('raw data'!A:A,B70+2,1)</f>
        <v>2</v>
      </c>
      <c r="L70" s="6" t="str">
        <f t="array" ref="L70">INDEX('raw data'!A:A,B70-1,1)</f>
        <v>Agia Paraskevi</v>
      </c>
      <c r="M70" s="9">
        <f t="shared" ca="1" si="0"/>
        <v>14.111111111111111</v>
      </c>
      <c r="N70" s="6" t="str">
        <f t="shared" si="1"/>
        <v>Etolias, Agia Paraskevi, Athens</v>
      </c>
      <c r="O70" s="6" t="str">
        <f t="array" ref="O70">INDEX('raw data'!A:A,B70+11,1)</f>
        <v>Available 16 May 2025</v>
      </c>
      <c r="P70" s="17">
        <v>45793</v>
      </c>
      <c r="Q70">
        <f>_xlfn.XLOOKUP(A70, locations!A:A, locations!F:F, "NULL")</f>
        <v>38.006709600000001</v>
      </c>
      <c r="R70">
        <f>_xlfn.XLOOKUP(A70, locations!A:A, locations!G:G, "Not found")</f>
        <v>23.813691500000001</v>
      </c>
    </row>
    <row r="71" spans="1:18" ht="13">
      <c r="A71" s="11" t="s">
        <v>239</v>
      </c>
      <c r="B71" s="11">
        <f>MATCH(A71,'raw data'!A:A,0)</f>
        <v>1198</v>
      </c>
      <c r="C71" s="21">
        <f t="array" ref="C71">INDEX('raw data'!A:A,B71+8,1)</f>
        <v>1280</v>
      </c>
      <c r="D71" s="7" t="str">
        <f t="array" ref="D71">INDEX('raw data'!A:A,B71+10,1)</f>
        <v>excl. utilities</v>
      </c>
      <c r="E71" s="7" t="str">
        <f t="array" ref="E71">INDEX('raw data'!A:A,B71-2,1)</f>
        <v>Efkalipton III,</v>
      </c>
      <c r="F71" s="6" t="str">
        <f t="array" ref="F71">INDEX('raw data'!A:A,B71-1,1)</f>
        <v>Agia Paraskevi</v>
      </c>
      <c r="G71" s="6" t="str">
        <f t="array" ref="G71">INDEX('raw data'!A:A,B71+6,1)</f>
        <v>50 m²</v>
      </c>
      <c r="H71" s="25">
        <f ca="1">IFERROR(__xludf.DUMMYFUNCTION("split(G79,"" "")"),50)</f>
        <v>50</v>
      </c>
      <c r="I71" s="6" t="str">
        <f ca="1">IFERROR(__xludf.DUMMYFUNCTION("""COMPUTED_VALUE"""),"m²")</f>
        <v>m²</v>
      </c>
      <c r="J71" s="6">
        <f t="array" ref="J71">INDEX('raw data'!A:A,B71+4,1)</f>
        <v>1</v>
      </c>
      <c r="K71" s="25">
        <f t="array" ref="K71">INDEX('raw data'!A:A,B71+2,1)</f>
        <v>1</v>
      </c>
      <c r="L71" s="6" t="str">
        <f t="array" ref="L71">INDEX('raw data'!A:A,B71-1,1)</f>
        <v>Agia Paraskevi</v>
      </c>
      <c r="M71" s="9">
        <f t="shared" ca="1" si="0"/>
        <v>25.6</v>
      </c>
      <c r="N71" s="6" t="str">
        <f t="shared" si="1"/>
        <v>Efkalipton III, Agia Paraskevi, Athens</v>
      </c>
      <c r="O71" s="6" t="str">
        <f t="array" ref="O71">INDEX('raw data'!A:A,B71+11,1)</f>
        <v>Available 02 Nov 2024</v>
      </c>
      <c r="P71" s="17">
        <v>45598</v>
      </c>
      <c r="Q71">
        <f>_xlfn.XLOOKUP(A71, locations!A:A, locations!F:F, "NULL")</f>
        <v>38.010921199999999</v>
      </c>
      <c r="R71">
        <f>_xlfn.XLOOKUP(A71, locations!A:A, locations!G:G, "Not found")</f>
        <v>23.834466899999999</v>
      </c>
    </row>
    <row r="72" spans="1:18" ht="13">
      <c r="A72" s="11" t="s">
        <v>970</v>
      </c>
      <c r="B72" s="11">
        <f>MATCH(A72,'raw data'!A:A,0)</f>
        <v>14202</v>
      </c>
      <c r="C72" s="21">
        <f t="array" ref="C72">INDEX('raw data'!A:A,B72+8,1)</f>
        <v>1290</v>
      </c>
      <c r="D72" s="7" t="str">
        <f t="array" ref="D72">INDEX('raw data'!A:A,B72+10,1)</f>
        <v>excl. utilities</v>
      </c>
      <c r="E72" s="7" t="str">
        <f t="array" ref="E72">INDEX('raw data'!A:A,B72-2,1)</f>
        <v>Europe III,</v>
      </c>
      <c r="F72" s="6" t="str">
        <f t="array" ref="F72">INDEX('raw data'!A:A,B72-1,1)</f>
        <v>Marousi</v>
      </c>
      <c r="G72" s="6" t="str">
        <f t="array" ref="G72">INDEX('raw data'!A:A,B72+6,1)</f>
        <v>77 m²</v>
      </c>
      <c r="H72" s="25">
        <f ca="1">IFERROR(__xludf.DUMMYFUNCTION("split(G80,"" "")"),77)</f>
        <v>77</v>
      </c>
      <c r="I72" s="6" t="str">
        <f ca="1">IFERROR(__xludf.DUMMYFUNCTION("""COMPUTED_VALUE"""),"m²")</f>
        <v>m²</v>
      </c>
      <c r="J72" s="6">
        <f t="array" ref="J72">INDEX('raw data'!A:A,B72+4,1)</f>
        <v>1</v>
      </c>
      <c r="K72" s="25">
        <f t="array" ref="K72">INDEX('raw data'!A:A,B72+2,1)</f>
        <v>2</v>
      </c>
      <c r="L72" s="6" t="str">
        <f t="array" ref="L72">INDEX('raw data'!A:A,B72-1,1)</f>
        <v>Marousi</v>
      </c>
      <c r="M72" s="9">
        <f t="shared" ca="1" si="0"/>
        <v>16.753246753246753</v>
      </c>
      <c r="N72" s="6" t="str">
        <f t="shared" si="1"/>
        <v>Europe III, Marousi, Athens</v>
      </c>
      <c r="O72" s="6" t="str">
        <f t="array" ref="O72">INDEX('raw data'!A:A,B72+11,1)</f>
        <v>Available 11 May 2025</v>
      </c>
      <c r="P72" s="17">
        <v>45788</v>
      </c>
      <c r="Q72">
        <f>_xlfn.XLOOKUP(A72, locations!A:A, locations!F:F, "NULL")</f>
        <v>38.046310099999999</v>
      </c>
      <c r="R72">
        <f>_xlfn.XLOOKUP(A72, locations!A:A, locations!G:G, "Not found")</f>
        <v>23.8074163</v>
      </c>
    </row>
    <row r="73" spans="1:18" ht="13">
      <c r="A73" s="11" t="s">
        <v>973</v>
      </c>
      <c r="B73" s="11">
        <f>MATCH(A73,'raw data'!A:A,0)</f>
        <v>18162</v>
      </c>
      <c r="C73" s="21">
        <f t="array" ref="C73">INDEX('raw data'!A:A,B73+8,1)</f>
        <v>1290</v>
      </c>
      <c r="D73" s="7" t="str">
        <f t="array" ref="D73">INDEX('raw data'!A:A,B73+10,1)</f>
        <v>excl. utilities</v>
      </c>
      <c r="E73" s="7" t="str">
        <f t="array" ref="E73">INDEX('raw data'!A:A,B73-2,1)</f>
        <v>Koritsas VI,</v>
      </c>
      <c r="F73" s="6" t="str">
        <f t="array" ref="F73">INDEX('raw data'!A:A,B73-1,1)</f>
        <v>Melissia</v>
      </c>
      <c r="G73" s="6" t="str">
        <f t="array" ref="G73">INDEX('raw data'!A:A,B73+6,1)</f>
        <v>87 m²</v>
      </c>
      <c r="H73" s="25">
        <f ca="1">IFERROR(__xludf.DUMMYFUNCTION("split(G81,"" "")"),87)</f>
        <v>87</v>
      </c>
      <c r="I73" s="6" t="str">
        <f ca="1">IFERROR(__xludf.DUMMYFUNCTION("""COMPUTED_VALUE"""),"m²")</f>
        <v>m²</v>
      </c>
      <c r="J73" s="6">
        <f t="array" ref="J73">INDEX('raw data'!A:A,B73+4,1)</f>
        <v>1</v>
      </c>
      <c r="K73" s="25">
        <f t="array" ref="K73">INDEX('raw data'!A:A,B73+2,1)</f>
        <v>2</v>
      </c>
      <c r="L73" s="6" t="str">
        <f t="array" ref="L73">INDEX('raw data'!A:A,B73-1,1)</f>
        <v>Melissia</v>
      </c>
      <c r="M73" s="9">
        <f t="shared" ca="1" si="0"/>
        <v>14.827586206896552</v>
      </c>
      <c r="N73" s="6" t="str">
        <f t="shared" si="1"/>
        <v>Koritsas VI, Melissia, Athens</v>
      </c>
      <c r="O73" s="6" t="str">
        <f t="array" ref="O73">INDEX('raw data'!A:A,B73+11,1)</f>
        <v>Available 26 Jul 2025</v>
      </c>
      <c r="P73" s="17">
        <v>45864</v>
      </c>
      <c r="Q73">
        <f>_xlfn.XLOOKUP(A73, locations!A:A, locations!F:F, "NULL")</f>
        <v>38.052759100000003</v>
      </c>
      <c r="R73">
        <f>_xlfn.XLOOKUP(A73, locations!A:A, locations!G:G, "Not found")</f>
        <v>23.8289717</v>
      </c>
    </row>
    <row r="74" spans="1:18" ht="13">
      <c r="A74" s="11" t="s">
        <v>976</v>
      </c>
      <c r="B74" s="11">
        <f>MATCH(A74,'raw data'!A:A,0)</f>
        <v>12962</v>
      </c>
      <c r="C74" s="21">
        <f t="array" ref="C74">INDEX('raw data'!A:A,B74+8,1)</f>
        <v>1310</v>
      </c>
      <c r="D74" s="7" t="str">
        <f t="array" ref="D74">INDEX('raw data'!A:A,B74+10,1)</f>
        <v>excl. utilities</v>
      </c>
      <c r="E74" s="7" t="str">
        <f t="array" ref="E74">INDEX('raw data'!A:A,B74-2,1)</f>
        <v>Megalou Alexandrou IV,</v>
      </c>
      <c r="F74" s="6" t="str">
        <f t="array" ref="F74">INDEX('raw data'!A:A,B74-1,1)</f>
        <v>Marousi</v>
      </c>
      <c r="G74" s="6" t="str">
        <f t="array" ref="G74">INDEX('raw data'!A:A,B74+6,1)</f>
        <v>100 m²</v>
      </c>
      <c r="H74" s="25">
        <f ca="1">IFERROR(__xludf.DUMMYFUNCTION("split(G82,"" "")"),100)</f>
        <v>100</v>
      </c>
      <c r="I74" s="6" t="str">
        <f ca="1">IFERROR(__xludf.DUMMYFUNCTION("""COMPUTED_VALUE"""),"m²")</f>
        <v>m²</v>
      </c>
      <c r="J74" s="6">
        <f t="array" ref="J74">INDEX('raw data'!A:A,B74+4,1)</f>
        <v>1</v>
      </c>
      <c r="K74" s="25">
        <f t="array" ref="K74">INDEX('raw data'!A:A,B74+2,1)</f>
        <v>2</v>
      </c>
      <c r="L74" s="6" t="str">
        <f t="array" ref="L74">INDEX('raw data'!A:A,B74-1,1)</f>
        <v>Marousi</v>
      </c>
      <c r="M74" s="9">
        <f t="shared" ca="1" si="0"/>
        <v>13.1</v>
      </c>
      <c r="N74" s="6" t="str">
        <f t="shared" si="1"/>
        <v>Megalou Alexandrou IV, Marousi, Athens</v>
      </c>
      <c r="O74" s="6" t="str">
        <f t="array" ref="O74">INDEX('raw data'!A:A,B74+11,1)</f>
        <v>Available 15 Apr 2025</v>
      </c>
      <c r="P74" s="17">
        <v>45762</v>
      </c>
      <c r="Q74">
        <f>_xlfn.XLOOKUP(A74, locations!A:A, locations!F:F, "NULL")</f>
        <v>37.982634400000002</v>
      </c>
      <c r="R74">
        <f>_xlfn.XLOOKUP(A74, locations!A:A, locations!G:G, "Not found")</f>
        <v>23.716653900000001</v>
      </c>
    </row>
    <row r="75" spans="1:18" ht="13">
      <c r="A75" s="11" t="s">
        <v>979</v>
      </c>
      <c r="B75" s="11">
        <f>MATCH(A75,'raw data'!A:A,0)</f>
        <v>22866</v>
      </c>
      <c r="C75" s="21">
        <f t="array" ref="C75">INDEX('raw data'!A:A,B75+8,1)</f>
        <v>1330</v>
      </c>
      <c r="D75" s="7" t="str">
        <f t="array" ref="D75">INDEX('raw data'!A:A,B75+10,1)</f>
        <v>excl. utilities</v>
      </c>
      <c r="E75" s="7" t="str">
        <f t="array" ref="E75">INDEX('raw data'!A:A,B75-2,1)</f>
        <v>Perikleous Av. II,</v>
      </c>
      <c r="F75" s="6" t="str">
        <f t="array" ref="F75">INDEX('raw data'!A:A,B75-1,1)</f>
        <v>Cholargos</v>
      </c>
      <c r="G75" s="6" t="str">
        <f t="array" ref="G75">INDEX('raw data'!A:A,B75+6,1)</f>
        <v>100 m²</v>
      </c>
      <c r="H75" s="25">
        <f ca="1">IFERROR(__xludf.DUMMYFUNCTION("split(G83,"" "")"),100)</f>
        <v>100</v>
      </c>
      <c r="I75" s="6" t="str">
        <f ca="1">IFERROR(__xludf.DUMMYFUNCTION("""COMPUTED_VALUE"""),"m²")</f>
        <v>m²</v>
      </c>
      <c r="J75" s="6">
        <f t="array" ref="J75">INDEX('raw data'!A:A,B75+4,1)</f>
        <v>1</v>
      </c>
      <c r="K75" s="25">
        <f t="array" ref="K75">INDEX('raw data'!A:A,B75+2,1)</f>
        <v>2</v>
      </c>
      <c r="L75" s="6" t="str">
        <f t="array" ref="L75">INDEX('raw data'!A:A,B75-1,1)</f>
        <v>Cholargos</v>
      </c>
      <c r="M75" s="9">
        <f t="shared" ca="1" si="0"/>
        <v>13.3</v>
      </c>
      <c r="N75" s="6" t="str">
        <f t="shared" si="1"/>
        <v>Perikleous Av. II, Cholargos, Athens</v>
      </c>
      <c r="O75" s="6" t="str">
        <f t="array" ref="O75">INDEX('raw data'!A:A,B75+11,1)</f>
        <v>Available 21 Aug 2026</v>
      </c>
      <c r="P75" s="17">
        <v>46255</v>
      </c>
      <c r="Q75">
        <f>_xlfn.XLOOKUP(A75, locations!A:A, locations!F:F, "NULL")</f>
        <v>37.998818800000002</v>
      </c>
      <c r="R75">
        <f>_xlfn.XLOOKUP(A75, locations!A:A, locations!G:G, "Not found")</f>
        <v>23.7992025</v>
      </c>
    </row>
    <row r="76" spans="1:18" ht="13">
      <c r="A76" s="11" t="s">
        <v>982</v>
      </c>
      <c r="B76" s="11">
        <f>MATCH(A76,'raw data'!A:A,0)</f>
        <v>20813</v>
      </c>
      <c r="C76" s="21">
        <f t="array" ref="C76">INDEX('raw data'!A:A,B76+8,1)</f>
        <v>1350</v>
      </c>
      <c r="D76" s="7" t="str">
        <f t="array" ref="D76">INDEX('raw data'!A:A,B76+10,1)</f>
        <v>incl. utilities</v>
      </c>
      <c r="E76" s="7" t="str">
        <f t="array" ref="E76">INDEX('raw data'!A:A,B76-2,1)</f>
        <v>Chilonos,</v>
      </c>
      <c r="F76" s="6" t="str">
        <f t="array" ref="F76">INDEX('raw data'!A:A,B76-1,1)</f>
        <v>Chalandri</v>
      </c>
      <c r="G76" s="6" t="str">
        <f t="array" ref="G76">INDEX('raw data'!A:A,B76+6,1)</f>
        <v>85 m²</v>
      </c>
      <c r="H76" s="25">
        <f ca="1">IFERROR(__xludf.DUMMYFUNCTION("split(G84,"" "")"),85)</f>
        <v>85</v>
      </c>
      <c r="I76" s="6" t="str">
        <f ca="1">IFERROR(__xludf.DUMMYFUNCTION("""COMPUTED_VALUE"""),"m²")</f>
        <v>m²</v>
      </c>
      <c r="J76" s="6">
        <f t="array" ref="J76">INDEX('raw data'!A:A,B76+4,1)</f>
        <v>1</v>
      </c>
      <c r="K76" s="25">
        <f t="array" ref="K76">INDEX('raw data'!A:A,B76+2,1)</f>
        <v>2</v>
      </c>
      <c r="L76" s="6" t="str">
        <f t="array" ref="L76">INDEX('raw data'!A:A,B76-1,1)</f>
        <v>Chalandri</v>
      </c>
      <c r="M76" s="9">
        <f t="shared" ca="1" si="0"/>
        <v>15.882352941176471</v>
      </c>
      <c r="N76" s="6" t="str">
        <f t="shared" si="1"/>
        <v>Chilonos, Chalandri, Athens</v>
      </c>
      <c r="O76" s="6" t="str">
        <f t="array" ref="O76">INDEX('raw data'!A:A,B76+11,1)</f>
        <v>Available 17 Oct 2025</v>
      </c>
      <c r="P76" s="17">
        <v>45947</v>
      </c>
      <c r="Q76">
        <f>_xlfn.XLOOKUP(A76, locations!A:A, locations!F:F, "NULL")</f>
        <v>37.988497299999999</v>
      </c>
      <c r="R76">
        <f>_xlfn.XLOOKUP(A76, locations!A:A, locations!G:G, "Not found")</f>
        <v>23.710780199999999</v>
      </c>
    </row>
    <row r="77" spans="1:18" ht="13">
      <c r="A77" s="11" t="s">
        <v>985</v>
      </c>
      <c r="B77" s="11">
        <f>MATCH(A77,'raw data'!A:A,0)</f>
        <v>11346</v>
      </c>
      <c r="C77" s="21">
        <f t="array" ref="C77">INDEX('raw data'!A:A,B77+8,1)</f>
        <v>1370</v>
      </c>
      <c r="D77" s="7" t="str">
        <f t="array" ref="D77">INDEX('raw data'!A:A,B77+10,1)</f>
        <v>excl. utilities</v>
      </c>
      <c r="E77" s="7" t="str">
        <f t="array" ref="E77">INDEX('raw data'!A:A,B77-2,1)</f>
        <v>Vasileos Alexandrou I,</v>
      </c>
      <c r="F77" s="6" t="str">
        <f t="array" ref="F77">INDEX('raw data'!A:A,B77-1,1)</f>
        <v>Marousi</v>
      </c>
      <c r="G77" s="6" t="str">
        <f t="array" ref="G77">INDEX('raw data'!A:A,B77+6,1)</f>
        <v>100 m²</v>
      </c>
      <c r="H77" s="25">
        <f ca="1">IFERROR(__xludf.DUMMYFUNCTION("split(G85,"" "")"),100)</f>
        <v>100</v>
      </c>
      <c r="I77" s="6" t="str">
        <f ca="1">IFERROR(__xludf.DUMMYFUNCTION("""COMPUTED_VALUE"""),"m²")</f>
        <v>m²</v>
      </c>
      <c r="J77" s="6" t="str">
        <f t="array" ref="J77">INDEX('raw data'!A:A,B77+4,1)</f>
        <v>1, 1 WC</v>
      </c>
      <c r="K77" s="25">
        <f t="array" ref="K77">INDEX('raw data'!A:A,B77+2,1)</f>
        <v>2</v>
      </c>
      <c r="L77" s="6" t="str">
        <f t="array" ref="L77">INDEX('raw data'!A:A,B77-1,1)</f>
        <v>Marousi</v>
      </c>
      <c r="M77" s="9">
        <f t="shared" ca="1" si="0"/>
        <v>13.7</v>
      </c>
      <c r="N77" s="6" t="str">
        <f t="shared" si="1"/>
        <v>Vasileos Alexandrou I, Marousi, Athens</v>
      </c>
      <c r="O77" s="6" t="str">
        <f t="array" ref="O77">INDEX('raw data'!A:A,B77+11,1)</f>
        <v>Available 17 Mar 2025</v>
      </c>
      <c r="P77" s="17">
        <v>45733</v>
      </c>
      <c r="Q77">
        <f>_xlfn.XLOOKUP(A77, locations!A:A, locations!F:F, "NULL")</f>
        <v>38.061323000000002</v>
      </c>
      <c r="R77">
        <f>_xlfn.XLOOKUP(A77, locations!A:A, locations!G:G, "Not found")</f>
        <v>23.801706100000001</v>
      </c>
    </row>
    <row r="78" spans="1:18" ht="13">
      <c r="A78" s="11" t="s">
        <v>988</v>
      </c>
      <c r="B78" s="11">
        <f>MATCH(A78,'raw data'!A:A,0)</f>
        <v>13770</v>
      </c>
      <c r="C78" s="21">
        <f t="array" ref="C78">INDEX('raw data'!A:A,B78+8,1)</f>
        <v>1370</v>
      </c>
      <c r="D78" s="7" t="str">
        <f t="array" ref="D78">INDEX('raw data'!A:A,B78+10,1)</f>
        <v>excl. utilities</v>
      </c>
      <c r="E78" s="7" t="str">
        <f t="array" ref="E78">INDEX('raw data'!A:A,B78-2,1)</f>
        <v>Menandrou II,</v>
      </c>
      <c r="F78" s="6" t="str">
        <f t="array" ref="F78">INDEX('raw data'!A:A,B78-1,1)</f>
        <v>Kifisia</v>
      </c>
      <c r="G78" s="6" t="str">
        <f t="array" ref="G78">INDEX('raw data'!A:A,B78+6,1)</f>
        <v>80 m²</v>
      </c>
      <c r="H78" s="25">
        <f ca="1">IFERROR(__xludf.DUMMYFUNCTION("split(G86,"" "")"),80)</f>
        <v>80</v>
      </c>
      <c r="I78" s="6" t="str">
        <f ca="1">IFERROR(__xludf.DUMMYFUNCTION("""COMPUTED_VALUE"""),"m²")</f>
        <v>m²</v>
      </c>
      <c r="J78" s="6">
        <f t="array" ref="J78">INDEX('raw data'!A:A,B78+4,1)</f>
        <v>1</v>
      </c>
      <c r="K78" s="25">
        <f t="array" ref="K78">INDEX('raw data'!A:A,B78+2,1)</f>
        <v>2</v>
      </c>
      <c r="L78" s="6" t="str">
        <f t="array" ref="L78">INDEX('raw data'!A:A,B78-1,1)</f>
        <v>Kifisia</v>
      </c>
      <c r="M78" s="9">
        <f t="shared" ca="1" si="0"/>
        <v>17.125</v>
      </c>
      <c r="N78" s="6" t="str">
        <f t="shared" si="1"/>
        <v>Menandrou II, Kifisia, Athens</v>
      </c>
      <c r="O78" s="6" t="str">
        <f t="array" ref="O78">INDEX('raw data'!A:A,B78+11,1)</f>
        <v>Available 02 May 2025</v>
      </c>
      <c r="P78" s="17">
        <v>45779</v>
      </c>
      <c r="Q78">
        <f>_xlfn.XLOOKUP(A78, locations!A:A, locations!F:F, "NULL")</f>
        <v>37.9747311</v>
      </c>
      <c r="R78">
        <f>_xlfn.XLOOKUP(A78, locations!A:A, locations!G:G, "Not found")</f>
        <v>23.6392217</v>
      </c>
    </row>
    <row r="79" spans="1:18" ht="13">
      <c r="A79" s="11" t="s">
        <v>991</v>
      </c>
      <c r="B79" s="11">
        <f>MATCH(A79,'raw data'!A:A,0)</f>
        <v>18112</v>
      </c>
      <c r="C79" s="21">
        <f t="array" ref="C79">INDEX('raw data'!A:A,B79+8,1)</f>
        <v>1370</v>
      </c>
      <c r="D79" s="7" t="str">
        <f t="array" ref="D79">INDEX('raw data'!A:A,B79+10,1)</f>
        <v>excl. utilities</v>
      </c>
      <c r="E79" s="7" t="str">
        <f t="array" ref="E79">INDEX('raw data'!A:A,B79-2,1)</f>
        <v>Thermopilon I,</v>
      </c>
      <c r="F79" s="6" t="str">
        <f t="array" ref="F79">INDEX('raw data'!A:A,B79-1,1)</f>
        <v>Vrilissia</v>
      </c>
      <c r="G79" s="6" t="str">
        <f t="array" ref="G79">INDEX('raw data'!A:A,B79+6,1)</f>
        <v>81 m²</v>
      </c>
      <c r="H79" s="25">
        <f ca="1">IFERROR(__xludf.DUMMYFUNCTION("split(G87,"" "")"),81)</f>
        <v>81</v>
      </c>
      <c r="I79" s="6" t="str">
        <f ca="1">IFERROR(__xludf.DUMMYFUNCTION("""COMPUTED_VALUE"""),"m²")</f>
        <v>m²</v>
      </c>
      <c r="J79" s="6">
        <f t="array" ref="J79">INDEX('raw data'!A:A,B79+4,1)</f>
        <v>1</v>
      </c>
      <c r="K79" s="25">
        <f t="array" ref="K79">INDEX('raw data'!A:A,B79+2,1)</f>
        <v>2</v>
      </c>
      <c r="L79" s="6" t="str">
        <f t="array" ref="L79">INDEX('raw data'!A:A,B79-1,1)</f>
        <v>Vrilissia</v>
      </c>
      <c r="M79" s="9">
        <f t="shared" ca="1" si="0"/>
        <v>16.913580246913579</v>
      </c>
      <c r="N79" s="6" t="str">
        <f t="shared" si="1"/>
        <v>Thermopilon I, Vrilissia, Athens</v>
      </c>
      <c r="O79" s="6" t="str">
        <f t="array" ref="O79">INDEX('raw data'!A:A,B79+11,1)</f>
        <v>Available 24 Jul 2025</v>
      </c>
      <c r="P79" s="17">
        <v>45862</v>
      </c>
      <c r="Q79">
        <f>_xlfn.XLOOKUP(A79, locations!A:A, locations!F:F, "NULL")</f>
        <v>38.0346099</v>
      </c>
      <c r="R79">
        <f>_xlfn.XLOOKUP(A79, locations!A:A, locations!G:G, "Not found")</f>
        <v>23.835511799999999</v>
      </c>
    </row>
    <row r="80" spans="1:18" ht="13">
      <c r="A80" s="11" t="s">
        <v>242</v>
      </c>
      <c r="B80" s="11">
        <f>MATCH(A80,'raw data'!A:A,0)</f>
        <v>1967</v>
      </c>
      <c r="C80" s="21">
        <f t="array" ref="C80">INDEX('raw data'!A:A,B80+8,1)</f>
        <v>1380</v>
      </c>
      <c r="D80" s="7" t="str">
        <f t="array" ref="D80">INDEX('raw data'!A:A,B80+10,1)</f>
        <v>incl. utilities</v>
      </c>
      <c r="E80" s="7" t="str">
        <f t="array" ref="E80">INDEX('raw data'!A:A,B80-2,1)</f>
        <v>Doukissis Plakentias,</v>
      </c>
      <c r="F80" s="6" t="str">
        <f t="array" ref="F80">INDEX('raw data'!A:A,B80-1,1)</f>
        <v>Ampelokipoi</v>
      </c>
      <c r="G80" s="6" t="str">
        <f t="array" ref="G80">INDEX('raw data'!A:A,B80+6,1)</f>
        <v>52 m²</v>
      </c>
      <c r="H80" s="25">
        <f ca="1">IFERROR(__xludf.DUMMYFUNCTION("split(G88,"" "")"),52)</f>
        <v>52</v>
      </c>
      <c r="I80" s="6" t="str">
        <f ca="1">IFERROR(__xludf.DUMMYFUNCTION("""COMPUTED_VALUE"""),"m²")</f>
        <v>m²</v>
      </c>
      <c r="J80" s="6">
        <f t="array" ref="J80">INDEX('raw data'!A:A,B80+4,1)</f>
        <v>1</v>
      </c>
      <c r="K80" s="25">
        <f t="array" ref="K80">INDEX('raw data'!A:A,B80+2,1)</f>
        <v>1</v>
      </c>
      <c r="L80" s="6" t="str">
        <f t="array" ref="L80">INDEX('raw data'!A:A,B80-1,1)</f>
        <v>Ampelokipoi</v>
      </c>
      <c r="M80" s="9">
        <f t="shared" ca="1" si="0"/>
        <v>26.53846153846154</v>
      </c>
      <c r="N80" s="6" t="str">
        <f t="shared" si="1"/>
        <v>Doukissis Plakentias, Ampelokipoi, Athens</v>
      </c>
      <c r="O80" s="6" t="str">
        <f t="array" ref="O80">INDEX('raw data'!A:A,B80+11,1)</f>
        <v>Available 12 Nov 2024</v>
      </c>
      <c r="P80" s="17">
        <v>45608</v>
      </c>
      <c r="Q80">
        <f>_xlfn.XLOOKUP(A80, locations!A:A, locations!F:F, "NULL")</f>
        <v>37.990782400000001</v>
      </c>
      <c r="R80">
        <f>_xlfn.XLOOKUP(A80, locations!A:A, locations!G:G, "Not found")</f>
        <v>23.763321900000001</v>
      </c>
    </row>
    <row r="81" spans="1:18" ht="13">
      <c r="A81" s="11" t="s">
        <v>245</v>
      </c>
      <c r="B81" s="11">
        <f>MATCH(A81,'raw data'!A:A,0)</f>
        <v>4804</v>
      </c>
      <c r="C81" s="21">
        <f t="array" ref="C81">INDEX('raw data'!A:A,B81+8,1)</f>
        <v>1380</v>
      </c>
      <c r="D81" s="7" t="str">
        <f t="array" ref="D81">INDEX('raw data'!A:A,B81+10,1)</f>
        <v>incl. utilities</v>
      </c>
      <c r="E81" s="7" t="str">
        <f t="array" ref="E81">INDEX('raw data'!A:A,B81-2,1)</f>
        <v>Daskalaki,</v>
      </c>
      <c r="F81" s="6" t="str">
        <f t="array" ref="F81">INDEX('raw data'!A:A,B81-1,1)</f>
        <v>Ampelokipoi</v>
      </c>
      <c r="G81" s="6" t="str">
        <f t="array" ref="G81">INDEX('raw data'!A:A,B81+6,1)</f>
        <v>72 m²</v>
      </c>
      <c r="H81" s="25">
        <f ca="1">IFERROR(__xludf.DUMMYFUNCTION("split(G89,"" "")"),72)</f>
        <v>72</v>
      </c>
      <c r="I81" s="6" t="str">
        <f ca="1">IFERROR(__xludf.DUMMYFUNCTION("""COMPUTED_VALUE"""),"m²")</f>
        <v>m²</v>
      </c>
      <c r="J81" s="6">
        <f t="array" ref="J81">INDEX('raw data'!A:A,B81+4,1)</f>
        <v>1</v>
      </c>
      <c r="K81" s="25">
        <f t="array" ref="K81">INDEX('raw data'!A:A,B81+2,1)</f>
        <v>1</v>
      </c>
      <c r="L81" s="6" t="str">
        <f t="array" ref="L81">INDEX('raw data'!A:A,B81-1,1)</f>
        <v>Ampelokipoi</v>
      </c>
      <c r="M81" s="9">
        <f t="shared" ca="1" si="0"/>
        <v>19.166666666666668</v>
      </c>
      <c r="N81" s="6" t="str">
        <f t="shared" si="1"/>
        <v>Daskalaki, Ampelokipoi, Athens</v>
      </c>
      <c r="O81" s="6" t="str">
        <f t="array" ref="O81">INDEX('raw data'!A:A,B81+11,1)</f>
        <v>Available 24 Dec 2024</v>
      </c>
      <c r="P81" s="17">
        <v>45650</v>
      </c>
      <c r="Q81">
        <f>_xlfn.XLOOKUP(A81, locations!A:A, locations!F:F, "NULL")</f>
        <v>37.989985599999997</v>
      </c>
      <c r="R81">
        <f>_xlfn.XLOOKUP(A81, locations!A:A, locations!G:G, "Not found")</f>
        <v>23.765721500000001</v>
      </c>
    </row>
    <row r="82" spans="1:18" ht="13">
      <c r="A82" s="11" t="s">
        <v>994</v>
      </c>
      <c r="B82" s="11">
        <f>MATCH(A82,'raw data'!A:A,0)</f>
        <v>13786</v>
      </c>
      <c r="C82" s="21">
        <f t="array" ref="C82">INDEX('raw data'!A:A,B82+8,1)</f>
        <v>1380</v>
      </c>
      <c r="D82" s="7" t="str">
        <f t="array" ref="D82">INDEX('raw data'!A:A,B82+10,1)</f>
        <v>excl. utilities</v>
      </c>
      <c r="E82" s="7" t="str">
        <f t="array" ref="E82">INDEX('raw data'!A:A,B82-2,1)</f>
        <v>Ippodamou II,</v>
      </c>
      <c r="F82" s="6" t="str">
        <f t="array" ref="F82">INDEX('raw data'!A:A,B82-1,1)</f>
        <v>Pangrati</v>
      </c>
      <c r="G82" s="6" t="str">
        <f t="array" ref="G82">INDEX('raw data'!A:A,B82+6,1)</f>
        <v>75 m²</v>
      </c>
      <c r="H82" s="25">
        <f ca="1">IFERROR(__xludf.DUMMYFUNCTION("split(G90,"" "")"),75)</f>
        <v>75</v>
      </c>
      <c r="I82" s="6" t="str">
        <f ca="1">IFERROR(__xludf.DUMMYFUNCTION("""COMPUTED_VALUE"""),"m²")</f>
        <v>m²</v>
      </c>
      <c r="J82" s="6" t="str">
        <f t="array" ref="J82">INDEX('raw data'!A:A,B82+4,1)</f>
        <v>1, 1 WC</v>
      </c>
      <c r="K82" s="25">
        <f t="array" ref="K82">INDEX('raw data'!A:A,B82+2,1)</f>
        <v>2</v>
      </c>
      <c r="L82" s="6" t="str">
        <f t="array" ref="L82">INDEX('raw data'!A:A,B82-1,1)</f>
        <v>Pangrati</v>
      </c>
      <c r="M82" s="9">
        <f t="shared" ca="1" si="0"/>
        <v>18.399999999999999</v>
      </c>
      <c r="N82" s="6" t="str">
        <f t="shared" si="1"/>
        <v>Ippodamou II, Pangrati, Athens</v>
      </c>
      <c r="O82" s="6" t="str">
        <f t="array" ref="O82">INDEX('raw data'!A:A,B82+11,1)</f>
        <v>Available 02 May 2025</v>
      </c>
      <c r="P82" s="17">
        <v>45779</v>
      </c>
      <c r="Q82">
        <f>_xlfn.XLOOKUP(A82, locations!A:A, locations!F:F, "NULL")</f>
        <v>37.969101299999998</v>
      </c>
      <c r="R82">
        <f>_xlfn.XLOOKUP(A82, locations!A:A, locations!G:G, "Not found")</f>
        <v>23.744552800000001</v>
      </c>
    </row>
    <row r="83" spans="1:18" ht="13">
      <c r="A83" s="11" t="s">
        <v>997</v>
      </c>
      <c r="B83" s="11">
        <f>MATCH(A83,'raw data'!A:A,0)</f>
        <v>13886</v>
      </c>
      <c r="C83" s="21">
        <f t="array" ref="C83">INDEX('raw data'!A:A,B83+8,1)</f>
        <v>1380</v>
      </c>
      <c r="D83" s="7" t="str">
        <f t="array" ref="D83">INDEX('raw data'!A:A,B83+10,1)</f>
        <v>incl. utilities</v>
      </c>
      <c r="E83" s="7" t="str">
        <f t="array" ref="E83">INDEX('raw data'!A:A,B83-2,1)</f>
        <v>Amfitritis,</v>
      </c>
      <c r="F83" s="6" t="str">
        <f t="array" ref="F83">INDEX('raw data'!A:A,B83-1,1)</f>
        <v>Palaio Faliro</v>
      </c>
      <c r="G83" s="6" t="str">
        <f t="array" ref="G83">INDEX('raw data'!A:A,B83+6,1)</f>
        <v>80 m²</v>
      </c>
      <c r="H83" s="25">
        <f ca="1">IFERROR(__xludf.DUMMYFUNCTION("split(G91,"" "")"),80)</f>
        <v>80</v>
      </c>
      <c r="I83" s="6" t="str">
        <f ca="1">IFERROR(__xludf.DUMMYFUNCTION("""COMPUTED_VALUE"""),"m²")</f>
        <v>m²</v>
      </c>
      <c r="J83" s="6">
        <f t="array" ref="J83">INDEX('raw data'!A:A,B83+4,1)</f>
        <v>1</v>
      </c>
      <c r="K83" s="25">
        <f t="array" ref="K83">INDEX('raw data'!A:A,B83+2,1)</f>
        <v>2</v>
      </c>
      <c r="L83" s="6" t="str">
        <f t="array" ref="L83">INDEX('raw data'!A:A,B83-1,1)</f>
        <v>Palaio Faliro</v>
      </c>
      <c r="M83" s="9">
        <f t="shared" ca="1" si="0"/>
        <v>17.25</v>
      </c>
      <c r="N83" s="6" t="str">
        <f t="shared" si="1"/>
        <v>Amfitritis, Palaio Faliro, Athens</v>
      </c>
      <c r="O83" s="6" t="str">
        <f t="array" ref="O83">INDEX('raw data'!A:A,B83+11,1)</f>
        <v>Available 03 May 2025</v>
      </c>
      <c r="P83" s="17">
        <v>45780</v>
      </c>
      <c r="Q83">
        <f>_xlfn.XLOOKUP(A83, locations!A:A, locations!F:F, "NULL")</f>
        <v>37.923316700000001</v>
      </c>
      <c r="R83">
        <f>_xlfn.XLOOKUP(A83, locations!A:A, locations!G:G, "Not found")</f>
        <v>23.697757599999999</v>
      </c>
    </row>
    <row r="84" spans="1:18" ht="13">
      <c r="A84" s="11" t="s">
        <v>1000</v>
      </c>
      <c r="B84" s="11">
        <f>MATCH(A84,'raw data'!A:A,0)</f>
        <v>14052</v>
      </c>
      <c r="C84" s="21">
        <f t="array" ref="C84">INDEX('raw data'!A:A,B84+8,1)</f>
        <v>1380</v>
      </c>
      <c r="D84" s="7" t="str">
        <f t="array" ref="D84">INDEX('raw data'!A:A,B84+10,1)</f>
        <v>excl. utilities</v>
      </c>
      <c r="E84" s="7" t="str">
        <f t="array" ref="E84">INDEX('raw data'!A:A,B84-2,1)</f>
        <v>Dionisou IV,</v>
      </c>
      <c r="F84" s="6" t="str">
        <f t="array" ref="F84">INDEX('raw data'!A:A,B84-1,1)</f>
        <v>Marousi</v>
      </c>
      <c r="G84" s="6" t="str">
        <f t="array" ref="G84">INDEX('raw data'!A:A,B84+6,1)</f>
        <v>80 m²</v>
      </c>
      <c r="H84" s="25">
        <f ca="1">IFERROR(__xludf.DUMMYFUNCTION("split(G92,"" "")"),80)</f>
        <v>80</v>
      </c>
      <c r="I84" s="6" t="str">
        <f ca="1">IFERROR(__xludf.DUMMYFUNCTION("""COMPUTED_VALUE"""),"m²")</f>
        <v>m²</v>
      </c>
      <c r="J84" s="6">
        <f t="array" ref="J84">INDEX('raw data'!A:A,B84+4,1)</f>
        <v>1</v>
      </c>
      <c r="K84" s="25">
        <f t="array" ref="K84">INDEX('raw data'!A:A,B84+2,1)</f>
        <v>2</v>
      </c>
      <c r="L84" s="6" t="str">
        <f t="array" ref="L84">INDEX('raw data'!A:A,B84-1,1)</f>
        <v>Marousi</v>
      </c>
      <c r="M84" s="9">
        <f t="shared" ca="1" si="0"/>
        <v>17.25</v>
      </c>
      <c r="N84" s="6" t="str">
        <f t="shared" si="1"/>
        <v>Dionisou IV, Marousi, Athens</v>
      </c>
      <c r="O84" s="6" t="str">
        <f t="array" ref="O84">INDEX('raw data'!A:A,B84+11,1)</f>
        <v>Available 06 May 2025</v>
      </c>
      <c r="P84" s="17">
        <v>45783</v>
      </c>
      <c r="Q84">
        <f>_xlfn.XLOOKUP(A84, locations!A:A, locations!F:F, "NULL")</f>
        <v>38.047085000000003</v>
      </c>
      <c r="R84">
        <f>_xlfn.XLOOKUP(A84, locations!A:A, locations!G:G, "Not found")</f>
        <v>23.802480599999999</v>
      </c>
    </row>
    <row r="85" spans="1:18" ht="13">
      <c r="A85" s="11" t="s">
        <v>248</v>
      </c>
      <c r="B85" s="11">
        <f>MATCH(A85,'raw data'!A:A,0)</f>
        <v>14119</v>
      </c>
      <c r="C85" s="21">
        <f t="array" ref="C85">INDEX('raw data'!A:A,B85+8,1)</f>
        <v>1380</v>
      </c>
      <c r="D85" s="7" t="str">
        <f t="array" ref="D85">INDEX('raw data'!A:A,B85+10,1)</f>
        <v>incl. utilities</v>
      </c>
      <c r="E85" s="7" t="str">
        <f t="array" ref="E85">INDEX('raw data'!A:A,B85-2,1)</f>
        <v>Fragkokklisias,</v>
      </c>
      <c r="F85" s="6" t="str">
        <f t="array" ref="F85">INDEX('raw data'!A:A,B85-1,1)</f>
        <v>Marousi</v>
      </c>
      <c r="G85" s="6" t="str">
        <f t="array" ref="G85">INDEX('raw data'!A:A,B85+6,1)</f>
        <v>87 m²</v>
      </c>
      <c r="H85" s="25">
        <f ca="1">IFERROR(__xludf.DUMMYFUNCTION("split(G93,"" "")"),87)</f>
        <v>87</v>
      </c>
      <c r="I85" s="6" t="str">
        <f ca="1">IFERROR(__xludf.DUMMYFUNCTION("""COMPUTED_VALUE"""),"m²")</f>
        <v>m²</v>
      </c>
      <c r="J85" s="6">
        <f t="array" ref="J85">INDEX('raw data'!A:A,B85+4,1)</f>
        <v>1</v>
      </c>
      <c r="K85" s="25">
        <f t="array" ref="K85">INDEX('raw data'!A:A,B85+2,1)</f>
        <v>1</v>
      </c>
      <c r="L85" s="6" t="str">
        <f t="array" ref="L85">INDEX('raw data'!A:A,B85-1,1)</f>
        <v>Marousi</v>
      </c>
      <c r="M85" s="9">
        <f t="shared" ca="1" si="0"/>
        <v>15.862068965517242</v>
      </c>
      <c r="N85" s="6" t="str">
        <f t="shared" si="1"/>
        <v>Fragkokklisias, Marousi, Athens</v>
      </c>
      <c r="O85" s="6" t="str">
        <f t="array" ref="O85">INDEX('raw data'!A:A,B85+11,1)</f>
        <v>Available 07 May 2025</v>
      </c>
      <c r="P85" s="17">
        <v>45784</v>
      </c>
      <c r="Q85">
        <f>_xlfn.XLOOKUP(A85, locations!A:A, locations!F:F, "NULL")</f>
        <v>38.036072799999999</v>
      </c>
      <c r="R85">
        <f>_xlfn.XLOOKUP(A85, locations!A:A, locations!G:G, "Not found")</f>
        <v>23.810483399999999</v>
      </c>
    </row>
    <row r="86" spans="1:18" ht="13">
      <c r="A86" s="11" t="s">
        <v>1003</v>
      </c>
      <c r="B86" s="11">
        <f>MATCH(A86,'raw data'!A:A,0)</f>
        <v>9244</v>
      </c>
      <c r="C86" s="21">
        <f t="array" ref="C86">INDEX('raw data'!A:A,B86+8,1)</f>
        <v>1390</v>
      </c>
      <c r="D86" s="7" t="str">
        <f t="array" ref="D86">INDEX('raw data'!A:A,B86+10,1)</f>
        <v>excl. utilities</v>
      </c>
      <c r="E86" s="7" t="str">
        <f t="array" ref="E86">INDEX('raw data'!A:A,B86-2,1)</f>
        <v>Georgiou Vlachou,</v>
      </c>
      <c r="F86" s="6" t="str">
        <f t="array" ref="F86">INDEX('raw data'!A:A,B86-1,1)</f>
        <v>Neo Psychiko</v>
      </c>
      <c r="G86" s="6" t="str">
        <f t="array" ref="G86">INDEX('raw data'!A:A,B86+6,1)</f>
        <v>85 m²</v>
      </c>
      <c r="H86" s="25">
        <f ca="1">IFERROR(__xludf.DUMMYFUNCTION("split(G94,"" "")"),85)</f>
        <v>85</v>
      </c>
      <c r="I86" s="6" t="str">
        <f ca="1">IFERROR(__xludf.DUMMYFUNCTION("""COMPUTED_VALUE"""),"m²")</f>
        <v>m²</v>
      </c>
      <c r="J86" s="6">
        <f t="array" ref="J86">INDEX('raw data'!A:A,B86+4,1)</f>
        <v>1</v>
      </c>
      <c r="K86" s="25">
        <f t="array" ref="K86">INDEX('raw data'!A:A,B86+2,1)</f>
        <v>2</v>
      </c>
      <c r="L86" s="6" t="str">
        <f t="array" ref="L86">INDEX('raw data'!A:A,B86-1,1)</f>
        <v>Neo Psychiko</v>
      </c>
      <c r="M86" s="9">
        <f t="shared" ca="1" si="0"/>
        <v>16.352941176470587</v>
      </c>
      <c r="N86" s="6" t="str">
        <f t="shared" si="1"/>
        <v>Georgiou Vlachou, Neo Psychiko, Athens</v>
      </c>
      <c r="O86" s="6" t="str">
        <f t="array" ref="O86">INDEX('raw data'!A:A,B86+11,1)</f>
        <v>Available 07 Feb 2025</v>
      </c>
      <c r="P86" s="17">
        <v>45695</v>
      </c>
      <c r="Q86">
        <f>_xlfn.XLOOKUP(A86, locations!A:A, locations!F:F, "NULL")</f>
        <v>37.998976999999996</v>
      </c>
      <c r="R86">
        <f>_xlfn.XLOOKUP(A86, locations!A:A, locations!G:G, "Not found")</f>
        <v>23.774768399999999</v>
      </c>
    </row>
    <row r="87" spans="1:18" ht="13">
      <c r="A87" s="11" t="s">
        <v>1006</v>
      </c>
      <c r="B87" s="11">
        <f>MATCH(A87,'raw data'!A:A,0)</f>
        <v>20612</v>
      </c>
      <c r="C87" s="21">
        <f t="array" ref="C87">INDEX('raw data'!A:A,B87+8,1)</f>
        <v>1400</v>
      </c>
      <c r="D87" s="7" t="str">
        <f t="array" ref="D87">INDEX('raw data'!A:A,B87+10,1)</f>
        <v>excl. utilities</v>
      </c>
      <c r="E87" s="7" t="str">
        <f t="array" ref="E87">INDEX('raw data'!A:A,B87-2,1)</f>
        <v>Statha III,</v>
      </c>
      <c r="F87" s="6" t="str">
        <f t="array" ref="F87">INDEX('raw data'!A:A,B87-1,1)</f>
        <v>Kolonaki</v>
      </c>
      <c r="G87" s="6" t="str">
        <f t="array" ref="G87">INDEX('raw data'!A:A,B87+6,1)</f>
        <v>65 m²</v>
      </c>
      <c r="H87" s="25">
        <f ca="1">IFERROR(__xludf.DUMMYFUNCTION("split(G95,"" "")"),65)</f>
        <v>65</v>
      </c>
      <c r="I87" s="6" t="str">
        <f ca="1">IFERROR(__xludf.DUMMYFUNCTION("""COMPUTED_VALUE"""),"m²")</f>
        <v>m²</v>
      </c>
      <c r="J87" s="6">
        <f t="array" ref="J87">INDEX('raw data'!A:A,B87+4,1)</f>
        <v>1</v>
      </c>
      <c r="K87" s="25">
        <f t="array" ref="K87">INDEX('raw data'!A:A,B87+2,1)</f>
        <v>2</v>
      </c>
      <c r="L87" s="6" t="str">
        <f t="array" ref="L87">INDEX('raw data'!A:A,B87-1,1)</f>
        <v>Kolonaki</v>
      </c>
      <c r="M87" s="9">
        <f t="shared" ca="1" si="0"/>
        <v>21.53846153846154</v>
      </c>
      <c r="N87" s="6" t="str">
        <f t="shared" si="1"/>
        <v>Statha III, Kolonaki, Athens</v>
      </c>
      <c r="O87" s="6" t="str">
        <f t="array" ref="O87">INDEX('raw data'!A:A,B87+11,1)</f>
        <v>Available 07 Oct 2025</v>
      </c>
      <c r="P87" s="17">
        <v>45937</v>
      </c>
      <c r="Q87">
        <f>_xlfn.XLOOKUP(A87, locations!A:A, locations!F:F, "NULL")</f>
        <v>37.981657300000002</v>
      </c>
      <c r="R87">
        <f>_xlfn.XLOOKUP(A87, locations!A:A, locations!G:G, "Not found")</f>
        <v>23.738508700000001</v>
      </c>
    </row>
    <row r="88" spans="1:18" ht="13">
      <c r="A88" s="11" t="s">
        <v>1009</v>
      </c>
      <c r="B88" s="11">
        <f>MATCH(A88,'raw data'!A:A,0)</f>
        <v>17638</v>
      </c>
      <c r="C88" s="21">
        <f t="array" ref="C88">INDEX('raw data'!A:A,B88+8,1)</f>
        <v>1410</v>
      </c>
      <c r="D88" s="7" t="str">
        <f t="array" ref="D88">INDEX('raw data'!A:A,B88+10,1)</f>
        <v>excl. utilities</v>
      </c>
      <c r="E88" s="7" t="str">
        <f t="array" ref="E88">INDEX('raw data'!A:A,B88-2,1)</f>
        <v>Agiou Alexandrou,</v>
      </c>
      <c r="F88" s="6" t="str">
        <f t="array" ref="F88">INDEX('raw data'!A:A,B88-1,1)</f>
        <v>Palaio Faliro</v>
      </c>
      <c r="G88" s="6" t="str">
        <f t="array" ref="G88">INDEX('raw data'!A:A,B88+6,1)</f>
        <v>105 m²</v>
      </c>
      <c r="H88" s="25">
        <f ca="1">IFERROR(__xludf.DUMMYFUNCTION("split(G96,"" "")"),105)</f>
        <v>105</v>
      </c>
      <c r="I88" s="6" t="str">
        <f ca="1">IFERROR(__xludf.DUMMYFUNCTION("""COMPUTED_VALUE"""),"m²")</f>
        <v>m²</v>
      </c>
      <c r="J88" s="6" t="str">
        <f t="array" ref="J88">INDEX('raw data'!A:A,B88+4,1)</f>
        <v>1, 1 WC</v>
      </c>
      <c r="K88" s="25">
        <f t="array" ref="K88">INDEX('raw data'!A:A,B88+2,1)</f>
        <v>2</v>
      </c>
      <c r="L88" s="6" t="str">
        <f t="array" ref="L88">INDEX('raw data'!A:A,B88-1,1)</f>
        <v>Palaio Faliro</v>
      </c>
      <c r="M88" s="9">
        <f t="shared" ca="1" si="0"/>
        <v>13.428571428571429</v>
      </c>
      <c r="N88" s="6" t="str">
        <f t="shared" si="1"/>
        <v>Agiou Alexandrou, Palaio Faliro, Athens</v>
      </c>
      <c r="O88" s="6" t="str">
        <f t="array" ref="O88">INDEX('raw data'!A:A,B88+11,1)</f>
        <v>Available 11 Jul 2025</v>
      </c>
      <c r="P88" s="17">
        <v>45849</v>
      </c>
      <c r="Q88">
        <f>_xlfn.XLOOKUP(A88, locations!A:A, locations!F:F, "NULL")</f>
        <v>37.9289402</v>
      </c>
      <c r="R88">
        <f>_xlfn.XLOOKUP(A88, locations!A:A, locations!G:G, "Not found")</f>
        <v>23.694192699999999</v>
      </c>
    </row>
    <row r="89" spans="1:18" ht="13">
      <c r="A89" s="11" t="s">
        <v>1012</v>
      </c>
      <c r="B89" s="11">
        <f>MATCH(A89,'raw data'!A:A,0)</f>
        <v>1382</v>
      </c>
      <c r="C89" s="21">
        <f t="array" ref="C89">INDEX('raw data'!A:A,B89+8,1)</f>
        <v>1420</v>
      </c>
      <c r="D89" s="7" t="str">
        <f t="array" ref="D89">INDEX('raw data'!A:A,B89+10,1)</f>
        <v>excl. utilities</v>
      </c>
      <c r="E89" s="7" t="str">
        <f t="array" ref="E89">INDEX('raw data'!A:A,B89-2,1)</f>
        <v>Akakion II,</v>
      </c>
      <c r="F89" s="6" t="str">
        <f t="array" ref="F89">INDEX('raw data'!A:A,B89-1,1)</f>
        <v>Marousi</v>
      </c>
      <c r="G89" s="6" t="str">
        <f t="array" ref="G89">INDEX('raw data'!A:A,B89+6,1)</f>
        <v>80 m²</v>
      </c>
      <c r="H89" s="25">
        <f ca="1">IFERROR(__xludf.DUMMYFUNCTION("split(G97,"" "")"),80)</f>
        <v>80</v>
      </c>
      <c r="I89" s="6" t="str">
        <f ca="1">IFERROR(__xludf.DUMMYFUNCTION("""COMPUTED_VALUE"""),"m²")</f>
        <v>m²</v>
      </c>
      <c r="J89" s="6">
        <f t="array" ref="J89">INDEX('raw data'!A:A,B89+4,1)</f>
        <v>1</v>
      </c>
      <c r="K89" s="25">
        <f t="array" ref="K89">INDEX('raw data'!A:A,B89+2,1)</f>
        <v>2</v>
      </c>
      <c r="L89" s="6" t="str">
        <f t="array" ref="L89">INDEX('raw data'!A:A,B89-1,1)</f>
        <v>Marousi</v>
      </c>
      <c r="M89" s="9">
        <f t="shared" ca="1" si="0"/>
        <v>17.75</v>
      </c>
      <c r="N89" s="6" t="str">
        <f t="shared" si="1"/>
        <v>Akakion II, Marousi, Athens</v>
      </c>
      <c r="O89" s="6" t="str">
        <f t="array" ref="O89">INDEX('raw data'!A:A,B89+11,1)</f>
        <v>Available 03 Nov 2024</v>
      </c>
      <c r="P89" s="17">
        <v>45599</v>
      </c>
      <c r="Q89">
        <f>_xlfn.XLOOKUP(A89, locations!A:A, locations!F:F, "NULL")</f>
        <v>38.0322222</v>
      </c>
      <c r="R89">
        <f>_xlfn.XLOOKUP(A89, locations!A:A, locations!G:G, "Not found")</f>
        <v>23.810647500000002</v>
      </c>
    </row>
    <row r="90" spans="1:18" ht="13">
      <c r="A90" s="11" t="s">
        <v>4689</v>
      </c>
      <c r="B90" s="11">
        <f>MATCH(A90,'raw data'!A:A,0)</f>
        <v>9514</v>
      </c>
      <c r="C90" s="21">
        <f t="array" ref="C90">INDEX('raw data'!A:A,B90+8,1)</f>
        <v>1420</v>
      </c>
      <c r="D90" s="7" t="str">
        <f t="array" ref="D90">INDEX('raw data'!A:A,B90+10,1)</f>
        <v>incl. utilities</v>
      </c>
      <c r="E90" s="7" t="str">
        <f t="array" ref="E90">INDEX('raw data'!A:A,B90-2,1)</f>
        <v>Evrou,</v>
      </c>
      <c r="F90" s="6" t="str">
        <f t="array" ref="F90">INDEX('raw data'!A:A,B90-1,1)</f>
        <v>Ampelokipoi</v>
      </c>
      <c r="G90" s="6" t="str">
        <f t="array" ref="G90">INDEX('raw data'!A:A,B90+6,1)</f>
        <v>32 m²</v>
      </c>
      <c r="H90" s="25">
        <f ca="1">IFERROR(__xludf.DUMMYFUNCTION("split(G98,"" "")"),32)</f>
        <v>32</v>
      </c>
      <c r="I90" s="6" t="str">
        <f ca="1">IFERROR(__xludf.DUMMYFUNCTION("""COMPUTED_VALUE"""),"m²")</f>
        <v>m²</v>
      </c>
      <c r="J90" s="6">
        <f t="array" ref="J90">INDEX('raw data'!A:A,B90+4,1)</f>
        <v>1</v>
      </c>
      <c r="K90" s="25" t="str">
        <f t="array" ref="K90">INDEX('raw data'!A:A,B90+2,1)</f>
        <v>Studio</v>
      </c>
      <c r="L90" s="6" t="str">
        <f t="array" ref="L90">INDEX('raw data'!A:A,B90-1,1)</f>
        <v>Ampelokipoi</v>
      </c>
      <c r="M90" s="9">
        <f t="shared" ca="1" si="0"/>
        <v>44.375</v>
      </c>
      <c r="N90" s="6" t="str">
        <f t="shared" si="1"/>
        <v>Evrou, Ampelokipoi, Athens</v>
      </c>
      <c r="O90" s="6" t="str">
        <f t="array" ref="O90">INDEX('raw data'!A:A,B90+11,1)</f>
        <v>Available 13 Feb 2025</v>
      </c>
      <c r="P90" s="17">
        <v>45701</v>
      </c>
      <c r="Q90">
        <f>_xlfn.XLOOKUP(A90, locations!A:A, locations!F:F, "NULL")</f>
        <v>37.983082400000001</v>
      </c>
      <c r="R90">
        <f>_xlfn.XLOOKUP(A90, locations!A:A, locations!G:G, "Not found")</f>
        <v>23.759952999999999</v>
      </c>
    </row>
    <row r="91" spans="1:18" ht="13">
      <c r="A91" s="11" t="s">
        <v>1015</v>
      </c>
      <c r="B91" s="11">
        <f>MATCH(A91,'raw data'!A:A,0)</f>
        <v>447</v>
      </c>
      <c r="C91" s="21">
        <f t="array" ref="C91">INDEX('raw data'!A:A,B91+8,1)</f>
        <v>1440</v>
      </c>
      <c r="D91" s="7" t="str">
        <f t="array" ref="D91">INDEX('raw data'!A:A,B91+10,1)</f>
        <v>excl. utilities</v>
      </c>
      <c r="E91" s="7" t="str">
        <f t="array" ref="E91">INDEX('raw data'!A:A,B91-2,1)</f>
        <v>Arrianou IX,</v>
      </c>
      <c r="F91" s="6" t="str">
        <f t="array" ref="F91">INDEX('raw data'!A:A,B91-1,1)</f>
        <v>Pangrati</v>
      </c>
      <c r="G91" s="6" t="str">
        <f t="array" ref="G91">INDEX('raw data'!A:A,B91+6,1)</f>
        <v>80 m²</v>
      </c>
      <c r="H91" s="25">
        <f ca="1">IFERROR(__xludf.DUMMYFUNCTION("split(G99,"" "")"),80)</f>
        <v>80</v>
      </c>
      <c r="I91" s="6" t="str">
        <f ca="1">IFERROR(__xludf.DUMMYFUNCTION("""COMPUTED_VALUE"""),"m²")</f>
        <v>m²</v>
      </c>
      <c r="J91" s="6">
        <f t="array" ref="J91">INDEX('raw data'!A:A,B91+4,1)</f>
        <v>1</v>
      </c>
      <c r="K91" s="25">
        <f t="array" ref="K91">INDEX('raw data'!A:A,B91+2,1)</f>
        <v>2</v>
      </c>
      <c r="L91" s="6" t="str">
        <f t="array" ref="L91">INDEX('raw data'!A:A,B91-1,1)</f>
        <v>Pangrati</v>
      </c>
      <c r="M91" s="9">
        <f t="shared" ca="1" si="0"/>
        <v>18</v>
      </c>
      <c r="N91" s="6" t="str">
        <f t="shared" si="1"/>
        <v>Arrianou IX, Pangrati, Athens</v>
      </c>
      <c r="O91" s="6" t="str">
        <f t="array" ref="O91">INDEX('raw data'!A:A,B91+11,1)</f>
        <v>Available 18 Oct 2024</v>
      </c>
      <c r="P91" s="17">
        <v>45583</v>
      </c>
      <c r="Q91">
        <f>_xlfn.XLOOKUP(A91, locations!A:A, locations!F:F, "NULL")</f>
        <v>37.970900200000003</v>
      </c>
      <c r="R91">
        <f>_xlfn.XLOOKUP(A91, locations!A:A, locations!G:G, "Not found")</f>
        <v>23.744076700000001</v>
      </c>
    </row>
    <row r="92" spans="1:18" ht="13">
      <c r="A92" s="11" t="s">
        <v>251</v>
      </c>
      <c r="B92" s="11">
        <f>MATCH(A92,'raw data'!A:A,0)</f>
        <v>547</v>
      </c>
      <c r="C92" s="21">
        <f t="array" ref="C92">INDEX('raw data'!A:A,B92+8,1)</f>
        <v>1440</v>
      </c>
      <c r="D92" s="7" t="str">
        <f t="array" ref="D92">INDEX('raw data'!A:A,B92+10,1)</f>
        <v>incl. utilities</v>
      </c>
      <c r="E92" s="7" t="str">
        <f t="array" ref="E92">INDEX('raw data'!A:A,B92-2,1)</f>
        <v>Eleftherias,</v>
      </c>
      <c r="F92" s="6" t="str">
        <f t="array" ref="F92">INDEX('raw data'!A:A,B92-1,1)</f>
        <v>Marousi</v>
      </c>
      <c r="G92" s="6" t="str">
        <f t="array" ref="G92">INDEX('raw data'!A:A,B92+6,1)</f>
        <v>75 m²</v>
      </c>
      <c r="H92" s="25">
        <f ca="1">IFERROR(__xludf.DUMMYFUNCTION("split(G100,"" "")"),75)</f>
        <v>75</v>
      </c>
      <c r="I92" s="6" t="str">
        <f ca="1">IFERROR(__xludf.DUMMYFUNCTION("""COMPUTED_VALUE"""),"m²")</f>
        <v>m²</v>
      </c>
      <c r="J92" s="6">
        <f t="array" ref="J92">INDEX('raw data'!A:A,B92+4,1)</f>
        <v>1</v>
      </c>
      <c r="K92" s="25">
        <f t="array" ref="K92">INDEX('raw data'!A:A,B92+2,1)</f>
        <v>1</v>
      </c>
      <c r="L92" s="6" t="str">
        <f t="array" ref="L92">INDEX('raw data'!A:A,B92-1,1)</f>
        <v>Marousi</v>
      </c>
      <c r="M92" s="9">
        <f t="shared" ca="1" si="0"/>
        <v>19.2</v>
      </c>
      <c r="N92" s="6" t="str">
        <f t="shared" si="1"/>
        <v>Eleftherias, Marousi, Athens</v>
      </c>
      <c r="O92" s="6" t="str">
        <f t="array" ref="O92">INDEX('raw data'!A:A,B92+11,1)</f>
        <v>Available 21 Oct 2024</v>
      </c>
      <c r="P92" s="17">
        <v>45586</v>
      </c>
      <c r="Q92">
        <f>_xlfn.XLOOKUP(A92, locations!A:A, locations!F:F, "NULL")</f>
        <v>38.0311643</v>
      </c>
      <c r="R92">
        <f>_xlfn.XLOOKUP(A92, locations!A:A, locations!G:G, "Not found")</f>
        <v>23.785074900000001</v>
      </c>
    </row>
    <row r="93" spans="1:18" ht="13">
      <c r="A93" s="11" t="s">
        <v>1018</v>
      </c>
      <c r="B93" s="11">
        <f>MATCH(A93,'raw data'!A:A,0)</f>
        <v>729</v>
      </c>
      <c r="C93" s="21">
        <f t="array" ref="C93">INDEX('raw data'!A:A,B93+8,1)</f>
        <v>1440</v>
      </c>
      <c r="D93" s="7" t="str">
        <f t="array" ref="D93">INDEX('raw data'!A:A,B93+10,1)</f>
        <v>incl. utilities</v>
      </c>
      <c r="E93" s="7" t="str">
        <f t="array" ref="E93">INDEX('raw data'!A:A,B93-2,1)</f>
        <v>Ethnarchou Makariou,</v>
      </c>
      <c r="F93" s="6" t="str">
        <f t="array" ref="F93">INDEX('raw data'!A:A,B93-1,1)</f>
        <v>Marousi</v>
      </c>
      <c r="G93" s="6" t="str">
        <f t="array" ref="G93">INDEX('raw data'!A:A,B93+6,1)</f>
        <v>88 m²</v>
      </c>
      <c r="H93" s="25">
        <f ca="1">IFERROR(__xludf.DUMMYFUNCTION("split(G101,"" "")"),88)</f>
        <v>88</v>
      </c>
      <c r="I93" s="6" t="str">
        <f ca="1">IFERROR(__xludf.DUMMYFUNCTION("""COMPUTED_VALUE"""),"m²")</f>
        <v>m²</v>
      </c>
      <c r="J93" s="6">
        <f t="array" ref="J93">INDEX('raw data'!A:A,B93+4,1)</f>
        <v>1</v>
      </c>
      <c r="K93" s="25">
        <f t="array" ref="K93">INDEX('raw data'!A:A,B93+2,1)</f>
        <v>2</v>
      </c>
      <c r="L93" s="6" t="str">
        <f t="array" ref="L93">INDEX('raw data'!A:A,B93-1,1)</f>
        <v>Marousi</v>
      </c>
      <c r="M93" s="9">
        <f t="shared" ca="1" si="0"/>
        <v>16.363636363636363</v>
      </c>
      <c r="N93" s="6" t="str">
        <f t="shared" si="1"/>
        <v>Ethnarchou Makariou, Marousi, Athens</v>
      </c>
      <c r="O93" s="6" t="str">
        <f t="array" ref="O93">INDEX('raw data'!A:A,B93+11,1)</f>
        <v>Available 23 Oct 2024</v>
      </c>
      <c r="P93" s="17">
        <v>45588</v>
      </c>
      <c r="Q93">
        <f>_xlfn.XLOOKUP(A93, locations!A:A, locations!F:F, "NULL")</f>
        <v>38.035264400000003</v>
      </c>
      <c r="R93">
        <f>_xlfn.XLOOKUP(A93, locations!A:A, locations!G:G, "Not found")</f>
        <v>23.816140399999998</v>
      </c>
    </row>
    <row r="94" spans="1:18" ht="13">
      <c r="A94" s="11" t="s">
        <v>1021</v>
      </c>
      <c r="B94" s="11">
        <f>MATCH(A94,'raw data'!A:A,0)</f>
        <v>1349</v>
      </c>
      <c r="C94" s="21">
        <f t="array" ref="C94">INDEX('raw data'!A:A,B94+8,1)</f>
        <v>1440</v>
      </c>
      <c r="D94" s="7" t="str">
        <f t="array" ref="D94">INDEX('raw data'!A:A,B94+10,1)</f>
        <v>incl. utilities</v>
      </c>
      <c r="E94" s="7" t="str">
        <f t="array" ref="E94">INDEX('raw data'!A:A,B94-2,1)</f>
        <v>Mousson,</v>
      </c>
      <c r="F94" s="6" t="str">
        <f t="array" ref="F94">INDEX('raw data'!A:A,B94-1,1)</f>
        <v>Palaio Faliro</v>
      </c>
      <c r="G94" s="6" t="str">
        <f t="array" ref="G94">INDEX('raw data'!A:A,B94+6,1)</f>
        <v>87 m²</v>
      </c>
      <c r="H94" s="25">
        <f ca="1">IFERROR(__xludf.DUMMYFUNCTION("split(G102,"" "")"),87)</f>
        <v>87</v>
      </c>
      <c r="I94" s="6" t="str">
        <f ca="1">IFERROR(__xludf.DUMMYFUNCTION("""COMPUTED_VALUE"""),"m²")</f>
        <v>m²</v>
      </c>
      <c r="J94" s="6">
        <f t="array" ref="J94">INDEX('raw data'!A:A,B94+4,1)</f>
        <v>1</v>
      </c>
      <c r="K94" s="25">
        <f t="array" ref="K94">INDEX('raw data'!A:A,B94+2,1)</f>
        <v>2</v>
      </c>
      <c r="L94" s="6" t="str">
        <f t="array" ref="L94">INDEX('raw data'!A:A,B94-1,1)</f>
        <v>Palaio Faliro</v>
      </c>
      <c r="M94" s="9">
        <f t="shared" ca="1" si="0"/>
        <v>16.551724137931036</v>
      </c>
      <c r="N94" s="6" t="str">
        <f t="shared" si="1"/>
        <v>Mousson, Palaio Faliro, Athens</v>
      </c>
      <c r="O94" s="6" t="str">
        <f t="array" ref="O94">INDEX('raw data'!A:A,B94+11,1)</f>
        <v>Available 03 Nov 2024</v>
      </c>
      <c r="P94" s="17">
        <v>45599</v>
      </c>
      <c r="Q94">
        <f>_xlfn.XLOOKUP(A94, locations!A:A, locations!F:F, "NULL")</f>
        <v>37.922372799999998</v>
      </c>
      <c r="R94">
        <f>_xlfn.XLOOKUP(A94, locations!A:A, locations!G:G, "Not found")</f>
        <v>23.6977677</v>
      </c>
    </row>
    <row r="95" spans="1:18" ht="13">
      <c r="A95" s="11" t="s">
        <v>254</v>
      </c>
      <c r="B95" s="11">
        <f>MATCH(A95,'raw data'!A:A,0)</f>
        <v>10187</v>
      </c>
      <c r="C95" s="21">
        <f t="array" ref="C95">INDEX('raw data'!A:A,B95+8,1)</f>
        <v>1440</v>
      </c>
      <c r="D95" s="7" t="str">
        <f t="array" ref="D95">INDEX('raw data'!A:A,B95+10,1)</f>
        <v>incl. utilities</v>
      </c>
      <c r="E95" s="7" t="str">
        <f t="array" ref="E95">INDEX('raw data'!A:A,B95-2,1)</f>
        <v>Fragkokklisias,</v>
      </c>
      <c r="F95" s="6" t="str">
        <f t="array" ref="F95">INDEX('raw data'!A:A,B95-1,1)</f>
        <v>Marousi</v>
      </c>
      <c r="G95" s="6" t="str">
        <f t="array" ref="G95">INDEX('raw data'!A:A,B95+6,1)</f>
        <v>87 m²</v>
      </c>
      <c r="H95" s="25">
        <f ca="1">IFERROR(__xludf.DUMMYFUNCTION("split(G103,"" "")"),87)</f>
        <v>87</v>
      </c>
      <c r="I95" s="6" t="str">
        <f ca="1">IFERROR(__xludf.DUMMYFUNCTION("""COMPUTED_VALUE"""),"m²")</f>
        <v>m²</v>
      </c>
      <c r="J95" s="6">
        <f t="array" ref="J95">INDEX('raw data'!A:A,B95+4,1)</f>
        <v>1</v>
      </c>
      <c r="K95" s="25">
        <f t="array" ref="K95">INDEX('raw data'!A:A,B95+2,1)</f>
        <v>1</v>
      </c>
      <c r="L95" s="6" t="str">
        <f t="array" ref="L95">INDEX('raw data'!A:A,B95-1,1)</f>
        <v>Marousi</v>
      </c>
      <c r="M95" s="9">
        <f t="shared" ca="1" si="0"/>
        <v>16.551724137931036</v>
      </c>
      <c r="N95" s="6" t="str">
        <f t="shared" si="1"/>
        <v>Fragkokklisias, Marousi, Athens</v>
      </c>
      <c r="O95" s="6" t="str">
        <f t="array" ref="O95">INDEX('raw data'!A:A,B95+11,1)</f>
        <v>Available 01 Mar 2025</v>
      </c>
      <c r="P95" s="17">
        <v>45717</v>
      </c>
      <c r="Q95">
        <f>_xlfn.XLOOKUP(A95, locations!A:A, locations!F:F, "NULL")</f>
        <v>38.036072799999999</v>
      </c>
      <c r="R95">
        <f>_xlfn.XLOOKUP(A95, locations!A:A, locations!G:G, "Not found")</f>
        <v>23.810483399999999</v>
      </c>
    </row>
    <row r="96" spans="1:18" ht="13">
      <c r="A96" s="11" t="s">
        <v>256</v>
      </c>
      <c r="B96" s="11">
        <f>MATCH(A96,'raw data'!A:A,0)</f>
        <v>12579</v>
      </c>
      <c r="C96" s="21">
        <f t="array" ref="C96">INDEX('raw data'!A:A,B96+8,1)</f>
        <v>1440</v>
      </c>
      <c r="D96" s="7" t="str">
        <f t="array" ref="D96">INDEX('raw data'!A:A,B96+10,1)</f>
        <v>excl. utilities</v>
      </c>
      <c r="E96" s="7" t="str">
        <f t="array" ref="E96">INDEX('raw data'!A:A,B96-2,1)</f>
        <v>Xenokratous III,</v>
      </c>
      <c r="F96" s="6" t="str">
        <f t="array" ref="F96">INDEX('raw data'!A:A,B96-1,1)</f>
        <v>Kolonaki</v>
      </c>
      <c r="G96" s="6" t="str">
        <f t="array" ref="G96">INDEX('raw data'!A:A,B96+6,1)</f>
        <v>61 m²</v>
      </c>
      <c r="H96" s="25">
        <f ca="1">IFERROR(__xludf.DUMMYFUNCTION("split(G104,"" "")"),61)</f>
        <v>61</v>
      </c>
      <c r="I96" s="6" t="str">
        <f ca="1">IFERROR(__xludf.DUMMYFUNCTION("""COMPUTED_VALUE"""),"m²")</f>
        <v>m²</v>
      </c>
      <c r="J96" s="6" t="str">
        <f t="array" ref="J96">INDEX('raw data'!A:A,B96+4,1)</f>
        <v>1, 1 WC</v>
      </c>
      <c r="K96" s="25">
        <f t="array" ref="K96">INDEX('raw data'!A:A,B96+2,1)</f>
        <v>1</v>
      </c>
      <c r="L96" s="6" t="str">
        <f t="array" ref="L96">INDEX('raw data'!A:A,B96-1,1)</f>
        <v>Kolonaki</v>
      </c>
      <c r="M96" s="9">
        <f t="shared" ca="1" si="0"/>
        <v>23.606557377049182</v>
      </c>
      <c r="N96" s="6" t="str">
        <f t="shared" si="1"/>
        <v>Xenokratous III, Kolonaki, Athens</v>
      </c>
      <c r="O96" s="6" t="str">
        <f t="array" ref="O96">INDEX('raw data'!A:A,B96+11,1)</f>
        <v>Available 06 Apr 2025</v>
      </c>
      <c r="P96" s="17">
        <v>45753</v>
      </c>
      <c r="Q96">
        <f>_xlfn.XLOOKUP(A96, locations!A:A, locations!F:F, "NULL")</f>
        <v>37.979425599999999</v>
      </c>
      <c r="R96">
        <f>_xlfn.XLOOKUP(A96, locations!A:A, locations!G:G, "Not found")</f>
        <v>23.745690199999999</v>
      </c>
    </row>
    <row r="97" spans="1:18" ht="13">
      <c r="A97" s="11" t="s">
        <v>259</v>
      </c>
      <c r="B97" s="11">
        <f>MATCH(A97,'raw data'!A:A,0)</f>
        <v>14667</v>
      </c>
      <c r="C97" s="21">
        <f t="array" ref="C97">INDEX('raw data'!A:A,B97+8,1)</f>
        <v>1440</v>
      </c>
      <c r="D97" s="7" t="str">
        <f t="array" ref="D97">INDEX('raw data'!A:A,B97+10,1)</f>
        <v>incl. utilities</v>
      </c>
      <c r="E97" s="7" t="str">
        <f t="array" ref="E97">INDEX('raw data'!A:A,B97-2,1)</f>
        <v>Stratiotikou Sindesmou,</v>
      </c>
      <c r="F97" s="6" t="str">
        <f t="array" ref="F97">INDEX('raw data'!A:A,B97-1,1)</f>
        <v>Historic Center</v>
      </c>
      <c r="G97" s="6" t="str">
        <f t="array" ref="G97">INDEX('raw data'!A:A,B97+6,1)</f>
        <v>46 m²</v>
      </c>
      <c r="H97" s="25">
        <f ca="1">IFERROR(__xludf.DUMMYFUNCTION("split(G105,"" "")"),46)</f>
        <v>46</v>
      </c>
      <c r="I97" s="6" t="str">
        <f ca="1">IFERROR(__xludf.DUMMYFUNCTION("""COMPUTED_VALUE"""),"m²")</f>
        <v>m²</v>
      </c>
      <c r="J97" s="6">
        <f t="array" ref="J97">INDEX('raw data'!A:A,B97+4,1)</f>
        <v>1</v>
      </c>
      <c r="K97" s="25">
        <f t="array" ref="K97">INDEX('raw data'!A:A,B97+2,1)</f>
        <v>1</v>
      </c>
      <c r="L97" s="6" t="str">
        <f t="array" ref="L97">INDEX('raw data'!A:A,B97-1,1)</f>
        <v>Historic Center</v>
      </c>
      <c r="M97" s="9">
        <f t="shared" ca="1" si="0"/>
        <v>31.304347826086957</v>
      </c>
      <c r="N97" s="6" t="str">
        <f t="shared" si="1"/>
        <v>Stratiotikou Sindesmou, Historic Center, Athens</v>
      </c>
      <c r="O97" s="6" t="str">
        <f t="array" ref="O97">INDEX('raw data'!A:A,B97+11,1)</f>
        <v>Available 22 May 2025</v>
      </c>
      <c r="P97" s="17">
        <v>45799</v>
      </c>
      <c r="Q97">
        <f>_xlfn.XLOOKUP(A97, locations!A:A, locations!F:F, "NULL")</f>
        <v>37.983809600000001</v>
      </c>
      <c r="R97">
        <f>_xlfn.XLOOKUP(A97, locations!A:A, locations!G:G, "Not found")</f>
        <v>23.727538800000001</v>
      </c>
    </row>
    <row r="98" spans="1:18" ht="13">
      <c r="A98" s="11" t="s">
        <v>262</v>
      </c>
      <c r="B98" s="11">
        <f>MATCH(A98,'raw data'!A:A,0)</f>
        <v>20829</v>
      </c>
      <c r="C98" s="21">
        <f t="array" ref="C98">INDEX('raw data'!A:A,B98+8,1)</f>
        <v>1440</v>
      </c>
      <c r="D98" s="7" t="str">
        <f t="array" ref="D98">INDEX('raw data'!A:A,B98+10,1)</f>
        <v>incl. utilities</v>
      </c>
      <c r="E98" s="7" t="str">
        <f t="array" ref="E98">INDEX('raw data'!A:A,B98-2,1)</f>
        <v>Papadiamanti,</v>
      </c>
      <c r="F98" s="6" t="str">
        <f t="array" ref="F98">INDEX('raw data'!A:A,B98-1,1)</f>
        <v>Psychiko</v>
      </c>
      <c r="G98" s="6" t="str">
        <f t="array" ref="G98">INDEX('raw data'!A:A,B98+6,1)</f>
        <v>51 m²</v>
      </c>
      <c r="H98" s="25">
        <f ca="1">IFERROR(__xludf.DUMMYFUNCTION("split(G106,"" "")"),51)</f>
        <v>51</v>
      </c>
      <c r="I98" s="6" t="str">
        <f ca="1">IFERROR(__xludf.DUMMYFUNCTION("""COMPUTED_VALUE"""),"m²")</f>
        <v>m²</v>
      </c>
      <c r="J98" s="6">
        <f t="array" ref="J98">INDEX('raw data'!A:A,B98+4,1)</f>
        <v>1</v>
      </c>
      <c r="K98" s="25">
        <f t="array" ref="K98">INDEX('raw data'!A:A,B98+2,1)</f>
        <v>1</v>
      </c>
      <c r="L98" s="6" t="str">
        <f t="array" ref="L98">INDEX('raw data'!A:A,B98-1,1)</f>
        <v>Psychiko</v>
      </c>
      <c r="M98" s="9">
        <f t="shared" ca="1" si="0"/>
        <v>28.235294117647058</v>
      </c>
      <c r="N98" s="6" t="str">
        <f t="shared" si="1"/>
        <v>Papadiamanti, Psychiko, Athens</v>
      </c>
      <c r="O98" s="6" t="str">
        <f t="array" ref="O98">INDEX('raw data'!A:A,B98+11,1)</f>
        <v>Available 17 Oct 2025</v>
      </c>
      <c r="P98" s="17">
        <v>45947</v>
      </c>
      <c r="Q98">
        <f>_xlfn.XLOOKUP(A98, locations!A:A, locations!F:F, "NULL")</f>
        <v>38.000003599999999</v>
      </c>
      <c r="R98">
        <f>_xlfn.XLOOKUP(A98, locations!A:A, locations!G:G, "Not found")</f>
        <v>23.7681459</v>
      </c>
    </row>
    <row r="99" spans="1:18" ht="13">
      <c r="A99" s="11" t="s">
        <v>265</v>
      </c>
      <c r="B99" s="11">
        <f>MATCH(A99,'raw data'!A:A,0)</f>
        <v>6953</v>
      </c>
      <c r="C99" s="21">
        <f t="array" ref="C99">INDEX('raw data'!A:A,B99+8,1)</f>
        <v>1450</v>
      </c>
      <c r="D99" s="7" t="str">
        <f t="array" ref="D99">INDEX('raw data'!A:A,B99+10,1)</f>
        <v>incl. utilities</v>
      </c>
      <c r="E99" s="7" t="str">
        <f t="array" ref="E99">INDEX('raw data'!A:A,B99-2,1)</f>
        <v>Proteos,</v>
      </c>
      <c r="F99" s="6" t="str">
        <f t="array" ref="F99">INDEX('raw data'!A:A,B99-1,1)</f>
        <v>Palaio Faliro</v>
      </c>
      <c r="G99" s="6" t="str">
        <f t="array" ref="G99">INDEX('raw data'!A:A,B99+6,1)</f>
        <v>57 m²</v>
      </c>
      <c r="H99" s="25">
        <f ca="1">IFERROR(__xludf.DUMMYFUNCTION("split(G107,"" "")"),57)</f>
        <v>57</v>
      </c>
      <c r="I99" s="6" t="str">
        <f ca="1">IFERROR(__xludf.DUMMYFUNCTION("""COMPUTED_VALUE"""),"m²")</f>
        <v>m²</v>
      </c>
      <c r="J99" s="6">
        <f t="array" ref="J99">INDEX('raw data'!A:A,B99+4,1)</f>
        <v>1</v>
      </c>
      <c r="K99" s="25">
        <f t="array" ref="K99">INDEX('raw data'!A:A,B99+2,1)</f>
        <v>1</v>
      </c>
      <c r="L99" s="6" t="str">
        <f t="array" ref="L99">INDEX('raw data'!A:A,B99-1,1)</f>
        <v>Palaio Faliro</v>
      </c>
      <c r="M99" s="9">
        <f t="shared" ca="1" si="0"/>
        <v>25.438596491228068</v>
      </c>
      <c r="N99" s="6" t="str">
        <f t="shared" si="1"/>
        <v>Proteos, Palaio Faliro, Athens</v>
      </c>
      <c r="O99" s="6" t="str">
        <f t="array" ref="O99">INDEX('raw data'!A:A,B99+11,1)</f>
        <v>Available 08 Jan 2025</v>
      </c>
      <c r="P99" s="17">
        <v>45665</v>
      </c>
      <c r="Q99">
        <f>_xlfn.XLOOKUP(A99, locations!A:A, locations!F:F, "NULL")</f>
        <v>37.928368499999998</v>
      </c>
      <c r="R99">
        <f>_xlfn.XLOOKUP(A99, locations!A:A, locations!G:G, "Not found")</f>
        <v>23.695215399999999</v>
      </c>
    </row>
    <row r="100" spans="1:18" ht="13">
      <c r="A100" s="11" t="s">
        <v>1024</v>
      </c>
      <c r="B100" s="11">
        <f>MATCH(A100,'raw data'!A:A,0)</f>
        <v>22350</v>
      </c>
      <c r="C100" s="21">
        <f t="array" ref="C100">INDEX('raw data'!A:A,B100+8,1)</f>
        <v>1450</v>
      </c>
      <c r="D100" s="7" t="str">
        <f t="array" ref="D100">INDEX('raw data'!A:A,B100+10,1)</f>
        <v>excl. utilities</v>
      </c>
      <c r="E100" s="7" t="str">
        <f t="array" ref="E100">INDEX('raw data'!A:A,B100-2,1)</f>
        <v>Dimitriou Rali,</v>
      </c>
      <c r="F100" s="6" t="str">
        <f t="array" ref="F100">INDEX('raw data'!A:A,B100-1,1)</f>
        <v>Marousi</v>
      </c>
      <c r="G100" s="6" t="str">
        <f t="array" ref="G100">INDEX('raw data'!A:A,B100+6,1)</f>
        <v>90 m²</v>
      </c>
      <c r="H100" s="25">
        <f ca="1">IFERROR(__xludf.DUMMYFUNCTION("split(G108,"" "")"),90)</f>
        <v>90</v>
      </c>
      <c r="I100" s="6" t="str">
        <f ca="1">IFERROR(__xludf.DUMMYFUNCTION("""COMPUTED_VALUE"""),"m²")</f>
        <v>m²</v>
      </c>
      <c r="J100" s="6" t="str">
        <f t="array" ref="J100">INDEX('raw data'!A:A,B100+4,1)</f>
        <v>1, 1 WC</v>
      </c>
      <c r="K100" s="25">
        <f t="array" ref="K100">INDEX('raw data'!A:A,B100+2,1)</f>
        <v>2</v>
      </c>
      <c r="L100" s="6" t="str">
        <f t="array" ref="L100">INDEX('raw data'!A:A,B100-1,1)</f>
        <v>Marousi</v>
      </c>
      <c r="M100" s="9">
        <f t="shared" ca="1" si="0"/>
        <v>16.111111111111111</v>
      </c>
      <c r="N100" s="6" t="str">
        <f t="shared" si="1"/>
        <v>Dimitriou Rali, Marousi, Athens</v>
      </c>
      <c r="O100" s="6" t="str">
        <f t="array" ref="O100">INDEX('raw data'!A:A,B100+11,1)</f>
        <v>Available 16 Jan 2026</v>
      </c>
      <c r="P100" s="17">
        <v>46038</v>
      </c>
      <c r="Q100">
        <f>_xlfn.XLOOKUP(A100, locations!A:A, locations!F:F, "NULL")</f>
        <v>38.051174000000003</v>
      </c>
      <c r="R100">
        <f>_xlfn.XLOOKUP(A100, locations!A:A, locations!G:G, "Not found")</f>
        <v>23.805563800000002</v>
      </c>
    </row>
    <row r="101" spans="1:18" ht="13">
      <c r="A101" s="11" t="s">
        <v>1027</v>
      </c>
      <c r="B101" s="11">
        <f>MATCH(A101,'raw data'!A:A,0)</f>
        <v>6683</v>
      </c>
      <c r="C101" s="21">
        <f t="array" ref="C101">INDEX('raw data'!A:A,B101+8,1)</f>
        <v>1460</v>
      </c>
      <c r="D101" s="7" t="str">
        <f t="array" ref="D101">INDEX('raw data'!A:A,B101+10,1)</f>
        <v>excl. utilities</v>
      </c>
      <c r="E101" s="7" t="str">
        <f t="array" ref="E101">INDEX('raw data'!A:A,B101-2,1)</f>
        <v>Europe VI,</v>
      </c>
      <c r="F101" s="6" t="str">
        <f t="array" ref="F101">INDEX('raw data'!A:A,B101-1,1)</f>
        <v>Marousi</v>
      </c>
      <c r="G101" s="6" t="str">
        <f t="array" ref="G101">INDEX('raw data'!A:A,B101+6,1)</f>
        <v>90 m²</v>
      </c>
      <c r="H101" s="25">
        <f ca="1">IFERROR(__xludf.DUMMYFUNCTION("split(G109,"" "")"),90)</f>
        <v>90</v>
      </c>
      <c r="I101" s="6" t="str">
        <f ca="1">IFERROR(__xludf.DUMMYFUNCTION("""COMPUTED_VALUE"""),"m²")</f>
        <v>m²</v>
      </c>
      <c r="J101" s="6" t="str">
        <f t="array" ref="J101">INDEX('raw data'!A:A,B101+4,1)</f>
        <v>1, 1 WC</v>
      </c>
      <c r="K101" s="25">
        <f t="array" ref="K101">INDEX('raw data'!A:A,B101+2,1)</f>
        <v>2</v>
      </c>
      <c r="L101" s="6" t="str">
        <f t="array" ref="L101">INDEX('raw data'!A:A,B101-1,1)</f>
        <v>Marousi</v>
      </c>
      <c r="M101" s="9">
        <f t="shared" ca="1" si="0"/>
        <v>16.222222222222221</v>
      </c>
      <c r="N101" s="6" t="str">
        <f t="shared" si="1"/>
        <v>Europe VI, Marousi, Athens</v>
      </c>
      <c r="O101" s="6" t="str">
        <f t="array" ref="O101">INDEX('raw data'!A:A,B101+11,1)</f>
        <v>Available 06 Jan 2025</v>
      </c>
      <c r="P101" s="17">
        <v>45663</v>
      </c>
      <c r="Q101">
        <f>_xlfn.XLOOKUP(A101, locations!A:A, locations!F:F, "NULL")</f>
        <v>38.046310099999999</v>
      </c>
      <c r="R101">
        <f>_xlfn.XLOOKUP(A101, locations!A:A, locations!G:G, "Not found")</f>
        <v>23.8074163</v>
      </c>
    </row>
    <row r="102" spans="1:18" ht="13">
      <c r="A102" s="11" t="s">
        <v>1030</v>
      </c>
      <c r="B102" s="11">
        <f>MATCH(A102,'raw data'!A:A,0)</f>
        <v>12495</v>
      </c>
      <c r="C102" s="21">
        <f t="array" ref="C102">INDEX('raw data'!A:A,B102+8,1)</f>
        <v>1460</v>
      </c>
      <c r="D102" s="7" t="str">
        <f t="array" ref="D102">INDEX('raw data'!A:A,B102+10,1)</f>
        <v>excl. utilities</v>
      </c>
      <c r="E102" s="7" t="str">
        <f t="array" ref="E102">INDEX('raw data'!A:A,B102-2,1)</f>
        <v>Europe II,</v>
      </c>
      <c r="F102" s="6" t="str">
        <f t="array" ref="F102">INDEX('raw data'!A:A,B102-1,1)</f>
        <v>Marousi</v>
      </c>
      <c r="G102" s="6" t="str">
        <f t="array" ref="G102">INDEX('raw data'!A:A,B102+6,1)</f>
        <v>87 m²</v>
      </c>
      <c r="H102" s="25">
        <f ca="1">IFERROR(__xludf.DUMMYFUNCTION("split(G110,"" "")"),87)</f>
        <v>87</v>
      </c>
      <c r="I102" s="6" t="str">
        <f ca="1">IFERROR(__xludf.DUMMYFUNCTION("""COMPUTED_VALUE"""),"m²")</f>
        <v>m²</v>
      </c>
      <c r="J102" s="6" t="str">
        <f t="array" ref="J102">INDEX('raw data'!A:A,B102+4,1)</f>
        <v>1, 1 WC</v>
      </c>
      <c r="K102" s="25">
        <f t="array" ref="K102">INDEX('raw data'!A:A,B102+2,1)</f>
        <v>2</v>
      </c>
      <c r="L102" s="6" t="str">
        <f t="array" ref="L102">INDEX('raw data'!A:A,B102-1,1)</f>
        <v>Marousi</v>
      </c>
      <c r="M102" s="9">
        <f t="shared" ca="1" si="0"/>
        <v>16.7816091954023</v>
      </c>
      <c r="N102" s="6" t="str">
        <f t="shared" si="1"/>
        <v>Europe II, Marousi, Athens</v>
      </c>
      <c r="O102" s="6" t="str">
        <f t="array" ref="O102">INDEX('raw data'!A:A,B102+11,1)</f>
        <v>Available 04 Apr 2025</v>
      </c>
      <c r="P102" s="17">
        <v>45751</v>
      </c>
      <c r="Q102">
        <f>_xlfn.XLOOKUP(A102, locations!A:A, locations!F:F, "NULL")</f>
        <v>38.046310099999999</v>
      </c>
      <c r="R102">
        <f>_xlfn.XLOOKUP(A102, locations!A:A, locations!G:G, "Not found")</f>
        <v>23.8074163</v>
      </c>
    </row>
    <row r="103" spans="1:18" ht="13">
      <c r="A103" s="11" t="s">
        <v>268</v>
      </c>
      <c r="B103" s="11">
        <f>MATCH(A103,'raw data'!A:A,0)</f>
        <v>14904</v>
      </c>
      <c r="C103" s="21">
        <f t="array" ref="C103">INDEX('raw data'!A:A,B103+8,1)</f>
        <v>1460</v>
      </c>
      <c r="D103" s="7" t="str">
        <f t="array" ref="D103">INDEX('raw data'!A:A,B103+10,1)</f>
        <v>incl. utilities</v>
      </c>
      <c r="E103" s="7" t="str">
        <f t="array" ref="E103">INDEX('raw data'!A:A,B103-2,1)</f>
        <v>Mavromichali,</v>
      </c>
      <c r="F103" s="6" t="str">
        <f t="array" ref="F103">INDEX('raw data'!A:A,B103-1,1)</f>
        <v>Historic Center</v>
      </c>
      <c r="G103" s="6" t="str">
        <f t="array" ref="G103">INDEX('raw data'!A:A,B103+6,1)</f>
        <v>44 m²</v>
      </c>
      <c r="H103" s="25">
        <f ca="1">IFERROR(__xludf.DUMMYFUNCTION("split(G111,"" "")"),44)</f>
        <v>44</v>
      </c>
      <c r="I103" s="6" t="str">
        <f ca="1">IFERROR(__xludf.DUMMYFUNCTION("""COMPUTED_VALUE"""),"m²")</f>
        <v>m²</v>
      </c>
      <c r="J103" s="6">
        <f t="array" ref="J103">INDEX('raw data'!A:A,B103+4,1)</f>
        <v>1</v>
      </c>
      <c r="K103" s="25">
        <f t="array" ref="K103">INDEX('raw data'!A:A,B103+2,1)</f>
        <v>1</v>
      </c>
      <c r="L103" s="6" t="str">
        <f t="array" ref="L103">INDEX('raw data'!A:A,B103-1,1)</f>
        <v>Historic Center</v>
      </c>
      <c r="M103" s="9">
        <f t="shared" ca="1" si="0"/>
        <v>33.18181818181818</v>
      </c>
      <c r="N103" s="6" t="str">
        <f t="shared" si="1"/>
        <v>Mavromichali, Historic Center, Athens</v>
      </c>
      <c r="O103" s="6" t="str">
        <f t="array" ref="O103">INDEX('raw data'!A:A,B103+11,1)</f>
        <v>Available 31 May 2025</v>
      </c>
      <c r="P103" s="17">
        <v>45808</v>
      </c>
      <c r="Q103">
        <f>_xlfn.XLOOKUP(A103, locations!A:A, locations!F:F, "NULL")</f>
        <v>37.983809600000001</v>
      </c>
      <c r="R103">
        <f>_xlfn.XLOOKUP(A103, locations!A:A, locations!G:G, "Not found")</f>
        <v>23.727538800000001</v>
      </c>
    </row>
    <row r="104" spans="1:18" ht="13">
      <c r="A104" s="11" t="s">
        <v>1033</v>
      </c>
      <c r="B104" s="11">
        <f>MATCH(A104,'raw data'!A:A,0)</f>
        <v>22028</v>
      </c>
      <c r="C104" s="21">
        <f t="array" ref="C104">INDEX('raw data'!A:A,B104+8,1)</f>
        <v>1460</v>
      </c>
      <c r="D104" s="7" t="str">
        <f t="array" ref="D104">INDEX('raw data'!A:A,B104+10,1)</f>
        <v>excl. utilities</v>
      </c>
      <c r="E104" s="7" t="str">
        <f t="array" ref="E104">INDEX('raw data'!A:A,B104-2,1)</f>
        <v>Dionisou II,</v>
      </c>
      <c r="F104" s="6" t="str">
        <f t="array" ref="F104">INDEX('raw data'!A:A,B104-1,1)</f>
        <v>Marousi</v>
      </c>
      <c r="G104" s="6" t="str">
        <f t="array" ref="G104">INDEX('raw data'!A:A,B104+6,1)</f>
        <v>70 m²</v>
      </c>
      <c r="H104" s="25">
        <f ca="1">IFERROR(__xludf.DUMMYFUNCTION("split(G112,"" "")"),70)</f>
        <v>70</v>
      </c>
      <c r="I104" s="6" t="str">
        <f ca="1">IFERROR(__xludf.DUMMYFUNCTION("""COMPUTED_VALUE"""),"m²")</f>
        <v>m²</v>
      </c>
      <c r="J104" s="6">
        <f t="array" ref="J104">INDEX('raw data'!A:A,B104+4,1)</f>
        <v>1</v>
      </c>
      <c r="K104" s="25">
        <f t="array" ref="K104">INDEX('raw data'!A:A,B104+2,1)</f>
        <v>2</v>
      </c>
      <c r="L104" s="6" t="str">
        <f t="array" ref="L104">INDEX('raw data'!A:A,B104-1,1)</f>
        <v>Marousi</v>
      </c>
      <c r="M104" s="9">
        <f t="shared" ca="1" si="0"/>
        <v>20.857142857142858</v>
      </c>
      <c r="N104" s="6" t="str">
        <f t="shared" si="1"/>
        <v>Dionisou II, Marousi, Athens</v>
      </c>
      <c r="O104" s="6" t="str">
        <f t="array" ref="O104">INDEX('raw data'!A:A,B104+11,1)</f>
        <v>Available 18 Dec 2025</v>
      </c>
      <c r="P104" s="17">
        <v>46009</v>
      </c>
      <c r="Q104">
        <f>_xlfn.XLOOKUP(A104, locations!A:A, locations!F:F, "NULL")</f>
        <v>38.047085000000003</v>
      </c>
      <c r="R104">
        <f>_xlfn.XLOOKUP(A104, locations!A:A, locations!G:G, "Not found")</f>
        <v>23.802480599999999</v>
      </c>
    </row>
    <row r="105" spans="1:18" ht="13">
      <c r="A105" s="11" t="s">
        <v>1036</v>
      </c>
      <c r="B105" s="11">
        <f>MATCH(A105,'raw data'!A:A,0)</f>
        <v>20845</v>
      </c>
      <c r="C105" s="21">
        <f t="array" ref="C105">INDEX('raw data'!A:A,B105+8,1)</f>
        <v>1470</v>
      </c>
      <c r="D105" s="7" t="str">
        <f t="array" ref="D105">INDEX('raw data'!A:A,B105+10,1)</f>
        <v>incl. utilities</v>
      </c>
      <c r="E105" s="7" t="str">
        <f t="array" ref="E105">INDEX('raw data'!A:A,B105-2,1)</f>
        <v>Trikalon,</v>
      </c>
      <c r="F105" s="6" t="str">
        <f t="array" ref="F105">INDEX('raw data'!A:A,B105-1,1)</f>
        <v>Ampelokipoi</v>
      </c>
      <c r="G105" s="6" t="str">
        <f t="array" ref="G105">INDEX('raw data'!A:A,B105+6,1)</f>
        <v>88 m²</v>
      </c>
      <c r="H105" s="25">
        <f ca="1">IFERROR(__xludf.DUMMYFUNCTION("split(G113,"" "")"),88)</f>
        <v>88</v>
      </c>
      <c r="I105" s="6" t="str">
        <f ca="1">IFERROR(__xludf.DUMMYFUNCTION("""COMPUTED_VALUE"""),"m²")</f>
        <v>m²</v>
      </c>
      <c r="J105" s="6">
        <f t="array" ref="J105">INDEX('raw data'!A:A,B105+4,1)</f>
        <v>2</v>
      </c>
      <c r="K105" s="25">
        <f t="array" ref="K105">INDEX('raw data'!A:A,B105+2,1)</f>
        <v>2</v>
      </c>
      <c r="L105" s="6" t="str">
        <f t="array" ref="L105">INDEX('raw data'!A:A,B105-1,1)</f>
        <v>Ampelokipoi</v>
      </c>
      <c r="M105" s="9">
        <f t="shared" ca="1" si="0"/>
        <v>16.704545454545453</v>
      </c>
      <c r="N105" s="6" t="str">
        <f t="shared" si="1"/>
        <v>Trikalon, Ampelokipoi, Athens</v>
      </c>
      <c r="O105" s="6" t="str">
        <f t="array" ref="O105">INDEX('raw data'!A:A,B105+11,1)</f>
        <v>Available 17 Oct 2025</v>
      </c>
      <c r="P105" s="17">
        <v>45947</v>
      </c>
      <c r="Q105">
        <f>_xlfn.XLOOKUP(A105, locations!A:A, locations!F:F, "NULL")</f>
        <v>37.989821999999997</v>
      </c>
      <c r="R105">
        <f>_xlfn.XLOOKUP(A105, locations!A:A, locations!G:G, "Not found")</f>
        <v>23.768470600000001</v>
      </c>
    </row>
    <row r="106" spans="1:18" ht="13">
      <c r="A106" s="11" t="s">
        <v>3230</v>
      </c>
      <c r="B106" s="11">
        <f>MATCH(A106,'raw data'!A:A,0)</f>
        <v>10591</v>
      </c>
      <c r="C106" s="21">
        <f t="array" ref="C106">INDEX('raw data'!A:A,B106+8,1)</f>
        <v>1480</v>
      </c>
      <c r="D106" s="7" t="str">
        <f t="array" ref="D106">INDEX('raw data'!A:A,B106+10,1)</f>
        <v>excl. utilities</v>
      </c>
      <c r="E106" s="7" t="str">
        <f t="array" ref="E106">INDEX('raw data'!A:A,B106-2,1)</f>
        <v>Karaoli &amp; DImitriou,</v>
      </c>
      <c r="F106" s="6" t="str">
        <f t="array" ref="F106">INDEX('raw data'!A:A,B106-1,1)</f>
        <v>Marousi</v>
      </c>
      <c r="G106" s="6" t="str">
        <f t="array" ref="G106">INDEX('raw data'!A:A,B106+6,1)</f>
        <v>105 m²</v>
      </c>
      <c r="H106" s="25">
        <f ca="1">IFERROR(__xludf.DUMMYFUNCTION("split(G114,"" "")"),105)</f>
        <v>105</v>
      </c>
      <c r="I106" s="6" t="str">
        <f ca="1">IFERROR(__xludf.DUMMYFUNCTION("""COMPUTED_VALUE"""),"m²")</f>
        <v>m²</v>
      </c>
      <c r="J106" s="6" t="str">
        <f t="array" ref="J106">INDEX('raw data'!A:A,B106+4,1)</f>
        <v>1, 1 WC</v>
      </c>
      <c r="K106" s="25">
        <f t="array" ref="K106">INDEX('raw data'!A:A,B106+2,1)</f>
        <v>3</v>
      </c>
      <c r="L106" s="6" t="str">
        <f t="array" ref="L106">INDEX('raw data'!A:A,B106-1,1)</f>
        <v>Marousi</v>
      </c>
      <c r="M106" s="9">
        <f t="shared" ca="1" si="0"/>
        <v>14.095238095238095</v>
      </c>
      <c r="N106" s="6" t="str">
        <f t="shared" si="1"/>
        <v>Karaoli &amp; DImitriou, Marousi, Athens</v>
      </c>
      <c r="O106" s="6" t="str">
        <f t="array" ref="O106">INDEX('raw data'!A:A,B106+11,1)</f>
        <v>Available 02 Mar 2025</v>
      </c>
      <c r="P106" s="17">
        <v>45718</v>
      </c>
      <c r="Q106">
        <f>_xlfn.XLOOKUP(A106, locations!A:A, locations!F:F, "NULL")</f>
        <v>37.975965700000003</v>
      </c>
      <c r="R106">
        <f>_xlfn.XLOOKUP(A106, locations!A:A, locations!G:G, "Not found")</f>
        <v>23.744222300000001</v>
      </c>
    </row>
    <row r="107" spans="1:18" ht="13">
      <c r="A107" s="11" t="s">
        <v>1039</v>
      </c>
      <c r="B107" s="11">
        <f>MATCH(A107,'raw data'!A:A,0)</f>
        <v>13366</v>
      </c>
      <c r="C107" s="21">
        <f t="array" ref="C107">INDEX('raw data'!A:A,B107+8,1)</f>
        <v>1480</v>
      </c>
      <c r="D107" s="7" t="str">
        <f t="array" ref="D107">INDEX('raw data'!A:A,B107+10,1)</f>
        <v>excl. utilities</v>
      </c>
      <c r="E107" s="7" t="str">
        <f t="array" ref="E107">INDEX('raw data'!A:A,B107-2,1)</f>
        <v>Megalou Alexandrou II,</v>
      </c>
      <c r="F107" s="6" t="str">
        <f t="array" ref="F107">INDEX('raw data'!A:A,B107-1,1)</f>
        <v>Marousi</v>
      </c>
      <c r="G107" s="6" t="str">
        <f t="array" ref="G107">INDEX('raw data'!A:A,B107+6,1)</f>
        <v>105 m²</v>
      </c>
      <c r="H107" s="25">
        <f ca="1">IFERROR(__xludf.DUMMYFUNCTION("split(G115,"" "")"),105)</f>
        <v>105</v>
      </c>
      <c r="I107" s="6" t="str">
        <f ca="1">IFERROR(__xludf.DUMMYFUNCTION("""COMPUTED_VALUE"""),"m²")</f>
        <v>m²</v>
      </c>
      <c r="J107" s="6" t="str">
        <f t="array" ref="J107">INDEX('raw data'!A:A,B107+4,1)</f>
        <v>1, 1 WC</v>
      </c>
      <c r="K107" s="25">
        <f t="array" ref="K107">INDEX('raw data'!A:A,B107+2,1)</f>
        <v>2</v>
      </c>
      <c r="L107" s="6" t="str">
        <f t="array" ref="L107">INDEX('raw data'!A:A,B107-1,1)</f>
        <v>Marousi</v>
      </c>
      <c r="M107" s="9">
        <f t="shared" ca="1" si="0"/>
        <v>14.095238095238095</v>
      </c>
      <c r="N107" s="6" t="str">
        <f t="shared" si="1"/>
        <v>Megalou Alexandrou II, Marousi, Athens</v>
      </c>
      <c r="O107" s="6" t="str">
        <f t="array" ref="O107">INDEX('raw data'!A:A,B107+11,1)</f>
        <v>Available 23 Apr 2025</v>
      </c>
      <c r="P107" s="17">
        <v>45770</v>
      </c>
      <c r="Q107">
        <f>_xlfn.XLOOKUP(A107, locations!A:A, locations!F:F, "NULL")</f>
        <v>37.982634400000002</v>
      </c>
      <c r="R107">
        <f>_xlfn.XLOOKUP(A107, locations!A:A, locations!G:G, "Not found")</f>
        <v>23.716653900000001</v>
      </c>
    </row>
    <row r="108" spans="1:18" ht="13">
      <c r="A108" s="11" t="s">
        <v>1042</v>
      </c>
      <c r="B108" s="11">
        <f>MATCH(A108,'raw data'!A:A,0)</f>
        <v>10018</v>
      </c>
      <c r="C108" s="21">
        <f t="array" ref="C108">INDEX('raw data'!A:A,B108+8,1)</f>
        <v>1490</v>
      </c>
      <c r="D108" s="7" t="str">
        <f t="array" ref="D108">INDEX('raw data'!A:A,B108+10,1)</f>
        <v>excl. utilities</v>
      </c>
      <c r="E108" s="7" t="str">
        <f t="array" ref="E108">INDEX('raw data'!A:A,B108-2,1)</f>
        <v>25is Martiou II,</v>
      </c>
      <c r="F108" s="6" t="str">
        <f t="array" ref="F108">INDEX('raw data'!A:A,B108-1,1)</f>
        <v>Nea Erithrea</v>
      </c>
      <c r="G108" s="6" t="str">
        <f t="array" ref="G108">INDEX('raw data'!A:A,B108+6,1)</f>
        <v>110 m²</v>
      </c>
      <c r="H108" s="25">
        <f ca="1">IFERROR(__xludf.DUMMYFUNCTION("split(G116,"" "")"),110)</f>
        <v>110</v>
      </c>
      <c r="I108" s="6" t="str">
        <f ca="1">IFERROR(__xludf.DUMMYFUNCTION("""COMPUTED_VALUE"""),"m²")</f>
        <v>m²</v>
      </c>
      <c r="J108" s="6" t="str">
        <f t="array" ref="J108">INDEX('raw data'!A:A,B108+4,1)</f>
        <v>1, 1 WC</v>
      </c>
      <c r="K108" s="25">
        <f t="array" ref="K108">INDEX('raw data'!A:A,B108+2,1)</f>
        <v>2</v>
      </c>
      <c r="L108" s="6" t="str">
        <f t="array" ref="L108">INDEX('raw data'!A:A,B108-1,1)</f>
        <v>Nea Erithrea</v>
      </c>
      <c r="M108" s="9">
        <f t="shared" ca="1" si="0"/>
        <v>13.545454545454545</v>
      </c>
      <c r="N108" s="6" t="str">
        <f t="shared" si="1"/>
        <v>25is Martiou II, Nea Erithrea, Athens</v>
      </c>
      <c r="O108" s="6" t="str">
        <f t="array" ref="O108">INDEX('raw data'!A:A,B108+11,1)</f>
        <v>Available 26 Feb 2025</v>
      </c>
      <c r="P108" s="17">
        <v>45714</v>
      </c>
      <c r="Q108">
        <f>_xlfn.XLOOKUP(A108, locations!A:A, locations!F:F, "NULL")</f>
        <v>38.0934046</v>
      </c>
      <c r="R108">
        <f>_xlfn.XLOOKUP(A108, locations!A:A, locations!G:G, "Not found")</f>
        <v>23.815573100000002</v>
      </c>
    </row>
    <row r="109" spans="1:18" ht="13">
      <c r="A109" s="11" t="s">
        <v>1045</v>
      </c>
      <c r="B109" s="11">
        <f>MATCH(A109,'raw data'!A:A,0)</f>
        <v>6480</v>
      </c>
      <c r="C109" s="21">
        <f t="array" ref="C109">INDEX('raw data'!A:A,B109+8,1)</f>
        <v>1500</v>
      </c>
      <c r="D109" s="7" t="str">
        <f t="array" ref="D109">INDEX('raw data'!A:A,B109+10,1)</f>
        <v>incl. utilities</v>
      </c>
      <c r="E109" s="7" t="str">
        <f t="array" ref="E109">INDEX('raw data'!A:A,B109-2,1)</f>
        <v>Lampardi,</v>
      </c>
      <c r="F109" s="6" t="str">
        <f t="array" ref="F109">INDEX('raw data'!A:A,B109-1,1)</f>
        <v>Lycabettus</v>
      </c>
      <c r="G109" s="6" t="str">
        <f t="array" ref="G109">INDEX('raw data'!A:A,B109+6,1)</f>
        <v>80 m²</v>
      </c>
      <c r="H109" s="25">
        <f ca="1">IFERROR(__xludf.DUMMYFUNCTION("split(G117,"" "")"),80)</f>
        <v>80</v>
      </c>
      <c r="I109" s="6" t="str">
        <f ca="1">IFERROR(__xludf.DUMMYFUNCTION("""COMPUTED_VALUE"""),"m²")</f>
        <v>m²</v>
      </c>
      <c r="J109" s="6">
        <f t="array" ref="J109">INDEX('raw data'!A:A,B109+4,1)</f>
        <v>1</v>
      </c>
      <c r="K109" s="25">
        <f t="array" ref="K109">INDEX('raw data'!A:A,B109+2,1)</f>
        <v>2</v>
      </c>
      <c r="L109" s="6" t="str">
        <f t="array" ref="L109">INDEX('raw data'!A:A,B109-1,1)</f>
        <v>Lycabettus</v>
      </c>
      <c r="M109" s="9">
        <f t="shared" ca="1" si="0"/>
        <v>18.75</v>
      </c>
      <c r="N109" s="6" t="str">
        <f t="shared" si="1"/>
        <v>Lampardi, Lycabettus, Athens</v>
      </c>
      <c r="O109" s="6" t="str">
        <f t="array" ref="O109">INDEX('raw data'!A:A,B109+11,1)</f>
        <v>Available 03 Jan 2025</v>
      </c>
      <c r="P109" s="17">
        <v>45660</v>
      </c>
      <c r="Q109">
        <f>_xlfn.XLOOKUP(A109, locations!A:A, locations!F:F, "NULL")</f>
        <v>37.987336200000001</v>
      </c>
      <c r="R109">
        <f>_xlfn.XLOOKUP(A109, locations!A:A, locations!G:G, "Not found")</f>
        <v>23.7483328</v>
      </c>
    </row>
    <row r="110" spans="1:18" ht="13">
      <c r="A110" s="11" t="s">
        <v>1048</v>
      </c>
      <c r="B110" s="11">
        <f>MATCH(A110,'raw data'!A:A,0)</f>
        <v>9161</v>
      </c>
      <c r="C110" s="21">
        <f t="array" ref="C110">INDEX('raw data'!A:A,B110+8,1)</f>
        <v>1500</v>
      </c>
      <c r="D110" s="7" t="str">
        <f t="array" ref="D110">INDEX('raw data'!A:A,B110+10,1)</f>
        <v>incl. utilities</v>
      </c>
      <c r="E110" s="7" t="str">
        <f t="array" ref="E110">INDEX('raw data'!A:A,B110-2,1)</f>
        <v>Faneromenis,</v>
      </c>
      <c r="F110" s="6" t="str">
        <f t="array" ref="F110">INDEX('raw data'!A:A,B110-1,1)</f>
        <v>Chalandri</v>
      </c>
      <c r="G110" s="6" t="str">
        <f t="array" ref="G110">INDEX('raw data'!A:A,B110+6,1)</f>
        <v>100 m²</v>
      </c>
      <c r="H110" s="25">
        <f ca="1">IFERROR(__xludf.DUMMYFUNCTION("split(G118,"" "")"),100)</f>
        <v>100</v>
      </c>
      <c r="I110" s="6" t="str">
        <f ca="1">IFERROR(__xludf.DUMMYFUNCTION("""COMPUTED_VALUE"""),"m²")</f>
        <v>m²</v>
      </c>
      <c r="J110" s="6">
        <f t="array" ref="J110">INDEX('raw data'!A:A,B110+4,1)</f>
        <v>1</v>
      </c>
      <c r="K110" s="25">
        <f t="array" ref="K110">INDEX('raw data'!A:A,B110+2,1)</f>
        <v>2</v>
      </c>
      <c r="L110" s="6" t="str">
        <f t="array" ref="L110">INDEX('raw data'!A:A,B110-1,1)</f>
        <v>Chalandri</v>
      </c>
      <c r="M110" s="9">
        <f t="shared" ca="1" si="0"/>
        <v>15</v>
      </c>
      <c r="N110" s="6" t="str">
        <f t="shared" si="1"/>
        <v>Faneromenis, Chalandri, Athens</v>
      </c>
      <c r="O110" s="6" t="str">
        <f t="array" ref="O110">INDEX('raw data'!A:A,B110+11,1)</f>
        <v>Available 05 Feb 2025</v>
      </c>
      <c r="P110" s="17">
        <v>45693</v>
      </c>
      <c r="Q110">
        <f>_xlfn.XLOOKUP(A110, locations!A:A, locations!F:F, "NULL")</f>
        <v>38.0042312</v>
      </c>
      <c r="R110">
        <f>_xlfn.XLOOKUP(A110, locations!A:A, locations!G:G, "Not found")</f>
        <v>23.796685400000001</v>
      </c>
    </row>
    <row r="111" spans="1:18" ht="13">
      <c r="A111" s="11" t="s">
        <v>1051</v>
      </c>
      <c r="B111" s="11">
        <f>MATCH(A111,'raw data'!A:A,0)</f>
        <v>13350</v>
      </c>
      <c r="C111" s="21">
        <f t="array" ref="C111">INDEX('raw data'!A:A,B111+8,1)</f>
        <v>1500</v>
      </c>
      <c r="D111" s="7" t="str">
        <f t="array" ref="D111">INDEX('raw data'!A:A,B111+10,1)</f>
        <v>excl. utilities</v>
      </c>
      <c r="E111" s="7" t="str">
        <f t="array" ref="E111">INDEX('raw data'!A:A,B111-2,1)</f>
        <v>Dim. Karaoli,</v>
      </c>
      <c r="F111" s="6" t="str">
        <f t="array" ref="F111">INDEX('raw data'!A:A,B111-1,1)</f>
        <v>Agia Paraskevi</v>
      </c>
      <c r="G111" s="6" t="str">
        <f t="array" ref="G111">INDEX('raw data'!A:A,B111+6,1)</f>
        <v>80 m²</v>
      </c>
      <c r="H111" s="25">
        <f ca="1">IFERROR(__xludf.DUMMYFUNCTION("split(G119,"" "")"),80)</f>
        <v>80</v>
      </c>
      <c r="I111" s="6" t="str">
        <f ca="1">IFERROR(__xludf.DUMMYFUNCTION("""COMPUTED_VALUE"""),"m²")</f>
        <v>m²</v>
      </c>
      <c r="J111" s="6" t="str">
        <f t="array" ref="J111">INDEX('raw data'!A:A,B111+4,1)</f>
        <v>1, 1 WC</v>
      </c>
      <c r="K111" s="25">
        <f t="array" ref="K111">INDEX('raw data'!A:A,B111+2,1)</f>
        <v>2</v>
      </c>
      <c r="L111" s="6" t="str">
        <f t="array" ref="L111">INDEX('raw data'!A:A,B111-1,1)</f>
        <v>Agia Paraskevi</v>
      </c>
      <c r="M111" s="9">
        <f t="shared" ca="1" si="0"/>
        <v>18.75</v>
      </c>
      <c r="N111" s="6" t="str">
        <f t="shared" si="1"/>
        <v>Dim. Karaoli, Agia Paraskevi, Athens</v>
      </c>
      <c r="O111" s="6" t="str">
        <f t="array" ref="O111">INDEX('raw data'!A:A,B111+11,1)</f>
        <v>Available 23 Apr 2025</v>
      </c>
      <c r="P111" s="17">
        <v>45770</v>
      </c>
      <c r="Q111">
        <f>_xlfn.XLOOKUP(A111, locations!A:A, locations!F:F, "NULL")</f>
        <v>38.017363099999997</v>
      </c>
      <c r="R111">
        <f>_xlfn.XLOOKUP(A111, locations!A:A, locations!G:G, "Not found")</f>
        <v>23.837400200000001</v>
      </c>
    </row>
    <row r="112" spans="1:18" ht="13">
      <c r="A112" s="11" t="s">
        <v>1054</v>
      </c>
      <c r="B112" s="11">
        <f>MATCH(A112,'raw data'!A:A,0)</f>
        <v>14218</v>
      </c>
      <c r="C112" s="21">
        <f t="array" ref="C112">INDEX('raw data'!A:A,B112+8,1)</f>
        <v>1520</v>
      </c>
      <c r="D112" s="7" t="str">
        <f t="array" ref="D112">INDEX('raw data'!A:A,B112+10,1)</f>
        <v>excl. utilities</v>
      </c>
      <c r="E112" s="7" t="str">
        <f t="array" ref="E112">INDEX('raw data'!A:A,B112-2,1)</f>
        <v>Leof. Dimokratias VI,</v>
      </c>
      <c r="F112" s="6" t="str">
        <f t="array" ref="F112">INDEX('raw data'!A:A,B112-1,1)</f>
        <v>Neo Psychiko</v>
      </c>
      <c r="G112" s="6" t="str">
        <f t="array" ref="G112">INDEX('raw data'!A:A,B112+6,1)</f>
        <v>75 m²</v>
      </c>
      <c r="H112" s="25">
        <f ca="1">IFERROR(__xludf.DUMMYFUNCTION("split(G120,"" "")"),75)</f>
        <v>75</v>
      </c>
      <c r="I112" s="6" t="str">
        <f ca="1">IFERROR(__xludf.DUMMYFUNCTION("""COMPUTED_VALUE"""),"m²")</f>
        <v>m²</v>
      </c>
      <c r="J112" s="6">
        <f t="array" ref="J112">INDEX('raw data'!A:A,B112+4,1)</f>
        <v>1</v>
      </c>
      <c r="K112" s="25">
        <f t="array" ref="K112">INDEX('raw data'!A:A,B112+2,1)</f>
        <v>2</v>
      </c>
      <c r="L112" s="6" t="str">
        <f t="array" ref="L112">INDEX('raw data'!A:A,B112-1,1)</f>
        <v>Neo Psychiko</v>
      </c>
      <c r="M112" s="9">
        <f t="shared" ca="1" si="0"/>
        <v>20.266666666666666</v>
      </c>
      <c r="N112" s="6" t="str">
        <f t="shared" si="1"/>
        <v>Leof. Dimokratias VI, Neo Psychiko, Athens</v>
      </c>
      <c r="O112" s="6" t="str">
        <f t="array" ref="O112">INDEX('raw data'!A:A,B112+11,1)</f>
        <v>Available 11 May 2025</v>
      </c>
      <c r="P112" s="17">
        <v>45788</v>
      </c>
      <c r="Q112">
        <f>_xlfn.XLOOKUP(A112, locations!A:A, locations!F:F, "NULL")</f>
        <v>38.005327999999999</v>
      </c>
      <c r="R112">
        <f>_xlfn.XLOOKUP(A112, locations!A:A, locations!G:G, "Not found")</f>
        <v>23.778745099999998</v>
      </c>
    </row>
    <row r="113" spans="1:18" ht="13">
      <c r="A113" s="11" t="s">
        <v>1057</v>
      </c>
      <c r="B113" s="11">
        <f>MATCH(A113,'raw data'!A:A,0)</f>
        <v>22534</v>
      </c>
      <c r="C113" s="21">
        <f t="array" ref="C113">INDEX('raw data'!A:A,B113+8,1)</f>
        <v>1530</v>
      </c>
      <c r="D113" s="7" t="str">
        <f t="array" ref="D113">INDEX('raw data'!A:A,B113+10,1)</f>
        <v>excl. utilities</v>
      </c>
      <c r="E113" s="7" t="str">
        <f t="array" ref="E113">INDEX('raw data'!A:A,B113-2,1)</f>
        <v>Acharnon,</v>
      </c>
      <c r="F113" s="6" t="str">
        <f t="array" ref="F113">INDEX('raw data'!A:A,B113-1,1)</f>
        <v>Kifisia</v>
      </c>
      <c r="G113" s="6" t="str">
        <f t="array" ref="G113">INDEX('raw data'!A:A,B113+6,1)</f>
        <v>90 m²</v>
      </c>
      <c r="H113" s="25">
        <f ca="1">IFERROR(__xludf.DUMMYFUNCTION("split(G121,"" "")"),90)</f>
        <v>90</v>
      </c>
      <c r="I113" s="6" t="str">
        <f ca="1">IFERROR(__xludf.DUMMYFUNCTION("""COMPUTED_VALUE"""),"m²")</f>
        <v>m²</v>
      </c>
      <c r="J113" s="6" t="str">
        <f t="array" ref="J113">INDEX('raw data'!A:A,B113+4,1)</f>
        <v>1, 1 WC</v>
      </c>
      <c r="K113" s="25">
        <f t="array" ref="K113">INDEX('raw data'!A:A,B113+2,1)</f>
        <v>2</v>
      </c>
      <c r="L113" s="6" t="str">
        <f t="array" ref="L113">INDEX('raw data'!A:A,B113-1,1)</f>
        <v>Kifisia</v>
      </c>
      <c r="M113" s="9">
        <f t="shared" ca="1" si="0"/>
        <v>17</v>
      </c>
      <c r="N113" s="6" t="str">
        <f t="shared" si="1"/>
        <v>Acharnon, Kifisia, Athens</v>
      </c>
      <c r="O113" s="6" t="str">
        <f t="array" ref="O113">INDEX('raw data'!A:A,B113+11,1)</f>
        <v>Available 16 Apr 2026</v>
      </c>
      <c r="P113" s="17">
        <v>46128</v>
      </c>
      <c r="Q113">
        <f>_xlfn.XLOOKUP(A113, locations!A:A, locations!F:F, "NULL")</f>
        <v>38.0868635</v>
      </c>
      <c r="R113">
        <f>_xlfn.XLOOKUP(A113, locations!A:A, locations!G:G, "Not found")</f>
        <v>23.800302899999998</v>
      </c>
    </row>
    <row r="114" spans="1:18" ht="13">
      <c r="A114" s="11" t="s">
        <v>1060</v>
      </c>
      <c r="B114" s="11">
        <f>MATCH(A114,'raw data'!A:A,0)</f>
        <v>12811</v>
      </c>
      <c r="C114" s="21">
        <f t="array" ref="C114">INDEX('raw data'!A:A,B114+8,1)</f>
        <v>1540</v>
      </c>
      <c r="D114" s="7" t="str">
        <f t="array" ref="D114">INDEX('raw data'!A:A,B114+10,1)</f>
        <v>excl. utilities</v>
      </c>
      <c r="E114" s="7" t="str">
        <f t="array" ref="E114">INDEX('raw data'!A:A,B114-2,1)</f>
        <v>Ploutonos Ι,</v>
      </c>
      <c r="F114" s="6" t="str">
        <f t="array" ref="F114">INDEX('raw data'!A:A,B114-1,1)</f>
        <v>Alimos</v>
      </c>
      <c r="G114" s="6" t="str">
        <f t="array" ref="G114">INDEX('raw data'!A:A,B114+6,1)</f>
        <v>100 m²</v>
      </c>
      <c r="H114" s="25">
        <f ca="1">IFERROR(__xludf.DUMMYFUNCTION("split(G122,"" "")"),100)</f>
        <v>100</v>
      </c>
      <c r="I114" s="6" t="str">
        <f ca="1">IFERROR(__xludf.DUMMYFUNCTION("""COMPUTED_VALUE"""),"m²")</f>
        <v>m²</v>
      </c>
      <c r="J114" s="6" t="str">
        <f t="array" ref="J114">INDEX('raw data'!A:A,B114+4,1)</f>
        <v>1, 1 WC</v>
      </c>
      <c r="K114" s="25">
        <f t="array" ref="K114">INDEX('raw data'!A:A,B114+2,1)</f>
        <v>2</v>
      </c>
      <c r="L114" s="6" t="str">
        <f t="array" ref="L114">INDEX('raw data'!A:A,B114-1,1)</f>
        <v>Alimos</v>
      </c>
      <c r="M114" s="9">
        <f t="shared" ca="1" si="0"/>
        <v>15.4</v>
      </c>
      <c r="N114" s="6" t="str">
        <f t="shared" si="1"/>
        <v>Ploutonos Ι, Alimos, Athens</v>
      </c>
      <c r="O114" s="6" t="str">
        <f t="array" ref="O114">INDEX('raw data'!A:A,B114+11,1)</f>
        <v>Available 11 Apr 2025</v>
      </c>
      <c r="P114" s="17">
        <v>45758</v>
      </c>
      <c r="Q114">
        <f>_xlfn.XLOOKUP(A114, locations!A:A, locations!F:F, "NULL")</f>
        <v>37.915297600000002</v>
      </c>
      <c r="R114">
        <f>_xlfn.XLOOKUP(A114, locations!A:A, locations!G:G, "Not found")</f>
        <v>23.711668100000001</v>
      </c>
    </row>
    <row r="115" spans="1:18" ht="13">
      <c r="A115" s="11" t="s">
        <v>1063</v>
      </c>
      <c r="B115" s="11">
        <f>MATCH(A115,'raw data'!A:A,0)</f>
        <v>22803</v>
      </c>
      <c r="C115" s="21">
        <f t="array" ref="C115">INDEX('raw data'!A:A,B115+8,1)</f>
        <v>1540</v>
      </c>
      <c r="D115" s="7" t="str">
        <f t="array" ref="D115">INDEX('raw data'!A:A,B115+10,1)</f>
        <v>excl. utilities</v>
      </c>
      <c r="E115" s="7" t="str">
        <f t="array" ref="E115">INDEX('raw data'!A:A,B115-2,1)</f>
        <v>Nafpliou I,</v>
      </c>
      <c r="F115" s="6" t="str">
        <f t="array" ref="F115">INDEX('raw data'!A:A,B115-1,1)</f>
        <v>Palaio Faliro</v>
      </c>
      <c r="G115" s="6" t="str">
        <f t="array" ref="G115">INDEX('raw data'!A:A,B115+6,1)</f>
        <v>85 m²</v>
      </c>
      <c r="H115" s="25">
        <f ca="1">IFERROR(__xludf.DUMMYFUNCTION("split(G123,"" "")"),85)</f>
        <v>85</v>
      </c>
      <c r="I115" s="6" t="str">
        <f ca="1">IFERROR(__xludf.DUMMYFUNCTION("""COMPUTED_VALUE"""),"m²")</f>
        <v>m²</v>
      </c>
      <c r="J115" s="6">
        <f t="array" ref="J115">INDEX('raw data'!A:A,B115+4,1)</f>
        <v>1</v>
      </c>
      <c r="K115" s="25">
        <f t="array" ref="K115">INDEX('raw data'!A:A,B115+2,1)</f>
        <v>2</v>
      </c>
      <c r="L115" s="6" t="str">
        <f t="array" ref="L115">INDEX('raw data'!A:A,B115-1,1)</f>
        <v>Palaio Faliro</v>
      </c>
      <c r="M115" s="9">
        <f t="shared" ca="1" si="0"/>
        <v>18.117647058823529</v>
      </c>
      <c r="N115" s="6" t="str">
        <f t="shared" si="1"/>
        <v>Nafpliou I, Palaio Faliro, Athens</v>
      </c>
      <c r="O115" s="6" t="str">
        <f t="array" ref="O115">INDEX('raw data'!A:A,B115+11,1)</f>
        <v>Available 02 Aug 2026</v>
      </c>
      <c r="P115" s="17">
        <v>46236</v>
      </c>
      <c r="Q115">
        <f>_xlfn.XLOOKUP(A115, locations!A:A, locations!F:F, "NULL")</f>
        <v>37.930602</v>
      </c>
      <c r="R115">
        <f>_xlfn.XLOOKUP(A115, locations!A:A, locations!G:G, "Not found")</f>
        <v>23.707095299999999</v>
      </c>
    </row>
    <row r="116" spans="1:18" ht="13">
      <c r="A116" s="11" t="s">
        <v>1066</v>
      </c>
      <c r="B116" s="11">
        <f>MATCH(A116,'raw data'!A:A,0)</f>
        <v>934</v>
      </c>
      <c r="C116" s="21">
        <f t="array" ref="C116">INDEX('raw data'!A:A,B116+8,1)</f>
        <v>1560</v>
      </c>
      <c r="D116" s="7" t="str">
        <f t="array" ref="D116">INDEX('raw data'!A:A,B116+10,1)</f>
        <v>incl. utilities</v>
      </c>
      <c r="E116" s="7" t="str">
        <f t="array" ref="E116">INDEX('raw data'!A:A,B116-2,1)</f>
        <v>Kalomenopoulou,</v>
      </c>
      <c r="F116" s="6" t="str">
        <f t="array" ref="F116">INDEX('raw data'!A:A,B116-1,1)</f>
        <v>Neo Psychiko</v>
      </c>
      <c r="G116" s="6" t="str">
        <f t="array" ref="G116">INDEX('raw data'!A:A,B116+6,1)</f>
        <v>76 m²</v>
      </c>
      <c r="H116" s="25">
        <f ca="1">IFERROR(__xludf.DUMMYFUNCTION("split(G124,"" "")"),76)</f>
        <v>76</v>
      </c>
      <c r="I116" s="6" t="str">
        <f ca="1">IFERROR(__xludf.DUMMYFUNCTION("""COMPUTED_VALUE"""),"m²")</f>
        <v>m²</v>
      </c>
      <c r="J116" s="6">
        <f t="array" ref="J116">INDEX('raw data'!A:A,B116+4,1)</f>
        <v>1</v>
      </c>
      <c r="K116" s="25">
        <f t="array" ref="K116">INDEX('raw data'!A:A,B116+2,1)</f>
        <v>2</v>
      </c>
      <c r="L116" s="6" t="str">
        <f t="array" ref="L116">INDEX('raw data'!A:A,B116-1,1)</f>
        <v>Neo Psychiko</v>
      </c>
      <c r="M116" s="9">
        <f t="shared" ca="1" si="0"/>
        <v>20.526315789473685</v>
      </c>
      <c r="N116" s="6" t="str">
        <f t="shared" si="1"/>
        <v>Kalomenopoulou, Neo Psychiko, Athens</v>
      </c>
      <c r="O116" s="6" t="str">
        <f t="array" ref="O116">INDEX('raw data'!A:A,B116+11,1)</f>
        <v>Available 30 Oct 2024</v>
      </c>
      <c r="P116" s="17">
        <v>45595</v>
      </c>
      <c r="Q116">
        <f>_xlfn.XLOOKUP(A116, locations!A:A, locations!F:F, "NULL")</f>
        <v>38.001252299999997</v>
      </c>
      <c r="R116">
        <f>_xlfn.XLOOKUP(A116, locations!A:A, locations!G:G, "Not found")</f>
        <v>23.773928300000001</v>
      </c>
    </row>
    <row r="117" spans="1:18" ht="13">
      <c r="A117" s="11" t="s">
        <v>1069</v>
      </c>
      <c r="B117" s="11">
        <f>MATCH(A117,'raw data'!A:A,0)</f>
        <v>1017</v>
      </c>
      <c r="C117" s="21">
        <f t="array" ref="C117">INDEX('raw data'!A:A,B117+8,1)</f>
        <v>1560</v>
      </c>
      <c r="D117" s="7" t="str">
        <f t="array" ref="D117">INDEX('raw data'!A:A,B117+10,1)</f>
        <v>incl. utilities</v>
      </c>
      <c r="E117" s="7" t="str">
        <f t="array" ref="E117">INDEX('raw data'!A:A,B117-2,1)</f>
        <v>Grammou,</v>
      </c>
      <c r="F117" s="6" t="str">
        <f t="array" ref="F117">INDEX('raw data'!A:A,B117-1,1)</f>
        <v>Marousi</v>
      </c>
      <c r="G117" s="6" t="str">
        <f t="array" ref="G117">INDEX('raw data'!A:A,B117+6,1)</f>
        <v>68 m²</v>
      </c>
      <c r="H117" s="25">
        <f ca="1">IFERROR(__xludf.DUMMYFUNCTION("split(G125,"" "")"),68)</f>
        <v>68</v>
      </c>
      <c r="I117" s="6" t="str">
        <f ca="1">IFERROR(__xludf.DUMMYFUNCTION("""COMPUTED_VALUE"""),"m²")</f>
        <v>m²</v>
      </c>
      <c r="J117" s="6">
        <f t="array" ref="J117">INDEX('raw data'!A:A,B117+4,1)</f>
        <v>1</v>
      </c>
      <c r="K117" s="25">
        <f t="array" ref="K117">INDEX('raw data'!A:A,B117+2,1)</f>
        <v>2</v>
      </c>
      <c r="L117" s="6" t="str">
        <f t="array" ref="L117">INDEX('raw data'!A:A,B117-1,1)</f>
        <v>Marousi</v>
      </c>
      <c r="M117" s="9">
        <f t="shared" ca="1" si="0"/>
        <v>22.941176470588236</v>
      </c>
      <c r="N117" s="6" t="str">
        <f t="shared" si="1"/>
        <v>Grammou, Marousi, Athens</v>
      </c>
      <c r="O117" s="6" t="str">
        <f t="array" ref="O117">INDEX('raw data'!A:A,B117+11,1)</f>
        <v>Available 01 Nov 2024</v>
      </c>
      <c r="P117" s="17">
        <v>45597</v>
      </c>
      <c r="Q117">
        <f>_xlfn.XLOOKUP(A117, locations!A:A, locations!F:F, "NULL")</f>
        <v>37.958629700000003</v>
      </c>
      <c r="R117">
        <f>_xlfn.XLOOKUP(A117, locations!A:A, locations!G:G, "Not found")</f>
        <v>23.694220999999999</v>
      </c>
    </row>
    <row r="118" spans="1:18" ht="13">
      <c r="A118" s="11" t="s">
        <v>1072</v>
      </c>
      <c r="B118" s="11">
        <f>MATCH(A118,'raw data'!A:A,0)</f>
        <v>1398</v>
      </c>
      <c r="C118" s="21">
        <f t="array" ref="C118">INDEX('raw data'!A:A,B118+8,1)</f>
        <v>1560</v>
      </c>
      <c r="D118" s="7" t="str">
        <f t="array" ref="D118">INDEX('raw data'!A:A,B118+10,1)</f>
        <v>incl. utilities</v>
      </c>
      <c r="E118" s="7" t="str">
        <f t="array" ref="E118">INDEX('raw data'!A:A,B118-2,1)</f>
        <v>Amarousiou Chalandriou,</v>
      </c>
      <c r="F118" s="6" t="str">
        <f t="array" ref="F118">INDEX('raw data'!A:A,B118-1,1)</f>
        <v>Marousi</v>
      </c>
      <c r="G118" s="6" t="str">
        <f t="array" ref="G118">INDEX('raw data'!A:A,B118+6,1)</f>
        <v>93 m²</v>
      </c>
      <c r="H118" s="25">
        <f ca="1">IFERROR(__xludf.DUMMYFUNCTION("split(G126,"" "")"),93)</f>
        <v>93</v>
      </c>
      <c r="I118" s="6" t="str">
        <f ca="1">IFERROR(__xludf.DUMMYFUNCTION("""COMPUTED_VALUE"""),"m²")</f>
        <v>m²</v>
      </c>
      <c r="J118" s="6">
        <f t="array" ref="J118">INDEX('raw data'!A:A,B118+4,1)</f>
        <v>1</v>
      </c>
      <c r="K118" s="25">
        <f t="array" ref="K118">INDEX('raw data'!A:A,B118+2,1)</f>
        <v>2</v>
      </c>
      <c r="L118" s="6" t="str">
        <f t="array" ref="L118">INDEX('raw data'!A:A,B118-1,1)</f>
        <v>Marousi</v>
      </c>
      <c r="M118" s="9">
        <f t="shared" ca="1" si="0"/>
        <v>16.774193548387096</v>
      </c>
      <c r="N118" s="6" t="str">
        <f t="shared" si="1"/>
        <v>Amarousiou Chalandriou, Marousi, Athens</v>
      </c>
      <c r="O118" s="6" t="str">
        <f t="array" ref="O118">INDEX('raw data'!A:A,B118+11,1)</f>
        <v>Available 03 Nov 2024</v>
      </c>
      <c r="P118" s="17">
        <v>45599</v>
      </c>
      <c r="Q118">
        <f>_xlfn.XLOOKUP(A118, locations!A:A, locations!F:F, "NULL")</f>
        <v>38.046310099999999</v>
      </c>
      <c r="R118">
        <f>_xlfn.XLOOKUP(A118, locations!A:A, locations!G:G, "Not found")</f>
        <v>23.8074163</v>
      </c>
    </row>
    <row r="119" spans="1:18" ht="13">
      <c r="A119" s="11" t="s">
        <v>270</v>
      </c>
      <c r="B119" s="11">
        <f>MATCH(A119,'raw data'!A:A,0)</f>
        <v>3523</v>
      </c>
      <c r="C119" s="21">
        <f t="array" ref="C119">INDEX('raw data'!A:A,B119+8,1)</f>
        <v>1560</v>
      </c>
      <c r="D119" s="7" t="str">
        <f t="array" ref="D119">INDEX('raw data'!A:A,B119+10,1)</f>
        <v>incl. utilities</v>
      </c>
      <c r="E119" s="7" t="str">
        <f t="array" ref="E119">INDEX('raw data'!A:A,B119-2,1)</f>
        <v>Fthiotidos,</v>
      </c>
      <c r="F119" s="6" t="str">
        <f t="array" ref="F119">INDEX('raw data'!A:A,B119-1,1)</f>
        <v>Ampelokipoi</v>
      </c>
      <c r="G119" s="6" t="str">
        <f t="array" ref="G119">INDEX('raw data'!A:A,B119+6,1)</f>
        <v>71 m²</v>
      </c>
      <c r="H119" s="25">
        <f ca="1">IFERROR(__xludf.DUMMYFUNCTION("split(G127,"" "")"),71)</f>
        <v>71</v>
      </c>
      <c r="I119" s="6" t="str">
        <f ca="1">IFERROR(__xludf.DUMMYFUNCTION("""COMPUTED_VALUE"""),"m²")</f>
        <v>m²</v>
      </c>
      <c r="J119" s="6">
        <f t="array" ref="J119">INDEX('raw data'!A:A,B119+4,1)</f>
        <v>1</v>
      </c>
      <c r="K119" s="25">
        <f t="array" ref="K119">INDEX('raw data'!A:A,B119+2,1)</f>
        <v>1</v>
      </c>
      <c r="L119" s="6" t="str">
        <f t="array" ref="L119">INDEX('raw data'!A:A,B119-1,1)</f>
        <v>Ampelokipoi</v>
      </c>
      <c r="M119" s="9">
        <f t="shared" ca="1" si="0"/>
        <v>21.971830985915492</v>
      </c>
      <c r="N119" s="6" t="str">
        <f t="shared" si="1"/>
        <v>Fthiotidos, Ampelokipoi, Athens</v>
      </c>
      <c r="O119" s="6" t="str">
        <f t="array" ref="O119">INDEX('raw data'!A:A,B119+11,1)</f>
        <v>Available 04 Dec 2024</v>
      </c>
      <c r="P119" s="17">
        <v>45630</v>
      </c>
      <c r="Q119">
        <f>_xlfn.XLOOKUP(A119, locations!A:A, locations!F:F, "NULL")</f>
        <v>37.990271900000003</v>
      </c>
      <c r="R119">
        <f>_xlfn.XLOOKUP(A119, locations!A:A, locations!G:G, "Not found")</f>
        <v>23.760103000000001</v>
      </c>
    </row>
    <row r="120" spans="1:18" ht="13">
      <c r="A120" s="11" t="s">
        <v>1075</v>
      </c>
      <c r="B120" s="11">
        <f>MATCH(A120,'raw data'!A:A,0)</f>
        <v>8136</v>
      </c>
      <c r="C120" s="21">
        <f t="array" ref="C120">INDEX('raw data'!A:A,B120+8,1)</f>
        <v>1560</v>
      </c>
      <c r="D120" s="7" t="str">
        <f t="array" ref="D120">INDEX('raw data'!A:A,B120+10,1)</f>
        <v>incl. utilities</v>
      </c>
      <c r="E120" s="7" t="str">
        <f t="array" ref="E120">INDEX('raw data'!A:A,B120-2,1)</f>
        <v>Dervenion,</v>
      </c>
      <c r="F120" s="6" t="str">
        <f t="array" ref="F120">INDEX('raw data'!A:A,B120-1,1)</f>
        <v>Historic Center</v>
      </c>
      <c r="G120" s="6" t="str">
        <f t="array" ref="G120">INDEX('raw data'!A:A,B120+6,1)</f>
        <v>82 m²</v>
      </c>
      <c r="H120" s="25">
        <f ca="1">IFERROR(__xludf.DUMMYFUNCTION("split(G128,"" "")"),82)</f>
        <v>82</v>
      </c>
      <c r="I120" s="6" t="str">
        <f ca="1">IFERROR(__xludf.DUMMYFUNCTION("""COMPUTED_VALUE"""),"m²")</f>
        <v>m²</v>
      </c>
      <c r="J120" s="6">
        <f t="array" ref="J120">INDEX('raw data'!A:A,B120+4,1)</f>
        <v>1</v>
      </c>
      <c r="K120" s="25">
        <f t="array" ref="K120">INDEX('raw data'!A:A,B120+2,1)</f>
        <v>2</v>
      </c>
      <c r="L120" s="6" t="str">
        <f t="array" ref="L120">INDEX('raw data'!A:A,B120-1,1)</f>
        <v>Historic Center</v>
      </c>
      <c r="M120" s="9">
        <f t="shared" ca="1" si="0"/>
        <v>19.024390243902438</v>
      </c>
      <c r="N120" s="6" t="str">
        <f t="shared" si="1"/>
        <v>Dervenion, Historic Center, Athens</v>
      </c>
      <c r="O120" s="6" t="str">
        <f t="array" ref="O120">INDEX('raw data'!A:A,B120+11,1)</f>
        <v>Available 29 Jan 2025</v>
      </c>
      <c r="P120" s="17">
        <v>45686</v>
      </c>
      <c r="Q120">
        <f>_xlfn.XLOOKUP(A120, locations!A:A, locations!F:F, "NULL")</f>
        <v>37.983809600000001</v>
      </c>
      <c r="R120">
        <f>_xlfn.XLOOKUP(A120, locations!A:A, locations!G:G, "Not found")</f>
        <v>23.727538800000001</v>
      </c>
    </row>
    <row r="121" spans="1:18" ht="13">
      <c r="A121" s="11" t="s">
        <v>1078</v>
      </c>
      <c r="B121" s="11">
        <f>MATCH(A121,'raw data'!A:A,0)</f>
        <v>13233</v>
      </c>
      <c r="C121" s="21">
        <f t="array" ref="C121">INDEX('raw data'!A:A,B121+8,1)</f>
        <v>1560</v>
      </c>
      <c r="D121" s="7" t="str">
        <f t="array" ref="D121">INDEX('raw data'!A:A,B121+10,1)</f>
        <v>incl. utilities</v>
      </c>
      <c r="E121" s="7" t="str">
        <f t="array" ref="E121">INDEX('raw data'!A:A,B121-2,1)</f>
        <v>Paradisou,</v>
      </c>
      <c r="F121" s="6" t="str">
        <f t="array" ref="F121">INDEX('raw data'!A:A,B121-1,1)</f>
        <v>Marousi</v>
      </c>
      <c r="G121" s="6" t="str">
        <f t="array" ref="G121">INDEX('raw data'!A:A,B121+6,1)</f>
        <v>99 m²</v>
      </c>
      <c r="H121" s="25">
        <f ca="1">IFERROR(__xludf.DUMMYFUNCTION("split(G129,"" "")"),99)</f>
        <v>99</v>
      </c>
      <c r="I121" s="6" t="str">
        <f ca="1">IFERROR(__xludf.DUMMYFUNCTION("""COMPUTED_VALUE"""),"m²")</f>
        <v>m²</v>
      </c>
      <c r="J121" s="6">
        <f t="array" ref="J121">INDEX('raw data'!A:A,B121+4,1)</f>
        <v>1</v>
      </c>
      <c r="K121" s="25">
        <f t="array" ref="K121">INDEX('raw data'!A:A,B121+2,1)</f>
        <v>2</v>
      </c>
      <c r="L121" s="6" t="str">
        <f t="array" ref="L121">INDEX('raw data'!A:A,B121-1,1)</f>
        <v>Marousi</v>
      </c>
      <c r="M121" s="9">
        <f t="shared" ca="1" si="0"/>
        <v>15.757575757575758</v>
      </c>
      <c r="N121" s="6" t="str">
        <f t="shared" si="1"/>
        <v>Paradisou, Marousi, Athens</v>
      </c>
      <c r="O121" s="6" t="str">
        <f t="array" ref="O121">INDEX('raw data'!A:A,B121+11,1)</f>
        <v>Available 21 Apr 2025</v>
      </c>
      <c r="P121" s="17">
        <v>45768</v>
      </c>
      <c r="Q121">
        <f>_xlfn.XLOOKUP(A121, locations!A:A, locations!F:F, "NULL")</f>
        <v>38.033934700000003</v>
      </c>
      <c r="R121">
        <f>_xlfn.XLOOKUP(A121, locations!A:A, locations!G:G, "Not found")</f>
        <v>23.801272600000001</v>
      </c>
    </row>
    <row r="122" spans="1:18" ht="13">
      <c r="A122" s="11" t="s">
        <v>1081</v>
      </c>
      <c r="B122" s="11">
        <f>MATCH(A122,'raw data'!A:A,0)</f>
        <v>17185</v>
      </c>
      <c r="C122" s="21">
        <f t="array" ref="C122">INDEX('raw data'!A:A,B122+8,1)</f>
        <v>1570</v>
      </c>
      <c r="D122" s="7" t="str">
        <f t="array" ref="D122">INDEX('raw data'!A:A,B122+10,1)</f>
        <v>incl. utilities</v>
      </c>
      <c r="E122" s="7" t="str">
        <f t="array" ref="E122">INDEX('raw data'!A:A,B122-2,1)</f>
        <v>Europe,</v>
      </c>
      <c r="F122" s="6" t="str">
        <f t="array" ref="F122">INDEX('raw data'!A:A,B122-1,1)</f>
        <v>Marousi</v>
      </c>
      <c r="G122" s="6" t="str">
        <f t="array" ref="G122">INDEX('raw data'!A:A,B122+6,1)</f>
        <v>70 m²</v>
      </c>
      <c r="H122" s="25">
        <f ca="1">IFERROR(__xludf.DUMMYFUNCTION("split(G130,"" "")"),70)</f>
        <v>70</v>
      </c>
      <c r="I122" s="6" t="str">
        <f ca="1">IFERROR(__xludf.DUMMYFUNCTION("""COMPUTED_VALUE"""),"m²")</f>
        <v>m²</v>
      </c>
      <c r="J122" s="6">
        <f t="array" ref="J122">INDEX('raw data'!A:A,B122+4,1)</f>
        <v>1</v>
      </c>
      <c r="K122" s="25">
        <f t="array" ref="K122">INDEX('raw data'!A:A,B122+2,1)</f>
        <v>2</v>
      </c>
      <c r="L122" s="6" t="str">
        <f t="array" ref="L122">INDEX('raw data'!A:A,B122-1,1)</f>
        <v>Marousi</v>
      </c>
      <c r="M122" s="9">
        <f t="shared" ca="1" si="0"/>
        <v>22.428571428571427</v>
      </c>
      <c r="N122" s="6" t="str">
        <f t="shared" si="1"/>
        <v>Europe, Marousi, Athens</v>
      </c>
      <c r="O122" s="6" t="str">
        <f t="array" ref="O122">INDEX('raw data'!A:A,B122+11,1)</f>
        <v>Available 02 Jul 2025</v>
      </c>
      <c r="P122" s="17">
        <v>45840</v>
      </c>
      <c r="Q122">
        <f>_xlfn.XLOOKUP(A122, locations!A:A, locations!F:F, "NULL")</f>
        <v>38.046310099999999</v>
      </c>
      <c r="R122">
        <f>_xlfn.XLOOKUP(A122, locations!A:A, locations!G:G, "Not found")</f>
        <v>23.8074163</v>
      </c>
    </row>
    <row r="123" spans="1:18" ht="13">
      <c r="A123" s="11" t="s">
        <v>1084</v>
      </c>
      <c r="B123" s="11">
        <f>MATCH(A123,'raw data'!A:A,0)</f>
        <v>21894</v>
      </c>
      <c r="C123" s="21">
        <f t="array" ref="C123">INDEX('raw data'!A:A,B123+8,1)</f>
        <v>1570</v>
      </c>
      <c r="D123" s="7" t="str">
        <f t="array" ref="D123">INDEX('raw data'!A:A,B123+10,1)</f>
        <v>excl. utilities</v>
      </c>
      <c r="E123" s="7" t="str">
        <f t="array" ref="E123">INDEX('raw data'!A:A,B123-2,1)</f>
        <v>Kekropos,</v>
      </c>
      <c r="F123" s="6" t="str">
        <f t="array" ref="F123">INDEX('raw data'!A:A,B123-1,1)</f>
        <v>Marousi</v>
      </c>
      <c r="G123" s="6" t="str">
        <f t="array" ref="G123">INDEX('raw data'!A:A,B123+6,1)</f>
        <v>80 m²</v>
      </c>
      <c r="H123" s="25">
        <f ca="1">IFERROR(__xludf.DUMMYFUNCTION("split(G131,"" "")"),80)</f>
        <v>80</v>
      </c>
      <c r="I123" s="6" t="str">
        <f ca="1">IFERROR(__xludf.DUMMYFUNCTION("""COMPUTED_VALUE"""),"m²")</f>
        <v>m²</v>
      </c>
      <c r="J123" s="6">
        <f t="array" ref="J123">INDEX('raw data'!A:A,B123+4,1)</f>
        <v>1</v>
      </c>
      <c r="K123" s="25">
        <f t="array" ref="K123">INDEX('raw data'!A:A,B123+2,1)</f>
        <v>2</v>
      </c>
      <c r="L123" s="6" t="str">
        <f t="array" ref="L123">INDEX('raw data'!A:A,B123-1,1)</f>
        <v>Marousi</v>
      </c>
      <c r="M123" s="9">
        <f t="shared" ca="1" si="0"/>
        <v>19.625</v>
      </c>
      <c r="N123" s="6" t="str">
        <f t="shared" si="1"/>
        <v>Kekropos, Marousi, Athens</v>
      </c>
      <c r="O123" s="6" t="str">
        <f t="array" ref="O123">INDEX('raw data'!A:A,B123+11,1)</f>
        <v>Available 03 Dec 2025</v>
      </c>
      <c r="P123" s="17">
        <v>45994</v>
      </c>
      <c r="Q123">
        <f>_xlfn.XLOOKUP(A123, locations!A:A, locations!F:F, "NULL")</f>
        <v>38.048870200000003</v>
      </c>
      <c r="R123">
        <f>_xlfn.XLOOKUP(A123, locations!A:A, locations!G:G, "Not found")</f>
        <v>23.816482600000001</v>
      </c>
    </row>
    <row r="124" spans="1:18" ht="13">
      <c r="A124" s="11" t="s">
        <v>1087</v>
      </c>
      <c r="B124" s="11">
        <f>MATCH(A124,'raw data'!A:A,0)</f>
        <v>3116</v>
      </c>
      <c r="C124" s="21">
        <f t="array" ref="C124">INDEX('raw data'!A:A,B124+8,1)</f>
        <v>1580</v>
      </c>
      <c r="D124" s="7" t="str">
        <f t="array" ref="D124">INDEX('raw data'!A:A,B124+10,1)</f>
        <v>incl. utilities</v>
      </c>
      <c r="E124" s="7" t="str">
        <f t="array" ref="E124">INDEX('raw data'!A:A,B124-2,1)</f>
        <v>Dimitriou Ralli,</v>
      </c>
      <c r="F124" s="6" t="str">
        <f t="array" ref="F124">INDEX('raw data'!A:A,B124-1,1)</f>
        <v>Marousi</v>
      </c>
      <c r="G124" s="6" t="str">
        <f t="array" ref="G124">INDEX('raw data'!A:A,B124+6,1)</f>
        <v>80 m²</v>
      </c>
      <c r="H124" s="25">
        <f ca="1">IFERROR(__xludf.DUMMYFUNCTION("split(G132,"" "")"),80)</f>
        <v>80</v>
      </c>
      <c r="I124" s="6" t="str">
        <f ca="1">IFERROR(__xludf.DUMMYFUNCTION("""COMPUTED_VALUE"""),"m²")</f>
        <v>m²</v>
      </c>
      <c r="J124" s="6">
        <f t="array" ref="J124">INDEX('raw data'!A:A,B124+4,1)</f>
        <v>1</v>
      </c>
      <c r="K124" s="25">
        <f t="array" ref="K124">INDEX('raw data'!A:A,B124+2,1)</f>
        <v>2</v>
      </c>
      <c r="L124" s="6" t="str">
        <f t="array" ref="L124">INDEX('raw data'!A:A,B124-1,1)</f>
        <v>Marousi</v>
      </c>
      <c r="M124" s="9">
        <f t="shared" ca="1" si="0"/>
        <v>19.75</v>
      </c>
      <c r="N124" s="6" t="str">
        <f t="shared" si="1"/>
        <v>Dimitriou Ralli, Marousi, Athens</v>
      </c>
      <c r="O124" s="6" t="str">
        <f t="array" ref="O124">INDEX('raw data'!A:A,B124+11,1)</f>
        <v>Available 02 Dec 2024</v>
      </c>
      <c r="P124" s="17">
        <v>45628</v>
      </c>
      <c r="Q124">
        <f>_xlfn.XLOOKUP(A124, locations!A:A, locations!F:F, "NULL")</f>
        <v>38.051174000000003</v>
      </c>
      <c r="R124">
        <f>_xlfn.XLOOKUP(A124, locations!A:A, locations!G:G, "Not found")</f>
        <v>23.805563800000002</v>
      </c>
    </row>
    <row r="125" spans="1:18" ht="13">
      <c r="A125" s="11" t="s">
        <v>1090</v>
      </c>
      <c r="B125" s="11">
        <f>MATCH(A125,'raw data'!A:A,0)</f>
        <v>8758</v>
      </c>
      <c r="C125" s="21">
        <f t="array" ref="C125">INDEX('raw data'!A:A,B125+8,1)</f>
        <v>1580</v>
      </c>
      <c r="D125" s="7" t="str">
        <f t="array" ref="D125">INDEX('raw data'!A:A,B125+10,1)</f>
        <v>excl. utilities</v>
      </c>
      <c r="E125" s="7" t="str">
        <f t="array" ref="E125">INDEX('raw data'!A:A,B125-2,1)</f>
        <v>Patriarchou Grigoriou IV,</v>
      </c>
      <c r="F125" s="6" t="str">
        <f t="array" ref="F125">INDEX('raw data'!A:A,B125-1,1)</f>
        <v>Chalandri</v>
      </c>
      <c r="G125" s="6" t="str">
        <f t="array" ref="G125">INDEX('raw data'!A:A,B125+6,1)</f>
        <v>100 m²</v>
      </c>
      <c r="H125" s="25">
        <f ca="1">IFERROR(__xludf.DUMMYFUNCTION("split(G133,"" "")"),100)</f>
        <v>100</v>
      </c>
      <c r="I125" s="6" t="str">
        <f ca="1">IFERROR(__xludf.DUMMYFUNCTION("""COMPUTED_VALUE"""),"m²")</f>
        <v>m²</v>
      </c>
      <c r="J125" s="6" t="str">
        <f t="array" ref="J125">INDEX('raw data'!A:A,B125+4,1)</f>
        <v>1, 1 WC</v>
      </c>
      <c r="K125" s="25">
        <f t="array" ref="K125">INDEX('raw data'!A:A,B125+2,1)</f>
        <v>2</v>
      </c>
      <c r="L125" s="6" t="str">
        <f t="array" ref="L125">INDEX('raw data'!A:A,B125-1,1)</f>
        <v>Chalandri</v>
      </c>
      <c r="M125" s="9">
        <f t="shared" ca="1" si="0"/>
        <v>15.8</v>
      </c>
      <c r="N125" s="6" t="str">
        <f t="shared" si="1"/>
        <v>Patriarchou Grigoriou IV, Chalandri, Athens</v>
      </c>
      <c r="O125" s="6" t="str">
        <f t="array" ref="O125">INDEX('raw data'!A:A,B125+11,1)</f>
        <v>Available 02 Feb 2025</v>
      </c>
      <c r="P125" s="17">
        <v>45690</v>
      </c>
      <c r="Q125">
        <f>_xlfn.XLOOKUP(A125, locations!A:A, locations!F:F, "NULL")</f>
        <v>37.999837599999999</v>
      </c>
      <c r="R125">
        <f>_xlfn.XLOOKUP(A125, locations!A:A, locations!G:G, "Not found")</f>
        <v>23.816669399999999</v>
      </c>
    </row>
    <row r="126" spans="1:18" ht="13">
      <c r="A126" s="11" t="s">
        <v>1093</v>
      </c>
      <c r="B126" s="11">
        <f>MATCH(A126,'raw data'!A:A,0)</f>
        <v>11179</v>
      </c>
      <c r="C126" s="21">
        <f t="array" ref="C126">INDEX('raw data'!A:A,B126+8,1)</f>
        <v>1590</v>
      </c>
      <c r="D126" s="7" t="str">
        <f t="array" ref="D126">INDEX('raw data'!A:A,B126+10,1)</f>
        <v>incl. utilities</v>
      </c>
      <c r="E126" s="7" t="str">
        <f t="array" ref="E126">INDEX('raw data'!A:A,B126-2,1)</f>
        <v>Papaflessa,</v>
      </c>
      <c r="F126" s="6" t="str">
        <f t="array" ref="F126">INDEX('raw data'!A:A,B126-1,1)</f>
        <v>Marousi</v>
      </c>
      <c r="G126" s="6" t="str">
        <f t="array" ref="G126">INDEX('raw data'!A:A,B126+6,1)</f>
        <v>95 m²</v>
      </c>
      <c r="H126" s="25">
        <f ca="1">IFERROR(__xludf.DUMMYFUNCTION("split(G134,"" "")"),95)</f>
        <v>95</v>
      </c>
      <c r="I126" s="6" t="str">
        <f ca="1">IFERROR(__xludf.DUMMYFUNCTION("""COMPUTED_VALUE"""),"m²")</f>
        <v>m²</v>
      </c>
      <c r="J126" s="6">
        <f t="array" ref="J126">INDEX('raw data'!A:A,B126+4,1)</f>
        <v>1</v>
      </c>
      <c r="K126" s="25">
        <f t="array" ref="K126">INDEX('raw data'!A:A,B126+2,1)</f>
        <v>2</v>
      </c>
      <c r="L126" s="6" t="str">
        <f t="array" ref="L126">INDEX('raw data'!A:A,B126-1,1)</f>
        <v>Marousi</v>
      </c>
      <c r="M126" s="9">
        <f t="shared" ca="1" si="0"/>
        <v>16.736842105263158</v>
      </c>
      <c r="N126" s="6" t="str">
        <f t="shared" si="1"/>
        <v>Papaflessa, Marousi, Athens</v>
      </c>
      <c r="O126" s="6" t="str">
        <f t="array" ref="O126">INDEX('raw data'!A:A,B126+11,1)</f>
        <v>Available 15 Mar 2025</v>
      </c>
      <c r="P126" s="17">
        <v>45731</v>
      </c>
      <c r="Q126">
        <f>_xlfn.XLOOKUP(A126, locations!A:A, locations!F:F, "NULL")</f>
        <v>38.0523381</v>
      </c>
      <c r="R126">
        <f>_xlfn.XLOOKUP(A126, locations!A:A, locations!G:G, "Not found")</f>
        <v>23.8113341</v>
      </c>
    </row>
    <row r="127" spans="1:18" ht="13">
      <c r="A127" s="11" t="s">
        <v>1096</v>
      </c>
      <c r="B127" s="11">
        <f>MATCH(A127,'raw data'!A:A,0)</f>
        <v>11549</v>
      </c>
      <c r="C127" s="21">
        <f t="array" ref="C127">INDEX('raw data'!A:A,B127+8,1)</f>
        <v>1590</v>
      </c>
      <c r="D127" s="7" t="str">
        <f t="array" ref="D127">INDEX('raw data'!A:A,B127+10,1)</f>
        <v>incl. utilities</v>
      </c>
      <c r="E127" s="7" t="str">
        <f t="array" ref="E127">INDEX('raw data'!A:A,B127-2,1)</f>
        <v>Afroditis,</v>
      </c>
      <c r="F127" s="6" t="str">
        <f t="array" ref="F127">INDEX('raw data'!A:A,B127-1,1)</f>
        <v>Palaio Faliro</v>
      </c>
      <c r="G127" s="6" t="str">
        <f t="array" ref="G127">INDEX('raw data'!A:A,B127+6,1)</f>
        <v>80 m²</v>
      </c>
      <c r="H127" s="25">
        <f ca="1">IFERROR(__xludf.DUMMYFUNCTION("split(G135,"" "")"),80)</f>
        <v>80</v>
      </c>
      <c r="I127" s="6" t="str">
        <f ca="1">IFERROR(__xludf.DUMMYFUNCTION("""COMPUTED_VALUE"""),"m²")</f>
        <v>m²</v>
      </c>
      <c r="J127" s="6">
        <f t="array" ref="J127">INDEX('raw data'!A:A,B127+4,1)</f>
        <v>1</v>
      </c>
      <c r="K127" s="25">
        <f t="array" ref="K127">INDEX('raw data'!A:A,B127+2,1)</f>
        <v>2</v>
      </c>
      <c r="L127" s="6" t="str">
        <f t="array" ref="L127">INDEX('raw data'!A:A,B127-1,1)</f>
        <v>Palaio Faliro</v>
      </c>
      <c r="M127" s="9">
        <f t="shared" ca="1" si="0"/>
        <v>19.875</v>
      </c>
      <c r="N127" s="6" t="str">
        <f t="shared" si="1"/>
        <v>Afroditis, Palaio Faliro, Athens</v>
      </c>
      <c r="O127" s="6" t="str">
        <f t="array" ref="O127">INDEX('raw data'!A:A,B127+11,1)</f>
        <v>Available 21 Mar 2025</v>
      </c>
      <c r="P127" s="17">
        <v>45737</v>
      </c>
      <c r="Q127">
        <f>_xlfn.XLOOKUP(A127, locations!A:A, locations!F:F, "NULL")</f>
        <v>37.927036200000003</v>
      </c>
      <c r="R127">
        <f>_xlfn.XLOOKUP(A127, locations!A:A, locations!G:G, "Not found")</f>
        <v>23.6964407</v>
      </c>
    </row>
    <row r="128" spans="1:18" ht="13">
      <c r="A128" s="11" t="s">
        <v>1099</v>
      </c>
      <c r="B128" s="11">
        <f>MATCH(A128,'raw data'!A:A,0)</f>
        <v>9985</v>
      </c>
      <c r="C128" s="21">
        <f t="array" ref="C128">INDEX('raw data'!A:A,B128+8,1)</f>
        <v>1600</v>
      </c>
      <c r="D128" s="7" t="str">
        <f t="array" ref="D128">INDEX('raw data'!A:A,B128+10,1)</f>
        <v>excl. utilities</v>
      </c>
      <c r="E128" s="7" t="str">
        <f t="array" ref="E128">INDEX('raw data'!A:A,B128-2,1)</f>
        <v>Amarisias Artemidos III,</v>
      </c>
      <c r="F128" s="6" t="str">
        <f t="array" ref="F128">INDEX('raw data'!A:A,B128-1,1)</f>
        <v>Marousi</v>
      </c>
      <c r="G128" s="6" t="str">
        <f t="array" ref="G128">INDEX('raw data'!A:A,B128+6,1)</f>
        <v>125 m²</v>
      </c>
      <c r="H128" s="25">
        <f ca="1">IFERROR(__xludf.DUMMYFUNCTION("split(G136,"" "")"),125)</f>
        <v>125</v>
      </c>
      <c r="I128" s="6" t="str">
        <f ca="1">IFERROR(__xludf.DUMMYFUNCTION("""COMPUTED_VALUE"""),"m²")</f>
        <v>m²</v>
      </c>
      <c r="J128" s="6" t="str">
        <f t="array" ref="J128">INDEX('raw data'!A:A,B128+4,1)</f>
        <v>1, 1 WC</v>
      </c>
      <c r="K128" s="25">
        <f t="array" ref="K128">INDEX('raw data'!A:A,B128+2,1)</f>
        <v>2</v>
      </c>
      <c r="L128" s="6" t="str">
        <f t="array" ref="L128">INDEX('raw data'!A:A,B128-1,1)</f>
        <v>Marousi</v>
      </c>
      <c r="M128" s="9">
        <f t="shared" ca="1" si="0"/>
        <v>12.8</v>
      </c>
      <c r="N128" s="6" t="str">
        <f t="shared" si="1"/>
        <v>Amarisias Artemidos III, Marousi, Athens</v>
      </c>
      <c r="O128" s="6" t="str">
        <f t="array" ref="O128">INDEX('raw data'!A:A,B128+11,1)</f>
        <v>Available 25 Feb 2025</v>
      </c>
      <c r="P128" s="17">
        <v>45713</v>
      </c>
      <c r="Q128">
        <f>_xlfn.XLOOKUP(A128, locations!A:A, locations!F:F, "NULL")</f>
        <v>38.039844700000003</v>
      </c>
      <c r="R128">
        <f>_xlfn.XLOOKUP(A128, locations!A:A, locations!G:G, "Not found")</f>
        <v>23.7940985</v>
      </c>
    </row>
    <row r="129" spans="1:18" ht="13">
      <c r="A129" s="11" t="s">
        <v>1102</v>
      </c>
      <c r="B129" s="11">
        <f>MATCH(A129,'raw data'!A:A,0)</f>
        <v>8891</v>
      </c>
      <c r="C129" s="21">
        <f t="array" ref="C129">INDEX('raw data'!A:A,B129+8,1)</f>
        <v>1620</v>
      </c>
      <c r="D129" s="7" t="str">
        <f t="array" ref="D129">INDEX('raw data'!A:A,B129+10,1)</f>
        <v>incl. utilities</v>
      </c>
      <c r="E129" s="7" t="str">
        <f t="array" ref="E129">INDEX('raw data'!A:A,B129-2,1)</f>
        <v>Tzavella,</v>
      </c>
      <c r="F129" s="6" t="str">
        <f t="array" ref="F129">INDEX('raw data'!A:A,B129-1,1)</f>
        <v>Chalandri</v>
      </c>
      <c r="G129" s="6" t="str">
        <f t="array" ref="G129">INDEX('raw data'!A:A,B129+6,1)</f>
        <v>91 m²</v>
      </c>
      <c r="H129" s="25">
        <f ca="1">IFERROR(__xludf.DUMMYFUNCTION("split(G137,"" "")"),91)</f>
        <v>91</v>
      </c>
      <c r="I129" s="6" t="str">
        <f ca="1">IFERROR(__xludf.DUMMYFUNCTION("""COMPUTED_VALUE"""),"m²")</f>
        <v>m²</v>
      </c>
      <c r="J129" s="6">
        <f t="array" ref="J129">INDEX('raw data'!A:A,B129+4,1)</f>
        <v>1</v>
      </c>
      <c r="K129" s="25">
        <f t="array" ref="K129">INDEX('raw data'!A:A,B129+2,1)</f>
        <v>2</v>
      </c>
      <c r="L129" s="6" t="str">
        <f t="array" ref="L129">INDEX('raw data'!A:A,B129-1,1)</f>
        <v>Chalandri</v>
      </c>
      <c r="M129" s="9">
        <f t="shared" ca="1" si="0"/>
        <v>17.802197802197803</v>
      </c>
      <c r="N129" s="6" t="str">
        <f t="shared" si="1"/>
        <v>Tzavella, Chalandri, Athens</v>
      </c>
      <c r="O129" s="6" t="str">
        <f t="array" ref="O129">INDEX('raw data'!A:A,B129+11,1)</f>
        <v>Available 03 Feb 2025</v>
      </c>
      <c r="P129" s="17">
        <v>45691</v>
      </c>
      <c r="Q129">
        <f>_xlfn.XLOOKUP(A129, locations!A:A, locations!F:F, "NULL")</f>
        <v>38.006806699999999</v>
      </c>
      <c r="R129">
        <f>_xlfn.XLOOKUP(A129, locations!A:A, locations!G:G, "Not found")</f>
        <v>23.788147599999999</v>
      </c>
    </row>
    <row r="130" spans="1:18" ht="13">
      <c r="A130" s="11" t="s">
        <v>1105</v>
      </c>
      <c r="B130" s="11">
        <f>MATCH(A130,'raw data'!A:A,0)</f>
        <v>15005</v>
      </c>
      <c r="C130" s="21">
        <f t="array" ref="C130">INDEX('raw data'!A:A,B130+8,1)</f>
        <v>1620</v>
      </c>
      <c r="D130" s="7" t="str">
        <f t="array" ref="D130">INDEX('raw data'!A:A,B130+10,1)</f>
        <v>incl. utilities</v>
      </c>
      <c r="E130" s="7" t="str">
        <f t="array" ref="E130">INDEX('raw data'!A:A,B130-2,1)</f>
        <v>Voutsina,</v>
      </c>
      <c r="F130" s="6" t="str">
        <f t="array" ref="F130">INDEX('raw data'!A:A,B130-1,1)</f>
        <v>Chalandri</v>
      </c>
      <c r="G130" s="6" t="str">
        <f t="array" ref="G130">INDEX('raw data'!A:A,B130+6,1)</f>
        <v>102 m²</v>
      </c>
      <c r="H130" s="25">
        <f ca="1">IFERROR(__xludf.DUMMYFUNCTION("split(G138,"" "")"),102)</f>
        <v>102</v>
      </c>
      <c r="I130" s="6" t="str">
        <f ca="1">IFERROR(__xludf.DUMMYFUNCTION("""COMPUTED_VALUE"""),"m²")</f>
        <v>m²</v>
      </c>
      <c r="J130" s="6">
        <f t="array" ref="J130">INDEX('raw data'!A:A,B130+4,1)</f>
        <v>1</v>
      </c>
      <c r="K130" s="25">
        <f t="array" ref="K130">INDEX('raw data'!A:A,B130+2,1)</f>
        <v>2</v>
      </c>
      <c r="L130" s="6" t="str">
        <f t="array" ref="L130">INDEX('raw data'!A:A,B130-1,1)</f>
        <v>Chalandri</v>
      </c>
      <c r="M130" s="9">
        <f t="shared" ca="1" si="0"/>
        <v>15.882352941176471</v>
      </c>
      <c r="N130" s="6" t="str">
        <f t="shared" si="1"/>
        <v>Voutsina, Chalandri, Athens</v>
      </c>
      <c r="O130" s="6" t="str">
        <f t="array" ref="O130">INDEX('raw data'!A:A,B130+11,1)</f>
        <v>Available 01 Jun 2025</v>
      </c>
      <c r="P130" s="17">
        <v>45809</v>
      </c>
      <c r="Q130">
        <f>_xlfn.XLOOKUP(A130, locations!A:A, locations!F:F, "NULL")</f>
        <v>37.958126900000003</v>
      </c>
      <c r="R130">
        <f>_xlfn.XLOOKUP(A130, locations!A:A, locations!G:G, "Not found")</f>
        <v>23.744229300000001</v>
      </c>
    </row>
    <row r="131" spans="1:18" ht="13">
      <c r="A131" s="11" t="s">
        <v>3233</v>
      </c>
      <c r="B131" s="11">
        <f>MATCH(A131,'raw data'!A:A,0)</f>
        <v>22819</v>
      </c>
      <c r="C131" s="21">
        <f t="array" ref="C131">INDEX('raw data'!A:A,B131+8,1)</f>
        <v>1620</v>
      </c>
      <c r="D131" s="7" t="str">
        <f t="array" ref="D131">INDEX('raw data'!A:A,B131+10,1)</f>
        <v>incl. utilities</v>
      </c>
      <c r="E131" s="7" t="str">
        <f t="array" ref="E131">INDEX('raw data'!A:A,B131-2,1)</f>
        <v>Ch. Trikoupi,</v>
      </c>
      <c r="F131" s="6" t="str">
        <f t="array" ref="F131">INDEX('raw data'!A:A,B131-1,1)</f>
        <v>Marousi</v>
      </c>
      <c r="G131" s="6" t="str">
        <f t="array" ref="G131">INDEX('raw data'!A:A,B131+6,1)</f>
        <v>115 m²</v>
      </c>
      <c r="H131" s="25">
        <f ca="1">IFERROR(__xludf.DUMMYFUNCTION("split(G139,"" "")"),115)</f>
        <v>115</v>
      </c>
      <c r="I131" s="6" t="str">
        <f ca="1">IFERROR(__xludf.DUMMYFUNCTION("""COMPUTED_VALUE"""),"m²")</f>
        <v>m²</v>
      </c>
      <c r="J131" s="6">
        <f t="array" ref="J131">INDEX('raw data'!A:A,B131+4,1)</f>
        <v>1</v>
      </c>
      <c r="K131" s="25">
        <f t="array" ref="K131">INDEX('raw data'!A:A,B131+2,1)</f>
        <v>3</v>
      </c>
      <c r="L131" s="6" t="str">
        <f t="array" ref="L131">INDEX('raw data'!A:A,B131-1,1)</f>
        <v>Marousi</v>
      </c>
      <c r="M131" s="9">
        <f t="shared" ca="1" si="0"/>
        <v>14.086956521739131</v>
      </c>
      <c r="N131" s="6" t="str">
        <f t="shared" si="1"/>
        <v>Ch. Trikoupi, Marousi, Athens</v>
      </c>
      <c r="O131" s="6" t="str">
        <f t="array" ref="O131">INDEX('raw data'!A:A,B131+11,1)</f>
        <v>Available 05 Aug 2026</v>
      </c>
      <c r="P131" s="17">
        <v>46239</v>
      </c>
      <c r="Q131">
        <f>_xlfn.XLOOKUP(A131, locations!A:A, locations!F:F, "NULL")</f>
        <v>38.046310099999999</v>
      </c>
      <c r="R131">
        <f>_xlfn.XLOOKUP(A131, locations!A:A, locations!G:G, "Not found")</f>
        <v>23.8074163</v>
      </c>
    </row>
    <row r="132" spans="1:18" ht="13">
      <c r="A132" s="11" t="s">
        <v>1108</v>
      </c>
      <c r="B132" s="11">
        <f>MATCH(A132,'raw data'!A:A,0)</f>
        <v>3051</v>
      </c>
      <c r="C132" s="21">
        <f t="array" ref="C132">INDEX('raw data'!A:A,B132+8,1)</f>
        <v>1630</v>
      </c>
      <c r="D132" s="7" t="str">
        <f t="array" ref="D132">INDEX('raw data'!A:A,B132+10,1)</f>
        <v>excl. utilities</v>
      </c>
      <c r="E132" s="7" t="str">
        <f t="array" ref="E132">INDEX('raw data'!A:A,B132-2,1)</f>
        <v>Dorileou II,</v>
      </c>
      <c r="F132" s="6" t="str">
        <f t="array" ref="F132">INDEX('raw data'!A:A,B132-1,1)</f>
        <v>Ampelokipoi</v>
      </c>
      <c r="G132" s="6" t="str">
        <f t="array" ref="G132">INDEX('raw data'!A:A,B132+6,1)</f>
        <v>131 m²</v>
      </c>
      <c r="H132" s="25">
        <f ca="1">IFERROR(__xludf.DUMMYFUNCTION("split(G140,"" "")"),131)</f>
        <v>131</v>
      </c>
      <c r="I132" s="6" t="str">
        <f ca="1">IFERROR(__xludf.DUMMYFUNCTION("""COMPUTED_VALUE"""),"m²")</f>
        <v>m²</v>
      </c>
      <c r="J132" s="6" t="str">
        <f t="array" ref="J132">INDEX('raw data'!A:A,B132+4,1)</f>
        <v>1, 1 WC</v>
      </c>
      <c r="K132" s="25">
        <f t="array" ref="K132">INDEX('raw data'!A:A,B132+2,1)</f>
        <v>2</v>
      </c>
      <c r="L132" s="6" t="str">
        <f t="array" ref="L132">INDEX('raw data'!A:A,B132-1,1)</f>
        <v>Ampelokipoi</v>
      </c>
      <c r="M132" s="9">
        <f t="shared" ca="1" si="0"/>
        <v>12.442748091603054</v>
      </c>
      <c r="N132" s="6" t="str">
        <f t="shared" si="1"/>
        <v>Dorileou II, Ampelokipoi, Athens</v>
      </c>
      <c r="O132" s="6" t="str">
        <f t="array" ref="O132">INDEX('raw data'!A:A,B132+11,1)</f>
        <v>Available 01 Dec 2024</v>
      </c>
      <c r="P132" s="17">
        <v>45627</v>
      </c>
      <c r="Q132">
        <f>_xlfn.XLOOKUP(A132, locations!A:A, locations!F:F, "NULL")</f>
        <v>37.983364199999997</v>
      </c>
      <c r="R132">
        <f>_xlfn.XLOOKUP(A132, locations!A:A, locations!G:G, "Not found")</f>
        <v>23.755285700000002</v>
      </c>
    </row>
    <row r="133" spans="1:18" ht="13">
      <c r="A133" s="11" t="s">
        <v>1111</v>
      </c>
      <c r="B133" s="11">
        <f>MATCH(A133,'raw data'!A:A,0)</f>
        <v>22652</v>
      </c>
      <c r="C133" s="21">
        <f t="array" ref="C133">INDEX('raw data'!A:A,B133+8,1)</f>
        <v>1630</v>
      </c>
      <c r="D133" s="7" t="str">
        <f t="array" ref="D133">INDEX('raw data'!A:A,B133+10,1)</f>
        <v>excl. utilities</v>
      </c>
      <c r="E133" s="7" t="str">
        <f t="array" ref="E133">INDEX('raw data'!A:A,B133-2,1)</f>
        <v>Dinokratous VIII,</v>
      </c>
      <c r="F133" s="6" t="str">
        <f t="array" ref="F133">INDEX('raw data'!A:A,B133-1,1)</f>
        <v>Kolonaki</v>
      </c>
      <c r="G133" s="6" t="str">
        <f t="array" ref="G133">INDEX('raw data'!A:A,B133+6,1)</f>
        <v>105 m²</v>
      </c>
      <c r="H133" s="25">
        <f ca="1">IFERROR(__xludf.DUMMYFUNCTION("split(G141,"" "")"),105)</f>
        <v>105</v>
      </c>
      <c r="I133" s="6" t="str">
        <f ca="1">IFERROR(__xludf.DUMMYFUNCTION("""COMPUTED_VALUE"""),"m²")</f>
        <v>m²</v>
      </c>
      <c r="J133" s="6">
        <f t="array" ref="J133">INDEX('raw data'!A:A,B133+4,1)</f>
        <v>1</v>
      </c>
      <c r="K133" s="25">
        <f t="array" ref="K133">INDEX('raw data'!A:A,B133+2,1)</f>
        <v>2</v>
      </c>
      <c r="L133" s="6" t="str">
        <f t="array" ref="L133">INDEX('raw data'!A:A,B133-1,1)</f>
        <v>Kolonaki</v>
      </c>
      <c r="M133" s="9">
        <f t="shared" ca="1" si="0"/>
        <v>15.523809523809524</v>
      </c>
      <c r="N133" s="6" t="str">
        <f t="shared" si="1"/>
        <v>Dinokratous VIII, Kolonaki, Athens</v>
      </c>
      <c r="O133" s="6" t="str">
        <f t="array" ref="O133">INDEX('raw data'!A:A,B133+11,1)</f>
        <v>Available 01 Jul 2026</v>
      </c>
      <c r="P133" s="17">
        <v>46204</v>
      </c>
      <c r="Q133">
        <f>_xlfn.XLOOKUP(A133, locations!A:A, locations!F:F, "NULL")</f>
        <v>37.980324199999998</v>
      </c>
      <c r="R133">
        <f>_xlfn.XLOOKUP(A133, locations!A:A, locations!G:G, "Not found")</f>
        <v>23.747664400000001</v>
      </c>
    </row>
    <row r="134" spans="1:18" ht="13">
      <c r="A134" s="11" t="s">
        <v>1114</v>
      </c>
      <c r="B134" s="11">
        <f>MATCH(A134,'raw data'!A:A,0)</f>
        <v>9783</v>
      </c>
      <c r="C134" s="21">
        <f t="array" ref="C134">INDEX('raw data'!A:A,B134+8,1)</f>
        <v>1640</v>
      </c>
      <c r="D134" s="7" t="str">
        <f t="array" ref="D134">INDEX('raw data'!A:A,B134+10,1)</f>
        <v>excl. utilities</v>
      </c>
      <c r="E134" s="7" t="str">
        <f t="array" ref="E134">INDEX('raw data'!A:A,B134-2,1)</f>
        <v>Skiathou ΙΙΙ,</v>
      </c>
      <c r="F134" s="6" t="str">
        <f t="array" ref="F134">INDEX('raw data'!A:A,B134-1,1)</f>
        <v>Kifisia</v>
      </c>
      <c r="G134" s="6" t="str">
        <f t="array" ref="G134">INDEX('raw data'!A:A,B134+6,1)</f>
        <v>70 m²</v>
      </c>
      <c r="H134" s="25">
        <f ca="1">IFERROR(__xludf.DUMMYFUNCTION("split(G142,"" "")"),70)</f>
        <v>70</v>
      </c>
      <c r="I134" s="6" t="str">
        <f ca="1">IFERROR(__xludf.DUMMYFUNCTION("""COMPUTED_VALUE"""),"m²")</f>
        <v>m²</v>
      </c>
      <c r="J134" s="6">
        <f t="array" ref="J134">INDEX('raw data'!A:A,B134+4,1)</f>
        <v>1</v>
      </c>
      <c r="K134" s="25">
        <f t="array" ref="K134">INDEX('raw data'!A:A,B134+2,1)</f>
        <v>2</v>
      </c>
      <c r="L134" s="6" t="str">
        <f t="array" ref="L134">INDEX('raw data'!A:A,B134-1,1)</f>
        <v>Kifisia</v>
      </c>
      <c r="M134" s="9">
        <f t="shared" ca="1" si="0"/>
        <v>23.428571428571427</v>
      </c>
      <c r="N134" s="6" t="str">
        <f t="shared" si="1"/>
        <v>Skiathou ΙΙΙ, Kifisia, Athens</v>
      </c>
      <c r="O134" s="6" t="str">
        <f t="array" ref="O134">INDEX('raw data'!A:A,B134+11,1)</f>
        <v>Available 18 Feb 2025</v>
      </c>
      <c r="P134" s="17">
        <v>45706</v>
      </c>
      <c r="Q134">
        <f>_xlfn.XLOOKUP(A134, locations!A:A, locations!F:F, "NULL")</f>
        <v>38.086423199999999</v>
      </c>
      <c r="R134">
        <f>_xlfn.XLOOKUP(A134, locations!A:A, locations!G:G, "Not found")</f>
        <v>23.814931999999999</v>
      </c>
    </row>
    <row r="135" spans="1:18" ht="13">
      <c r="A135" s="11" t="s">
        <v>1117</v>
      </c>
      <c r="B135" s="11">
        <f>MATCH(A135,'raw data'!A:A,0)</f>
        <v>12612</v>
      </c>
      <c r="C135" s="21">
        <f t="array" ref="C135">INDEX('raw data'!A:A,B135+8,1)</f>
        <v>1650</v>
      </c>
      <c r="D135" s="7" t="str">
        <f t="array" ref="D135">INDEX('raw data'!A:A,B135+10,1)</f>
        <v>excl. utilities</v>
      </c>
      <c r="E135" s="7" t="str">
        <f t="array" ref="E135">INDEX('raw data'!A:A,B135-2,1)</f>
        <v>Kallipoleos ΙΙΙ,</v>
      </c>
      <c r="F135" s="6" t="str">
        <f t="array" ref="F135">INDEX('raw data'!A:A,B135-1,1)</f>
        <v>Elliniko</v>
      </c>
      <c r="G135" s="6" t="str">
        <f t="array" ref="G135">INDEX('raw data'!A:A,B135+6,1)</f>
        <v>95 m²</v>
      </c>
      <c r="H135" s="25">
        <f ca="1">IFERROR(__xludf.DUMMYFUNCTION("split(G143,"" "")"),95)</f>
        <v>95</v>
      </c>
      <c r="I135" s="6" t="str">
        <f ca="1">IFERROR(__xludf.DUMMYFUNCTION("""COMPUTED_VALUE"""),"m²")</f>
        <v>m²</v>
      </c>
      <c r="J135" s="6" t="str">
        <f t="array" ref="J135">INDEX('raw data'!A:A,B135+4,1)</f>
        <v>1, 1 WC</v>
      </c>
      <c r="K135" s="25">
        <f t="array" ref="K135">INDEX('raw data'!A:A,B135+2,1)</f>
        <v>2</v>
      </c>
      <c r="L135" s="6" t="str">
        <f t="array" ref="L135">INDEX('raw data'!A:A,B135-1,1)</f>
        <v>Elliniko</v>
      </c>
      <c r="M135" s="9">
        <f t="shared" ca="1" si="0"/>
        <v>17.368421052631579</v>
      </c>
      <c r="N135" s="6" t="str">
        <f t="shared" si="1"/>
        <v>Kallipoleos ΙΙΙ, Elliniko, Athens</v>
      </c>
      <c r="O135" s="6" t="str">
        <f t="array" ref="O135">INDEX('raw data'!A:A,B135+11,1)</f>
        <v>Available 06 Apr 2025</v>
      </c>
      <c r="P135" s="17">
        <v>45753</v>
      </c>
      <c r="Q135">
        <f>_xlfn.XLOOKUP(A135, locations!A:A, locations!F:F, "NULL")</f>
        <v>37.955103800000003</v>
      </c>
      <c r="R135">
        <f>_xlfn.XLOOKUP(A135, locations!A:A, locations!G:G, "Not found")</f>
        <v>23.753605</v>
      </c>
    </row>
    <row r="136" spans="1:18" ht="13">
      <c r="A136" s="11" t="s">
        <v>1120</v>
      </c>
      <c r="B136" s="11">
        <f>MATCH(A136,'raw data'!A:A,0)</f>
        <v>13902</v>
      </c>
      <c r="C136" s="21">
        <f t="array" ref="C136">INDEX('raw data'!A:A,B136+8,1)</f>
        <v>1650</v>
      </c>
      <c r="D136" s="7" t="str">
        <f t="array" ref="D136">INDEX('raw data'!A:A,B136+10,1)</f>
        <v>excl. utilities</v>
      </c>
      <c r="E136" s="7" t="str">
        <f t="array" ref="E136">INDEX('raw data'!A:A,B136-2,1)</f>
        <v>Pandoras VI,</v>
      </c>
      <c r="F136" s="6" t="str">
        <f t="array" ref="F136">INDEX('raw data'!A:A,B136-1,1)</f>
        <v>Politeia</v>
      </c>
      <c r="G136" s="6" t="str">
        <f t="array" ref="G136">INDEX('raw data'!A:A,B136+6,1)</f>
        <v>120 m²</v>
      </c>
      <c r="H136" s="25">
        <f ca="1">IFERROR(__xludf.DUMMYFUNCTION("split(G144,"" "")"),120)</f>
        <v>120</v>
      </c>
      <c r="I136" s="6" t="str">
        <f ca="1">IFERROR(__xludf.DUMMYFUNCTION("""COMPUTED_VALUE"""),"m²")</f>
        <v>m²</v>
      </c>
      <c r="J136" s="6">
        <f t="array" ref="J136">INDEX('raw data'!A:A,B136+4,1)</f>
        <v>2</v>
      </c>
      <c r="K136" s="25">
        <f t="array" ref="K136">INDEX('raw data'!A:A,B136+2,1)</f>
        <v>2</v>
      </c>
      <c r="L136" s="6" t="str">
        <f t="array" ref="L136">INDEX('raw data'!A:A,B136-1,1)</f>
        <v>Politeia</v>
      </c>
      <c r="M136" s="9">
        <f t="shared" ca="1" si="0"/>
        <v>13.75</v>
      </c>
      <c r="N136" s="6" t="str">
        <f t="shared" si="1"/>
        <v>Pandoras VI, Politeia, Athens</v>
      </c>
      <c r="O136" s="6" t="str">
        <f t="array" ref="O136">INDEX('raw data'!A:A,B136+11,1)</f>
        <v>Available 03 May 2025</v>
      </c>
      <c r="P136" s="17">
        <v>45780</v>
      </c>
      <c r="Q136">
        <f>_xlfn.XLOOKUP(A136, locations!A:A, locations!F:F, "NULL")</f>
        <v>37.983809600000001</v>
      </c>
      <c r="R136">
        <f>_xlfn.XLOOKUP(A136, locations!A:A, locations!G:G, "Not found")</f>
        <v>23.727538800000001</v>
      </c>
    </row>
    <row r="137" spans="1:18" ht="13">
      <c r="A137" s="11" t="s">
        <v>1123</v>
      </c>
      <c r="B137" s="11">
        <f>MATCH(A137,'raw data'!A:A,0)</f>
        <v>20861</v>
      </c>
      <c r="C137" s="21">
        <f t="array" ref="C137">INDEX('raw data'!A:A,B137+8,1)</f>
        <v>1650</v>
      </c>
      <c r="D137" s="7" t="str">
        <f t="array" ref="D137">INDEX('raw data'!A:A,B137+10,1)</f>
        <v>incl. utilities</v>
      </c>
      <c r="E137" s="7" t="str">
        <f t="array" ref="E137">INDEX('raw data'!A:A,B137-2,1)</f>
        <v>Panagi Kiriakou,</v>
      </c>
      <c r="F137" s="6" t="str">
        <f t="array" ref="F137">INDEX('raw data'!A:A,B137-1,1)</f>
        <v>Marousi</v>
      </c>
      <c r="G137" s="6" t="str">
        <f t="array" ref="G137">INDEX('raw data'!A:A,B137+6,1)</f>
        <v>100 m²</v>
      </c>
      <c r="H137" s="25">
        <f ca="1">IFERROR(__xludf.DUMMYFUNCTION("split(G145,"" "")"),100)</f>
        <v>100</v>
      </c>
      <c r="I137" s="6" t="str">
        <f ca="1">IFERROR(__xludf.DUMMYFUNCTION("""COMPUTED_VALUE"""),"m²")</f>
        <v>m²</v>
      </c>
      <c r="J137" s="6">
        <f t="array" ref="J137">INDEX('raw data'!A:A,B137+4,1)</f>
        <v>1</v>
      </c>
      <c r="K137" s="25">
        <f t="array" ref="K137">INDEX('raw data'!A:A,B137+2,1)</f>
        <v>2</v>
      </c>
      <c r="L137" s="6" t="str">
        <f t="array" ref="L137">INDEX('raw data'!A:A,B137-1,1)</f>
        <v>Marousi</v>
      </c>
      <c r="M137" s="9">
        <f t="shared" ca="1" si="0"/>
        <v>16.5</v>
      </c>
      <c r="N137" s="6" t="str">
        <f t="shared" si="1"/>
        <v>Panagi Kiriakou, Marousi, Athens</v>
      </c>
      <c r="O137" s="6" t="str">
        <f t="array" ref="O137">INDEX('raw data'!A:A,B137+11,1)</f>
        <v>Available 17 Oct 2025</v>
      </c>
      <c r="P137" s="17">
        <v>45947</v>
      </c>
      <c r="Q137">
        <f>_xlfn.XLOOKUP(A137, locations!A:A, locations!F:F, "NULL")</f>
        <v>38.056644300000002</v>
      </c>
      <c r="R137">
        <f>_xlfn.XLOOKUP(A137, locations!A:A, locations!G:G, "Not found")</f>
        <v>23.8079362</v>
      </c>
    </row>
    <row r="138" spans="1:18" ht="13">
      <c r="A138" s="11" t="s">
        <v>1125</v>
      </c>
      <c r="B138" s="11">
        <f>MATCH(A138,'raw data'!A:A,0)</f>
        <v>213</v>
      </c>
      <c r="C138" s="21">
        <f t="array" ref="C138">INDEX('raw data'!A:A,B138+8,1)</f>
        <v>1660</v>
      </c>
      <c r="D138" s="7" t="str">
        <f t="array" ref="D138">INDEX('raw data'!A:A,B138+10,1)</f>
        <v>incl. utilities</v>
      </c>
      <c r="E138" s="7" t="str">
        <f t="array" ref="E138">INDEX('raw data'!A:A,B138-2,1)</f>
        <v>Eptalofou,</v>
      </c>
      <c r="F138" s="6" t="str">
        <f t="array" ref="F138">INDEX('raw data'!A:A,B138-1,1)</f>
        <v>Marousi</v>
      </c>
      <c r="G138" s="6" t="str">
        <f t="array" ref="G138">INDEX('raw data'!A:A,B138+6,1)</f>
        <v>90 m²</v>
      </c>
      <c r="H138" s="25">
        <f ca="1">IFERROR(__xludf.DUMMYFUNCTION("split(G146,"" "")"),90)</f>
        <v>90</v>
      </c>
      <c r="I138" s="6" t="str">
        <f ca="1">IFERROR(__xludf.DUMMYFUNCTION("""COMPUTED_VALUE"""),"m²")</f>
        <v>m²</v>
      </c>
      <c r="J138" s="6">
        <f t="array" ref="J138">INDEX('raw data'!A:A,B138+4,1)</f>
        <v>1</v>
      </c>
      <c r="K138" s="25">
        <f t="array" ref="K138">INDEX('raw data'!A:A,B138+2,1)</f>
        <v>2</v>
      </c>
      <c r="L138" s="6" t="str">
        <f t="array" ref="L138">INDEX('raw data'!A:A,B138-1,1)</f>
        <v>Marousi</v>
      </c>
      <c r="M138" s="9">
        <f t="shared" ca="1" si="0"/>
        <v>18.444444444444443</v>
      </c>
      <c r="N138" s="6" t="str">
        <f t="shared" si="1"/>
        <v>Eptalofou, Marousi, Athens</v>
      </c>
      <c r="O138" s="6" t="str">
        <f t="array" ref="O138">INDEX('raw data'!A:A,B138+11,1)</f>
        <v>Available 16 Oct 2024</v>
      </c>
      <c r="P138" s="17">
        <v>45581</v>
      </c>
      <c r="Q138">
        <f>_xlfn.XLOOKUP(A138, locations!A:A, locations!F:F, "NULL")</f>
        <v>38.048182500000003</v>
      </c>
      <c r="R138">
        <f>_xlfn.XLOOKUP(A138, locations!A:A, locations!G:G, "Not found")</f>
        <v>23.798566099999999</v>
      </c>
    </row>
    <row r="139" spans="1:18" ht="13">
      <c r="A139" s="11" t="s">
        <v>1128</v>
      </c>
      <c r="B139" s="11">
        <f>MATCH(A139,'raw data'!A:A,0)</f>
        <v>20190</v>
      </c>
      <c r="C139" s="21">
        <f t="array" ref="C139">INDEX('raw data'!A:A,B139+8,1)</f>
        <v>1660</v>
      </c>
      <c r="D139" s="7" t="str">
        <f t="array" ref="D139">INDEX('raw data'!A:A,B139+10,1)</f>
        <v>excl. utilities</v>
      </c>
      <c r="E139" s="7" t="str">
        <f t="array" ref="E139">INDEX('raw data'!A:A,B139-2,1)</f>
        <v>Koritsas V,</v>
      </c>
      <c r="F139" s="6" t="str">
        <f t="array" ref="F139">INDEX('raw data'!A:A,B139-1,1)</f>
        <v>Kifisia</v>
      </c>
      <c r="G139" s="6" t="str">
        <f t="array" ref="G139">INDEX('raw data'!A:A,B139+6,1)</f>
        <v>85 m²</v>
      </c>
      <c r="H139" s="25">
        <f ca="1">IFERROR(__xludf.DUMMYFUNCTION("split(G147,"" "")"),85)</f>
        <v>85</v>
      </c>
      <c r="I139" s="6" t="str">
        <f ca="1">IFERROR(__xludf.DUMMYFUNCTION("""COMPUTED_VALUE"""),"m²")</f>
        <v>m²</v>
      </c>
      <c r="J139" s="6">
        <f t="array" ref="J139">INDEX('raw data'!A:A,B139+4,1)</f>
        <v>1</v>
      </c>
      <c r="K139" s="25">
        <f t="array" ref="K139">INDEX('raw data'!A:A,B139+2,1)</f>
        <v>2</v>
      </c>
      <c r="L139" s="6" t="str">
        <f t="array" ref="L139">INDEX('raw data'!A:A,B139-1,1)</f>
        <v>Kifisia</v>
      </c>
      <c r="M139" s="9">
        <f t="shared" ca="1" si="0"/>
        <v>19.529411764705884</v>
      </c>
      <c r="N139" s="6" t="str">
        <f t="shared" si="1"/>
        <v>Koritsas V, Kifisia, Athens</v>
      </c>
      <c r="O139" s="6" t="str">
        <f t="array" ref="O139">INDEX('raw data'!A:A,B139+11,1)</f>
        <v>Available 16 Sep 2025</v>
      </c>
      <c r="P139" s="17">
        <v>45916</v>
      </c>
      <c r="Q139">
        <f>_xlfn.XLOOKUP(A139, locations!A:A, locations!F:F, "NULL")</f>
        <v>38.069202599999997</v>
      </c>
      <c r="R139">
        <f>_xlfn.XLOOKUP(A139, locations!A:A, locations!G:G, "Not found")</f>
        <v>23.806319599999998</v>
      </c>
    </row>
    <row r="140" spans="1:18" ht="13">
      <c r="A140" s="11" t="s">
        <v>1131</v>
      </c>
      <c r="B140" s="11">
        <f>MATCH(A140,'raw data'!A:A,0)</f>
        <v>10878</v>
      </c>
      <c r="C140" s="21">
        <f t="array" ref="C140">INDEX('raw data'!A:A,B140+8,1)</f>
        <v>1670</v>
      </c>
      <c r="D140" s="7" t="str">
        <f t="array" ref="D140">INDEX('raw data'!A:A,B140+10,1)</f>
        <v>excl. utilities</v>
      </c>
      <c r="E140" s="7" t="str">
        <f t="array" ref="E140">INDEX('raw data'!A:A,B140-2,1)</f>
        <v>Alonion III,</v>
      </c>
      <c r="F140" s="6" t="str">
        <f t="array" ref="F140">INDEX('raw data'!A:A,B140-1,1)</f>
        <v>Kifisia</v>
      </c>
      <c r="G140" s="6" t="str">
        <f t="array" ref="G140">INDEX('raw data'!A:A,B140+6,1)</f>
        <v>92 m²</v>
      </c>
      <c r="H140" s="25">
        <f ca="1">IFERROR(__xludf.DUMMYFUNCTION("split(G148,"" "")"),92)</f>
        <v>92</v>
      </c>
      <c r="I140" s="6" t="str">
        <f ca="1">IFERROR(__xludf.DUMMYFUNCTION("""COMPUTED_VALUE"""),"m²")</f>
        <v>m²</v>
      </c>
      <c r="J140" s="6" t="str">
        <f t="array" ref="J140">INDEX('raw data'!A:A,B140+4,1)</f>
        <v>1, 1 WC</v>
      </c>
      <c r="K140" s="25">
        <f t="array" ref="K140">INDEX('raw data'!A:A,B140+2,1)</f>
        <v>2</v>
      </c>
      <c r="L140" s="6" t="str">
        <f t="array" ref="L140">INDEX('raw data'!A:A,B140-1,1)</f>
        <v>Kifisia</v>
      </c>
      <c r="M140" s="9">
        <f t="shared" ca="1" si="0"/>
        <v>18.152173913043477</v>
      </c>
      <c r="N140" s="6" t="str">
        <f t="shared" si="1"/>
        <v>Alonion III, Kifisia, Athens</v>
      </c>
      <c r="O140" s="6" t="str">
        <f t="array" ref="O140">INDEX('raw data'!A:A,B140+11,1)</f>
        <v>Available 08 Mar 2025</v>
      </c>
      <c r="P140" s="17">
        <v>45724</v>
      </c>
      <c r="Q140">
        <f>_xlfn.XLOOKUP(A140, locations!A:A, locations!F:F, "NULL")</f>
        <v>38.070239800000003</v>
      </c>
      <c r="R140">
        <f>_xlfn.XLOOKUP(A140, locations!A:A, locations!G:G, "Not found")</f>
        <v>23.8162287</v>
      </c>
    </row>
    <row r="141" spans="1:18" ht="13">
      <c r="A141" s="11" t="s">
        <v>1134</v>
      </c>
      <c r="B141" s="11">
        <f>MATCH(A141,'raw data'!A:A,0)</f>
        <v>1884</v>
      </c>
      <c r="C141" s="21">
        <f t="array" ref="C141">INDEX('raw data'!A:A,B141+8,1)</f>
        <v>1680</v>
      </c>
      <c r="D141" s="7" t="str">
        <f t="array" ref="D141">INDEX('raw data'!A:A,B141+10,1)</f>
        <v>incl. utilities</v>
      </c>
      <c r="E141" s="7" t="str">
        <f t="array" ref="E141">INDEX('raw data'!A:A,B141-2,1)</f>
        <v>Kritis,</v>
      </c>
      <c r="F141" s="6" t="str">
        <f t="array" ref="F141">INDEX('raw data'!A:A,B141-1,1)</f>
        <v>Chalandri</v>
      </c>
      <c r="G141" s="6" t="str">
        <f t="array" ref="G141">INDEX('raw data'!A:A,B141+6,1)</f>
        <v>96 m²</v>
      </c>
      <c r="H141" s="25">
        <f ca="1">IFERROR(__xludf.DUMMYFUNCTION("split(G149,"" "")"),96)</f>
        <v>96</v>
      </c>
      <c r="I141" s="6" t="str">
        <f ca="1">IFERROR(__xludf.DUMMYFUNCTION("""COMPUTED_VALUE"""),"m²")</f>
        <v>m²</v>
      </c>
      <c r="J141" s="6">
        <f t="array" ref="J141">INDEX('raw data'!A:A,B141+4,1)</f>
        <v>1</v>
      </c>
      <c r="K141" s="25">
        <f t="array" ref="K141">INDEX('raw data'!A:A,B141+2,1)</f>
        <v>2</v>
      </c>
      <c r="L141" s="6" t="str">
        <f t="array" ref="L141">INDEX('raw data'!A:A,B141-1,1)</f>
        <v>Chalandri</v>
      </c>
      <c r="M141" s="9">
        <f t="shared" ca="1" si="0"/>
        <v>17.5</v>
      </c>
      <c r="N141" s="6" t="str">
        <f t="shared" si="1"/>
        <v>Kritis, Chalandri, Athens</v>
      </c>
      <c r="O141" s="6" t="str">
        <f t="array" ref="O141">INDEX('raw data'!A:A,B141+11,1)</f>
        <v>Available 11 Nov 2024</v>
      </c>
      <c r="P141" s="17">
        <v>45607</v>
      </c>
      <c r="Q141">
        <f>_xlfn.XLOOKUP(A141, locations!A:A, locations!F:F, "NULL")</f>
        <v>38.021421400000001</v>
      </c>
      <c r="R141">
        <f>_xlfn.XLOOKUP(A141, locations!A:A, locations!G:G, "Not found")</f>
        <v>23.798767900000001</v>
      </c>
    </row>
    <row r="142" spans="1:18" ht="13">
      <c r="A142" s="11" t="s">
        <v>3236</v>
      </c>
      <c r="B142" s="11">
        <f>MATCH(A142,'raw data'!A:A,0)</f>
        <v>2900</v>
      </c>
      <c r="C142" s="21">
        <f t="array" ref="C142">INDEX('raw data'!A:A,B142+8,1)</f>
        <v>1680</v>
      </c>
      <c r="D142" s="7" t="str">
        <f t="array" ref="D142">INDEX('raw data'!A:A,B142+10,1)</f>
        <v>incl. utilities</v>
      </c>
      <c r="E142" s="7" t="str">
        <f t="array" ref="E142">INDEX('raw data'!A:A,B142-2,1)</f>
        <v>Agrafon,</v>
      </c>
      <c r="F142" s="6" t="str">
        <f t="array" ref="F142">INDEX('raw data'!A:A,B142-1,1)</f>
        <v>Marousi</v>
      </c>
      <c r="G142" s="6" t="str">
        <f t="array" ref="G142">INDEX('raw data'!A:A,B142+6,1)</f>
        <v>93 m²</v>
      </c>
      <c r="H142" s="25">
        <f ca="1">IFERROR(__xludf.DUMMYFUNCTION("split(G150,"" "")"),93)</f>
        <v>93</v>
      </c>
      <c r="I142" s="6" t="str">
        <f ca="1">IFERROR(__xludf.DUMMYFUNCTION("""COMPUTED_VALUE"""),"m²")</f>
        <v>m²</v>
      </c>
      <c r="J142" s="6">
        <f t="array" ref="J142">INDEX('raw data'!A:A,B142+4,1)</f>
        <v>1</v>
      </c>
      <c r="K142" s="25">
        <f t="array" ref="K142">INDEX('raw data'!A:A,B142+2,1)</f>
        <v>3</v>
      </c>
      <c r="L142" s="6" t="str">
        <f t="array" ref="L142">INDEX('raw data'!A:A,B142-1,1)</f>
        <v>Marousi</v>
      </c>
      <c r="M142" s="9">
        <f t="shared" ca="1" si="0"/>
        <v>18.06451612903226</v>
      </c>
      <c r="N142" s="6" t="str">
        <f t="shared" si="1"/>
        <v>Agrafon, Marousi, Athens</v>
      </c>
      <c r="O142" s="6" t="str">
        <f t="array" ref="O142">INDEX('raw data'!A:A,B142+11,1)</f>
        <v>Available 28 Nov 2024</v>
      </c>
      <c r="P142" s="17">
        <v>45624</v>
      </c>
      <c r="Q142">
        <f>_xlfn.XLOOKUP(A142, locations!A:A, locations!F:F, "NULL")</f>
        <v>38.033127299999997</v>
      </c>
      <c r="R142">
        <f>_xlfn.XLOOKUP(A142, locations!A:A, locations!G:G, "Not found")</f>
        <v>23.788307799999998</v>
      </c>
    </row>
    <row r="143" spans="1:18" ht="13">
      <c r="A143" s="11" t="s">
        <v>3239</v>
      </c>
      <c r="B143" s="11">
        <f>MATCH(A143,'raw data'!A:A,0)</f>
        <v>14334</v>
      </c>
      <c r="C143" s="21">
        <f t="array" ref="C143">INDEX('raw data'!A:A,B143+8,1)</f>
        <v>1690</v>
      </c>
      <c r="D143" s="7" t="str">
        <f t="array" ref="D143">INDEX('raw data'!A:A,B143+10,1)</f>
        <v>excl. utilities</v>
      </c>
      <c r="E143" s="7" t="str">
        <f t="array" ref="E143">INDEX('raw data'!A:A,B143-2,1)</f>
        <v>Ethnikis Antistaseos I,</v>
      </c>
      <c r="F143" s="6" t="str">
        <f t="array" ref="F143">INDEX('raw data'!A:A,B143-1,1)</f>
        <v>Chalandri</v>
      </c>
      <c r="G143" s="6" t="str">
        <f t="array" ref="G143">INDEX('raw data'!A:A,B143+6,1)</f>
        <v>155 m²</v>
      </c>
      <c r="H143" s="25">
        <f ca="1">IFERROR(__xludf.DUMMYFUNCTION("split(G151,"" "")"),155)</f>
        <v>155</v>
      </c>
      <c r="I143" s="6" t="str">
        <f ca="1">IFERROR(__xludf.DUMMYFUNCTION("""COMPUTED_VALUE"""),"m²")</f>
        <v>m²</v>
      </c>
      <c r="J143" s="6">
        <f t="array" ref="J143">INDEX('raw data'!A:A,B143+4,1)</f>
        <v>2</v>
      </c>
      <c r="K143" s="25">
        <f t="array" ref="K143">INDEX('raw data'!A:A,B143+2,1)</f>
        <v>3</v>
      </c>
      <c r="L143" s="6" t="str">
        <f t="array" ref="L143">INDEX('raw data'!A:A,B143-1,1)</f>
        <v>Chalandri</v>
      </c>
      <c r="M143" s="9">
        <f t="shared" ca="1" si="0"/>
        <v>10.903225806451612</v>
      </c>
      <c r="N143" s="6" t="str">
        <f t="shared" si="1"/>
        <v>Ethnikis Antistaseos I, Chalandri, Athens</v>
      </c>
      <c r="O143" s="6" t="str">
        <f t="array" ref="O143">INDEX('raw data'!A:A,B143+11,1)</f>
        <v>Available 15 May 2025</v>
      </c>
      <c r="P143" s="17">
        <v>45792</v>
      </c>
      <c r="Q143">
        <f>_xlfn.XLOOKUP(A143, locations!A:A, locations!F:F, "NULL")</f>
        <v>38.013649200000003</v>
      </c>
      <c r="R143">
        <f>_xlfn.XLOOKUP(A143, locations!A:A, locations!G:G, "Not found")</f>
        <v>23.788266199999999</v>
      </c>
    </row>
    <row r="144" spans="1:18" ht="13">
      <c r="A144" s="11" t="s">
        <v>4576</v>
      </c>
      <c r="B144" s="11">
        <f>MATCH(A144,'raw data'!A:A,0)</f>
        <v>17201</v>
      </c>
      <c r="C144" s="21">
        <f t="array" ref="C144">INDEX('raw data'!A:A,B144+8,1)</f>
        <v>1700</v>
      </c>
      <c r="D144" s="7" t="str">
        <f t="array" ref="D144">INDEX('raw data'!A:A,B144+10,1)</f>
        <v>excl. utilities</v>
      </c>
      <c r="E144" s="7" t="str">
        <f t="array" ref="E144">INDEX('raw data'!A:A,B144-2,1)</f>
        <v>Kryfou Scholeiou,</v>
      </c>
      <c r="F144" s="6" t="str">
        <f t="array" ref="F144">INDEX('raw data'!A:A,B144-1,1)</f>
        <v>Marousi</v>
      </c>
      <c r="G144" s="6" t="str">
        <f t="array" ref="G144">INDEX('raw data'!A:A,B144+6,1)</f>
        <v>125 m²</v>
      </c>
      <c r="H144" s="25">
        <f ca="1">IFERROR(__xludf.DUMMYFUNCTION("split(G152,"" "")"),125)</f>
        <v>125</v>
      </c>
      <c r="I144" s="6" t="str">
        <f ca="1">IFERROR(__xludf.DUMMYFUNCTION("""COMPUTED_VALUE"""),"m²")</f>
        <v>m²</v>
      </c>
      <c r="J144" s="6">
        <f t="array" ref="J144">INDEX('raw data'!A:A,B144+4,1)</f>
        <v>2</v>
      </c>
      <c r="K144" s="25">
        <f t="array" ref="K144">INDEX('raw data'!A:A,B144+2,1)</f>
        <v>4</v>
      </c>
      <c r="L144" s="6" t="str">
        <f t="array" ref="L144">INDEX('raw data'!A:A,B144-1,1)</f>
        <v>Marousi</v>
      </c>
      <c r="M144" s="9">
        <f t="shared" ca="1" si="0"/>
        <v>13.6</v>
      </c>
      <c r="N144" s="6" t="str">
        <f t="shared" si="1"/>
        <v>Kryfou Scholeiou, Marousi, Athens</v>
      </c>
      <c r="O144" s="6" t="str">
        <f t="array" ref="O144">INDEX('raw data'!A:A,B144+11,1)</f>
        <v>Available 02 Jul 2025</v>
      </c>
      <c r="P144" s="17">
        <v>45840</v>
      </c>
      <c r="Q144">
        <f>_xlfn.XLOOKUP(A144, locations!A:A, locations!F:F, "NULL")</f>
        <v>37.972898899999997</v>
      </c>
      <c r="R144">
        <f>_xlfn.XLOOKUP(A144, locations!A:A, locations!G:G, "Not found")</f>
        <v>23.729703900000001</v>
      </c>
    </row>
    <row r="145" spans="1:18" ht="13">
      <c r="A145" s="11" t="s">
        <v>1137</v>
      </c>
      <c r="B145" s="11">
        <f>MATCH(A145,'raw data'!A:A,0)</f>
        <v>19296</v>
      </c>
      <c r="C145" s="21">
        <f t="array" ref="C145">INDEX('raw data'!A:A,B145+8,1)</f>
        <v>1700</v>
      </c>
      <c r="D145" s="7" t="str">
        <f t="array" ref="D145">INDEX('raw data'!A:A,B145+10,1)</f>
        <v>excl. utilities</v>
      </c>
      <c r="E145" s="7" t="str">
        <f t="array" ref="E145">INDEX('raw data'!A:A,B145-2,1)</f>
        <v>Theodorou Diligianni III,</v>
      </c>
      <c r="F145" s="6" t="str">
        <f t="array" ref="F145">INDEX('raw data'!A:A,B145-1,1)</f>
        <v>Kifisia</v>
      </c>
      <c r="G145" s="6" t="str">
        <f t="array" ref="G145">INDEX('raw data'!A:A,B145+6,1)</f>
        <v>100 m²</v>
      </c>
      <c r="H145" s="25">
        <f ca="1">IFERROR(__xludf.DUMMYFUNCTION("split(G153,"" "")"),100)</f>
        <v>100</v>
      </c>
      <c r="I145" s="6" t="str">
        <f ca="1">IFERROR(__xludf.DUMMYFUNCTION("""COMPUTED_VALUE"""),"m²")</f>
        <v>m²</v>
      </c>
      <c r="J145" s="6" t="str">
        <f t="array" ref="J145">INDEX('raw data'!A:A,B145+4,1)</f>
        <v>1, 1 WC</v>
      </c>
      <c r="K145" s="25">
        <f t="array" ref="K145">INDEX('raw data'!A:A,B145+2,1)</f>
        <v>2</v>
      </c>
      <c r="L145" s="6" t="str">
        <f t="array" ref="L145">INDEX('raw data'!A:A,B145-1,1)</f>
        <v>Kifisia</v>
      </c>
      <c r="M145" s="9">
        <f t="shared" ca="1" si="0"/>
        <v>17</v>
      </c>
      <c r="N145" s="6" t="str">
        <f t="shared" si="1"/>
        <v>Theodorou Diligianni III, Kifisia, Athens</v>
      </c>
      <c r="O145" s="6" t="str">
        <f t="array" ref="O145">INDEX('raw data'!A:A,B145+11,1)</f>
        <v>Available 19 Aug 2025</v>
      </c>
      <c r="P145" s="17">
        <v>45888</v>
      </c>
      <c r="Q145">
        <f>_xlfn.XLOOKUP(A145, locations!A:A, locations!F:F, "NULL")</f>
        <v>38.0752229</v>
      </c>
      <c r="R145">
        <f>_xlfn.XLOOKUP(A145, locations!A:A, locations!G:G, "Not found")</f>
        <v>23.821650600000002</v>
      </c>
    </row>
    <row r="146" spans="1:18" ht="13">
      <c r="A146" s="11" t="s">
        <v>1140</v>
      </c>
      <c r="B146" s="11">
        <f>MATCH(A146,'raw data'!A:A,0)</f>
        <v>3792</v>
      </c>
      <c r="C146" s="21">
        <f t="array" ref="C146">INDEX('raw data'!A:A,B146+8,1)</f>
        <v>1710</v>
      </c>
      <c r="D146" s="7" t="str">
        <f t="array" ref="D146">INDEX('raw data'!A:A,B146+10,1)</f>
        <v>incl. utilities</v>
      </c>
      <c r="E146" s="7" t="str">
        <f t="array" ref="E146">INDEX('raw data'!A:A,B146-2,1)</f>
        <v>Miltiadou,</v>
      </c>
      <c r="F146" s="6" t="str">
        <f t="array" ref="F146">INDEX('raw data'!A:A,B146-1,1)</f>
        <v>Palaio Faliro</v>
      </c>
      <c r="G146" s="6" t="str">
        <f t="array" ref="G146">INDEX('raw data'!A:A,B146+6,1)</f>
        <v>82 m²</v>
      </c>
      <c r="H146" s="25">
        <f ca="1">IFERROR(__xludf.DUMMYFUNCTION("split(G154,"" "")"),82)</f>
        <v>82</v>
      </c>
      <c r="I146" s="6" t="str">
        <f ca="1">IFERROR(__xludf.DUMMYFUNCTION("""COMPUTED_VALUE"""),"m²")</f>
        <v>m²</v>
      </c>
      <c r="J146" s="6">
        <f t="array" ref="J146">INDEX('raw data'!A:A,B146+4,1)</f>
        <v>1</v>
      </c>
      <c r="K146" s="25">
        <f t="array" ref="K146">INDEX('raw data'!A:A,B146+2,1)</f>
        <v>2</v>
      </c>
      <c r="L146" s="6" t="str">
        <f t="array" ref="L146">INDEX('raw data'!A:A,B146-1,1)</f>
        <v>Palaio Faliro</v>
      </c>
      <c r="M146" s="9">
        <f t="shared" ca="1" si="0"/>
        <v>20.853658536585368</v>
      </c>
      <c r="N146" s="6" t="str">
        <f t="shared" si="1"/>
        <v>Miltiadou, Palaio Faliro, Athens</v>
      </c>
      <c r="O146" s="6" t="str">
        <f t="array" ref="O146">INDEX('raw data'!A:A,B146+11,1)</f>
        <v>Available 11 Dec 2024</v>
      </c>
      <c r="P146" s="17">
        <v>45637</v>
      </c>
      <c r="Q146">
        <f>_xlfn.XLOOKUP(A146, locations!A:A, locations!F:F, "NULL")</f>
        <v>37.931048199999999</v>
      </c>
      <c r="R146">
        <f>_xlfn.XLOOKUP(A146, locations!A:A, locations!G:G, "Not found")</f>
        <v>23.706474499999999</v>
      </c>
    </row>
    <row r="147" spans="1:18" ht="13">
      <c r="A147" s="11" t="s">
        <v>1143</v>
      </c>
      <c r="B147" s="11">
        <f>MATCH(A147,'raw data'!A:A,0)</f>
        <v>4079</v>
      </c>
      <c r="C147" s="21">
        <f t="array" ref="C147">INDEX('raw data'!A:A,B147+8,1)</f>
        <v>1710</v>
      </c>
      <c r="D147" s="7" t="str">
        <f t="array" ref="D147">INDEX('raw data'!A:A,B147+10,1)</f>
        <v>incl. utilities</v>
      </c>
      <c r="E147" s="7" t="str">
        <f t="array" ref="E147">INDEX('raw data'!A:A,B147-2,1)</f>
        <v>Xiromerou,</v>
      </c>
      <c r="F147" s="6" t="str">
        <f t="array" ref="F147">INDEX('raw data'!A:A,B147-1,1)</f>
        <v>Neo Psychiko</v>
      </c>
      <c r="G147" s="6" t="str">
        <f t="array" ref="G147">INDEX('raw data'!A:A,B147+6,1)</f>
        <v>80 m²</v>
      </c>
      <c r="H147" s="25">
        <f ca="1">IFERROR(__xludf.DUMMYFUNCTION("split(G155,"" "")"),80)</f>
        <v>80</v>
      </c>
      <c r="I147" s="6" t="str">
        <f ca="1">IFERROR(__xludf.DUMMYFUNCTION("""COMPUTED_VALUE"""),"m²")</f>
        <v>m²</v>
      </c>
      <c r="J147" s="6">
        <f t="array" ref="J147">INDEX('raw data'!A:A,B147+4,1)</f>
        <v>2</v>
      </c>
      <c r="K147" s="25">
        <f t="array" ref="K147">INDEX('raw data'!A:A,B147+2,1)</f>
        <v>2</v>
      </c>
      <c r="L147" s="6" t="str">
        <f t="array" ref="L147">INDEX('raw data'!A:A,B147-1,1)</f>
        <v>Neo Psychiko</v>
      </c>
      <c r="M147" s="9">
        <f t="shared" ca="1" si="0"/>
        <v>21.375</v>
      </c>
      <c r="N147" s="6" t="str">
        <f t="shared" si="1"/>
        <v>Xiromerou, Neo Psychiko, Athens</v>
      </c>
      <c r="O147" s="6" t="str">
        <f t="array" ref="O147">INDEX('raw data'!A:A,B147+11,1)</f>
        <v>Available 15 Dec 2024</v>
      </c>
      <c r="P147" s="17">
        <v>45641</v>
      </c>
      <c r="Q147">
        <f>_xlfn.XLOOKUP(A147, locations!A:A, locations!F:F, "NULL")</f>
        <v>37.991555099999999</v>
      </c>
      <c r="R147">
        <f>_xlfn.XLOOKUP(A147, locations!A:A, locations!G:G, "Not found")</f>
        <v>23.767425500000002</v>
      </c>
    </row>
    <row r="148" spans="1:18" ht="13">
      <c r="A148" s="11" t="s">
        <v>1146</v>
      </c>
      <c r="B148" s="11">
        <f>MATCH(A148,'raw data'!A:A,0)</f>
        <v>12711</v>
      </c>
      <c r="C148" s="21">
        <f t="array" ref="C148">INDEX('raw data'!A:A,B148+8,1)</f>
        <v>1710</v>
      </c>
      <c r="D148" s="7" t="str">
        <f t="array" ref="D148">INDEX('raw data'!A:A,B148+10,1)</f>
        <v>excl. utilities</v>
      </c>
      <c r="E148" s="7" t="str">
        <f t="array" ref="E148">INDEX('raw data'!A:A,B148-2,1)</f>
        <v>Diofantous,</v>
      </c>
      <c r="F148" s="6" t="str">
        <f t="array" ref="F148">INDEX('raw data'!A:A,B148-1,1)</f>
        <v>Marousi</v>
      </c>
      <c r="G148" s="6" t="str">
        <f t="array" ref="G148">INDEX('raw data'!A:A,B148+6,1)</f>
        <v>120 m²</v>
      </c>
      <c r="H148" s="25">
        <f ca="1">IFERROR(__xludf.DUMMYFUNCTION("split(G156,"" "")"),120)</f>
        <v>120</v>
      </c>
      <c r="I148" s="6" t="str">
        <f ca="1">IFERROR(__xludf.DUMMYFUNCTION("""COMPUTED_VALUE"""),"m²")</f>
        <v>m²</v>
      </c>
      <c r="J148" s="6">
        <f t="array" ref="J148">INDEX('raw data'!A:A,B148+4,1)</f>
        <v>2</v>
      </c>
      <c r="K148" s="25">
        <f t="array" ref="K148">INDEX('raw data'!A:A,B148+2,1)</f>
        <v>2</v>
      </c>
      <c r="L148" s="6" t="str">
        <f t="array" ref="L148">INDEX('raw data'!A:A,B148-1,1)</f>
        <v>Marousi</v>
      </c>
      <c r="M148" s="9">
        <f t="shared" ca="1" si="0"/>
        <v>14.25</v>
      </c>
      <c r="N148" s="6" t="str">
        <f t="shared" si="1"/>
        <v>Diofantous, Marousi, Athens</v>
      </c>
      <c r="O148" s="6" t="str">
        <f t="array" ref="O148">INDEX('raw data'!A:A,B148+11,1)</f>
        <v>Available 09 Apr 2025</v>
      </c>
      <c r="P148" s="17">
        <v>45756</v>
      </c>
      <c r="Q148">
        <f>_xlfn.XLOOKUP(A148, locations!A:A, locations!F:F, "NULL")</f>
        <v>38.031284200000002</v>
      </c>
      <c r="R148">
        <f>_xlfn.XLOOKUP(A148, locations!A:A, locations!G:G, "Not found")</f>
        <v>23.806299500000002</v>
      </c>
    </row>
    <row r="149" spans="1:18" ht="13">
      <c r="A149" s="11" t="s">
        <v>1149</v>
      </c>
      <c r="B149" s="11">
        <f>MATCH(A149,'raw data'!A:A,0)</f>
        <v>22668</v>
      </c>
      <c r="C149" s="21">
        <f t="array" ref="C149">INDEX('raw data'!A:A,B149+8,1)</f>
        <v>1710</v>
      </c>
      <c r="D149" s="7" t="str">
        <f t="array" ref="D149">INDEX('raw data'!A:A,B149+10,1)</f>
        <v>excl. utilities</v>
      </c>
      <c r="E149" s="7" t="str">
        <f t="array" ref="E149">INDEX('raw data'!A:A,B149-2,1)</f>
        <v>Papadiamanti I,</v>
      </c>
      <c r="F149" s="6" t="str">
        <f t="array" ref="F149">INDEX('raw data'!A:A,B149-1,1)</f>
        <v>Chalandri</v>
      </c>
      <c r="G149" s="6" t="str">
        <f t="array" ref="G149">INDEX('raw data'!A:A,B149+6,1)</f>
        <v>92 m²</v>
      </c>
      <c r="H149" s="25">
        <f ca="1">IFERROR(__xludf.DUMMYFUNCTION("split(G157,"" "")"),92)</f>
        <v>92</v>
      </c>
      <c r="I149" s="6" t="str">
        <f ca="1">IFERROR(__xludf.DUMMYFUNCTION("""COMPUTED_VALUE"""),"m²")</f>
        <v>m²</v>
      </c>
      <c r="J149" s="6" t="str">
        <f t="array" ref="J149">INDEX('raw data'!A:A,B149+4,1)</f>
        <v>1, 1 WC</v>
      </c>
      <c r="K149" s="25">
        <f t="array" ref="K149">INDEX('raw data'!A:A,B149+2,1)</f>
        <v>2</v>
      </c>
      <c r="L149" s="6" t="str">
        <f t="array" ref="L149">INDEX('raw data'!A:A,B149-1,1)</f>
        <v>Chalandri</v>
      </c>
      <c r="M149" s="9">
        <f t="shared" ca="1" si="0"/>
        <v>18.586956521739129</v>
      </c>
      <c r="N149" s="6" t="str">
        <f t="shared" si="1"/>
        <v>Papadiamanti I, Chalandri, Athens</v>
      </c>
      <c r="O149" s="6" t="str">
        <f t="array" ref="O149">INDEX('raw data'!A:A,B149+11,1)</f>
        <v>Available 01 Jul 2026</v>
      </c>
      <c r="P149" s="17">
        <v>46204</v>
      </c>
      <c r="Q149">
        <f>_xlfn.XLOOKUP(A149, locations!A:A, locations!F:F, "NULL")</f>
        <v>38.017698699999997</v>
      </c>
      <c r="R149">
        <f>_xlfn.XLOOKUP(A149, locations!A:A, locations!G:G, "Not found")</f>
        <v>23.793765199999999</v>
      </c>
    </row>
    <row r="150" spans="1:18" ht="13">
      <c r="A150" s="11" t="s">
        <v>1152</v>
      </c>
      <c r="B150" s="11">
        <f>MATCH(A150,'raw data'!A:A,0)</f>
        <v>12394</v>
      </c>
      <c r="C150" s="21">
        <f t="array" ref="C150">INDEX('raw data'!A:A,B150+8,1)</f>
        <v>1720</v>
      </c>
      <c r="D150" s="7" t="str">
        <f t="array" ref="D150">INDEX('raw data'!A:A,B150+10,1)</f>
        <v>excl. utilities</v>
      </c>
      <c r="E150" s="7" t="str">
        <f t="array" ref="E150">INDEX('raw data'!A:A,B150-2,1)</f>
        <v>Tritonos I,</v>
      </c>
      <c r="F150" s="6" t="str">
        <f t="array" ref="F150">INDEX('raw data'!A:A,B150-1,1)</f>
        <v>Palaio Faliro</v>
      </c>
      <c r="G150" s="6" t="str">
        <f t="array" ref="G150">INDEX('raw data'!A:A,B150+6,1)</f>
        <v>80 m²</v>
      </c>
      <c r="H150" s="25">
        <f ca="1">IFERROR(__xludf.DUMMYFUNCTION("split(G158,"" "")"),80)</f>
        <v>80</v>
      </c>
      <c r="I150" s="6" t="str">
        <f ca="1">IFERROR(__xludf.DUMMYFUNCTION("""COMPUTED_VALUE"""),"m²")</f>
        <v>m²</v>
      </c>
      <c r="J150" s="6">
        <f t="array" ref="J150">INDEX('raw data'!A:A,B150+4,1)</f>
        <v>2</v>
      </c>
      <c r="K150" s="25">
        <f t="array" ref="K150">INDEX('raw data'!A:A,B150+2,1)</f>
        <v>2</v>
      </c>
      <c r="L150" s="6" t="str">
        <f t="array" ref="L150">INDEX('raw data'!A:A,B150-1,1)</f>
        <v>Palaio Faliro</v>
      </c>
      <c r="M150" s="9">
        <f t="shared" ca="1" si="0"/>
        <v>21.5</v>
      </c>
      <c r="N150" s="6" t="str">
        <f t="shared" si="1"/>
        <v>Tritonos I, Palaio Faliro, Athens</v>
      </c>
      <c r="O150" s="6" t="str">
        <f t="array" ref="O150">INDEX('raw data'!A:A,B150+11,1)</f>
        <v>Available 03 Apr 2025</v>
      </c>
      <c r="P150" s="17">
        <v>45750</v>
      </c>
      <c r="Q150">
        <f>_xlfn.XLOOKUP(A150, locations!A:A, locations!F:F, "NULL")</f>
        <v>37.926021599999999</v>
      </c>
      <c r="R150">
        <f>_xlfn.XLOOKUP(A150, locations!A:A, locations!G:G, "Not found")</f>
        <v>23.696047100000001</v>
      </c>
    </row>
    <row r="151" spans="1:18" ht="13">
      <c r="A151" s="11" t="s">
        <v>1155</v>
      </c>
      <c r="B151" s="11">
        <f>MATCH(A151,'raw data'!A:A,0)</f>
        <v>647</v>
      </c>
      <c r="C151" s="21">
        <f t="array" ref="C151">INDEX('raw data'!A:A,B151+8,1)</f>
        <v>1730</v>
      </c>
      <c r="D151" s="7" t="str">
        <f t="array" ref="D151">INDEX('raw data'!A:A,B151+10,1)</f>
        <v>incl. utilities</v>
      </c>
      <c r="E151" s="7" t="str">
        <f t="array" ref="E151">INDEX('raw data'!A:A,B151-2,1)</f>
        <v>Granikou,</v>
      </c>
      <c r="F151" s="6" t="str">
        <f t="array" ref="F151">INDEX('raw data'!A:A,B151-1,1)</f>
        <v>Historic Center</v>
      </c>
      <c r="G151" s="6" t="str">
        <f t="array" ref="G151">INDEX('raw data'!A:A,B151+6,1)</f>
        <v>68 m²</v>
      </c>
      <c r="H151" s="25">
        <f ca="1">IFERROR(__xludf.DUMMYFUNCTION("split(G159,"" "")"),68)</f>
        <v>68</v>
      </c>
      <c r="I151" s="6" t="str">
        <f ca="1">IFERROR(__xludf.DUMMYFUNCTION("""COMPUTED_VALUE"""),"m²")</f>
        <v>m²</v>
      </c>
      <c r="J151" s="6">
        <f t="array" ref="J151">INDEX('raw data'!A:A,B151+4,1)</f>
        <v>1</v>
      </c>
      <c r="K151" s="25">
        <f t="array" ref="K151">INDEX('raw data'!A:A,B151+2,1)</f>
        <v>2</v>
      </c>
      <c r="L151" s="6" t="str">
        <f t="array" ref="L151">INDEX('raw data'!A:A,B151-1,1)</f>
        <v>Historic Center</v>
      </c>
      <c r="M151" s="9">
        <f t="shared" ca="1" si="0"/>
        <v>25.441176470588236</v>
      </c>
      <c r="N151" s="6" t="str">
        <f t="shared" si="1"/>
        <v>Granikou, Historic Center, Athens</v>
      </c>
      <c r="O151" s="6" t="str">
        <f t="array" ref="O151">INDEX('raw data'!A:A,B151+11,1)</f>
        <v>Available 22 Oct 2024</v>
      </c>
      <c r="P151" s="17">
        <v>45587</v>
      </c>
      <c r="Q151">
        <f>_xlfn.XLOOKUP(A151, locations!A:A, locations!F:F, "NULL")</f>
        <v>37.983809600000001</v>
      </c>
      <c r="R151">
        <f>_xlfn.XLOOKUP(A151, locations!A:A, locations!G:G, "Not found")</f>
        <v>23.727538800000001</v>
      </c>
    </row>
    <row r="152" spans="1:18" ht="13">
      <c r="A152" s="11" t="s">
        <v>1158</v>
      </c>
      <c r="B152" s="11">
        <f>MATCH(A152,'raw data'!A:A,0)</f>
        <v>2476</v>
      </c>
      <c r="C152" s="21">
        <f t="array" ref="C152">INDEX('raw data'!A:A,B152+8,1)</f>
        <v>1730</v>
      </c>
      <c r="D152" s="7" t="str">
        <f t="array" ref="D152">INDEX('raw data'!A:A,B152+10,1)</f>
        <v>excl. utilities</v>
      </c>
      <c r="E152" s="7" t="str">
        <f t="array" ref="E152">INDEX('raw data'!A:A,B152-2,1)</f>
        <v>Kosta Varnali I,</v>
      </c>
      <c r="F152" s="6" t="str">
        <f t="array" ref="F152">INDEX('raw data'!A:A,B152-1,1)</f>
        <v>Nea Erithrea</v>
      </c>
      <c r="G152" s="6" t="str">
        <f t="array" ref="G152">INDEX('raw data'!A:A,B152+6,1)</f>
        <v>80 m²</v>
      </c>
      <c r="H152" s="25">
        <f ca="1">IFERROR(__xludf.DUMMYFUNCTION("split(G160,"" "")"),80)</f>
        <v>80</v>
      </c>
      <c r="I152" s="6" t="str">
        <f ca="1">IFERROR(__xludf.DUMMYFUNCTION("""COMPUTED_VALUE"""),"m²")</f>
        <v>m²</v>
      </c>
      <c r="J152" s="6">
        <f t="array" ref="J152">INDEX('raw data'!A:A,B152+4,1)</f>
        <v>2</v>
      </c>
      <c r="K152" s="25">
        <f t="array" ref="K152">INDEX('raw data'!A:A,B152+2,1)</f>
        <v>2</v>
      </c>
      <c r="L152" s="6" t="str">
        <f t="array" ref="L152">INDEX('raw data'!A:A,B152-1,1)</f>
        <v>Nea Erithrea</v>
      </c>
      <c r="M152" s="9">
        <f t="shared" ca="1" si="0"/>
        <v>21.625</v>
      </c>
      <c r="N152" s="6" t="str">
        <f t="shared" si="1"/>
        <v>Kosta Varnali I, Nea Erithrea, Athens</v>
      </c>
      <c r="O152" s="6" t="str">
        <f t="array" ref="O152">INDEX('raw data'!A:A,B152+11,1)</f>
        <v>Available 19 Nov 2024</v>
      </c>
      <c r="P152" s="17">
        <v>45615</v>
      </c>
      <c r="Q152">
        <f>_xlfn.XLOOKUP(A152, locations!A:A, locations!F:F, "NULL")</f>
        <v>38.089178400000002</v>
      </c>
      <c r="R152">
        <f>_xlfn.XLOOKUP(A152, locations!A:A, locations!G:G, "Not found")</f>
        <v>23.8193609</v>
      </c>
    </row>
    <row r="153" spans="1:18" ht="13">
      <c r="A153" s="11" t="s">
        <v>3242</v>
      </c>
      <c r="B153" s="11">
        <f>MATCH(A153,'raw data'!A:A,0)</f>
        <v>3709</v>
      </c>
      <c r="C153" s="21">
        <f t="array" ref="C153">INDEX('raw data'!A:A,B153+8,1)</f>
        <v>1730</v>
      </c>
      <c r="D153" s="7" t="str">
        <f t="array" ref="D153">INDEX('raw data'!A:A,B153+10,1)</f>
        <v>incl. utilities</v>
      </c>
      <c r="E153" s="7" t="str">
        <f t="array" ref="E153">INDEX('raw data'!A:A,B153-2,1)</f>
        <v>Zaimi,</v>
      </c>
      <c r="F153" s="6" t="str">
        <f t="array" ref="F153">INDEX('raw data'!A:A,B153-1,1)</f>
        <v>Palaio Faliro</v>
      </c>
      <c r="G153" s="6" t="str">
        <f t="array" ref="G153">INDEX('raw data'!A:A,B153+6,1)</f>
        <v>115 m²</v>
      </c>
      <c r="H153" s="25">
        <f ca="1">IFERROR(__xludf.DUMMYFUNCTION("split(G161,"" "")"),115)</f>
        <v>115</v>
      </c>
      <c r="I153" s="6" t="str">
        <f ca="1">IFERROR(__xludf.DUMMYFUNCTION("""COMPUTED_VALUE"""),"m²")</f>
        <v>m²</v>
      </c>
      <c r="J153" s="6">
        <f t="array" ref="J153">INDEX('raw data'!A:A,B153+4,1)</f>
        <v>1</v>
      </c>
      <c r="K153" s="25">
        <f t="array" ref="K153">INDEX('raw data'!A:A,B153+2,1)</f>
        <v>3</v>
      </c>
      <c r="L153" s="6" t="str">
        <f t="array" ref="L153">INDEX('raw data'!A:A,B153-1,1)</f>
        <v>Palaio Faliro</v>
      </c>
      <c r="M153" s="9">
        <f t="shared" ca="1" si="0"/>
        <v>15.043478260869565</v>
      </c>
      <c r="N153" s="6" t="str">
        <f t="shared" si="1"/>
        <v>Zaimi, Palaio Faliro, Athens</v>
      </c>
      <c r="O153" s="6" t="str">
        <f t="array" ref="O153">INDEX('raw data'!A:A,B153+11,1)</f>
        <v>Available 08 Dec 2024</v>
      </c>
      <c r="P153" s="17">
        <v>45634</v>
      </c>
      <c r="Q153">
        <f>_xlfn.XLOOKUP(A153, locations!A:A, locations!F:F, "NULL")</f>
        <v>37.927778000000004</v>
      </c>
      <c r="R153">
        <f>_xlfn.XLOOKUP(A153, locations!A:A, locations!G:G, "Not found")</f>
        <v>23.703625599999999</v>
      </c>
    </row>
    <row r="154" spans="1:18" ht="13">
      <c r="A154" s="11" t="s">
        <v>3245</v>
      </c>
      <c r="B154" s="11">
        <f>MATCH(A154,'raw data'!A:A,0)</f>
        <v>4502</v>
      </c>
      <c r="C154" s="21">
        <f t="array" ref="C154">INDEX('raw data'!A:A,B154+8,1)</f>
        <v>1730</v>
      </c>
      <c r="D154" s="7" t="str">
        <f t="array" ref="D154">INDEX('raw data'!A:A,B154+10,1)</f>
        <v>incl. utilities</v>
      </c>
      <c r="E154" s="7" t="str">
        <f t="array" ref="E154">INDEX('raw data'!A:A,B154-2,1)</f>
        <v>Antinoros,</v>
      </c>
      <c r="F154" s="6" t="str">
        <f t="array" ref="F154">INDEX('raw data'!A:A,B154-1,1)</f>
        <v>Pangrati</v>
      </c>
      <c r="G154" s="6" t="str">
        <f t="array" ref="G154">INDEX('raw data'!A:A,B154+6,1)</f>
        <v>114 m²</v>
      </c>
      <c r="H154" s="25">
        <f ca="1">IFERROR(__xludf.DUMMYFUNCTION("split(G162,"" "")"),114)</f>
        <v>114</v>
      </c>
      <c r="I154" s="6" t="str">
        <f ca="1">IFERROR(__xludf.DUMMYFUNCTION("""COMPUTED_VALUE"""),"m²")</f>
        <v>m²</v>
      </c>
      <c r="J154" s="6">
        <f t="array" ref="J154">INDEX('raw data'!A:A,B154+4,1)</f>
        <v>2</v>
      </c>
      <c r="K154" s="25">
        <f t="array" ref="K154">INDEX('raw data'!A:A,B154+2,1)</f>
        <v>3</v>
      </c>
      <c r="L154" s="6" t="str">
        <f t="array" ref="L154">INDEX('raw data'!A:A,B154-1,1)</f>
        <v>Pangrati</v>
      </c>
      <c r="M154" s="9">
        <f t="shared" ca="1" si="0"/>
        <v>15.175438596491228</v>
      </c>
      <c r="N154" s="6" t="str">
        <f t="shared" si="1"/>
        <v>Antinoros, Pangrati, Athens</v>
      </c>
      <c r="O154" s="6" t="str">
        <f t="array" ref="O154">INDEX('raw data'!A:A,B154+11,1)</f>
        <v>Available 20 Dec 2024</v>
      </c>
      <c r="P154" s="17">
        <v>45646</v>
      </c>
      <c r="Q154">
        <f>_xlfn.XLOOKUP(A154, locations!A:A, locations!F:F, "NULL")</f>
        <v>37.9736762</v>
      </c>
      <c r="R154">
        <f>_xlfn.XLOOKUP(A154, locations!A:A, locations!G:G, "Not found")</f>
        <v>23.748905499999999</v>
      </c>
    </row>
    <row r="155" spans="1:18" ht="13">
      <c r="A155" s="11" t="s">
        <v>1161</v>
      </c>
      <c r="B155" s="11">
        <f>MATCH(A155,'raw data'!A:A,0)</f>
        <v>13334</v>
      </c>
      <c r="C155" s="21">
        <f t="array" ref="C155">INDEX('raw data'!A:A,B155+8,1)</f>
        <v>1730</v>
      </c>
      <c r="D155" s="7" t="str">
        <f t="array" ref="D155">INDEX('raw data'!A:A,B155+10,1)</f>
        <v>excl. utilities</v>
      </c>
      <c r="E155" s="7" t="str">
        <f t="array" ref="E155">INDEX('raw data'!A:A,B155-2,1)</f>
        <v>Zacharitsa II,</v>
      </c>
      <c r="F155" s="6" t="str">
        <f t="array" ref="F155">INDEX('raw data'!A:A,B155-1,1)</f>
        <v>Acropolis</v>
      </c>
      <c r="G155" s="6" t="str">
        <f t="array" ref="G155">INDEX('raw data'!A:A,B155+6,1)</f>
        <v>100 m²</v>
      </c>
      <c r="H155" s="25">
        <f ca="1">IFERROR(__xludf.DUMMYFUNCTION("split(G163,"" "")"),100)</f>
        <v>100</v>
      </c>
      <c r="I155" s="6" t="str">
        <f ca="1">IFERROR(__xludf.DUMMYFUNCTION("""COMPUTED_VALUE"""),"m²")</f>
        <v>m²</v>
      </c>
      <c r="J155" s="6" t="str">
        <f t="array" ref="J155">INDEX('raw data'!A:A,B155+4,1)</f>
        <v>1, 1 WC</v>
      </c>
      <c r="K155" s="25">
        <f t="array" ref="K155">INDEX('raw data'!A:A,B155+2,1)</f>
        <v>2</v>
      </c>
      <c r="L155" s="6" t="str">
        <f t="array" ref="L155">INDEX('raw data'!A:A,B155-1,1)</f>
        <v>Acropolis</v>
      </c>
      <c r="M155" s="9">
        <f t="shared" ca="1" si="0"/>
        <v>17.3</v>
      </c>
      <c r="N155" s="6" t="str">
        <f t="shared" si="1"/>
        <v>Zacharitsa II, Acropolis, Athens</v>
      </c>
      <c r="O155" s="6" t="str">
        <f t="array" ref="O155">INDEX('raw data'!A:A,B155+11,1)</f>
        <v>Available 22 Apr 2025</v>
      </c>
      <c r="P155" s="17">
        <v>45769</v>
      </c>
      <c r="Q155">
        <f>_xlfn.XLOOKUP(A155, locations!A:A, locations!F:F, "NULL")</f>
        <v>37.965369600000002</v>
      </c>
      <c r="R155">
        <f>_xlfn.XLOOKUP(A155, locations!A:A, locations!G:G, "Not found")</f>
        <v>23.723425299999999</v>
      </c>
    </row>
    <row r="156" spans="1:18" ht="13">
      <c r="A156" s="11" t="s">
        <v>3248</v>
      </c>
      <c r="B156" s="11">
        <f>MATCH(A156,'raw data'!A:A,0)</f>
        <v>19431</v>
      </c>
      <c r="C156" s="21">
        <f t="array" ref="C156">INDEX('raw data'!A:A,B156+8,1)</f>
        <v>1730</v>
      </c>
      <c r="D156" s="7" t="str">
        <f t="array" ref="D156">INDEX('raw data'!A:A,B156+10,1)</f>
        <v>incl. utilities</v>
      </c>
      <c r="E156" s="7" t="str">
        <f t="array" ref="E156">INDEX('raw data'!A:A,B156-2,1)</f>
        <v>Agias Eleousis,</v>
      </c>
      <c r="F156" s="6" t="str">
        <f t="array" ref="F156">INDEX('raw data'!A:A,B156-1,1)</f>
        <v>Marousi</v>
      </c>
      <c r="G156" s="6" t="str">
        <f t="array" ref="G156">INDEX('raw data'!A:A,B156+6,1)</f>
        <v>110 m²</v>
      </c>
      <c r="H156" s="25">
        <f ca="1">IFERROR(__xludf.DUMMYFUNCTION("split(G164,"" "")"),110)</f>
        <v>110</v>
      </c>
      <c r="I156" s="6" t="str">
        <f ca="1">IFERROR(__xludf.DUMMYFUNCTION("""COMPUTED_VALUE"""),"m²")</f>
        <v>m²</v>
      </c>
      <c r="J156" s="6">
        <f t="array" ref="J156">INDEX('raw data'!A:A,B156+4,1)</f>
        <v>1</v>
      </c>
      <c r="K156" s="25">
        <f t="array" ref="K156">INDEX('raw data'!A:A,B156+2,1)</f>
        <v>3</v>
      </c>
      <c r="L156" s="6" t="str">
        <f t="array" ref="L156">INDEX('raw data'!A:A,B156-1,1)</f>
        <v>Marousi</v>
      </c>
      <c r="M156" s="9">
        <f t="shared" ca="1" si="0"/>
        <v>15.727272727272727</v>
      </c>
      <c r="N156" s="6" t="str">
        <f t="shared" si="1"/>
        <v>Agias Eleousis, Marousi, Athens</v>
      </c>
      <c r="O156" s="6" t="str">
        <f t="array" ref="O156">INDEX('raw data'!A:A,B156+11,1)</f>
        <v>Available 24 Aug 2025</v>
      </c>
      <c r="P156" s="17">
        <v>45893</v>
      </c>
      <c r="Q156">
        <f>_xlfn.XLOOKUP(A156, locations!A:A, locations!F:F, "NULL")</f>
        <v>38.0524475</v>
      </c>
      <c r="R156">
        <f>_xlfn.XLOOKUP(A156, locations!A:A, locations!G:G, "Not found")</f>
        <v>23.8145968</v>
      </c>
    </row>
    <row r="157" spans="1:18" ht="13">
      <c r="A157" s="11" t="s">
        <v>3250</v>
      </c>
      <c r="B157" s="11">
        <f>MATCH(A157,'raw data'!A:A,0)</f>
        <v>1851</v>
      </c>
      <c r="C157" s="21">
        <f t="array" ref="C157">INDEX('raw data'!A:A,B157+8,1)</f>
        <v>1740</v>
      </c>
      <c r="D157" s="7" t="str">
        <f t="array" ref="D157">INDEX('raw data'!A:A,B157+10,1)</f>
        <v>incl. utilities</v>
      </c>
      <c r="E157" s="7" t="str">
        <f t="array" ref="E157">INDEX('raw data'!A:A,B157-2,1)</f>
        <v>Iasonos,</v>
      </c>
      <c r="F157" s="6" t="str">
        <f t="array" ref="F157">INDEX('raw data'!A:A,B157-1,1)</f>
        <v>Chalandri</v>
      </c>
      <c r="G157" s="6" t="str">
        <f t="array" ref="G157">INDEX('raw data'!A:A,B157+6,1)</f>
        <v>105 m²</v>
      </c>
      <c r="H157" s="25">
        <f ca="1">IFERROR(__xludf.DUMMYFUNCTION("split(G165,"" "")"),105)</f>
        <v>105</v>
      </c>
      <c r="I157" s="6" t="str">
        <f ca="1">IFERROR(__xludf.DUMMYFUNCTION("""COMPUTED_VALUE"""),"m²")</f>
        <v>m²</v>
      </c>
      <c r="J157" s="6">
        <f t="array" ref="J157">INDEX('raw data'!A:A,B157+4,1)</f>
        <v>1</v>
      </c>
      <c r="K157" s="25">
        <f t="array" ref="K157">INDEX('raw data'!A:A,B157+2,1)</f>
        <v>3</v>
      </c>
      <c r="L157" s="6" t="str">
        <f t="array" ref="L157">INDEX('raw data'!A:A,B157-1,1)</f>
        <v>Chalandri</v>
      </c>
      <c r="M157" s="9">
        <f t="shared" ca="1" si="0"/>
        <v>16.571428571428573</v>
      </c>
      <c r="N157" s="6" t="str">
        <f t="shared" si="1"/>
        <v>Iasonos, Chalandri, Athens</v>
      </c>
      <c r="O157" s="6" t="str">
        <f t="array" ref="O157">INDEX('raw data'!A:A,B157+11,1)</f>
        <v>Available 10 Nov 2024</v>
      </c>
      <c r="P157" s="17">
        <v>45606</v>
      </c>
      <c r="Q157">
        <f>_xlfn.XLOOKUP(A157, locations!A:A, locations!F:F, "NULL")</f>
        <v>37.983540699999999</v>
      </c>
      <c r="R157">
        <f>_xlfn.XLOOKUP(A157, locations!A:A, locations!G:G, "Not found")</f>
        <v>23.7209535</v>
      </c>
    </row>
    <row r="158" spans="1:18" ht="13">
      <c r="A158" s="11" t="s">
        <v>1164</v>
      </c>
      <c r="B158" s="11">
        <f>MATCH(A158,'raw data'!A:A,0)</f>
        <v>563</v>
      </c>
      <c r="C158" s="21">
        <f t="array" ref="C158">INDEX('raw data'!A:A,B158+8,1)</f>
        <v>1800</v>
      </c>
      <c r="D158" s="7" t="str">
        <f t="array" ref="D158">INDEX('raw data'!A:A,B158+10,1)</f>
        <v>incl. utilities</v>
      </c>
      <c r="E158" s="7" t="str">
        <f t="array" ref="E158">INDEX('raw data'!A:A,B158-2,1)</f>
        <v>Afroditis,</v>
      </c>
      <c r="F158" s="6" t="str">
        <f t="array" ref="F158">INDEX('raw data'!A:A,B158-1,1)</f>
        <v>Palaio Faliro</v>
      </c>
      <c r="G158" s="6" t="str">
        <f t="array" ref="G158">INDEX('raw data'!A:A,B158+6,1)</f>
        <v>100 m²</v>
      </c>
      <c r="H158" s="25">
        <f ca="1">IFERROR(__xludf.DUMMYFUNCTION("split(G166,"" "")"),100)</f>
        <v>100</v>
      </c>
      <c r="I158" s="6" t="str">
        <f ca="1">IFERROR(__xludf.DUMMYFUNCTION("""COMPUTED_VALUE"""),"m²")</f>
        <v>m²</v>
      </c>
      <c r="J158" s="6">
        <f t="array" ref="J158">INDEX('raw data'!A:A,B158+4,1)</f>
        <v>1</v>
      </c>
      <c r="K158" s="25">
        <f t="array" ref="K158">INDEX('raw data'!A:A,B158+2,1)</f>
        <v>2</v>
      </c>
      <c r="L158" s="6" t="str">
        <f t="array" ref="L158">INDEX('raw data'!A:A,B158-1,1)</f>
        <v>Palaio Faliro</v>
      </c>
      <c r="M158" s="9">
        <f t="shared" ca="1" si="0"/>
        <v>18</v>
      </c>
      <c r="N158" s="6" t="str">
        <f t="shared" si="1"/>
        <v>Afroditis, Palaio Faliro, Athens</v>
      </c>
      <c r="O158" s="6" t="str">
        <f t="array" ref="O158">INDEX('raw data'!A:A,B158+11,1)</f>
        <v>Available 21 Oct 2024</v>
      </c>
      <c r="P158" s="17">
        <v>45586</v>
      </c>
      <c r="Q158">
        <f>_xlfn.XLOOKUP(A158, locations!A:A, locations!F:F, "NULL")</f>
        <v>37.927036200000003</v>
      </c>
      <c r="R158">
        <f>_xlfn.XLOOKUP(A158, locations!A:A, locations!G:G, "Not found")</f>
        <v>23.6964407</v>
      </c>
    </row>
    <row r="159" spans="1:18" ht="13">
      <c r="A159" s="11" t="s">
        <v>1166</v>
      </c>
      <c r="B159" s="11">
        <f>MATCH(A159,'raw data'!A:A,0)</f>
        <v>663</v>
      </c>
      <c r="C159" s="21">
        <f t="array" ref="C159">INDEX('raw data'!A:A,B159+8,1)</f>
        <v>1800</v>
      </c>
      <c r="D159" s="7" t="str">
        <f t="array" ref="D159">INDEX('raw data'!A:A,B159+10,1)</f>
        <v>incl. utilities</v>
      </c>
      <c r="E159" s="7" t="str">
        <f t="array" ref="E159">INDEX('raw data'!A:A,B159-2,1)</f>
        <v>Leoforos Eleftherias,</v>
      </c>
      <c r="F159" s="6" t="str">
        <f t="array" ref="F159">INDEX('raw data'!A:A,B159-1,1)</f>
        <v>Palaio Faliro</v>
      </c>
      <c r="G159" s="6" t="str">
        <f t="array" ref="G159">INDEX('raw data'!A:A,B159+6,1)</f>
        <v>90 m²</v>
      </c>
      <c r="H159" s="25">
        <f ca="1">IFERROR(__xludf.DUMMYFUNCTION("split(G167,"" "")"),90)</f>
        <v>90</v>
      </c>
      <c r="I159" s="6" t="str">
        <f ca="1">IFERROR(__xludf.DUMMYFUNCTION("""COMPUTED_VALUE"""),"m²")</f>
        <v>m²</v>
      </c>
      <c r="J159" s="6">
        <f t="array" ref="J159">INDEX('raw data'!A:A,B159+4,1)</f>
        <v>1</v>
      </c>
      <c r="K159" s="25">
        <f t="array" ref="K159">INDEX('raw data'!A:A,B159+2,1)</f>
        <v>2</v>
      </c>
      <c r="L159" s="6" t="str">
        <f t="array" ref="L159">INDEX('raw data'!A:A,B159-1,1)</f>
        <v>Palaio Faliro</v>
      </c>
      <c r="M159" s="9">
        <f t="shared" ca="1" si="0"/>
        <v>20</v>
      </c>
      <c r="N159" s="6" t="str">
        <f t="shared" si="1"/>
        <v>Leoforos Eleftherias, Palaio Faliro, Athens</v>
      </c>
      <c r="O159" s="6" t="str">
        <f t="array" ref="O159">INDEX('raw data'!A:A,B159+11,1)</f>
        <v>Available 22 Oct 2024</v>
      </c>
      <c r="P159" s="17">
        <v>45587</v>
      </c>
      <c r="Q159">
        <f>_xlfn.XLOOKUP(A159, locations!A:A, locations!F:F, "NULL")</f>
        <v>37.918114600000003</v>
      </c>
      <c r="R159">
        <f>_xlfn.XLOOKUP(A159, locations!A:A, locations!G:G, "Not found")</f>
        <v>23.707546199999999</v>
      </c>
    </row>
    <row r="160" spans="1:18" ht="13">
      <c r="A160" s="11" t="s">
        <v>1169</v>
      </c>
      <c r="B160" s="11">
        <f>MATCH(A160,'raw data'!A:A,0)</f>
        <v>1431</v>
      </c>
      <c r="C160" s="21">
        <f t="array" ref="C160">INDEX('raw data'!A:A,B160+8,1)</f>
        <v>1800</v>
      </c>
      <c r="D160" s="7" t="str">
        <f t="array" ref="D160">INDEX('raw data'!A:A,B160+10,1)</f>
        <v>incl. utilities</v>
      </c>
      <c r="E160" s="7" t="str">
        <f t="array" ref="E160">INDEX('raw data'!A:A,B160-2,1)</f>
        <v>Marathonodromou,</v>
      </c>
      <c r="F160" s="6" t="str">
        <f t="array" ref="F160">INDEX('raw data'!A:A,B160-1,1)</f>
        <v>Marousi</v>
      </c>
      <c r="G160" s="6" t="str">
        <f t="array" ref="G160">INDEX('raw data'!A:A,B160+6,1)</f>
        <v>75 m²</v>
      </c>
      <c r="H160" s="25">
        <f ca="1">IFERROR(__xludf.DUMMYFUNCTION("split(G168,"" "")"),75)</f>
        <v>75</v>
      </c>
      <c r="I160" s="6" t="str">
        <f ca="1">IFERROR(__xludf.DUMMYFUNCTION("""COMPUTED_VALUE"""),"m²")</f>
        <v>m²</v>
      </c>
      <c r="J160" s="6">
        <f t="array" ref="J160">INDEX('raw data'!A:A,B160+4,1)</f>
        <v>1</v>
      </c>
      <c r="K160" s="25">
        <f t="array" ref="K160">INDEX('raw data'!A:A,B160+2,1)</f>
        <v>2</v>
      </c>
      <c r="L160" s="6" t="str">
        <f t="array" ref="L160">INDEX('raw data'!A:A,B160-1,1)</f>
        <v>Marousi</v>
      </c>
      <c r="M160" s="9">
        <f t="shared" ca="1" si="0"/>
        <v>24</v>
      </c>
      <c r="N160" s="6" t="str">
        <f t="shared" si="1"/>
        <v>Marathonodromou, Marousi, Athens</v>
      </c>
      <c r="O160" s="6" t="str">
        <f t="array" ref="O160">INDEX('raw data'!A:A,B160+11,1)</f>
        <v>Available 04 Nov 2024</v>
      </c>
      <c r="P160" s="17">
        <v>45600</v>
      </c>
      <c r="Q160">
        <f>_xlfn.XLOOKUP(A160, locations!A:A, locations!F:F, "NULL")</f>
        <v>38.049252899999999</v>
      </c>
      <c r="R160">
        <f>_xlfn.XLOOKUP(A160, locations!A:A, locations!G:G, "Not found")</f>
        <v>23.8091808</v>
      </c>
    </row>
    <row r="161" spans="1:18" ht="13">
      <c r="A161" s="11" t="s">
        <v>3253</v>
      </c>
      <c r="B161" s="11">
        <f>MATCH(A161,'raw data'!A:A,0)</f>
        <v>1566</v>
      </c>
      <c r="C161" s="21">
        <f t="array" ref="C161">INDEX('raw data'!A:A,B161+8,1)</f>
        <v>1800</v>
      </c>
      <c r="D161" s="7" t="str">
        <f t="array" ref="D161">INDEX('raw data'!A:A,B161+10,1)</f>
        <v>incl. utilities</v>
      </c>
      <c r="E161" s="7" t="str">
        <f t="array" ref="E161">INDEX('raw data'!A:A,B161-2,1)</f>
        <v>28is Oktovriou,</v>
      </c>
      <c r="F161" s="6" t="str">
        <f t="array" ref="F161">INDEX('raw data'!A:A,B161-1,1)</f>
        <v>Neo Psychiko</v>
      </c>
      <c r="G161" s="6" t="str">
        <f t="array" ref="G161">INDEX('raw data'!A:A,B161+6,1)</f>
        <v>108 m²</v>
      </c>
      <c r="H161" s="25">
        <f ca="1">IFERROR(__xludf.DUMMYFUNCTION("split(G169,"" "")"),108)</f>
        <v>108</v>
      </c>
      <c r="I161" s="6" t="str">
        <f ca="1">IFERROR(__xludf.DUMMYFUNCTION("""COMPUTED_VALUE"""),"m²")</f>
        <v>m²</v>
      </c>
      <c r="J161" s="6">
        <f t="array" ref="J161">INDEX('raw data'!A:A,B161+4,1)</f>
        <v>2</v>
      </c>
      <c r="K161" s="25">
        <f t="array" ref="K161">INDEX('raw data'!A:A,B161+2,1)</f>
        <v>3</v>
      </c>
      <c r="L161" s="6" t="str">
        <f t="array" ref="L161">INDEX('raw data'!A:A,B161-1,1)</f>
        <v>Neo Psychiko</v>
      </c>
      <c r="M161" s="9">
        <f t="shared" ca="1" si="0"/>
        <v>16.666666666666668</v>
      </c>
      <c r="N161" s="6" t="str">
        <f t="shared" si="1"/>
        <v>28is Oktovriou, Neo Psychiko, Athens</v>
      </c>
      <c r="O161" s="6" t="str">
        <f t="array" ref="O161">INDEX('raw data'!A:A,B161+11,1)</f>
        <v>Available 05 Nov 2024</v>
      </c>
      <c r="P161" s="17">
        <v>45601</v>
      </c>
      <c r="Q161">
        <f>_xlfn.XLOOKUP(A161, locations!A:A, locations!F:F, "NULL")</f>
        <v>38.004953</v>
      </c>
      <c r="R161">
        <f>_xlfn.XLOOKUP(A161, locations!A:A, locations!G:G, "Not found")</f>
        <v>23.782776599999998</v>
      </c>
    </row>
    <row r="162" spans="1:18" ht="13">
      <c r="A162" s="11" t="s">
        <v>1172</v>
      </c>
      <c r="B162" s="11">
        <f>MATCH(A162,'raw data'!A:A,0)</f>
        <v>3067</v>
      </c>
      <c r="C162" s="21">
        <f t="array" ref="C162">INDEX('raw data'!A:A,B162+8,1)</f>
        <v>1800</v>
      </c>
      <c r="D162" s="7" t="str">
        <f t="array" ref="D162">INDEX('raw data'!A:A,B162+10,1)</f>
        <v>incl. utilities</v>
      </c>
      <c r="E162" s="7" t="str">
        <f t="array" ref="E162">INDEX('raw data'!A:A,B162-2,1)</f>
        <v>Karaoli Dimitriou,</v>
      </c>
      <c r="F162" s="6" t="str">
        <f t="array" ref="F162">INDEX('raw data'!A:A,B162-1,1)</f>
        <v>Chalandri</v>
      </c>
      <c r="G162" s="6" t="str">
        <f t="array" ref="G162">INDEX('raw data'!A:A,B162+6,1)</f>
        <v>110 m²</v>
      </c>
      <c r="H162" s="25">
        <f ca="1">IFERROR(__xludf.DUMMYFUNCTION("split(G170,"" "")"),110)</f>
        <v>110</v>
      </c>
      <c r="I162" s="6" t="str">
        <f ca="1">IFERROR(__xludf.DUMMYFUNCTION("""COMPUTED_VALUE"""),"m²")</f>
        <v>m²</v>
      </c>
      <c r="J162" s="6">
        <f t="array" ref="J162">INDEX('raw data'!A:A,B162+4,1)</f>
        <v>1</v>
      </c>
      <c r="K162" s="25">
        <f t="array" ref="K162">INDEX('raw data'!A:A,B162+2,1)</f>
        <v>2</v>
      </c>
      <c r="L162" s="6" t="str">
        <f t="array" ref="L162">INDEX('raw data'!A:A,B162-1,1)</f>
        <v>Chalandri</v>
      </c>
      <c r="M162" s="9">
        <f t="shared" ca="1" si="0"/>
        <v>16.363636363636363</v>
      </c>
      <c r="N162" s="6" t="str">
        <f t="shared" si="1"/>
        <v>Karaoli Dimitriou, Chalandri, Athens</v>
      </c>
      <c r="O162" s="6" t="str">
        <f t="array" ref="O162">INDEX('raw data'!A:A,B162+11,1)</f>
        <v>Available 01 Dec 2024</v>
      </c>
      <c r="P162" s="17">
        <v>45627</v>
      </c>
      <c r="Q162">
        <f>_xlfn.XLOOKUP(A162, locations!A:A, locations!F:F, "NULL")</f>
        <v>38.019434400000002</v>
      </c>
      <c r="R162">
        <f>_xlfn.XLOOKUP(A162, locations!A:A, locations!G:G, "Not found")</f>
        <v>23.7998978</v>
      </c>
    </row>
    <row r="163" spans="1:18" ht="13">
      <c r="A163" s="11" t="s">
        <v>1175</v>
      </c>
      <c r="B163" s="11">
        <f>MATCH(A163,'raw data'!A:A,0)</f>
        <v>856</v>
      </c>
      <c r="C163" s="21">
        <f t="array" ref="C163">INDEX('raw data'!A:A,B163+8,1)</f>
        <v>1830</v>
      </c>
      <c r="D163" s="7" t="str">
        <f t="array" ref="D163">INDEX('raw data'!A:A,B163+10,1)</f>
        <v>incl. utilities</v>
      </c>
      <c r="E163" s="7" t="str">
        <f t="array" ref="E163">INDEX('raw data'!A:A,B163-2,1)</f>
        <v>Voriou Ipirou,</v>
      </c>
      <c r="F163" s="6" t="str">
        <f t="array" ref="F163">INDEX('raw data'!A:A,B163-1,1)</f>
        <v>Marousi</v>
      </c>
      <c r="G163" s="6" t="str">
        <f t="array" ref="G163">INDEX('raw data'!A:A,B163+6,1)</f>
        <v>80 m²</v>
      </c>
      <c r="H163" s="25">
        <f ca="1">IFERROR(__xludf.DUMMYFUNCTION("split(G171,"" "")"),80)</f>
        <v>80</v>
      </c>
      <c r="I163" s="6" t="str">
        <f ca="1">IFERROR(__xludf.DUMMYFUNCTION("""COMPUTED_VALUE"""),"m²")</f>
        <v>m²</v>
      </c>
      <c r="J163" s="6">
        <f t="array" ref="J163">INDEX('raw data'!A:A,B163+4,1)</f>
        <v>1</v>
      </c>
      <c r="K163" s="25">
        <f t="array" ref="K163">INDEX('raw data'!A:A,B163+2,1)</f>
        <v>2</v>
      </c>
      <c r="L163" s="6" t="str">
        <f t="array" ref="L163">INDEX('raw data'!A:A,B163-1,1)</f>
        <v>Marousi</v>
      </c>
      <c r="M163" s="9">
        <f t="shared" ca="1" si="0"/>
        <v>22.875</v>
      </c>
      <c r="N163" s="6" t="str">
        <f t="shared" si="1"/>
        <v>Voriou Ipirou, Marousi, Athens</v>
      </c>
      <c r="O163" s="6" t="str">
        <f t="array" ref="O163">INDEX('raw data'!A:A,B163+11,1)</f>
        <v>Available 28 Oct 2024</v>
      </c>
      <c r="P163" s="17">
        <v>45593</v>
      </c>
      <c r="Q163">
        <f>_xlfn.XLOOKUP(A163, locations!A:A, locations!F:F, "NULL")</f>
        <v>38.0526391</v>
      </c>
      <c r="R163">
        <f>_xlfn.XLOOKUP(A163, locations!A:A, locations!G:G, "Not found")</f>
        <v>23.811564799999999</v>
      </c>
    </row>
    <row r="164" spans="1:18" ht="13">
      <c r="A164" s="11" t="s">
        <v>1178</v>
      </c>
      <c r="B164" s="11">
        <f>MATCH(A164,'raw data'!A:A,0)</f>
        <v>3944</v>
      </c>
      <c r="C164" s="21">
        <f t="array" ref="C164">INDEX('raw data'!A:A,B164+8,1)</f>
        <v>1830</v>
      </c>
      <c r="D164" s="7" t="str">
        <f t="array" ref="D164">INDEX('raw data'!A:A,B164+10,1)</f>
        <v>incl. utilities</v>
      </c>
      <c r="E164" s="7" t="str">
        <f t="array" ref="E164">INDEX('raw data'!A:A,B164-2,1)</f>
        <v>Chremonidou,</v>
      </c>
      <c r="F164" s="6" t="str">
        <f t="array" ref="F164">INDEX('raw data'!A:A,B164-1,1)</f>
        <v>Pangrati</v>
      </c>
      <c r="G164" s="6" t="str">
        <f t="array" ref="G164">INDEX('raw data'!A:A,B164+6,1)</f>
        <v>110 m²</v>
      </c>
      <c r="H164" s="25">
        <f ca="1">IFERROR(__xludf.DUMMYFUNCTION("split(G172,"" "")"),110)</f>
        <v>110</v>
      </c>
      <c r="I164" s="6" t="str">
        <f ca="1">IFERROR(__xludf.DUMMYFUNCTION("""COMPUTED_VALUE"""),"m²")</f>
        <v>m²</v>
      </c>
      <c r="J164" s="6">
        <f t="array" ref="J164">INDEX('raw data'!A:A,B164+4,1)</f>
        <v>2</v>
      </c>
      <c r="K164" s="25">
        <f t="array" ref="K164">INDEX('raw data'!A:A,B164+2,1)</f>
        <v>2</v>
      </c>
      <c r="L164" s="6" t="str">
        <f t="array" ref="L164">INDEX('raw data'!A:A,B164-1,1)</f>
        <v>Pangrati</v>
      </c>
      <c r="M164" s="9">
        <f t="shared" ca="1" si="0"/>
        <v>16.636363636363637</v>
      </c>
      <c r="N164" s="6" t="str">
        <f t="shared" si="1"/>
        <v>Chremonidou, Pangrati, Athens</v>
      </c>
      <c r="O164" s="6" t="str">
        <f t="array" ref="O164">INDEX('raw data'!A:A,B164+11,1)</f>
        <v>Available 14 Dec 2024</v>
      </c>
      <c r="P164" s="17">
        <v>45640</v>
      </c>
      <c r="Q164">
        <f>_xlfn.XLOOKUP(A164, locations!A:A, locations!F:F, "NULL")</f>
        <v>37.965541199999997</v>
      </c>
      <c r="R164">
        <f>_xlfn.XLOOKUP(A164, locations!A:A, locations!G:G, "Not found")</f>
        <v>23.750244200000001</v>
      </c>
    </row>
    <row r="165" spans="1:18" ht="13">
      <c r="A165" s="11" t="s">
        <v>1181</v>
      </c>
      <c r="B165" s="11">
        <f>MATCH(A165,'raw data'!A:A,0)</f>
        <v>14234</v>
      </c>
      <c r="C165" s="21">
        <f t="array" ref="C165">INDEX('raw data'!A:A,B165+8,1)</f>
        <v>1850</v>
      </c>
      <c r="D165" s="7" t="str">
        <f t="array" ref="D165">INDEX('raw data'!A:A,B165+10,1)</f>
        <v>excl. utilities</v>
      </c>
      <c r="E165" s="7" t="str">
        <f t="array" ref="E165">INDEX('raw data'!A:A,B165-2,1)</f>
        <v>Solonos II,</v>
      </c>
      <c r="F165" s="6" t="str">
        <f t="array" ref="F165">INDEX('raw data'!A:A,B165-1,1)</f>
        <v>Kolonaki</v>
      </c>
      <c r="G165" s="6" t="str">
        <f t="array" ref="G165">INDEX('raw data'!A:A,B165+6,1)</f>
        <v>80 m²</v>
      </c>
      <c r="H165" s="25">
        <f ca="1">IFERROR(__xludf.DUMMYFUNCTION("split(G173,"" "")"),80)</f>
        <v>80</v>
      </c>
      <c r="I165" s="6" t="str">
        <f ca="1">IFERROR(__xludf.DUMMYFUNCTION("""COMPUTED_VALUE"""),"m²")</f>
        <v>m²</v>
      </c>
      <c r="J165" s="6">
        <f t="array" ref="J165">INDEX('raw data'!A:A,B165+4,1)</f>
        <v>1</v>
      </c>
      <c r="K165" s="25">
        <f t="array" ref="K165">INDEX('raw data'!A:A,B165+2,1)</f>
        <v>2</v>
      </c>
      <c r="L165" s="6" t="str">
        <f t="array" ref="L165">INDEX('raw data'!A:A,B165-1,1)</f>
        <v>Kolonaki</v>
      </c>
      <c r="M165" s="9">
        <f t="shared" ca="1" si="0"/>
        <v>23.125</v>
      </c>
      <c r="N165" s="6" t="str">
        <f t="shared" si="1"/>
        <v>Solonos II, Kolonaki, Athens</v>
      </c>
      <c r="O165" s="6" t="str">
        <f t="array" ref="O165">INDEX('raw data'!A:A,B165+11,1)</f>
        <v>Available 11 May 2025</v>
      </c>
      <c r="P165" s="17">
        <v>45788</v>
      </c>
      <c r="Q165">
        <f>_xlfn.XLOOKUP(A165, locations!A:A, locations!F:F, "NULL")</f>
        <v>37.980560799999999</v>
      </c>
      <c r="R165">
        <f>_xlfn.XLOOKUP(A165, locations!A:A, locations!G:G, "Not found")</f>
        <v>23.736597100000001</v>
      </c>
    </row>
    <row r="166" spans="1:18" ht="13">
      <c r="A166" s="11" t="s">
        <v>3256</v>
      </c>
      <c r="B166" s="11">
        <f>MATCH(A166,'raw data'!A:A,0)</f>
        <v>696</v>
      </c>
      <c r="C166" s="21">
        <f t="array" ref="C166">INDEX('raw data'!A:A,B166+8,1)</f>
        <v>1860</v>
      </c>
      <c r="D166" s="7" t="str">
        <f t="array" ref="D166">INDEX('raw data'!A:A,B166+10,1)</f>
        <v>incl. utilities</v>
      </c>
      <c r="E166" s="7" t="str">
        <f t="array" ref="E166">INDEX('raw data'!A:A,B166-2,1)</f>
        <v>Samou,</v>
      </c>
      <c r="F166" s="6" t="str">
        <f t="array" ref="F166">INDEX('raw data'!A:A,B166-1,1)</f>
        <v>Marousi</v>
      </c>
      <c r="G166" s="6" t="str">
        <f t="array" ref="G166">INDEX('raw data'!A:A,B166+6,1)</f>
        <v>125 m²</v>
      </c>
      <c r="H166" s="25">
        <f ca="1">IFERROR(__xludf.DUMMYFUNCTION("split(G174,"" "")"),125)</f>
        <v>125</v>
      </c>
      <c r="I166" s="6" t="str">
        <f ca="1">IFERROR(__xludf.DUMMYFUNCTION("""COMPUTED_VALUE"""),"m²")</f>
        <v>m²</v>
      </c>
      <c r="J166" s="6">
        <f t="array" ref="J166">INDEX('raw data'!A:A,B166+4,1)</f>
        <v>1</v>
      </c>
      <c r="K166" s="25">
        <f t="array" ref="K166">INDEX('raw data'!A:A,B166+2,1)</f>
        <v>3</v>
      </c>
      <c r="L166" s="6" t="str">
        <f t="array" ref="L166">INDEX('raw data'!A:A,B166-1,1)</f>
        <v>Marousi</v>
      </c>
      <c r="M166" s="9">
        <f t="shared" ca="1" si="0"/>
        <v>14.88</v>
      </c>
      <c r="N166" s="6" t="str">
        <f t="shared" si="1"/>
        <v>Samou, Marousi, Athens</v>
      </c>
      <c r="O166" s="6" t="str">
        <f t="array" ref="O166">INDEX('raw data'!A:A,B166+11,1)</f>
        <v>Available 22 Oct 2024</v>
      </c>
      <c r="P166" s="17">
        <v>45587</v>
      </c>
      <c r="Q166">
        <f>_xlfn.XLOOKUP(A166, locations!A:A, locations!F:F, "NULL")</f>
        <v>38.046310099999999</v>
      </c>
      <c r="R166">
        <f>_xlfn.XLOOKUP(A166, locations!A:A, locations!G:G, "Not found")</f>
        <v>23.8074163</v>
      </c>
    </row>
    <row r="167" spans="1:18" ht="13">
      <c r="A167" s="11" t="s">
        <v>1184</v>
      </c>
      <c r="B167" s="11">
        <f>MATCH(A167,'raw data'!A:A,0)</f>
        <v>1682</v>
      </c>
      <c r="C167" s="21">
        <f t="array" ref="C167">INDEX('raw data'!A:A,B167+8,1)</f>
        <v>1860</v>
      </c>
      <c r="D167" s="7" t="str">
        <f t="array" ref="D167">INDEX('raw data'!A:A,B167+10,1)</f>
        <v>incl. utilities</v>
      </c>
      <c r="E167" s="7" t="str">
        <f t="array" ref="E167">INDEX('raw data'!A:A,B167-2,1)</f>
        <v>Grammou,</v>
      </c>
      <c r="F167" s="6" t="str">
        <f t="array" ref="F167">INDEX('raw data'!A:A,B167-1,1)</f>
        <v>Marousi</v>
      </c>
      <c r="G167" s="6" t="str">
        <f t="array" ref="G167">INDEX('raw data'!A:A,B167+6,1)</f>
        <v>76 m²</v>
      </c>
      <c r="H167" s="25">
        <f ca="1">IFERROR(__xludf.DUMMYFUNCTION("split(G175,"" "")"),76)</f>
        <v>76</v>
      </c>
      <c r="I167" s="6" t="str">
        <f ca="1">IFERROR(__xludf.DUMMYFUNCTION("""COMPUTED_VALUE"""),"m²")</f>
        <v>m²</v>
      </c>
      <c r="J167" s="6">
        <f t="array" ref="J167">INDEX('raw data'!A:A,B167+4,1)</f>
        <v>1</v>
      </c>
      <c r="K167" s="25">
        <f t="array" ref="K167">INDEX('raw data'!A:A,B167+2,1)</f>
        <v>2</v>
      </c>
      <c r="L167" s="6" t="str">
        <f t="array" ref="L167">INDEX('raw data'!A:A,B167-1,1)</f>
        <v>Marousi</v>
      </c>
      <c r="M167" s="9">
        <f t="shared" ca="1" si="0"/>
        <v>24.473684210526315</v>
      </c>
      <c r="N167" s="6" t="str">
        <f t="shared" si="1"/>
        <v>Grammou, Marousi, Athens</v>
      </c>
      <c r="O167" s="6" t="str">
        <f t="array" ref="O167">INDEX('raw data'!A:A,B167+11,1)</f>
        <v>Available 07 Nov 2024</v>
      </c>
      <c r="P167" s="17">
        <v>45603</v>
      </c>
      <c r="Q167">
        <f>_xlfn.XLOOKUP(A167, locations!A:A, locations!F:F, "NULL")</f>
        <v>37.958629700000003</v>
      </c>
      <c r="R167">
        <f>_xlfn.XLOOKUP(A167, locations!A:A, locations!G:G, "Not found")</f>
        <v>23.694220999999999</v>
      </c>
    </row>
    <row r="168" spans="1:18" ht="13">
      <c r="A168" s="11" t="s">
        <v>3259</v>
      </c>
      <c r="B168" s="11">
        <f>MATCH(A168,'raw data'!A:A,0)</f>
        <v>6277</v>
      </c>
      <c r="C168" s="21">
        <f t="array" ref="C168">INDEX('raw data'!A:A,B168+8,1)</f>
        <v>1860</v>
      </c>
      <c r="D168" s="7" t="str">
        <f t="array" ref="D168">INDEX('raw data'!A:A,B168+10,1)</f>
        <v>incl. utilities</v>
      </c>
      <c r="E168" s="7" t="str">
        <f t="array" ref="E168">INDEX('raw data'!A:A,B168-2,1)</f>
        <v>Sarantaporou,</v>
      </c>
      <c r="F168" s="6" t="str">
        <f t="array" ref="F168">INDEX('raw data'!A:A,B168-1,1)</f>
        <v>Marousi</v>
      </c>
      <c r="G168" s="6" t="str">
        <f t="array" ref="G168">INDEX('raw data'!A:A,B168+6,1)</f>
        <v>137 m²</v>
      </c>
      <c r="H168" s="25">
        <f ca="1">IFERROR(__xludf.DUMMYFUNCTION("split(G176,"" "")"),137)</f>
        <v>137</v>
      </c>
      <c r="I168" s="6" t="str">
        <f ca="1">IFERROR(__xludf.DUMMYFUNCTION("""COMPUTED_VALUE"""),"m²")</f>
        <v>m²</v>
      </c>
      <c r="J168" s="6" t="str">
        <f t="array" ref="J168">INDEX('raw data'!A:A,B168+4,1)</f>
        <v>1, 1 WC</v>
      </c>
      <c r="K168" s="25">
        <f t="array" ref="K168">INDEX('raw data'!A:A,B168+2,1)</f>
        <v>3</v>
      </c>
      <c r="L168" s="6" t="str">
        <f t="array" ref="L168">INDEX('raw data'!A:A,B168-1,1)</f>
        <v>Marousi</v>
      </c>
      <c r="M168" s="9">
        <f t="shared" ca="1" si="0"/>
        <v>13.576642335766424</v>
      </c>
      <c r="N168" s="6" t="str">
        <f t="shared" si="1"/>
        <v>Sarantaporou, Marousi, Athens</v>
      </c>
      <c r="O168" s="6" t="str">
        <f t="array" ref="O168">INDEX('raw data'!A:A,B168+11,1)</f>
        <v>Available 02 Jan 2025</v>
      </c>
      <c r="P168" s="17">
        <v>45659</v>
      </c>
      <c r="Q168">
        <f>_xlfn.XLOOKUP(A168, locations!A:A, locations!F:F, "NULL")</f>
        <v>38.019857899999998</v>
      </c>
      <c r="R168">
        <f>_xlfn.XLOOKUP(A168, locations!A:A, locations!G:G, "Not found")</f>
        <v>23.733689699999999</v>
      </c>
    </row>
    <row r="169" spans="1:18" ht="13">
      <c r="A169" s="11" t="s">
        <v>1186</v>
      </c>
      <c r="B169" s="11">
        <f>MATCH(A169,'raw data'!A:A,0)</f>
        <v>17369</v>
      </c>
      <c r="C169" s="21">
        <f t="array" ref="C169">INDEX('raw data'!A:A,B169+8,1)</f>
        <v>1890</v>
      </c>
      <c r="D169" s="7" t="str">
        <f t="array" ref="D169">INDEX('raw data'!A:A,B169+10,1)</f>
        <v>incl. utilities</v>
      </c>
      <c r="E169" s="7" t="str">
        <f t="array" ref="E169">INDEX('raw data'!A:A,B169-2,1)</f>
        <v>Lokridos,</v>
      </c>
      <c r="F169" s="6" t="str">
        <f t="array" ref="F169">INDEX('raw data'!A:A,B169-1,1)</f>
        <v>Chalandri</v>
      </c>
      <c r="G169" s="6" t="str">
        <f t="array" ref="G169">INDEX('raw data'!A:A,B169+6,1)</f>
        <v>100 m²</v>
      </c>
      <c r="H169" s="25">
        <f ca="1">IFERROR(__xludf.DUMMYFUNCTION("split(G177,"" "")"),100)</f>
        <v>100</v>
      </c>
      <c r="I169" s="6" t="str">
        <f ca="1">IFERROR(__xludf.DUMMYFUNCTION("""COMPUTED_VALUE"""),"m²")</f>
        <v>m²</v>
      </c>
      <c r="J169" s="6">
        <f t="array" ref="J169">INDEX('raw data'!A:A,B169+4,1)</f>
        <v>1</v>
      </c>
      <c r="K169" s="25">
        <f t="array" ref="K169">INDEX('raw data'!A:A,B169+2,1)</f>
        <v>2</v>
      </c>
      <c r="L169" s="6" t="str">
        <f t="array" ref="L169">INDEX('raw data'!A:A,B169-1,1)</f>
        <v>Chalandri</v>
      </c>
      <c r="M169" s="9">
        <f t="shared" ca="1" si="0"/>
        <v>18.899999999999999</v>
      </c>
      <c r="N169" s="6" t="str">
        <f t="shared" si="1"/>
        <v>Lokridos, Chalandri, Athens</v>
      </c>
      <c r="O169" s="6" t="str">
        <f t="array" ref="O169">INDEX('raw data'!A:A,B169+11,1)</f>
        <v>Available 03 Jul 2025</v>
      </c>
      <c r="P169" s="17">
        <v>45841</v>
      </c>
      <c r="Q169">
        <f>_xlfn.XLOOKUP(A169, locations!A:A, locations!F:F, "NULL")</f>
        <v>38.0088157</v>
      </c>
      <c r="R169">
        <f>_xlfn.XLOOKUP(A169, locations!A:A, locations!G:G, "Not found")</f>
        <v>23.798932099999998</v>
      </c>
    </row>
    <row r="170" spans="1:18" ht="13">
      <c r="A170" s="11" t="s">
        <v>1189</v>
      </c>
      <c r="B170" s="11">
        <f>MATCH(A170,'raw data'!A:A,0)</f>
        <v>20274</v>
      </c>
      <c r="C170" s="21">
        <f t="array" ref="C170">INDEX('raw data'!A:A,B170+8,1)</f>
        <v>1890</v>
      </c>
      <c r="D170" s="7" t="str">
        <f t="array" ref="D170">INDEX('raw data'!A:A,B170+10,1)</f>
        <v>excl. utilities</v>
      </c>
      <c r="E170" s="7" t="str">
        <f t="array" ref="E170">INDEX('raw data'!A:A,B170-2,1)</f>
        <v>Levidou III,</v>
      </c>
      <c r="F170" s="6" t="str">
        <f t="array" ref="F170">INDEX('raw data'!A:A,B170-1,1)</f>
        <v>Kifisia</v>
      </c>
      <c r="G170" s="6" t="str">
        <f t="array" ref="G170">INDEX('raw data'!A:A,B170+6,1)</f>
        <v>100 m²</v>
      </c>
      <c r="H170" s="25">
        <f ca="1">IFERROR(__xludf.DUMMYFUNCTION("split(G178,"" "")"),100)</f>
        <v>100</v>
      </c>
      <c r="I170" s="6" t="str">
        <f ca="1">IFERROR(__xludf.DUMMYFUNCTION("""COMPUTED_VALUE"""),"m²")</f>
        <v>m²</v>
      </c>
      <c r="J170" s="6" t="str">
        <f t="array" ref="J170">INDEX('raw data'!A:A,B170+4,1)</f>
        <v>1, 1 WC</v>
      </c>
      <c r="K170" s="25">
        <f t="array" ref="K170">INDEX('raw data'!A:A,B170+2,1)</f>
        <v>2</v>
      </c>
      <c r="L170" s="6" t="str">
        <f t="array" ref="L170">INDEX('raw data'!A:A,B170-1,1)</f>
        <v>Kifisia</v>
      </c>
      <c r="M170" s="9">
        <f t="shared" ca="1" si="0"/>
        <v>18.899999999999999</v>
      </c>
      <c r="N170" s="6" t="str">
        <f t="shared" si="1"/>
        <v>Levidou III, Kifisia, Athens</v>
      </c>
      <c r="O170" s="6" t="str">
        <f t="array" ref="O170">INDEX('raw data'!A:A,B170+11,1)</f>
        <v>Available 26 Sep 2025</v>
      </c>
      <c r="P170" s="17">
        <v>45926</v>
      </c>
      <c r="Q170">
        <f>_xlfn.XLOOKUP(A170, locations!A:A, locations!F:F, "NULL")</f>
        <v>38.080107400000003</v>
      </c>
      <c r="R170">
        <f>_xlfn.XLOOKUP(A170, locations!A:A, locations!G:G, "Not found")</f>
        <v>23.8190487</v>
      </c>
    </row>
    <row r="171" spans="1:18" ht="13">
      <c r="A171" s="11" t="s">
        <v>3262</v>
      </c>
      <c r="B171" s="11">
        <f>MATCH(A171,'raw data'!A:A,0)</f>
        <v>759</v>
      </c>
      <c r="C171" s="21">
        <f t="array" ref="C171">INDEX('raw data'!A:A,B171+8,1)</f>
        <v>1920</v>
      </c>
      <c r="D171" s="7" t="str">
        <f t="array" ref="D171">INDEX('raw data'!A:A,B171+10,1)</f>
        <v>incl. utilities</v>
      </c>
      <c r="E171" s="7" t="str">
        <f t="array" ref="E171">INDEX('raw data'!A:A,B171-2,1)</f>
        <v>Proteos,</v>
      </c>
      <c r="F171" s="6" t="str">
        <f t="array" ref="F171">INDEX('raw data'!A:A,B171-1,1)</f>
        <v>Palaio Faliro</v>
      </c>
      <c r="G171" s="6" t="str">
        <f t="array" ref="G171">INDEX('raw data'!A:A,B171+6,1)</f>
        <v>120 m²</v>
      </c>
      <c r="H171" s="25">
        <f ca="1">IFERROR(__xludf.DUMMYFUNCTION("split(G179,"" "")"),120)</f>
        <v>120</v>
      </c>
      <c r="I171" s="6" t="str">
        <f ca="1">IFERROR(__xludf.DUMMYFUNCTION("""COMPUTED_VALUE"""),"m²")</f>
        <v>m²</v>
      </c>
      <c r="J171" s="6">
        <f t="array" ref="J171">INDEX('raw data'!A:A,B171+4,1)</f>
        <v>1</v>
      </c>
      <c r="K171" s="25">
        <f t="array" ref="K171">INDEX('raw data'!A:A,B171+2,1)</f>
        <v>3</v>
      </c>
      <c r="L171" s="6" t="str">
        <f t="array" ref="L171">INDEX('raw data'!A:A,B171-1,1)</f>
        <v>Palaio Faliro</v>
      </c>
      <c r="M171" s="9">
        <f t="shared" ca="1" si="0"/>
        <v>16</v>
      </c>
      <c r="N171" s="6" t="str">
        <f t="shared" si="1"/>
        <v>Proteos, Palaio Faliro, Athens</v>
      </c>
      <c r="O171" s="6" t="str">
        <f t="array" ref="O171">INDEX('raw data'!A:A,B171+11,1)</f>
        <v>Available 24 Oct 2024</v>
      </c>
      <c r="P171" s="17">
        <v>45589</v>
      </c>
      <c r="Q171">
        <f>_xlfn.XLOOKUP(A171, locations!A:A, locations!F:F, "NULL")</f>
        <v>37.928368499999998</v>
      </c>
      <c r="R171">
        <f>_xlfn.XLOOKUP(A171, locations!A:A, locations!G:G, "Not found")</f>
        <v>23.695215399999999</v>
      </c>
    </row>
    <row r="172" spans="1:18" ht="13">
      <c r="A172" s="11" t="s">
        <v>1192</v>
      </c>
      <c r="B172" s="11">
        <f>MATCH(A172,'raw data'!A:A,0)</f>
        <v>1917</v>
      </c>
      <c r="C172" s="21">
        <f t="array" ref="C172">INDEX('raw data'!A:A,B172+8,1)</f>
        <v>1950</v>
      </c>
      <c r="D172" s="7" t="str">
        <f t="array" ref="D172">INDEX('raw data'!A:A,B172+10,1)</f>
        <v>incl. utilities</v>
      </c>
      <c r="E172" s="7" t="str">
        <f t="array" ref="E172">INDEX('raw data'!A:A,B172-2,1)</f>
        <v>Kalamakiou,</v>
      </c>
      <c r="F172" s="6" t="str">
        <f t="array" ref="F172">INDEX('raw data'!A:A,B172-1,1)</f>
        <v>Palaio Faliro</v>
      </c>
      <c r="G172" s="6" t="str">
        <f t="array" ref="G172">INDEX('raw data'!A:A,B172+6,1)</f>
        <v>90 m²</v>
      </c>
      <c r="H172" s="25">
        <f ca="1">IFERROR(__xludf.DUMMYFUNCTION("split(G180,"" "")"),90)</f>
        <v>90</v>
      </c>
      <c r="I172" s="6" t="str">
        <f ca="1">IFERROR(__xludf.DUMMYFUNCTION("""COMPUTED_VALUE"""),"m²")</f>
        <v>m²</v>
      </c>
      <c r="J172" s="6">
        <f t="array" ref="J172">INDEX('raw data'!A:A,B172+4,1)</f>
        <v>1</v>
      </c>
      <c r="K172" s="25">
        <f t="array" ref="K172">INDEX('raw data'!A:A,B172+2,1)</f>
        <v>2</v>
      </c>
      <c r="L172" s="6" t="str">
        <f t="array" ref="L172">INDEX('raw data'!A:A,B172-1,1)</f>
        <v>Palaio Faliro</v>
      </c>
      <c r="M172" s="9">
        <f t="shared" ca="1" si="0"/>
        <v>21.666666666666668</v>
      </c>
      <c r="N172" s="6" t="str">
        <f t="shared" si="1"/>
        <v>Kalamakiou, Palaio Faliro, Athens</v>
      </c>
      <c r="O172" s="6" t="str">
        <f t="array" ref="O172">INDEX('raw data'!A:A,B172+11,1)</f>
        <v>Available 11 Nov 2024</v>
      </c>
      <c r="P172" s="17">
        <v>45607</v>
      </c>
      <c r="Q172">
        <f>_xlfn.XLOOKUP(A172, locations!A:A, locations!F:F, "NULL")</f>
        <v>37.927752099999999</v>
      </c>
      <c r="R172">
        <f>_xlfn.XLOOKUP(A172, locations!A:A, locations!G:G, "Not found")</f>
        <v>23.703617999999999</v>
      </c>
    </row>
    <row r="173" spans="1:18" ht="13">
      <c r="A173" s="11" t="s">
        <v>3264</v>
      </c>
      <c r="B173" s="11">
        <f>MATCH(A173,'raw data'!A:A,0)</f>
        <v>8808</v>
      </c>
      <c r="C173" s="21">
        <f t="array" ref="C173">INDEX('raw data'!A:A,B173+8,1)</f>
        <v>1980</v>
      </c>
      <c r="D173" s="7" t="str">
        <f t="array" ref="D173">INDEX('raw data'!A:A,B173+10,1)</f>
        <v>excl. utilities</v>
      </c>
      <c r="E173" s="7" t="str">
        <f t="array" ref="E173">INDEX('raw data'!A:A,B173-2,1)</f>
        <v>Platonos IV,</v>
      </c>
      <c r="F173" s="6" t="str">
        <f t="array" ref="F173">INDEX('raw data'!A:A,B173-1,1)</f>
        <v>Alimos</v>
      </c>
      <c r="G173" s="6" t="str">
        <f t="array" ref="G173">INDEX('raw data'!A:A,B173+6,1)</f>
        <v>100 m²</v>
      </c>
      <c r="H173" s="25">
        <f ca="1">IFERROR(__xludf.DUMMYFUNCTION("split(G181,"" "")"),100)</f>
        <v>100</v>
      </c>
      <c r="I173" s="6" t="str">
        <f ca="1">IFERROR(__xludf.DUMMYFUNCTION("""COMPUTED_VALUE"""),"m²")</f>
        <v>m²</v>
      </c>
      <c r="J173" s="6">
        <f t="array" ref="J173">INDEX('raw data'!A:A,B173+4,1)</f>
        <v>1</v>
      </c>
      <c r="K173" s="25">
        <f t="array" ref="K173">INDEX('raw data'!A:A,B173+2,1)</f>
        <v>3</v>
      </c>
      <c r="L173" s="6" t="str">
        <f t="array" ref="L173">INDEX('raw data'!A:A,B173-1,1)</f>
        <v>Alimos</v>
      </c>
      <c r="M173" s="9">
        <f t="shared" ca="1" si="0"/>
        <v>19.8</v>
      </c>
      <c r="N173" s="6" t="str">
        <f t="shared" si="1"/>
        <v>Platonos IV, Alimos, Athens</v>
      </c>
      <c r="O173" s="6" t="str">
        <f t="array" ref="O173">INDEX('raw data'!A:A,B173+11,1)</f>
        <v>Available 02 Feb 2025</v>
      </c>
      <c r="P173" s="17">
        <v>45690</v>
      </c>
      <c r="Q173">
        <f>_xlfn.XLOOKUP(A173, locations!A:A, locations!F:F, "NULL")</f>
        <v>37.917434200000002</v>
      </c>
      <c r="R173">
        <f>_xlfn.XLOOKUP(A173, locations!A:A, locations!G:G, "Not found")</f>
        <v>23.712236999999998</v>
      </c>
    </row>
    <row r="174" spans="1:18" ht="13">
      <c r="A174" s="11" t="s">
        <v>3267</v>
      </c>
      <c r="B174" s="11">
        <f>MATCH(A174,'raw data'!A:A,0)</f>
        <v>10811</v>
      </c>
      <c r="C174" s="21">
        <f t="array" ref="C174">INDEX('raw data'!A:A,B174+8,1)</f>
        <v>2000</v>
      </c>
      <c r="D174" s="7" t="str">
        <f t="array" ref="D174">INDEX('raw data'!A:A,B174+10,1)</f>
        <v>excl. utilities</v>
      </c>
      <c r="E174" s="7" t="str">
        <f t="array" ref="E174">INDEX('raw data'!A:A,B174-2,1)</f>
        <v>Skiathou I,</v>
      </c>
      <c r="F174" s="6" t="str">
        <f t="array" ref="F174">INDEX('raw data'!A:A,B174-1,1)</f>
        <v>Melissia</v>
      </c>
      <c r="G174" s="6" t="str">
        <f t="array" ref="G174">INDEX('raw data'!A:A,B174+6,1)</f>
        <v>110 m²</v>
      </c>
      <c r="H174" s="25">
        <f ca="1">IFERROR(__xludf.DUMMYFUNCTION("split(G182,"" "")"),110)</f>
        <v>110</v>
      </c>
      <c r="I174" s="6" t="str">
        <f ca="1">IFERROR(__xludf.DUMMYFUNCTION("""COMPUTED_VALUE"""),"m²")</f>
        <v>m²</v>
      </c>
      <c r="J174" s="6" t="str">
        <f t="array" ref="J174">INDEX('raw data'!A:A,B174+4,1)</f>
        <v>1, 1 WC</v>
      </c>
      <c r="K174" s="25">
        <f t="array" ref="K174">INDEX('raw data'!A:A,B174+2,1)</f>
        <v>3</v>
      </c>
      <c r="L174" s="6" t="str">
        <f t="array" ref="L174">INDEX('raw data'!A:A,B174-1,1)</f>
        <v>Melissia</v>
      </c>
      <c r="M174" s="9">
        <f t="shared" ca="1" si="0"/>
        <v>18.181818181818183</v>
      </c>
      <c r="N174" s="6" t="str">
        <f t="shared" si="1"/>
        <v>Skiathou I, Melissia, Athens</v>
      </c>
      <c r="O174" s="6" t="str">
        <f t="array" ref="O174">INDEX('raw data'!A:A,B174+11,1)</f>
        <v>Available 07 Mar 2025</v>
      </c>
      <c r="P174" s="17">
        <v>45723</v>
      </c>
      <c r="Q174">
        <f>_xlfn.XLOOKUP(A174, locations!A:A, locations!F:F, "NULL")</f>
        <v>38.0479956</v>
      </c>
      <c r="R174">
        <f>_xlfn.XLOOKUP(A174, locations!A:A, locations!G:G, "Not found")</f>
        <v>23.832300799999999</v>
      </c>
    </row>
    <row r="175" spans="1:18" ht="13">
      <c r="A175" s="11" t="s">
        <v>1195</v>
      </c>
      <c r="B175" s="11">
        <f>MATCH(A175,'raw data'!A:A,0)</f>
        <v>1265</v>
      </c>
      <c r="C175" s="21">
        <f t="array" ref="C175">INDEX('raw data'!A:A,B175+8,1)</f>
        <v>2010</v>
      </c>
      <c r="D175" s="7" t="str">
        <f t="array" ref="D175">INDEX('raw data'!A:A,B175+10,1)</f>
        <v>incl. utilities</v>
      </c>
      <c r="E175" s="7" t="str">
        <f t="array" ref="E175">INDEX('raw data'!A:A,B175-2,1)</f>
        <v>Achilleos,</v>
      </c>
      <c r="F175" s="6" t="str">
        <f t="array" ref="F175">INDEX('raw data'!A:A,B175-1,1)</f>
        <v>Palaio Faliro</v>
      </c>
      <c r="G175" s="6" t="str">
        <f t="array" ref="G175">INDEX('raw data'!A:A,B175+6,1)</f>
        <v>97 m²</v>
      </c>
      <c r="H175" s="25">
        <f ca="1">IFERROR(__xludf.DUMMYFUNCTION("split(G183,"" "")"),97)</f>
        <v>97</v>
      </c>
      <c r="I175" s="6" t="str">
        <f ca="1">IFERROR(__xludf.DUMMYFUNCTION("""COMPUTED_VALUE"""),"m²")</f>
        <v>m²</v>
      </c>
      <c r="J175" s="6">
        <f t="array" ref="J175">INDEX('raw data'!A:A,B175+4,1)</f>
        <v>1</v>
      </c>
      <c r="K175" s="25">
        <f t="array" ref="K175">INDEX('raw data'!A:A,B175+2,1)</f>
        <v>2</v>
      </c>
      <c r="L175" s="6" t="str">
        <f t="array" ref="L175">INDEX('raw data'!A:A,B175-1,1)</f>
        <v>Palaio Faliro</v>
      </c>
      <c r="M175" s="9">
        <f t="shared" ca="1" si="0"/>
        <v>20.721649484536083</v>
      </c>
      <c r="N175" s="6" t="str">
        <f t="shared" si="1"/>
        <v>Achilleos, Palaio Faliro, Athens</v>
      </c>
      <c r="O175" s="6" t="str">
        <f t="array" ref="O175">INDEX('raw data'!A:A,B175+11,1)</f>
        <v>Available 02 Nov 2024</v>
      </c>
      <c r="P175" s="17">
        <v>45598</v>
      </c>
      <c r="Q175">
        <f>_xlfn.XLOOKUP(A175, locations!A:A, locations!F:F, "NULL")</f>
        <v>37.927752099999999</v>
      </c>
      <c r="R175">
        <f>_xlfn.XLOOKUP(A175, locations!A:A, locations!G:G, "Not found")</f>
        <v>23.703617999999999</v>
      </c>
    </row>
    <row r="176" spans="1:18" ht="13">
      <c r="A176" s="11" t="s">
        <v>3270</v>
      </c>
      <c r="B176" s="11">
        <f>MATCH(A176,'raw data'!A:A,0)</f>
        <v>1632</v>
      </c>
      <c r="C176" s="21">
        <f t="array" ref="C176">INDEX('raw data'!A:A,B176+8,1)</f>
        <v>2010</v>
      </c>
      <c r="D176" s="7" t="str">
        <f t="array" ref="D176">INDEX('raw data'!A:A,B176+10,1)</f>
        <v>incl. utilities</v>
      </c>
      <c r="E176" s="7" t="str">
        <f t="array" ref="E176">INDEX('raw data'!A:A,B176-2,1)</f>
        <v>Tritonos,</v>
      </c>
      <c r="F176" s="6" t="str">
        <f t="array" ref="F176">INDEX('raw data'!A:A,B176-1,1)</f>
        <v>Palaio Faliro</v>
      </c>
      <c r="G176" s="6" t="str">
        <f t="array" ref="G176">INDEX('raw data'!A:A,B176+6,1)</f>
        <v>95 m²</v>
      </c>
      <c r="H176" s="25">
        <f ca="1">IFERROR(__xludf.DUMMYFUNCTION("split(G184,"" "")"),95)</f>
        <v>95</v>
      </c>
      <c r="I176" s="6" t="str">
        <f ca="1">IFERROR(__xludf.DUMMYFUNCTION("""COMPUTED_VALUE"""),"m²")</f>
        <v>m²</v>
      </c>
      <c r="J176" s="6">
        <f t="array" ref="J176">INDEX('raw data'!A:A,B176+4,1)</f>
        <v>1</v>
      </c>
      <c r="K176" s="25">
        <f t="array" ref="K176">INDEX('raw data'!A:A,B176+2,1)</f>
        <v>3</v>
      </c>
      <c r="L176" s="6" t="str">
        <f t="array" ref="L176">INDEX('raw data'!A:A,B176-1,1)</f>
        <v>Palaio Faliro</v>
      </c>
      <c r="M176" s="9">
        <f t="shared" ca="1" si="0"/>
        <v>21.157894736842106</v>
      </c>
      <c r="N176" s="6" t="str">
        <f t="shared" si="1"/>
        <v>Tritonos, Palaio Faliro, Athens</v>
      </c>
      <c r="O176" s="6" t="str">
        <f t="array" ref="O176">INDEX('raw data'!A:A,B176+11,1)</f>
        <v>Available 06 Nov 2024</v>
      </c>
      <c r="P176" s="17">
        <v>45602</v>
      </c>
      <c r="Q176">
        <f>_xlfn.XLOOKUP(A176, locations!A:A, locations!F:F, "NULL")</f>
        <v>37.926021599999999</v>
      </c>
      <c r="R176">
        <f>_xlfn.XLOOKUP(A176, locations!A:A, locations!G:G, "Not found")</f>
        <v>23.696047100000001</v>
      </c>
    </row>
    <row r="177" spans="1:18" ht="13">
      <c r="A177" s="11" t="s">
        <v>3273</v>
      </c>
      <c r="B177" s="11">
        <f>MATCH(A177,'raw data'!A:A,0)</f>
        <v>3083</v>
      </c>
      <c r="C177" s="21">
        <f t="array" ref="C177">INDEX('raw data'!A:A,B177+8,1)</f>
        <v>2010</v>
      </c>
      <c r="D177" s="7" t="str">
        <f t="array" ref="D177">INDEX('raw data'!A:A,B177+10,1)</f>
        <v>incl. utilities</v>
      </c>
      <c r="E177" s="7" t="str">
        <f t="array" ref="E177">INDEX('raw data'!A:A,B177-2,1)</f>
        <v>Pandrosou,</v>
      </c>
      <c r="F177" s="6" t="str">
        <f t="array" ref="F177">INDEX('raw data'!A:A,B177-1,1)</f>
        <v>Palaio Faliro</v>
      </c>
      <c r="G177" s="6" t="str">
        <f t="array" ref="G177">INDEX('raw data'!A:A,B177+6,1)</f>
        <v>114 m²</v>
      </c>
      <c r="H177" s="25">
        <f ca="1">IFERROR(__xludf.DUMMYFUNCTION("split(G185,"" "")"),114)</f>
        <v>114</v>
      </c>
      <c r="I177" s="6" t="str">
        <f ca="1">IFERROR(__xludf.DUMMYFUNCTION("""COMPUTED_VALUE"""),"m²")</f>
        <v>m²</v>
      </c>
      <c r="J177" s="6">
        <f t="array" ref="J177">INDEX('raw data'!A:A,B177+4,1)</f>
        <v>2</v>
      </c>
      <c r="K177" s="25">
        <f t="array" ref="K177">INDEX('raw data'!A:A,B177+2,1)</f>
        <v>3</v>
      </c>
      <c r="L177" s="6" t="str">
        <f t="array" ref="L177">INDEX('raw data'!A:A,B177-1,1)</f>
        <v>Palaio Faliro</v>
      </c>
      <c r="M177" s="9">
        <f t="shared" ca="1" si="0"/>
        <v>17.631578947368421</v>
      </c>
      <c r="N177" s="6" t="str">
        <f t="shared" si="1"/>
        <v>Pandrosou, Palaio Faliro, Athens</v>
      </c>
      <c r="O177" s="6" t="str">
        <f t="array" ref="O177">INDEX('raw data'!A:A,B177+11,1)</f>
        <v>Available 01 Dec 2024</v>
      </c>
      <c r="P177" s="17">
        <v>45627</v>
      </c>
      <c r="Q177">
        <f>_xlfn.XLOOKUP(A177, locations!A:A, locations!F:F, "NULL")</f>
        <v>37.932403200000003</v>
      </c>
      <c r="R177">
        <f>_xlfn.XLOOKUP(A177, locations!A:A, locations!G:G, "Not found")</f>
        <v>23.706180499999999</v>
      </c>
    </row>
    <row r="178" spans="1:18" ht="13">
      <c r="A178" s="11" t="s">
        <v>1198</v>
      </c>
      <c r="B178" s="11">
        <f>MATCH(A178,'raw data'!A:A,0)</f>
        <v>3725</v>
      </c>
      <c r="C178" s="21">
        <f t="array" ref="C178">INDEX('raw data'!A:A,B178+8,1)</f>
        <v>2010</v>
      </c>
      <c r="D178" s="7" t="str">
        <f t="array" ref="D178">INDEX('raw data'!A:A,B178+10,1)</f>
        <v>incl. utilities</v>
      </c>
      <c r="E178" s="7" t="str">
        <f t="array" ref="E178">INDEX('raw data'!A:A,B178-2,1)</f>
        <v>Koritsas,</v>
      </c>
      <c r="F178" s="6" t="str">
        <f t="array" ref="F178">INDEX('raw data'!A:A,B178-1,1)</f>
        <v>Palaio Faliro</v>
      </c>
      <c r="G178" s="6" t="str">
        <f t="array" ref="G178">INDEX('raw data'!A:A,B178+6,1)</f>
        <v>109 m²</v>
      </c>
      <c r="H178" s="25">
        <f ca="1">IFERROR(__xludf.DUMMYFUNCTION("split(G186,"" "")"),109)</f>
        <v>109</v>
      </c>
      <c r="I178" s="6" t="str">
        <f ca="1">IFERROR(__xludf.DUMMYFUNCTION("""COMPUTED_VALUE"""),"m²")</f>
        <v>m²</v>
      </c>
      <c r="J178" s="6">
        <f t="array" ref="J178">INDEX('raw data'!A:A,B178+4,1)</f>
        <v>1</v>
      </c>
      <c r="K178" s="25">
        <f t="array" ref="K178">INDEX('raw data'!A:A,B178+2,1)</f>
        <v>2</v>
      </c>
      <c r="L178" s="6" t="str">
        <f t="array" ref="L178">INDEX('raw data'!A:A,B178-1,1)</f>
        <v>Palaio Faliro</v>
      </c>
      <c r="M178" s="9">
        <f t="shared" ca="1" si="0"/>
        <v>18.440366972477065</v>
      </c>
      <c r="N178" s="6" t="str">
        <f t="shared" si="1"/>
        <v>Koritsas, Palaio Faliro, Athens</v>
      </c>
      <c r="O178" s="6" t="str">
        <f t="array" ref="O178">INDEX('raw data'!A:A,B178+11,1)</f>
        <v>Available 09 Dec 2024</v>
      </c>
      <c r="P178" s="17">
        <v>45635</v>
      </c>
      <c r="Q178">
        <f>_xlfn.XLOOKUP(A178, locations!A:A, locations!F:F, "NULL")</f>
        <v>37.917780800000003</v>
      </c>
      <c r="R178">
        <f>_xlfn.XLOOKUP(A178, locations!A:A, locations!G:G, "Not found")</f>
        <v>23.709656500000001</v>
      </c>
    </row>
    <row r="179" spans="1:18" ht="13">
      <c r="A179" s="11" t="s">
        <v>3276</v>
      </c>
      <c r="B179" s="11">
        <f>MATCH(A179,'raw data'!A:A,0)</f>
        <v>21944</v>
      </c>
      <c r="C179" s="21">
        <f t="array" ref="C179">INDEX('raw data'!A:A,B179+8,1)</f>
        <v>2020</v>
      </c>
      <c r="D179" s="7" t="str">
        <f t="array" ref="D179">INDEX('raw data'!A:A,B179+10,1)</f>
        <v>excl. utilities</v>
      </c>
      <c r="E179" s="7" t="str">
        <f t="array" ref="E179">INDEX('raw data'!A:A,B179-2,1)</f>
        <v>Vasileos Pyrou,</v>
      </c>
      <c r="F179" s="6" t="str">
        <f t="array" ref="F179">INDEX('raw data'!A:A,B179-1,1)</f>
        <v>Politeia</v>
      </c>
      <c r="G179" s="6" t="str">
        <f t="array" ref="G179">INDEX('raw data'!A:A,B179+6,1)</f>
        <v>140 m²</v>
      </c>
      <c r="H179" s="25">
        <f ca="1">IFERROR(__xludf.DUMMYFUNCTION("split(G187,"" "")"),140)</f>
        <v>140</v>
      </c>
      <c r="I179" s="6" t="str">
        <f ca="1">IFERROR(__xludf.DUMMYFUNCTION("""COMPUTED_VALUE"""),"m²")</f>
        <v>m²</v>
      </c>
      <c r="J179" s="6">
        <f t="array" ref="J179">INDEX('raw data'!A:A,B179+4,1)</f>
        <v>2</v>
      </c>
      <c r="K179" s="25">
        <f t="array" ref="K179">INDEX('raw data'!A:A,B179+2,1)</f>
        <v>3</v>
      </c>
      <c r="L179" s="6" t="str">
        <f t="array" ref="L179">INDEX('raw data'!A:A,B179-1,1)</f>
        <v>Politeia</v>
      </c>
      <c r="M179" s="9">
        <f t="shared" ca="1" si="0"/>
        <v>14.428571428571429</v>
      </c>
      <c r="N179" s="6" t="str">
        <f t="shared" si="1"/>
        <v>Vasileos Pyrou, Politeia, Athens</v>
      </c>
      <c r="O179" s="6" t="str">
        <f t="array" ref="O179">INDEX('raw data'!A:A,B179+11,1)</f>
        <v>Available 06 Dec 2025</v>
      </c>
      <c r="P179" s="17">
        <v>45997</v>
      </c>
      <c r="Q179">
        <f>_xlfn.XLOOKUP(A179, locations!A:A, locations!F:F, "NULL")</f>
        <v>37.983809600000001</v>
      </c>
      <c r="R179">
        <f>_xlfn.XLOOKUP(A179, locations!A:A, locations!G:G, "Not found")</f>
        <v>23.727538800000001</v>
      </c>
    </row>
    <row r="180" spans="1:18" ht="13">
      <c r="A180" s="11" t="s">
        <v>1201</v>
      </c>
      <c r="B180" s="11">
        <f>MATCH(A180,'raw data'!A:A,0)</f>
        <v>840</v>
      </c>
      <c r="C180" s="21">
        <f t="array" ref="C180">INDEX('raw data'!A:A,B180+8,1)</f>
        <v>2030</v>
      </c>
      <c r="D180" s="7" t="str">
        <f t="array" ref="D180">INDEX('raw data'!A:A,B180+10,1)</f>
        <v>incl. utilities</v>
      </c>
      <c r="E180" s="7" t="str">
        <f t="array" ref="E180">INDEX('raw data'!A:A,B180-2,1)</f>
        <v>Mavromichali,</v>
      </c>
      <c r="F180" s="6" t="str">
        <f t="array" ref="F180">INDEX('raw data'!A:A,B180-1,1)</f>
        <v>Historic Center</v>
      </c>
      <c r="G180" s="6" t="str">
        <f t="array" ref="G180">INDEX('raw data'!A:A,B180+6,1)</f>
        <v>55 m²</v>
      </c>
      <c r="H180" s="25">
        <f ca="1">IFERROR(__xludf.DUMMYFUNCTION("split(G188,"" "")"),55)</f>
        <v>55</v>
      </c>
      <c r="I180" s="6" t="str">
        <f ca="1">IFERROR(__xludf.DUMMYFUNCTION("""COMPUTED_VALUE"""),"m²")</f>
        <v>m²</v>
      </c>
      <c r="J180" s="6">
        <f t="array" ref="J180">INDEX('raw data'!A:A,B180+4,1)</f>
        <v>1</v>
      </c>
      <c r="K180" s="25">
        <f t="array" ref="K180">INDEX('raw data'!A:A,B180+2,1)</f>
        <v>2</v>
      </c>
      <c r="L180" s="6" t="str">
        <f t="array" ref="L180">INDEX('raw data'!A:A,B180-1,1)</f>
        <v>Historic Center</v>
      </c>
      <c r="M180" s="9">
        <f t="shared" ca="1" si="0"/>
        <v>36.909090909090907</v>
      </c>
      <c r="N180" s="6" t="str">
        <f t="shared" si="1"/>
        <v>Mavromichali, Historic Center, Athens</v>
      </c>
      <c r="O180" s="6" t="str">
        <f t="array" ref="O180">INDEX('raw data'!A:A,B180+11,1)</f>
        <v>Available 27 Oct 2024</v>
      </c>
      <c r="P180" s="17">
        <v>45592</v>
      </c>
      <c r="Q180">
        <f>_xlfn.XLOOKUP(A180, locations!A:A, locations!F:F, "NULL")</f>
        <v>37.983809600000001</v>
      </c>
      <c r="R180">
        <f>_xlfn.XLOOKUP(A180, locations!A:A, locations!G:G, "Not found")</f>
        <v>23.727538800000001</v>
      </c>
    </row>
    <row r="181" spans="1:18" ht="13">
      <c r="A181" s="11" t="s">
        <v>3279</v>
      </c>
      <c r="B181" s="11">
        <f>MATCH(A181,'raw data'!A:A,0)</f>
        <v>8841</v>
      </c>
      <c r="C181" s="21">
        <f t="array" ref="C181">INDEX('raw data'!A:A,B181+8,1)</f>
        <v>2040</v>
      </c>
      <c r="D181" s="7" t="str">
        <f t="array" ref="D181">INDEX('raw data'!A:A,B181+10,1)</f>
        <v>excl. utilities</v>
      </c>
      <c r="E181" s="7" t="str">
        <f t="array" ref="E181">INDEX('raw data'!A:A,B181-2,1)</f>
        <v>Pentelis I,</v>
      </c>
      <c r="F181" s="6" t="str">
        <f t="array" ref="F181">INDEX('raw data'!A:A,B181-1,1)</f>
        <v>Kifisia</v>
      </c>
      <c r="G181" s="6" t="str">
        <f t="array" ref="G181">INDEX('raw data'!A:A,B181+6,1)</f>
        <v>130 m²</v>
      </c>
      <c r="H181" s="25">
        <f ca="1">IFERROR(__xludf.DUMMYFUNCTION("split(G189,"" "")"),130)</f>
        <v>130</v>
      </c>
      <c r="I181" s="6" t="str">
        <f ca="1">IFERROR(__xludf.DUMMYFUNCTION("""COMPUTED_VALUE"""),"m²")</f>
        <v>m²</v>
      </c>
      <c r="J181" s="6" t="str">
        <f t="array" ref="J181">INDEX('raw data'!A:A,B181+4,1)</f>
        <v>1, 1 WC</v>
      </c>
      <c r="K181" s="25">
        <f t="array" ref="K181">INDEX('raw data'!A:A,B181+2,1)</f>
        <v>3</v>
      </c>
      <c r="L181" s="6" t="str">
        <f t="array" ref="L181">INDEX('raw data'!A:A,B181-1,1)</f>
        <v>Kifisia</v>
      </c>
      <c r="M181" s="9">
        <f t="shared" ca="1" si="0"/>
        <v>15.692307692307692</v>
      </c>
      <c r="N181" s="6" t="str">
        <f t="shared" si="1"/>
        <v>Pentelis I, Kifisia, Athens</v>
      </c>
      <c r="O181" s="6" t="str">
        <f t="array" ref="O181">INDEX('raw data'!A:A,B181+11,1)</f>
        <v>Available 02 Feb 2025</v>
      </c>
      <c r="P181" s="17">
        <v>45690</v>
      </c>
      <c r="Q181">
        <f>_xlfn.XLOOKUP(A181, locations!A:A, locations!F:F, "NULL")</f>
        <v>38.072847500000002</v>
      </c>
      <c r="R181">
        <f>_xlfn.XLOOKUP(A181, locations!A:A, locations!G:G, "Not found")</f>
        <v>23.8283518</v>
      </c>
    </row>
    <row r="182" spans="1:18" ht="13">
      <c r="A182" s="11" t="s">
        <v>4579</v>
      </c>
      <c r="B182" s="11">
        <f>MATCH(A182,'raw data'!A:A,0)</f>
        <v>17268</v>
      </c>
      <c r="C182" s="21">
        <f t="array" ref="C182">INDEX('raw data'!A:A,B182+8,1)</f>
        <v>2120</v>
      </c>
      <c r="D182" s="7" t="str">
        <f t="array" ref="D182">INDEX('raw data'!A:A,B182+10,1)</f>
        <v>excl. utilities</v>
      </c>
      <c r="E182" s="7" t="str">
        <f t="array" ref="E182">INDEX('raw data'!A:A,B182-2,1)</f>
        <v>Thoukididou II,</v>
      </c>
      <c r="F182" s="6" t="str">
        <f t="array" ref="F182">INDEX('raw data'!A:A,B182-1,1)</f>
        <v>Cholargos</v>
      </c>
      <c r="G182" s="6" t="str">
        <f t="array" ref="G182">INDEX('raw data'!A:A,B182+6,1)</f>
        <v>165 m²</v>
      </c>
      <c r="H182" s="25">
        <f ca="1">IFERROR(__xludf.DUMMYFUNCTION("split(G190,"" "")"),165)</f>
        <v>165</v>
      </c>
      <c r="I182" s="6" t="str">
        <f ca="1">IFERROR(__xludf.DUMMYFUNCTION("""COMPUTED_VALUE"""),"m²")</f>
        <v>m²</v>
      </c>
      <c r="J182" s="6">
        <f t="array" ref="J182">INDEX('raw data'!A:A,B182+4,1)</f>
        <v>2</v>
      </c>
      <c r="K182" s="25">
        <f t="array" ref="K182">INDEX('raw data'!A:A,B182+2,1)</f>
        <v>4</v>
      </c>
      <c r="L182" s="6" t="str">
        <f t="array" ref="L182">INDEX('raw data'!A:A,B182-1,1)</f>
        <v>Cholargos</v>
      </c>
      <c r="M182" s="9">
        <f t="shared" ca="1" si="0"/>
        <v>12.848484848484848</v>
      </c>
      <c r="N182" s="6" t="str">
        <f t="shared" si="1"/>
        <v>Thoukididou II, Cholargos, Athens</v>
      </c>
      <c r="O182" s="6" t="str">
        <f t="array" ref="O182">INDEX('raw data'!A:A,B182+11,1)</f>
        <v>Available 02 Jul 2025</v>
      </c>
      <c r="P182" s="17">
        <v>45840</v>
      </c>
      <c r="Q182">
        <f>_xlfn.XLOOKUP(A182, locations!A:A, locations!F:F, "NULL")</f>
        <v>38.000533099999998</v>
      </c>
      <c r="R182">
        <f>_xlfn.XLOOKUP(A182, locations!A:A, locations!G:G, "Not found")</f>
        <v>23.788259499999999</v>
      </c>
    </row>
    <row r="183" spans="1:18" ht="13">
      <c r="A183" s="11" t="s">
        <v>1203</v>
      </c>
      <c r="B183" s="11">
        <f>MATCH(A183,'raw data'!A:A,0)</f>
        <v>12328</v>
      </c>
      <c r="C183" s="21">
        <f t="array" ref="C183">INDEX('raw data'!A:A,B183+8,1)</f>
        <v>2200</v>
      </c>
      <c r="D183" s="7" t="str">
        <f t="array" ref="D183">INDEX('raw data'!A:A,B183+10,1)</f>
        <v>excl. utilities</v>
      </c>
      <c r="E183" s="7" t="str">
        <f t="array" ref="E183">INDEX('raw data'!A:A,B183-2,1)</f>
        <v>Dinokratous XI,</v>
      </c>
      <c r="F183" s="6" t="str">
        <f t="array" ref="F183">INDEX('raw data'!A:A,B183-1,1)</f>
        <v>Kolonaki</v>
      </c>
      <c r="G183" s="6" t="str">
        <f t="array" ref="G183">INDEX('raw data'!A:A,B183+6,1)</f>
        <v>80 m²</v>
      </c>
      <c r="H183" s="25">
        <f ca="1">IFERROR(__xludf.DUMMYFUNCTION("split(G191,"" "")"),80)</f>
        <v>80</v>
      </c>
      <c r="I183" s="6" t="str">
        <f ca="1">IFERROR(__xludf.DUMMYFUNCTION("""COMPUTED_VALUE"""),"m²")</f>
        <v>m²</v>
      </c>
      <c r="J183" s="6">
        <f t="array" ref="J183">INDEX('raw data'!A:A,B183+4,1)</f>
        <v>2</v>
      </c>
      <c r="K183" s="25">
        <f t="array" ref="K183">INDEX('raw data'!A:A,B183+2,1)</f>
        <v>2</v>
      </c>
      <c r="L183" s="6" t="str">
        <f t="array" ref="L183">INDEX('raw data'!A:A,B183-1,1)</f>
        <v>Kolonaki</v>
      </c>
      <c r="M183" s="9">
        <f t="shared" ca="1" si="0"/>
        <v>27.5</v>
      </c>
      <c r="N183" s="6" t="str">
        <f t="shared" si="1"/>
        <v>Dinokratous XI, Kolonaki, Athens</v>
      </c>
      <c r="O183" s="6" t="str">
        <f t="array" ref="O183">INDEX('raw data'!A:A,B183+11,1)</f>
        <v>Available 02 Apr 2025</v>
      </c>
      <c r="P183" s="17">
        <v>45749</v>
      </c>
      <c r="Q183">
        <f>_xlfn.XLOOKUP(A183, locations!A:A, locations!F:F, "NULL")</f>
        <v>37.980324199999998</v>
      </c>
      <c r="R183">
        <f>_xlfn.XLOOKUP(A183, locations!A:A, locations!G:G, "Not found")</f>
        <v>23.747664400000001</v>
      </c>
    </row>
    <row r="184" spans="1:18" ht="13">
      <c r="A184" s="11" t="s">
        <v>3282</v>
      </c>
      <c r="B184" s="11">
        <f>MATCH(A184,'raw data'!A:A,0)</f>
        <v>14169</v>
      </c>
      <c r="C184" s="21">
        <f t="array" ref="C184">INDEX('raw data'!A:A,B184+8,1)</f>
        <v>2210</v>
      </c>
      <c r="D184" s="7" t="str">
        <f t="array" ref="D184">INDEX('raw data'!A:A,B184+10,1)</f>
        <v>excl. utilities</v>
      </c>
      <c r="E184" s="7" t="str">
        <f t="array" ref="E184">INDEX('raw data'!A:A,B184-2,1)</f>
        <v>Doukissis Plakentias III,</v>
      </c>
      <c r="F184" s="6" t="str">
        <f t="array" ref="F184">INDEX('raw data'!A:A,B184-1,1)</f>
        <v>Kifisia</v>
      </c>
      <c r="G184" s="6" t="str">
        <f t="array" ref="G184">INDEX('raw data'!A:A,B184+6,1)</f>
        <v>135 m²</v>
      </c>
      <c r="H184" s="25">
        <f ca="1">IFERROR(__xludf.DUMMYFUNCTION("split(G192,"" "")"),135)</f>
        <v>135</v>
      </c>
      <c r="I184" s="6" t="str">
        <f ca="1">IFERROR(__xludf.DUMMYFUNCTION("""COMPUTED_VALUE"""),"m²")</f>
        <v>m²</v>
      </c>
      <c r="J184" s="6" t="str">
        <f t="array" ref="J184">INDEX('raw data'!A:A,B184+4,1)</f>
        <v>2, 1 WC</v>
      </c>
      <c r="K184" s="25">
        <f t="array" ref="K184">INDEX('raw data'!A:A,B184+2,1)</f>
        <v>3</v>
      </c>
      <c r="L184" s="6" t="str">
        <f t="array" ref="L184">INDEX('raw data'!A:A,B184-1,1)</f>
        <v>Kifisia</v>
      </c>
      <c r="M184" s="9">
        <f t="shared" ca="1" si="0"/>
        <v>16.37037037037037</v>
      </c>
      <c r="N184" s="6" t="str">
        <f t="shared" si="1"/>
        <v>Doukissis Plakentias III, Kifisia, Athens</v>
      </c>
      <c r="O184" s="6" t="str">
        <f t="array" ref="O184">INDEX('raw data'!A:A,B184+11,1)</f>
        <v>Available 08 May 2025</v>
      </c>
      <c r="P184" s="17">
        <v>45785</v>
      </c>
      <c r="Q184">
        <f>_xlfn.XLOOKUP(A184, locations!A:A, locations!F:F, "NULL")</f>
        <v>37.990782400000001</v>
      </c>
      <c r="R184">
        <f>_xlfn.XLOOKUP(A184, locations!A:A, locations!G:G, "Not found")</f>
        <v>23.763321900000001</v>
      </c>
    </row>
    <row r="185" spans="1:18" ht="13">
      <c r="A185" s="11" t="s">
        <v>3285</v>
      </c>
      <c r="B185" s="11">
        <f>MATCH(A185,'raw data'!A:A,0)</f>
        <v>20877</v>
      </c>
      <c r="C185" s="21">
        <f t="array" ref="C185">INDEX('raw data'!A:A,B185+8,1)</f>
        <v>2220</v>
      </c>
      <c r="D185" s="7" t="str">
        <f t="array" ref="D185">INDEX('raw data'!A:A,B185+10,1)</f>
        <v>incl. utilities</v>
      </c>
      <c r="E185" s="7" t="str">
        <f t="array" ref="E185">INDEX('raw data'!A:A,B185-2,1)</f>
        <v>Aftokratoros Irakliou,</v>
      </c>
      <c r="F185" s="6" t="str">
        <f t="array" ref="F185">INDEX('raw data'!A:A,B185-1,1)</f>
        <v>Marousi</v>
      </c>
      <c r="G185" s="6" t="str">
        <f t="array" ref="G185">INDEX('raw data'!A:A,B185+6,1)</f>
        <v>135 m²</v>
      </c>
      <c r="H185" s="25">
        <f ca="1">IFERROR(__xludf.DUMMYFUNCTION("split(G193,"" "")"),135)</f>
        <v>135</v>
      </c>
      <c r="I185" s="6" t="str">
        <f ca="1">IFERROR(__xludf.DUMMYFUNCTION("""COMPUTED_VALUE"""),"m²")</f>
        <v>m²</v>
      </c>
      <c r="J185" s="6">
        <f t="array" ref="J185">INDEX('raw data'!A:A,B185+4,1)</f>
        <v>2</v>
      </c>
      <c r="K185" s="25">
        <f t="array" ref="K185">INDEX('raw data'!A:A,B185+2,1)</f>
        <v>3</v>
      </c>
      <c r="L185" s="6" t="str">
        <f t="array" ref="L185">INDEX('raw data'!A:A,B185-1,1)</f>
        <v>Marousi</v>
      </c>
      <c r="M185" s="9">
        <f t="shared" ca="1" si="0"/>
        <v>16.444444444444443</v>
      </c>
      <c r="N185" s="6" t="str">
        <f t="shared" si="1"/>
        <v>Aftokratoros Irakliou, Marousi, Athens</v>
      </c>
      <c r="O185" s="6" t="str">
        <f t="array" ref="O185">INDEX('raw data'!A:A,B185+11,1)</f>
        <v>Available 17 Oct 2025</v>
      </c>
      <c r="P185" s="17">
        <v>45947</v>
      </c>
      <c r="Q185">
        <f>_xlfn.XLOOKUP(A185, locations!A:A, locations!F:F, "NULL")</f>
        <v>38.0539396</v>
      </c>
      <c r="R185">
        <f>_xlfn.XLOOKUP(A185, locations!A:A, locations!G:G, "Not found")</f>
        <v>23.796597200000001</v>
      </c>
    </row>
    <row r="186" spans="1:18" ht="13">
      <c r="A186" s="11" t="s">
        <v>4582</v>
      </c>
      <c r="B186" s="11">
        <f>MATCH(A186,'raw data'!A:A,0)</f>
        <v>12344</v>
      </c>
      <c r="C186" s="21">
        <f t="array" ref="C186">INDEX('raw data'!A:A,B186+8,1)</f>
        <v>2280</v>
      </c>
      <c r="D186" s="7" t="str">
        <f t="array" ref="D186">INDEX('raw data'!A:A,B186+10,1)</f>
        <v>excl. utilities</v>
      </c>
      <c r="E186" s="7" t="str">
        <f t="array" ref="E186">INDEX('raw data'!A:A,B186-2,1)</f>
        <v>Esperou ΙΙ,</v>
      </c>
      <c r="F186" s="6" t="str">
        <f t="array" ref="F186">INDEX('raw data'!A:A,B186-1,1)</f>
        <v>Palaio Faliro</v>
      </c>
      <c r="G186" s="6" t="str">
        <f t="array" ref="G186">INDEX('raw data'!A:A,B186+6,1)</f>
        <v>190 m²</v>
      </c>
      <c r="H186" s="25">
        <f ca="1">IFERROR(__xludf.DUMMYFUNCTION("split(G194,"" "")"),190)</f>
        <v>190</v>
      </c>
      <c r="I186" s="6" t="str">
        <f ca="1">IFERROR(__xludf.DUMMYFUNCTION("""COMPUTED_VALUE"""),"m²")</f>
        <v>m²</v>
      </c>
      <c r="J186" s="6" t="str">
        <f t="array" ref="J186">INDEX('raw data'!A:A,B186+4,1)</f>
        <v>2, 1 WC</v>
      </c>
      <c r="K186" s="25">
        <f t="array" ref="K186">INDEX('raw data'!A:A,B186+2,1)</f>
        <v>4</v>
      </c>
      <c r="L186" s="6" t="str">
        <f t="array" ref="L186">INDEX('raw data'!A:A,B186-1,1)</f>
        <v>Palaio Faliro</v>
      </c>
      <c r="M186" s="9">
        <f t="shared" ca="1" si="0"/>
        <v>12</v>
      </c>
      <c r="N186" s="6" t="str">
        <f t="shared" si="1"/>
        <v>Esperou ΙΙ, Palaio Faliro, Athens</v>
      </c>
      <c r="O186" s="6" t="str">
        <f t="array" ref="O186">INDEX('raw data'!A:A,B186+11,1)</f>
        <v>Available 02 Apr 2025</v>
      </c>
      <c r="P186" s="17">
        <v>45749</v>
      </c>
      <c r="Q186">
        <f>_xlfn.XLOOKUP(A186, locations!A:A, locations!F:F, "NULL")</f>
        <v>37.929834200000002</v>
      </c>
      <c r="R186">
        <f>_xlfn.XLOOKUP(A186, locations!A:A, locations!G:G, "Not found")</f>
        <v>23.692146300000001</v>
      </c>
    </row>
    <row r="187" spans="1:18" ht="13">
      <c r="A187" s="11" t="s">
        <v>3288</v>
      </c>
      <c r="B187" s="11">
        <f>MATCH(A187,'raw data'!A:A,0)</f>
        <v>19481</v>
      </c>
      <c r="C187" s="21">
        <f t="array" ref="C187">INDEX('raw data'!A:A,B187+8,1)</f>
        <v>2290</v>
      </c>
      <c r="D187" s="7" t="str">
        <f t="array" ref="D187">INDEX('raw data'!A:A,B187+10,1)</f>
        <v>excl. utilities</v>
      </c>
      <c r="E187" s="7" t="str">
        <f t="array" ref="E187">INDEX('raw data'!A:A,B187-2,1)</f>
        <v>Pesmazoglou I,</v>
      </c>
      <c r="F187" s="6" t="str">
        <f t="array" ref="F187">INDEX('raw data'!A:A,B187-1,1)</f>
        <v>Kifisia</v>
      </c>
      <c r="G187" s="6" t="str">
        <f t="array" ref="G187">INDEX('raw data'!A:A,B187+6,1)</f>
        <v>165 m²</v>
      </c>
      <c r="H187" s="25">
        <f ca="1">IFERROR(__xludf.DUMMYFUNCTION("split(G195,"" "")"),165)</f>
        <v>165</v>
      </c>
      <c r="I187" s="6" t="str">
        <f ca="1">IFERROR(__xludf.DUMMYFUNCTION("""COMPUTED_VALUE"""),"m²")</f>
        <v>m²</v>
      </c>
      <c r="J187" s="6" t="str">
        <f t="array" ref="J187">INDEX('raw data'!A:A,B187+4,1)</f>
        <v>2, 1 WC</v>
      </c>
      <c r="K187" s="25">
        <f t="array" ref="K187">INDEX('raw data'!A:A,B187+2,1)</f>
        <v>3</v>
      </c>
      <c r="L187" s="6" t="str">
        <f t="array" ref="L187">INDEX('raw data'!A:A,B187-1,1)</f>
        <v>Kifisia</v>
      </c>
      <c r="M187" s="9">
        <f t="shared" ca="1" si="0"/>
        <v>13.878787878787879</v>
      </c>
      <c r="N187" s="6" t="str">
        <f t="shared" si="1"/>
        <v>Pesmazoglou I, Kifisia, Athens</v>
      </c>
      <c r="O187" s="6" t="str">
        <f t="array" ref="O187">INDEX('raw data'!A:A,B187+11,1)</f>
        <v>Available 27 Aug 2025</v>
      </c>
      <c r="P187" s="17">
        <v>45896</v>
      </c>
      <c r="Q187">
        <f>_xlfn.XLOOKUP(A187, locations!A:A, locations!F:F, "NULL")</f>
        <v>38.079920899999998</v>
      </c>
      <c r="R187">
        <f>_xlfn.XLOOKUP(A187, locations!A:A, locations!G:G, "Not found")</f>
        <v>23.806906099999999</v>
      </c>
    </row>
    <row r="188" spans="1:18" ht="13">
      <c r="A188" s="11" t="s">
        <v>4585</v>
      </c>
      <c r="B188" s="11">
        <f>MATCH(A188,'raw data'!A:A,0)</f>
        <v>13935</v>
      </c>
      <c r="C188" s="21">
        <f t="array" ref="C188">INDEX('raw data'!A:A,B188+8,1)</f>
        <v>2300</v>
      </c>
      <c r="D188" s="7" t="str">
        <f t="array" ref="D188">INDEX('raw data'!A:A,B188+10,1)</f>
        <v>excl. utilities</v>
      </c>
      <c r="E188" s="7" t="str">
        <f t="array" ref="E188">INDEX('raw data'!A:A,B188-2,1)</f>
        <v>Marathonodromou IX,</v>
      </c>
      <c r="F188" s="6" t="str">
        <f t="array" ref="F188">INDEX('raw data'!A:A,B188-1,1)</f>
        <v>Marousi</v>
      </c>
      <c r="G188" s="6" t="str">
        <f t="array" ref="G188">INDEX('raw data'!A:A,B188+6,1)</f>
        <v>210 m²</v>
      </c>
      <c r="H188" s="25">
        <f ca="1">IFERROR(__xludf.DUMMYFUNCTION("split(G196,"" "")"),210)</f>
        <v>210</v>
      </c>
      <c r="I188" s="6" t="str">
        <f ca="1">IFERROR(__xludf.DUMMYFUNCTION("""COMPUTED_VALUE"""),"m²")</f>
        <v>m²</v>
      </c>
      <c r="J188" s="6" t="str">
        <f t="array" ref="J188">INDEX('raw data'!A:A,B188+4,1)</f>
        <v>3, 1 WC</v>
      </c>
      <c r="K188" s="25">
        <f t="array" ref="K188">INDEX('raw data'!A:A,B188+2,1)</f>
        <v>4</v>
      </c>
      <c r="L188" s="6" t="str">
        <f t="array" ref="L188">INDEX('raw data'!A:A,B188-1,1)</f>
        <v>Marousi</v>
      </c>
      <c r="M188" s="9">
        <f t="shared" ca="1" si="0"/>
        <v>10.952380952380953</v>
      </c>
      <c r="N188" s="6" t="str">
        <f t="shared" si="1"/>
        <v>Marathonodromou IX, Marousi, Athens</v>
      </c>
      <c r="O188" s="6" t="str">
        <f t="array" ref="O188">INDEX('raw data'!A:A,B188+11,1)</f>
        <v>Available 03 May 2025</v>
      </c>
      <c r="P188" s="17">
        <v>45780</v>
      </c>
      <c r="Q188">
        <f>_xlfn.XLOOKUP(A188, locations!A:A, locations!F:F, "NULL")</f>
        <v>38.049252899999999</v>
      </c>
      <c r="R188">
        <f>_xlfn.XLOOKUP(A188, locations!A:A, locations!G:G, "Not found")</f>
        <v>23.8091808</v>
      </c>
    </row>
    <row r="189" spans="1:18" ht="13">
      <c r="A189" s="11" t="s">
        <v>3291</v>
      </c>
      <c r="B189" s="11">
        <f>MATCH(A189,'raw data'!A:A,0)</f>
        <v>9901</v>
      </c>
      <c r="C189" s="21">
        <f t="array" ref="C189">INDEX('raw data'!A:A,B189+8,1)</f>
        <v>2460</v>
      </c>
      <c r="D189" s="7" t="str">
        <f t="array" ref="D189">INDEX('raw data'!A:A,B189+10,1)</f>
        <v>incl. utilities</v>
      </c>
      <c r="E189" s="7" t="str">
        <f t="array" ref="E189">INDEX('raw data'!A:A,B189-2,1)</f>
        <v>Dimitriou Gounari,</v>
      </c>
      <c r="F189" s="6" t="str">
        <f t="array" ref="F189">INDEX('raw data'!A:A,B189-1,1)</f>
        <v>Marousi</v>
      </c>
      <c r="G189" s="6" t="str">
        <f t="array" ref="G189">INDEX('raw data'!A:A,B189+6,1)</f>
        <v>127 m²</v>
      </c>
      <c r="H189" s="25">
        <f ca="1">IFERROR(__xludf.DUMMYFUNCTION("split(G197,"" "")"),127)</f>
        <v>127</v>
      </c>
      <c r="I189" s="6" t="str">
        <f ca="1">IFERROR(__xludf.DUMMYFUNCTION("""COMPUTED_VALUE"""),"m²")</f>
        <v>m²</v>
      </c>
      <c r="J189" s="6">
        <f t="array" ref="J189">INDEX('raw data'!A:A,B189+4,1)</f>
        <v>1</v>
      </c>
      <c r="K189" s="25">
        <f t="array" ref="K189">INDEX('raw data'!A:A,B189+2,1)</f>
        <v>3</v>
      </c>
      <c r="L189" s="6" t="str">
        <f t="array" ref="L189">INDEX('raw data'!A:A,B189-1,1)</f>
        <v>Marousi</v>
      </c>
      <c r="M189" s="9">
        <f t="shared" ca="1" si="0"/>
        <v>19.370078740157481</v>
      </c>
      <c r="N189" s="6" t="str">
        <f t="shared" si="1"/>
        <v>Dimitriou Gounari, Marousi, Athens</v>
      </c>
      <c r="O189" s="6" t="str">
        <f t="array" ref="O189">INDEX('raw data'!A:A,B189+11,1)</f>
        <v>Available 22 Feb 2025</v>
      </c>
      <c r="P189" s="17">
        <v>45710</v>
      </c>
      <c r="Q189">
        <f>_xlfn.XLOOKUP(A189, locations!A:A, locations!F:F, "NULL")</f>
        <v>38.051331599999997</v>
      </c>
      <c r="R189">
        <f>_xlfn.XLOOKUP(A189, locations!A:A, locations!G:G, "Not found")</f>
        <v>23.808062700000001</v>
      </c>
    </row>
    <row r="190" spans="1:18" ht="13">
      <c r="A190" s="11" t="s">
        <v>3294</v>
      </c>
      <c r="B190" s="11">
        <f>MATCH(A190,'raw data'!A:A,0)</f>
        <v>20893</v>
      </c>
      <c r="C190" s="21">
        <f t="array" ref="C190">INDEX('raw data'!A:A,B190+8,1)</f>
        <v>2460</v>
      </c>
      <c r="D190" s="7" t="str">
        <f t="array" ref="D190">INDEX('raw data'!A:A,B190+10,1)</f>
        <v>incl. utilities</v>
      </c>
      <c r="E190" s="7" t="str">
        <f t="array" ref="E190">INDEX('raw data'!A:A,B190-2,1)</f>
        <v>Areos,</v>
      </c>
      <c r="F190" s="6" t="str">
        <f t="array" ref="F190">INDEX('raw data'!A:A,B190-1,1)</f>
        <v>Palaio Faliro</v>
      </c>
      <c r="G190" s="6" t="str">
        <f t="array" ref="G190">INDEX('raw data'!A:A,B190+6,1)</f>
        <v>136 m²</v>
      </c>
      <c r="H190" s="25">
        <f ca="1">IFERROR(__xludf.DUMMYFUNCTION("split(G198,"" "")"),136)</f>
        <v>136</v>
      </c>
      <c r="I190" s="6" t="str">
        <f ca="1">IFERROR(__xludf.DUMMYFUNCTION("""COMPUTED_VALUE"""),"m²")</f>
        <v>m²</v>
      </c>
      <c r="J190" s="6">
        <f t="array" ref="J190">INDEX('raw data'!A:A,B190+4,1)</f>
        <v>1</v>
      </c>
      <c r="K190" s="25">
        <f t="array" ref="K190">INDEX('raw data'!A:A,B190+2,1)</f>
        <v>3</v>
      </c>
      <c r="L190" s="6" t="str">
        <f t="array" ref="L190">INDEX('raw data'!A:A,B190-1,1)</f>
        <v>Palaio Faliro</v>
      </c>
      <c r="M190" s="9">
        <f t="shared" ca="1" si="0"/>
        <v>18.088235294117649</v>
      </c>
      <c r="N190" s="6" t="str">
        <f t="shared" si="1"/>
        <v>Areos, Palaio Faliro, Athens</v>
      </c>
      <c r="O190" s="6" t="str">
        <f t="array" ref="O190">INDEX('raw data'!A:A,B190+11,1)</f>
        <v>Available 17 Oct 2025</v>
      </c>
      <c r="P190" s="17">
        <v>45947</v>
      </c>
      <c r="Q190">
        <f>_xlfn.XLOOKUP(A190, locations!A:A, locations!F:F, "NULL")</f>
        <v>37.926218499999997</v>
      </c>
      <c r="R190">
        <f>_xlfn.XLOOKUP(A190, locations!A:A, locations!G:G, "Not found")</f>
        <v>23.700174400000002</v>
      </c>
    </row>
    <row r="191" spans="1:18" ht="13">
      <c r="A191" s="11" t="s">
        <v>3296</v>
      </c>
      <c r="B191" s="11">
        <f>MATCH(A191,'raw data'!A:A,0)</f>
        <v>6869</v>
      </c>
      <c r="C191" s="21">
        <f t="array" ref="C191">INDEX('raw data'!A:A,B191+8,1)</f>
        <v>2470</v>
      </c>
      <c r="D191" s="7" t="str">
        <f t="array" ref="D191">INDEX('raw data'!A:A,B191+10,1)</f>
        <v>excl. utilities</v>
      </c>
      <c r="E191" s="7" t="str">
        <f t="array" ref="E191">INDEX('raw data'!A:A,B191-2,1)</f>
        <v>Doukissis Plakentias IV,</v>
      </c>
      <c r="F191" s="6" t="str">
        <f t="array" ref="F191">INDEX('raw data'!A:A,B191-1,1)</f>
        <v>Kifisia</v>
      </c>
      <c r="G191" s="6" t="str">
        <f t="array" ref="G191">INDEX('raw data'!A:A,B191+6,1)</f>
        <v>135 m²</v>
      </c>
      <c r="H191" s="25">
        <f ca="1">IFERROR(__xludf.DUMMYFUNCTION("split(G199,"" "")"),135)</f>
        <v>135</v>
      </c>
      <c r="I191" s="6" t="str">
        <f ca="1">IFERROR(__xludf.DUMMYFUNCTION("""COMPUTED_VALUE"""),"m²")</f>
        <v>m²</v>
      </c>
      <c r="J191" s="6" t="str">
        <f t="array" ref="J191">INDEX('raw data'!A:A,B191+4,1)</f>
        <v>2, 1 WC</v>
      </c>
      <c r="K191" s="25">
        <f t="array" ref="K191">INDEX('raw data'!A:A,B191+2,1)</f>
        <v>3</v>
      </c>
      <c r="L191" s="6" t="str">
        <f t="array" ref="L191">INDEX('raw data'!A:A,B191-1,1)</f>
        <v>Kifisia</v>
      </c>
      <c r="M191" s="9">
        <f t="shared" ca="1" si="0"/>
        <v>18.296296296296298</v>
      </c>
      <c r="N191" s="6" t="str">
        <f t="shared" si="1"/>
        <v>Doukissis Plakentias IV, Kifisia, Athens</v>
      </c>
      <c r="O191" s="6" t="str">
        <f t="array" ref="O191">INDEX('raw data'!A:A,B191+11,1)</f>
        <v>Available 07 Jan 2025</v>
      </c>
      <c r="P191" s="17">
        <v>45664</v>
      </c>
      <c r="Q191">
        <f>_xlfn.XLOOKUP(A191, locations!A:A, locations!F:F, "NULL")</f>
        <v>37.990782400000001</v>
      </c>
      <c r="R191">
        <f>_xlfn.XLOOKUP(A191, locations!A:A, locations!G:G, "Not found")</f>
        <v>23.763321900000001</v>
      </c>
    </row>
    <row r="192" spans="1:18" ht="13">
      <c r="A192" s="11" t="s">
        <v>3299</v>
      </c>
      <c r="B192" s="11">
        <f>MATCH(A192,'raw data'!A:A,0)</f>
        <v>11330</v>
      </c>
      <c r="C192" s="21">
        <f t="array" ref="C192">INDEX('raw data'!A:A,B192+8,1)</f>
        <v>2690</v>
      </c>
      <c r="D192" s="7" t="str">
        <f t="array" ref="D192">INDEX('raw data'!A:A,B192+10,1)</f>
        <v>excl. utilities</v>
      </c>
      <c r="E192" s="7" t="str">
        <f t="array" ref="E192">INDEX('raw data'!A:A,B192-2,1)</f>
        <v>Strofiliou,</v>
      </c>
      <c r="F192" s="6" t="str">
        <f t="array" ref="F192">INDEX('raw data'!A:A,B192-1,1)</f>
        <v>Kifisia</v>
      </c>
      <c r="G192" s="6" t="str">
        <f t="array" ref="G192">INDEX('raw data'!A:A,B192+6,1)</f>
        <v>150 m²</v>
      </c>
      <c r="H192" s="25">
        <f ca="1">IFERROR(__xludf.DUMMYFUNCTION("split(G200,"" "")"),150)</f>
        <v>150</v>
      </c>
      <c r="I192" s="6" t="str">
        <f ca="1">IFERROR(__xludf.DUMMYFUNCTION("""COMPUTED_VALUE"""),"m²")</f>
        <v>m²</v>
      </c>
      <c r="J192" s="6" t="str">
        <f t="array" ref="J192">INDEX('raw data'!A:A,B192+4,1)</f>
        <v>2, 1 WC</v>
      </c>
      <c r="K192" s="25">
        <f t="array" ref="K192">INDEX('raw data'!A:A,B192+2,1)</f>
        <v>3</v>
      </c>
      <c r="L192" s="6" t="str">
        <f t="array" ref="L192">INDEX('raw data'!A:A,B192-1,1)</f>
        <v>Kifisia</v>
      </c>
      <c r="M192" s="9">
        <f t="shared" ca="1" si="0"/>
        <v>17.933333333333334</v>
      </c>
      <c r="N192" s="6" t="str">
        <f t="shared" si="1"/>
        <v>Strofiliou, Kifisia, Athens</v>
      </c>
      <c r="O192" s="6" t="str">
        <f t="array" ref="O192">INDEX('raw data'!A:A,B192+11,1)</f>
        <v>Available 16 Mar 2025</v>
      </c>
      <c r="P192" s="17">
        <v>45732</v>
      </c>
      <c r="Q192">
        <f>_xlfn.XLOOKUP(A192, locations!A:A, locations!F:F, "NULL")</f>
        <v>38.083601100000003</v>
      </c>
      <c r="R192">
        <f>_xlfn.XLOOKUP(A192, locations!A:A, locations!G:G, "Not found")</f>
        <v>23.8133941</v>
      </c>
    </row>
    <row r="193" spans="1:18" ht="13">
      <c r="A193" s="11" t="s">
        <v>4692</v>
      </c>
      <c r="B193" s="11">
        <f>MATCH(A193,'raw data'!A:A,0)</f>
        <v>4654</v>
      </c>
      <c r="C193" s="21">
        <f t="array" ref="C193">INDEX('raw data'!A:A,B193+6,1)</f>
        <v>1050</v>
      </c>
      <c r="D193" s="7" t="str">
        <f t="array" ref="D193">INDEX('raw data'!A:A,B193+8,1)</f>
        <v>incl. utilities</v>
      </c>
      <c r="E193" s="7" t="str">
        <f t="array" ref="E193">INDEX('raw data'!A:A,B193-2,1)</f>
        <v>Mavromichali,</v>
      </c>
      <c r="F193" s="6" t="str">
        <f t="array" ref="F193">INDEX('raw data'!A:A,B193-1,1)</f>
        <v>Historic Center</v>
      </c>
      <c r="G193" s="12">
        <f t="array" ref="G193">INDEX('raw data'!A:A,B193+6,1)</f>
        <v>1050</v>
      </c>
      <c r="H193" s="25">
        <f ca="1">IFERROR(__xludf.DUMMYFUNCTION("split(G201,"" "")"),1050)</f>
        <v>1050</v>
      </c>
      <c r="J193" s="6">
        <f t="array" ref="J193">INDEX('raw data'!A:A,B193+4,1)</f>
        <v>1</v>
      </c>
      <c r="K193" s="25" t="str">
        <f t="array" ref="K193">INDEX('raw data'!A:A,B193+2,1)</f>
        <v>Studio</v>
      </c>
      <c r="L193" s="6" t="str">
        <f t="array" ref="L193">INDEX('raw data'!A:A,B193-1,1)</f>
        <v>Historic Center</v>
      </c>
      <c r="M193" s="9">
        <f t="shared" ca="1" si="0"/>
        <v>1</v>
      </c>
      <c r="N193" s="6" t="str">
        <f t="shared" si="1"/>
        <v>Mavromichali, Historic Center, Athens</v>
      </c>
      <c r="O193" s="6" t="str">
        <f t="array" ref="O193">INDEX('raw data'!A:A,B193+9,1)</f>
        <v>Available 22 Dec 2024</v>
      </c>
      <c r="P193" s="17">
        <v>45648</v>
      </c>
      <c r="Q193">
        <f>_xlfn.XLOOKUP(A193, locations!A:A, locations!F:F, "NULL")</f>
        <v>37.983809600000001</v>
      </c>
      <c r="R193">
        <f>_xlfn.XLOOKUP(A193, locations!A:A, locations!G:G, "Not found")</f>
        <v>23.727538800000001</v>
      </c>
    </row>
    <row r="194" spans="1:18" ht="13">
      <c r="A194" s="11" t="s">
        <v>3302</v>
      </c>
      <c r="B194" s="11">
        <f>MATCH(A194,'raw data'!A:A,0)</f>
        <v>22852</v>
      </c>
      <c r="C194" s="21">
        <f t="array" ref="C194">INDEX('raw data'!A:A,B194+6,1)</f>
        <v>1820</v>
      </c>
      <c r="D194" s="7" t="str">
        <f t="array" ref="D194">INDEX('raw data'!A:A,B194+8,1)</f>
        <v>incl. utilities</v>
      </c>
      <c r="E194" s="7" t="str">
        <f t="array" ref="E194">INDEX('raw data'!A:A,B194-2,1)</f>
        <v>Dervenakion,</v>
      </c>
      <c r="F194" s="6" t="str">
        <f t="array" ref="F194">INDEX('raw data'!A:A,B194-1,1)</f>
        <v>Marousi</v>
      </c>
      <c r="G194" s="12">
        <f t="array" ref="G194">INDEX('raw data'!A:A,B194+6,1)</f>
        <v>1820</v>
      </c>
      <c r="H194" s="25">
        <f ca="1">IFERROR(__xludf.DUMMYFUNCTION("split(G202,"" "")"),1820)</f>
        <v>1820</v>
      </c>
      <c r="J194" s="6">
        <f t="array" ref="J194">INDEX('raw data'!A:A,B194+4,1)</f>
        <v>1</v>
      </c>
      <c r="K194" s="25">
        <f t="array" ref="K194">INDEX('raw data'!A:A,B194+2,1)</f>
        <v>3</v>
      </c>
      <c r="L194" s="6" t="str">
        <f t="array" ref="L194">INDEX('raw data'!A:A,B194-1,1)</f>
        <v>Marousi</v>
      </c>
      <c r="M194" s="9">
        <f t="shared" ca="1" si="0"/>
        <v>1</v>
      </c>
      <c r="N194" s="6" t="str">
        <f t="shared" si="1"/>
        <v>Dervenakion, Marousi, Athens</v>
      </c>
      <c r="O194" s="6" t="str">
        <f t="array" ref="O194">INDEX('raw data'!A:A,B194+9,1)</f>
        <v>Available 09 Aug 2026</v>
      </c>
      <c r="P194" s="17">
        <v>46243</v>
      </c>
      <c r="Q194">
        <f>_xlfn.XLOOKUP(A194, locations!A:A, locations!F:F, "NULL")</f>
        <v>38.041532199999999</v>
      </c>
      <c r="R194">
        <f>_xlfn.XLOOKUP(A194, locations!A:A, locations!G:G, "Not found")</f>
        <v>23.8079942</v>
      </c>
    </row>
    <row r="195" spans="1:18" ht="13">
      <c r="A195" s="11" t="s">
        <v>273</v>
      </c>
      <c r="B195" s="11">
        <f>MATCH(A195,'raw data'!A:A,0)</f>
        <v>775</v>
      </c>
      <c r="C195" s="21">
        <f t="array" ref="C195">INDEX('raw data'!A:A,B195+6,1)</f>
        <v>2610</v>
      </c>
      <c r="D195" s="7" t="str">
        <f t="array" ref="D195">INDEX('raw data'!A:A,B195+8,1)</f>
        <v>incl. utilities</v>
      </c>
      <c r="E195" s="7" t="str">
        <f t="array" ref="E195">INDEX('raw data'!A:A,B195-2,1)</f>
        <v>Eolou,</v>
      </c>
      <c r="F195" s="6" t="str">
        <f t="array" ref="F195">INDEX('raw data'!A:A,B195-1,1)</f>
        <v>Palaio Faliro</v>
      </c>
      <c r="G195" s="12">
        <f t="array" ref="G195">INDEX('raw data'!A:A,B195+6,1)</f>
        <v>2610</v>
      </c>
      <c r="H195" s="25">
        <f ca="1">IFERROR(__xludf.DUMMYFUNCTION("split(G203,"" "")"),2610)</f>
        <v>2610</v>
      </c>
      <c r="J195" s="6">
        <f t="array" ref="J195">INDEX('raw data'!A:A,B195+4,1)</f>
        <v>1</v>
      </c>
      <c r="K195" s="25">
        <f t="array" ref="K195">INDEX('raw data'!A:A,B195+2,1)</f>
        <v>1</v>
      </c>
      <c r="L195" s="6" t="str">
        <f t="array" ref="L195">INDEX('raw data'!A:A,B195-1,1)</f>
        <v>Palaio Faliro</v>
      </c>
      <c r="M195" s="9">
        <f t="shared" ca="1" si="0"/>
        <v>1</v>
      </c>
      <c r="N195" s="6" t="str">
        <f t="shared" si="1"/>
        <v>Eolou, Palaio Faliro, Athens</v>
      </c>
      <c r="O195" s="6" t="str">
        <f t="array" ref="O195">INDEX('raw data'!A:A,B195+9,1)</f>
        <v>Available 24 Oct 2024</v>
      </c>
      <c r="P195" s="17">
        <v>45589</v>
      </c>
      <c r="Q195">
        <f>_xlfn.XLOOKUP(A195, locations!A:A, locations!F:F, "NULL")</f>
        <v>37.929636100000003</v>
      </c>
      <c r="R195">
        <f>_xlfn.XLOOKUP(A195, locations!A:A, locations!G:G, "Not found")</f>
        <v>23.693177599999999</v>
      </c>
    </row>
    <row r="196" spans="1:18" ht="13">
      <c r="A196" s="11" t="s">
        <v>4694</v>
      </c>
      <c r="B196" s="11">
        <f>MATCH(A196,'raw data'!A:A,0)</f>
        <v>5092</v>
      </c>
      <c r="C196" s="21">
        <f t="array" ref="C196">INDEX('raw data'!A:A,B196+6,1)</f>
        <v>1210</v>
      </c>
      <c r="D196" s="7" t="str">
        <f t="array" ref="D196">INDEX('raw data'!A:A,B196+8,1)</f>
        <v>incl. utilities</v>
      </c>
      <c r="E196" s="7" t="str">
        <f t="array" ref="E196">INDEX('raw data'!A:A,B196-2,1)</f>
        <v>Mavromichali,</v>
      </c>
      <c r="F196" s="6" t="str">
        <f t="array" ref="F196">INDEX('raw data'!A:A,B196-1,1)</f>
        <v>Historic Center</v>
      </c>
      <c r="G196" s="12">
        <f t="array" ref="G196">INDEX('raw data'!A:A,B196+6,1)</f>
        <v>1210</v>
      </c>
      <c r="H196" s="25">
        <f ca="1">IFERROR(__xludf.DUMMYFUNCTION("split(G204,"" "")"),1210)</f>
        <v>1210</v>
      </c>
      <c r="J196" s="6">
        <f t="array" ref="J196">INDEX('raw data'!A:A,B196+4,1)</f>
        <v>1</v>
      </c>
      <c r="K196" s="25" t="str">
        <f t="array" ref="K196">INDEX('raw data'!A:A,B196+2,1)</f>
        <v>Studio</v>
      </c>
      <c r="L196" s="6" t="str">
        <f t="array" ref="L196">INDEX('raw data'!A:A,B196-1,1)</f>
        <v>Historic Center</v>
      </c>
      <c r="M196" s="9">
        <f t="shared" ca="1" si="0"/>
        <v>1</v>
      </c>
      <c r="N196" s="6" t="str">
        <f t="shared" si="1"/>
        <v>Mavromichali, Historic Center, Athens</v>
      </c>
      <c r="O196" s="6" t="str">
        <f t="array" ref="O196">INDEX('raw data'!A:A,B196+9,1)</f>
        <v>Available 28 Dec 2024</v>
      </c>
      <c r="P196" s="17">
        <v>45654</v>
      </c>
      <c r="Q196">
        <f>_xlfn.XLOOKUP(A196, locations!A:A, locations!F:F, "NULL")</f>
        <v>37.983809600000001</v>
      </c>
      <c r="R196">
        <f>_xlfn.XLOOKUP(A196, locations!A:A, locations!G:G, "Not found")</f>
        <v>23.727538800000001</v>
      </c>
    </row>
    <row r="197" spans="1:18" ht="13">
      <c r="A197" s="11" t="s">
        <v>276</v>
      </c>
      <c r="B197" s="11">
        <f>MATCH(A197,'raw data'!A:A,0)</f>
        <v>10911</v>
      </c>
      <c r="C197" s="21">
        <f t="array" ref="C197">INDEX('raw data'!A:A,B197+6,1)</f>
        <v>1070</v>
      </c>
      <c r="D197" s="7" t="str">
        <f t="array" ref="D197">INDEX('raw data'!A:A,B197+8,1)</f>
        <v>incl. utilities</v>
      </c>
      <c r="E197" s="7" t="str">
        <f t="array" ref="E197">INDEX('raw data'!A:A,B197-2,1)</f>
        <v>Mavromichali,</v>
      </c>
      <c r="F197" s="6" t="str">
        <f t="array" ref="F197">INDEX('raw data'!A:A,B197-1,1)</f>
        <v>Historic Center</v>
      </c>
      <c r="G197" s="12">
        <f t="array" ref="G197">INDEX('raw data'!A:A,B197+6,1)</f>
        <v>1070</v>
      </c>
      <c r="H197" s="25">
        <f ca="1">IFERROR(__xludf.DUMMYFUNCTION("split(G205,"" "")"),1070)</f>
        <v>1070</v>
      </c>
      <c r="J197" s="6">
        <f t="array" ref="J197">INDEX('raw data'!A:A,B197+4,1)</f>
        <v>1</v>
      </c>
      <c r="K197" s="25">
        <f t="array" ref="K197">INDEX('raw data'!A:A,B197+2,1)</f>
        <v>1</v>
      </c>
      <c r="L197" s="6" t="str">
        <f t="array" ref="L197">INDEX('raw data'!A:A,B197-1,1)</f>
        <v>Historic Center</v>
      </c>
      <c r="M197" s="9">
        <f t="shared" ca="1" si="0"/>
        <v>1</v>
      </c>
      <c r="N197" s="6" t="str">
        <f t="shared" si="1"/>
        <v>Mavromichali, Historic Center, Athens</v>
      </c>
      <c r="O197" s="6" t="str">
        <f t="array" ref="O197">INDEX('raw data'!A:A,B197+9,1)</f>
        <v>Available 09 Mar 2025</v>
      </c>
      <c r="P197" s="17">
        <v>45725</v>
      </c>
      <c r="Q197">
        <f>_xlfn.XLOOKUP(A197, locations!A:A, locations!F:F, "NULL")</f>
        <v>37.983809600000001</v>
      </c>
      <c r="R197">
        <f>_xlfn.XLOOKUP(A197, locations!A:A, locations!G:G, "Not found")</f>
        <v>23.727538800000001</v>
      </c>
    </row>
    <row r="198" spans="1:18" ht="13">
      <c r="A198" s="11" t="s">
        <v>1206</v>
      </c>
      <c r="B198" s="11">
        <f>MATCH(A198,'raw data'!A:A,0)</f>
        <v>1033</v>
      </c>
      <c r="C198" s="21">
        <f t="array" ref="C198">INDEX('raw data'!A:A,B198+6,1)</f>
        <v>3890</v>
      </c>
      <c r="D198" s="7" t="str">
        <f t="array" ref="D198">INDEX('raw data'!A:A,B198+8,1)</f>
        <v>incl. utilities</v>
      </c>
      <c r="E198" s="7" t="str">
        <f t="array" ref="E198">INDEX('raw data'!A:A,B198-2,1)</f>
        <v>Mark. Mousourou,</v>
      </c>
      <c r="F198" s="6" t="str">
        <f t="array" ref="F198">INDEX('raw data'!A:A,B198-1,1)</f>
        <v>Mets-Kallimarmaro</v>
      </c>
      <c r="G198" s="12">
        <f t="array" ref="G198">INDEX('raw data'!A:A,B198+6,1)</f>
        <v>3890</v>
      </c>
      <c r="H198" s="25">
        <f ca="1">IFERROR(__xludf.DUMMYFUNCTION("split(G206,"" "")"),3890)</f>
        <v>3890</v>
      </c>
      <c r="J198" s="6">
        <f t="array" ref="J198">INDEX('raw data'!A:A,B198+4,1)</f>
        <v>1</v>
      </c>
      <c r="K198" s="25">
        <f t="array" ref="K198">INDEX('raw data'!A:A,B198+2,1)</f>
        <v>2</v>
      </c>
      <c r="L198" s="6" t="str">
        <f t="array" ref="L198">INDEX('raw data'!A:A,B198-1,1)</f>
        <v>Mets-Kallimarmaro</v>
      </c>
      <c r="M198" s="9">
        <f t="shared" ca="1" si="0"/>
        <v>1</v>
      </c>
      <c r="N198" s="6" t="str">
        <f t="shared" si="1"/>
        <v>Mark. Mousourou, Mets-Kallimarmaro, Athens</v>
      </c>
      <c r="O198" s="6" t="str">
        <f t="array" ref="O198">INDEX('raw data'!A:A,B198+9,1)</f>
        <v>Available 01 Nov 2024</v>
      </c>
      <c r="P198" s="17">
        <v>45597</v>
      </c>
      <c r="Q198">
        <f>_xlfn.XLOOKUP(A198, locations!A:A, locations!F:F, "NULL")</f>
        <v>37.965924399999999</v>
      </c>
      <c r="R198">
        <f>_xlfn.XLOOKUP(A198, locations!A:A, locations!G:G, "Not found")</f>
        <v>23.738309099999999</v>
      </c>
    </row>
    <row r="199" spans="1:18" ht="13">
      <c r="A199" s="11" t="s">
        <v>4696</v>
      </c>
      <c r="B199" s="11">
        <f>MATCH(A199,'raw data'!A:A,0)</f>
        <v>920</v>
      </c>
      <c r="C199" s="21">
        <f t="array" ref="C199">INDEX('raw data'!A:A,B199+6,1)</f>
        <v>1520</v>
      </c>
      <c r="D199" s="7" t="str">
        <f t="array" ref="D199">INDEX('raw data'!A:A,B199+8,1)</f>
        <v>incl. utilities</v>
      </c>
      <c r="E199" s="7" t="str">
        <f t="array" ref="E199">INDEX('raw data'!A:A,B199-2,1)</f>
        <v>Eolou,</v>
      </c>
      <c r="F199" s="6" t="str">
        <f t="array" ref="F199">INDEX('raw data'!A:A,B199-1,1)</f>
        <v>Palaio Faliro</v>
      </c>
      <c r="G199" s="12">
        <f t="array" ref="G199">INDEX('raw data'!A:A,B199+6,1)</f>
        <v>1520</v>
      </c>
      <c r="H199" s="25">
        <f ca="1">IFERROR(__xludf.DUMMYFUNCTION("split(G207,"" "")"),1520)</f>
        <v>1520</v>
      </c>
      <c r="J199" s="6">
        <f t="array" ref="J199">INDEX('raw data'!A:A,B199+4,1)</f>
        <v>1</v>
      </c>
      <c r="K199" s="25" t="str">
        <f t="array" ref="K199">INDEX('raw data'!A:A,B199+2,1)</f>
        <v>Studio</v>
      </c>
      <c r="L199" s="6" t="str">
        <f t="array" ref="L199">INDEX('raw data'!A:A,B199-1,1)</f>
        <v>Palaio Faliro</v>
      </c>
      <c r="M199" s="9">
        <f t="shared" ca="1" si="0"/>
        <v>1</v>
      </c>
      <c r="N199" s="6" t="str">
        <f t="shared" si="1"/>
        <v>Eolou, Palaio Faliro, Athens</v>
      </c>
      <c r="O199" s="6" t="str">
        <f t="array" ref="O199">INDEX('raw data'!A:A,B199+9,1)</f>
        <v>Available 29 Oct 2024</v>
      </c>
      <c r="P199" s="17">
        <v>45594</v>
      </c>
      <c r="Q199">
        <f>_xlfn.XLOOKUP(A199, locations!A:A, locations!F:F, "NULL")</f>
        <v>37.929636100000003</v>
      </c>
      <c r="R199">
        <f>_xlfn.XLOOKUP(A199, locations!A:A, locations!G:G, "Not found")</f>
        <v>23.693177599999999</v>
      </c>
    </row>
    <row r="200" spans="1:18" ht="13">
      <c r="A200" s="11" t="s">
        <v>4698</v>
      </c>
      <c r="B200" s="11">
        <f>MATCH(A200,'raw data'!A:A,0)</f>
        <v>906</v>
      </c>
      <c r="C200" s="21">
        <f t="array" ref="C200">INDEX('raw data'!A:A,B200+6,1)</f>
        <v>1380</v>
      </c>
      <c r="D200" s="7" t="str">
        <f t="array" ref="D200">INDEX('raw data'!A:A,B200+8,1)</f>
        <v>incl. utilities</v>
      </c>
      <c r="E200" s="7" t="str">
        <f t="array" ref="E200">INDEX('raw data'!A:A,B200-2,1)</f>
        <v>Karneadou Street,</v>
      </c>
      <c r="F200" s="6" t="str">
        <f t="array" ref="F200">INDEX('raw data'!A:A,B200-1,1)</f>
        <v>Kolonaki</v>
      </c>
      <c r="G200" s="12">
        <f t="array" ref="G200">INDEX('raw data'!A:A,B200+6,1)</f>
        <v>1380</v>
      </c>
      <c r="H200" s="25">
        <f ca="1">IFERROR(__xludf.DUMMYFUNCTION("split(G208,"" "")"),1380)</f>
        <v>1380</v>
      </c>
      <c r="J200" s="6">
        <f t="array" ref="J200">INDEX('raw data'!A:A,B200+4,1)</f>
        <v>1</v>
      </c>
      <c r="K200" s="25" t="str">
        <f t="array" ref="K200">INDEX('raw data'!A:A,B200+2,1)</f>
        <v>Studio</v>
      </c>
      <c r="L200" s="6" t="str">
        <f t="array" ref="L200">INDEX('raw data'!A:A,B200-1,1)</f>
        <v>Kolonaki</v>
      </c>
      <c r="M200" s="9">
        <f t="shared" ca="1" si="0"/>
        <v>1</v>
      </c>
      <c r="N200" s="6" t="str">
        <f t="shared" si="1"/>
        <v>Karneadou Street, Kolonaki, Athens</v>
      </c>
      <c r="O200" s="6" t="str">
        <f t="array" ref="O200">INDEX('raw data'!A:A,B200+9,1)</f>
        <v>Available 29 Oct 2024</v>
      </c>
      <c r="P200" s="17">
        <v>45594</v>
      </c>
      <c r="Q200">
        <f>_xlfn.XLOOKUP(A200, locations!A:A, locations!F:F, "NULL")</f>
        <v>37.977016999999996</v>
      </c>
      <c r="R200">
        <f>_xlfn.XLOOKUP(A200, locations!A:A, locations!G:G, "Not found")</f>
        <v>23.744546400000001</v>
      </c>
    </row>
    <row r="201" spans="1:18" ht="13">
      <c r="A201" s="11" t="s">
        <v>1209</v>
      </c>
      <c r="B201" s="11">
        <f>MATCH(A201,'raw data'!A:A,0)</f>
        <v>21147</v>
      </c>
      <c r="C201" s="21">
        <f t="array" ref="C201">INDEX('raw data'!A:A,B201+8,1)</f>
        <v>1590</v>
      </c>
      <c r="D201" s="7" t="str">
        <f t="array" ref="D201">INDEX('raw data'!A:A,B201+11,1)</f>
        <v>excl. utilities</v>
      </c>
      <c r="E201" s="7" t="str">
        <f t="array" ref="E201">INDEX('raw data'!A:A,B201-2,1)</f>
        <v>Idras,</v>
      </c>
      <c r="F201" s="6" t="str">
        <f t="array" ref="F201">INDEX('raw data'!A:A,B201-1,1)</f>
        <v>Agia Paraskevi</v>
      </c>
      <c r="G201" s="6" t="str">
        <f t="array" ref="G201">INDEX('raw data'!A:A,B201+6,1)</f>
        <v>97 m²</v>
      </c>
      <c r="H201" s="25">
        <f ca="1">IFERROR(__xludf.DUMMYFUNCTION("split(G209,"" "")"),97)</f>
        <v>97</v>
      </c>
      <c r="I201" s="6" t="str">
        <f ca="1">IFERROR(__xludf.DUMMYFUNCTION("""COMPUTED_VALUE"""),"m²")</f>
        <v>m²</v>
      </c>
      <c r="J201" s="6">
        <f t="array" ref="J201">INDEX('raw data'!A:A,B201+4,1)</f>
        <v>2</v>
      </c>
      <c r="K201" s="25">
        <f t="array" ref="K201">INDEX('raw data'!A:A,B201+2,1)</f>
        <v>2</v>
      </c>
      <c r="L201" s="6" t="str">
        <f t="array" ref="L201">INDEX('raw data'!A:A,B201-1,1)</f>
        <v>Agia Paraskevi</v>
      </c>
      <c r="M201" s="9">
        <f t="shared" ca="1" si="0"/>
        <v>16.391752577319586</v>
      </c>
      <c r="N201" s="6" t="str">
        <f t="shared" si="1"/>
        <v>Idras, Agia Paraskevi, Athens</v>
      </c>
      <c r="O201" s="6" t="str">
        <f t="array" ref="O201">INDEX('raw data'!A:A,B201+12,1)</f>
        <v>Available 31 Oct 2025</v>
      </c>
      <c r="P201" s="17">
        <v>45961</v>
      </c>
      <c r="Q201">
        <f>_xlfn.XLOOKUP(A201, locations!A:A, locations!F:F, "NULL")</f>
        <v>38.011171900000001</v>
      </c>
      <c r="R201">
        <f>_xlfn.XLOOKUP(A201, locations!A:A, locations!G:G, "Not found")</f>
        <v>23.833342500000001</v>
      </c>
    </row>
    <row r="202" spans="1:18" ht="13">
      <c r="A202" s="11" t="s">
        <v>278</v>
      </c>
      <c r="B202" s="11">
        <f>MATCH(A202,'raw data'!A:A,0)</f>
        <v>950</v>
      </c>
      <c r="C202" s="21">
        <f t="array" ref="C202">INDEX('raw data'!A:A,B202+8,1)</f>
        <v>830</v>
      </c>
      <c r="D202" s="7" t="str">
        <f t="array" ref="D202">INDEX('raw data'!A:A,B202+11,1)</f>
        <v>excl. utilities</v>
      </c>
      <c r="E202" s="7" t="str">
        <f t="array" ref="E202">INDEX('raw data'!A:A,B202-2,1)</f>
        <v>Zaimi I,</v>
      </c>
      <c r="F202" s="6" t="str">
        <f t="array" ref="F202">INDEX('raw data'!A:A,B202-1,1)</f>
        <v>Palaio Faliro</v>
      </c>
      <c r="G202" s="6" t="str">
        <f t="array" ref="G202">INDEX('raw data'!A:A,B202+6,1)</f>
        <v>60 m²</v>
      </c>
      <c r="H202" s="25">
        <f ca="1">IFERROR(__xludf.DUMMYFUNCTION("split(G210,"" "")"),60)</f>
        <v>60</v>
      </c>
      <c r="I202" s="6" t="str">
        <f ca="1">IFERROR(__xludf.DUMMYFUNCTION("""COMPUTED_VALUE"""),"m²")</f>
        <v>m²</v>
      </c>
      <c r="J202" s="6">
        <f t="array" ref="J202">INDEX('raw data'!A:A,B202+4,1)</f>
        <v>1</v>
      </c>
      <c r="K202" s="25">
        <f t="array" ref="K202">INDEX('raw data'!A:A,B202+2,1)</f>
        <v>1</v>
      </c>
      <c r="L202" s="6" t="str">
        <f t="array" ref="L202">INDEX('raw data'!A:A,B202-1,1)</f>
        <v>Palaio Faliro</v>
      </c>
      <c r="M202" s="9">
        <f t="shared" ca="1" si="0"/>
        <v>13.833333333333334</v>
      </c>
      <c r="N202" s="6" t="str">
        <f t="shared" si="1"/>
        <v>Zaimi I, Palaio Faliro, Athens</v>
      </c>
      <c r="O202" s="6" t="str">
        <f t="array" ref="O202">INDEX('raw data'!A:A,B202+12,1)</f>
        <v>Available 31 Oct 2024</v>
      </c>
      <c r="P202" s="17">
        <v>45596</v>
      </c>
      <c r="Q202">
        <f>_xlfn.XLOOKUP(A202, locations!A:A, locations!F:F, "NULL")</f>
        <v>37.927778000000004</v>
      </c>
      <c r="R202">
        <f>_xlfn.XLOOKUP(A202, locations!A:A, locations!G:G, "Not found")</f>
        <v>23.703625599999999</v>
      </c>
    </row>
    <row r="203" spans="1:18" ht="13">
      <c r="A203" s="11" t="s">
        <v>1212</v>
      </c>
      <c r="B203" s="11">
        <f>MATCH(A203,'raw data'!A:A,0)</f>
        <v>14870</v>
      </c>
      <c r="C203" s="21">
        <f t="array" ref="C203">INDEX('raw data'!A:A,B203+8,1)</f>
        <v>1250</v>
      </c>
      <c r="D203" s="7" t="str">
        <f t="array" ref="D203">INDEX('raw data'!A:A,B203+11,1)</f>
        <v>excl. utilities</v>
      </c>
      <c r="E203" s="7" t="str">
        <f t="array" ref="E203">INDEX('raw data'!A:A,B203-2,1)</f>
        <v>25is Martiou III,</v>
      </c>
      <c r="F203" s="6" t="str">
        <f t="array" ref="F203">INDEX('raw data'!A:A,B203-1,1)</f>
        <v>Vrilissia</v>
      </c>
      <c r="G203" s="6" t="str">
        <f t="array" ref="G203">INDEX('raw data'!A:A,B203+6,1)</f>
        <v>105 m²</v>
      </c>
      <c r="H203" s="25">
        <f ca="1">IFERROR(__xludf.DUMMYFUNCTION("split(G211,"" "")"),105)</f>
        <v>105</v>
      </c>
      <c r="I203" s="6" t="str">
        <f ca="1">IFERROR(__xludf.DUMMYFUNCTION("""COMPUTED_VALUE"""),"m²")</f>
        <v>m²</v>
      </c>
      <c r="J203" s="6" t="str">
        <f t="array" ref="J203">INDEX('raw data'!A:A,B203+4,1)</f>
        <v>1, 1 WC</v>
      </c>
      <c r="K203" s="25">
        <f t="array" ref="K203">INDEX('raw data'!A:A,B203+2,1)</f>
        <v>2</v>
      </c>
      <c r="L203" s="6" t="str">
        <f t="array" ref="L203">INDEX('raw data'!A:A,B203-1,1)</f>
        <v>Vrilissia</v>
      </c>
      <c r="M203" s="9">
        <f t="shared" ca="1" si="0"/>
        <v>11.904761904761905</v>
      </c>
      <c r="N203" s="6" t="str">
        <f t="shared" si="1"/>
        <v>25is Martiou III, Vrilissia, Athens</v>
      </c>
      <c r="O203" s="6" t="str">
        <f t="array" ref="O203">INDEX('raw data'!A:A,B203+12,1)</f>
        <v>Available 31 May 2025</v>
      </c>
      <c r="P203" s="17">
        <v>45808</v>
      </c>
      <c r="Q203">
        <f>_xlfn.XLOOKUP(A203, locations!A:A, locations!F:F, "NULL")</f>
        <v>38.0305739</v>
      </c>
      <c r="R203">
        <f>_xlfn.XLOOKUP(A203, locations!A:A, locations!G:G, "Not found")</f>
        <v>23.829077300000002</v>
      </c>
    </row>
    <row r="204" spans="1:18" ht="13">
      <c r="A204" s="11" t="s">
        <v>3305</v>
      </c>
      <c r="B204" s="11">
        <f>MATCH(A204,'raw data'!A:A,0)</f>
        <v>14887</v>
      </c>
      <c r="C204" s="21">
        <f t="array" ref="C204">INDEX('raw data'!A:A,B204+8,1)</f>
        <v>1320</v>
      </c>
      <c r="D204" s="7" t="str">
        <f t="array" ref="D204">INDEX('raw data'!A:A,B204+11,1)</f>
        <v>excl. utilities</v>
      </c>
      <c r="E204" s="7" t="str">
        <f t="array" ref="E204">INDEX('raw data'!A:A,B204-2,1)</f>
        <v>Levadias,</v>
      </c>
      <c r="F204" s="6" t="str">
        <f t="array" ref="F204">INDEX('raw data'!A:A,B204-1,1)</f>
        <v>Glyfada</v>
      </c>
      <c r="G204" s="6" t="str">
        <f t="array" ref="G204">INDEX('raw data'!A:A,B204+6,1)</f>
        <v>110 m²</v>
      </c>
      <c r="H204" s="25">
        <f ca="1">IFERROR(__xludf.DUMMYFUNCTION("split(G212,"" "")"),110)</f>
        <v>110</v>
      </c>
      <c r="I204" s="6" t="str">
        <f ca="1">IFERROR(__xludf.DUMMYFUNCTION("""COMPUTED_VALUE"""),"m²")</f>
        <v>m²</v>
      </c>
      <c r="J204" s="6">
        <f t="array" ref="J204">INDEX('raw data'!A:A,B204+4,1)</f>
        <v>2</v>
      </c>
      <c r="K204" s="25">
        <f t="array" ref="K204">INDEX('raw data'!A:A,B204+2,1)</f>
        <v>3</v>
      </c>
      <c r="L204" s="6" t="str">
        <f t="array" ref="L204">INDEX('raw data'!A:A,B204-1,1)</f>
        <v>Glyfada</v>
      </c>
      <c r="M204" s="9">
        <f t="shared" ca="1" si="0"/>
        <v>12</v>
      </c>
      <c r="N204" s="6" t="str">
        <f t="shared" si="1"/>
        <v>Levadias, Glyfada, Athens</v>
      </c>
      <c r="O204" s="6" t="str">
        <f t="array" ref="O204">INDEX('raw data'!A:A,B204+12,1)</f>
        <v>Available 31 May 2025</v>
      </c>
      <c r="P204" s="17">
        <v>45808</v>
      </c>
      <c r="Q204">
        <f>_xlfn.XLOOKUP(A204, locations!A:A, locations!F:F, "NULL")</f>
        <v>37.986277899999997</v>
      </c>
      <c r="R204">
        <f>_xlfn.XLOOKUP(A204, locations!A:A, locations!G:G, "Not found")</f>
        <v>23.768248</v>
      </c>
    </row>
    <row r="205" spans="1:18" ht="13">
      <c r="A205" s="11" t="s">
        <v>3308</v>
      </c>
      <c r="B205" s="11">
        <f>MATCH(A205,'raw data'!A:A,0)</f>
        <v>14920</v>
      </c>
      <c r="C205" s="21">
        <f t="array" ref="C205">INDEX('raw data'!A:A,B205+8,1)</f>
        <v>2170</v>
      </c>
      <c r="D205" s="7" t="str">
        <f t="array" ref="D205">INDEX('raw data'!A:A,B205+11,1)</f>
        <v>excl. utilities</v>
      </c>
      <c r="E205" s="7" t="str">
        <f t="array" ref="E205">INDEX('raw data'!A:A,B205-2,1)</f>
        <v>Pentelis III,</v>
      </c>
      <c r="F205" s="6" t="str">
        <f t="array" ref="F205">INDEX('raw data'!A:A,B205-1,1)</f>
        <v>Kifisia</v>
      </c>
      <c r="G205" s="6" t="str">
        <f t="array" ref="G205">INDEX('raw data'!A:A,B205+6,1)</f>
        <v>150 m²</v>
      </c>
      <c r="H205" s="25">
        <f ca="1">IFERROR(__xludf.DUMMYFUNCTION("split(G213,"" "")"),150)</f>
        <v>150</v>
      </c>
      <c r="I205" s="6" t="str">
        <f ca="1">IFERROR(__xludf.DUMMYFUNCTION("""COMPUTED_VALUE"""),"m²")</f>
        <v>m²</v>
      </c>
      <c r="J205" s="6" t="str">
        <f t="array" ref="J205">INDEX('raw data'!A:A,B205+4,1)</f>
        <v>1, 1 WC</v>
      </c>
      <c r="K205" s="25">
        <f t="array" ref="K205">INDEX('raw data'!A:A,B205+2,1)</f>
        <v>3</v>
      </c>
      <c r="L205" s="6" t="str">
        <f t="array" ref="L205">INDEX('raw data'!A:A,B205-1,1)</f>
        <v>Kifisia</v>
      </c>
      <c r="M205" s="9">
        <f t="shared" ca="1" si="0"/>
        <v>14.466666666666667</v>
      </c>
      <c r="N205" s="6" t="str">
        <f t="shared" si="1"/>
        <v>Pentelis III, Kifisia, Athens</v>
      </c>
      <c r="O205" s="6" t="str">
        <f t="array" ref="O205">INDEX('raw data'!A:A,B205+12,1)</f>
        <v>Available 31 May 2025</v>
      </c>
      <c r="P205" s="17">
        <v>45808</v>
      </c>
      <c r="Q205">
        <f>_xlfn.XLOOKUP(A205, locations!A:A, locations!F:F, "NULL")</f>
        <v>38.033262299999997</v>
      </c>
      <c r="R205">
        <f>_xlfn.XLOOKUP(A205, locations!A:A, locations!G:G, "Not found")</f>
        <v>23.822251000000001</v>
      </c>
    </row>
    <row r="206" spans="1:18" ht="13">
      <c r="A206" s="11" t="s">
        <v>1215</v>
      </c>
      <c r="B206" s="11">
        <f>MATCH(A206,'raw data'!A:A,0)</f>
        <v>11837</v>
      </c>
      <c r="C206" s="21">
        <f t="array" ref="C206">INDEX('raw data'!A:A,B206+8,1)</f>
        <v>1540</v>
      </c>
      <c r="D206" s="7" t="str">
        <f t="array" ref="D206">INDEX('raw data'!A:A,B206+11,1)</f>
        <v>excl. utilities</v>
      </c>
      <c r="E206" s="7" t="str">
        <f t="array" ref="E206">INDEX('raw data'!A:A,B206-2,1)</f>
        <v>Adamon I,</v>
      </c>
      <c r="F206" s="6" t="str">
        <f t="array" ref="F206">INDEX('raw data'!A:A,B206-1,1)</f>
        <v>Kifisia</v>
      </c>
      <c r="G206" s="6" t="str">
        <f t="array" ref="G206">INDEX('raw data'!A:A,B206+6,1)</f>
        <v>115 m²</v>
      </c>
      <c r="H206" s="25">
        <f ca="1">IFERROR(__xludf.DUMMYFUNCTION("split(G214,"" "")"),115)</f>
        <v>115</v>
      </c>
      <c r="I206" s="6" t="str">
        <f ca="1">IFERROR(__xludf.DUMMYFUNCTION("""COMPUTED_VALUE"""),"m²")</f>
        <v>m²</v>
      </c>
      <c r="J206" s="6" t="str">
        <f t="array" ref="J206">INDEX('raw data'!A:A,B206+4,1)</f>
        <v>1, 1 WC</v>
      </c>
      <c r="K206" s="25">
        <f t="array" ref="K206">INDEX('raw data'!A:A,B206+2,1)</f>
        <v>2</v>
      </c>
      <c r="L206" s="6" t="str">
        <f t="array" ref="L206">INDEX('raw data'!A:A,B206-1,1)</f>
        <v>Kifisia</v>
      </c>
      <c r="M206" s="9">
        <f t="shared" ca="1" si="0"/>
        <v>13.391304347826088</v>
      </c>
      <c r="N206" s="6" t="str">
        <f t="shared" si="1"/>
        <v>Adamon I, Kifisia, Athens</v>
      </c>
      <c r="O206" s="6" t="str">
        <f t="array" ref="O206">INDEX('raw data'!A:A,B206+12,1)</f>
        <v>Available 31 Mar 2025</v>
      </c>
      <c r="P206" s="17">
        <v>45747</v>
      </c>
      <c r="Q206">
        <f>_xlfn.XLOOKUP(A206, locations!A:A, locations!F:F, "NULL")</f>
        <v>38.091125300000002</v>
      </c>
      <c r="R206">
        <f>_xlfn.XLOOKUP(A206, locations!A:A, locations!G:G, "Not found")</f>
        <v>23.8071661</v>
      </c>
    </row>
    <row r="207" spans="1:18" ht="13">
      <c r="A207" s="11" t="s">
        <v>1218</v>
      </c>
      <c r="B207" s="11">
        <f>MATCH(A207,'raw data'!A:A,0)</f>
        <v>18297</v>
      </c>
      <c r="C207" s="21">
        <f t="array" ref="C207">INDEX('raw data'!A:A,B207+8,1)</f>
        <v>1280</v>
      </c>
      <c r="D207" s="7" t="str">
        <f t="array" ref="D207">INDEX('raw data'!A:A,B207+11,1)</f>
        <v>excl. utilities</v>
      </c>
      <c r="E207" s="7" t="str">
        <f t="array" ref="E207">INDEX('raw data'!A:A,B207-2,1)</f>
        <v>Xenokratous IX,</v>
      </c>
      <c r="F207" s="6" t="str">
        <f t="array" ref="F207">INDEX('raw data'!A:A,B207-1,1)</f>
        <v>Kolonaki</v>
      </c>
      <c r="G207" s="6" t="str">
        <f t="array" ref="G207">INDEX('raw data'!A:A,B207+6,1)</f>
        <v>80 m²</v>
      </c>
      <c r="H207" s="25">
        <f ca="1">IFERROR(__xludf.DUMMYFUNCTION("split(G215,"" "")"),80)</f>
        <v>80</v>
      </c>
      <c r="I207" s="6" t="str">
        <f ca="1">IFERROR(__xludf.DUMMYFUNCTION("""COMPUTED_VALUE"""),"m²")</f>
        <v>m²</v>
      </c>
      <c r="J207" s="6">
        <f t="array" ref="J207">INDEX('raw data'!A:A,B207+4,1)</f>
        <v>2</v>
      </c>
      <c r="K207" s="25">
        <f t="array" ref="K207">INDEX('raw data'!A:A,B207+2,1)</f>
        <v>2</v>
      </c>
      <c r="L207" s="6" t="str">
        <f t="array" ref="L207">INDEX('raw data'!A:A,B207-1,1)</f>
        <v>Kolonaki</v>
      </c>
      <c r="M207" s="9">
        <f t="shared" ca="1" si="0"/>
        <v>16</v>
      </c>
      <c r="N207" s="6" t="str">
        <f t="shared" si="1"/>
        <v>Xenokratous IX, Kolonaki, Athens</v>
      </c>
      <c r="O207" s="6" t="str">
        <f t="array" ref="O207">INDEX('raw data'!A:A,B207+12,1)</f>
        <v>Available 31 Jul 2025</v>
      </c>
      <c r="P207" s="17">
        <v>45869</v>
      </c>
      <c r="Q207">
        <f>_xlfn.XLOOKUP(A207, locations!A:A, locations!F:F, "NULL")</f>
        <v>37.979425599999999</v>
      </c>
      <c r="R207">
        <f>_xlfn.XLOOKUP(A207, locations!A:A, locations!G:G, "Not found")</f>
        <v>23.745690199999999</v>
      </c>
    </row>
    <row r="208" spans="1:18" ht="13">
      <c r="A208" s="11" t="s">
        <v>4588</v>
      </c>
      <c r="B208" s="11">
        <f>MATCH(A208,'raw data'!A:A,0)</f>
        <v>18314</v>
      </c>
      <c r="C208" s="21">
        <f t="array" ref="C208">INDEX('raw data'!A:A,B208+8,1)</f>
        <v>1940</v>
      </c>
      <c r="D208" s="7" t="str">
        <f t="array" ref="D208">INDEX('raw data'!A:A,B208+11,1)</f>
        <v>excl. utilities</v>
      </c>
      <c r="E208" s="7" t="str">
        <f t="array" ref="E208">INDEX('raw data'!A:A,B208-2,1)</f>
        <v>Vizantiou III,</v>
      </c>
      <c r="F208" s="6" t="str">
        <f t="array" ref="F208">INDEX('raw data'!A:A,B208-1,1)</f>
        <v>Chalandri</v>
      </c>
      <c r="G208" s="6" t="str">
        <f t="array" ref="G208">INDEX('raw data'!A:A,B208+6,1)</f>
        <v>190 m²</v>
      </c>
      <c r="H208" s="25">
        <f ca="1">IFERROR(__xludf.DUMMYFUNCTION("split(G216,"" "")"),190)</f>
        <v>190</v>
      </c>
      <c r="I208" s="6" t="str">
        <f ca="1">IFERROR(__xludf.DUMMYFUNCTION("""COMPUTED_VALUE"""),"m²")</f>
        <v>m²</v>
      </c>
      <c r="J208" s="6" t="str">
        <f t="array" ref="J208">INDEX('raw data'!A:A,B208+4,1)</f>
        <v>3, 1 WC</v>
      </c>
      <c r="K208" s="25">
        <f t="array" ref="K208">INDEX('raw data'!A:A,B208+2,1)</f>
        <v>4</v>
      </c>
      <c r="L208" s="6" t="str">
        <f t="array" ref="L208">INDEX('raw data'!A:A,B208-1,1)</f>
        <v>Chalandri</v>
      </c>
      <c r="M208" s="9">
        <f t="shared" ca="1" si="0"/>
        <v>10.210526315789474</v>
      </c>
      <c r="N208" s="6" t="str">
        <f t="shared" si="1"/>
        <v>Vizantiou III, Chalandri, Athens</v>
      </c>
      <c r="O208" s="6" t="str">
        <f t="array" ref="O208">INDEX('raw data'!A:A,B208+12,1)</f>
        <v>Available 31 Jul 2025</v>
      </c>
      <c r="P208" s="17">
        <v>45869</v>
      </c>
      <c r="Q208">
        <f>_xlfn.XLOOKUP(A208, locations!A:A, locations!F:F, "NULL")</f>
        <v>38.021421400000001</v>
      </c>
      <c r="R208">
        <f>_xlfn.XLOOKUP(A208, locations!A:A, locations!G:G, "Not found")</f>
        <v>23.798767900000001</v>
      </c>
    </row>
    <row r="209" spans="1:18" ht="13">
      <c r="A209" s="11" t="s">
        <v>3311</v>
      </c>
      <c r="B209" s="11">
        <f>MATCH(A209,'raw data'!A:A,0)</f>
        <v>8201</v>
      </c>
      <c r="C209" s="21">
        <f t="array" ref="C209">INDEX('raw data'!A:A,B209+8,1)</f>
        <v>2080</v>
      </c>
      <c r="D209" s="7" t="str">
        <f t="array" ref="D209">INDEX('raw data'!A:A,B209+11,1)</f>
        <v>excl. utilities</v>
      </c>
      <c r="E209" s="7" t="str">
        <f t="array" ref="E209">INDEX('raw data'!A:A,B209-2,1)</f>
        <v>Ethnarchou Makariou II,</v>
      </c>
      <c r="F209" s="6" t="str">
        <f t="array" ref="F209">INDEX('raw data'!A:A,B209-1,1)</f>
        <v>Alimos</v>
      </c>
      <c r="G209" s="6" t="str">
        <f t="array" ref="G209">INDEX('raw data'!A:A,B209+6,1)</f>
        <v>160 m²</v>
      </c>
      <c r="H209" s="25">
        <f ca="1">IFERROR(__xludf.DUMMYFUNCTION("split(G217,"" "")"),160)</f>
        <v>160</v>
      </c>
      <c r="I209" s="6" t="str">
        <f ca="1">IFERROR(__xludf.DUMMYFUNCTION("""COMPUTED_VALUE"""),"m²")</f>
        <v>m²</v>
      </c>
      <c r="J209" s="6" t="str">
        <f t="array" ref="J209">INDEX('raw data'!A:A,B209+4,1)</f>
        <v>1, 1 WC</v>
      </c>
      <c r="K209" s="25">
        <f t="array" ref="K209">INDEX('raw data'!A:A,B209+2,1)</f>
        <v>3</v>
      </c>
      <c r="L209" s="6" t="str">
        <f t="array" ref="L209">INDEX('raw data'!A:A,B209-1,1)</f>
        <v>Alimos</v>
      </c>
      <c r="M209" s="9">
        <f t="shared" ca="1" si="0"/>
        <v>13</v>
      </c>
      <c r="N209" s="6" t="str">
        <f t="shared" si="1"/>
        <v>Ethnarchou Makariou II, Alimos, Athens</v>
      </c>
      <c r="O209" s="6" t="str">
        <f t="array" ref="O209">INDEX('raw data'!A:A,B209+12,1)</f>
        <v>Available 31 Jan 2025</v>
      </c>
      <c r="P209" s="17">
        <v>45688</v>
      </c>
      <c r="Q209">
        <f>_xlfn.XLOOKUP(A209, locations!A:A, locations!F:F, "NULL")</f>
        <v>37.917720699999997</v>
      </c>
      <c r="R209">
        <f>_xlfn.XLOOKUP(A209, locations!A:A, locations!G:G, "Not found")</f>
        <v>23.706261999999999</v>
      </c>
    </row>
    <row r="210" spans="1:18" ht="13">
      <c r="A210" s="11" t="s">
        <v>1221</v>
      </c>
      <c r="B210" s="11">
        <f>MATCH(A210,'raw data'!A:A,0)</f>
        <v>22129</v>
      </c>
      <c r="C210" s="21">
        <f t="array" ref="C210">INDEX('raw data'!A:A,B210+8,1)</f>
        <v>1170</v>
      </c>
      <c r="D210" s="7" t="str">
        <f t="array" ref="D210">INDEX('raw data'!A:A,B210+11,1)</f>
        <v>excl. utilities</v>
      </c>
      <c r="E210" s="7" t="str">
        <f t="array" ref="E210">INDEX('raw data'!A:A,B210-2,1)</f>
        <v>Themidos,</v>
      </c>
      <c r="F210" s="6" t="str">
        <f t="array" ref="F210">INDEX('raw data'!A:A,B210-1,1)</f>
        <v>Marousi</v>
      </c>
      <c r="G210" s="6" t="str">
        <f t="array" ref="G210">INDEX('raw data'!A:A,B210+6,1)</f>
        <v>65 m²</v>
      </c>
      <c r="H210" s="25">
        <f ca="1">IFERROR(__xludf.DUMMYFUNCTION("split(G218,"" "")"),65)</f>
        <v>65</v>
      </c>
      <c r="I210" s="6" t="str">
        <f ca="1">IFERROR(__xludf.DUMMYFUNCTION("""COMPUTED_VALUE"""),"m²")</f>
        <v>m²</v>
      </c>
      <c r="J210" s="6">
        <f t="array" ref="J210">INDEX('raw data'!A:A,B210+4,1)</f>
        <v>1</v>
      </c>
      <c r="K210" s="25">
        <f t="array" ref="K210">INDEX('raw data'!A:A,B210+2,1)</f>
        <v>2</v>
      </c>
      <c r="L210" s="6" t="str">
        <f t="array" ref="L210">INDEX('raw data'!A:A,B210-1,1)</f>
        <v>Marousi</v>
      </c>
      <c r="M210" s="9">
        <f t="shared" ca="1" si="0"/>
        <v>18</v>
      </c>
      <c r="N210" s="6" t="str">
        <f t="shared" si="1"/>
        <v>Themidos, Marousi, Athens</v>
      </c>
      <c r="O210" s="6" t="str">
        <f t="array" ref="O210">INDEX('raw data'!A:A,B210+12,1)</f>
        <v>Available 31 Dec 2025</v>
      </c>
      <c r="P210" s="17">
        <v>46022</v>
      </c>
      <c r="Q210">
        <f>_xlfn.XLOOKUP(A210, locations!A:A, locations!F:F, "NULL")</f>
        <v>38.0523338</v>
      </c>
      <c r="R210">
        <f>_xlfn.XLOOKUP(A210, locations!A:A, locations!G:G, "Not found")</f>
        <v>23.802596999999999</v>
      </c>
    </row>
    <row r="211" spans="1:18" ht="13">
      <c r="A211" s="11" t="s">
        <v>281</v>
      </c>
      <c r="B211" s="11">
        <f>MATCH(A211,'raw data'!A:A,0)</f>
        <v>5157</v>
      </c>
      <c r="C211" s="21">
        <f t="array" ref="C211">INDEX('raw data'!A:A,B211+8,1)</f>
        <v>800</v>
      </c>
      <c r="D211" s="7" t="str">
        <f t="array" ref="D211">INDEX('raw data'!A:A,B211+11,1)</f>
        <v>excl. utilities</v>
      </c>
      <c r="E211" s="7" t="str">
        <f t="array" ref="E211">INDEX('raw data'!A:A,B211-2,1)</f>
        <v>Valtou I,</v>
      </c>
      <c r="F211" s="6" t="str">
        <f t="array" ref="F211">INDEX('raw data'!A:A,B211-1,1)</f>
        <v>Ampelokipoi</v>
      </c>
      <c r="G211" s="6" t="str">
        <f t="array" ref="G211">INDEX('raw data'!A:A,B211+6,1)</f>
        <v>50 m²</v>
      </c>
      <c r="H211" s="25">
        <f ca="1">IFERROR(__xludf.DUMMYFUNCTION("split(G219,"" "")"),50)</f>
        <v>50</v>
      </c>
      <c r="I211" s="6" t="str">
        <f ca="1">IFERROR(__xludf.DUMMYFUNCTION("""COMPUTED_VALUE"""),"m²")</f>
        <v>m²</v>
      </c>
      <c r="J211" s="6">
        <f t="array" ref="J211">INDEX('raw data'!A:A,B211+4,1)</f>
        <v>1</v>
      </c>
      <c r="K211" s="25">
        <f t="array" ref="K211">INDEX('raw data'!A:A,B211+2,1)</f>
        <v>1</v>
      </c>
      <c r="L211" s="6" t="str">
        <f t="array" ref="L211">INDEX('raw data'!A:A,B211-1,1)</f>
        <v>Ampelokipoi</v>
      </c>
      <c r="M211" s="9">
        <f t="shared" ca="1" si="0"/>
        <v>16</v>
      </c>
      <c r="N211" s="6" t="str">
        <f t="shared" si="1"/>
        <v>Valtou I, Ampelokipoi, Athens</v>
      </c>
      <c r="O211" s="6" t="str">
        <f t="array" ref="O211">INDEX('raw data'!A:A,B211+12,1)</f>
        <v>Available 31 Dec 2024</v>
      </c>
      <c r="P211" s="17">
        <v>45657</v>
      </c>
      <c r="Q211">
        <f>_xlfn.XLOOKUP(A211, locations!A:A, locations!F:F, "NULL")</f>
        <v>37.992040600000003</v>
      </c>
      <c r="R211">
        <f>_xlfn.XLOOKUP(A211, locations!A:A, locations!G:G, "Not found")</f>
        <v>23.7671694</v>
      </c>
    </row>
    <row r="212" spans="1:18" ht="13">
      <c r="A212" s="11" t="s">
        <v>284</v>
      </c>
      <c r="B212" s="11">
        <f>MATCH(A212,'raw data'!A:A,0)</f>
        <v>5174</v>
      </c>
      <c r="C212" s="21">
        <f t="array" ref="C212">INDEX('raw data'!A:A,B212+8,1)</f>
        <v>880</v>
      </c>
      <c r="D212" s="7" t="str">
        <f t="array" ref="D212">INDEX('raw data'!A:A,B212+11,1)</f>
        <v>excl. utilities</v>
      </c>
      <c r="E212" s="7" t="str">
        <f t="array" ref="E212">INDEX('raw data'!A:A,B212-2,1)</f>
        <v>Orminiou II,</v>
      </c>
      <c r="F212" s="6" t="str">
        <f t="array" ref="F212">INDEX('raw data'!A:A,B212-1,1)</f>
        <v>Vasilissis Sofias Avenue</v>
      </c>
      <c r="G212" s="6" t="str">
        <f t="array" ref="G212">INDEX('raw data'!A:A,B212+6,1)</f>
        <v>55 m²</v>
      </c>
      <c r="H212" s="25">
        <f ca="1">IFERROR(__xludf.DUMMYFUNCTION("split(G220,"" "")"),55)</f>
        <v>55</v>
      </c>
      <c r="I212" s="6" t="str">
        <f ca="1">IFERROR(__xludf.DUMMYFUNCTION("""COMPUTED_VALUE"""),"m²")</f>
        <v>m²</v>
      </c>
      <c r="J212" s="6" t="str">
        <f t="array" ref="J212">INDEX('raw data'!A:A,B212+4,1)</f>
        <v>1, 1 WC</v>
      </c>
      <c r="K212" s="25">
        <f t="array" ref="K212">INDEX('raw data'!A:A,B212+2,1)</f>
        <v>1</v>
      </c>
      <c r="L212" s="6" t="str">
        <f t="array" ref="L212">INDEX('raw data'!A:A,B212-1,1)</f>
        <v>Vasilissis Sofias Avenue</v>
      </c>
      <c r="M212" s="9">
        <f t="shared" ca="1" si="0"/>
        <v>16</v>
      </c>
      <c r="N212" s="6" t="str">
        <f t="shared" si="1"/>
        <v>Orminiou II, Vasilissis Sofias Avenue, Athens</v>
      </c>
      <c r="O212" s="6" t="str">
        <f t="array" ref="O212">INDEX('raw data'!A:A,B212+12,1)</f>
        <v>Available 31 Dec 2024</v>
      </c>
      <c r="P212" s="17">
        <v>45657</v>
      </c>
      <c r="Q212">
        <f>_xlfn.XLOOKUP(A212, locations!A:A, locations!F:F, "NULL")</f>
        <v>37.975368799999998</v>
      </c>
      <c r="R212">
        <f>_xlfn.XLOOKUP(A212, locations!A:A, locations!G:G, "Not found")</f>
        <v>23.742497499999999</v>
      </c>
    </row>
    <row r="213" spans="1:18" ht="13">
      <c r="A213" s="11" t="s">
        <v>1224</v>
      </c>
      <c r="B213" s="11">
        <f>MATCH(A213,'raw data'!A:A,0)</f>
        <v>5191</v>
      </c>
      <c r="C213" s="21">
        <f t="array" ref="C213">INDEX('raw data'!A:A,B213+8,1)</f>
        <v>1010</v>
      </c>
      <c r="D213" s="7" t="str">
        <f t="array" ref="D213">INDEX('raw data'!A:A,B213+11,1)</f>
        <v>excl. utilities</v>
      </c>
      <c r="E213" s="7" t="str">
        <f t="array" ref="E213">INDEX('raw data'!A:A,B213-2,1)</f>
        <v>Lefkon,</v>
      </c>
      <c r="F213" s="6" t="str">
        <f t="array" ref="F213">INDEX('raw data'!A:A,B213-1,1)</f>
        <v>Marousi</v>
      </c>
      <c r="G213" s="6" t="str">
        <f t="array" ref="G213">INDEX('raw data'!A:A,B213+6,1)</f>
        <v>55 m²</v>
      </c>
      <c r="H213" s="25">
        <f ca="1">IFERROR(__xludf.DUMMYFUNCTION("split(G221,"" "")"),55)</f>
        <v>55</v>
      </c>
      <c r="I213" s="6" t="str">
        <f ca="1">IFERROR(__xludf.DUMMYFUNCTION("""COMPUTED_VALUE"""),"m²")</f>
        <v>m²</v>
      </c>
      <c r="J213" s="6">
        <f t="array" ref="J213">INDEX('raw data'!A:A,B213+4,1)</f>
        <v>1</v>
      </c>
      <c r="K213" s="25">
        <f t="array" ref="K213">INDEX('raw data'!A:A,B213+2,1)</f>
        <v>2</v>
      </c>
      <c r="L213" s="6" t="str">
        <f t="array" ref="L213">INDEX('raw data'!A:A,B213-1,1)</f>
        <v>Marousi</v>
      </c>
      <c r="M213" s="9">
        <f t="shared" ca="1" si="0"/>
        <v>18.363636363636363</v>
      </c>
      <c r="N213" s="6" t="str">
        <f t="shared" si="1"/>
        <v>Lefkon, Marousi, Athens</v>
      </c>
      <c r="O213" s="6" t="str">
        <f t="array" ref="O213">INDEX('raw data'!A:A,B213+12,1)</f>
        <v>Available 31 Dec 2024</v>
      </c>
      <c r="P213" s="17">
        <v>45657</v>
      </c>
      <c r="Q213">
        <f>_xlfn.XLOOKUP(A213, locations!A:A, locations!F:F, "NULL")</f>
        <v>38.044970200000002</v>
      </c>
      <c r="R213">
        <f>_xlfn.XLOOKUP(A213, locations!A:A, locations!G:G, "Not found")</f>
        <v>23.815315300000002</v>
      </c>
    </row>
    <row r="214" spans="1:18" ht="13">
      <c r="A214" s="11" t="s">
        <v>3314</v>
      </c>
      <c r="B214" s="11">
        <f>MATCH(A214,'raw data'!A:A,0)</f>
        <v>5208</v>
      </c>
      <c r="C214" s="21">
        <f t="array" ref="C214">INDEX('raw data'!A:A,B214+8,1)</f>
        <v>2320</v>
      </c>
      <c r="D214" s="7" t="str">
        <f t="array" ref="D214">INDEX('raw data'!A:A,B214+11,1)</f>
        <v>excl. utilities</v>
      </c>
      <c r="E214" s="7" t="str">
        <f t="array" ref="E214">INDEX('raw data'!A:A,B214-2,1)</f>
        <v>Odisseos II,</v>
      </c>
      <c r="F214" s="6" t="str">
        <f t="array" ref="F214">INDEX('raw data'!A:A,B214-1,1)</f>
        <v>Politeia</v>
      </c>
      <c r="G214" s="6" t="str">
        <f t="array" ref="G214">INDEX('raw data'!A:A,B214+6,1)</f>
        <v>140 m²</v>
      </c>
      <c r="H214" s="25">
        <f ca="1">IFERROR(__xludf.DUMMYFUNCTION("split(G222,"" "")"),140)</f>
        <v>140</v>
      </c>
      <c r="I214" s="6" t="str">
        <f ca="1">IFERROR(__xludf.DUMMYFUNCTION("""COMPUTED_VALUE"""),"m²")</f>
        <v>m²</v>
      </c>
      <c r="J214" s="6">
        <f t="array" ref="J214">INDEX('raw data'!A:A,B214+4,1)</f>
        <v>2</v>
      </c>
      <c r="K214" s="25">
        <f t="array" ref="K214">INDEX('raw data'!A:A,B214+2,1)</f>
        <v>3</v>
      </c>
      <c r="L214" s="6" t="str">
        <f t="array" ref="L214">INDEX('raw data'!A:A,B214-1,1)</f>
        <v>Politeia</v>
      </c>
      <c r="M214" s="9">
        <f t="shared" ca="1" si="0"/>
        <v>16.571428571428573</v>
      </c>
      <c r="N214" s="6" t="str">
        <f t="shared" si="1"/>
        <v>Odisseos II, Politeia, Athens</v>
      </c>
      <c r="O214" s="6" t="str">
        <f t="array" ref="O214">INDEX('raw data'!A:A,B214+12,1)</f>
        <v>Available 31 Dec 2024</v>
      </c>
      <c r="P214" s="17">
        <v>45657</v>
      </c>
      <c r="Q214">
        <f>_xlfn.XLOOKUP(A214, locations!A:A, locations!F:F, "NULL")</f>
        <v>37.985678</v>
      </c>
      <c r="R214">
        <f>_xlfn.XLOOKUP(A214, locations!A:A, locations!G:G, "Not found")</f>
        <v>23.720182900000001</v>
      </c>
    </row>
    <row r="215" spans="1:18" ht="13">
      <c r="A215" s="11" t="s">
        <v>1227</v>
      </c>
      <c r="B215" s="11">
        <f>MATCH(A215,'raw data'!A:A,0)</f>
        <v>19531</v>
      </c>
      <c r="C215" s="21">
        <f t="array" ref="C215">INDEX('raw data'!A:A,B215+8,1)</f>
        <v>1230</v>
      </c>
      <c r="D215" s="7" t="str">
        <f t="array" ref="D215">INDEX('raw data'!A:A,B215+11,1)</f>
        <v>excl. utilities</v>
      </c>
      <c r="E215" s="7" t="str">
        <f t="array" ref="E215">INDEX('raw data'!A:A,B215-2,1)</f>
        <v>Thoukididou IV,</v>
      </c>
      <c r="F215" s="6" t="str">
        <f t="array" ref="F215">INDEX('raw data'!A:A,B215-1,1)</f>
        <v>Cholargos</v>
      </c>
      <c r="G215" s="6" t="str">
        <f t="array" ref="G215">INDEX('raw data'!A:A,B215+6,1)</f>
        <v>80 m²</v>
      </c>
      <c r="H215" s="25">
        <f ca="1">IFERROR(__xludf.DUMMYFUNCTION("split(G223,"" "")"),80)</f>
        <v>80</v>
      </c>
      <c r="I215" s="6" t="str">
        <f ca="1">IFERROR(__xludf.DUMMYFUNCTION("""COMPUTED_VALUE"""),"m²")</f>
        <v>m²</v>
      </c>
      <c r="J215" s="6">
        <f t="array" ref="J215">INDEX('raw data'!A:A,B215+4,1)</f>
        <v>2</v>
      </c>
      <c r="K215" s="25">
        <f t="array" ref="K215">INDEX('raw data'!A:A,B215+2,1)</f>
        <v>2</v>
      </c>
      <c r="L215" s="6" t="str">
        <f t="array" ref="L215">INDEX('raw data'!A:A,B215-1,1)</f>
        <v>Cholargos</v>
      </c>
      <c r="M215" s="9">
        <f t="shared" ca="1" si="0"/>
        <v>15.375</v>
      </c>
      <c r="N215" s="6" t="str">
        <f t="shared" si="1"/>
        <v>Thoukididou IV, Cholargos, Athens</v>
      </c>
      <c r="O215" s="6" t="str">
        <f t="array" ref="O215">INDEX('raw data'!A:A,B215+12,1)</f>
        <v>Available 31 Aug 2025</v>
      </c>
      <c r="P215" s="17">
        <v>45900</v>
      </c>
      <c r="Q215">
        <f>_xlfn.XLOOKUP(A215, locations!A:A, locations!F:F, "NULL")</f>
        <v>38.000533099999998</v>
      </c>
      <c r="R215">
        <f>_xlfn.XLOOKUP(A215, locations!A:A, locations!G:G, "Not found")</f>
        <v>23.788259499999999</v>
      </c>
    </row>
    <row r="216" spans="1:18" ht="13">
      <c r="A216" s="11" t="s">
        <v>4660</v>
      </c>
      <c r="B216" s="11">
        <f>MATCH(A216,'raw data'!A:A,0)</f>
        <v>21130</v>
      </c>
      <c r="C216" s="21">
        <f t="array" ref="C216">INDEX('raw data'!A:A,B216+8,1)</f>
        <v>2100</v>
      </c>
      <c r="D216" s="7" t="str">
        <f t="array" ref="D216">INDEX('raw data'!A:A,B216+11,1)</f>
        <v>excl. utilities</v>
      </c>
      <c r="E216" s="7" t="str">
        <f t="array" ref="E216">INDEX('raw data'!A:A,B216-2,1)</f>
        <v>Rodopis II,</v>
      </c>
      <c r="F216" s="6" t="str">
        <f t="array" ref="F216">INDEX('raw data'!A:A,B216-1,1)</f>
        <v>Marousi</v>
      </c>
      <c r="G216" s="6" t="str">
        <f t="array" ref="G216">INDEX('raw data'!A:A,B216+6,1)</f>
        <v>180 m²</v>
      </c>
      <c r="H216" s="25">
        <f ca="1">IFERROR(__xludf.DUMMYFUNCTION("split(G224,"" "")"),180)</f>
        <v>180</v>
      </c>
      <c r="I216" s="6" t="str">
        <f ca="1">IFERROR(__xludf.DUMMYFUNCTION("""COMPUTED_VALUE"""),"m²")</f>
        <v>m²</v>
      </c>
      <c r="J216" s="6">
        <f t="array" ref="J216">INDEX('raw data'!A:A,B216+4,1)</f>
        <v>3</v>
      </c>
      <c r="K216" s="25">
        <f t="array" ref="K216">INDEX('raw data'!A:A,B216+2,1)</f>
        <v>5</v>
      </c>
      <c r="L216" s="6" t="str">
        <f t="array" ref="L216">INDEX('raw data'!A:A,B216-1,1)</f>
        <v>Marousi</v>
      </c>
      <c r="M216" s="9">
        <f t="shared" ca="1" si="0"/>
        <v>11.666666666666666</v>
      </c>
      <c r="N216" s="6" t="str">
        <f t="shared" si="1"/>
        <v>Rodopis II, Marousi, Athens</v>
      </c>
      <c r="O216" s="6" t="str">
        <f t="array" ref="O216">INDEX('raw data'!A:A,B216+12,1)</f>
        <v>Available 30 Oct 2025</v>
      </c>
      <c r="P216" s="17">
        <v>45960</v>
      </c>
      <c r="Q216">
        <f>_xlfn.XLOOKUP(A216, locations!A:A, locations!F:F, "NULL")</f>
        <v>38.046310099999999</v>
      </c>
      <c r="R216">
        <f>_xlfn.XLOOKUP(A216, locations!A:A, locations!G:G, "Not found")</f>
        <v>23.8074163</v>
      </c>
    </row>
    <row r="217" spans="1:18" ht="13">
      <c r="A217" s="11" t="s">
        <v>1230</v>
      </c>
      <c r="B217" s="11">
        <f>MATCH(A217,'raw data'!A:A,0)</f>
        <v>2933</v>
      </c>
      <c r="C217" s="21">
        <f t="array" ref="C217">INDEX('raw data'!A:A,B217+8,1)</f>
        <v>970</v>
      </c>
      <c r="D217" s="7" t="str">
        <f t="array" ref="D217">INDEX('raw data'!A:A,B217+11,1)</f>
        <v>excl. utilities</v>
      </c>
      <c r="E217" s="7" t="str">
        <f t="array" ref="E217">INDEX('raw data'!A:A,B217-2,1)</f>
        <v>Paster,</v>
      </c>
      <c r="F217" s="6" t="str">
        <f t="array" ref="F217">INDEX('raw data'!A:A,B217-1,1)</f>
        <v>Ampelokipoi</v>
      </c>
      <c r="G217" s="6" t="str">
        <f t="array" ref="G217">INDEX('raw data'!A:A,B217+6,1)</f>
        <v>85 m²</v>
      </c>
      <c r="H217" s="25">
        <f ca="1">IFERROR(__xludf.DUMMYFUNCTION("split(G225,"" "")"),85)</f>
        <v>85</v>
      </c>
      <c r="I217" s="6" t="str">
        <f ca="1">IFERROR(__xludf.DUMMYFUNCTION("""COMPUTED_VALUE"""),"m²")</f>
        <v>m²</v>
      </c>
      <c r="J217" s="6">
        <f t="array" ref="J217">INDEX('raw data'!A:A,B217+4,1)</f>
        <v>1</v>
      </c>
      <c r="K217" s="25">
        <f t="array" ref="K217">INDEX('raw data'!A:A,B217+2,1)</f>
        <v>2</v>
      </c>
      <c r="L217" s="6" t="str">
        <f t="array" ref="L217">INDEX('raw data'!A:A,B217-1,1)</f>
        <v>Ampelokipoi</v>
      </c>
      <c r="M217" s="9">
        <f t="shared" ca="1" si="0"/>
        <v>11.411764705882353</v>
      </c>
      <c r="N217" s="6" t="str">
        <f t="shared" si="1"/>
        <v>Paster, Ampelokipoi, Athens</v>
      </c>
      <c r="O217" s="6" t="str">
        <f t="array" ref="O217">INDEX('raw data'!A:A,B217+12,1)</f>
        <v>Available 30 Nov 2024</v>
      </c>
      <c r="P217" s="17">
        <v>45626</v>
      </c>
      <c r="Q217">
        <f>_xlfn.XLOOKUP(A217, locations!A:A, locations!F:F, "NULL")</f>
        <v>37.983957599999997</v>
      </c>
      <c r="R217">
        <f>_xlfn.XLOOKUP(A217, locations!A:A, locations!G:G, "Not found")</f>
        <v>23.757911100000001</v>
      </c>
    </row>
    <row r="218" spans="1:18" ht="13">
      <c r="A218" s="11" t="s">
        <v>3317</v>
      </c>
      <c r="B218" s="11">
        <f>MATCH(A218,'raw data'!A:A,0)</f>
        <v>2950</v>
      </c>
      <c r="C218" s="21">
        <f t="array" ref="C218">INDEX('raw data'!A:A,B218+8,1)</f>
        <v>1390</v>
      </c>
      <c r="D218" s="7" t="str">
        <f t="array" ref="D218">INDEX('raw data'!A:A,B218+11,1)</f>
        <v>excl. utilities</v>
      </c>
      <c r="E218" s="7" t="str">
        <f t="array" ref="E218">INDEX('raw data'!A:A,B218-2,1)</f>
        <v>Evrou V,</v>
      </c>
      <c r="F218" s="6" t="str">
        <f t="array" ref="F218">INDEX('raw data'!A:A,B218-1,1)</f>
        <v>Vasilissis Sofias Avenue</v>
      </c>
      <c r="G218" s="6" t="str">
        <f t="array" ref="G218">INDEX('raw data'!A:A,B218+6,1)</f>
        <v>115 m²</v>
      </c>
      <c r="H218" s="25">
        <f ca="1">IFERROR(__xludf.DUMMYFUNCTION("split(G226,"" "")"),115)</f>
        <v>115</v>
      </c>
      <c r="I218" s="6" t="str">
        <f ca="1">IFERROR(__xludf.DUMMYFUNCTION("""COMPUTED_VALUE"""),"m²")</f>
        <v>m²</v>
      </c>
      <c r="J218" s="6">
        <f t="array" ref="J218">INDEX('raw data'!A:A,B218+4,1)</f>
        <v>2</v>
      </c>
      <c r="K218" s="25">
        <f t="array" ref="K218">INDEX('raw data'!A:A,B218+2,1)</f>
        <v>3</v>
      </c>
      <c r="L218" s="6" t="str">
        <f t="array" ref="L218">INDEX('raw data'!A:A,B218-1,1)</f>
        <v>Vasilissis Sofias Avenue</v>
      </c>
      <c r="M218" s="9">
        <f t="shared" ca="1" si="0"/>
        <v>12.086956521739131</v>
      </c>
      <c r="N218" s="6" t="str">
        <f t="shared" si="1"/>
        <v>Evrou V, Vasilissis Sofias Avenue, Athens</v>
      </c>
      <c r="O218" s="6" t="str">
        <f t="array" ref="O218">INDEX('raw data'!A:A,B218+12,1)</f>
        <v>Available 30 Nov 2024</v>
      </c>
      <c r="P218" s="17">
        <v>45626</v>
      </c>
      <c r="Q218">
        <f>_xlfn.XLOOKUP(A218, locations!A:A, locations!F:F, "NULL")</f>
        <v>37.975368799999998</v>
      </c>
      <c r="R218">
        <f>_xlfn.XLOOKUP(A218, locations!A:A, locations!G:G, "Not found")</f>
        <v>23.742497499999999</v>
      </c>
    </row>
    <row r="219" spans="1:18" ht="13">
      <c r="A219" s="11" t="s">
        <v>1233</v>
      </c>
      <c r="B219" s="11">
        <f>MATCH(A219,'raw data'!A:A,0)</f>
        <v>14836</v>
      </c>
      <c r="C219" s="21">
        <f t="array" ref="C219">INDEX('raw data'!A:A,B219+8,1)</f>
        <v>1240</v>
      </c>
      <c r="D219" s="7" t="str">
        <f t="array" ref="D219">INDEX('raw data'!A:A,B219+11,1)</f>
        <v>excl. utilities</v>
      </c>
      <c r="E219" s="7" t="str">
        <f t="array" ref="E219">INDEX('raw data'!A:A,B219-2,1)</f>
        <v>Priamou,</v>
      </c>
      <c r="F219" s="6" t="str">
        <f t="array" ref="F219">INDEX('raw data'!A:A,B219-1,1)</f>
        <v>Palaio Faliro</v>
      </c>
      <c r="G219" s="6" t="str">
        <f t="array" ref="G219">INDEX('raw data'!A:A,B219+6,1)</f>
        <v>80 m²</v>
      </c>
      <c r="H219" s="25">
        <f ca="1">IFERROR(__xludf.DUMMYFUNCTION("split(G227,"" "")"),80)</f>
        <v>80</v>
      </c>
      <c r="I219" s="6" t="str">
        <f ca="1">IFERROR(__xludf.DUMMYFUNCTION("""COMPUTED_VALUE"""),"m²")</f>
        <v>m²</v>
      </c>
      <c r="J219" s="6">
        <f t="array" ref="J219">INDEX('raw data'!A:A,B219+4,1)</f>
        <v>1</v>
      </c>
      <c r="K219" s="25">
        <f t="array" ref="K219">INDEX('raw data'!A:A,B219+2,1)</f>
        <v>2</v>
      </c>
      <c r="L219" s="6" t="str">
        <f t="array" ref="L219">INDEX('raw data'!A:A,B219-1,1)</f>
        <v>Palaio Faliro</v>
      </c>
      <c r="M219" s="9">
        <f t="shared" ca="1" si="0"/>
        <v>15.5</v>
      </c>
      <c r="N219" s="6" t="str">
        <f t="shared" si="1"/>
        <v>Priamou, Palaio Faliro, Athens</v>
      </c>
      <c r="O219" s="6" t="str">
        <f t="array" ref="O219">INDEX('raw data'!A:A,B219+12,1)</f>
        <v>Available 30 May 2025</v>
      </c>
      <c r="P219" s="17">
        <v>45807</v>
      </c>
      <c r="Q219">
        <f>_xlfn.XLOOKUP(A219, locations!A:A, locations!F:F, "NULL")</f>
        <v>37.934173999999999</v>
      </c>
      <c r="R219">
        <f>_xlfn.XLOOKUP(A219, locations!A:A, locations!G:G, "Not found")</f>
        <v>23.702499199999998</v>
      </c>
    </row>
    <row r="220" spans="1:18" ht="13">
      <c r="A220" s="11" t="s">
        <v>1236</v>
      </c>
      <c r="B220" s="11">
        <f>MATCH(A220,'raw data'!A:A,0)</f>
        <v>14853</v>
      </c>
      <c r="C220" s="21">
        <f t="array" ref="C220">INDEX('raw data'!A:A,B220+8,1)</f>
        <v>1420</v>
      </c>
      <c r="D220" s="7" t="str">
        <f t="array" ref="D220">INDEX('raw data'!A:A,B220+11,1)</f>
        <v>excl. utilities</v>
      </c>
      <c r="E220" s="7" t="str">
        <f t="array" ref="E220">INDEX('raw data'!A:A,B220-2,1)</f>
        <v>Orfeos IV,</v>
      </c>
      <c r="F220" s="6" t="str">
        <f t="array" ref="F220">INDEX('raw data'!A:A,B220-1,1)</f>
        <v>Palaio Faliro</v>
      </c>
      <c r="G220" s="6" t="str">
        <f t="array" ref="G220">INDEX('raw data'!A:A,B220+6,1)</f>
        <v>75 m²</v>
      </c>
      <c r="H220" s="25">
        <f ca="1">IFERROR(__xludf.DUMMYFUNCTION("split(G228,"" "")"),75)</f>
        <v>75</v>
      </c>
      <c r="I220" s="6" t="str">
        <f ca="1">IFERROR(__xludf.DUMMYFUNCTION("""COMPUTED_VALUE"""),"m²")</f>
        <v>m²</v>
      </c>
      <c r="J220" s="6" t="str">
        <f t="array" ref="J220">INDEX('raw data'!A:A,B220+4,1)</f>
        <v>1, 1 WC</v>
      </c>
      <c r="K220" s="25">
        <f t="array" ref="K220">INDEX('raw data'!A:A,B220+2,1)</f>
        <v>2</v>
      </c>
      <c r="L220" s="6" t="str">
        <f t="array" ref="L220">INDEX('raw data'!A:A,B220-1,1)</f>
        <v>Palaio Faliro</v>
      </c>
      <c r="M220" s="9">
        <f t="shared" ca="1" si="0"/>
        <v>18.933333333333334</v>
      </c>
      <c r="N220" s="6" t="str">
        <f t="shared" si="1"/>
        <v>Orfeos IV, Palaio Faliro, Athens</v>
      </c>
      <c r="O220" s="6" t="str">
        <f t="array" ref="O220">INDEX('raw data'!A:A,B220+12,1)</f>
        <v>Available 30 May 2025</v>
      </c>
      <c r="P220" s="17">
        <v>45807</v>
      </c>
      <c r="Q220">
        <f>_xlfn.XLOOKUP(A220, locations!A:A, locations!F:F, "NULL")</f>
        <v>37.933461000000001</v>
      </c>
      <c r="R220">
        <f>_xlfn.XLOOKUP(A220, locations!A:A, locations!G:G, "Not found")</f>
        <v>23.699964900000001</v>
      </c>
    </row>
    <row r="221" spans="1:18" ht="13">
      <c r="A221" s="11" t="s">
        <v>1239</v>
      </c>
      <c r="B221" s="11">
        <f>MATCH(A221,'raw data'!A:A,0)</f>
        <v>11803</v>
      </c>
      <c r="C221" s="21">
        <f t="array" ref="C221">INDEX('raw data'!A:A,B221+8,1)</f>
        <v>1310</v>
      </c>
      <c r="D221" s="7" t="str">
        <f t="array" ref="D221">INDEX('raw data'!A:A,B221+11,1)</f>
        <v>excl. utilities</v>
      </c>
      <c r="E221" s="7" t="str">
        <f t="array" ref="E221">INDEX('raw data'!A:A,B221-2,1)</f>
        <v>Orfeos IX,</v>
      </c>
      <c r="F221" s="6" t="str">
        <f t="array" ref="F221">INDEX('raw data'!A:A,B221-1,1)</f>
        <v>Palaio Faliro</v>
      </c>
      <c r="G221" s="6" t="str">
        <f t="array" ref="G221">INDEX('raw data'!A:A,B221+6,1)</f>
        <v>90 m²</v>
      </c>
      <c r="H221" s="25">
        <f ca="1">IFERROR(__xludf.DUMMYFUNCTION("split(G229,"" "")"),90)</f>
        <v>90</v>
      </c>
      <c r="I221" s="6" t="str">
        <f ca="1">IFERROR(__xludf.DUMMYFUNCTION("""COMPUTED_VALUE"""),"m²")</f>
        <v>m²</v>
      </c>
      <c r="J221" s="6">
        <f t="array" ref="J221">INDEX('raw data'!A:A,B221+4,1)</f>
        <v>1</v>
      </c>
      <c r="K221" s="25">
        <f t="array" ref="K221">INDEX('raw data'!A:A,B221+2,1)</f>
        <v>2</v>
      </c>
      <c r="L221" s="6" t="str">
        <f t="array" ref="L221">INDEX('raw data'!A:A,B221-1,1)</f>
        <v>Palaio Faliro</v>
      </c>
      <c r="M221" s="9">
        <f t="shared" ca="1" si="0"/>
        <v>14.555555555555555</v>
      </c>
      <c r="N221" s="6" t="str">
        <f t="shared" si="1"/>
        <v>Orfeos IX, Palaio Faliro, Athens</v>
      </c>
      <c r="O221" s="6" t="str">
        <f t="array" ref="O221">INDEX('raw data'!A:A,B221+12,1)</f>
        <v>Available 30 Mar 2025</v>
      </c>
      <c r="P221" s="17">
        <v>45746</v>
      </c>
      <c r="Q221">
        <f>_xlfn.XLOOKUP(A221, locations!A:A, locations!F:F, "NULL")</f>
        <v>37.933461000000001</v>
      </c>
      <c r="R221">
        <f>_xlfn.XLOOKUP(A221, locations!A:A, locations!G:G, "Not found")</f>
        <v>23.699964900000001</v>
      </c>
    </row>
    <row r="222" spans="1:18" ht="13">
      <c r="A222" s="11" t="s">
        <v>3320</v>
      </c>
      <c r="B222" s="11">
        <f>MATCH(A222,'raw data'!A:A,0)</f>
        <v>11820</v>
      </c>
      <c r="C222" s="21">
        <f t="array" ref="C222">INDEX('raw data'!A:A,B222+8,1)</f>
        <v>2060</v>
      </c>
      <c r="D222" s="7" t="str">
        <f t="array" ref="D222">INDEX('raw data'!A:A,B222+11,1)</f>
        <v>excl. utilities</v>
      </c>
      <c r="E222" s="7" t="str">
        <f t="array" ref="E222">INDEX('raw data'!A:A,B222-2,1)</f>
        <v>Georgiou Seferi IV,</v>
      </c>
      <c r="F222" s="6" t="str">
        <f t="array" ref="F222">INDEX('raw data'!A:A,B222-1,1)</f>
        <v>Elliniko</v>
      </c>
      <c r="G222" s="6" t="str">
        <f t="array" ref="G222">INDEX('raw data'!A:A,B222+6,1)</f>
        <v>130 m²</v>
      </c>
      <c r="H222" s="25">
        <f ca="1">IFERROR(__xludf.DUMMYFUNCTION("split(G230,"" "")"),130)</f>
        <v>130</v>
      </c>
      <c r="I222" s="6" t="str">
        <f ca="1">IFERROR(__xludf.DUMMYFUNCTION("""COMPUTED_VALUE"""),"m²")</f>
        <v>m²</v>
      </c>
      <c r="J222" s="6">
        <f t="array" ref="J222">INDEX('raw data'!A:A,B222+4,1)</f>
        <v>2</v>
      </c>
      <c r="K222" s="25">
        <f t="array" ref="K222">INDEX('raw data'!A:A,B222+2,1)</f>
        <v>3</v>
      </c>
      <c r="L222" s="6" t="str">
        <f t="array" ref="L222">INDEX('raw data'!A:A,B222-1,1)</f>
        <v>Elliniko</v>
      </c>
      <c r="M222" s="9">
        <f t="shared" ca="1" si="0"/>
        <v>15.846153846153847</v>
      </c>
      <c r="N222" s="6" t="str">
        <f t="shared" si="1"/>
        <v>Georgiou Seferi IV, Elliniko, Athens</v>
      </c>
      <c r="O222" s="6" t="str">
        <f t="array" ref="O222">INDEX('raw data'!A:A,B222+12,1)</f>
        <v>Available 30 Mar 2025</v>
      </c>
      <c r="P222" s="17">
        <v>45746</v>
      </c>
      <c r="Q222">
        <f>_xlfn.XLOOKUP(A222, locations!A:A, locations!F:F, "NULL")</f>
        <v>38.005669300000001</v>
      </c>
      <c r="R222">
        <f>_xlfn.XLOOKUP(A222, locations!A:A, locations!G:G, "Not found")</f>
        <v>23.780306599999999</v>
      </c>
    </row>
    <row r="223" spans="1:18" ht="13">
      <c r="A223" s="11" t="s">
        <v>3323</v>
      </c>
      <c r="B223" s="11">
        <f>MATCH(A223,'raw data'!A:A,0)</f>
        <v>22635</v>
      </c>
      <c r="C223" s="21">
        <f t="array" ref="C223">INDEX('raw data'!A:A,B223+8,1)</f>
        <v>1740</v>
      </c>
      <c r="D223" s="7" t="str">
        <f t="array" ref="D223">INDEX('raw data'!A:A,B223+11,1)</f>
        <v>excl. utilities</v>
      </c>
      <c r="E223" s="7" t="str">
        <f t="array" ref="E223">INDEX('raw data'!A:A,B223-2,1)</f>
        <v>Ethnarchou Makariou V,</v>
      </c>
      <c r="F223" s="6" t="str">
        <f t="array" ref="F223">INDEX('raw data'!A:A,B223-1,1)</f>
        <v>Marousi</v>
      </c>
      <c r="G223" s="6" t="str">
        <f t="array" ref="G223">INDEX('raw data'!A:A,B223+6,1)</f>
        <v>110 m²</v>
      </c>
      <c r="H223" s="25">
        <f ca="1">IFERROR(__xludf.DUMMYFUNCTION("split(G231,"" "")"),110)</f>
        <v>110</v>
      </c>
      <c r="I223" s="6" t="str">
        <f ca="1">IFERROR(__xludf.DUMMYFUNCTION("""COMPUTED_VALUE"""),"m²")</f>
        <v>m²</v>
      </c>
      <c r="J223" s="6">
        <f t="array" ref="J223">INDEX('raw data'!A:A,B223+4,1)</f>
        <v>2</v>
      </c>
      <c r="K223" s="25">
        <f t="array" ref="K223">INDEX('raw data'!A:A,B223+2,1)</f>
        <v>3</v>
      </c>
      <c r="L223" s="6" t="str">
        <f t="array" ref="L223">INDEX('raw data'!A:A,B223-1,1)</f>
        <v>Marousi</v>
      </c>
      <c r="M223" s="9">
        <f t="shared" ca="1" si="0"/>
        <v>15.818181818181818</v>
      </c>
      <c r="N223" s="6" t="str">
        <f t="shared" si="1"/>
        <v>Ethnarchou Makariou V, Marousi, Athens</v>
      </c>
      <c r="O223" s="6" t="str">
        <f t="array" ref="O223">INDEX('raw data'!A:A,B223+12,1)</f>
        <v>Available 30 Jun 2026</v>
      </c>
      <c r="P223" s="17">
        <v>46203</v>
      </c>
      <c r="Q223">
        <f>_xlfn.XLOOKUP(A223, locations!A:A, locations!F:F, "NULL")</f>
        <v>38.035264400000003</v>
      </c>
      <c r="R223">
        <f>_xlfn.XLOOKUP(A223, locations!A:A, locations!G:G, "Not found")</f>
        <v>23.816140399999998</v>
      </c>
    </row>
    <row r="224" spans="1:18" ht="13">
      <c r="A224" s="11" t="s">
        <v>1242</v>
      </c>
      <c r="B224" s="11">
        <f>MATCH(A224,'raw data'!A:A,0)</f>
        <v>18280</v>
      </c>
      <c r="C224" s="21">
        <f t="array" ref="C224">INDEX('raw data'!A:A,B224+8,1)</f>
        <v>1890</v>
      </c>
      <c r="D224" s="7" t="str">
        <f t="array" ref="D224">INDEX('raw data'!A:A,B224+11,1)</f>
        <v>excl. utilities</v>
      </c>
      <c r="E224" s="7" t="str">
        <f t="array" ref="E224">INDEX('raw data'!A:A,B224-2,1)</f>
        <v>Tsakalof I,</v>
      </c>
      <c r="F224" s="6" t="str">
        <f t="array" ref="F224">INDEX('raw data'!A:A,B224-1,1)</f>
        <v>Kolonaki</v>
      </c>
      <c r="G224" s="6" t="str">
        <f t="array" ref="G224">INDEX('raw data'!A:A,B224+6,1)</f>
        <v>120 m²</v>
      </c>
      <c r="H224" s="25">
        <f ca="1">IFERROR(__xludf.DUMMYFUNCTION("split(G232,"" "")"),120)</f>
        <v>120</v>
      </c>
      <c r="I224" s="6" t="str">
        <f ca="1">IFERROR(__xludf.DUMMYFUNCTION("""COMPUTED_VALUE"""),"m²")</f>
        <v>m²</v>
      </c>
      <c r="J224" s="6">
        <f t="array" ref="J224">INDEX('raw data'!A:A,B224+4,1)</f>
        <v>2</v>
      </c>
      <c r="K224" s="25">
        <f t="array" ref="K224">INDEX('raw data'!A:A,B224+2,1)</f>
        <v>2</v>
      </c>
      <c r="L224" s="6" t="str">
        <f t="array" ref="L224">INDEX('raw data'!A:A,B224-1,1)</f>
        <v>Kolonaki</v>
      </c>
      <c r="M224" s="9">
        <f t="shared" ca="1" si="0"/>
        <v>15.75</v>
      </c>
      <c r="N224" s="6" t="str">
        <f t="shared" si="1"/>
        <v>Tsakalof I, Kolonaki, Athens</v>
      </c>
      <c r="O224" s="6" t="str">
        <f t="array" ref="O224">INDEX('raw data'!A:A,B224+12,1)</f>
        <v>Available 30 Jul 2025</v>
      </c>
      <c r="P224" s="17">
        <v>45868</v>
      </c>
      <c r="Q224">
        <f>_xlfn.XLOOKUP(A224, locations!A:A, locations!F:F, "NULL")</f>
        <v>37.978764099999999</v>
      </c>
      <c r="R224">
        <f>_xlfn.XLOOKUP(A224, locations!A:A, locations!G:G, "Not found")</f>
        <v>23.740016600000001</v>
      </c>
    </row>
    <row r="225" spans="1:18" ht="13">
      <c r="A225" s="11" t="s">
        <v>1245</v>
      </c>
      <c r="B225" s="11">
        <f>MATCH(A225,'raw data'!A:A,0)</f>
        <v>8152</v>
      </c>
      <c r="C225" s="21">
        <f t="array" ref="C225">INDEX('raw data'!A:A,B225+8,1)</f>
        <v>1870</v>
      </c>
      <c r="D225" s="7" t="str">
        <f t="array" ref="D225">INDEX('raw data'!A:A,B225+11,1)</f>
        <v>excl. utilities</v>
      </c>
      <c r="E225" s="7" t="str">
        <f t="array" ref="E225">INDEX('raw data'!A:A,B225-2,1)</f>
        <v>Statha II,</v>
      </c>
      <c r="F225" s="6" t="str">
        <f t="array" ref="F225">INDEX('raw data'!A:A,B225-1,1)</f>
        <v>Kolonaki</v>
      </c>
      <c r="G225" s="6" t="str">
        <f t="array" ref="G225">INDEX('raw data'!A:A,B225+6,1)</f>
        <v>130 m²</v>
      </c>
      <c r="H225" s="25">
        <f ca="1">IFERROR(__xludf.DUMMYFUNCTION("split(G233,"" "")"),130)</f>
        <v>130</v>
      </c>
      <c r="I225" s="6" t="str">
        <f ca="1">IFERROR(__xludf.DUMMYFUNCTION("""COMPUTED_VALUE"""),"m²")</f>
        <v>m²</v>
      </c>
      <c r="J225" s="6">
        <f t="array" ref="J225">INDEX('raw data'!A:A,B225+4,1)</f>
        <v>2</v>
      </c>
      <c r="K225" s="25">
        <f t="array" ref="K225">INDEX('raw data'!A:A,B225+2,1)</f>
        <v>2</v>
      </c>
      <c r="L225" s="6" t="str">
        <f t="array" ref="L225">INDEX('raw data'!A:A,B225-1,1)</f>
        <v>Kolonaki</v>
      </c>
      <c r="M225" s="9">
        <f t="shared" ca="1" si="0"/>
        <v>14.384615384615385</v>
      </c>
      <c r="N225" s="6" t="str">
        <f t="shared" si="1"/>
        <v>Statha II, Kolonaki, Athens</v>
      </c>
      <c r="O225" s="6" t="str">
        <f t="array" ref="O225">INDEX('raw data'!A:A,B225+12,1)</f>
        <v>Available 30 Jan 2025</v>
      </c>
      <c r="P225" s="17">
        <v>45687</v>
      </c>
      <c r="Q225">
        <f>_xlfn.XLOOKUP(A225, locations!A:A, locations!F:F, "NULL")</f>
        <v>37.981657300000002</v>
      </c>
      <c r="R225">
        <f>_xlfn.XLOOKUP(A225, locations!A:A, locations!G:G, "Not found")</f>
        <v>23.738508700000001</v>
      </c>
    </row>
    <row r="226" spans="1:18" ht="13">
      <c r="A226" s="11" t="s">
        <v>287</v>
      </c>
      <c r="B226" s="11">
        <f>MATCH(A226,'raw data'!A:A,0)</f>
        <v>22095</v>
      </c>
      <c r="C226" s="21">
        <f t="array" ref="C226">INDEX('raw data'!A:A,B226+8,1)</f>
        <v>750</v>
      </c>
      <c r="D226" s="7" t="str">
        <f t="array" ref="D226">INDEX('raw data'!A:A,B226+11,1)</f>
        <v>excl. utilities</v>
      </c>
      <c r="E226" s="7" t="str">
        <f t="array" ref="E226">INDEX('raw data'!A:A,B226-2,1)</f>
        <v>Vasileiou Tou Megalou,</v>
      </c>
      <c r="F226" s="6" t="str">
        <f t="array" ref="F226">INDEX('raw data'!A:A,B226-1,1)</f>
        <v>Historic Center</v>
      </c>
      <c r="G226" s="6" t="str">
        <f t="array" ref="G226">INDEX('raw data'!A:A,B226+6,1)</f>
        <v>45 m²</v>
      </c>
      <c r="H226" s="25">
        <f ca="1">IFERROR(__xludf.DUMMYFUNCTION("split(G234,"" "")"),45)</f>
        <v>45</v>
      </c>
      <c r="I226" s="6" t="str">
        <f ca="1">IFERROR(__xludf.DUMMYFUNCTION("""COMPUTED_VALUE"""),"m²")</f>
        <v>m²</v>
      </c>
      <c r="J226" s="6">
        <f t="array" ref="J226">INDEX('raw data'!A:A,B226+4,1)</f>
        <v>1</v>
      </c>
      <c r="K226" s="25">
        <f t="array" ref="K226">INDEX('raw data'!A:A,B226+2,1)</f>
        <v>1</v>
      </c>
      <c r="L226" s="6" t="str">
        <f t="array" ref="L226">INDEX('raw data'!A:A,B226-1,1)</f>
        <v>Historic Center</v>
      </c>
      <c r="M226" s="9">
        <f t="shared" ca="1" si="0"/>
        <v>16.666666666666668</v>
      </c>
      <c r="N226" s="6" t="str">
        <f t="shared" si="1"/>
        <v>Vasileiou Tou Megalou, Historic Center, Athens</v>
      </c>
      <c r="O226" s="6" t="str">
        <f t="array" ref="O226">INDEX('raw data'!A:A,B226+12,1)</f>
        <v>Available 30 Dec 2025</v>
      </c>
      <c r="P226" s="17">
        <v>46021</v>
      </c>
      <c r="Q226">
        <f>_xlfn.XLOOKUP(A226, locations!A:A, locations!F:F, "NULL")</f>
        <v>37.983809600000001</v>
      </c>
      <c r="R226">
        <f>_xlfn.XLOOKUP(A226, locations!A:A, locations!G:G, "Not found")</f>
        <v>23.727538800000001</v>
      </c>
    </row>
    <row r="227" spans="1:18" ht="13">
      <c r="A227" s="11" t="s">
        <v>1248</v>
      </c>
      <c r="B227" s="11">
        <f>MATCH(A227,'raw data'!A:A,0)</f>
        <v>22112</v>
      </c>
      <c r="C227" s="21">
        <f t="array" ref="C227">INDEX('raw data'!A:A,B227+8,1)</f>
        <v>1370</v>
      </c>
      <c r="D227" s="7" t="str">
        <f t="array" ref="D227">INDEX('raw data'!A:A,B227+11,1)</f>
        <v>excl. utilities</v>
      </c>
      <c r="E227" s="7" t="str">
        <f t="array" ref="E227">INDEX('raw data'!A:A,B227-2,1)</f>
        <v>Sofokli Venizelou,</v>
      </c>
      <c r="F227" s="6" t="str">
        <f t="array" ref="F227">INDEX('raw data'!A:A,B227-1,1)</f>
        <v>Chalandri</v>
      </c>
      <c r="G227" s="6" t="str">
        <f t="array" ref="G227">INDEX('raw data'!A:A,B227+6,1)</f>
        <v>75 m²</v>
      </c>
      <c r="H227" s="25">
        <f ca="1">IFERROR(__xludf.DUMMYFUNCTION("split(G235,"" "")"),75)</f>
        <v>75</v>
      </c>
      <c r="I227" s="6" t="str">
        <f ca="1">IFERROR(__xludf.DUMMYFUNCTION("""COMPUTED_VALUE"""),"m²")</f>
        <v>m²</v>
      </c>
      <c r="J227" s="6">
        <f t="array" ref="J227">INDEX('raw data'!A:A,B227+4,1)</f>
        <v>1</v>
      </c>
      <c r="K227" s="25">
        <f t="array" ref="K227">INDEX('raw data'!A:A,B227+2,1)</f>
        <v>2</v>
      </c>
      <c r="L227" s="6" t="str">
        <f t="array" ref="L227">INDEX('raw data'!A:A,B227-1,1)</f>
        <v>Chalandri</v>
      </c>
      <c r="M227" s="9">
        <f t="shared" ca="1" si="0"/>
        <v>18.266666666666666</v>
      </c>
      <c r="N227" s="6" t="str">
        <f t="shared" si="1"/>
        <v>Sofokli Venizelou, Chalandri, Athens</v>
      </c>
      <c r="O227" s="6" t="str">
        <f t="array" ref="O227">INDEX('raw data'!A:A,B227+12,1)</f>
        <v>Available 30 Dec 2025</v>
      </c>
      <c r="P227" s="17">
        <v>46021</v>
      </c>
      <c r="Q227">
        <f>_xlfn.XLOOKUP(A227, locations!A:A, locations!F:F, "NULL")</f>
        <v>38.013413999999997</v>
      </c>
      <c r="R227">
        <f>_xlfn.XLOOKUP(A227, locations!A:A, locations!G:G, "Not found")</f>
        <v>23.797491099999998</v>
      </c>
    </row>
    <row r="228" spans="1:18" ht="13">
      <c r="A228" s="11" t="s">
        <v>3326</v>
      </c>
      <c r="B228" s="11">
        <f>MATCH(A228,'raw data'!A:A,0)</f>
        <v>19514</v>
      </c>
      <c r="C228" s="21">
        <f t="array" ref="C228">INDEX('raw data'!A:A,B228+8,1)</f>
        <v>1300</v>
      </c>
      <c r="D228" s="7" t="str">
        <f t="array" ref="D228">INDEX('raw data'!A:A,B228+11,1)</f>
        <v>excl. utilities</v>
      </c>
      <c r="E228" s="7" t="str">
        <f t="array" ref="E228">INDEX('raw data'!A:A,B228-2,1)</f>
        <v>Areos II,</v>
      </c>
      <c r="F228" s="6" t="str">
        <f t="array" ref="F228">INDEX('raw data'!A:A,B228-1,1)</f>
        <v>Marousi</v>
      </c>
      <c r="G228" s="6" t="str">
        <f t="array" ref="G228">INDEX('raw data'!A:A,B228+6,1)</f>
        <v>110 m²</v>
      </c>
      <c r="H228" s="25">
        <f ca="1">IFERROR(__xludf.DUMMYFUNCTION("split(G236,"" "")"),110)</f>
        <v>110</v>
      </c>
      <c r="I228" s="6" t="str">
        <f ca="1">IFERROR(__xludf.DUMMYFUNCTION("""COMPUTED_VALUE"""),"m²")</f>
        <v>m²</v>
      </c>
      <c r="J228" s="6">
        <f t="array" ref="J228">INDEX('raw data'!A:A,B228+4,1)</f>
        <v>2</v>
      </c>
      <c r="K228" s="25">
        <f t="array" ref="K228">INDEX('raw data'!A:A,B228+2,1)</f>
        <v>3</v>
      </c>
      <c r="L228" s="6" t="str">
        <f t="array" ref="L228">INDEX('raw data'!A:A,B228-1,1)</f>
        <v>Marousi</v>
      </c>
      <c r="M228" s="9">
        <f t="shared" ca="1" si="0"/>
        <v>11.818181818181818</v>
      </c>
      <c r="N228" s="6" t="str">
        <f t="shared" si="1"/>
        <v>Areos II, Marousi, Athens</v>
      </c>
      <c r="O228" s="6" t="str">
        <f t="array" ref="O228">INDEX('raw data'!A:A,B228+12,1)</f>
        <v>Available 30 Aug 2025</v>
      </c>
      <c r="P228" s="17">
        <v>45899</v>
      </c>
      <c r="Q228">
        <f>_xlfn.XLOOKUP(A228, locations!A:A, locations!F:F, "NULL")</f>
        <v>37.990943999999999</v>
      </c>
      <c r="R228">
        <f>_xlfn.XLOOKUP(A228, locations!A:A, locations!G:G, "Not found")</f>
        <v>23.7339339</v>
      </c>
    </row>
    <row r="229" spans="1:18" ht="13">
      <c r="A229" s="11" t="s">
        <v>1251</v>
      </c>
      <c r="B229" s="11">
        <f>MATCH(A229,'raw data'!A:A,0)</f>
        <v>13550</v>
      </c>
      <c r="C229" s="21">
        <f t="array" ref="C229">INDEX('raw data'!A:A,B229+8,1)</f>
        <v>870</v>
      </c>
      <c r="D229" s="7" t="str">
        <f t="array" ref="D229">INDEX('raw data'!A:A,B229+11,1)</f>
        <v>excl. utilities</v>
      </c>
      <c r="E229" s="7" t="str">
        <f t="array" ref="E229">INDEX('raw data'!A:A,B229-2,1)</f>
        <v>Damareos II,</v>
      </c>
      <c r="F229" s="6" t="str">
        <f t="array" ref="F229">INDEX('raw data'!A:A,B229-1,1)</f>
        <v>Pangrati</v>
      </c>
      <c r="G229" s="6" t="str">
        <f t="array" ref="G229">INDEX('raw data'!A:A,B229+6,1)</f>
        <v>85 m²</v>
      </c>
      <c r="H229" s="25">
        <f ca="1">IFERROR(__xludf.DUMMYFUNCTION("split(G237,"" "")"),85)</f>
        <v>85</v>
      </c>
      <c r="I229" s="6" t="str">
        <f ca="1">IFERROR(__xludf.DUMMYFUNCTION("""COMPUTED_VALUE"""),"m²")</f>
        <v>m²</v>
      </c>
      <c r="J229" s="6" t="str">
        <f t="array" ref="J229">INDEX('raw data'!A:A,B229+4,1)</f>
        <v>1, 1 WC</v>
      </c>
      <c r="K229" s="25">
        <f t="array" ref="K229">INDEX('raw data'!A:A,B229+2,1)</f>
        <v>2</v>
      </c>
      <c r="L229" s="6" t="str">
        <f t="array" ref="L229">INDEX('raw data'!A:A,B229-1,1)</f>
        <v>Pangrati</v>
      </c>
      <c r="M229" s="9">
        <f t="shared" ca="1" si="0"/>
        <v>10.235294117647058</v>
      </c>
      <c r="N229" s="6" t="str">
        <f t="shared" si="1"/>
        <v>Damareos II, Pangrati, Athens</v>
      </c>
      <c r="O229" s="6" t="str">
        <f t="array" ref="O229">INDEX('raw data'!A:A,B229+12,1)</f>
        <v>Available 30 Apr 2025</v>
      </c>
      <c r="P229" s="17">
        <v>45777</v>
      </c>
      <c r="Q229">
        <f>_xlfn.XLOOKUP(A229, locations!A:A, locations!F:F, "NULL")</f>
        <v>37.964907500000002</v>
      </c>
      <c r="R229">
        <f>_xlfn.XLOOKUP(A229, locations!A:A, locations!G:G, "Not found")</f>
        <v>23.747422799999999</v>
      </c>
    </row>
    <row r="230" spans="1:18" ht="13">
      <c r="A230" s="11" t="s">
        <v>3329</v>
      </c>
      <c r="B230" s="11">
        <f>MATCH(A230,'raw data'!A:A,0)</f>
        <v>13567</v>
      </c>
      <c r="C230" s="21">
        <f t="array" ref="C230">INDEX('raw data'!A:A,B230+8,1)</f>
        <v>1310</v>
      </c>
      <c r="D230" s="7" t="str">
        <f t="array" ref="D230">INDEX('raw data'!A:A,B230+11,1)</f>
        <v>excl. utilities</v>
      </c>
      <c r="E230" s="7" t="str">
        <f t="array" ref="E230">INDEX('raw data'!A:A,B230-2,1)</f>
        <v>Agias Marinas II,</v>
      </c>
      <c r="F230" s="6" t="str">
        <f t="array" ref="F230">INDEX('raw data'!A:A,B230-1,1)</f>
        <v>Melissia</v>
      </c>
      <c r="G230" s="6" t="str">
        <f t="array" ref="G230">INDEX('raw data'!A:A,B230+6,1)</f>
        <v>95 m²</v>
      </c>
      <c r="H230" s="25">
        <f ca="1">IFERROR(__xludf.DUMMYFUNCTION("split(G238,"" "")"),95)</f>
        <v>95</v>
      </c>
      <c r="I230" s="6" t="str">
        <f ca="1">IFERROR(__xludf.DUMMYFUNCTION("""COMPUTED_VALUE"""),"m²")</f>
        <v>m²</v>
      </c>
      <c r="J230" s="6" t="str">
        <f t="array" ref="J230">INDEX('raw data'!A:A,B230+4,1)</f>
        <v>1, 1 WC</v>
      </c>
      <c r="K230" s="25">
        <f t="array" ref="K230">INDEX('raw data'!A:A,B230+2,1)</f>
        <v>3</v>
      </c>
      <c r="L230" s="6" t="str">
        <f t="array" ref="L230">INDEX('raw data'!A:A,B230-1,1)</f>
        <v>Melissia</v>
      </c>
      <c r="M230" s="9">
        <f t="shared" ca="1" si="0"/>
        <v>13.789473684210526</v>
      </c>
      <c r="N230" s="6" t="str">
        <f t="shared" si="1"/>
        <v>Agias Marinas II, Melissia, Athens</v>
      </c>
      <c r="O230" s="6" t="str">
        <f t="array" ref="O230">INDEX('raw data'!A:A,B230+12,1)</f>
        <v>Available 30 Apr 2025</v>
      </c>
      <c r="P230" s="17">
        <v>45777</v>
      </c>
      <c r="Q230">
        <f>_xlfn.XLOOKUP(A230, locations!A:A, locations!F:F, "NULL")</f>
        <v>38.052624299999998</v>
      </c>
      <c r="R230">
        <f>_xlfn.XLOOKUP(A230, locations!A:A, locations!G:G, "Not found")</f>
        <v>23.843748300000001</v>
      </c>
    </row>
    <row r="231" spans="1:18" ht="13">
      <c r="A231" s="11" t="s">
        <v>4591</v>
      </c>
      <c r="B231" s="11">
        <f>MATCH(A231,'raw data'!A:A,0)</f>
        <v>21113</v>
      </c>
      <c r="C231" s="21">
        <f t="array" ref="C231">INDEX('raw data'!A:A,B231+8,1)</f>
        <v>2100</v>
      </c>
      <c r="D231" s="7" t="str">
        <f t="array" ref="D231">INDEX('raw data'!A:A,B231+11,1)</f>
        <v>excl. utilities</v>
      </c>
      <c r="E231" s="7" t="str">
        <f t="array" ref="E231">INDEX('raw data'!A:A,B231-2,1)</f>
        <v>Esperou,</v>
      </c>
      <c r="F231" s="6" t="str">
        <f t="array" ref="F231">INDEX('raw data'!A:A,B231-1,1)</f>
        <v>Palaio Faliro</v>
      </c>
      <c r="G231" s="6" t="str">
        <f t="array" ref="G231">INDEX('raw data'!A:A,B231+6,1)</f>
        <v>170 m²</v>
      </c>
      <c r="H231" s="25">
        <f ca="1">IFERROR(__xludf.DUMMYFUNCTION("split(G239,"" "")"),170)</f>
        <v>170</v>
      </c>
      <c r="I231" s="6" t="str">
        <f ca="1">IFERROR(__xludf.DUMMYFUNCTION("""COMPUTED_VALUE"""),"m²")</f>
        <v>m²</v>
      </c>
      <c r="J231" s="6">
        <f t="array" ref="J231">INDEX('raw data'!A:A,B231+4,1)</f>
        <v>2</v>
      </c>
      <c r="K231" s="25">
        <f t="array" ref="K231">INDEX('raw data'!A:A,B231+2,1)</f>
        <v>4</v>
      </c>
      <c r="L231" s="6" t="str">
        <f t="array" ref="L231">INDEX('raw data'!A:A,B231-1,1)</f>
        <v>Palaio Faliro</v>
      </c>
      <c r="M231" s="9">
        <f t="shared" ca="1" si="0"/>
        <v>12.352941176470589</v>
      </c>
      <c r="N231" s="6" t="str">
        <f t="shared" si="1"/>
        <v>Esperou, Palaio Faliro, Athens</v>
      </c>
      <c r="O231" s="6" t="str">
        <f t="array" ref="O231">INDEX('raw data'!A:A,B231+12,1)</f>
        <v>Available 29 Oct 2025</v>
      </c>
      <c r="P231" s="17">
        <v>45959</v>
      </c>
      <c r="Q231">
        <f>_xlfn.XLOOKUP(A231, locations!A:A, locations!F:F, "NULL")</f>
        <v>37.929834200000002</v>
      </c>
      <c r="R231">
        <f>_xlfn.XLOOKUP(A231, locations!A:A, locations!G:G, "Not found")</f>
        <v>23.692146300000001</v>
      </c>
    </row>
    <row r="232" spans="1:18" ht="13">
      <c r="A232" s="11" t="s">
        <v>1254</v>
      </c>
      <c r="B232" s="11">
        <f>MATCH(A232,'raw data'!A:A,0)</f>
        <v>872</v>
      </c>
      <c r="C232" s="21">
        <f t="array" ref="C232">INDEX('raw data'!A:A,B232+8,1)</f>
        <v>940</v>
      </c>
      <c r="D232" s="7" t="str">
        <f t="array" ref="D232">INDEX('raw data'!A:A,B232+11,1)</f>
        <v>excl. utilities</v>
      </c>
      <c r="E232" s="7" t="str">
        <f t="array" ref="E232">INDEX('raw data'!A:A,B232-2,1)</f>
        <v>Karea,</v>
      </c>
      <c r="F232" s="6" t="str">
        <f t="array" ref="F232">INDEX('raw data'!A:A,B232-1,1)</f>
        <v>Mets - Kallimarmaro</v>
      </c>
      <c r="G232" s="6" t="str">
        <f t="array" ref="G232">INDEX('raw data'!A:A,B232+6,1)</f>
        <v>65 m²</v>
      </c>
      <c r="H232" s="25">
        <f ca="1">IFERROR(__xludf.DUMMYFUNCTION("split(G240,"" "")"),65)</f>
        <v>65</v>
      </c>
      <c r="I232" s="6" t="str">
        <f ca="1">IFERROR(__xludf.DUMMYFUNCTION("""COMPUTED_VALUE"""),"m²")</f>
        <v>m²</v>
      </c>
      <c r="J232" s="6">
        <f t="array" ref="J232">INDEX('raw data'!A:A,B232+4,1)</f>
        <v>1</v>
      </c>
      <c r="K232" s="25">
        <f t="array" ref="K232">INDEX('raw data'!A:A,B232+2,1)</f>
        <v>2</v>
      </c>
      <c r="L232" s="6" t="str">
        <f t="array" ref="L232">INDEX('raw data'!A:A,B232-1,1)</f>
        <v>Mets - Kallimarmaro</v>
      </c>
      <c r="M232" s="9">
        <f t="shared" ca="1" si="0"/>
        <v>14.461538461538462</v>
      </c>
      <c r="N232" s="6" t="str">
        <f t="shared" si="1"/>
        <v>Karea, Mets - Kallimarmaro, Athens</v>
      </c>
      <c r="O232" s="6" t="str">
        <f t="array" ref="O232">INDEX('raw data'!A:A,B232+12,1)</f>
        <v>Available 29 Oct 2024</v>
      </c>
      <c r="P232" s="17">
        <v>45594</v>
      </c>
      <c r="Q232">
        <f>_xlfn.XLOOKUP(A232, locations!A:A, locations!F:F, "NULL")</f>
        <v>37.965677999999997</v>
      </c>
      <c r="R232">
        <f>_xlfn.XLOOKUP(A232, locations!A:A, locations!G:G, "Not found")</f>
        <v>23.733447600000002</v>
      </c>
    </row>
    <row r="233" spans="1:18" ht="13">
      <c r="A233" s="11" t="s">
        <v>1257</v>
      </c>
      <c r="B233" s="11">
        <f>MATCH(A233,'raw data'!A:A,0)</f>
        <v>889</v>
      </c>
      <c r="C233" s="21">
        <f t="array" ref="C233">INDEX('raw data'!A:A,B233+8,1)</f>
        <v>1130</v>
      </c>
      <c r="D233" s="7" t="str">
        <f t="array" ref="D233">INDEX('raw data'!A:A,B233+11,1)</f>
        <v>excl. utilities</v>
      </c>
      <c r="E233" s="7" t="str">
        <f t="array" ref="E233">INDEX('raw data'!A:A,B233-2,1)</f>
        <v>Georgiou Papanikolaou Ι,</v>
      </c>
      <c r="F233" s="6" t="str">
        <f t="array" ref="F233">INDEX('raw data'!A:A,B233-1,1)</f>
        <v>Marousi</v>
      </c>
      <c r="G233" s="6" t="str">
        <f t="array" ref="G233">INDEX('raw data'!A:A,B233+6,1)</f>
        <v>80 m²</v>
      </c>
      <c r="H233" s="25">
        <f ca="1">IFERROR(__xludf.DUMMYFUNCTION("split(G241,"" "")"),80)</f>
        <v>80</v>
      </c>
      <c r="I233" s="6" t="str">
        <f ca="1">IFERROR(__xludf.DUMMYFUNCTION("""COMPUTED_VALUE"""),"m²")</f>
        <v>m²</v>
      </c>
      <c r="J233" s="6">
        <f t="array" ref="J233">INDEX('raw data'!A:A,B233+4,1)</f>
        <v>1</v>
      </c>
      <c r="K233" s="25">
        <f t="array" ref="K233">INDEX('raw data'!A:A,B233+2,1)</f>
        <v>2</v>
      </c>
      <c r="L233" s="6" t="str">
        <f t="array" ref="L233">INDEX('raw data'!A:A,B233-1,1)</f>
        <v>Marousi</v>
      </c>
      <c r="M233" s="9">
        <f t="shared" ca="1" si="0"/>
        <v>14.125</v>
      </c>
      <c r="N233" s="6" t="str">
        <f t="shared" si="1"/>
        <v>Georgiou Papanikolaou Ι, Marousi, Athens</v>
      </c>
      <c r="O233" s="6" t="str">
        <f t="array" ref="O233">INDEX('raw data'!A:A,B233+12,1)</f>
        <v>Available 29 Oct 2024</v>
      </c>
      <c r="P233" s="17">
        <v>45594</v>
      </c>
      <c r="Q233">
        <f>_xlfn.XLOOKUP(A233, locations!A:A, locations!F:F, "NULL")</f>
        <v>38.046564699999998</v>
      </c>
      <c r="R233">
        <f>_xlfn.XLOOKUP(A233, locations!A:A, locations!G:G, "Not found")</f>
        <v>23.819136100000001</v>
      </c>
    </row>
    <row r="234" spans="1:18" ht="13">
      <c r="A234" s="11" t="s">
        <v>1260</v>
      </c>
      <c r="B234" s="11">
        <f>MATCH(A234,'raw data'!A:A,0)</f>
        <v>21775</v>
      </c>
      <c r="C234" s="21">
        <f t="array" ref="C234">INDEX('raw data'!A:A,B234+8,1)</f>
        <v>1360</v>
      </c>
      <c r="D234" s="7" t="str">
        <f t="array" ref="D234">INDEX('raw data'!A:A,B234+11,1)</f>
        <v>excl. utilities</v>
      </c>
      <c r="E234" s="7" t="str">
        <f t="array" ref="E234">INDEX('raw data'!A:A,B234-2,1)</f>
        <v>Chrisostomou Smirnis ΙΙ,</v>
      </c>
      <c r="F234" s="6" t="str">
        <f t="array" ref="F234">INDEX('raw data'!A:A,B234-1,1)</f>
        <v>Marousi</v>
      </c>
      <c r="G234" s="6" t="str">
        <f t="array" ref="G234">INDEX('raw data'!A:A,B234+6,1)</f>
        <v>92 m²</v>
      </c>
      <c r="H234" s="25">
        <f ca="1">IFERROR(__xludf.DUMMYFUNCTION("split(G242,"" "")"),92)</f>
        <v>92</v>
      </c>
      <c r="I234" s="6" t="str">
        <f ca="1">IFERROR(__xludf.DUMMYFUNCTION("""COMPUTED_VALUE"""),"m²")</f>
        <v>m²</v>
      </c>
      <c r="J234" s="6" t="str">
        <f t="array" ref="J234">INDEX('raw data'!A:A,B234+4,1)</f>
        <v>1, 1 WC</v>
      </c>
      <c r="K234" s="25">
        <f t="array" ref="K234">INDEX('raw data'!A:A,B234+2,1)</f>
        <v>2</v>
      </c>
      <c r="L234" s="6" t="str">
        <f t="array" ref="L234">INDEX('raw data'!A:A,B234-1,1)</f>
        <v>Marousi</v>
      </c>
      <c r="M234" s="9">
        <f t="shared" ca="1" si="0"/>
        <v>14.782608695652174</v>
      </c>
      <c r="N234" s="6" t="str">
        <f t="shared" si="1"/>
        <v>Chrisostomou Smirnis ΙΙ, Marousi, Athens</v>
      </c>
      <c r="O234" s="6" t="str">
        <f t="array" ref="O234">INDEX('raw data'!A:A,B234+12,1)</f>
        <v>Available 29 Nov 2025</v>
      </c>
      <c r="P234" s="17">
        <v>45990</v>
      </c>
      <c r="Q234">
        <f>_xlfn.XLOOKUP(A234, locations!A:A, locations!F:F, "NULL")</f>
        <v>37.967747199999998</v>
      </c>
      <c r="R234">
        <f>_xlfn.XLOOKUP(A234, locations!A:A, locations!G:G, "Not found")</f>
        <v>23.7582737</v>
      </c>
    </row>
    <row r="235" spans="1:18" ht="13">
      <c r="A235" s="11" t="s">
        <v>3332</v>
      </c>
      <c r="B235" s="11">
        <f>MATCH(A235,'raw data'!A:A,0)</f>
        <v>2916</v>
      </c>
      <c r="C235" s="21">
        <f t="array" ref="C235">INDEX('raw data'!A:A,B235+8,1)</f>
        <v>1550</v>
      </c>
      <c r="D235" s="7" t="str">
        <f t="array" ref="D235">INDEX('raw data'!A:A,B235+11,1)</f>
        <v>excl. utilities</v>
      </c>
      <c r="E235" s="7" t="str">
        <f t="array" ref="E235">INDEX('raw data'!A:A,B235-2,1)</f>
        <v>Nikis ΙII,</v>
      </c>
      <c r="F235" s="6" t="str">
        <f t="array" ref="F235">INDEX('raw data'!A:A,B235-1,1)</f>
        <v>Marousi</v>
      </c>
      <c r="G235" s="6" t="str">
        <f t="array" ref="G235">INDEX('raw data'!A:A,B235+6,1)</f>
        <v>85 m²</v>
      </c>
      <c r="H235" s="25">
        <f ca="1">IFERROR(__xludf.DUMMYFUNCTION("split(G243,"" "")"),85)</f>
        <v>85</v>
      </c>
      <c r="I235" s="6" t="str">
        <f ca="1">IFERROR(__xludf.DUMMYFUNCTION("""COMPUTED_VALUE"""),"m²")</f>
        <v>m²</v>
      </c>
      <c r="J235" s="6">
        <f t="array" ref="J235">INDEX('raw data'!A:A,B235+4,1)</f>
        <v>1</v>
      </c>
      <c r="K235" s="25">
        <f t="array" ref="K235">INDEX('raw data'!A:A,B235+2,1)</f>
        <v>3</v>
      </c>
      <c r="L235" s="6" t="str">
        <f t="array" ref="L235">INDEX('raw data'!A:A,B235-1,1)</f>
        <v>Marousi</v>
      </c>
      <c r="M235" s="9">
        <f t="shared" ca="1" si="0"/>
        <v>18.235294117647058</v>
      </c>
      <c r="N235" s="6" t="str">
        <f t="shared" si="1"/>
        <v>Nikis ΙII, Marousi, Athens</v>
      </c>
      <c r="O235" s="6" t="str">
        <f t="array" ref="O235">INDEX('raw data'!A:A,B235+12,1)</f>
        <v>Available 29 Nov 2024</v>
      </c>
      <c r="P235" s="17">
        <v>45625</v>
      </c>
      <c r="Q235">
        <f>_xlfn.XLOOKUP(A235, locations!A:A, locations!F:F, "NULL")</f>
        <v>38.046310099999999</v>
      </c>
      <c r="R235">
        <f>_xlfn.XLOOKUP(A235, locations!A:A, locations!G:G, "Not found")</f>
        <v>23.8074163</v>
      </c>
    </row>
    <row r="236" spans="1:18" ht="13">
      <c r="A236" s="11" t="s">
        <v>1263</v>
      </c>
      <c r="B236" s="11">
        <f>MATCH(A236,'raw data'!A:A,0)</f>
        <v>11752</v>
      </c>
      <c r="C236" s="21">
        <f t="array" ref="C236">INDEX('raw data'!A:A,B236+8,1)</f>
        <v>1210</v>
      </c>
      <c r="D236" s="7" t="str">
        <f t="array" ref="D236">INDEX('raw data'!A:A,B236+11,1)</f>
        <v>excl. utilities</v>
      </c>
      <c r="E236" s="7" t="str">
        <f t="array" ref="E236">INDEX('raw data'!A:A,B236-2,1)</f>
        <v>Kronou III,</v>
      </c>
      <c r="F236" s="6" t="str">
        <f t="array" ref="F236">INDEX('raw data'!A:A,B236-1,1)</f>
        <v>Palaio Faliro</v>
      </c>
      <c r="G236" s="6" t="str">
        <f t="array" ref="G236">INDEX('raw data'!A:A,B236+6,1)</f>
        <v>94 m²</v>
      </c>
      <c r="H236" s="25">
        <f ca="1">IFERROR(__xludf.DUMMYFUNCTION("split(G244,"" "")"),94)</f>
        <v>94</v>
      </c>
      <c r="I236" s="6" t="str">
        <f ca="1">IFERROR(__xludf.DUMMYFUNCTION("""COMPUTED_VALUE"""),"m²")</f>
        <v>m²</v>
      </c>
      <c r="J236" s="6">
        <f t="array" ref="J236">INDEX('raw data'!A:A,B236+4,1)</f>
        <v>1</v>
      </c>
      <c r="K236" s="25">
        <f t="array" ref="K236">INDEX('raw data'!A:A,B236+2,1)</f>
        <v>2</v>
      </c>
      <c r="L236" s="6" t="str">
        <f t="array" ref="L236">INDEX('raw data'!A:A,B236-1,1)</f>
        <v>Palaio Faliro</v>
      </c>
      <c r="M236" s="9">
        <f t="shared" ca="1" si="0"/>
        <v>12.872340425531915</v>
      </c>
      <c r="N236" s="6" t="str">
        <f t="shared" si="1"/>
        <v>Kronou III, Palaio Faliro, Athens</v>
      </c>
      <c r="O236" s="6" t="str">
        <f t="array" ref="O236">INDEX('raw data'!A:A,B236+12,1)</f>
        <v>Available 29 Mar 2025</v>
      </c>
      <c r="P236" s="17">
        <v>45745</v>
      </c>
      <c r="Q236">
        <f>_xlfn.XLOOKUP(A236, locations!A:A, locations!F:F, "NULL")</f>
        <v>37.930690599999998</v>
      </c>
      <c r="R236">
        <f>_xlfn.XLOOKUP(A236, locations!A:A, locations!G:G, "Not found")</f>
        <v>23.688935799999999</v>
      </c>
    </row>
    <row r="237" spans="1:18" ht="13">
      <c r="A237" s="11" t="s">
        <v>1266</v>
      </c>
      <c r="B237" s="11">
        <f>MATCH(A237,'raw data'!A:A,0)</f>
        <v>11769</v>
      </c>
      <c r="C237" s="21">
        <f t="array" ref="C237">INDEX('raw data'!A:A,B237+8,1)</f>
        <v>1330</v>
      </c>
      <c r="D237" s="7" t="str">
        <f t="array" ref="D237">INDEX('raw data'!A:A,B237+11,1)</f>
        <v>excl. utilities</v>
      </c>
      <c r="E237" s="7" t="str">
        <f t="array" ref="E237">INDEX('raw data'!A:A,B237-2,1)</f>
        <v>Alkionis V,</v>
      </c>
      <c r="F237" s="6" t="str">
        <f t="array" ref="F237">INDEX('raw data'!A:A,B237-1,1)</f>
        <v>Palaio Faliro</v>
      </c>
      <c r="G237" s="6" t="str">
        <f t="array" ref="G237">INDEX('raw data'!A:A,B237+6,1)</f>
        <v>95 m²</v>
      </c>
      <c r="H237" s="25">
        <f ca="1">IFERROR(__xludf.DUMMYFUNCTION("split(G245,"" "")"),95)</f>
        <v>95</v>
      </c>
      <c r="I237" s="6" t="str">
        <f ca="1">IFERROR(__xludf.DUMMYFUNCTION("""COMPUTED_VALUE"""),"m²")</f>
        <v>m²</v>
      </c>
      <c r="J237" s="6" t="str">
        <f t="array" ref="J237">INDEX('raw data'!A:A,B237+4,1)</f>
        <v>1, 1 WC</v>
      </c>
      <c r="K237" s="25">
        <f t="array" ref="K237">INDEX('raw data'!A:A,B237+2,1)</f>
        <v>2</v>
      </c>
      <c r="L237" s="6" t="str">
        <f t="array" ref="L237">INDEX('raw data'!A:A,B237-1,1)</f>
        <v>Palaio Faliro</v>
      </c>
      <c r="M237" s="9">
        <f t="shared" ca="1" si="0"/>
        <v>14</v>
      </c>
      <c r="N237" s="6" t="str">
        <f t="shared" si="1"/>
        <v>Alkionis V, Palaio Faliro, Athens</v>
      </c>
      <c r="O237" s="6" t="str">
        <f t="array" ref="O237">INDEX('raw data'!A:A,B237+12,1)</f>
        <v>Available 29 Mar 2025</v>
      </c>
      <c r="P237" s="17">
        <v>45745</v>
      </c>
      <c r="Q237">
        <f>_xlfn.XLOOKUP(A237, locations!A:A, locations!F:F, "NULL")</f>
        <v>37.924855299999997</v>
      </c>
      <c r="R237">
        <f>_xlfn.XLOOKUP(A237, locations!A:A, locations!G:G, "Not found")</f>
        <v>23.696879200000001</v>
      </c>
    </row>
    <row r="238" spans="1:18" ht="13">
      <c r="A238" s="11" t="s">
        <v>4594</v>
      </c>
      <c r="B238" s="11">
        <f>MATCH(A238,'raw data'!A:A,0)</f>
        <v>11786</v>
      </c>
      <c r="C238" s="21">
        <f t="array" ref="C238">INDEX('raw data'!A:A,B238+8,1)</f>
        <v>2360</v>
      </c>
      <c r="D238" s="7" t="str">
        <f t="array" ref="D238">INDEX('raw data'!A:A,B238+11,1)</f>
        <v>excl. utilities</v>
      </c>
      <c r="E238" s="7" t="str">
        <f t="array" ref="E238">INDEX('raw data'!A:A,B238-2,1)</f>
        <v>Al. Papanastasiou II,</v>
      </c>
      <c r="F238" s="6" t="str">
        <f t="array" ref="F238">INDEX('raw data'!A:A,B238-1,1)</f>
        <v>Nea Erithrea</v>
      </c>
      <c r="G238" s="6" t="str">
        <f t="array" ref="G238">INDEX('raw data'!A:A,B238+6,1)</f>
        <v>225 m²</v>
      </c>
      <c r="H238" s="25">
        <f ca="1">IFERROR(__xludf.DUMMYFUNCTION("split(G246,"" "")"),225)</f>
        <v>225</v>
      </c>
      <c r="I238" s="6" t="str">
        <f ca="1">IFERROR(__xludf.DUMMYFUNCTION("""COMPUTED_VALUE"""),"m²")</f>
        <v>m²</v>
      </c>
      <c r="J238" s="6" t="str">
        <f t="array" ref="J238">INDEX('raw data'!A:A,B238+4,1)</f>
        <v>3, 1 WC</v>
      </c>
      <c r="K238" s="25">
        <f t="array" ref="K238">INDEX('raw data'!A:A,B238+2,1)</f>
        <v>4</v>
      </c>
      <c r="L238" s="6" t="str">
        <f t="array" ref="L238">INDEX('raw data'!A:A,B238-1,1)</f>
        <v>Nea Erithrea</v>
      </c>
      <c r="M238" s="9">
        <f t="shared" ca="1" si="0"/>
        <v>10.488888888888889</v>
      </c>
      <c r="N238" s="6" t="str">
        <f t="shared" si="1"/>
        <v>Al. Papanastasiou II, Nea Erithrea, Athens</v>
      </c>
      <c r="O238" s="6" t="str">
        <f t="array" ref="O238">INDEX('raw data'!A:A,B238+12,1)</f>
        <v>Available 29 Mar 2025</v>
      </c>
      <c r="P238" s="17">
        <v>45745</v>
      </c>
      <c r="Q238">
        <f>_xlfn.XLOOKUP(A238, locations!A:A, locations!F:F, "NULL")</f>
        <v>38.097367300000002</v>
      </c>
      <c r="R238">
        <f>_xlfn.XLOOKUP(A238, locations!A:A, locations!G:G, "Not found")</f>
        <v>23.814265299999999</v>
      </c>
    </row>
    <row r="239" spans="1:18" ht="13">
      <c r="A239" s="11" t="s">
        <v>1269</v>
      </c>
      <c r="B239" s="11">
        <f>MATCH(A239,'raw data'!A:A,0)</f>
        <v>16694</v>
      </c>
      <c r="C239" s="21">
        <f t="array" ref="C239">INDEX('raw data'!A:A,B239+8,1)</f>
        <v>1090</v>
      </c>
      <c r="D239" s="7" t="str">
        <f t="array" ref="D239">INDEX('raw data'!A:A,B239+11,1)</f>
        <v>excl. utilities</v>
      </c>
      <c r="E239" s="7" t="str">
        <f t="array" ref="E239">INDEX('raw data'!A:A,B239-2,1)</f>
        <v>Ippomedontos I,</v>
      </c>
      <c r="F239" s="6" t="str">
        <f t="array" ref="F239">INDEX('raw data'!A:A,B239-1,1)</f>
        <v>Pangrati</v>
      </c>
      <c r="G239" s="6" t="str">
        <f t="array" ref="G239">INDEX('raw data'!A:A,B239+6,1)</f>
        <v>80 m²</v>
      </c>
      <c r="H239" s="25">
        <f ca="1">IFERROR(__xludf.DUMMYFUNCTION("split(G247,"" "")"),80)</f>
        <v>80</v>
      </c>
      <c r="I239" s="6" t="str">
        <f ca="1">IFERROR(__xludf.DUMMYFUNCTION("""COMPUTED_VALUE"""),"m²")</f>
        <v>m²</v>
      </c>
      <c r="J239" s="6">
        <f t="array" ref="J239">INDEX('raw data'!A:A,B239+4,1)</f>
        <v>1</v>
      </c>
      <c r="K239" s="25">
        <f t="array" ref="K239">INDEX('raw data'!A:A,B239+2,1)</f>
        <v>2</v>
      </c>
      <c r="L239" s="6" t="str">
        <f t="array" ref="L239">INDEX('raw data'!A:A,B239-1,1)</f>
        <v>Pangrati</v>
      </c>
      <c r="M239" s="9">
        <f t="shared" ca="1" si="0"/>
        <v>13.625</v>
      </c>
      <c r="N239" s="6" t="str">
        <f t="shared" si="1"/>
        <v>Ippomedontos I, Pangrati, Athens</v>
      </c>
      <c r="O239" s="6" t="str">
        <f t="array" ref="O239">INDEX('raw data'!A:A,B239+12,1)</f>
        <v>Available 29 Jun 2025</v>
      </c>
      <c r="P239" s="17">
        <v>45837</v>
      </c>
      <c r="Q239">
        <f>_xlfn.XLOOKUP(A239, locations!A:A, locations!F:F, "NULL")</f>
        <v>37.970605599999999</v>
      </c>
      <c r="R239">
        <f>_xlfn.XLOOKUP(A239, locations!A:A, locations!G:G, "Not found")</f>
        <v>23.746490099999999</v>
      </c>
    </row>
    <row r="240" spans="1:18" ht="13">
      <c r="A240" s="11" t="s">
        <v>1272</v>
      </c>
      <c r="B240" s="11">
        <f>MATCH(A240,'raw data'!A:A,0)</f>
        <v>18195</v>
      </c>
      <c r="C240" s="21">
        <f t="array" ref="C240">INDEX('raw data'!A:A,B240+8,1)</f>
        <v>920</v>
      </c>
      <c r="D240" s="7" t="str">
        <f t="array" ref="D240">INDEX('raw data'!A:A,B240+11,1)</f>
        <v>excl. utilities</v>
      </c>
      <c r="E240" s="7" t="str">
        <f t="array" ref="E240">INDEX('raw data'!A:A,B240-2,1)</f>
        <v>Volanaki,</v>
      </c>
      <c r="F240" s="6" t="str">
        <f t="array" ref="F240">INDEX('raw data'!A:A,B240-1,1)</f>
        <v>Ampelokipoi</v>
      </c>
      <c r="G240" s="6" t="str">
        <f t="array" ref="G240">INDEX('raw data'!A:A,B240+6,1)</f>
        <v>87 m²</v>
      </c>
      <c r="H240" s="25">
        <f ca="1">IFERROR(__xludf.DUMMYFUNCTION("split(G248,"" "")"),87)</f>
        <v>87</v>
      </c>
      <c r="I240" s="6" t="str">
        <f ca="1">IFERROR(__xludf.DUMMYFUNCTION("""COMPUTED_VALUE"""),"m²")</f>
        <v>m²</v>
      </c>
      <c r="J240" s="6">
        <f t="array" ref="J240">INDEX('raw data'!A:A,B240+4,1)</f>
        <v>1</v>
      </c>
      <c r="K240" s="25">
        <f t="array" ref="K240">INDEX('raw data'!A:A,B240+2,1)</f>
        <v>2</v>
      </c>
      <c r="L240" s="6" t="str">
        <f t="array" ref="L240">INDEX('raw data'!A:A,B240-1,1)</f>
        <v>Ampelokipoi</v>
      </c>
      <c r="M240" s="9">
        <f t="shared" ca="1" si="0"/>
        <v>10.574712643678161</v>
      </c>
      <c r="N240" s="6" t="str">
        <f t="shared" si="1"/>
        <v>Volanaki, Ampelokipoi, Athens</v>
      </c>
      <c r="O240" s="6" t="str">
        <f t="array" ref="O240">INDEX('raw data'!A:A,B240+12,1)</f>
        <v>Available 29 Jul 2025</v>
      </c>
      <c r="P240" s="17">
        <v>45867</v>
      </c>
      <c r="Q240">
        <f>_xlfn.XLOOKUP(A240, locations!A:A, locations!F:F, "NULL")</f>
        <v>37.993469900000001</v>
      </c>
      <c r="R240">
        <f>_xlfn.XLOOKUP(A240, locations!A:A, locations!G:G, "Not found")</f>
        <v>23.7697945</v>
      </c>
    </row>
    <row r="241" spans="1:18" ht="13">
      <c r="A241" s="11" t="s">
        <v>1275</v>
      </c>
      <c r="B241" s="11">
        <f>MATCH(A241,'raw data'!A:A,0)</f>
        <v>18212</v>
      </c>
      <c r="C241" s="21">
        <f t="array" ref="C241">INDEX('raw data'!A:A,B241+8,1)</f>
        <v>1020</v>
      </c>
      <c r="D241" s="7" t="str">
        <f t="array" ref="D241">INDEX('raw data'!A:A,B241+11,1)</f>
        <v>excl. utilities</v>
      </c>
      <c r="E241" s="7" t="str">
        <f t="array" ref="E241">INDEX('raw data'!A:A,B241-2,1)</f>
        <v>Aetideon,</v>
      </c>
      <c r="F241" s="6" t="str">
        <f t="array" ref="F241">INDEX('raw data'!A:A,B241-1,1)</f>
        <v>Cholargos</v>
      </c>
      <c r="G241" s="6" t="str">
        <f t="array" ref="G241">INDEX('raw data'!A:A,B241+6,1)</f>
        <v>75 m²</v>
      </c>
      <c r="H241" s="25">
        <f ca="1">IFERROR(__xludf.DUMMYFUNCTION("split(G249,"" "")"),75)</f>
        <v>75</v>
      </c>
      <c r="I241" s="6" t="str">
        <f ca="1">IFERROR(__xludf.DUMMYFUNCTION("""COMPUTED_VALUE"""),"m²")</f>
        <v>m²</v>
      </c>
      <c r="J241" s="6">
        <f t="array" ref="J241">INDEX('raw data'!A:A,B241+4,1)</f>
        <v>1</v>
      </c>
      <c r="K241" s="25">
        <f t="array" ref="K241">INDEX('raw data'!A:A,B241+2,1)</f>
        <v>2</v>
      </c>
      <c r="L241" s="6" t="str">
        <f t="array" ref="L241">INDEX('raw data'!A:A,B241-1,1)</f>
        <v>Cholargos</v>
      </c>
      <c r="M241" s="9">
        <f t="shared" ca="1" si="0"/>
        <v>13.6</v>
      </c>
      <c r="N241" s="6" t="str">
        <f t="shared" si="1"/>
        <v>Aetideon, Cholargos, Athens</v>
      </c>
      <c r="O241" s="6" t="str">
        <f t="array" ref="O241">INDEX('raw data'!A:A,B241+12,1)</f>
        <v>Available 29 Jul 2025</v>
      </c>
      <c r="P241" s="17">
        <v>45867</v>
      </c>
      <c r="Q241">
        <f>_xlfn.XLOOKUP(A241, locations!A:A, locations!F:F, "NULL")</f>
        <v>37.999722599999998</v>
      </c>
      <c r="R241">
        <f>_xlfn.XLOOKUP(A241, locations!A:A, locations!G:G, "Not found")</f>
        <v>23.796511599999999</v>
      </c>
    </row>
    <row r="242" spans="1:18" ht="13">
      <c r="A242" s="11" t="s">
        <v>3335</v>
      </c>
      <c r="B242" s="11">
        <f>MATCH(A242,'raw data'!A:A,0)</f>
        <v>18229</v>
      </c>
      <c r="C242" s="21">
        <f t="array" ref="C242">INDEX('raw data'!A:A,B242+8,1)</f>
        <v>1470</v>
      </c>
      <c r="D242" s="7" t="str">
        <f t="array" ref="D242">INDEX('raw data'!A:A,B242+11,1)</f>
        <v>excl. utilities</v>
      </c>
      <c r="E242" s="7" t="str">
        <f t="array" ref="E242">INDEX('raw data'!A:A,B242-2,1)</f>
        <v>Lakonias I,</v>
      </c>
      <c r="F242" s="6" t="str">
        <f t="array" ref="F242">INDEX('raw data'!A:A,B242-1,1)</f>
        <v>Chalandri</v>
      </c>
      <c r="G242" s="6" t="str">
        <f t="array" ref="G242">INDEX('raw data'!A:A,B242+6,1)</f>
        <v>110 m²</v>
      </c>
      <c r="H242" s="25">
        <f ca="1">IFERROR(__xludf.DUMMYFUNCTION("split(G250,"" "")"),110)</f>
        <v>110</v>
      </c>
      <c r="I242" s="6" t="str">
        <f ca="1">IFERROR(__xludf.DUMMYFUNCTION("""COMPUTED_VALUE"""),"m²")</f>
        <v>m²</v>
      </c>
      <c r="J242" s="6">
        <f t="array" ref="J242">INDEX('raw data'!A:A,B242+4,1)</f>
        <v>2</v>
      </c>
      <c r="K242" s="25">
        <f t="array" ref="K242">INDEX('raw data'!A:A,B242+2,1)</f>
        <v>3</v>
      </c>
      <c r="L242" s="6" t="str">
        <f t="array" ref="L242">INDEX('raw data'!A:A,B242-1,1)</f>
        <v>Chalandri</v>
      </c>
      <c r="M242" s="9">
        <f t="shared" ca="1" si="0"/>
        <v>13.363636363636363</v>
      </c>
      <c r="N242" s="6" t="str">
        <f t="shared" si="1"/>
        <v>Lakonias I, Chalandri, Athens</v>
      </c>
      <c r="O242" s="6" t="str">
        <f t="array" ref="O242">INDEX('raw data'!A:A,B242+12,1)</f>
        <v>Available 29 Jul 2025</v>
      </c>
      <c r="P242" s="17">
        <v>45867</v>
      </c>
      <c r="Q242">
        <f>_xlfn.XLOOKUP(A242, locations!A:A, locations!F:F, "NULL")</f>
        <v>38.030930599999998</v>
      </c>
      <c r="R242">
        <f>_xlfn.XLOOKUP(A242, locations!A:A, locations!G:G, "Not found")</f>
        <v>23.823183</v>
      </c>
    </row>
    <row r="243" spans="1:18" ht="13">
      <c r="A243" s="11" t="s">
        <v>3338</v>
      </c>
      <c r="B243" s="11">
        <f>MATCH(A243,'raw data'!A:A,0)</f>
        <v>18246</v>
      </c>
      <c r="C243" s="21">
        <f t="array" ref="C243">INDEX('raw data'!A:A,B243+8,1)</f>
        <v>1490</v>
      </c>
      <c r="D243" s="7" t="str">
        <f t="array" ref="D243">INDEX('raw data'!A:A,B243+11,1)</f>
        <v>excl. utilities</v>
      </c>
      <c r="E243" s="7" t="str">
        <f t="array" ref="E243">INDEX('raw data'!A:A,B243-2,1)</f>
        <v>Kourtesi II,</v>
      </c>
      <c r="F243" s="6" t="str">
        <f t="array" ref="F243">INDEX('raw data'!A:A,B243-1,1)</f>
        <v>Chalandri</v>
      </c>
      <c r="G243" s="6" t="str">
        <f t="array" ref="G243">INDEX('raw data'!A:A,B243+6,1)</f>
        <v>115 m²</v>
      </c>
      <c r="H243" s="25">
        <f ca="1">IFERROR(__xludf.DUMMYFUNCTION("split(G251,"" "")"),115)</f>
        <v>115</v>
      </c>
      <c r="I243" s="6" t="str">
        <f ca="1">IFERROR(__xludf.DUMMYFUNCTION("""COMPUTED_VALUE"""),"m²")</f>
        <v>m²</v>
      </c>
      <c r="J243" s="6" t="str">
        <f t="array" ref="J243">INDEX('raw data'!A:A,B243+4,1)</f>
        <v>1, 1 WC</v>
      </c>
      <c r="K243" s="25">
        <f t="array" ref="K243">INDEX('raw data'!A:A,B243+2,1)</f>
        <v>3</v>
      </c>
      <c r="L243" s="6" t="str">
        <f t="array" ref="L243">INDEX('raw data'!A:A,B243-1,1)</f>
        <v>Chalandri</v>
      </c>
      <c r="M243" s="9">
        <f t="shared" ca="1" si="0"/>
        <v>12.956521739130435</v>
      </c>
      <c r="N243" s="6" t="str">
        <f t="shared" si="1"/>
        <v>Kourtesi II, Chalandri, Athens</v>
      </c>
      <c r="O243" s="6" t="str">
        <f t="array" ref="O243">INDEX('raw data'!A:A,B243+12,1)</f>
        <v>Available 29 Jul 2025</v>
      </c>
      <c r="P243" s="17">
        <v>45867</v>
      </c>
      <c r="Q243">
        <f>_xlfn.XLOOKUP(A243, locations!A:A, locations!F:F, "NULL")</f>
        <v>38.021421400000001</v>
      </c>
      <c r="R243">
        <f>_xlfn.XLOOKUP(A243, locations!A:A, locations!G:G, "Not found")</f>
        <v>23.798767900000001</v>
      </c>
    </row>
    <row r="244" spans="1:18" ht="13">
      <c r="A244" s="11" t="s">
        <v>3341</v>
      </c>
      <c r="B244" s="11">
        <f>MATCH(A244,'raw data'!A:A,0)</f>
        <v>18263</v>
      </c>
      <c r="C244" s="21">
        <f t="array" ref="C244">INDEX('raw data'!A:A,B244+8,1)</f>
        <v>1720</v>
      </c>
      <c r="D244" s="7" t="str">
        <f t="array" ref="D244">INDEX('raw data'!A:A,B244+11,1)</f>
        <v>excl. utilities</v>
      </c>
      <c r="E244" s="7" t="str">
        <f t="array" ref="E244">INDEX('raw data'!A:A,B244-2,1)</f>
        <v>Arrianou VI,</v>
      </c>
      <c r="F244" s="6" t="str">
        <f t="array" ref="F244">INDEX('raw data'!A:A,B244-1,1)</f>
        <v>Pangrati</v>
      </c>
      <c r="G244" s="6" t="str">
        <f t="array" ref="G244">INDEX('raw data'!A:A,B244+6,1)</f>
        <v>135 m²</v>
      </c>
      <c r="H244" s="25">
        <f ca="1">IFERROR(__xludf.DUMMYFUNCTION("split(G252,"" "")"),135)</f>
        <v>135</v>
      </c>
      <c r="I244" s="6" t="str">
        <f ca="1">IFERROR(__xludf.DUMMYFUNCTION("""COMPUTED_VALUE"""),"m²")</f>
        <v>m²</v>
      </c>
      <c r="J244" s="6">
        <f t="array" ref="J244">INDEX('raw data'!A:A,B244+4,1)</f>
        <v>2</v>
      </c>
      <c r="K244" s="25">
        <f t="array" ref="K244">INDEX('raw data'!A:A,B244+2,1)</f>
        <v>3</v>
      </c>
      <c r="L244" s="6" t="str">
        <f t="array" ref="L244">INDEX('raw data'!A:A,B244-1,1)</f>
        <v>Pangrati</v>
      </c>
      <c r="M244" s="9">
        <f t="shared" ca="1" si="0"/>
        <v>12.74074074074074</v>
      </c>
      <c r="N244" s="6" t="str">
        <f t="shared" si="1"/>
        <v>Arrianou VI, Pangrati, Athens</v>
      </c>
      <c r="O244" s="6" t="str">
        <f t="array" ref="O244">INDEX('raw data'!A:A,B244+12,1)</f>
        <v>Available 29 Jul 2025</v>
      </c>
      <c r="P244" s="17">
        <v>45867</v>
      </c>
      <c r="Q244">
        <f>_xlfn.XLOOKUP(A244, locations!A:A, locations!F:F, "NULL")</f>
        <v>37.970900200000003</v>
      </c>
      <c r="R244">
        <f>_xlfn.XLOOKUP(A244, locations!A:A, locations!G:G, "Not found")</f>
        <v>23.744076700000001</v>
      </c>
    </row>
    <row r="245" spans="1:18" ht="13">
      <c r="A245" s="11" t="s">
        <v>3344</v>
      </c>
      <c r="B245" s="11">
        <f>MATCH(A245,'raw data'!A:A,0)</f>
        <v>8102</v>
      </c>
      <c r="C245" s="21">
        <f t="array" ref="C245">INDEX('raw data'!A:A,B245+8,1)</f>
        <v>1130</v>
      </c>
      <c r="D245" s="7" t="str">
        <f t="array" ref="D245">INDEX('raw data'!A:A,B245+11,1)</f>
        <v>excl. utilities</v>
      </c>
      <c r="E245" s="7" t="str">
        <f t="array" ref="E245">INDEX('raw data'!A:A,B245-2,1)</f>
        <v>Simis,</v>
      </c>
      <c r="F245" s="6" t="str">
        <f t="array" ref="F245">INDEX('raw data'!A:A,B245-1,1)</f>
        <v>Melissia</v>
      </c>
      <c r="G245" s="6" t="str">
        <f t="array" ref="G245">INDEX('raw data'!A:A,B245+6,1)</f>
        <v>120 m²</v>
      </c>
      <c r="H245" s="25">
        <f ca="1">IFERROR(__xludf.DUMMYFUNCTION("split(G253,"" "")"),120)</f>
        <v>120</v>
      </c>
      <c r="I245" s="6" t="str">
        <f ca="1">IFERROR(__xludf.DUMMYFUNCTION("""COMPUTED_VALUE"""),"m²")</f>
        <v>m²</v>
      </c>
      <c r="J245" s="6" t="str">
        <f t="array" ref="J245">INDEX('raw data'!A:A,B245+4,1)</f>
        <v>1, 1 WC</v>
      </c>
      <c r="K245" s="25">
        <f t="array" ref="K245">INDEX('raw data'!A:A,B245+2,1)</f>
        <v>3</v>
      </c>
      <c r="L245" s="6" t="str">
        <f t="array" ref="L245">INDEX('raw data'!A:A,B245-1,1)</f>
        <v>Melissia</v>
      </c>
      <c r="M245" s="9">
        <f t="shared" ca="1" si="0"/>
        <v>9.4166666666666661</v>
      </c>
      <c r="N245" s="6" t="str">
        <f t="shared" si="1"/>
        <v>Simis, Melissia, Athens</v>
      </c>
      <c r="O245" s="6" t="str">
        <f t="array" ref="O245">INDEX('raw data'!A:A,B245+12,1)</f>
        <v>Available 29 Jan 2025</v>
      </c>
      <c r="P245" s="17">
        <v>45686</v>
      </c>
      <c r="Q245">
        <f>_xlfn.XLOOKUP(A245, locations!A:A, locations!F:F, "NULL")</f>
        <v>38.048024300000002</v>
      </c>
      <c r="R245">
        <f>_xlfn.XLOOKUP(A245, locations!A:A, locations!G:G, "Not found")</f>
        <v>23.831096599999999</v>
      </c>
    </row>
    <row r="246" spans="1:18" ht="13">
      <c r="A246" s="11" t="s">
        <v>3347</v>
      </c>
      <c r="B246" s="11">
        <f>MATCH(A246,'raw data'!A:A,0)</f>
        <v>8119</v>
      </c>
      <c r="C246" s="21">
        <f t="array" ref="C246">INDEX('raw data'!A:A,B246+8,1)</f>
        <v>1230</v>
      </c>
      <c r="D246" s="7" t="str">
        <f t="array" ref="D246">INDEX('raw data'!A:A,B246+11,1)</f>
        <v>excl. utilities</v>
      </c>
      <c r="E246" s="7" t="str">
        <f t="array" ref="E246">INDEX('raw data'!A:A,B246-2,1)</f>
        <v>Doukissis Plakentias VI,</v>
      </c>
      <c r="F246" s="6" t="str">
        <f t="array" ref="F246">INDEX('raw data'!A:A,B246-1,1)</f>
        <v>Ampelokipoi</v>
      </c>
      <c r="G246" s="6" t="str">
        <f t="array" ref="G246">INDEX('raw data'!A:A,B246+6,1)</f>
        <v>98 m²</v>
      </c>
      <c r="H246" s="25">
        <f ca="1">IFERROR(__xludf.DUMMYFUNCTION("split(G254,"" "")"),98)</f>
        <v>98</v>
      </c>
      <c r="I246" s="6" t="str">
        <f ca="1">IFERROR(__xludf.DUMMYFUNCTION("""COMPUTED_VALUE"""),"m²")</f>
        <v>m²</v>
      </c>
      <c r="J246" s="6">
        <f t="array" ref="J246">INDEX('raw data'!A:A,B246+4,1)</f>
        <v>2</v>
      </c>
      <c r="K246" s="25">
        <f t="array" ref="K246">INDEX('raw data'!A:A,B246+2,1)</f>
        <v>3</v>
      </c>
      <c r="L246" s="6" t="str">
        <f t="array" ref="L246">INDEX('raw data'!A:A,B246-1,1)</f>
        <v>Ampelokipoi</v>
      </c>
      <c r="M246" s="9">
        <f t="shared" ca="1" si="0"/>
        <v>12.551020408163266</v>
      </c>
      <c r="N246" s="6" t="str">
        <f t="shared" si="1"/>
        <v>Doukissis Plakentias VI, Ampelokipoi, Athens</v>
      </c>
      <c r="O246" s="6" t="str">
        <f t="array" ref="O246">INDEX('raw data'!A:A,B246+12,1)</f>
        <v>Available 29 Jan 2025</v>
      </c>
      <c r="P246" s="17">
        <v>45686</v>
      </c>
      <c r="Q246">
        <f>_xlfn.XLOOKUP(A246, locations!A:A, locations!F:F, "NULL")</f>
        <v>37.990782400000001</v>
      </c>
      <c r="R246">
        <f>_xlfn.XLOOKUP(A246, locations!A:A, locations!G:G, "Not found")</f>
        <v>23.763321900000001</v>
      </c>
    </row>
    <row r="247" spans="1:18" ht="13">
      <c r="A247" s="11" t="s">
        <v>3350</v>
      </c>
      <c r="B247" s="11">
        <f>MATCH(A247,'raw data'!A:A,0)</f>
        <v>13516</v>
      </c>
      <c r="C247" s="21">
        <f t="array" ref="C247">INDEX('raw data'!A:A,B247+8,1)</f>
        <v>1340</v>
      </c>
      <c r="D247" s="7" t="str">
        <f t="array" ref="D247">INDEX('raw data'!A:A,B247+11,1)</f>
        <v>excl. utilities</v>
      </c>
      <c r="E247" s="7" t="str">
        <f t="array" ref="E247">INDEX('raw data'!A:A,B247-2,1)</f>
        <v>Kristalli II,</v>
      </c>
      <c r="F247" s="6" t="str">
        <f t="array" ref="F247">INDEX('raw data'!A:A,B247-1,1)</f>
        <v>Marousi</v>
      </c>
      <c r="G247" s="6" t="str">
        <f t="array" ref="G247">INDEX('raw data'!A:A,B247+6,1)</f>
        <v>105 m²</v>
      </c>
      <c r="H247" s="25">
        <f ca="1">IFERROR(__xludf.DUMMYFUNCTION("split(G255,"" "")"),105)</f>
        <v>105</v>
      </c>
      <c r="I247" s="6" t="str">
        <f ca="1">IFERROR(__xludf.DUMMYFUNCTION("""COMPUTED_VALUE"""),"m²")</f>
        <v>m²</v>
      </c>
      <c r="J247" s="6" t="str">
        <f t="array" ref="J247">INDEX('raw data'!A:A,B247+4,1)</f>
        <v>1, 1 WC</v>
      </c>
      <c r="K247" s="25">
        <f t="array" ref="K247">INDEX('raw data'!A:A,B247+2,1)</f>
        <v>3</v>
      </c>
      <c r="L247" s="6" t="str">
        <f t="array" ref="L247">INDEX('raw data'!A:A,B247-1,1)</f>
        <v>Marousi</v>
      </c>
      <c r="M247" s="9">
        <f t="shared" ca="1" si="0"/>
        <v>12.761904761904763</v>
      </c>
      <c r="N247" s="6" t="str">
        <f t="shared" si="1"/>
        <v>Kristalli II, Marousi, Athens</v>
      </c>
      <c r="O247" s="6" t="str">
        <f t="array" ref="O247">INDEX('raw data'!A:A,B247+12,1)</f>
        <v>Available 29 Apr 2025</v>
      </c>
      <c r="P247" s="17">
        <v>45776</v>
      </c>
      <c r="Q247">
        <f>_xlfn.XLOOKUP(A247, locations!A:A, locations!F:F, "NULL")</f>
        <v>38.046310099999999</v>
      </c>
      <c r="R247">
        <f>_xlfn.XLOOKUP(A247, locations!A:A, locations!G:G, "Not found")</f>
        <v>23.8074163</v>
      </c>
    </row>
    <row r="248" spans="1:18" ht="13">
      <c r="A248" s="11" t="s">
        <v>1278</v>
      </c>
      <c r="B248" s="11">
        <f>MATCH(A248,'raw data'!A:A,0)</f>
        <v>13533</v>
      </c>
      <c r="C248" s="21">
        <f t="array" ref="C248">INDEX('raw data'!A:A,B248+8,1)</f>
        <v>1790</v>
      </c>
      <c r="D248" s="7" t="str">
        <f t="array" ref="D248">INDEX('raw data'!A:A,B248+11,1)</f>
        <v>excl. utilities</v>
      </c>
      <c r="E248" s="7" t="str">
        <f t="array" ref="E248">INDEX('raw data'!A:A,B248-2,1)</f>
        <v>Sarantaporou IV,</v>
      </c>
      <c r="F248" s="6" t="str">
        <f t="array" ref="F248">INDEX('raw data'!A:A,B248-1,1)</f>
        <v>Kifisia</v>
      </c>
      <c r="G248" s="6" t="str">
        <f t="array" ref="G248">INDEX('raw data'!A:A,B248+6,1)</f>
        <v>110 m²</v>
      </c>
      <c r="H248" s="25">
        <f ca="1">IFERROR(__xludf.DUMMYFUNCTION("split(G256,"" "")"),110)</f>
        <v>110</v>
      </c>
      <c r="I248" s="6" t="str">
        <f ca="1">IFERROR(__xludf.DUMMYFUNCTION("""COMPUTED_VALUE"""),"m²")</f>
        <v>m²</v>
      </c>
      <c r="J248" s="6">
        <f t="array" ref="J248">INDEX('raw data'!A:A,B248+4,1)</f>
        <v>2</v>
      </c>
      <c r="K248" s="25">
        <f t="array" ref="K248">INDEX('raw data'!A:A,B248+2,1)</f>
        <v>2</v>
      </c>
      <c r="L248" s="6" t="str">
        <f t="array" ref="L248">INDEX('raw data'!A:A,B248-1,1)</f>
        <v>Kifisia</v>
      </c>
      <c r="M248" s="9">
        <f t="shared" ca="1" si="0"/>
        <v>16.272727272727273</v>
      </c>
      <c r="N248" s="6" t="str">
        <f t="shared" si="1"/>
        <v>Sarantaporou IV, Kifisia, Athens</v>
      </c>
      <c r="O248" s="6" t="str">
        <f t="array" ref="O248">INDEX('raw data'!A:A,B248+12,1)</f>
        <v>Available 29 Apr 2025</v>
      </c>
      <c r="P248" s="17">
        <v>45776</v>
      </c>
      <c r="Q248">
        <f>_xlfn.XLOOKUP(A248, locations!A:A, locations!F:F, "NULL")</f>
        <v>38.085211700000002</v>
      </c>
      <c r="R248">
        <f>_xlfn.XLOOKUP(A248, locations!A:A, locations!G:G, "Not found")</f>
        <v>23.816761799999998</v>
      </c>
    </row>
    <row r="249" spans="1:18" ht="13">
      <c r="A249" s="11" t="s">
        <v>3353</v>
      </c>
      <c r="B249" s="11">
        <f>MATCH(A249,'raw data'!A:A,0)</f>
        <v>20290</v>
      </c>
      <c r="C249" s="21">
        <f t="array" ref="C249">INDEX('raw data'!A:A,B249+8,1)</f>
        <v>1650</v>
      </c>
      <c r="D249" s="7" t="str">
        <f t="array" ref="D249">INDEX('raw data'!A:A,B249+11,1)</f>
        <v>excl. utilities</v>
      </c>
      <c r="E249" s="7" t="str">
        <f t="array" ref="E249">INDEX('raw data'!A:A,B249-2,1)</f>
        <v>Rozas Imvrioti,</v>
      </c>
      <c r="F249" s="6" t="str">
        <f t="array" ref="F249">INDEX('raw data'!A:A,B249-1,1)</f>
        <v>Elliniko</v>
      </c>
      <c r="G249" s="6" t="str">
        <f t="array" ref="G249">INDEX('raw data'!A:A,B249+6,1)</f>
        <v>122 m²</v>
      </c>
      <c r="H249" s="25">
        <f ca="1">IFERROR(__xludf.DUMMYFUNCTION("split(G257,"" "")"),122)</f>
        <v>122</v>
      </c>
      <c r="I249" s="6" t="str">
        <f ca="1">IFERROR(__xludf.DUMMYFUNCTION("""COMPUTED_VALUE"""),"m²")</f>
        <v>m²</v>
      </c>
      <c r="J249" s="6">
        <f t="array" ref="J249">INDEX('raw data'!A:A,B249+4,1)</f>
        <v>2</v>
      </c>
      <c r="K249" s="25">
        <f t="array" ref="K249">INDEX('raw data'!A:A,B249+2,1)</f>
        <v>3</v>
      </c>
      <c r="L249" s="6" t="str">
        <f t="array" ref="L249">INDEX('raw data'!A:A,B249-1,1)</f>
        <v>Elliniko</v>
      </c>
      <c r="M249" s="9">
        <f t="shared" ca="1" si="0"/>
        <v>13.524590163934427</v>
      </c>
      <c r="N249" s="6" t="str">
        <f t="shared" si="1"/>
        <v>Rozas Imvrioti, Elliniko, Athens</v>
      </c>
      <c r="O249" s="6" t="str">
        <f t="array" ref="O249">INDEX('raw data'!A:A,B249+12,1)</f>
        <v>Available 28 Sep 2025</v>
      </c>
      <c r="P249" s="17">
        <v>45928</v>
      </c>
      <c r="Q249">
        <f>_xlfn.XLOOKUP(A249, locations!A:A, locations!F:F, "NULL")</f>
        <v>37.892012100000002</v>
      </c>
      <c r="R249">
        <f>_xlfn.XLOOKUP(A249, locations!A:A, locations!G:G, "Not found")</f>
        <v>23.747789699999998</v>
      </c>
    </row>
    <row r="250" spans="1:18" ht="13">
      <c r="A250" s="11" t="s">
        <v>1281</v>
      </c>
      <c r="B250" s="11">
        <f>MATCH(A250,'raw data'!A:A,0)</f>
        <v>21758</v>
      </c>
      <c r="C250" s="21">
        <f t="array" ref="C250">INDEX('raw data'!A:A,B250+8,1)</f>
        <v>1350</v>
      </c>
      <c r="D250" s="7" t="str">
        <f t="array" ref="D250">INDEX('raw data'!A:A,B250+11,1)</f>
        <v>excl. utilities</v>
      </c>
      <c r="E250" s="7" t="str">
        <f t="array" ref="E250">INDEX('raw data'!A:A,B250-2,1)</f>
        <v>Kifisias Avenue V,</v>
      </c>
      <c r="F250" s="6" t="str">
        <f t="array" ref="F250">INDEX('raw data'!A:A,B250-1,1)</f>
        <v>Kifisia</v>
      </c>
      <c r="G250" s="6" t="str">
        <f t="array" ref="G250">INDEX('raw data'!A:A,B250+6,1)</f>
        <v>105 m²</v>
      </c>
      <c r="H250" s="25">
        <f ca="1">IFERROR(__xludf.DUMMYFUNCTION("split(G258,"" "")"),105)</f>
        <v>105</v>
      </c>
      <c r="I250" s="6" t="str">
        <f ca="1">IFERROR(__xludf.DUMMYFUNCTION("""COMPUTED_VALUE"""),"m²")</f>
        <v>m²</v>
      </c>
      <c r="J250" s="6" t="str">
        <f t="array" ref="J250">INDEX('raw data'!A:A,B250+4,1)</f>
        <v>1, 1 WC</v>
      </c>
      <c r="K250" s="25">
        <f t="array" ref="K250">INDEX('raw data'!A:A,B250+2,1)</f>
        <v>2</v>
      </c>
      <c r="L250" s="6" t="str">
        <f t="array" ref="L250">INDEX('raw data'!A:A,B250-1,1)</f>
        <v>Kifisia</v>
      </c>
      <c r="M250" s="9">
        <f t="shared" ca="1" si="0"/>
        <v>12.857142857142858</v>
      </c>
      <c r="N250" s="6" t="str">
        <f t="shared" si="1"/>
        <v>Kifisias Avenue V, Kifisia, Athens</v>
      </c>
      <c r="O250" s="6" t="str">
        <f t="array" ref="O250">INDEX('raw data'!A:A,B250+12,1)</f>
        <v>Available 28 Nov 2025</v>
      </c>
      <c r="P250" s="17">
        <v>45989</v>
      </c>
      <c r="Q250">
        <f>_xlfn.XLOOKUP(A250, locations!A:A, locations!F:F, "NULL")</f>
        <v>38.074342299999998</v>
      </c>
      <c r="R250">
        <f>_xlfn.XLOOKUP(A250, locations!A:A, locations!G:G, "Not found")</f>
        <v>23.812394099999999</v>
      </c>
    </row>
    <row r="251" spans="1:18" ht="13">
      <c r="A251" s="11" t="s">
        <v>1284</v>
      </c>
      <c r="B251" s="11">
        <f>MATCH(A251,'raw data'!A:A,0)</f>
        <v>2866</v>
      </c>
      <c r="C251" s="21">
        <f t="array" ref="C251">INDEX('raw data'!A:A,B251+8,1)</f>
        <v>950</v>
      </c>
      <c r="D251" s="7" t="str">
        <f t="array" ref="D251">INDEX('raw data'!A:A,B251+11,1)</f>
        <v>excl. utilities</v>
      </c>
      <c r="E251" s="7" t="str">
        <f t="array" ref="E251">INDEX('raw data'!A:A,B251-2,1)</f>
        <v>Noti Mpotsari I,</v>
      </c>
      <c r="F251" s="6" t="str">
        <f t="array" ref="F251">INDEX('raw data'!A:A,B251-1,1)</f>
        <v>Koukaki</v>
      </c>
      <c r="G251" s="6" t="str">
        <f t="array" ref="G251">INDEX('raw data'!A:A,B251+6,1)</f>
        <v>75 m²</v>
      </c>
      <c r="H251" s="25">
        <f ca="1">IFERROR(__xludf.DUMMYFUNCTION("split(G259,"" "")"),75)</f>
        <v>75</v>
      </c>
      <c r="I251" s="6" t="str">
        <f ca="1">IFERROR(__xludf.DUMMYFUNCTION("""COMPUTED_VALUE"""),"m²")</f>
        <v>m²</v>
      </c>
      <c r="J251" s="6">
        <f t="array" ref="J251">INDEX('raw data'!A:A,B251+4,1)</f>
        <v>1</v>
      </c>
      <c r="K251" s="25">
        <f t="array" ref="K251">INDEX('raw data'!A:A,B251+2,1)</f>
        <v>2</v>
      </c>
      <c r="L251" s="6" t="str">
        <f t="array" ref="L251">INDEX('raw data'!A:A,B251-1,1)</f>
        <v>Koukaki</v>
      </c>
      <c r="M251" s="9">
        <f t="shared" ca="1" si="0"/>
        <v>12.666666666666666</v>
      </c>
      <c r="N251" s="6" t="str">
        <f t="shared" si="1"/>
        <v>Noti Mpotsari I, Koukaki, Athens</v>
      </c>
      <c r="O251" s="6" t="str">
        <f t="array" ref="O251">INDEX('raw data'!A:A,B251+12,1)</f>
        <v>Available 28 Nov 2024</v>
      </c>
      <c r="P251" s="17">
        <v>45624</v>
      </c>
      <c r="Q251">
        <f>_xlfn.XLOOKUP(A251, locations!A:A, locations!F:F, "NULL")</f>
        <v>37.964979200000002</v>
      </c>
      <c r="R251">
        <f>_xlfn.XLOOKUP(A251, locations!A:A, locations!G:G, "Not found")</f>
        <v>23.724674400000001</v>
      </c>
    </row>
    <row r="252" spans="1:18" ht="13">
      <c r="A252" s="11" t="s">
        <v>1287</v>
      </c>
      <c r="B252" s="11">
        <f>MATCH(A252,'raw data'!A:A,0)</f>
        <v>2883</v>
      </c>
      <c r="C252" s="21">
        <f t="array" ref="C252">INDEX('raw data'!A:A,B252+8,1)</f>
        <v>1100</v>
      </c>
      <c r="D252" s="7" t="str">
        <f t="array" ref="D252">INDEX('raw data'!A:A,B252+11,1)</f>
        <v>excl. utilities</v>
      </c>
      <c r="E252" s="7" t="str">
        <f t="array" ref="E252">INDEX('raw data'!A:A,B252-2,1)</f>
        <v>Telamonos I,</v>
      </c>
      <c r="F252" s="6" t="str">
        <f t="array" ref="F252">INDEX('raw data'!A:A,B252-1,1)</f>
        <v>Pangrati</v>
      </c>
      <c r="G252" s="6" t="str">
        <f t="array" ref="G252">INDEX('raw data'!A:A,B252+6,1)</f>
        <v>90 m²</v>
      </c>
      <c r="H252" s="25">
        <f ca="1">IFERROR(__xludf.DUMMYFUNCTION("split(G260,"" "")"),90)</f>
        <v>90</v>
      </c>
      <c r="I252" s="6" t="str">
        <f ca="1">IFERROR(__xludf.DUMMYFUNCTION("""COMPUTED_VALUE"""),"m²")</f>
        <v>m²</v>
      </c>
      <c r="J252" s="6">
        <f t="array" ref="J252">INDEX('raw data'!A:A,B252+4,1)</f>
        <v>2</v>
      </c>
      <c r="K252" s="25">
        <f t="array" ref="K252">INDEX('raw data'!A:A,B252+2,1)</f>
        <v>2</v>
      </c>
      <c r="L252" s="6" t="str">
        <f t="array" ref="L252">INDEX('raw data'!A:A,B252-1,1)</f>
        <v>Pangrati</v>
      </c>
      <c r="M252" s="9">
        <f t="shared" ca="1" si="0"/>
        <v>12.222222222222221</v>
      </c>
      <c r="N252" s="6" t="str">
        <f t="shared" si="1"/>
        <v>Telamonos I, Pangrati, Athens</v>
      </c>
      <c r="O252" s="6" t="str">
        <f t="array" ref="O252">INDEX('raw data'!A:A,B252+12,1)</f>
        <v>Available 28 Nov 2024</v>
      </c>
      <c r="P252" s="17">
        <v>45624</v>
      </c>
      <c r="Q252">
        <f>_xlfn.XLOOKUP(A252, locations!A:A, locations!F:F, "NULL")</f>
        <v>37.965268100000003</v>
      </c>
      <c r="R252">
        <f>_xlfn.XLOOKUP(A252, locations!A:A, locations!G:G, "Not found")</f>
        <v>23.754506599999999</v>
      </c>
    </row>
    <row r="253" spans="1:18" ht="13">
      <c r="A253" s="11" t="s">
        <v>1290</v>
      </c>
      <c r="B253" s="11">
        <f>MATCH(A253,'raw data'!A:A,0)</f>
        <v>22618</v>
      </c>
      <c r="C253" s="21">
        <f t="array" ref="C253">INDEX('raw data'!A:A,B253+8,1)</f>
        <v>920</v>
      </c>
      <c r="D253" s="7" t="str">
        <f t="array" ref="D253">INDEX('raw data'!A:A,B253+11,1)</f>
        <v>excl. utilities</v>
      </c>
      <c r="E253" s="7" t="str">
        <f t="array" ref="E253">INDEX('raw data'!A:A,B253-2,1)</f>
        <v>Rizountos I,</v>
      </c>
      <c r="F253" s="6" t="str">
        <f t="array" ref="F253">INDEX('raw data'!A:A,B253-1,1)</f>
        <v>Elliniko</v>
      </c>
      <c r="G253" s="6" t="str">
        <f t="array" ref="G253">INDEX('raw data'!A:A,B253+6,1)</f>
        <v>60 m²</v>
      </c>
      <c r="H253" s="25">
        <f ca="1">IFERROR(__xludf.DUMMYFUNCTION("split(G261,"" "")"),60)</f>
        <v>60</v>
      </c>
      <c r="I253" s="6" t="str">
        <f ca="1">IFERROR(__xludf.DUMMYFUNCTION("""COMPUTED_VALUE"""),"m²")</f>
        <v>m²</v>
      </c>
      <c r="J253" s="6">
        <f t="array" ref="J253">INDEX('raw data'!A:A,B253+4,1)</f>
        <v>1</v>
      </c>
      <c r="K253" s="25">
        <f t="array" ref="K253">INDEX('raw data'!A:A,B253+2,1)</f>
        <v>2</v>
      </c>
      <c r="L253" s="6" t="str">
        <f t="array" ref="L253">INDEX('raw data'!A:A,B253-1,1)</f>
        <v>Elliniko</v>
      </c>
      <c r="M253" s="9">
        <f t="shared" ca="1" si="0"/>
        <v>15.333333333333334</v>
      </c>
      <c r="N253" s="6" t="str">
        <f t="shared" si="1"/>
        <v>Rizountos I, Elliniko, Athens</v>
      </c>
      <c r="O253" s="6" t="str">
        <f t="array" ref="O253">INDEX('raw data'!A:A,B253+12,1)</f>
        <v>Available 28 May 2026</v>
      </c>
      <c r="P253" s="17">
        <v>46170</v>
      </c>
      <c r="Q253">
        <f>_xlfn.XLOOKUP(A253, locations!A:A, locations!F:F, "NULL")</f>
        <v>37.893299200000001</v>
      </c>
      <c r="R253">
        <f>_xlfn.XLOOKUP(A253, locations!A:A, locations!G:G, "Not found")</f>
        <v>23.7515249</v>
      </c>
    </row>
    <row r="254" spans="1:18" ht="13">
      <c r="A254" s="11" t="s">
        <v>290</v>
      </c>
      <c r="B254" s="11">
        <f>MATCH(A254,'raw data'!A:A,0)</f>
        <v>14802</v>
      </c>
      <c r="C254" s="21">
        <f t="array" ref="C254">INDEX('raw data'!A:A,B254+8,1)</f>
        <v>1260</v>
      </c>
      <c r="D254" s="7" t="str">
        <f t="array" ref="D254">INDEX('raw data'!A:A,B254+11,1)</f>
        <v>excl. utilities</v>
      </c>
      <c r="E254" s="7" t="str">
        <f t="array" ref="E254">INDEX('raw data'!A:A,B254-2,1)</f>
        <v>Karaiskaki III,</v>
      </c>
      <c r="F254" s="6" t="str">
        <f t="array" ref="F254">INDEX('raw data'!A:A,B254-1,1)</f>
        <v>Kifisia</v>
      </c>
      <c r="G254" s="6" t="str">
        <f t="array" ref="G254">INDEX('raw data'!A:A,B254+6,1)</f>
        <v>70 m²</v>
      </c>
      <c r="H254" s="25">
        <f ca="1">IFERROR(__xludf.DUMMYFUNCTION("split(G262,"" "")"),70)</f>
        <v>70</v>
      </c>
      <c r="I254" s="6" t="str">
        <f ca="1">IFERROR(__xludf.DUMMYFUNCTION("""COMPUTED_VALUE"""),"m²")</f>
        <v>m²</v>
      </c>
      <c r="J254" s="6">
        <f t="array" ref="J254">INDEX('raw data'!A:A,B254+4,1)</f>
        <v>1</v>
      </c>
      <c r="K254" s="25">
        <f t="array" ref="K254">INDEX('raw data'!A:A,B254+2,1)</f>
        <v>1</v>
      </c>
      <c r="L254" s="6" t="str">
        <f t="array" ref="L254">INDEX('raw data'!A:A,B254-1,1)</f>
        <v>Kifisia</v>
      </c>
      <c r="M254" s="9">
        <f t="shared" ca="1" si="0"/>
        <v>18</v>
      </c>
      <c r="N254" s="6" t="str">
        <f t="shared" si="1"/>
        <v>Karaiskaki III, Kifisia, Athens</v>
      </c>
      <c r="O254" s="6" t="str">
        <f t="array" ref="O254">INDEX('raw data'!A:A,B254+12,1)</f>
        <v>Available 28 May 2025</v>
      </c>
      <c r="P254" s="17">
        <v>45805</v>
      </c>
      <c r="Q254">
        <f>_xlfn.XLOOKUP(A254, locations!A:A, locations!F:F, "NULL")</f>
        <v>37.977647699999999</v>
      </c>
      <c r="R254">
        <f>_xlfn.XLOOKUP(A254, locations!A:A, locations!G:G, "Not found")</f>
        <v>23.724392900000002</v>
      </c>
    </row>
    <row r="255" spans="1:18" ht="13">
      <c r="A255" s="11" t="s">
        <v>3356</v>
      </c>
      <c r="B255" s="11">
        <f>MATCH(A255,'raw data'!A:A,0)</f>
        <v>14819</v>
      </c>
      <c r="C255" s="21">
        <f t="array" ref="C255">INDEX('raw data'!A:A,B255+8,1)</f>
        <v>1630</v>
      </c>
      <c r="D255" s="7" t="str">
        <f t="array" ref="D255">INDEX('raw data'!A:A,B255+11,1)</f>
        <v>excl. utilities</v>
      </c>
      <c r="E255" s="7" t="str">
        <f t="array" ref="E255">INDEX('raw data'!A:A,B255-2,1)</f>
        <v>Ipirou II,</v>
      </c>
      <c r="F255" s="6" t="str">
        <f t="array" ref="F255">INDEX('raw data'!A:A,B255-1,1)</f>
        <v>Chalandri</v>
      </c>
      <c r="G255" s="6" t="str">
        <f t="array" ref="G255">INDEX('raw data'!A:A,B255+6,1)</f>
        <v>120 m²</v>
      </c>
      <c r="H255" s="25">
        <f ca="1">IFERROR(__xludf.DUMMYFUNCTION("split(G263,"" "")"),120)</f>
        <v>120</v>
      </c>
      <c r="I255" s="6" t="str">
        <f ca="1">IFERROR(__xludf.DUMMYFUNCTION("""COMPUTED_VALUE"""),"m²")</f>
        <v>m²</v>
      </c>
      <c r="J255" s="6">
        <f t="array" ref="J255">INDEX('raw data'!A:A,B255+4,1)</f>
        <v>2</v>
      </c>
      <c r="K255" s="25">
        <f t="array" ref="K255">INDEX('raw data'!A:A,B255+2,1)</f>
        <v>3</v>
      </c>
      <c r="L255" s="6" t="str">
        <f t="array" ref="L255">INDEX('raw data'!A:A,B255-1,1)</f>
        <v>Chalandri</v>
      </c>
      <c r="M255" s="9">
        <f t="shared" ca="1" si="0"/>
        <v>13.583333333333334</v>
      </c>
      <c r="N255" s="6" t="str">
        <f t="shared" si="1"/>
        <v>Ipirou II, Chalandri, Athens</v>
      </c>
      <c r="O255" s="6" t="str">
        <f t="array" ref="O255">INDEX('raw data'!A:A,B255+12,1)</f>
        <v>Available 28 May 2025</v>
      </c>
      <c r="P255" s="17">
        <v>45805</v>
      </c>
      <c r="Q255">
        <f>_xlfn.XLOOKUP(A255, locations!A:A, locations!F:F, "NULL")</f>
        <v>38.008228699999997</v>
      </c>
      <c r="R255">
        <f>_xlfn.XLOOKUP(A255, locations!A:A, locations!G:G, "Not found")</f>
        <v>23.796123699999999</v>
      </c>
    </row>
    <row r="256" spans="1:18" ht="13">
      <c r="A256" s="11" t="s">
        <v>1293</v>
      </c>
      <c r="B256" s="11">
        <f>MATCH(A256,'raw data'!A:A,0)</f>
        <v>11718</v>
      </c>
      <c r="C256" s="21">
        <f t="array" ref="C256">INDEX('raw data'!A:A,B256+8,1)</f>
        <v>1080</v>
      </c>
      <c r="D256" s="7" t="str">
        <f t="array" ref="D256">INDEX('raw data'!A:A,B256+11,1)</f>
        <v>excl. utilities</v>
      </c>
      <c r="E256" s="7" t="str">
        <f t="array" ref="E256">INDEX('raw data'!A:A,B256-2,1)</f>
        <v>Salaminos III,</v>
      </c>
      <c r="F256" s="6" t="str">
        <f t="array" ref="F256">INDEX('raw data'!A:A,B256-1,1)</f>
        <v>Vrilissia</v>
      </c>
      <c r="G256" s="6" t="str">
        <f t="array" ref="G256">INDEX('raw data'!A:A,B256+6,1)</f>
        <v>66 m²</v>
      </c>
      <c r="H256" s="25">
        <f ca="1">IFERROR(__xludf.DUMMYFUNCTION("split(G264,"" "")"),66)</f>
        <v>66</v>
      </c>
      <c r="I256" s="6" t="str">
        <f ca="1">IFERROR(__xludf.DUMMYFUNCTION("""COMPUTED_VALUE"""),"m²")</f>
        <v>m²</v>
      </c>
      <c r="J256" s="6">
        <f t="array" ref="J256">INDEX('raw data'!A:A,B256+4,1)</f>
        <v>1</v>
      </c>
      <c r="K256" s="25">
        <f t="array" ref="K256">INDEX('raw data'!A:A,B256+2,1)</f>
        <v>2</v>
      </c>
      <c r="L256" s="6" t="str">
        <f t="array" ref="L256">INDEX('raw data'!A:A,B256-1,1)</f>
        <v>Vrilissia</v>
      </c>
      <c r="M256" s="9">
        <f t="shared" ca="1" si="0"/>
        <v>16.363636363636363</v>
      </c>
      <c r="N256" s="6" t="str">
        <f t="shared" si="1"/>
        <v>Salaminos III, Vrilissia, Athens</v>
      </c>
      <c r="O256" s="6" t="str">
        <f t="array" ref="O256">INDEX('raw data'!A:A,B256+12,1)</f>
        <v>Available 28 Mar 2025</v>
      </c>
      <c r="P256" s="17">
        <v>45744</v>
      </c>
      <c r="Q256">
        <f>_xlfn.XLOOKUP(A256, locations!A:A, locations!F:F, "NULL")</f>
        <v>38.033554299999999</v>
      </c>
      <c r="R256">
        <f>_xlfn.XLOOKUP(A256, locations!A:A, locations!G:G, "Not found")</f>
        <v>23.834963699999999</v>
      </c>
    </row>
    <row r="257" spans="1:18" ht="13">
      <c r="A257" s="11" t="s">
        <v>4597</v>
      </c>
      <c r="B257" s="11">
        <f>MATCH(A257,'raw data'!A:A,0)</f>
        <v>11735</v>
      </c>
      <c r="C257" s="21">
        <f t="array" ref="C257">INDEX('raw data'!A:A,B257+8,1)</f>
        <v>2140</v>
      </c>
      <c r="D257" s="7" t="str">
        <f t="array" ref="D257">INDEX('raw data'!A:A,B257+11,1)</f>
        <v>excl. utilities</v>
      </c>
      <c r="E257" s="7" t="str">
        <f t="array" ref="E257">INDEX('raw data'!A:A,B257-2,1)</f>
        <v>Κyrillou I,</v>
      </c>
      <c r="F257" s="6" t="str">
        <f t="array" ref="F257">INDEX('raw data'!A:A,B257-1,1)</f>
        <v>Marousi</v>
      </c>
      <c r="G257" s="6" t="str">
        <f t="array" ref="G257">INDEX('raw data'!A:A,B257+6,1)</f>
        <v>170 m²</v>
      </c>
      <c r="H257" s="25">
        <f ca="1">IFERROR(__xludf.DUMMYFUNCTION("split(G265,"" "")"),170)</f>
        <v>170</v>
      </c>
      <c r="I257" s="6" t="str">
        <f ca="1">IFERROR(__xludf.DUMMYFUNCTION("""COMPUTED_VALUE"""),"m²")</f>
        <v>m²</v>
      </c>
      <c r="J257" s="6" t="str">
        <f t="array" ref="J257">INDEX('raw data'!A:A,B257+4,1)</f>
        <v>2, 1 WC</v>
      </c>
      <c r="K257" s="25">
        <f t="array" ref="K257">INDEX('raw data'!A:A,B257+2,1)</f>
        <v>4</v>
      </c>
      <c r="L257" s="6" t="str">
        <f t="array" ref="L257">INDEX('raw data'!A:A,B257-1,1)</f>
        <v>Marousi</v>
      </c>
      <c r="M257" s="9">
        <f t="shared" ca="1" si="0"/>
        <v>12.588235294117647</v>
      </c>
      <c r="N257" s="6" t="str">
        <f t="shared" si="1"/>
        <v>Κyrillou I, Marousi, Athens</v>
      </c>
      <c r="O257" s="6" t="str">
        <f t="array" ref="O257">INDEX('raw data'!A:A,B257+12,1)</f>
        <v>Available 28 Mar 2025</v>
      </c>
      <c r="P257" s="17">
        <v>45744</v>
      </c>
      <c r="Q257">
        <f>_xlfn.XLOOKUP(A257, locations!A:A, locations!F:F, "NULL")</f>
        <v>38.046310099999999</v>
      </c>
      <c r="R257">
        <f>_xlfn.XLOOKUP(A257, locations!A:A, locations!G:G, "Not found")</f>
        <v>23.8074163</v>
      </c>
    </row>
    <row r="258" spans="1:18" ht="13">
      <c r="A258" s="11" t="s">
        <v>3359</v>
      </c>
      <c r="B258" s="11">
        <f>MATCH(A258,'raw data'!A:A,0)</f>
        <v>16660</v>
      </c>
      <c r="C258" s="21">
        <f t="array" ref="C258">INDEX('raw data'!A:A,B258+8,1)</f>
        <v>1470</v>
      </c>
      <c r="D258" s="7" t="str">
        <f t="array" ref="D258">INDEX('raw data'!A:A,B258+11,1)</f>
        <v>excl. utilities</v>
      </c>
      <c r="E258" s="7" t="str">
        <f t="array" ref="E258">INDEX('raw data'!A:A,B258-2,1)</f>
        <v>Zan Moreas I,</v>
      </c>
      <c r="F258" s="6" t="str">
        <f t="array" ref="F258">INDEX('raw data'!A:A,B258-1,1)</f>
        <v>Chalandri</v>
      </c>
      <c r="G258" s="6" t="str">
        <f t="array" ref="G258">INDEX('raw data'!A:A,B258+6,1)</f>
        <v>110 m²</v>
      </c>
      <c r="H258" s="25">
        <f ca="1">IFERROR(__xludf.DUMMYFUNCTION("split(G266,"" "")"),110)</f>
        <v>110</v>
      </c>
      <c r="I258" s="6" t="str">
        <f ca="1">IFERROR(__xludf.DUMMYFUNCTION("""COMPUTED_VALUE"""),"m²")</f>
        <v>m²</v>
      </c>
      <c r="J258" s="6">
        <f t="array" ref="J258">INDEX('raw data'!A:A,B258+4,1)</f>
        <v>2</v>
      </c>
      <c r="K258" s="25">
        <f t="array" ref="K258">INDEX('raw data'!A:A,B258+2,1)</f>
        <v>3</v>
      </c>
      <c r="L258" s="6" t="str">
        <f t="array" ref="L258">INDEX('raw data'!A:A,B258-1,1)</f>
        <v>Chalandri</v>
      </c>
      <c r="M258" s="9">
        <f t="shared" ca="1" si="0"/>
        <v>13.363636363636363</v>
      </c>
      <c r="N258" s="6" t="str">
        <f t="shared" si="1"/>
        <v>Zan Moreas I, Chalandri, Athens</v>
      </c>
      <c r="O258" s="6" t="str">
        <f t="array" ref="O258">INDEX('raw data'!A:A,B258+12,1)</f>
        <v>Available 28 Jun 2025</v>
      </c>
      <c r="P258" s="17">
        <v>45836</v>
      </c>
      <c r="Q258">
        <f>_xlfn.XLOOKUP(A258, locations!A:A, locations!F:F, "NULL")</f>
        <v>38.015791900000004</v>
      </c>
      <c r="R258">
        <f>_xlfn.XLOOKUP(A258, locations!A:A, locations!G:G, "Not found")</f>
        <v>23.787682100000001</v>
      </c>
    </row>
    <row r="259" spans="1:18" ht="13">
      <c r="A259" s="11" t="s">
        <v>3362</v>
      </c>
      <c r="B259" s="11">
        <f>MATCH(A259,'raw data'!A:A,0)</f>
        <v>16677</v>
      </c>
      <c r="C259" s="21">
        <f t="array" ref="C259">INDEX('raw data'!A:A,B259+8,1)</f>
        <v>1890</v>
      </c>
      <c r="D259" s="7" t="str">
        <f t="array" ref="D259">INDEX('raw data'!A:A,B259+11,1)</f>
        <v>excl. utilities</v>
      </c>
      <c r="E259" s="7" t="str">
        <f t="array" ref="E259">INDEX('raw data'!A:A,B259-2,1)</f>
        <v>Ανεμοδουρα I,</v>
      </c>
      <c r="F259" s="6" t="str">
        <f t="array" ref="F259">INDEX('raw data'!A:A,B259-1,1)</f>
        <v>Kifisia</v>
      </c>
      <c r="G259" s="6" t="str">
        <f t="array" ref="G259">INDEX('raw data'!A:A,B259+6,1)</f>
        <v>170 m²</v>
      </c>
      <c r="H259" s="25">
        <f ca="1">IFERROR(__xludf.DUMMYFUNCTION("split(G267,"" "")"),170)</f>
        <v>170</v>
      </c>
      <c r="I259" s="6" t="str">
        <f ca="1">IFERROR(__xludf.DUMMYFUNCTION("""COMPUTED_VALUE"""),"m²")</f>
        <v>m²</v>
      </c>
      <c r="J259" s="6" t="str">
        <f t="array" ref="J259">INDEX('raw data'!A:A,B259+4,1)</f>
        <v>2, 1 WC</v>
      </c>
      <c r="K259" s="25">
        <f t="array" ref="K259">INDEX('raw data'!A:A,B259+2,1)</f>
        <v>3</v>
      </c>
      <c r="L259" s="6" t="str">
        <f t="array" ref="L259">INDEX('raw data'!A:A,B259-1,1)</f>
        <v>Kifisia</v>
      </c>
      <c r="M259" s="9">
        <f t="shared" ca="1" si="0"/>
        <v>11.117647058823529</v>
      </c>
      <c r="N259" s="6" t="str">
        <f t="shared" si="1"/>
        <v>Ανεμοδουρα I, Kifisia, Athens</v>
      </c>
      <c r="O259" s="6" t="str">
        <f t="array" ref="O259">INDEX('raw data'!A:A,B259+12,1)</f>
        <v>Available 28 Jun 2025</v>
      </c>
      <c r="P259" s="17">
        <v>45836</v>
      </c>
      <c r="Q259">
        <f>_xlfn.XLOOKUP(A259, locations!A:A, locations!F:F, "NULL")</f>
        <v>38.081469800000001</v>
      </c>
      <c r="R259">
        <f>_xlfn.XLOOKUP(A259, locations!A:A, locations!G:G, "Not found")</f>
        <v>23.799999199999998</v>
      </c>
    </row>
    <row r="260" spans="1:18" ht="13">
      <c r="A260" s="11" t="s">
        <v>3365</v>
      </c>
      <c r="B260" s="11">
        <f>MATCH(A260,'raw data'!A:A,0)</f>
        <v>22786</v>
      </c>
      <c r="C260" s="21">
        <f t="array" ref="C260">INDEX('raw data'!A:A,B260+8,1)</f>
        <v>1530</v>
      </c>
      <c r="D260" s="7" t="str">
        <f t="array" ref="D260">INDEX('raw data'!A:A,B260+11,1)</f>
        <v>excl. utilities</v>
      </c>
      <c r="E260" s="7" t="str">
        <f t="array" ref="E260">INDEX('raw data'!A:A,B260-2,1)</f>
        <v>Psarrou II,</v>
      </c>
      <c r="F260" s="6" t="str">
        <f t="array" ref="F260">INDEX('raw data'!A:A,B260-1,1)</f>
        <v>Marousi</v>
      </c>
      <c r="G260" s="6" t="str">
        <f t="array" ref="G260">INDEX('raw data'!A:A,B260+6,1)</f>
        <v>145 m²</v>
      </c>
      <c r="H260" s="25">
        <f ca="1">IFERROR(__xludf.DUMMYFUNCTION("split(G268,"" "")"),145)</f>
        <v>145</v>
      </c>
      <c r="I260" s="6" t="str">
        <f ca="1">IFERROR(__xludf.DUMMYFUNCTION("""COMPUTED_VALUE"""),"m²")</f>
        <v>m²</v>
      </c>
      <c r="J260" s="6">
        <f t="array" ref="J260">INDEX('raw data'!A:A,B260+4,1)</f>
        <v>2</v>
      </c>
      <c r="K260" s="25">
        <f t="array" ref="K260">INDEX('raw data'!A:A,B260+2,1)</f>
        <v>3</v>
      </c>
      <c r="L260" s="6" t="str">
        <f t="array" ref="L260">INDEX('raw data'!A:A,B260-1,1)</f>
        <v>Marousi</v>
      </c>
      <c r="M260" s="9">
        <f t="shared" ca="1" si="0"/>
        <v>10.551724137931034</v>
      </c>
      <c r="N260" s="6" t="str">
        <f t="shared" si="1"/>
        <v>Psarrou II, Marousi, Athens</v>
      </c>
      <c r="O260" s="6" t="str">
        <f t="array" ref="O260">INDEX('raw data'!A:A,B260+12,1)</f>
        <v>Available 28 Jul 2026</v>
      </c>
      <c r="P260" s="17">
        <v>46231</v>
      </c>
      <c r="Q260">
        <f>_xlfn.XLOOKUP(A260, locations!A:A, locations!F:F, "NULL")</f>
        <v>38.046310099999999</v>
      </c>
      <c r="R260">
        <f>_xlfn.XLOOKUP(A260, locations!A:A, locations!G:G, "Not found")</f>
        <v>23.8074163</v>
      </c>
    </row>
    <row r="261" spans="1:18" ht="13">
      <c r="A261" s="11" t="s">
        <v>293</v>
      </c>
      <c r="B261" s="11">
        <f>MATCH(A261,'raw data'!A:A,0)</f>
        <v>8068</v>
      </c>
      <c r="C261" s="21">
        <f t="array" ref="C261">INDEX('raw data'!A:A,B261+8,1)</f>
        <v>1050</v>
      </c>
      <c r="D261" s="7" t="str">
        <f t="array" ref="D261">INDEX('raw data'!A:A,B261+11,1)</f>
        <v>excl. utilities</v>
      </c>
      <c r="E261" s="7" t="str">
        <f t="array" ref="E261">INDEX('raw data'!A:A,B261-2,1)</f>
        <v>Dinokratous II,</v>
      </c>
      <c r="F261" s="6" t="str">
        <f t="array" ref="F261">INDEX('raw data'!A:A,B261-1,1)</f>
        <v>Kolonaki</v>
      </c>
      <c r="G261" s="6" t="str">
        <f t="array" ref="G261">INDEX('raw data'!A:A,B261+6,1)</f>
        <v>55 m²</v>
      </c>
      <c r="H261" s="25">
        <f ca="1">IFERROR(__xludf.DUMMYFUNCTION("split(G269,"" "")"),55)</f>
        <v>55</v>
      </c>
      <c r="I261" s="6" t="str">
        <f ca="1">IFERROR(__xludf.DUMMYFUNCTION("""COMPUTED_VALUE"""),"m²")</f>
        <v>m²</v>
      </c>
      <c r="J261" s="6">
        <f t="array" ref="J261">INDEX('raw data'!A:A,B261+4,1)</f>
        <v>1</v>
      </c>
      <c r="K261" s="25">
        <f t="array" ref="K261">INDEX('raw data'!A:A,B261+2,1)</f>
        <v>1</v>
      </c>
      <c r="L261" s="6" t="str">
        <f t="array" ref="L261">INDEX('raw data'!A:A,B261-1,1)</f>
        <v>Kolonaki</v>
      </c>
      <c r="M261" s="9">
        <f t="shared" ca="1" si="0"/>
        <v>19.09090909090909</v>
      </c>
      <c r="N261" s="6" t="str">
        <f t="shared" si="1"/>
        <v>Dinokratous II, Kolonaki, Athens</v>
      </c>
      <c r="O261" s="6" t="str">
        <f t="array" ref="O261">INDEX('raw data'!A:A,B261+12,1)</f>
        <v>Available 28 Jan 2025</v>
      </c>
      <c r="P261" s="17">
        <v>45685</v>
      </c>
      <c r="Q261">
        <f>_xlfn.XLOOKUP(A261, locations!A:A, locations!F:F, "NULL")</f>
        <v>37.980324199999998</v>
      </c>
      <c r="R261">
        <f>_xlfn.XLOOKUP(A261, locations!A:A, locations!G:G, "Not found")</f>
        <v>23.747664400000001</v>
      </c>
    </row>
    <row r="262" spans="1:18" ht="13">
      <c r="A262" s="11" t="s">
        <v>1296</v>
      </c>
      <c r="B262" s="11">
        <f>MATCH(A262,'raw data'!A:A,0)</f>
        <v>8085</v>
      </c>
      <c r="C262" s="21">
        <f t="array" ref="C262">INDEX('raw data'!A:A,B262+8,1)</f>
        <v>1380</v>
      </c>
      <c r="D262" s="7" t="str">
        <f t="array" ref="D262">INDEX('raw data'!A:A,B262+11,1)</f>
        <v>excl. utilities</v>
      </c>
      <c r="E262" s="7" t="str">
        <f t="array" ref="E262">INDEX('raw data'!A:A,B262-2,1)</f>
        <v>Parou II,</v>
      </c>
      <c r="F262" s="6" t="str">
        <f t="array" ref="F262">INDEX('raw data'!A:A,B262-1,1)</f>
        <v>Kifisia</v>
      </c>
      <c r="G262" s="6" t="str">
        <f t="array" ref="G262">INDEX('raw data'!A:A,B262+6,1)</f>
        <v>100 m²</v>
      </c>
      <c r="H262" s="25">
        <f ca="1">IFERROR(__xludf.DUMMYFUNCTION("split(G270,"" "")"),100)</f>
        <v>100</v>
      </c>
      <c r="I262" s="6" t="str">
        <f ca="1">IFERROR(__xludf.DUMMYFUNCTION("""COMPUTED_VALUE"""),"m²")</f>
        <v>m²</v>
      </c>
      <c r="J262" s="6">
        <f t="array" ref="J262">INDEX('raw data'!A:A,B262+4,1)</f>
        <v>2</v>
      </c>
      <c r="K262" s="25">
        <f t="array" ref="K262">INDEX('raw data'!A:A,B262+2,1)</f>
        <v>2</v>
      </c>
      <c r="L262" s="6" t="str">
        <f t="array" ref="L262">INDEX('raw data'!A:A,B262-1,1)</f>
        <v>Kifisia</v>
      </c>
      <c r="M262" s="9">
        <f t="shared" ca="1" si="0"/>
        <v>13.8</v>
      </c>
      <c r="N262" s="6" t="str">
        <f t="shared" si="1"/>
        <v>Parou II, Kifisia, Athens</v>
      </c>
      <c r="O262" s="6" t="str">
        <f t="array" ref="O262">INDEX('raw data'!A:A,B262+12,1)</f>
        <v>Available 28 Jan 2025</v>
      </c>
      <c r="P262" s="17">
        <v>45685</v>
      </c>
      <c r="Q262">
        <f>_xlfn.XLOOKUP(A262, locations!A:A, locations!F:F, "NULL")</f>
        <v>38.068641100000001</v>
      </c>
      <c r="R262">
        <f>_xlfn.XLOOKUP(A262, locations!A:A, locations!G:G, "Not found")</f>
        <v>23.818636999999999</v>
      </c>
    </row>
    <row r="263" spans="1:18" ht="13">
      <c r="A263" s="11" t="s">
        <v>1299</v>
      </c>
      <c r="B263" s="11">
        <f>MATCH(A263,'raw data'!A:A,0)</f>
        <v>22483</v>
      </c>
      <c r="C263" s="21">
        <f t="array" ref="C263">INDEX('raw data'!A:A,B263+8,1)</f>
        <v>1130</v>
      </c>
      <c r="D263" s="7" t="str">
        <f t="array" ref="D263">INDEX('raw data'!A:A,B263+11,1)</f>
        <v>excl. utilities</v>
      </c>
      <c r="E263" s="7" t="str">
        <f t="array" ref="E263">INDEX('raw data'!A:A,B263-2,1)</f>
        <v>Ifikratous IV,</v>
      </c>
      <c r="F263" s="6" t="str">
        <f t="array" ref="F263">INDEX('raw data'!A:A,B263-1,1)</f>
        <v>Pangrati</v>
      </c>
      <c r="G263" s="6" t="str">
        <f t="array" ref="G263">INDEX('raw data'!A:A,B263+6,1)</f>
        <v>81 m²</v>
      </c>
      <c r="H263" s="25">
        <f ca="1">IFERROR(__xludf.DUMMYFUNCTION("split(G271,"" "")"),81)</f>
        <v>81</v>
      </c>
      <c r="I263" s="6" t="str">
        <f ca="1">IFERROR(__xludf.DUMMYFUNCTION("""COMPUTED_VALUE"""),"m²")</f>
        <v>m²</v>
      </c>
      <c r="J263" s="6">
        <f t="array" ref="J263">INDEX('raw data'!A:A,B263+4,1)</f>
        <v>1</v>
      </c>
      <c r="K263" s="25">
        <f t="array" ref="K263">INDEX('raw data'!A:A,B263+2,1)</f>
        <v>2</v>
      </c>
      <c r="L263" s="6" t="str">
        <f t="array" ref="L263">INDEX('raw data'!A:A,B263-1,1)</f>
        <v>Pangrati</v>
      </c>
      <c r="M263" s="9">
        <f t="shared" ca="1" si="0"/>
        <v>13.950617283950617</v>
      </c>
      <c r="N263" s="6" t="str">
        <f t="shared" si="1"/>
        <v>Ifikratous IV, Pangrati, Athens</v>
      </c>
      <c r="O263" s="6" t="str">
        <f t="array" ref="O263">INDEX('raw data'!A:A,B263+12,1)</f>
        <v>Available 28 Feb 2026</v>
      </c>
      <c r="P263" s="17">
        <v>46081</v>
      </c>
      <c r="Q263">
        <f>_xlfn.XLOOKUP(A263, locations!A:A, locations!F:F, "NULL")</f>
        <v>37.966065299999997</v>
      </c>
      <c r="R263">
        <f>_xlfn.XLOOKUP(A263, locations!A:A, locations!G:G, "Not found")</f>
        <v>23.751325900000001</v>
      </c>
    </row>
    <row r="264" spans="1:18" ht="13">
      <c r="A264" s="11" t="s">
        <v>1302</v>
      </c>
      <c r="B264" s="11">
        <f>MATCH(A264,'raw data'!A:A,0)</f>
        <v>5075</v>
      </c>
      <c r="C264" s="21">
        <f t="array" ref="C264">INDEX('raw data'!A:A,B264+8,1)</f>
        <v>1050</v>
      </c>
      <c r="D264" s="7" t="str">
        <f t="array" ref="D264">INDEX('raw data'!A:A,B264+11,1)</f>
        <v>excl. utilities</v>
      </c>
      <c r="E264" s="7" t="str">
        <f t="array" ref="E264">INDEX('raw data'!A:A,B264-2,1)</f>
        <v>Filolaou III,</v>
      </c>
      <c r="F264" s="6" t="str">
        <f t="array" ref="F264">INDEX('raw data'!A:A,B264-1,1)</f>
        <v>Pangrati</v>
      </c>
      <c r="G264" s="6" t="str">
        <f t="array" ref="G264">INDEX('raw data'!A:A,B264+6,1)</f>
        <v>75 m²</v>
      </c>
      <c r="H264" s="25">
        <f ca="1">IFERROR(__xludf.DUMMYFUNCTION("split(G272,"" "")"),75)</f>
        <v>75</v>
      </c>
      <c r="I264" s="6" t="str">
        <f ca="1">IFERROR(__xludf.DUMMYFUNCTION("""COMPUTED_VALUE"""),"m²")</f>
        <v>m²</v>
      </c>
      <c r="J264" s="6">
        <f t="array" ref="J264">INDEX('raw data'!A:A,B264+4,1)</f>
        <v>1</v>
      </c>
      <c r="K264" s="25">
        <f t="array" ref="K264">INDEX('raw data'!A:A,B264+2,1)</f>
        <v>2</v>
      </c>
      <c r="L264" s="6" t="str">
        <f t="array" ref="L264">INDEX('raw data'!A:A,B264-1,1)</f>
        <v>Pangrati</v>
      </c>
      <c r="M264" s="9">
        <f t="shared" ca="1" si="0"/>
        <v>14</v>
      </c>
      <c r="N264" s="6" t="str">
        <f t="shared" si="1"/>
        <v>Filolaou III, Pangrati, Athens</v>
      </c>
      <c r="O264" s="6" t="str">
        <f t="array" ref="O264">INDEX('raw data'!A:A,B264+12,1)</f>
        <v>Available 28 Dec 2024</v>
      </c>
      <c r="P264" s="17">
        <v>45654</v>
      </c>
      <c r="Q264">
        <f>_xlfn.XLOOKUP(A264, locations!A:A, locations!F:F, "NULL")</f>
        <v>37.964103899999998</v>
      </c>
      <c r="R264">
        <f>_xlfn.XLOOKUP(A264, locations!A:A, locations!G:G, "Not found")</f>
        <v>23.7480115</v>
      </c>
    </row>
    <row r="265" spans="1:18" ht="13">
      <c r="A265" s="11" t="s">
        <v>3368</v>
      </c>
      <c r="B265" s="11">
        <f>MATCH(A265,'raw data'!A:A,0)</f>
        <v>5106</v>
      </c>
      <c r="C265" s="21">
        <f t="array" ref="C265">INDEX('raw data'!A:A,B265+8,1)</f>
        <v>1270</v>
      </c>
      <c r="D265" s="7" t="str">
        <f t="array" ref="D265">INDEX('raw data'!A:A,B265+11,1)</f>
        <v>excl. utilities</v>
      </c>
      <c r="E265" s="7" t="str">
        <f t="array" ref="E265">INDEX('raw data'!A:A,B265-2,1)</f>
        <v>Neratziotissis I,</v>
      </c>
      <c r="F265" s="6" t="str">
        <f t="array" ref="F265">INDEX('raw data'!A:A,B265-1,1)</f>
        <v>Marousi</v>
      </c>
      <c r="G265" s="6" t="str">
        <f t="array" ref="G265">INDEX('raw data'!A:A,B265+6,1)</f>
        <v>125 m²</v>
      </c>
      <c r="H265" s="25">
        <f ca="1">IFERROR(__xludf.DUMMYFUNCTION("split(G273,"" "")"),125)</f>
        <v>125</v>
      </c>
      <c r="I265" s="6" t="str">
        <f ca="1">IFERROR(__xludf.DUMMYFUNCTION("""COMPUTED_VALUE"""),"m²")</f>
        <v>m²</v>
      </c>
      <c r="J265" s="6" t="str">
        <f t="array" ref="J265">INDEX('raw data'!A:A,B265+4,1)</f>
        <v>1, 1 WC</v>
      </c>
      <c r="K265" s="25">
        <f t="array" ref="K265">INDEX('raw data'!A:A,B265+2,1)</f>
        <v>3</v>
      </c>
      <c r="L265" s="6" t="str">
        <f t="array" ref="L265">INDEX('raw data'!A:A,B265-1,1)</f>
        <v>Marousi</v>
      </c>
      <c r="M265" s="9">
        <f t="shared" ca="1" si="0"/>
        <v>10.16</v>
      </c>
      <c r="N265" s="6" t="str">
        <f t="shared" si="1"/>
        <v>Neratziotissis I, Marousi, Athens</v>
      </c>
      <c r="O265" s="6" t="str">
        <f t="array" ref="O265">INDEX('raw data'!A:A,B265+12,1)</f>
        <v>Available 28 Dec 2024</v>
      </c>
      <c r="P265" s="17">
        <v>45654</v>
      </c>
      <c r="Q265">
        <f>_xlfn.XLOOKUP(A265, locations!A:A, locations!F:F, "NULL")</f>
        <v>38.047267499999997</v>
      </c>
      <c r="R265">
        <f>_xlfn.XLOOKUP(A265, locations!A:A, locations!G:G, "Not found")</f>
        <v>23.794905799999999</v>
      </c>
    </row>
    <row r="266" spans="1:18" ht="13">
      <c r="A266" s="11" t="s">
        <v>1305</v>
      </c>
      <c r="B266" s="11">
        <f>MATCH(A266,'raw data'!A:A,0)</f>
        <v>5123</v>
      </c>
      <c r="C266" s="21">
        <f t="array" ref="C266">INDEX('raw data'!A:A,B266+8,1)</f>
        <v>1420</v>
      </c>
      <c r="D266" s="7" t="str">
        <f t="array" ref="D266">INDEX('raw data'!A:A,B266+11,1)</f>
        <v>excl. utilities</v>
      </c>
      <c r="E266" s="7" t="str">
        <f t="array" ref="E266">INDEX('raw data'!A:A,B266-2,1)</f>
        <v>Solomou,</v>
      </c>
      <c r="F266" s="6" t="str">
        <f t="array" ref="F266">INDEX('raw data'!A:A,B266-1,1)</f>
        <v>Chalandri</v>
      </c>
      <c r="G266" s="6" t="str">
        <f t="array" ref="G266">INDEX('raw data'!A:A,B266+6,1)</f>
        <v>80 m²</v>
      </c>
      <c r="H266" s="25">
        <f ca="1">IFERROR(__xludf.DUMMYFUNCTION("split(G274,"" "")"),80)</f>
        <v>80</v>
      </c>
      <c r="I266" s="6" t="str">
        <f ca="1">IFERROR(__xludf.DUMMYFUNCTION("""COMPUTED_VALUE"""),"m²")</f>
        <v>m²</v>
      </c>
      <c r="J266" s="6" t="str">
        <f t="array" ref="J266">INDEX('raw data'!A:A,B266+4,1)</f>
        <v>1, 1 WC</v>
      </c>
      <c r="K266" s="25">
        <f t="array" ref="K266">INDEX('raw data'!A:A,B266+2,1)</f>
        <v>2</v>
      </c>
      <c r="L266" s="6" t="str">
        <f t="array" ref="L266">INDEX('raw data'!A:A,B266-1,1)</f>
        <v>Chalandri</v>
      </c>
      <c r="M266" s="9">
        <f t="shared" ca="1" si="0"/>
        <v>17.75</v>
      </c>
      <c r="N266" s="6" t="str">
        <f t="shared" si="1"/>
        <v>Solomou, Chalandri, Athens</v>
      </c>
      <c r="O266" s="6" t="str">
        <f t="array" ref="O266">INDEX('raw data'!A:A,B266+12,1)</f>
        <v>Available 28 Dec 2024</v>
      </c>
      <c r="P266" s="17">
        <v>45654</v>
      </c>
      <c r="Q266">
        <f>_xlfn.XLOOKUP(A266, locations!A:A, locations!F:F, "NULL")</f>
        <v>38.021421400000001</v>
      </c>
      <c r="R266">
        <f>_xlfn.XLOOKUP(A266, locations!A:A, locations!G:G, "Not found")</f>
        <v>23.798767900000001</v>
      </c>
    </row>
    <row r="267" spans="1:18" ht="13">
      <c r="A267" s="11" t="s">
        <v>3371</v>
      </c>
      <c r="B267" s="11">
        <f>MATCH(A267,'raw data'!A:A,0)</f>
        <v>5140</v>
      </c>
      <c r="C267" s="21">
        <f t="array" ref="C267">INDEX('raw data'!A:A,B267+8,1)</f>
        <v>1480</v>
      </c>
      <c r="D267" s="7" t="str">
        <f t="array" ref="D267">INDEX('raw data'!A:A,B267+11,1)</f>
        <v>excl. utilities</v>
      </c>
      <c r="E267" s="7" t="str">
        <f t="array" ref="E267">INDEX('raw data'!A:A,B267-2,1)</f>
        <v>Agias Filotheis,</v>
      </c>
      <c r="F267" s="6" t="str">
        <f t="array" ref="F267">INDEX('raw data'!A:A,B267-1,1)</f>
        <v>Marousi</v>
      </c>
      <c r="G267" s="6" t="str">
        <f t="array" ref="G267">INDEX('raw data'!A:A,B267+6,1)</f>
        <v>126 m²</v>
      </c>
      <c r="H267" s="25">
        <f ca="1">IFERROR(__xludf.DUMMYFUNCTION("split(G275,"" "")"),126)</f>
        <v>126</v>
      </c>
      <c r="I267" s="6" t="str">
        <f ca="1">IFERROR(__xludf.DUMMYFUNCTION("""COMPUTED_VALUE"""),"m²")</f>
        <v>m²</v>
      </c>
      <c r="J267" s="6" t="str">
        <f t="array" ref="J267">INDEX('raw data'!A:A,B267+4,1)</f>
        <v>1, 1 WC</v>
      </c>
      <c r="K267" s="25">
        <f t="array" ref="K267">INDEX('raw data'!A:A,B267+2,1)</f>
        <v>3</v>
      </c>
      <c r="L267" s="6" t="str">
        <f t="array" ref="L267">INDEX('raw data'!A:A,B267-1,1)</f>
        <v>Marousi</v>
      </c>
      <c r="M267" s="9">
        <f t="shared" ca="1" si="0"/>
        <v>11.746031746031745</v>
      </c>
      <c r="N267" s="6" t="str">
        <f t="shared" si="1"/>
        <v>Agias Filotheis, Marousi, Athens</v>
      </c>
      <c r="O267" s="6" t="str">
        <f t="array" ref="O267">INDEX('raw data'!A:A,B267+12,1)</f>
        <v>Available 28 Dec 2024</v>
      </c>
      <c r="P267" s="17">
        <v>45654</v>
      </c>
      <c r="Q267">
        <f>_xlfn.XLOOKUP(A267, locations!A:A, locations!F:F, "NULL")</f>
        <v>38.025794500000003</v>
      </c>
      <c r="R267">
        <f>_xlfn.XLOOKUP(A267, locations!A:A, locations!G:G, "Not found")</f>
        <v>23.7877543</v>
      </c>
    </row>
    <row r="268" spans="1:18" ht="13">
      <c r="A268" s="11" t="s">
        <v>296</v>
      </c>
      <c r="B268" s="11">
        <f>MATCH(A268,'raw data'!A:A,0)</f>
        <v>19497</v>
      </c>
      <c r="C268" s="21">
        <f t="array" ref="C268">INDEX('raw data'!A:A,B268+8,1)</f>
        <v>990</v>
      </c>
      <c r="D268" s="7" t="str">
        <f t="array" ref="D268">INDEX('raw data'!A:A,B268+11,1)</f>
        <v>excl. utilities</v>
      </c>
      <c r="E268" s="7" t="str">
        <f t="array" ref="E268">INDEX('raw data'!A:A,B268-2,1)</f>
        <v>Serifou I,</v>
      </c>
      <c r="F268" s="6" t="str">
        <f t="array" ref="F268">INDEX('raw data'!A:A,B268-1,1)</f>
        <v>Cholargos</v>
      </c>
      <c r="G268" s="6" t="str">
        <f t="array" ref="G268">INDEX('raw data'!A:A,B268+6,1)</f>
        <v>53 m²</v>
      </c>
      <c r="H268" s="25">
        <f ca="1">IFERROR(__xludf.DUMMYFUNCTION("split(G276,"" "")"),53)</f>
        <v>53</v>
      </c>
      <c r="I268" s="6" t="str">
        <f ca="1">IFERROR(__xludf.DUMMYFUNCTION("""COMPUTED_VALUE"""),"m²")</f>
        <v>m²</v>
      </c>
      <c r="J268" s="6">
        <f t="array" ref="J268">INDEX('raw data'!A:A,B268+4,1)</f>
        <v>1</v>
      </c>
      <c r="K268" s="25">
        <f t="array" ref="K268">INDEX('raw data'!A:A,B268+2,1)</f>
        <v>1</v>
      </c>
      <c r="L268" s="6" t="str">
        <f t="array" ref="L268">INDEX('raw data'!A:A,B268-1,1)</f>
        <v>Cholargos</v>
      </c>
      <c r="M268" s="9">
        <f t="shared" ca="1" si="0"/>
        <v>18.679245283018869</v>
      </c>
      <c r="N268" s="6" t="str">
        <f t="shared" si="1"/>
        <v>Serifou I, Cholargos, Athens</v>
      </c>
      <c r="O268" s="6" t="str">
        <f t="array" ref="O268">INDEX('raw data'!A:A,B268+12,1)</f>
        <v>Available 28 Aug 2025</v>
      </c>
      <c r="P268" s="17">
        <v>45897</v>
      </c>
      <c r="Q268">
        <f>_xlfn.XLOOKUP(A268, locations!A:A, locations!F:F, "NULL")</f>
        <v>38.0017523</v>
      </c>
      <c r="R268">
        <f>_xlfn.XLOOKUP(A268, locations!A:A, locations!G:G, "Not found")</f>
        <v>23.8042707</v>
      </c>
    </row>
    <row r="269" spans="1:18" ht="13">
      <c r="A269" s="11" t="s">
        <v>1308</v>
      </c>
      <c r="B269" s="11">
        <f>MATCH(A269,'raw data'!A:A,0)</f>
        <v>2815</v>
      </c>
      <c r="C269" s="21">
        <f t="array" ref="C269">INDEX('raw data'!A:A,B269+8,1)</f>
        <v>1100</v>
      </c>
      <c r="D269" s="7" t="str">
        <f t="array" ref="D269">INDEX('raw data'!A:A,B269+11,1)</f>
        <v>excl. utilities</v>
      </c>
      <c r="E269" s="7" t="str">
        <f t="array" ref="E269">INDEX('raw data'!A:A,B269-2,1)</f>
        <v>Dimitriou Gounari XVII,</v>
      </c>
      <c r="F269" s="6" t="str">
        <f t="array" ref="F269">INDEX('raw data'!A:A,B269-1,1)</f>
        <v>Agia Paraskevi</v>
      </c>
      <c r="G269" s="6" t="str">
        <f t="array" ref="G269">INDEX('raw data'!A:A,B269+6,1)</f>
        <v>77 m²</v>
      </c>
      <c r="H269" s="25">
        <f ca="1">IFERROR(__xludf.DUMMYFUNCTION("split(G277,"" "")"),77)</f>
        <v>77</v>
      </c>
      <c r="I269" s="6" t="str">
        <f ca="1">IFERROR(__xludf.DUMMYFUNCTION("""COMPUTED_VALUE"""),"m²")</f>
        <v>m²</v>
      </c>
      <c r="J269" s="6" t="str">
        <f t="array" ref="J269">INDEX('raw data'!A:A,B269+4,1)</f>
        <v>1, 1 WC</v>
      </c>
      <c r="K269" s="25">
        <f t="array" ref="K269">INDEX('raw data'!A:A,B269+2,1)</f>
        <v>2</v>
      </c>
      <c r="L269" s="6" t="str">
        <f t="array" ref="L269">INDEX('raw data'!A:A,B269-1,1)</f>
        <v>Agia Paraskevi</v>
      </c>
      <c r="M269" s="9">
        <f t="shared" ca="1" si="0"/>
        <v>14.285714285714286</v>
      </c>
      <c r="N269" s="6" t="str">
        <f t="shared" si="1"/>
        <v>Dimitriou Gounari XVII, Agia Paraskevi, Athens</v>
      </c>
      <c r="O269" s="6" t="str">
        <f t="array" ref="O269">INDEX('raw data'!A:A,B269+12,1)</f>
        <v>Available 27 Nov 2024</v>
      </c>
      <c r="P269" s="17">
        <v>45623</v>
      </c>
      <c r="Q269">
        <f>_xlfn.XLOOKUP(A269, locations!A:A, locations!F:F, "NULL")</f>
        <v>38.014966999999999</v>
      </c>
      <c r="R269">
        <f>_xlfn.XLOOKUP(A269, locations!A:A, locations!G:G, "Not found")</f>
        <v>23.822489300000001</v>
      </c>
    </row>
    <row r="270" spans="1:18" ht="13">
      <c r="A270" s="11" t="s">
        <v>3374</v>
      </c>
      <c r="B270" s="11">
        <f>MATCH(A270,'raw data'!A:A,0)</f>
        <v>2832</v>
      </c>
      <c r="C270" s="21">
        <f t="array" ref="C270">INDEX('raw data'!A:A,B270+8,1)</f>
        <v>1120</v>
      </c>
      <c r="D270" s="7" t="str">
        <f t="array" ref="D270">INDEX('raw data'!A:A,B270+11,1)</f>
        <v>excl. utilities</v>
      </c>
      <c r="E270" s="7" t="str">
        <f t="array" ref="E270">INDEX('raw data'!A:A,B270-2,1)</f>
        <v>Xenias,</v>
      </c>
      <c r="F270" s="6" t="str">
        <f t="array" ref="F270">INDEX('raw data'!A:A,B270-1,1)</f>
        <v>Vasilissis Sofias Avenue</v>
      </c>
      <c r="G270" s="6" t="str">
        <f t="array" ref="G270">INDEX('raw data'!A:A,B270+6,1)</f>
        <v>105 m²</v>
      </c>
      <c r="H270" s="25">
        <f ca="1">IFERROR(__xludf.DUMMYFUNCTION("split(G278,"" "")"),105)</f>
        <v>105</v>
      </c>
      <c r="I270" s="6" t="str">
        <f ca="1">IFERROR(__xludf.DUMMYFUNCTION("""COMPUTED_VALUE"""),"m²")</f>
        <v>m²</v>
      </c>
      <c r="J270" s="6" t="str">
        <f t="array" ref="J270">INDEX('raw data'!A:A,B270+4,1)</f>
        <v>1, 1 WC</v>
      </c>
      <c r="K270" s="25">
        <f t="array" ref="K270">INDEX('raw data'!A:A,B270+2,1)</f>
        <v>3</v>
      </c>
      <c r="L270" s="6" t="str">
        <f t="array" ref="L270">INDEX('raw data'!A:A,B270-1,1)</f>
        <v>Vasilissis Sofias Avenue</v>
      </c>
      <c r="M270" s="9">
        <f t="shared" ca="1" si="0"/>
        <v>10.666666666666666</v>
      </c>
      <c r="N270" s="6" t="str">
        <f t="shared" si="1"/>
        <v>Xenias, Vasilissis Sofias Avenue, Athens</v>
      </c>
      <c r="O270" s="6" t="str">
        <f t="array" ref="O270">INDEX('raw data'!A:A,B270+12,1)</f>
        <v>Available 27 Nov 2024</v>
      </c>
      <c r="P270" s="17">
        <v>45623</v>
      </c>
      <c r="Q270">
        <f>_xlfn.XLOOKUP(A270, locations!A:A, locations!F:F, "NULL")</f>
        <v>37.982828300000001</v>
      </c>
      <c r="R270">
        <f>_xlfn.XLOOKUP(A270, locations!A:A, locations!G:G, "Not found")</f>
        <v>23.757307900000001</v>
      </c>
    </row>
    <row r="271" spans="1:18" ht="13">
      <c r="A271" s="11" t="s">
        <v>1311</v>
      </c>
      <c r="B271" s="11">
        <f>MATCH(A271,'raw data'!A:A,0)</f>
        <v>2849</v>
      </c>
      <c r="C271" s="21">
        <f t="array" ref="C271">INDEX('raw data'!A:A,B271+8,1)</f>
        <v>1330</v>
      </c>
      <c r="D271" s="7" t="str">
        <f t="array" ref="D271">INDEX('raw data'!A:A,B271+11,1)</f>
        <v>excl. utilities</v>
      </c>
      <c r="E271" s="7" t="str">
        <f t="array" ref="E271">INDEX('raw data'!A:A,B271-2,1)</f>
        <v>Alikarnassou I,</v>
      </c>
      <c r="F271" s="6" t="str">
        <f t="array" ref="F271">INDEX('raw data'!A:A,B271-1,1)</f>
        <v>Nea Smyrni</v>
      </c>
      <c r="G271" s="6" t="str">
        <f t="array" ref="G271">INDEX('raw data'!A:A,B271+6,1)</f>
        <v>85 m²</v>
      </c>
      <c r="H271" s="25">
        <f ca="1">IFERROR(__xludf.DUMMYFUNCTION("split(G279,"" "")"),85)</f>
        <v>85</v>
      </c>
      <c r="I271" s="6" t="str">
        <f ca="1">IFERROR(__xludf.DUMMYFUNCTION("""COMPUTED_VALUE"""),"m²")</f>
        <v>m²</v>
      </c>
      <c r="J271" s="6" t="str">
        <f t="array" ref="J271">INDEX('raw data'!A:A,B271+4,1)</f>
        <v>1, 1 WC</v>
      </c>
      <c r="K271" s="25">
        <f t="array" ref="K271">INDEX('raw data'!A:A,B271+2,1)</f>
        <v>2</v>
      </c>
      <c r="L271" s="6" t="str">
        <f t="array" ref="L271">INDEX('raw data'!A:A,B271-1,1)</f>
        <v>Nea Smyrni</v>
      </c>
      <c r="M271" s="9">
        <f t="shared" ca="1" si="0"/>
        <v>15.647058823529411</v>
      </c>
      <c r="N271" s="6" t="str">
        <f t="shared" si="1"/>
        <v>Alikarnassou I, Nea Smyrni, Athens</v>
      </c>
      <c r="O271" s="6" t="str">
        <f t="array" ref="O271">INDEX('raw data'!A:A,B271+12,1)</f>
        <v>Available 27 Nov 2024</v>
      </c>
      <c r="P271" s="17">
        <v>45623</v>
      </c>
      <c r="Q271">
        <f>_xlfn.XLOOKUP(A271, locations!A:A, locations!F:F, "NULL")</f>
        <v>37.944561999999998</v>
      </c>
      <c r="R271">
        <f>_xlfn.XLOOKUP(A271, locations!A:A, locations!G:G, "Not found")</f>
        <v>23.7040918</v>
      </c>
    </row>
    <row r="272" spans="1:18" ht="13">
      <c r="A272" s="11" t="s">
        <v>1314</v>
      </c>
      <c r="B272" s="11">
        <f>MATCH(A272,'raw data'!A:A,0)</f>
        <v>14751</v>
      </c>
      <c r="C272" s="21">
        <f t="array" ref="C272">INDEX('raw data'!A:A,B272+8,1)</f>
        <v>1180</v>
      </c>
      <c r="D272" s="7" t="str">
        <f t="array" ref="D272">INDEX('raw data'!A:A,B272+11,1)</f>
        <v>excl. utilities</v>
      </c>
      <c r="E272" s="7" t="str">
        <f t="array" ref="E272">INDEX('raw data'!A:A,B272-2,1)</f>
        <v>Ifigenias I,</v>
      </c>
      <c r="F272" s="6" t="str">
        <f t="array" ref="F272">INDEX('raw data'!A:A,B272-1,1)</f>
        <v>Palaio Faliro</v>
      </c>
      <c r="G272" s="6" t="str">
        <f t="array" ref="G272">INDEX('raw data'!A:A,B272+6,1)</f>
        <v>80 m²</v>
      </c>
      <c r="H272" s="25">
        <f ca="1">IFERROR(__xludf.DUMMYFUNCTION("split(G280,"" "")"),80)</f>
        <v>80</v>
      </c>
      <c r="I272" s="6" t="str">
        <f ca="1">IFERROR(__xludf.DUMMYFUNCTION("""COMPUTED_VALUE"""),"m²")</f>
        <v>m²</v>
      </c>
      <c r="J272" s="6">
        <f t="array" ref="J272">INDEX('raw data'!A:A,B272+4,1)</f>
        <v>1</v>
      </c>
      <c r="K272" s="25">
        <f t="array" ref="K272">INDEX('raw data'!A:A,B272+2,1)</f>
        <v>2</v>
      </c>
      <c r="L272" s="6" t="str">
        <f t="array" ref="L272">INDEX('raw data'!A:A,B272-1,1)</f>
        <v>Palaio Faliro</v>
      </c>
      <c r="M272" s="9">
        <f t="shared" ca="1" si="0"/>
        <v>14.75</v>
      </c>
      <c r="N272" s="6" t="str">
        <f t="shared" si="1"/>
        <v>Ifigenias I, Palaio Faliro, Athens</v>
      </c>
      <c r="O272" s="6" t="str">
        <f t="array" ref="O272">INDEX('raw data'!A:A,B272+12,1)</f>
        <v>Available 27 May 2025</v>
      </c>
      <c r="P272" s="17">
        <v>45804</v>
      </c>
      <c r="Q272">
        <f>_xlfn.XLOOKUP(A272, locations!A:A, locations!F:F, "NULL")</f>
        <v>37.927278399999999</v>
      </c>
      <c r="R272">
        <f>_xlfn.XLOOKUP(A272, locations!A:A, locations!G:G, "Not found")</f>
        <v>23.708656999999999</v>
      </c>
    </row>
    <row r="273" spans="1:18" ht="13">
      <c r="A273" s="11" t="s">
        <v>1317</v>
      </c>
      <c r="B273" s="11">
        <f>MATCH(A273,'raw data'!A:A,0)</f>
        <v>14734</v>
      </c>
      <c r="C273" s="21">
        <f t="array" ref="C273">INDEX('raw data'!A:A,B273+8,1)</f>
        <v>1260</v>
      </c>
      <c r="D273" s="7" t="str">
        <f t="array" ref="D273">INDEX('raw data'!A:A,B273+11,1)</f>
        <v>excl. utilities</v>
      </c>
      <c r="E273" s="7" t="str">
        <f t="array" ref="E273">INDEX('raw data'!A:A,B273-2,1)</f>
        <v>Kizikou I,</v>
      </c>
      <c r="F273" s="6" t="str">
        <f t="array" ref="F273">INDEX('raw data'!A:A,B273-1,1)</f>
        <v>Nea Smyrni</v>
      </c>
      <c r="G273" s="6" t="str">
        <f t="array" ref="G273">INDEX('raw data'!A:A,B273+6,1)</f>
        <v>90 m²</v>
      </c>
      <c r="H273" s="25">
        <f ca="1">IFERROR(__xludf.DUMMYFUNCTION("split(G281,"" "")"),90)</f>
        <v>90</v>
      </c>
      <c r="I273" s="6" t="str">
        <f ca="1">IFERROR(__xludf.DUMMYFUNCTION("""COMPUTED_VALUE"""),"m²")</f>
        <v>m²</v>
      </c>
      <c r="J273" s="6" t="str">
        <f t="array" ref="J273">INDEX('raw data'!A:A,B273+4,1)</f>
        <v>1, 1 WC</v>
      </c>
      <c r="K273" s="25">
        <f t="array" ref="K273">INDEX('raw data'!A:A,B273+2,1)</f>
        <v>2</v>
      </c>
      <c r="L273" s="6" t="str">
        <f t="array" ref="L273">INDEX('raw data'!A:A,B273-1,1)</f>
        <v>Nea Smyrni</v>
      </c>
      <c r="M273" s="9">
        <f t="shared" ca="1" si="0"/>
        <v>14</v>
      </c>
      <c r="N273" s="6" t="str">
        <f t="shared" si="1"/>
        <v>Kizikou I, Nea Smyrni, Athens</v>
      </c>
      <c r="O273" s="6" t="str">
        <f t="array" ref="O273">INDEX('raw data'!A:A,B273+12,1)</f>
        <v>Available 27 May 2025</v>
      </c>
      <c r="P273" s="17">
        <v>45804</v>
      </c>
      <c r="Q273">
        <f>_xlfn.XLOOKUP(A273, locations!A:A, locations!F:F, "NULL")</f>
        <v>37.949625400000002</v>
      </c>
      <c r="R273">
        <f>_xlfn.XLOOKUP(A273, locations!A:A, locations!G:G, "Not found")</f>
        <v>23.720263299999999</v>
      </c>
    </row>
    <row r="274" spans="1:18" ht="13">
      <c r="A274" s="11" t="s">
        <v>3377</v>
      </c>
      <c r="B274" s="11">
        <f>MATCH(A274,'raw data'!A:A,0)</f>
        <v>14785</v>
      </c>
      <c r="C274" s="21">
        <f t="array" ref="C274">INDEX('raw data'!A:A,B274+8,1)</f>
        <v>1670</v>
      </c>
      <c r="D274" s="7" t="str">
        <f t="array" ref="D274">INDEX('raw data'!A:A,B274+11,1)</f>
        <v>excl. utilities</v>
      </c>
      <c r="E274" s="7" t="str">
        <f t="array" ref="E274">INDEX('raw data'!A:A,B274-2,1)</f>
        <v>Afroditis II,</v>
      </c>
      <c r="F274" s="6" t="str">
        <f t="array" ref="F274">INDEX('raw data'!A:A,B274-1,1)</f>
        <v>Palaio Faliro</v>
      </c>
      <c r="G274" s="6" t="str">
        <f t="array" ref="G274">INDEX('raw data'!A:A,B274+6,1)</f>
        <v>120 m²</v>
      </c>
      <c r="H274" s="25">
        <f ca="1">IFERROR(__xludf.DUMMYFUNCTION("split(G282,"" "")"),120)</f>
        <v>120</v>
      </c>
      <c r="I274" s="6" t="str">
        <f ca="1">IFERROR(__xludf.DUMMYFUNCTION("""COMPUTED_VALUE"""),"m²")</f>
        <v>m²</v>
      </c>
      <c r="J274" s="6">
        <f t="array" ref="J274">INDEX('raw data'!A:A,B274+4,1)</f>
        <v>3</v>
      </c>
      <c r="K274" s="25">
        <f t="array" ref="K274">INDEX('raw data'!A:A,B274+2,1)</f>
        <v>3</v>
      </c>
      <c r="L274" s="6" t="str">
        <f t="array" ref="L274">INDEX('raw data'!A:A,B274-1,1)</f>
        <v>Palaio Faliro</v>
      </c>
      <c r="M274" s="9">
        <f t="shared" ca="1" si="0"/>
        <v>13.916666666666666</v>
      </c>
      <c r="N274" s="6" t="str">
        <f t="shared" si="1"/>
        <v>Afroditis II, Palaio Faliro, Athens</v>
      </c>
      <c r="O274" s="6" t="str">
        <f t="array" ref="O274">INDEX('raw data'!A:A,B274+12,1)</f>
        <v>Available 27 May 2025</v>
      </c>
      <c r="P274" s="17">
        <v>45804</v>
      </c>
      <c r="Q274">
        <f>_xlfn.XLOOKUP(A274, locations!A:A, locations!F:F, "NULL")</f>
        <v>37.927036200000003</v>
      </c>
      <c r="R274">
        <f>_xlfn.XLOOKUP(A274, locations!A:A, locations!G:G, "Not found")</f>
        <v>23.6964407</v>
      </c>
    </row>
    <row r="275" spans="1:18" ht="13">
      <c r="A275" s="11" t="s">
        <v>3380</v>
      </c>
      <c r="B275" s="11">
        <f>MATCH(A275,'raw data'!A:A,0)</f>
        <v>14768</v>
      </c>
      <c r="C275" s="21">
        <f t="array" ref="C275">INDEX('raw data'!A:A,B275+8,1)</f>
        <v>1680</v>
      </c>
      <c r="D275" s="7" t="str">
        <f t="array" ref="D275">INDEX('raw data'!A:A,B275+11,1)</f>
        <v>excl. utilities</v>
      </c>
      <c r="E275" s="7" t="str">
        <f t="array" ref="E275">INDEX('raw data'!A:A,B275-2,1)</f>
        <v>Vasileos Konstantinou,</v>
      </c>
      <c r="F275" s="6" t="str">
        <f t="array" ref="F275">INDEX('raw data'!A:A,B275-1,1)</f>
        <v>Mets - Kallimarmaro</v>
      </c>
      <c r="G275" s="6" t="str">
        <f t="array" ref="G275">INDEX('raw data'!A:A,B275+6,1)</f>
        <v>140 m²</v>
      </c>
      <c r="H275" s="25">
        <f ca="1">IFERROR(__xludf.DUMMYFUNCTION("split(G283,"" "")"),140)</f>
        <v>140</v>
      </c>
      <c r="I275" s="6" t="str">
        <f ca="1">IFERROR(__xludf.DUMMYFUNCTION("""COMPUTED_VALUE"""),"m²")</f>
        <v>m²</v>
      </c>
      <c r="J275" s="6" t="str">
        <f t="array" ref="J275">INDEX('raw data'!A:A,B275+4,1)</f>
        <v>1, 1 WC</v>
      </c>
      <c r="K275" s="25">
        <f t="array" ref="K275">INDEX('raw data'!A:A,B275+2,1)</f>
        <v>3</v>
      </c>
      <c r="L275" s="6" t="str">
        <f t="array" ref="L275">INDEX('raw data'!A:A,B275-1,1)</f>
        <v>Mets - Kallimarmaro</v>
      </c>
      <c r="M275" s="9">
        <f t="shared" ca="1" si="0"/>
        <v>12</v>
      </c>
      <c r="N275" s="6" t="str">
        <f t="shared" si="1"/>
        <v>Vasileos Konstantinou, Mets - Kallimarmaro, Athens</v>
      </c>
      <c r="O275" s="6" t="str">
        <f t="array" ref="O275">INDEX('raw data'!A:A,B275+12,1)</f>
        <v>Available 27 May 2025</v>
      </c>
      <c r="P275" s="17">
        <v>45804</v>
      </c>
      <c r="Q275">
        <f>_xlfn.XLOOKUP(A275, locations!A:A, locations!F:F, "NULL")</f>
        <v>37.9725143</v>
      </c>
      <c r="R275">
        <f>_xlfn.XLOOKUP(A275, locations!A:A, locations!G:G, "Not found")</f>
        <v>23.7437711</v>
      </c>
    </row>
    <row r="276" spans="1:18" ht="13">
      <c r="A276" s="11" t="s">
        <v>1320</v>
      </c>
      <c r="B276" s="11">
        <f>MATCH(A276,'raw data'!A:A,0)</f>
        <v>11684</v>
      </c>
      <c r="C276" s="21">
        <f t="array" ref="C276">INDEX('raw data'!A:A,B276+8,1)</f>
        <v>1170</v>
      </c>
      <c r="D276" s="7" t="str">
        <f t="array" ref="D276">INDEX('raw data'!A:A,B276+11,1)</f>
        <v>excl. utilities</v>
      </c>
      <c r="E276" s="7" t="str">
        <f t="array" ref="E276">INDEX('raw data'!A:A,B276-2,1)</f>
        <v>Megalou Alexandrou I,</v>
      </c>
      <c r="F276" s="6" t="str">
        <f t="array" ref="F276">INDEX('raw data'!A:A,B276-1,1)</f>
        <v>Marousi</v>
      </c>
      <c r="G276" s="6" t="str">
        <f t="array" ref="G276">INDEX('raw data'!A:A,B276+6,1)</f>
        <v>82 m²</v>
      </c>
      <c r="H276" s="25">
        <f ca="1">IFERROR(__xludf.DUMMYFUNCTION("split(G284,"" "")"),82)</f>
        <v>82</v>
      </c>
      <c r="I276" s="6" t="str">
        <f ca="1">IFERROR(__xludf.DUMMYFUNCTION("""COMPUTED_VALUE"""),"m²")</f>
        <v>m²</v>
      </c>
      <c r="J276" s="6">
        <f t="array" ref="J276">INDEX('raw data'!A:A,B276+4,1)</f>
        <v>1</v>
      </c>
      <c r="K276" s="25">
        <f t="array" ref="K276">INDEX('raw data'!A:A,B276+2,1)</f>
        <v>2</v>
      </c>
      <c r="L276" s="6" t="str">
        <f t="array" ref="L276">INDEX('raw data'!A:A,B276-1,1)</f>
        <v>Marousi</v>
      </c>
      <c r="M276" s="9">
        <f t="shared" ca="1" si="0"/>
        <v>14.268292682926829</v>
      </c>
      <c r="N276" s="6" t="str">
        <f t="shared" si="1"/>
        <v>Megalou Alexandrou I, Marousi, Athens</v>
      </c>
      <c r="O276" s="6" t="str">
        <f t="array" ref="O276">INDEX('raw data'!A:A,B276+12,1)</f>
        <v>Available 27 Mar 2025</v>
      </c>
      <c r="P276" s="17">
        <v>45743</v>
      </c>
      <c r="Q276">
        <f>_xlfn.XLOOKUP(A276, locations!A:A, locations!F:F, "NULL")</f>
        <v>37.982634400000002</v>
      </c>
      <c r="R276">
        <f>_xlfn.XLOOKUP(A276, locations!A:A, locations!G:G, "Not found")</f>
        <v>23.716653900000001</v>
      </c>
    </row>
    <row r="277" spans="1:18" ht="13">
      <c r="A277" s="11" t="s">
        <v>1323</v>
      </c>
      <c r="B277" s="11">
        <f>MATCH(A277,'raw data'!A:A,0)</f>
        <v>11701</v>
      </c>
      <c r="C277" s="21">
        <f t="array" ref="C277">INDEX('raw data'!A:A,B277+8,1)</f>
        <v>1290</v>
      </c>
      <c r="D277" s="7" t="str">
        <f t="array" ref="D277">INDEX('raw data'!A:A,B277+11,1)</f>
        <v>excl. utilities</v>
      </c>
      <c r="E277" s="7" t="str">
        <f t="array" ref="E277">INDEX('raw data'!A:A,B277-2,1)</f>
        <v>Navarinou II,</v>
      </c>
      <c r="F277" s="6" t="str">
        <f t="array" ref="F277">INDEX('raw data'!A:A,B277-1,1)</f>
        <v>Chalandri</v>
      </c>
      <c r="G277" s="6" t="str">
        <f t="array" ref="G277">INDEX('raw data'!A:A,B277+6,1)</f>
        <v>95 m²</v>
      </c>
      <c r="H277" s="25">
        <f ca="1">IFERROR(__xludf.DUMMYFUNCTION("split(G285,"" "")"),95)</f>
        <v>95</v>
      </c>
      <c r="I277" s="6" t="str">
        <f ca="1">IFERROR(__xludf.DUMMYFUNCTION("""COMPUTED_VALUE"""),"m²")</f>
        <v>m²</v>
      </c>
      <c r="J277" s="6">
        <f t="array" ref="J277">INDEX('raw data'!A:A,B277+4,1)</f>
        <v>2</v>
      </c>
      <c r="K277" s="25">
        <f t="array" ref="K277">INDEX('raw data'!A:A,B277+2,1)</f>
        <v>2</v>
      </c>
      <c r="L277" s="6" t="str">
        <f t="array" ref="L277">INDEX('raw data'!A:A,B277-1,1)</f>
        <v>Chalandri</v>
      </c>
      <c r="M277" s="9">
        <f t="shared" ca="1" si="0"/>
        <v>13.578947368421053</v>
      </c>
      <c r="N277" s="6" t="str">
        <f t="shared" si="1"/>
        <v>Navarinou II, Chalandri, Athens</v>
      </c>
      <c r="O277" s="6" t="str">
        <f t="array" ref="O277">INDEX('raw data'!A:A,B277+12,1)</f>
        <v>Available 27 Mar 2025</v>
      </c>
      <c r="P277" s="17">
        <v>45743</v>
      </c>
      <c r="Q277">
        <f>_xlfn.XLOOKUP(A277, locations!A:A, locations!F:F, "NULL")</f>
        <v>37.983411199999999</v>
      </c>
      <c r="R277">
        <f>_xlfn.XLOOKUP(A277, locations!A:A, locations!G:G, "Not found")</f>
        <v>23.735599000000001</v>
      </c>
    </row>
    <row r="278" spans="1:18" ht="13">
      <c r="A278" s="11" t="s">
        <v>1326</v>
      </c>
      <c r="B278" s="11">
        <f>MATCH(A278,'raw data'!A:A,0)</f>
        <v>18178</v>
      </c>
      <c r="C278" s="21">
        <f t="array" ref="C278">INDEX('raw data'!A:A,B278+8,1)</f>
        <v>1140</v>
      </c>
      <c r="D278" s="7" t="str">
        <f t="array" ref="D278">INDEX('raw data'!A:A,B278+11,1)</f>
        <v>excl. utilities</v>
      </c>
      <c r="E278" s="7" t="str">
        <f t="array" ref="E278">INDEX('raw data'!A:A,B278-2,1)</f>
        <v>Areos,</v>
      </c>
      <c r="F278" s="6" t="str">
        <f t="array" ref="F278">INDEX('raw data'!A:A,B278-1,1)</f>
        <v>Palaio Faliro</v>
      </c>
      <c r="G278" s="6" t="str">
        <f t="array" ref="G278">INDEX('raw data'!A:A,B278+6,1)</f>
        <v>80 m²</v>
      </c>
      <c r="H278" s="25">
        <f ca="1">IFERROR(__xludf.DUMMYFUNCTION("split(G286,"" "")"),80)</f>
        <v>80</v>
      </c>
      <c r="I278" s="6" t="str">
        <f ca="1">IFERROR(__xludf.DUMMYFUNCTION("""COMPUTED_VALUE"""),"m²")</f>
        <v>m²</v>
      </c>
      <c r="J278" s="6">
        <f t="array" ref="J278">INDEX('raw data'!A:A,B278+4,1)</f>
        <v>1</v>
      </c>
      <c r="K278" s="25">
        <f t="array" ref="K278">INDEX('raw data'!A:A,B278+2,1)</f>
        <v>2</v>
      </c>
      <c r="L278" s="6" t="str">
        <f t="array" ref="L278">INDEX('raw data'!A:A,B278-1,1)</f>
        <v>Palaio Faliro</v>
      </c>
      <c r="M278" s="9">
        <f t="shared" ca="1" si="0"/>
        <v>14.25</v>
      </c>
      <c r="N278" s="6" t="str">
        <f t="shared" si="1"/>
        <v>Areos, Palaio Faliro, Athens</v>
      </c>
      <c r="O278" s="6" t="str">
        <f t="array" ref="O278">INDEX('raw data'!A:A,B278+12,1)</f>
        <v>Available 27 Jul 2025</v>
      </c>
      <c r="P278" s="17">
        <v>45865</v>
      </c>
      <c r="Q278">
        <f>_xlfn.XLOOKUP(A278, locations!A:A, locations!F:F, "NULL")</f>
        <v>37.926218499999997</v>
      </c>
      <c r="R278">
        <f>_xlfn.XLOOKUP(A278, locations!A:A, locations!G:G, "Not found")</f>
        <v>23.700174400000002</v>
      </c>
    </row>
    <row r="279" spans="1:18" ht="13">
      <c r="A279" s="11" t="s">
        <v>3383</v>
      </c>
      <c r="B279" s="11">
        <f>MATCH(A279,'raw data'!A:A,0)</f>
        <v>10051</v>
      </c>
      <c r="C279" s="21">
        <f t="array" ref="C279">INDEX('raw data'!A:A,B279+8,1)</f>
        <v>1510</v>
      </c>
      <c r="D279" s="7" t="str">
        <f t="array" ref="D279">INDEX('raw data'!A:A,B279+11,1)</f>
        <v>excl. utilities</v>
      </c>
      <c r="E279" s="7" t="str">
        <f t="array" ref="E279">INDEX('raw data'!A:A,B279-2,1)</f>
        <v>Kallipoleos,</v>
      </c>
      <c r="F279" s="6" t="str">
        <f t="array" ref="F279">INDEX('raw data'!A:A,B279-1,1)</f>
        <v>Elliniko</v>
      </c>
      <c r="G279" s="6" t="str">
        <f t="array" ref="G279">INDEX('raw data'!A:A,B279+6,1)</f>
        <v>110 m²</v>
      </c>
      <c r="H279" s="25">
        <f ca="1">IFERROR(__xludf.DUMMYFUNCTION("split(G287,"" "")"),110)</f>
        <v>110</v>
      </c>
      <c r="I279" s="6" t="str">
        <f ca="1">IFERROR(__xludf.DUMMYFUNCTION("""COMPUTED_VALUE"""),"m²")</f>
        <v>m²</v>
      </c>
      <c r="J279" s="6" t="str">
        <f t="array" ref="J279">INDEX('raw data'!A:A,B279+4,1)</f>
        <v>1, 1 WC</v>
      </c>
      <c r="K279" s="25">
        <f t="array" ref="K279">INDEX('raw data'!A:A,B279+2,1)</f>
        <v>3</v>
      </c>
      <c r="L279" s="6" t="str">
        <f t="array" ref="L279">INDEX('raw data'!A:A,B279-1,1)</f>
        <v>Elliniko</v>
      </c>
      <c r="M279" s="9">
        <f t="shared" ca="1" si="0"/>
        <v>13.727272727272727</v>
      </c>
      <c r="N279" s="6" t="str">
        <f t="shared" si="1"/>
        <v>Kallipoleos, Elliniko, Athens</v>
      </c>
      <c r="O279" s="6" t="str">
        <f t="array" ref="O279">INDEX('raw data'!A:A,B279+12,1)</f>
        <v>Available 27 Feb 2025</v>
      </c>
      <c r="P279" s="17">
        <v>45715</v>
      </c>
      <c r="Q279">
        <f>_xlfn.XLOOKUP(A279, locations!A:A, locations!F:F, "NULL")</f>
        <v>37.892577699999997</v>
      </c>
      <c r="R279">
        <f>_xlfn.XLOOKUP(A279, locations!A:A, locations!G:G, "Not found")</f>
        <v>23.749866699999998</v>
      </c>
    </row>
    <row r="280" spans="1:18" ht="13">
      <c r="A280" s="11" t="s">
        <v>3386</v>
      </c>
      <c r="B280" s="11">
        <f>MATCH(A280,'raw data'!A:A,0)</f>
        <v>10085</v>
      </c>
      <c r="C280" s="21">
        <f t="array" ref="C280">INDEX('raw data'!A:A,B280+8,1)</f>
        <v>1890</v>
      </c>
      <c r="D280" s="7" t="str">
        <f t="array" ref="D280">INDEX('raw data'!A:A,B280+11,1)</f>
        <v>excl. utilities</v>
      </c>
      <c r="E280" s="7" t="str">
        <f t="array" ref="E280">INDEX('raw data'!A:A,B280-2,1)</f>
        <v>Voutsina I,</v>
      </c>
      <c r="F280" s="6" t="str">
        <f t="array" ref="F280">INDEX('raw data'!A:A,B280-1,1)</f>
        <v>Cholargos</v>
      </c>
      <c r="G280" s="6" t="str">
        <f t="array" ref="G280">INDEX('raw data'!A:A,B280+6,1)</f>
        <v>120 m²</v>
      </c>
      <c r="H280" s="25">
        <f ca="1">IFERROR(__xludf.DUMMYFUNCTION("split(G288,"" "")"),120)</f>
        <v>120</v>
      </c>
      <c r="I280" s="6" t="str">
        <f ca="1">IFERROR(__xludf.DUMMYFUNCTION("""COMPUTED_VALUE"""),"m²")</f>
        <v>m²</v>
      </c>
      <c r="J280" s="6">
        <f t="array" ref="J280">INDEX('raw data'!A:A,B280+4,1)</f>
        <v>2</v>
      </c>
      <c r="K280" s="25">
        <f t="array" ref="K280">INDEX('raw data'!A:A,B280+2,1)</f>
        <v>3</v>
      </c>
      <c r="L280" s="6" t="str">
        <f t="array" ref="L280">INDEX('raw data'!A:A,B280-1,1)</f>
        <v>Cholargos</v>
      </c>
      <c r="M280" s="9">
        <f t="shared" ca="1" si="0"/>
        <v>15.75</v>
      </c>
      <c r="N280" s="6" t="str">
        <f t="shared" si="1"/>
        <v>Voutsina I, Cholargos, Athens</v>
      </c>
      <c r="O280" s="6" t="str">
        <f t="array" ref="O280">INDEX('raw data'!A:A,B280+12,1)</f>
        <v>Available 27 Feb 2025</v>
      </c>
      <c r="P280" s="17">
        <v>45715</v>
      </c>
      <c r="Q280">
        <f>_xlfn.XLOOKUP(A280, locations!A:A, locations!F:F, "NULL")</f>
        <v>37.9941289</v>
      </c>
      <c r="R280">
        <f>_xlfn.XLOOKUP(A280, locations!A:A, locations!G:G, "Not found")</f>
        <v>23.807905699999999</v>
      </c>
    </row>
    <row r="281" spans="1:18" ht="13">
      <c r="A281" s="11" t="s">
        <v>3389</v>
      </c>
      <c r="B281" s="11">
        <f>MATCH(A281,'raw data'!A:A,0)</f>
        <v>10068</v>
      </c>
      <c r="C281" s="21">
        <f t="array" ref="C281">INDEX('raw data'!A:A,B281+8,1)</f>
        <v>1920</v>
      </c>
      <c r="D281" s="7" t="str">
        <f t="array" ref="D281">INDEX('raw data'!A:A,B281+11,1)</f>
        <v>excl. utilities</v>
      </c>
      <c r="E281" s="7" t="str">
        <f t="array" ref="E281">INDEX('raw data'!A:A,B281-2,1)</f>
        <v>Panos,</v>
      </c>
      <c r="F281" s="6" t="str">
        <f t="array" ref="F281">INDEX('raw data'!A:A,B281-1,1)</f>
        <v>Ekali</v>
      </c>
      <c r="G281" s="6" t="str">
        <f t="array" ref="G281">INDEX('raw data'!A:A,B281+6,1)</f>
        <v>200 m²</v>
      </c>
      <c r="H281" s="25">
        <f ca="1">IFERROR(__xludf.DUMMYFUNCTION("split(G289,"" "")"),200)</f>
        <v>200</v>
      </c>
      <c r="I281" s="6" t="str">
        <f ca="1">IFERROR(__xludf.DUMMYFUNCTION("""COMPUTED_VALUE"""),"m²")</f>
        <v>m²</v>
      </c>
      <c r="J281" s="6" t="str">
        <f t="array" ref="J281">INDEX('raw data'!A:A,B281+4,1)</f>
        <v>2, 1 WC</v>
      </c>
      <c r="K281" s="25">
        <f t="array" ref="K281">INDEX('raw data'!A:A,B281+2,1)</f>
        <v>3</v>
      </c>
      <c r="L281" s="6" t="str">
        <f t="array" ref="L281">INDEX('raw data'!A:A,B281-1,1)</f>
        <v>Ekali</v>
      </c>
      <c r="M281" s="9">
        <f t="shared" ca="1" si="0"/>
        <v>9.6</v>
      </c>
      <c r="N281" s="6" t="str">
        <f t="shared" si="1"/>
        <v>Panos, Ekali, Athens</v>
      </c>
      <c r="O281" s="6" t="str">
        <f t="array" ref="O281">INDEX('raw data'!A:A,B281+12,1)</f>
        <v>Available 27 Feb 2025</v>
      </c>
      <c r="P281" s="17">
        <v>45715</v>
      </c>
      <c r="Q281">
        <f>_xlfn.XLOOKUP(A281, locations!A:A, locations!F:F, "NULL")</f>
        <v>38.100877099999998</v>
      </c>
      <c r="R281">
        <f>_xlfn.XLOOKUP(A281, locations!A:A, locations!G:G, "Not found")</f>
        <v>23.8350796</v>
      </c>
    </row>
    <row r="282" spans="1:18" ht="13">
      <c r="A282" s="11" t="s">
        <v>1329</v>
      </c>
      <c r="B282" s="11">
        <f>MATCH(A282,'raw data'!A:A,0)</f>
        <v>5024</v>
      </c>
      <c r="C282" s="21">
        <f t="array" ref="C282">INDEX('raw data'!A:A,B282+8,1)</f>
        <v>1050</v>
      </c>
      <c r="D282" s="7" t="str">
        <f t="array" ref="D282">INDEX('raw data'!A:A,B282+11,1)</f>
        <v>excl. utilities</v>
      </c>
      <c r="E282" s="7" t="str">
        <f t="array" ref="E282">INDEX('raw data'!A:A,B282-2,1)</f>
        <v>Kifisias Avenue IV,</v>
      </c>
      <c r="F282" s="6" t="str">
        <f t="array" ref="F282">INDEX('raw data'!A:A,B282-1,1)</f>
        <v>Kifisia</v>
      </c>
      <c r="G282" s="6" t="str">
        <f t="array" ref="G282">INDEX('raw data'!A:A,B282+6,1)</f>
        <v>85 m²</v>
      </c>
      <c r="H282" s="25">
        <f ca="1">IFERROR(__xludf.DUMMYFUNCTION("split(G290,"" "")"),85)</f>
        <v>85</v>
      </c>
      <c r="I282" s="6" t="str">
        <f ca="1">IFERROR(__xludf.DUMMYFUNCTION("""COMPUTED_VALUE"""),"m²")</f>
        <v>m²</v>
      </c>
      <c r="J282" s="6" t="str">
        <f t="array" ref="J282">INDEX('raw data'!A:A,B282+4,1)</f>
        <v>1, 1 WC</v>
      </c>
      <c r="K282" s="25">
        <f t="array" ref="K282">INDEX('raw data'!A:A,B282+2,1)</f>
        <v>2</v>
      </c>
      <c r="L282" s="6" t="str">
        <f t="array" ref="L282">INDEX('raw data'!A:A,B282-1,1)</f>
        <v>Kifisia</v>
      </c>
      <c r="M282" s="9">
        <f t="shared" ca="1" si="0"/>
        <v>12.352941176470589</v>
      </c>
      <c r="N282" s="6" t="str">
        <f t="shared" si="1"/>
        <v>Kifisias Avenue IV, Kifisia, Athens</v>
      </c>
      <c r="O282" s="6" t="str">
        <f t="array" ref="O282">INDEX('raw data'!A:A,B282+12,1)</f>
        <v>Available 27 Dec 2024</v>
      </c>
      <c r="P282" s="17">
        <v>45653</v>
      </c>
      <c r="Q282">
        <f>_xlfn.XLOOKUP(A282, locations!A:A, locations!F:F, "NULL")</f>
        <v>38.074342299999998</v>
      </c>
      <c r="R282">
        <f>_xlfn.XLOOKUP(A282, locations!A:A, locations!G:G, "Not found")</f>
        <v>23.812394099999999</v>
      </c>
    </row>
    <row r="283" spans="1:18" ht="13">
      <c r="A283" s="11" t="s">
        <v>3392</v>
      </c>
      <c r="B283" s="11">
        <f>MATCH(A283,'raw data'!A:A,0)</f>
        <v>5041</v>
      </c>
      <c r="C283" s="21">
        <f t="array" ref="C283">INDEX('raw data'!A:A,B283+8,1)</f>
        <v>1410</v>
      </c>
      <c r="D283" s="7" t="str">
        <f t="array" ref="D283">INDEX('raw data'!A:A,B283+11,1)</f>
        <v>excl. utilities</v>
      </c>
      <c r="E283" s="7" t="str">
        <f t="array" ref="E283">INDEX('raw data'!A:A,B283-2,1)</f>
        <v>Eptalofou II,</v>
      </c>
      <c r="F283" s="6" t="str">
        <f t="array" ref="F283">INDEX('raw data'!A:A,B283-1,1)</f>
        <v>Marousi</v>
      </c>
      <c r="G283" s="6" t="str">
        <f t="array" ref="G283">INDEX('raw data'!A:A,B283+6,1)</f>
        <v>85 m²</v>
      </c>
      <c r="H283" s="25">
        <f ca="1">IFERROR(__xludf.DUMMYFUNCTION("split(G291,"" "")"),85)</f>
        <v>85</v>
      </c>
      <c r="I283" s="6" t="str">
        <f ca="1">IFERROR(__xludf.DUMMYFUNCTION("""COMPUTED_VALUE"""),"m²")</f>
        <v>m²</v>
      </c>
      <c r="J283" s="6">
        <f t="array" ref="J283">INDEX('raw data'!A:A,B283+4,1)</f>
        <v>2</v>
      </c>
      <c r="K283" s="25">
        <f t="array" ref="K283">INDEX('raw data'!A:A,B283+2,1)</f>
        <v>3</v>
      </c>
      <c r="L283" s="6" t="str">
        <f t="array" ref="L283">INDEX('raw data'!A:A,B283-1,1)</f>
        <v>Marousi</v>
      </c>
      <c r="M283" s="9">
        <f t="shared" ca="1" si="0"/>
        <v>16.588235294117649</v>
      </c>
      <c r="N283" s="6" t="str">
        <f t="shared" si="1"/>
        <v>Eptalofou II, Marousi, Athens</v>
      </c>
      <c r="O283" s="6" t="str">
        <f t="array" ref="O283">INDEX('raw data'!A:A,B283+12,1)</f>
        <v>Available 27 Dec 2024</v>
      </c>
      <c r="P283" s="17">
        <v>45653</v>
      </c>
      <c r="Q283">
        <f>_xlfn.XLOOKUP(A283, locations!A:A, locations!F:F, "NULL")</f>
        <v>38.048182500000003</v>
      </c>
      <c r="R283">
        <f>_xlfn.XLOOKUP(A283, locations!A:A, locations!G:G, "Not found")</f>
        <v>23.798566099999999</v>
      </c>
    </row>
    <row r="284" spans="1:18" ht="13">
      <c r="A284" s="11" t="s">
        <v>1332</v>
      </c>
      <c r="B284" s="11">
        <f>MATCH(A284,'raw data'!A:A,0)</f>
        <v>5058</v>
      </c>
      <c r="C284" s="21">
        <f t="array" ref="C284">INDEX('raw data'!A:A,B284+8,1)</f>
        <v>1620</v>
      </c>
      <c r="D284" s="7" t="str">
        <f t="array" ref="D284">INDEX('raw data'!A:A,B284+11,1)</f>
        <v>excl. utilities</v>
      </c>
      <c r="E284" s="7" t="str">
        <f t="array" ref="E284">INDEX('raw data'!A:A,B284-2,1)</f>
        <v>Ipsilantou VI,</v>
      </c>
      <c r="F284" s="6" t="str">
        <f t="array" ref="F284">INDEX('raw data'!A:A,B284-1,1)</f>
        <v>Kolonaki</v>
      </c>
      <c r="G284" s="6" t="str">
        <f t="array" ref="G284">INDEX('raw data'!A:A,B284+6,1)</f>
        <v>80 m²</v>
      </c>
      <c r="H284" s="25">
        <f ca="1">IFERROR(__xludf.DUMMYFUNCTION("split(G292,"" "")"),80)</f>
        <v>80</v>
      </c>
      <c r="I284" s="6" t="str">
        <f ca="1">IFERROR(__xludf.DUMMYFUNCTION("""COMPUTED_VALUE"""),"m²")</f>
        <v>m²</v>
      </c>
      <c r="J284" s="6">
        <f t="array" ref="J284">INDEX('raw data'!A:A,B284+4,1)</f>
        <v>1</v>
      </c>
      <c r="K284" s="25">
        <f t="array" ref="K284">INDEX('raw data'!A:A,B284+2,1)</f>
        <v>2</v>
      </c>
      <c r="L284" s="6" t="str">
        <f t="array" ref="L284">INDEX('raw data'!A:A,B284-1,1)</f>
        <v>Kolonaki</v>
      </c>
      <c r="M284" s="9">
        <f t="shared" ca="1" si="0"/>
        <v>20.25</v>
      </c>
      <c r="N284" s="6" t="str">
        <f t="shared" si="1"/>
        <v>Ipsilantou VI, Kolonaki, Athens</v>
      </c>
      <c r="O284" s="6" t="str">
        <f t="array" ref="O284">INDEX('raw data'!A:A,B284+12,1)</f>
        <v>Available 27 Dec 2024</v>
      </c>
      <c r="P284" s="17">
        <v>45653</v>
      </c>
      <c r="Q284">
        <f>_xlfn.XLOOKUP(A284, locations!A:A, locations!F:F, "NULL")</f>
        <v>37.9769127</v>
      </c>
      <c r="R284">
        <f>_xlfn.XLOOKUP(A284, locations!A:A, locations!G:G, "Not found")</f>
        <v>23.7468045</v>
      </c>
    </row>
    <row r="285" spans="1:18" ht="13">
      <c r="A285" s="11" t="s">
        <v>3395</v>
      </c>
      <c r="B285" s="11">
        <f>MATCH(A285,'raw data'!A:A,0)</f>
        <v>19464</v>
      </c>
      <c r="C285" s="21">
        <f t="array" ref="C285">INDEX('raw data'!A:A,B285+8,1)</f>
        <v>1290</v>
      </c>
      <c r="D285" s="7" t="str">
        <f t="array" ref="D285">INDEX('raw data'!A:A,B285+11,1)</f>
        <v>excl. utilities</v>
      </c>
      <c r="E285" s="7" t="str">
        <f t="array" ref="E285">INDEX('raw data'!A:A,B285-2,1)</f>
        <v>Damareos IV,</v>
      </c>
      <c r="F285" s="6" t="str">
        <f t="array" ref="F285">INDEX('raw data'!A:A,B285-1,1)</f>
        <v>Pangrati</v>
      </c>
      <c r="G285" s="6" t="str">
        <f t="array" ref="G285">INDEX('raw data'!A:A,B285+6,1)</f>
        <v>110 m²</v>
      </c>
      <c r="H285" s="25">
        <f ca="1">IFERROR(__xludf.DUMMYFUNCTION("split(G293,"" "")"),110)</f>
        <v>110</v>
      </c>
      <c r="I285" s="6" t="str">
        <f ca="1">IFERROR(__xludf.DUMMYFUNCTION("""COMPUTED_VALUE"""),"m²")</f>
        <v>m²</v>
      </c>
      <c r="J285" s="6" t="str">
        <f t="array" ref="J285">INDEX('raw data'!A:A,B285+4,1)</f>
        <v>1, 1 WC</v>
      </c>
      <c r="K285" s="25">
        <f t="array" ref="K285">INDEX('raw data'!A:A,B285+2,1)</f>
        <v>3</v>
      </c>
      <c r="L285" s="6" t="str">
        <f t="array" ref="L285">INDEX('raw data'!A:A,B285-1,1)</f>
        <v>Pangrati</v>
      </c>
      <c r="M285" s="9">
        <f t="shared" ca="1" si="0"/>
        <v>11.727272727272727</v>
      </c>
      <c r="N285" s="6" t="str">
        <f t="shared" si="1"/>
        <v>Damareos IV, Pangrati, Athens</v>
      </c>
      <c r="O285" s="6" t="str">
        <f t="array" ref="O285">INDEX('raw data'!A:A,B285+12,1)</f>
        <v>Available 27 Aug 2025</v>
      </c>
      <c r="P285" s="17">
        <v>45896</v>
      </c>
      <c r="Q285">
        <f>_xlfn.XLOOKUP(A285, locations!A:A, locations!F:F, "NULL")</f>
        <v>37.964907500000002</v>
      </c>
      <c r="R285">
        <f>_xlfn.XLOOKUP(A285, locations!A:A, locations!G:G, "Not found")</f>
        <v>23.747422799999999</v>
      </c>
    </row>
    <row r="286" spans="1:18" ht="13">
      <c r="A286" s="11" t="s">
        <v>1335</v>
      </c>
      <c r="B286" s="11">
        <f>MATCH(A286,'raw data'!A:A,0)</f>
        <v>13483</v>
      </c>
      <c r="C286" s="21">
        <f t="array" ref="C286">INDEX('raw data'!A:A,B286+8,1)</f>
        <v>1340</v>
      </c>
      <c r="D286" s="7" t="str">
        <f t="array" ref="D286">INDEX('raw data'!A:A,B286+11,1)</f>
        <v>excl. utilities</v>
      </c>
      <c r="E286" s="7" t="str">
        <f t="array" ref="E286">INDEX('raw data'!A:A,B286-2,1)</f>
        <v>Efforionos II,</v>
      </c>
      <c r="F286" s="6" t="str">
        <f t="array" ref="F286">INDEX('raw data'!A:A,B286-1,1)</f>
        <v>Pangrati</v>
      </c>
      <c r="G286" s="6" t="str">
        <f t="array" ref="G286">INDEX('raw data'!A:A,B286+6,1)</f>
        <v>105 m²</v>
      </c>
      <c r="H286" s="25">
        <f ca="1">IFERROR(__xludf.DUMMYFUNCTION("split(G294,"" "")"),105)</f>
        <v>105</v>
      </c>
      <c r="I286" s="6" t="str">
        <f ca="1">IFERROR(__xludf.DUMMYFUNCTION("""COMPUTED_VALUE"""),"m²")</f>
        <v>m²</v>
      </c>
      <c r="J286" s="6">
        <f t="array" ref="J286">INDEX('raw data'!A:A,B286+4,1)</f>
        <v>2</v>
      </c>
      <c r="K286" s="25">
        <f t="array" ref="K286">INDEX('raw data'!A:A,B286+2,1)</f>
        <v>2</v>
      </c>
      <c r="L286" s="6" t="str">
        <f t="array" ref="L286">INDEX('raw data'!A:A,B286-1,1)</f>
        <v>Pangrati</v>
      </c>
      <c r="M286" s="9">
        <f t="shared" ca="1" si="0"/>
        <v>12.761904761904763</v>
      </c>
      <c r="N286" s="6" t="str">
        <f t="shared" si="1"/>
        <v>Efforionos II, Pangrati, Athens</v>
      </c>
      <c r="O286" s="6" t="str">
        <f t="array" ref="O286">INDEX('raw data'!A:A,B286+12,1)</f>
        <v>Available 27 Apr 2025</v>
      </c>
      <c r="P286" s="17">
        <v>45774</v>
      </c>
      <c r="Q286">
        <f>_xlfn.XLOOKUP(A286, locations!A:A, locations!F:F, "NULL")</f>
        <v>37.969992400000002</v>
      </c>
      <c r="R286">
        <f>_xlfn.XLOOKUP(A286, locations!A:A, locations!G:G, "Not found")</f>
        <v>23.741658699999999</v>
      </c>
    </row>
    <row r="287" spans="1:18" ht="13">
      <c r="A287" s="11" t="s">
        <v>3398</v>
      </c>
      <c r="B287" s="11">
        <f>MATCH(A287,'raw data'!A:A,0)</f>
        <v>21096</v>
      </c>
      <c r="C287" s="21">
        <f t="array" ref="C287">INDEX('raw data'!A:A,B287+8,1)</f>
        <v>1890</v>
      </c>
      <c r="D287" s="7" t="str">
        <f t="array" ref="D287">INDEX('raw data'!A:A,B287+11,1)</f>
        <v>excl. utilities</v>
      </c>
      <c r="E287" s="7" t="str">
        <f t="array" ref="E287">INDEX('raw data'!A:A,B287-2,1)</f>
        <v>Gravias I,</v>
      </c>
      <c r="F287" s="6" t="str">
        <f t="array" ref="F287">INDEX('raw data'!A:A,B287-1,1)</f>
        <v>Agia Paraskevi</v>
      </c>
      <c r="G287" s="6" t="str">
        <f t="array" ref="G287">INDEX('raw data'!A:A,B287+6,1)</f>
        <v>130 m²</v>
      </c>
      <c r="H287" s="25">
        <f ca="1">IFERROR(__xludf.DUMMYFUNCTION("split(G295,"" "")"),130)</f>
        <v>130</v>
      </c>
      <c r="I287" s="6" t="str">
        <f ca="1">IFERROR(__xludf.DUMMYFUNCTION("""COMPUTED_VALUE"""),"m²")</f>
        <v>m²</v>
      </c>
      <c r="J287" s="6">
        <f t="array" ref="J287">INDEX('raw data'!A:A,B287+4,1)</f>
        <v>2</v>
      </c>
      <c r="K287" s="25">
        <f t="array" ref="K287">INDEX('raw data'!A:A,B287+2,1)</f>
        <v>3</v>
      </c>
      <c r="L287" s="6" t="str">
        <f t="array" ref="L287">INDEX('raw data'!A:A,B287-1,1)</f>
        <v>Agia Paraskevi</v>
      </c>
      <c r="M287" s="9">
        <f t="shared" ca="1" si="0"/>
        <v>14.538461538461538</v>
      </c>
      <c r="N287" s="6" t="str">
        <f t="shared" si="1"/>
        <v>Gravias I, Agia Paraskevi, Athens</v>
      </c>
      <c r="O287" s="6" t="str">
        <f t="array" ref="O287">INDEX('raw data'!A:A,B287+12,1)</f>
        <v>Available 26 Oct 2025</v>
      </c>
      <c r="P287" s="17">
        <v>45956</v>
      </c>
      <c r="Q287">
        <f>_xlfn.XLOOKUP(A287, locations!A:A, locations!F:F, "NULL")</f>
        <v>38.005044499999997</v>
      </c>
      <c r="R287">
        <f>_xlfn.XLOOKUP(A287, locations!A:A, locations!G:G, "Not found")</f>
        <v>23.8321006</v>
      </c>
    </row>
    <row r="288" spans="1:18" ht="13">
      <c r="A288" s="11" t="s">
        <v>1338</v>
      </c>
      <c r="B288" s="11">
        <f>MATCH(A288,'raw data'!A:A,0)</f>
        <v>823</v>
      </c>
      <c r="C288" s="21">
        <f t="array" ref="C288">INDEX('raw data'!A:A,B288+8,1)</f>
        <v>1050</v>
      </c>
      <c r="D288" s="7" t="str">
        <f t="array" ref="D288">INDEX('raw data'!A:A,B288+11,1)</f>
        <v>excl. utilities</v>
      </c>
      <c r="E288" s="7" t="str">
        <f t="array" ref="E288">INDEX('raw data'!A:A,B288-2,1)</f>
        <v>Vasileos Georgiou IX,</v>
      </c>
      <c r="F288" s="6" t="str">
        <f t="array" ref="F288">INDEX('raw data'!A:A,B288-1,1)</f>
        <v>Pangrati</v>
      </c>
      <c r="G288" s="6" t="str">
        <f t="array" ref="G288">INDEX('raw data'!A:A,B288+6,1)</f>
        <v>65 m²</v>
      </c>
      <c r="H288" s="25">
        <f ca="1">IFERROR(__xludf.DUMMYFUNCTION("split(G296,"" "")"),65)</f>
        <v>65</v>
      </c>
      <c r="I288" s="6" t="str">
        <f ca="1">IFERROR(__xludf.DUMMYFUNCTION("""COMPUTED_VALUE"""),"m²")</f>
        <v>m²</v>
      </c>
      <c r="J288" s="6">
        <f t="array" ref="J288">INDEX('raw data'!A:A,B288+4,1)</f>
        <v>1</v>
      </c>
      <c r="K288" s="25">
        <f t="array" ref="K288">INDEX('raw data'!A:A,B288+2,1)</f>
        <v>2</v>
      </c>
      <c r="L288" s="6" t="str">
        <f t="array" ref="L288">INDEX('raw data'!A:A,B288-1,1)</f>
        <v>Pangrati</v>
      </c>
      <c r="M288" s="9">
        <f t="shared" ca="1" si="0"/>
        <v>16.153846153846153</v>
      </c>
      <c r="N288" s="6" t="str">
        <f t="shared" si="1"/>
        <v>Vasileos Georgiou IX, Pangrati, Athens</v>
      </c>
      <c r="O288" s="6" t="str">
        <f t="array" ref="O288">INDEX('raw data'!A:A,B288+12,1)</f>
        <v>Available 26 Oct 2024</v>
      </c>
      <c r="P288" s="17">
        <v>45591</v>
      </c>
      <c r="Q288">
        <f>_xlfn.XLOOKUP(A288, locations!A:A, locations!F:F, "NULL")</f>
        <v>37.972752800000002</v>
      </c>
      <c r="R288">
        <f>_xlfn.XLOOKUP(A288, locations!A:A, locations!G:G, "Not found")</f>
        <v>23.744617399999999</v>
      </c>
    </row>
    <row r="289" spans="1:18" ht="13">
      <c r="A289" s="11" t="s">
        <v>1341</v>
      </c>
      <c r="B289" s="11">
        <f>MATCH(A289,'raw data'!A:A,0)</f>
        <v>2679</v>
      </c>
      <c r="C289" s="21">
        <f t="array" ref="C289">INDEX('raw data'!A:A,B289+8,1)</f>
        <v>880</v>
      </c>
      <c r="D289" s="7" t="str">
        <f t="array" ref="D289">INDEX('raw data'!A:A,B289+11,1)</f>
        <v>excl. utilities</v>
      </c>
      <c r="E289" s="7" t="str">
        <f t="array" ref="E289">INDEX('raw data'!A:A,B289-2,1)</f>
        <v>Spirou Loui II,</v>
      </c>
      <c r="F289" s="6" t="str">
        <f t="array" ref="F289">INDEX('raw data'!A:A,B289-1,1)</f>
        <v>Pangrati</v>
      </c>
      <c r="G289" s="6" t="str">
        <f t="array" ref="G289">INDEX('raw data'!A:A,B289+6,1)</f>
        <v>71 m²</v>
      </c>
      <c r="H289" s="25">
        <f ca="1">IFERROR(__xludf.DUMMYFUNCTION("split(G297,"" "")"),71)</f>
        <v>71</v>
      </c>
      <c r="I289" s="6" t="str">
        <f ca="1">IFERROR(__xludf.DUMMYFUNCTION("""COMPUTED_VALUE"""),"m²")</f>
        <v>m²</v>
      </c>
      <c r="J289" s="6">
        <f t="array" ref="J289">INDEX('raw data'!A:A,B289+4,1)</f>
        <v>1</v>
      </c>
      <c r="K289" s="25">
        <f t="array" ref="K289">INDEX('raw data'!A:A,B289+2,1)</f>
        <v>2</v>
      </c>
      <c r="L289" s="6" t="str">
        <f t="array" ref="L289">INDEX('raw data'!A:A,B289-1,1)</f>
        <v>Pangrati</v>
      </c>
      <c r="M289" s="9">
        <f t="shared" ca="1" si="0"/>
        <v>12.394366197183098</v>
      </c>
      <c r="N289" s="6" t="str">
        <f t="shared" si="1"/>
        <v>Spirou Loui II, Pangrati, Athens</v>
      </c>
      <c r="O289" s="6" t="str">
        <f t="array" ref="O289">INDEX('raw data'!A:A,B289+12,1)</f>
        <v>Available 26 Nov 2024</v>
      </c>
      <c r="P289" s="17">
        <v>45622</v>
      </c>
      <c r="Q289">
        <f>_xlfn.XLOOKUP(A289, locations!A:A, locations!F:F, "NULL")</f>
        <v>37.966046499999997</v>
      </c>
      <c r="R289">
        <f>_xlfn.XLOOKUP(A289, locations!A:A, locations!G:G, "Not found")</f>
        <v>23.742356999999998</v>
      </c>
    </row>
    <row r="290" spans="1:18" ht="13">
      <c r="A290" s="11" t="s">
        <v>1344</v>
      </c>
      <c r="B290" s="11">
        <f>MATCH(A290,'raw data'!A:A,0)</f>
        <v>2696</v>
      </c>
      <c r="C290" s="21">
        <f t="array" ref="C290">INDEX('raw data'!A:A,B290+8,1)</f>
        <v>1010</v>
      </c>
      <c r="D290" s="7" t="str">
        <f t="array" ref="D290">INDEX('raw data'!A:A,B290+11,1)</f>
        <v>excl. utilities</v>
      </c>
      <c r="E290" s="7" t="str">
        <f t="array" ref="E290">INDEX('raw data'!A:A,B290-2,1)</f>
        <v>Megalou Alexandrou VIII,</v>
      </c>
      <c r="F290" s="6" t="str">
        <f t="array" ref="F290">INDEX('raw data'!A:A,B290-1,1)</f>
        <v>Nea Smyrni</v>
      </c>
      <c r="G290" s="6" t="str">
        <f t="array" ref="G290">INDEX('raw data'!A:A,B290+6,1)</f>
        <v>75 m²</v>
      </c>
      <c r="H290" s="25">
        <f ca="1">IFERROR(__xludf.DUMMYFUNCTION("split(G298,"" "")"),75)</f>
        <v>75</v>
      </c>
      <c r="I290" s="6" t="str">
        <f ca="1">IFERROR(__xludf.DUMMYFUNCTION("""COMPUTED_VALUE"""),"m²")</f>
        <v>m²</v>
      </c>
      <c r="J290" s="6">
        <f t="array" ref="J290">INDEX('raw data'!A:A,B290+4,1)</f>
        <v>1</v>
      </c>
      <c r="K290" s="25">
        <f t="array" ref="K290">INDEX('raw data'!A:A,B290+2,1)</f>
        <v>2</v>
      </c>
      <c r="L290" s="6" t="str">
        <f t="array" ref="L290">INDEX('raw data'!A:A,B290-1,1)</f>
        <v>Nea Smyrni</v>
      </c>
      <c r="M290" s="9">
        <f t="shared" ca="1" si="0"/>
        <v>13.466666666666667</v>
      </c>
      <c r="N290" s="6" t="str">
        <f t="shared" si="1"/>
        <v>Megalou Alexandrou VIII, Nea Smyrni, Athens</v>
      </c>
      <c r="O290" s="6" t="str">
        <f t="array" ref="O290">INDEX('raw data'!A:A,B290+12,1)</f>
        <v>Available 26 Nov 2024</v>
      </c>
      <c r="P290" s="17">
        <v>45622</v>
      </c>
      <c r="Q290">
        <f>_xlfn.XLOOKUP(A290, locations!A:A, locations!F:F, "NULL")</f>
        <v>37.945358599999999</v>
      </c>
      <c r="R290">
        <f>_xlfn.XLOOKUP(A290, locations!A:A, locations!G:G, "Not found")</f>
        <v>23.708714799999999</v>
      </c>
    </row>
    <row r="291" spans="1:18" ht="13">
      <c r="A291" s="11" t="s">
        <v>1347</v>
      </c>
      <c r="B291" s="11">
        <f>MATCH(A291,'raw data'!A:A,0)</f>
        <v>2713</v>
      </c>
      <c r="C291" s="21">
        <f t="array" ref="C291">INDEX('raw data'!A:A,B291+8,1)</f>
        <v>1020</v>
      </c>
      <c r="D291" s="7" t="str">
        <f t="array" ref="D291">INDEX('raw data'!A:A,B291+11,1)</f>
        <v>excl. utilities</v>
      </c>
      <c r="E291" s="7" t="str">
        <f t="array" ref="E291">INDEX('raw data'!A:A,B291-2,1)</f>
        <v>Voutza I,</v>
      </c>
      <c r="F291" s="6" t="str">
        <f t="array" ref="F291">INDEX('raw data'!A:A,B291-1,1)</f>
        <v>Nea Smyrni</v>
      </c>
      <c r="G291" s="6" t="str">
        <f t="array" ref="G291">INDEX('raw data'!A:A,B291+6,1)</f>
        <v>78 m²</v>
      </c>
      <c r="H291" s="25">
        <f ca="1">IFERROR(__xludf.DUMMYFUNCTION("split(G299,"" "")"),78)</f>
        <v>78</v>
      </c>
      <c r="I291" s="6" t="str">
        <f ca="1">IFERROR(__xludf.DUMMYFUNCTION("""COMPUTED_VALUE"""),"m²")</f>
        <v>m²</v>
      </c>
      <c r="J291" s="6">
        <f t="array" ref="J291">INDEX('raw data'!A:A,B291+4,1)</f>
        <v>1</v>
      </c>
      <c r="K291" s="25">
        <f t="array" ref="K291">INDEX('raw data'!A:A,B291+2,1)</f>
        <v>2</v>
      </c>
      <c r="L291" s="6" t="str">
        <f t="array" ref="L291">INDEX('raw data'!A:A,B291-1,1)</f>
        <v>Nea Smyrni</v>
      </c>
      <c r="M291" s="9">
        <f t="shared" ca="1" si="0"/>
        <v>13.076923076923077</v>
      </c>
      <c r="N291" s="6" t="str">
        <f t="shared" si="1"/>
        <v>Voutza I, Nea Smyrni, Athens</v>
      </c>
      <c r="O291" s="6" t="str">
        <f t="array" ref="O291">INDEX('raw data'!A:A,B291+12,1)</f>
        <v>Available 26 Nov 2024</v>
      </c>
      <c r="P291" s="17">
        <v>45622</v>
      </c>
      <c r="Q291">
        <f>_xlfn.XLOOKUP(A291, locations!A:A, locations!F:F, "NULL")</f>
        <v>37.9462507</v>
      </c>
      <c r="R291">
        <f>_xlfn.XLOOKUP(A291, locations!A:A, locations!G:G, "Not found")</f>
        <v>23.706855300000001</v>
      </c>
    </row>
    <row r="292" spans="1:18" ht="13">
      <c r="A292" s="11" t="s">
        <v>1350</v>
      </c>
      <c r="B292" s="11">
        <f>MATCH(A292,'raw data'!A:A,0)</f>
        <v>2730</v>
      </c>
      <c r="C292" s="21">
        <f t="array" ref="C292">INDEX('raw data'!A:A,B292+8,1)</f>
        <v>1060</v>
      </c>
      <c r="D292" s="7" t="str">
        <f t="array" ref="D292">INDEX('raw data'!A:A,B292+11,1)</f>
        <v>excl. utilities</v>
      </c>
      <c r="E292" s="7" t="str">
        <f t="array" ref="E292">INDEX('raw data'!A:A,B292-2,1)</f>
        <v>Andromachis II,</v>
      </c>
      <c r="F292" s="6" t="str">
        <f t="array" ref="F292">INDEX('raw data'!A:A,B292-1,1)</f>
        <v>Stavros Niarchos Park Area</v>
      </c>
      <c r="G292" s="6" t="str">
        <f t="array" ref="G292">INDEX('raw data'!A:A,B292+6,1)</f>
        <v>64 m²</v>
      </c>
      <c r="H292" s="25">
        <f ca="1">IFERROR(__xludf.DUMMYFUNCTION("split(G300,"" "")"),64)</f>
        <v>64</v>
      </c>
      <c r="I292" s="6" t="str">
        <f ca="1">IFERROR(__xludf.DUMMYFUNCTION("""COMPUTED_VALUE"""),"m²")</f>
        <v>m²</v>
      </c>
      <c r="J292" s="6">
        <f t="array" ref="J292">INDEX('raw data'!A:A,B292+4,1)</f>
        <v>1</v>
      </c>
      <c r="K292" s="25">
        <f t="array" ref="K292">INDEX('raw data'!A:A,B292+2,1)</f>
        <v>2</v>
      </c>
      <c r="L292" s="6" t="str">
        <f t="array" ref="L292">INDEX('raw data'!A:A,B292-1,1)</f>
        <v>Stavros Niarchos Park Area</v>
      </c>
      <c r="M292" s="9">
        <f t="shared" ca="1" si="0"/>
        <v>16.5625</v>
      </c>
      <c r="N292" s="6" t="str">
        <f t="shared" si="1"/>
        <v>Andromachis II, Stavros Niarchos Park Area, Athens</v>
      </c>
      <c r="O292" s="6" t="str">
        <f t="array" ref="O292">INDEX('raw data'!A:A,B292+12,1)</f>
        <v>Available 26 Nov 2024</v>
      </c>
      <c r="P292" s="17">
        <v>45622</v>
      </c>
      <c r="Q292">
        <f>_xlfn.XLOOKUP(A292, locations!A:A, locations!F:F, "NULL")</f>
        <v>37.942198900000001</v>
      </c>
      <c r="R292">
        <f>_xlfn.XLOOKUP(A292, locations!A:A, locations!G:G, "Not found")</f>
        <v>23.6934583</v>
      </c>
    </row>
    <row r="293" spans="1:18" ht="13">
      <c r="A293" s="11" t="s">
        <v>3401</v>
      </c>
      <c r="B293" s="11">
        <f>MATCH(A293,'raw data'!A:A,0)</f>
        <v>2747</v>
      </c>
      <c r="C293" s="21">
        <f t="array" ref="C293">INDEX('raw data'!A:A,B293+8,1)</f>
        <v>1150</v>
      </c>
      <c r="D293" s="7" t="str">
        <f t="array" ref="D293">INDEX('raw data'!A:A,B293+11,1)</f>
        <v>excl. utilities</v>
      </c>
      <c r="E293" s="7" t="str">
        <f t="array" ref="E293">INDEX('raw data'!A:A,B293-2,1)</f>
        <v>Evinou I,</v>
      </c>
      <c r="F293" s="6" t="str">
        <f t="array" ref="F293">INDEX('raw data'!A:A,B293-1,1)</f>
        <v>Vasilissis Sofias Avenue</v>
      </c>
      <c r="G293" s="6" t="str">
        <f t="array" ref="G293">INDEX('raw data'!A:A,B293+6,1)</f>
        <v>95 m²</v>
      </c>
      <c r="H293" s="25">
        <f ca="1">IFERROR(__xludf.DUMMYFUNCTION("split(G301,"" "")"),95)</f>
        <v>95</v>
      </c>
      <c r="I293" s="6" t="str">
        <f ca="1">IFERROR(__xludf.DUMMYFUNCTION("""COMPUTED_VALUE"""),"m²")</f>
        <v>m²</v>
      </c>
      <c r="J293" s="6">
        <f t="array" ref="J293">INDEX('raw data'!A:A,B293+4,1)</f>
        <v>1</v>
      </c>
      <c r="K293" s="25">
        <f t="array" ref="K293">INDEX('raw data'!A:A,B293+2,1)</f>
        <v>3</v>
      </c>
      <c r="L293" s="6" t="str">
        <f t="array" ref="L293">INDEX('raw data'!A:A,B293-1,1)</f>
        <v>Vasilissis Sofias Avenue</v>
      </c>
      <c r="M293" s="9">
        <f t="shared" ca="1" si="0"/>
        <v>12.105263157894736</v>
      </c>
      <c r="N293" s="6" t="str">
        <f t="shared" si="1"/>
        <v>Evinou I, Vasilissis Sofias Avenue, Athens</v>
      </c>
      <c r="O293" s="6" t="str">
        <f t="array" ref="O293">INDEX('raw data'!A:A,B293+12,1)</f>
        <v>Available 26 Nov 2024</v>
      </c>
      <c r="P293" s="17">
        <v>45622</v>
      </c>
      <c r="Q293">
        <f>_xlfn.XLOOKUP(A293, locations!A:A, locations!F:F, "NULL")</f>
        <v>37.975368799999998</v>
      </c>
      <c r="R293">
        <f>_xlfn.XLOOKUP(A293, locations!A:A, locations!G:G, "Not found")</f>
        <v>23.742497499999999</v>
      </c>
    </row>
    <row r="294" spans="1:18" ht="13">
      <c r="A294" s="11" t="s">
        <v>1353</v>
      </c>
      <c r="B294" s="11">
        <f>MATCH(A294,'raw data'!A:A,0)</f>
        <v>2764</v>
      </c>
      <c r="C294" s="21">
        <f t="array" ref="C294">INDEX('raw data'!A:A,B294+8,1)</f>
        <v>1240</v>
      </c>
      <c r="D294" s="7" t="str">
        <f t="array" ref="D294">INDEX('raw data'!A:A,B294+11,1)</f>
        <v>excl. utilities</v>
      </c>
      <c r="E294" s="7" t="str">
        <f t="array" ref="E294">INDEX('raw data'!A:A,B294-2,1)</f>
        <v>Tagmatarchou Plessa I,</v>
      </c>
      <c r="F294" s="6" t="str">
        <f t="array" ref="F294">INDEX('raw data'!A:A,B294-1,1)</f>
        <v>Stavros Niarchos Park Area</v>
      </c>
      <c r="G294" s="6" t="str">
        <f t="array" ref="G294">INDEX('raw data'!A:A,B294+6,1)</f>
        <v>92 m²</v>
      </c>
      <c r="H294" s="25">
        <f ca="1">IFERROR(__xludf.DUMMYFUNCTION("split(G302,"" "")"),92)</f>
        <v>92</v>
      </c>
      <c r="I294" s="6" t="str">
        <f ca="1">IFERROR(__xludf.DUMMYFUNCTION("""COMPUTED_VALUE"""),"m²")</f>
        <v>m²</v>
      </c>
      <c r="J294" s="6">
        <f t="array" ref="J294">INDEX('raw data'!A:A,B294+4,1)</f>
        <v>1</v>
      </c>
      <c r="K294" s="25">
        <f t="array" ref="K294">INDEX('raw data'!A:A,B294+2,1)</f>
        <v>2</v>
      </c>
      <c r="L294" s="6" t="str">
        <f t="array" ref="L294">INDEX('raw data'!A:A,B294-1,1)</f>
        <v>Stavros Niarchos Park Area</v>
      </c>
      <c r="M294" s="9">
        <f t="shared" ca="1" si="0"/>
        <v>13.478260869565217</v>
      </c>
      <c r="N294" s="6" t="str">
        <f t="shared" si="1"/>
        <v>Tagmatarchou Plessa I, Stavros Niarchos Park Area, Athens</v>
      </c>
      <c r="O294" s="6" t="str">
        <f t="array" ref="O294">INDEX('raw data'!A:A,B294+12,1)</f>
        <v>Available 26 Nov 2024</v>
      </c>
      <c r="P294" s="17">
        <v>45622</v>
      </c>
      <c r="Q294">
        <f>_xlfn.XLOOKUP(A294, locations!A:A, locations!F:F, "NULL")</f>
        <v>37.948712499999999</v>
      </c>
      <c r="R294">
        <f>_xlfn.XLOOKUP(A294, locations!A:A, locations!G:G, "Not found")</f>
        <v>23.690466099999998</v>
      </c>
    </row>
    <row r="295" spans="1:18" ht="13">
      <c r="A295" s="11" t="s">
        <v>1356</v>
      </c>
      <c r="B295" s="11">
        <f>MATCH(A295,'raw data'!A:A,0)</f>
        <v>2781</v>
      </c>
      <c r="C295" s="21">
        <f t="array" ref="C295">INDEX('raw data'!A:A,B295+8,1)</f>
        <v>1420</v>
      </c>
      <c r="D295" s="7" t="str">
        <f t="array" ref="D295">INDEX('raw data'!A:A,B295+11,1)</f>
        <v>excl. utilities</v>
      </c>
      <c r="E295" s="7" t="str">
        <f t="array" ref="E295">INDEX('raw data'!A:A,B295-2,1)</f>
        <v>Andromachis IV,</v>
      </c>
      <c r="F295" s="6" t="str">
        <f t="array" ref="F295">INDEX('raw data'!A:A,B295-1,1)</f>
        <v>Stavros Niarchos Park Area</v>
      </c>
      <c r="G295" s="6" t="str">
        <f t="array" ref="G295">INDEX('raw data'!A:A,B295+6,1)</f>
        <v>98 m²</v>
      </c>
      <c r="H295" s="25">
        <f ca="1">IFERROR(__xludf.DUMMYFUNCTION("split(G303,"" "")"),98)</f>
        <v>98</v>
      </c>
      <c r="I295" s="6" t="str">
        <f ca="1">IFERROR(__xludf.DUMMYFUNCTION("""COMPUTED_VALUE"""),"m²")</f>
        <v>m²</v>
      </c>
      <c r="J295" s="6">
        <f t="array" ref="J295">INDEX('raw data'!A:A,B295+4,1)</f>
        <v>2</v>
      </c>
      <c r="K295" s="25">
        <f t="array" ref="K295">INDEX('raw data'!A:A,B295+2,1)</f>
        <v>2</v>
      </c>
      <c r="L295" s="6" t="str">
        <f t="array" ref="L295">INDEX('raw data'!A:A,B295-1,1)</f>
        <v>Stavros Niarchos Park Area</v>
      </c>
      <c r="M295" s="9">
        <f t="shared" ca="1" si="0"/>
        <v>14.489795918367347</v>
      </c>
      <c r="N295" s="6" t="str">
        <f t="shared" si="1"/>
        <v>Andromachis IV, Stavros Niarchos Park Area, Athens</v>
      </c>
      <c r="O295" s="6" t="str">
        <f t="array" ref="O295">INDEX('raw data'!A:A,B295+12,1)</f>
        <v>Available 26 Nov 2024</v>
      </c>
      <c r="P295" s="17">
        <v>45622</v>
      </c>
      <c r="Q295">
        <f>_xlfn.XLOOKUP(A295, locations!A:A, locations!F:F, "NULL")</f>
        <v>37.942198900000001</v>
      </c>
      <c r="R295">
        <f>_xlfn.XLOOKUP(A295, locations!A:A, locations!G:G, "Not found")</f>
        <v>23.6934583</v>
      </c>
    </row>
    <row r="296" spans="1:18" ht="13">
      <c r="A296" s="11" t="s">
        <v>3404</v>
      </c>
      <c r="B296" s="11">
        <f>MATCH(A296,'raw data'!A:A,0)</f>
        <v>2798</v>
      </c>
      <c r="C296" s="21">
        <f t="array" ref="C296">INDEX('raw data'!A:A,B296+8,1)</f>
        <v>1510</v>
      </c>
      <c r="D296" s="7" t="str">
        <f t="array" ref="D296">INDEX('raw data'!A:A,B296+11,1)</f>
        <v>excl. utilities</v>
      </c>
      <c r="E296" s="7" t="str">
        <f t="array" ref="E296">INDEX('raw data'!A:A,B296-2,1)</f>
        <v>Eleftheriou Venizelou I,</v>
      </c>
      <c r="F296" s="6" t="str">
        <f t="array" ref="F296">INDEX('raw data'!A:A,B296-1,1)</f>
        <v>Elliniko</v>
      </c>
      <c r="G296" s="6" t="str">
        <f t="array" ref="G296">INDEX('raw data'!A:A,B296+6,1)</f>
        <v>125 m²</v>
      </c>
      <c r="H296" s="25">
        <f ca="1">IFERROR(__xludf.DUMMYFUNCTION("split(G304,"" "")"),125)</f>
        <v>125</v>
      </c>
      <c r="I296" s="6" t="str">
        <f ca="1">IFERROR(__xludf.DUMMYFUNCTION("""COMPUTED_VALUE"""),"m²")</f>
        <v>m²</v>
      </c>
      <c r="J296" s="6">
        <f t="array" ref="J296">INDEX('raw data'!A:A,B296+4,1)</f>
        <v>2</v>
      </c>
      <c r="K296" s="25">
        <f t="array" ref="K296">INDEX('raw data'!A:A,B296+2,1)</f>
        <v>3</v>
      </c>
      <c r="L296" s="6" t="str">
        <f t="array" ref="L296">INDEX('raw data'!A:A,B296-1,1)</f>
        <v>Elliniko</v>
      </c>
      <c r="M296" s="9">
        <f t="shared" ca="1" si="0"/>
        <v>12.08</v>
      </c>
      <c r="N296" s="6" t="str">
        <f t="shared" si="1"/>
        <v>Eleftheriou Venizelou I, Elliniko, Athens</v>
      </c>
      <c r="O296" s="6" t="str">
        <f t="array" ref="O296">INDEX('raw data'!A:A,B296+12,1)</f>
        <v>Available 26 Nov 2024</v>
      </c>
      <c r="P296" s="17">
        <v>45622</v>
      </c>
      <c r="Q296">
        <f>_xlfn.XLOOKUP(A296, locations!A:A, locations!F:F, "NULL")</f>
        <v>37.890570099999998</v>
      </c>
      <c r="R296">
        <f>_xlfn.XLOOKUP(A296, locations!A:A, locations!G:G, "Not found")</f>
        <v>23.744277700000001</v>
      </c>
    </row>
    <row r="297" spans="1:18" ht="13">
      <c r="A297" s="11" t="s">
        <v>1359</v>
      </c>
      <c r="B297" s="11">
        <f>MATCH(A297,'raw data'!A:A,0)</f>
        <v>11650</v>
      </c>
      <c r="C297" s="21">
        <f t="array" ref="C297">INDEX('raw data'!A:A,B297+8,1)</f>
        <v>1030</v>
      </c>
      <c r="D297" s="7" t="str">
        <f t="array" ref="D297">INDEX('raw data'!A:A,B297+11,1)</f>
        <v>excl. utilities</v>
      </c>
      <c r="E297" s="7" t="str">
        <f t="array" ref="E297">INDEX('raw data'!A:A,B297-2,1)</f>
        <v>Doganis III,</v>
      </c>
      <c r="F297" s="6" t="str">
        <f t="array" ref="F297">INDEX('raw data'!A:A,B297-1,1)</f>
        <v>Piraeus</v>
      </c>
      <c r="G297" s="6" t="str">
        <f t="array" ref="G297">INDEX('raw data'!A:A,B297+6,1)</f>
        <v>76 m²</v>
      </c>
      <c r="H297" s="25">
        <f ca="1">IFERROR(__xludf.DUMMYFUNCTION("split(G305,"" "")"),76)</f>
        <v>76</v>
      </c>
      <c r="I297" s="6" t="str">
        <f ca="1">IFERROR(__xludf.DUMMYFUNCTION("""COMPUTED_VALUE"""),"m²")</f>
        <v>m²</v>
      </c>
      <c r="J297" s="6">
        <f t="array" ref="J297">INDEX('raw data'!A:A,B297+4,1)</f>
        <v>1</v>
      </c>
      <c r="K297" s="25">
        <f t="array" ref="K297">INDEX('raw data'!A:A,B297+2,1)</f>
        <v>2</v>
      </c>
      <c r="L297" s="6" t="str">
        <f t="array" ref="L297">INDEX('raw data'!A:A,B297-1,1)</f>
        <v>Piraeus</v>
      </c>
      <c r="M297" s="9">
        <f t="shared" ca="1" si="0"/>
        <v>13.552631578947368</v>
      </c>
      <c r="N297" s="6" t="str">
        <f t="shared" si="1"/>
        <v>Doganis III, Piraeus, Athens</v>
      </c>
      <c r="O297" s="6" t="str">
        <f t="array" ref="O297">INDEX('raw data'!A:A,B297+12,1)</f>
        <v>Available 26 Mar 2025</v>
      </c>
      <c r="P297" s="17">
        <v>45742</v>
      </c>
      <c r="Q297">
        <f>_xlfn.XLOOKUP(A297, locations!A:A, locations!F:F, "NULL")</f>
        <v>37.9562095</v>
      </c>
      <c r="R297">
        <f>_xlfn.XLOOKUP(A297, locations!A:A, locations!G:G, "Not found")</f>
        <v>23.632515699999999</v>
      </c>
    </row>
    <row r="298" spans="1:18" ht="13">
      <c r="A298" s="11" t="s">
        <v>1362</v>
      </c>
      <c r="B298" s="11">
        <f>MATCH(A298,'raw data'!A:A,0)</f>
        <v>11667</v>
      </c>
      <c r="C298" s="21">
        <f t="array" ref="C298">INDEX('raw data'!A:A,B298+8,1)</f>
        <v>1410</v>
      </c>
      <c r="D298" s="7" t="str">
        <f t="array" ref="D298">INDEX('raw data'!A:A,B298+11,1)</f>
        <v>excl. utilities</v>
      </c>
      <c r="E298" s="7" t="str">
        <f t="array" ref="E298">INDEX('raw data'!A:A,B298-2,1)</f>
        <v>Voutieridou,</v>
      </c>
      <c r="F298" s="6" t="str">
        <f t="array" ref="F298">INDEX('raw data'!A:A,B298-1,1)</f>
        <v>Neo Psychiko</v>
      </c>
      <c r="G298" s="6" t="str">
        <f t="array" ref="G298">INDEX('raw data'!A:A,B298+6,1)</f>
        <v>70 m²</v>
      </c>
      <c r="H298" s="25">
        <f ca="1">IFERROR(__xludf.DUMMYFUNCTION("split(G306,"" "")"),70)</f>
        <v>70</v>
      </c>
      <c r="I298" s="6" t="str">
        <f ca="1">IFERROR(__xludf.DUMMYFUNCTION("""COMPUTED_VALUE"""),"m²")</f>
        <v>m²</v>
      </c>
      <c r="J298" s="6">
        <f t="array" ref="J298">INDEX('raw data'!A:A,B298+4,1)</f>
        <v>1</v>
      </c>
      <c r="K298" s="25">
        <f t="array" ref="K298">INDEX('raw data'!A:A,B298+2,1)</f>
        <v>2</v>
      </c>
      <c r="L298" s="6" t="str">
        <f t="array" ref="L298">INDEX('raw data'!A:A,B298-1,1)</f>
        <v>Neo Psychiko</v>
      </c>
      <c r="M298" s="9">
        <f t="shared" ca="1" si="0"/>
        <v>20.142857142857142</v>
      </c>
      <c r="N298" s="6" t="str">
        <f t="shared" si="1"/>
        <v>Voutieridou, Neo Psychiko, Athens</v>
      </c>
      <c r="O298" s="6" t="str">
        <f t="array" ref="O298">INDEX('raw data'!A:A,B298+12,1)</f>
        <v>Available 26 Mar 2025</v>
      </c>
      <c r="P298" s="17">
        <v>45742</v>
      </c>
      <c r="Q298">
        <f>_xlfn.XLOOKUP(A298, locations!A:A, locations!F:F, "NULL")</f>
        <v>37.9990028</v>
      </c>
      <c r="R298">
        <f>_xlfn.XLOOKUP(A298, locations!A:A, locations!G:G, "Not found")</f>
        <v>23.777763100000001</v>
      </c>
    </row>
    <row r="299" spans="1:18" ht="13">
      <c r="A299" s="11" t="s">
        <v>1365</v>
      </c>
      <c r="B299" s="11">
        <f>MATCH(A299,'raw data'!A:A,0)</f>
        <v>16609</v>
      </c>
      <c r="C299" s="21">
        <f t="array" ref="C299">INDEX('raw data'!A:A,B299+8,1)</f>
        <v>1010</v>
      </c>
      <c r="D299" s="7" t="str">
        <f t="array" ref="D299">INDEX('raw data'!A:A,B299+11,1)</f>
        <v>excl. utilities</v>
      </c>
      <c r="E299" s="7" t="str">
        <f t="array" ref="E299">INDEX('raw data'!A:A,B299-2,1)</f>
        <v>Perikleous V,</v>
      </c>
      <c r="F299" s="6" t="str">
        <f t="array" ref="F299">INDEX('raw data'!A:A,B299-1,1)</f>
        <v>Melissia</v>
      </c>
      <c r="G299" s="6" t="str">
        <f t="array" ref="G299">INDEX('raw data'!A:A,B299+6,1)</f>
        <v>70 m²</v>
      </c>
      <c r="H299" s="25">
        <f ca="1">IFERROR(__xludf.DUMMYFUNCTION("split(G307,"" "")"),70)</f>
        <v>70</v>
      </c>
      <c r="I299" s="6" t="str">
        <f ca="1">IFERROR(__xludf.DUMMYFUNCTION("""COMPUTED_VALUE"""),"m²")</f>
        <v>m²</v>
      </c>
      <c r="J299" s="6">
        <f t="array" ref="J299">INDEX('raw data'!A:A,B299+4,1)</f>
        <v>1</v>
      </c>
      <c r="K299" s="25">
        <f t="array" ref="K299">INDEX('raw data'!A:A,B299+2,1)</f>
        <v>2</v>
      </c>
      <c r="L299" s="6" t="str">
        <f t="array" ref="L299">INDEX('raw data'!A:A,B299-1,1)</f>
        <v>Melissia</v>
      </c>
      <c r="M299" s="9">
        <f t="shared" ca="1" si="0"/>
        <v>14.428571428571429</v>
      </c>
      <c r="N299" s="6" t="str">
        <f t="shared" si="1"/>
        <v>Perikleous V, Melissia, Athens</v>
      </c>
      <c r="O299" s="6" t="str">
        <f t="array" ref="O299">INDEX('raw data'!A:A,B299+12,1)</f>
        <v>Available 26 Jun 2025</v>
      </c>
      <c r="P299" s="17">
        <v>45834</v>
      </c>
      <c r="Q299">
        <f>_xlfn.XLOOKUP(A299, locations!A:A, locations!F:F, "NULL")</f>
        <v>38.053266000000001</v>
      </c>
      <c r="R299">
        <f>_xlfn.XLOOKUP(A299, locations!A:A, locations!G:G, "Not found")</f>
        <v>23.842979100000001</v>
      </c>
    </row>
    <row r="300" spans="1:18" ht="13">
      <c r="A300" s="11" t="s">
        <v>1368</v>
      </c>
      <c r="B300" s="11">
        <f>MATCH(A300,'raw data'!A:A,0)</f>
        <v>16626</v>
      </c>
      <c r="C300" s="21">
        <f t="array" ref="C300">INDEX('raw data'!A:A,B300+8,1)</f>
        <v>1600</v>
      </c>
      <c r="D300" s="7" t="str">
        <f t="array" ref="D300">INDEX('raw data'!A:A,B300+11,1)</f>
        <v>excl. utilities</v>
      </c>
      <c r="E300" s="7" t="str">
        <f t="array" ref="E300">INDEX('raw data'!A:A,B300-2,1)</f>
        <v>Thoukididou III,</v>
      </c>
      <c r="F300" s="6" t="str">
        <f t="array" ref="F300">INDEX('raw data'!A:A,B300-1,1)</f>
        <v>Alimos</v>
      </c>
      <c r="G300" s="6" t="str">
        <f t="array" ref="G300">INDEX('raw data'!A:A,B300+6,1)</f>
        <v>75 m²</v>
      </c>
      <c r="H300" s="25">
        <f ca="1">IFERROR(__xludf.DUMMYFUNCTION("split(G308,"" "")"),75)</f>
        <v>75</v>
      </c>
      <c r="I300" s="6" t="str">
        <f ca="1">IFERROR(__xludf.DUMMYFUNCTION("""COMPUTED_VALUE"""),"m²")</f>
        <v>m²</v>
      </c>
      <c r="J300" s="6">
        <f t="array" ref="J300">INDEX('raw data'!A:A,B300+4,1)</f>
        <v>1</v>
      </c>
      <c r="K300" s="25">
        <f t="array" ref="K300">INDEX('raw data'!A:A,B300+2,1)</f>
        <v>2</v>
      </c>
      <c r="L300" s="6" t="str">
        <f t="array" ref="L300">INDEX('raw data'!A:A,B300-1,1)</f>
        <v>Alimos</v>
      </c>
      <c r="M300" s="9">
        <f t="shared" ca="1" si="0"/>
        <v>21.333333333333332</v>
      </c>
      <c r="N300" s="6" t="str">
        <f t="shared" si="1"/>
        <v>Thoukididou III, Alimos, Athens</v>
      </c>
      <c r="O300" s="6" t="str">
        <f t="array" ref="O300">INDEX('raw data'!A:A,B300+12,1)</f>
        <v>Available 26 Jun 2025</v>
      </c>
      <c r="P300" s="17">
        <v>45834</v>
      </c>
      <c r="Q300">
        <f>_xlfn.XLOOKUP(A300, locations!A:A, locations!F:F, "NULL")</f>
        <v>37.973752500000003</v>
      </c>
      <c r="R300">
        <f>_xlfn.XLOOKUP(A300, locations!A:A, locations!G:G, "Not found")</f>
        <v>23.730904500000001</v>
      </c>
    </row>
    <row r="301" spans="1:18" ht="13">
      <c r="A301" s="11" t="s">
        <v>3407</v>
      </c>
      <c r="B301" s="11">
        <f>MATCH(A301,'raw data'!A:A,0)</f>
        <v>16643</v>
      </c>
      <c r="C301" s="21">
        <f t="array" ref="C301">INDEX('raw data'!A:A,B301+8,1)</f>
        <v>1850</v>
      </c>
      <c r="D301" s="7" t="str">
        <f t="array" ref="D301">INDEX('raw data'!A:A,B301+11,1)</f>
        <v>excl. utilities</v>
      </c>
      <c r="E301" s="7" t="str">
        <f t="array" ref="E301">INDEX('raw data'!A:A,B301-2,1)</f>
        <v>Makedonias II,</v>
      </c>
      <c r="F301" s="6" t="str">
        <f t="array" ref="F301">INDEX('raw data'!A:A,B301-1,1)</f>
        <v>Vrilissia</v>
      </c>
      <c r="G301" s="6" t="str">
        <f t="array" ref="G301">INDEX('raw data'!A:A,B301+6,1)</f>
        <v>120 m²</v>
      </c>
      <c r="H301" s="25">
        <f ca="1">IFERROR(__xludf.DUMMYFUNCTION("split(G309,"" "")"),120)</f>
        <v>120</v>
      </c>
      <c r="I301" s="6" t="str">
        <f ca="1">IFERROR(__xludf.DUMMYFUNCTION("""COMPUTED_VALUE"""),"m²")</f>
        <v>m²</v>
      </c>
      <c r="J301" s="6">
        <f t="array" ref="J301">INDEX('raw data'!A:A,B301+4,1)</f>
        <v>2</v>
      </c>
      <c r="K301" s="25">
        <f t="array" ref="K301">INDEX('raw data'!A:A,B301+2,1)</f>
        <v>3</v>
      </c>
      <c r="L301" s="6" t="str">
        <f t="array" ref="L301">INDEX('raw data'!A:A,B301-1,1)</f>
        <v>Vrilissia</v>
      </c>
      <c r="M301" s="9">
        <f t="shared" ca="1" si="0"/>
        <v>15.416666666666666</v>
      </c>
      <c r="N301" s="6" t="str">
        <f t="shared" si="1"/>
        <v>Makedonias II, Vrilissia, Athens</v>
      </c>
      <c r="O301" s="6" t="str">
        <f t="array" ref="O301">INDEX('raw data'!A:A,B301+12,1)</f>
        <v>Available 26 Jun 2025</v>
      </c>
      <c r="P301" s="17">
        <v>45834</v>
      </c>
      <c r="Q301">
        <f>_xlfn.XLOOKUP(A301, locations!A:A, locations!F:F, "NULL")</f>
        <v>38.030866099999997</v>
      </c>
      <c r="R301">
        <f>_xlfn.XLOOKUP(A301, locations!A:A, locations!G:G, "Not found")</f>
        <v>23.834588499999999</v>
      </c>
    </row>
    <row r="302" spans="1:18" ht="13">
      <c r="A302" s="11" t="s">
        <v>1371</v>
      </c>
      <c r="B302" s="11">
        <f>MATCH(A302,'raw data'!A:A,0)</f>
        <v>18145</v>
      </c>
      <c r="C302" s="21">
        <f t="array" ref="C302">INDEX('raw data'!A:A,B302+8,1)</f>
        <v>720</v>
      </c>
      <c r="D302" s="7" t="str">
        <f t="array" ref="D302">INDEX('raw data'!A:A,B302+11,1)</f>
        <v>excl. utilities</v>
      </c>
      <c r="E302" s="7" t="str">
        <f t="array" ref="E302">INDEX('raw data'!A:A,B302-2,1)</f>
        <v>Kolokotroni II,</v>
      </c>
      <c r="F302" s="6" t="str">
        <f t="array" ref="F302">INDEX('raw data'!A:A,B302-1,1)</f>
        <v>Historic Center</v>
      </c>
      <c r="G302" s="6" t="str">
        <f t="array" ref="G302">INDEX('raw data'!A:A,B302+6,1)</f>
        <v>65 m²</v>
      </c>
      <c r="H302" s="25">
        <f ca="1">IFERROR(__xludf.DUMMYFUNCTION("split(G310,"" "")"),65)</f>
        <v>65</v>
      </c>
      <c r="I302" s="6" t="str">
        <f ca="1">IFERROR(__xludf.DUMMYFUNCTION("""COMPUTED_VALUE"""),"m²")</f>
        <v>m²</v>
      </c>
      <c r="J302" s="6">
        <f t="array" ref="J302">INDEX('raw data'!A:A,B302+4,1)</f>
        <v>1</v>
      </c>
      <c r="K302" s="25">
        <f t="array" ref="K302">INDEX('raw data'!A:A,B302+2,1)</f>
        <v>2</v>
      </c>
      <c r="L302" s="6" t="str">
        <f t="array" ref="L302">INDEX('raw data'!A:A,B302-1,1)</f>
        <v>Historic Center</v>
      </c>
      <c r="M302" s="9">
        <f t="shared" ca="1" si="0"/>
        <v>11.076923076923077</v>
      </c>
      <c r="N302" s="6" t="str">
        <f t="shared" si="1"/>
        <v>Kolokotroni II, Historic Center, Athens</v>
      </c>
      <c r="O302" s="6" t="str">
        <f t="array" ref="O302">INDEX('raw data'!A:A,B302+12,1)</f>
        <v>Available 26 Jul 2025</v>
      </c>
      <c r="P302" s="17">
        <v>45864</v>
      </c>
      <c r="Q302">
        <f>_xlfn.XLOOKUP(A302, locations!A:A, locations!F:F, "NULL")</f>
        <v>37.983809600000001</v>
      </c>
      <c r="R302">
        <f>_xlfn.XLOOKUP(A302, locations!A:A, locations!G:G, "Not found")</f>
        <v>23.727538800000001</v>
      </c>
    </row>
    <row r="303" spans="1:18" ht="13">
      <c r="A303" s="11" t="s">
        <v>1374</v>
      </c>
      <c r="B303" s="11">
        <f>MATCH(A303,'raw data'!A:A,0)</f>
        <v>8000</v>
      </c>
      <c r="C303" s="21">
        <f t="array" ref="C303">INDEX('raw data'!A:A,B303+8,1)</f>
        <v>1130</v>
      </c>
      <c r="D303" s="7" t="str">
        <f t="array" ref="D303">INDEX('raw data'!A:A,B303+11,1)</f>
        <v>excl. utilities</v>
      </c>
      <c r="E303" s="7" t="str">
        <f t="array" ref="E303">INDEX('raw data'!A:A,B303-2,1)</f>
        <v>Fokeas I,</v>
      </c>
      <c r="F303" s="6" t="str">
        <f t="array" ref="F303">INDEX('raw data'!A:A,B303-1,1)</f>
        <v>Nea Erithrea</v>
      </c>
      <c r="G303" s="6" t="str">
        <f t="array" ref="G303">INDEX('raw data'!A:A,B303+6,1)</f>
        <v>64 m²</v>
      </c>
      <c r="H303" s="25">
        <f ca="1">IFERROR(__xludf.DUMMYFUNCTION("split(G311,"" "")"),64)</f>
        <v>64</v>
      </c>
      <c r="I303" s="6" t="str">
        <f ca="1">IFERROR(__xludf.DUMMYFUNCTION("""COMPUTED_VALUE"""),"m²")</f>
        <v>m²</v>
      </c>
      <c r="J303" s="6">
        <f t="array" ref="J303">INDEX('raw data'!A:A,B303+4,1)</f>
        <v>1</v>
      </c>
      <c r="K303" s="25">
        <f t="array" ref="K303">INDEX('raw data'!A:A,B303+2,1)</f>
        <v>2</v>
      </c>
      <c r="L303" s="6" t="str">
        <f t="array" ref="L303">INDEX('raw data'!A:A,B303-1,1)</f>
        <v>Nea Erithrea</v>
      </c>
      <c r="M303" s="9">
        <f t="shared" ca="1" si="0"/>
        <v>17.65625</v>
      </c>
      <c r="N303" s="6" t="str">
        <f t="shared" si="1"/>
        <v>Fokeas I, Nea Erithrea, Athens</v>
      </c>
      <c r="O303" s="6" t="str">
        <f t="array" ref="O303">INDEX('raw data'!A:A,B303+12,1)</f>
        <v>Available 26 Jan 2025</v>
      </c>
      <c r="P303" s="17">
        <v>45683</v>
      </c>
      <c r="Q303">
        <f>_xlfn.XLOOKUP(A303, locations!A:A, locations!F:F, "NULL")</f>
        <v>38.093592399999999</v>
      </c>
      <c r="R303">
        <f>_xlfn.XLOOKUP(A303, locations!A:A, locations!G:G, "Not found")</f>
        <v>23.818087500000001</v>
      </c>
    </row>
    <row r="304" spans="1:18" ht="13">
      <c r="A304" s="11" t="s">
        <v>1377</v>
      </c>
      <c r="B304" s="11">
        <f>MATCH(A304,'raw data'!A:A,0)</f>
        <v>8017</v>
      </c>
      <c r="C304" s="21">
        <f t="array" ref="C304">INDEX('raw data'!A:A,B304+8,1)</f>
        <v>1330</v>
      </c>
      <c r="D304" s="7" t="str">
        <f t="array" ref="D304">INDEX('raw data'!A:A,B304+11,1)</f>
        <v>excl. utilities</v>
      </c>
      <c r="E304" s="7" t="str">
        <f t="array" ref="E304">INDEX('raw data'!A:A,B304-2,1)</f>
        <v>Dionisiou Eginitou IV,</v>
      </c>
      <c r="F304" s="6" t="str">
        <f t="array" ref="F304">INDEX('raw data'!A:A,B304-1,1)</f>
        <v>Vasilissis Sofias Avenue</v>
      </c>
      <c r="G304" s="6" t="str">
        <f t="array" ref="G304">INDEX('raw data'!A:A,B304+6,1)</f>
        <v>100 m²</v>
      </c>
      <c r="H304" s="25">
        <f ca="1">IFERROR(__xludf.DUMMYFUNCTION("split(G312,"" "")"),100)</f>
        <v>100</v>
      </c>
      <c r="I304" s="6" t="str">
        <f ca="1">IFERROR(__xludf.DUMMYFUNCTION("""COMPUTED_VALUE"""),"m²")</f>
        <v>m²</v>
      </c>
      <c r="J304" s="6" t="str">
        <f t="array" ref="J304">INDEX('raw data'!A:A,B304+4,1)</f>
        <v>1, 1 WC</v>
      </c>
      <c r="K304" s="25">
        <f t="array" ref="K304">INDEX('raw data'!A:A,B304+2,1)</f>
        <v>2</v>
      </c>
      <c r="L304" s="6" t="str">
        <f t="array" ref="L304">INDEX('raw data'!A:A,B304-1,1)</f>
        <v>Vasilissis Sofias Avenue</v>
      </c>
      <c r="M304" s="9">
        <f t="shared" ca="1" si="0"/>
        <v>13.3</v>
      </c>
      <c r="N304" s="6" t="str">
        <f t="shared" si="1"/>
        <v>Dionisiou Eginitou IV, Vasilissis Sofias Avenue, Athens</v>
      </c>
      <c r="O304" s="6" t="str">
        <f t="array" ref="O304">INDEX('raw data'!A:A,B304+12,1)</f>
        <v>Available 26 Jan 2025</v>
      </c>
      <c r="P304" s="17">
        <v>45683</v>
      </c>
      <c r="Q304">
        <f>_xlfn.XLOOKUP(A304, locations!A:A, locations!F:F, "NULL")</f>
        <v>37.977495500000003</v>
      </c>
      <c r="R304">
        <f>_xlfn.XLOOKUP(A304, locations!A:A, locations!G:G, "Not found")</f>
        <v>23.756073000000001</v>
      </c>
    </row>
    <row r="305" spans="1:18" ht="13">
      <c r="A305" s="11" t="s">
        <v>3410</v>
      </c>
      <c r="B305" s="11">
        <f>MATCH(A305,'raw data'!A:A,0)</f>
        <v>8034</v>
      </c>
      <c r="C305" s="21">
        <f t="array" ref="C305">INDEX('raw data'!A:A,B305+8,1)</f>
        <v>2090</v>
      </c>
      <c r="D305" s="7" t="str">
        <f t="array" ref="D305">INDEX('raw data'!A:A,B305+11,1)</f>
        <v>excl. utilities</v>
      </c>
      <c r="E305" s="7" t="str">
        <f t="array" ref="E305">INDEX('raw data'!A:A,B305-2,1)</f>
        <v>Georgiou Seferi VI,</v>
      </c>
      <c r="F305" s="6" t="str">
        <f t="array" ref="F305">INDEX('raw data'!A:A,B305-1,1)</f>
        <v>Elliniko</v>
      </c>
      <c r="G305" s="6" t="str">
        <f t="array" ref="G305">INDEX('raw data'!A:A,B305+6,1)</f>
        <v>130 m²</v>
      </c>
      <c r="H305" s="25">
        <f ca="1">IFERROR(__xludf.DUMMYFUNCTION("split(G313,"" "")"),130)</f>
        <v>130</v>
      </c>
      <c r="I305" s="6" t="str">
        <f ca="1">IFERROR(__xludf.DUMMYFUNCTION("""COMPUTED_VALUE"""),"m²")</f>
        <v>m²</v>
      </c>
      <c r="J305" s="6" t="str">
        <f t="array" ref="J305">INDEX('raw data'!A:A,B305+4,1)</f>
        <v>1, 1 WC</v>
      </c>
      <c r="K305" s="25">
        <f t="array" ref="K305">INDEX('raw data'!A:A,B305+2,1)</f>
        <v>3</v>
      </c>
      <c r="L305" s="6" t="str">
        <f t="array" ref="L305">INDEX('raw data'!A:A,B305-1,1)</f>
        <v>Elliniko</v>
      </c>
      <c r="M305" s="9">
        <f t="shared" ca="1" si="0"/>
        <v>16.076923076923077</v>
      </c>
      <c r="N305" s="6" t="str">
        <f t="shared" si="1"/>
        <v>Georgiou Seferi VI, Elliniko, Athens</v>
      </c>
      <c r="O305" s="6" t="str">
        <f t="array" ref="O305">INDEX('raw data'!A:A,B305+12,1)</f>
        <v>Available 26 Jan 2025</v>
      </c>
      <c r="P305" s="17">
        <v>45683</v>
      </c>
      <c r="Q305">
        <f>_xlfn.XLOOKUP(A305, locations!A:A, locations!F:F, "NULL")</f>
        <v>38.005669300000001</v>
      </c>
      <c r="R305">
        <f>_xlfn.XLOOKUP(A305, locations!A:A, locations!G:G, "Not found")</f>
        <v>23.780306599999999</v>
      </c>
    </row>
    <row r="306" spans="1:18" ht="13">
      <c r="A306" s="11" t="s">
        <v>3413</v>
      </c>
      <c r="B306" s="11">
        <f>MATCH(A306,'raw data'!A:A,0)</f>
        <v>8051</v>
      </c>
      <c r="C306" s="21">
        <f t="array" ref="C306">INDEX('raw data'!A:A,B306+8,1)</f>
        <v>2200</v>
      </c>
      <c r="D306" s="7" t="str">
        <f t="array" ref="D306">INDEX('raw data'!A:A,B306+11,1)</f>
        <v>excl. utilities</v>
      </c>
      <c r="E306" s="7" t="str">
        <f t="array" ref="E306">INDEX('raw data'!A:A,B306-2,1)</f>
        <v>Dionisou VI,</v>
      </c>
      <c r="F306" s="6" t="str">
        <f t="array" ref="F306">INDEX('raw data'!A:A,B306-1,1)</f>
        <v>Kifisia</v>
      </c>
      <c r="G306" s="6" t="str">
        <f t="array" ref="G306">INDEX('raw data'!A:A,B306+6,1)</f>
        <v>170 m²</v>
      </c>
      <c r="H306" s="25">
        <f ca="1">IFERROR(__xludf.DUMMYFUNCTION("split(G314,"" "")"),170)</f>
        <v>170</v>
      </c>
      <c r="I306" s="6" t="str">
        <f ca="1">IFERROR(__xludf.DUMMYFUNCTION("""COMPUTED_VALUE"""),"m²")</f>
        <v>m²</v>
      </c>
      <c r="J306" s="6" t="str">
        <f t="array" ref="J306">INDEX('raw data'!A:A,B306+4,1)</f>
        <v>2, 1 WC</v>
      </c>
      <c r="K306" s="25">
        <f t="array" ref="K306">INDEX('raw data'!A:A,B306+2,1)</f>
        <v>3</v>
      </c>
      <c r="L306" s="6" t="str">
        <f t="array" ref="L306">INDEX('raw data'!A:A,B306-1,1)</f>
        <v>Kifisia</v>
      </c>
      <c r="M306" s="9">
        <f t="shared" ca="1" si="0"/>
        <v>12.941176470588236</v>
      </c>
      <c r="N306" s="6" t="str">
        <f t="shared" si="1"/>
        <v>Dionisou VI, Kifisia, Athens</v>
      </c>
      <c r="O306" s="6" t="str">
        <f t="array" ref="O306">INDEX('raw data'!A:A,B306+12,1)</f>
        <v>Available 26 Jan 2025</v>
      </c>
      <c r="P306" s="17">
        <v>45683</v>
      </c>
      <c r="Q306">
        <f>_xlfn.XLOOKUP(A306, locations!A:A, locations!F:F, "NULL")</f>
        <v>38.047085000000003</v>
      </c>
      <c r="R306">
        <f>_xlfn.XLOOKUP(A306, locations!A:A, locations!G:G, "Not found")</f>
        <v>23.802480599999999</v>
      </c>
    </row>
    <row r="307" spans="1:18" ht="13">
      <c r="A307" s="11" t="s">
        <v>3416</v>
      </c>
      <c r="B307" s="11">
        <f>MATCH(A307,'raw data'!A:A,0)</f>
        <v>10001</v>
      </c>
      <c r="C307" s="21">
        <f t="array" ref="C307">INDEX('raw data'!A:A,B307+8,1)</f>
        <v>1430</v>
      </c>
      <c r="D307" s="7" t="str">
        <f t="array" ref="D307">INDEX('raw data'!A:A,B307+11,1)</f>
        <v>excl. utilities</v>
      </c>
      <c r="E307" s="7" t="str">
        <f t="array" ref="E307">INDEX('raw data'!A:A,B307-2,1)</f>
        <v>Zinonos,</v>
      </c>
      <c r="F307" s="6" t="str">
        <f t="array" ref="F307">INDEX('raw data'!A:A,B307-1,1)</f>
        <v>Chalandri</v>
      </c>
      <c r="G307" s="6" t="str">
        <f t="array" ref="G307">INDEX('raw data'!A:A,B307+6,1)</f>
        <v>130 m²</v>
      </c>
      <c r="H307" s="25">
        <f ca="1">IFERROR(__xludf.DUMMYFUNCTION("split(G315,"" "")"),130)</f>
        <v>130</v>
      </c>
      <c r="I307" s="6" t="str">
        <f ca="1">IFERROR(__xludf.DUMMYFUNCTION("""COMPUTED_VALUE"""),"m²")</f>
        <v>m²</v>
      </c>
      <c r="J307" s="6">
        <f t="array" ref="J307">INDEX('raw data'!A:A,B307+4,1)</f>
        <v>2</v>
      </c>
      <c r="K307" s="25">
        <f t="array" ref="K307">INDEX('raw data'!A:A,B307+2,1)</f>
        <v>3</v>
      </c>
      <c r="L307" s="6" t="str">
        <f t="array" ref="L307">INDEX('raw data'!A:A,B307-1,1)</f>
        <v>Chalandri</v>
      </c>
      <c r="M307" s="9">
        <f t="shared" ca="1" si="0"/>
        <v>11</v>
      </c>
      <c r="N307" s="6" t="str">
        <f t="shared" si="1"/>
        <v>Zinonos, Chalandri, Athens</v>
      </c>
      <c r="O307" s="6" t="str">
        <f t="array" ref="O307">INDEX('raw data'!A:A,B307+12,1)</f>
        <v>Available 26 Feb 2025</v>
      </c>
      <c r="P307" s="17">
        <v>45714</v>
      </c>
      <c r="Q307">
        <f>_xlfn.XLOOKUP(A307, locations!A:A, locations!F:F, "NULL")</f>
        <v>38.021422299999998</v>
      </c>
      <c r="R307">
        <f>_xlfn.XLOOKUP(A307, locations!A:A, locations!G:G, "Not found")</f>
        <v>23.808889600000001</v>
      </c>
    </row>
    <row r="308" spans="1:18" ht="13">
      <c r="A308" s="11" t="s">
        <v>3419</v>
      </c>
      <c r="B308" s="11">
        <f>MATCH(A308,'raw data'!A:A,0)</f>
        <v>10034</v>
      </c>
      <c r="C308" s="21">
        <f t="array" ref="C308">INDEX('raw data'!A:A,B308+8,1)</f>
        <v>1620</v>
      </c>
      <c r="D308" s="7" t="str">
        <f t="array" ref="D308">INDEX('raw data'!A:A,B308+11,1)</f>
        <v>excl. utilities</v>
      </c>
      <c r="E308" s="7" t="str">
        <f t="array" ref="E308">INDEX('raw data'!A:A,B308-2,1)</f>
        <v>Filippou Litsa II,</v>
      </c>
      <c r="F308" s="6" t="str">
        <f t="array" ref="F308">INDEX('raw data'!A:A,B308-1,1)</f>
        <v>Chalandri</v>
      </c>
      <c r="G308" s="6" t="str">
        <f t="array" ref="G308">INDEX('raw data'!A:A,B308+6,1)</f>
        <v>105 m²</v>
      </c>
      <c r="H308" s="25">
        <f ca="1">IFERROR(__xludf.DUMMYFUNCTION("split(G316,"" "")"),105)</f>
        <v>105</v>
      </c>
      <c r="I308" s="6" t="str">
        <f ca="1">IFERROR(__xludf.DUMMYFUNCTION("""COMPUTED_VALUE"""),"m²")</f>
        <v>m²</v>
      </c>
      <c r="J308" s="6">
        <f t="array" ref="J308">INDEX('raw data'!A:A,B308+4,1)</f>
        <v>2</v>
      </c>
      <c r="K308" s="25">
        <f t="array" ref="K308">INDEX('raw data'!A:A,B308+2,1)</f>
        <v>3</v>
      </c>
      <c r="L308" s="6" t="str">
        <f t="array" ref="L308">INDEX('raw data'!A:A,B308-1,1)</f>
        <v>Chalandri</v>
      </c>
      <c r="M308" s="9">
        <f t="shared" ca="1" si="0"/>
        <v>15.428571428571429</v>
      </c>
      <c r="N308" s="6" t="str">
        <f t="shared" si="1"/>
        <v>Filippou Litsa II, Chalandri, Athens</v>
      </c>
      <c r="O308" s="6" t="str">
        <f t="array" ref="O308">INDEX('raw data'!A:A,B308+12,1)</f>
        <v>Available 26 Feb 2025</v>
      </c>
      <c r="P308" s="17">
        <v>45714</v>
      </c>
      <c r="Q308">
        <f>_xlfn.XLOOKUP(A308, locations!A:A, locations!F:F, "NULL")</f>
        <v>38.021322300000001</v>
      </c>
      <c r="R308">
        <f>_xlfn.XLOOKUP(A308, locations!A:A, locations!G:G, "Not found")</f>
        <v>23.8046389</v>
      </c>
    </row>
    <row r="309" spans="1:18" ht="13">
      <c r="A309" s="11" t="s">
        <v>1380</v>
      </c>
      <c r="B309" s="11">
        <f>MATCH(A309,'raw data'!A:A,0)</f>
        <v>5007</v>
      </c>
      <c r="C309" s="21">
        <f t="array" ref="C309">INDEX('raw data'!A:A,B309+8,1)</f>
        <v>1270</v>
      </c>
      <c r="D309" s="7" t="str">
        <f t="array" ref="D309">INDEX('raw data'!A:A,B309+11,1)</f>
        <v>excl. utilities</v>
      </c>
      <c r="E309" s="7" t="str">
        <f t="array" ref="E309">INDEX('raw data'!A:A,B309-2,1)</f>
        <v>Olimpou,</v>
      </c>
      <c r="F309" s="6" t="str">
        <f t="array" ref="F309">INDEX('raw data'!A:A,B309-1,1)</f>
        <v>Marousi</v>
      </c>
      <c r="G309" s="6" t="str">
        <f t="array" ref="G309">INDEX('raw data'!A:A,B309+6,1)</f>
        <v>90 m²</v>
      </c>
      <c r="H309" s="25">
        <f ca="1">IFERROR(__xludf.DUMMYFUNCTION("split(G317,"" "")"),90)</f>
        <v>90</v>
      </c>
      <c r="I309" s="6" t="str">
        <f ca="1">IFERROR(__xludf.DUMMYFUNCTION("""COMPUTED_VALUE"""),"m²")</f>
        <v>m²</v>
      </c>
      <c r="J309" s="6" t="str">
        <f t="array" ref="J309">INDEX('raw data'!A:A,B309+4,1)</f>
        <v>1, 1 WC</v>
      </c>
      <c r="K309" s="25">
        <f t="array" ref="K309">INDEX('raw data'!A:A,B309+2,1)</f>
        <v>2</v>
      </c>
      <c r="L309" s="6" t="str">
        <f t="array" ref="L309">INDEX('raw data'!A:A,B309-1,1)</f>
        <v>Marousi</v>
      </c>
      <c r="M309" s="9">
        <f t="shared" ca="1" si="0"/>
        <v>14.111111111111111</v>
      </c>
      <c r="N309" s="6" t="str">
        <f t="shared" si="1"/>
        <v>Olimpou, Marousi, Athens</v>
      </c>
      <c r="O309" s="6" t="str">
        <f t="array" ref="O309">INDEX('raw data'!A:A,B309+12,1)</f>
        <v>Available 26 Dec 2024</v>
      </c>
      <c r="P309" s="17">
        <v>45652</v>
      </c>
      <c r="Q309">
        <f>_xlfn.XLOOKUP(A309, locations!A:A, locations!F:F, "NULL")</f>
        <v>38.035398000000001</v>
      </c>
      <c r="R309">
        <f>_xlfn.XLOOKUP(A309, locations!A:A, locations!G:G, "Not found")</f>
        <v>23.843299699999999</v>
      </c>
    </row>
    <row r="310" spans="1:18" ht="13">
      <c r="A310" s="11" t="s">
        <v>3422</v>
      </c>
      <c r="B310" s="11">
        <f>MATCH(A310,'raw data'!A:A,0)</f>
        <v>19447</v>
      </c>
      <c r="C310" s="21">
        <f t="array" ref="C310">INDEX('raw data'!A:A,B310+8,1)</f>
        <v>1770</v>
      </c>
      <c r="D310" s="7" t="str">
        <f t="array" ref="D310">INDEX('raw data'!A:A,B310+11,1)</f>
        <v>excl. utilities</v>
      </c>
      <c r="E310" s="7" t="str">
        <f t="array" ref="E310">INDEX('raw data'!A:A,B310-2,1)</f>
        <v>Mantos Mavrogenous I,</v>
      </c>
      <c r="F310" s="6" t="str">
        <f t="array" ref="F310">INDEX('raw data'!A:A,B310-1,1)</f>
        <v>Kifisia</v>
      </c>
      <c r="G310" s="6" t="str">
        <f t="array" ref="G310">INDEX('raw data'!A:A,B310+6,1)</f>
        <v>135 m²</v>
      </c>
      <c r="H310" s="25">
        <f ca="1">IFERROR(__xludf.DUMMYFUNCTION("split(G318,"" "")"),135)</f>
        <v>135</v>
      </c>
      <c r="I310" s="6" t="str">
        <f ca="1">IFERROR(__xludf.DUMMYFUNCTION("""COMPUTED_VALUE"""),"m²")</f>
        <v>m²</v>
      </c>
      <c r="J310" s="6">
        <f t="array" ref="J310">INDEX('raw data'!A:A,B310+4,1)</f>
        <v>2</v>
      </c>
      <c r="K310" s="25">
        <f t="array" ref="K310">INDEX('raw data'!A:A,B310+2,1)</f>
        <v>3</v>
      </c>
      <c r="L310" s="6" t="str">
        <f t="array" ref="L310">INDEX('raw data'!A:A,B310-1,1)</f>
        <v>Kifisia</v>
      </c>
      <c r="M310" s="9">
        <f t="shared" ca="1" si="0"/>
        <v>13.111111111111111</v>
      </c>
      <c r="N310" s="6" t="str">
        <f t="shared" si="1"/>
        <v>Mantos Mavrogenous I, Kifisia, Athens</v>
      </c>
      <c r="O310" s="6" t="str">
        <f t="array" ref="O310">INDEX('raw data'!A:A,B310+12,1)</f>
        <v>Available 26 Aug 2025</v>
      </c>
      <c r="P310" s="17">
        <v>45895</v>
      </c>
      <c r="Q310">
        <f>_xlfn.XLOOKUP(A310, locations!A:A, locations!F:F, "NULL")</f>
        <v>37.998271299999999</v>
      </c>
      <c r="R310">
        <f>_xlfn.XLOOKUP(A310, locations!A:A, locations!G:G, "Not found")</f>
        <v>23.728393700000002</v>
      </c>
    </row>
    <row r="311" spans="1:18" ht="13">
      <c r="A311" s="11" t="s">
        <v>1383</v>
      </c>
      <c r="B311" s="11">
        <f>MATCH(A311,'raw data'!A:A,0)</f>
        <v>13449</v>
      </c>
      <c r="C311" s="21">
        <f t="array" ref="C311">INDEX('raw data'!A:A,B311+8,1)</f>
        <v>1200</v>
      </c>
      <c r="D311" s="7" t="str">
        <f t="array" ref="D311">INDEX('raw data'!A:A,B311+11,1)</f>
        <v>excl. utilities</v>
      </c>
      <c r="E311" s="7" t="str">
        <f t="array" ref="E311">INDEX('raw data'!A:A,B311-2,1)</f>
        <v>Stratigou Tompra I,</v>
      </c>
      <c r="F311" s="6" t="str">
        <f t="array" ref="F311">INDEX('raw data'!A:A,B311-1,1)</f>
        <v>Agia Paraskevi</v>
      </c>
      <c r="G311" s="6" t="str">
        <f t="array" ref="G311">INDEX('raw data'!A:A,B311+6,1)</f>
        <v>100 m²</v>
      </c>
      <c r="H311" s="25">
        <f ca="1">IFERROR(__xludf.DUMMYFUNCTION("split(G319,"" "")"),100)</f>
        <v>100</v>
      </c>
      <c r="I311" s="6" t="str">
        <f ca="1">IFERROR(__xludf.DUMMYFUNCTION("""COMPUTED_VALUE"""),"m²")</f>
        <v>m²</v>
      </c>
      <c r="J311" s="6" t="str">
        <f t="array" ref="J311">INDEX('raw data'!A:A,B311+4,1)</f>
        <v>1, 1 WC</v>
      </c>
      <c r="K311" s="25">
        <f t="array" ref="K311">INDEX('raw data'!A:A,B311+2,1)</f>
        <v>2</v>
      </c>
      <c r="L311" s="6" t="str">
        <f t="array" ref="L311">INDEX('raw data'!A:A,B311-1,1)</f>
        <v>Agia Paraskevi</v>
      </c>
      <c r="M311" s="9">
        <f t="shared" ca="1" si="0"/>
        <v>12</v>
      </c>
      <c r="N311" s="6" t="str">
        <f t="shared" si="1"/>
        <v>Stratigou Tompra I, Agia Paraskevi, Athens</v>
      </c>
      <c r="O311" s="6" t="str">
        <f t="array" ref="O311">INDEX('raw data'!A:A,B311+12,1)</f>
        <v>Available 26 Apr 2025</v>
      </c>
      <c r="P311" s="17">
        <v>45773</v>
      </c>
      <c r="Q311">
        <f>_xlfn.XLOOKUP(A311, locations!A:A, locations!F:F, "NULL")</f>
        <v>38.011923699999997</v>
      </c>
      <c r="R311">
        <f>_xlfn.XLOOKUP(A311, locations!A:A, locations!G:G, "Not found")</f>
        <v>23.820855999999999</v>
      </c>
    </row>
    <row r="312" spans="1:18" ht="13">
      <c r="A312" s="11" t="s">
        <v>3425</v>
      </c>
      <c r="B312" s="11">
        <f>MATCH(A312,'raw data'!A:A,0)</f>
        <v>13466</v>
      </c>
      <c r="C312" s="21">
        <f t="array" ref="C312">INDEX('raw data'!A:A,B312+8,1)</f>
        <v>1360</v>
      </c>
      <c r="D312" s="7" t="str">
        <f t="array" ref="D312">INDEX('raw data'!A:A,B312+11,1)</f>
        <v>excl. utilities</v>
      </c>
      <c r="E312" s="7" t="str">
        <f t="array" ref="E312">INDEX('raw data'!A:A,B312-2,1)</f>
        <v>Paradisou II,</v>
      </c>
      <c r="F312" s="6" t="str">
        <f t="array" ref="F312">INDEX('raw data'!A:A,B312-1,1)</f>
        <v>Marousi</v>
      </c>
      <c r="G312" s="6" t="str">
        <f t="array" ref="G312">INDEX('raw data'!A:A,B312+6,1)</f>
        <v>130 m²</v>
      </c>
      <c r="H312" s="25">
        <f ca="1">IFERROR(__xludf.DUMMYFUNCTION("split(G320,"" "")"),130)</f>
        <v>130</v>
      </c>
      <c r="I312" s="6" t="str">
        <f ca="1">IFERROR(__xludf.DUMMYFUNCTION("""COMPUTED_VALUE"""),"m²")</f>
        <v>m²</v>
      </c>
      <c r="J312" s="6">
        <f t="array" ref="J312">INDEX('raw data'!A:A,B312+4,1)</f>
        <v>2</v>
      </c>
      <c r="K312" s="25">
        <f t="array" ref="K312">INDEX('raw data'!A:A,B312+2,1)</f>
        <v>3</v>
      </c>
      <c r="L312" s="6" t="str">
        <f t="array" ref="L312">INDEX('raw data'!A:A,B312-1,1)</f>
        <v>Marousi</v>
      </c>
      <c r="M312" s="9">
        <f t="shared" ca="1" si="0"/>
        <v>10.461538461538462</v>
      </c>
      <c r="N312" s="6" t="str">
        <f t="shared" si="1"/>
        <v>Paradisou II, Marousi, Athens</v>
      </c>
      <c r="O312" s="6" t="str">
        <f t="array" ref="O312">INDEX('raw data'!A:A,B312+12,1)</f>
        <v>Available 26 Apr 2025</v>
      </c>
      <c r="P312" s="17">
        <v>45773</v>
      </c>
      <c r="Q312">
        <f>_xlfn.XLOOKUP(A312, locations!A:A, locations!F:F, "NULL")</f>
        <v>38.033934700000003</v>
      </c>
      <c r="R312">
        <f>_xlfn.XLOOKUP(A312, locations!A:A, locations!G:G, "Not found")</f>
        <v>23.801272600000001</v>
      </c>
    </row>
    <row r="313" spans="1:18" ht="13">
      <c r="A313" s="11" t="s">
        <v>3428</v>
      </c>
      <c r="B313" s="11">
        <f>MATCH(A313,'raw data'!A:A,0)</f>
        <v>789</v>
      </c>
      <c r="C313" s="21">
        <f t="array" ref="C313">INDEX('raw data'!A:A,B313+8,1)</f>
        <v>1240</v>
      </c>
      <c r="D313" s="7" t="str">
        <f t="array" ref="D313">INDEX('raw data'!A:A,B313+11,1)</f>
        <v>excl. utilities</v>
      </c>
      <c r="E313" s="7" t="str">
        <f t="array" ref="E313">INDEX('raw data'!A:A,B313-2,1)</f>
        <v>Parnassou II,</v>
      </c>
      <c r="F313" s="6" t="str">
        <f t="array" ref="F313">INDEX('raw data'!A:A,B313-1,1)</f>
        <v>Chalandri</v>
      </c>
      <c r="G313" s="6" t="str">
        <f t="array" ref="G313">INDEX('raw data'!A:A,B313+6,1)</f>
        <v>100 m²</v>
      </c>
      <c r="H313" s="25">
        <f ca="1">IFERROR(__xludf.DUMMYFUNCTION("split(G321,"" "")"),100)</f>
        <v>100</v>
      </c>
      <c r="I313" s="6" t="str">
        <f ca="1">IFERROR(__xludf.DUMMYFUNCTION("""COMPUTED_VALUE"""),"m²")</f>
        <v>m²</v>
      </c>
      <c r="J313" s="6" t="str">
        <f t="array" ref="J313">INDEX('raw data'!A:A,B313+4,1)</f>
        <v>1, 1 WC</v>
      </c>
      <c r="K313" s="25">
        <f t="array" ref="K313">INDEX('raw data'!A:A,B313+2,1)</f>
        <v>3</v>
      </c>
      <c r="L313" s="6" t="str">
        <f t="array" ref="L313">INDEX('raw data'!A:A,B313-1,1)</f>
        <v>Chalandri</v>
      </c>
      <c r="M313" s="9">
        <f t="shared" ca="1" si="0"/>
        <v>12.4</v>
      </c>
      <c r="N313" s="6" t="str">
        <f t="shared" si="1"/>
        <v>Parnassou II, Chalandri, Athens</v>
      </c>
      <c r="O313" s="6" t="str">
        <f t="array" ref="O313">INDEX('raw data'!A:A,B313+12,1)</f>
        <v>Available 25 Oct 2024</v>
      </c>
      <c r="P313" s="17">
        <v>45590</v>
      </c>
      <c r="Q313">
        <f>_xlfn.XLOOKUP(A313, locations!A:A, locations!F:F, "NULL")</f>
        <v>38.025914</v>
      </c>
      <c r="R313">
        <f>_xlfn.XLOOKUP(A313, locations!A:A, locations!G:G, "Not found")</f>
        <v>23.824596499999998</v>
      </c>
    </row>
    <row r="314" spans="1:18" ht="13">
      <c r="A314" s="11" t="s">
        <v>1386</v>
      </c>
      <c r="B314" s="11">
        <f>MATCH(A314,'raw data'!A:A,0)</f>
        <v>806</v>
      </c>
      <c r="C314" s="21">
        <f t="array" ref="C314">INDEX('raw data'!A:A,B314+8,1)</f>
        <v>1460</v>
      </c>
      <c r="D314" s="7" t="str">
        <f t="array" ref="D314">INDEX('raw data'!A:A,B314+11,1)</f>
        <v>excl. utilities</v>
      </c>
      <c r="E314" s="7" t="str">
        <f t="array" ref="E314">INDEX('raw data'!A:A,B314-2,1)</f>
        <v>Delfon,</v>
      </c>
      <c r="F314" s="6" t="str">
        <f t="array" ref="F314">INDEX('raw data'!A:A,B314-1,1)</f>
        <v>Chalandri</v>
      </c>
      <c r="G314" s="6" t="str">
        <f t="array" ref="G314">INDEX('raw data'!A:A,B314+6,1)</f>
        <v>90 m²</v>
      </c>
      <c r="H314" s="25">
        <f ca="1">IFERROR(__xludf.DUMMYFUNCTION("split(G322,"" "")"),90)</f>
        <v>90</v>
      </c>
      <c r="I314" s="6" t="str">
        <f ca="1">IFERROR(__xludf.DUMMYFUNCTION("""COMPUTED_VALUE"""),"m²")</f>
        <v>m²</v>
      </c>
      <c r="J314" s="6">
        <f t="array" ref="J314">INDEX('raw data'!A:A,B314+4,1)</f>
        <v>2</v>
      </c>
      <c r="K314" s="25">
        <f t="array" ref="K314">INDEX('raw data'!A:A,B314+2,1)</f>
        <v>2</v>
      </c>
      <c r="L314" s="6" t="str">
        <f t="array" ref="L314">INDEX('raw data'!A:A,B314-1,1)</f>
        <v>Chalandri</v>
      </c>
      <c r="M314" s="9">
        <f t="shared" ca="1" si="0"/>
        <v>16.222222222222221</v>
      </c>
      <c r="N314" s="6" t="str">
        <f t="shared" si="1"/>
        <v>Delfon, Chalandri, Athens</v>
      </c>
      <c r="O314" s="6" t="str">
        <f t="array" ref="O314">INDEX('raw data'!A:A,B314+12,1)</f>
        <v>Available 25 Oct 2024</v>
      </c>
      <c r="P314" s="17">
        <v>45590</v>
      </c>
      <c r="Q314">
        <f>_xlfn.XLOOKUP(A314, locations!A:A, locations!F:F, "NULL")</f>
        <v>38.030294599999998</v>
      </c>
      <c r="R314">
        <f>_xlfn.XLOOKUP(A314, locations!A:A, locations!G:G, "Not found")</f>
        <v>23.794115000000001</v>
      </c>
    </row>
    <row r="315" spans="1:18" ht="13">
      <c r="A315" s="11" t="s">
        <v>3431</v>
      </c>
      <c r="B315" s="11">
        <f>MATCH(A315,'raw data'!A:A,0)</f>
        <v>2662</v>
      </c>
      <c r="C315" s="21">
        <f t="array" ref="C315">INDEX('raw data'!A:A,B315+8,1)</f>
        <v>1600</v>
      </c>
      <c r="D315" s="7" t="str">
        <f t="array" ref="D315">INDEX('raw data'!A:A,B315+11,1)</f>
        <v>excl. utilities</v>
      </c>
      <c r="E315" s="7" t="str">
        <f t="array" ref="E315">INDEX('raw data'!A:A,B315-2,1)</f>
        <v>Platonos III,</v>
      </c>
      <c r="F315" s="6" t="str">
        <f t="array" ref="F315">INDEX('raw data'!A:A,B315-1,1)</f>
        <v>Alimos</v>
      </c>
      <c r="G315" s="6" t="str">
        <f t="array" ref="G315">INDEX('raw data'!A:A,B315+6,1)</f>
        <v>125 m²</v>
      </c>
      <c r="H315" s="25">
        <f ca="1">IFERROR(__xludf.DUMMYFUNCTION("split(G323,"" "")"),125)</f>
        <v>125</v>
      </c>
      <c r="I315" s="6" t="str">
        <f ca="1">IFERROR(__xludf.DUMMYFUNCTION("""COMPUTED_VALUE"""),"m²")</f>
        <v>m²</v>
      </c>
      <c r="J315" s="6">
        <f t="array" ref="J315">INDEX('raw data'!A:A,B315+4,1)</f>
        <v>2</v>
      </c>
      <c r="K315" s="25">
        <f t="array" ref="K315">INDEX('raw data'!A:A,B315+2,1)</f>
        <v>3</v>
      </c>
      <c r="L315" s="6" t="str">
        <f t="array" ref="L315">INDEX('raw data'!A:A,B315-1,1)</f>
        <v>Alimos</v>
      </c>
      <c r="M315" s="9">
        <f t="shared" ca="1" si="0"/>
        <v>12.8</v>
      </c>
      <c r="N315" s="6" t="str">
        <f t="shared" si="1"/>
        <v>Platonos III, Alimos, Athens</v>
      </c>
      <c r="O315" s="6" t="str">
        <f t="array" ref="O315">INDEX('raw data'!A:A,B315+12,1)</f>
        <v>Available 25 Nov 2024</v>
      </c>
      <c r="P315" s="17">
        <v>45621</v>
      </c>
      <c r="Q315">
        <f>_xlfn.XLOOKUP(A315, locations!A:A, locations!F:F, "NULL")</f>
        <v>37.917434200000002</v>
      </c>
      <c r="R315">
        <f>_xlfn.XLOOKUP(A315, locations!A:A, locations!G:G, "Not found")</f>
        <v>23.712236999999998</v>
      </c>
    </row>
    <row r="316" spans="1:18" ht="13">
      <c r="A316" s="11" t="s">
        <v>1389</v>
      </c>
      <c r="B316" s="11">
        <f>MATCH(A316,'raw data'!A:A,0)</f>
        <v>14700</v>
      </c>
      <c r="C316" s="21">
        <f t="array" ref="C316">INDEX('raw data'!A:A,B316+8,1)</f>
        <v>1000</v>
      </c>
      <c r="D316" s="7" t="str">
        <f t="array" ref="D316">INDEX('raw data'!A:A,B316+11,1)</f>
        <v>excl. utilities</v>
      </c>
      <c r="E316" s="7" t="str">
        <f t="array" ref="E316">INDEX('raw data'!A:A,B316-2,1)</f>
        <v>Charilaou Trikoupi V,</v>
      </c>
      <c r="F316" s="6" t="str">
        <f t="array" ref="F316">INDEX('raw data'!A:A,B316-1,1)</f>
        <v>Historic Center</v>
      </c>
      <c r="G316" s="6" t="str">
        <f t="array" ref="G316">INDEX('raw data'!A:A,B316+6,1)</f>
        <v>70 m²</v>
      </c>
      <c r="H316" s="25">
        <f ca="1">IFERROR(__xludf.DUMMYFUNCTION("split(G324,"" "")"),70)</f>
        <v>70</v>
      </c>
      <c r="I316" s="6" t="str">
        <f ca="1">IFERROR(__xludf.DUMMYFUNCTION("""COMPUTED_VALUE"""),"m²")</f>
        <v>m²</v>
      </c>
      <c r="J316" s="6">
        <f t="array" ref="J316">INDEX('raw data'!A:A,B316+4,1)</f>
        <v>1</v>
      </c>
      <c r="K316" s="25">
        <f t="array" ref="K316">INDEX('raw data'!A:A,B316+2,1)</f>
        <v>2</v>
      </c>
      <c r="L316" s="6" t="str">
        <f t="array" ref="L316">INDEX('raw data'!A:A,B316-1,1)</f>
        <v>Historic Center</v>
      </c>
      <c r="M316" s="9">
        <f t="shared" ca="1" si="0"/>
        <v>14.285714285714286</v>
      </c>
      <c r="N316" s="6" t="str">
        <f t="shared" si="1"/>
        <v>Charilaou Trikoupi V, Historic Center, Athens</v>
      </c>
      <c r="O316" s="6" t="str">
        <f t="array" ref="O316">INDEX('raw data'!A:A,B316+12,1)</f>
        <v>Available 25 May 2025</v>
      </c>
      <c r="P316" s="17">
        <v>45802</v>
      </c>
      <c r="Q316">
        <f>_xlfn.XLOOKUP(A316, locations!A:A, locations!F:F, "NULL")</f>
        <v>37.983809600000001</v>
      </c>
      <c r="R316">
        <f>_xlfn.XLOOKUP(A316, locations!A:A, locations!G:G, "Not found")</f>
        <v>23.727538800000001</v>
      </c>
    </row>
    <row r="317" spans="1:18" ht="13">
      <c r="A317" s="11" t="s">
        <v>1392</v>
      </c>
      <c r="B317" s="11">
        <f>MATCH(A317,'raw data'!A:A,0)</f>
        <v>14717</v>
      </c>
      <c r="C317" s="21">
        <f t="array" ref="C317">INDEX('raw data'!A:A,B317+8,1)</f>
        <v>1070</v>
      </c>
      <c r="D317" s="7" t="str">
        <f t="array" ref="D317">INDEX('raw data'!A:A,B317+11,1)</f>
        <v>excl. utilities</v>
      </c>
      <c r="E317" s="7" t="str">
        <f t="array" ref="E317">INDEX('raw data'!A:A,B317-2,1)</f>
        <v>Pirgotelous,</v>
      </c>
      <c r="F317" s="6" t="str">
        <f t="array" ref="F317">INDEX('raw data'!A:A,B317-1,1)</f>
        <v>Pangrati</v>
      </c>
      <c r="G317" s="6" t="str">
        <f t="array" ref="G317">INDEX('raw data'!A:A,B317+6,1)</f>
        <v>75 m²</v>
      </c>
      <c r="H317" s="25">
        <f ca="1">IFERROR(__xludf.DUMMYFUNCTION("split(G325,"" "")"),75)</f>
        <v>75</v>
      </c>
      <c r="I317" s="6" t="str">
        <f ca="1">IFERROR(__xludf.DUMMYFUNCTION("""COMPUTED_VALUE"""),"m²")</f>
        <v>m²</v>
      </c>
      <c r="J317" s="6">
        <f t="array" ref="J317">INDEX('raw data'!A:A,B317+4,1)</f>
        <v>1</v>
      </c>
      <c r="K317" s="25">
        <f t="array" ref="K317">INDEX('raw data'!A:A,B317+2,1)</f>
        <v>2</v>
      </c>
      <c r="L317" s="6" t="str">
        <f t="array" ref="L317">INDEX('raw data'!A:A,B317-1,1)</f>
        <v>Pangrati</v>
      </c>
      <c r="M317" s="9">
        <f t="shared" ca="1" si="0"/>
        <v>14.266666666666667</v>
      </c>
      <c r="N317" s="6" t="str">
        <f t="shared" si="1"/>
        <v>Pirgotelous, Pangrati, Athens</v>
      </c>
      <c r="O317" s="6" t="str">
        <f t="array" ref="O317">INDEX('raw data'!A:A,B317+12,1)</f>
        <v>Available 25 May 2025</v>
      </c>
      <c r="P317" s="17">
        <v>45802</v>
      </c>
      <c r="Q317">
        <f>_xlfn.XLOOKUP(A317, locations!A:A, locations!F:F, "NULL")</f>
        <v>37.9665271</v>
      </c>
      <c r="R317">
        <f>_xlfn.XLOOKUP(A317, locations!A:A, locations!G:G, "Not found")</f>
        <v>23.744742299999999</v>
      </c>
    </row>
    <row r="318" spans="1:18" ht="13">
      <c r="A318" s="11" t="s">
        <v>3434</v>
      </c>
      <c r="B318" s="11">
        <f>MATCH(A318,'raw data'!A:A,0)</f>
        <v>11633</v>
      </c>
      <c r="C318" s="21">
        <f t="array" ref="C318">INDEX('raw data'!A:A,B318+8,1)</f>
        <v>1960</v>
      </c>
      <c r="D318" s="7" t="str">
        <f t="array" ref="D318">INDEX('raw data'!A:A,B318+11,1)</f>
        <v>excl. utilities</v>
      </c>
      <c r="E318" s="7" t="str">
        <f t="array" ref="E318">INDEX('raw data'!A:A,B318-2,1)</f>
        <v>Monis Petraki I,</v>
      </c>
      <c r="F318" s="6" t="str">
        <f t="array" ref="F318">INDEX('raw data'!A:A,B318-1,1)</f>
        <v>Kolonaki</v>
      </c>
      <c r="G318" s="6" t="str">
        <f t="array" ref="G318">INDEX('raw data'!A:A,B318+6,1)</f>
        <v>100 m²</v>
      </c>
      <c r="H318" s="25">
        <f ca="1">IFERROR(__xludf.DUMMYFUNCTION("split(G326,"" "")"),100)</f>
        <v>100</v>
      </c>
      <c r="I318" s="6" t="str">
        <f ca="1">IFERROR(__xludf.DUMMYFUNCTION("""COMPUTED_VALUE"""),"m²")</f>
        <v>m²</v>
      </c>
      <c r="J318" s="6">
        <f t="array" ref="J318">INDEX('raw data'!A:A,B318+4,1)</f>
        <v>2</v>
      </c>
      <c r="K318" s="25">
        <f t="array" ref="K318">INDEX('raw data'!A:A,B318+2,1)</f>
        <v>3</v>
      </c>
      <c r="L318" s="6" t="str">
        <f t="array" ref="L318">INDEX('raw data'!A:A,B318-1,1)</f>
        <v>Kolonaki</v>
      </c>
      <c r="M318" s="9">
        <f t="shared" ca="1" si="0"/>
        <v>19.600000000000001</v>
      </c>
      <c r="N318" s="6" t="str">
        <f t="shared" si="1"/>
        <v>Monis Petraki I, Kolonaki, Athens</v>
      </c>
      <c r="O318" s="6" t="str">
        <f t="array" ref="O318">INDEX('raw data'!A:A,B318+12,1)</f>
        <v>Available 25 Mar 2025</v>
      </c>
      <c r="P318" s="17">
        <v>45741</v>
      </c>
      <c r="Q318">
        <f>_xlfn.XLOOKUP(A318, locations!A:A, locations!F:F, "NULL")</f>
        <v>37.978465700000001</v>
      </c>
      <c r="R318">
        <f>_xlfn.XLOOKUP(A318, locations!A:A, locations!G:G, "Not found")</f>
        <v>23.7505864</v>
      </c>
    </row>
    <row r="319" spans="1:18" ht="13">
      <c r="A319" s="11" t="s">
        <v>1395</v>
      </c>
      <c r="B319" s="11">
        <f>MATCH(A319,'raw data'!A:A,0)</f>
        <v>22769</v>
      </c>
      <c r="C319" s="21">
        <f t="array" ref="C319">INDEX('raw data'!A:A,B319+8,1)</f>
        <v>1450</v>
      </c>
      <c r="D319" s="7" t="str">
        <f t="array" ref="D319">INDEX('raw data'!A:A,B319+11,1)</f>
        <v>excl. utilities</v>
      </c>
      <c r="E319" s="7" t="str">
        <f t="array" ref="E319">INDEX('raw data'!A:A,B319-2,1)</f>
        <v>Alkionis,</v>
      </c>
      <c r="F319" s="6" t="str">
        <f t="array" ref="F319">INDEX('raw data'!A:A,B319-1,1)</f>
        <v>Palaio Faliro</v>
      </c>
      <c r="G319" s="6" t="str">
        <f t="array" ref="G319">INDEX('raw data'!A:A,B319+6,1)</f>
        <v>115 m²</v>
      </c>
      <c r="H319" s="25">
        <f ca="1">IFERROR(__xludf.DUMMYFUNCTION("split(G327,"" "")"),115)</f>
        <v>115</v>
      </c>
      <c r="I319" s="6" t="str">
        <f ca="1">IFERROR(__xludf.DUMMYFUNCTION("""COMPUTED_VALUE"""),"m²")</f>
        <v>m²</v>
      </c>
      <c r="J319" s="6">
        <f t="array" ref="J319">INDEX('raw data'!A:A,B319+4,1)</f>
        <v>1</v>
      </c>
      <c r="K319" s="25">
        <f t="array" ref="K319">INDEX('raw data'!A:A,B319+2,1)</f>
        <v>2</v>
      </c>
      <c r="L319" s="6" t="str">
        <f t="array" ref="L319">INDEX('raw data'!A:A,B319-1,1)</f>
        <v>Palaio Faliro</v>
      </c>
      <c r="M319" s="9">
        <f t="shared" ca="1" si="0"/>
        <v>12.608695652173912</v>
      </c>
      <c r="N319" s="6" t="str">
        <f t="shared" si="1"/>
        <v>Alkionis, Palaio Faliro, Athens</v>
      </c>
      <c r="O319" s="6" t="str">
        <f t="array" ref="O319">INDEX('raw data'!A:A,B319+12,1)</f>
        <v>Available 25 Jul 2026</v>
      </c>
      <c r="P319" s="17">
        <v>46228</v>
      </c>
      <c r="Q319">
        <f>_xlfn.XLOOKUP(A319, locations!A:A, locations!F:F, "NULL")</f>
        <v>37.924855299999997</v>
      </c>
      <c r="R319">
        <f>_xlfn.XLOOKUP(A319, locations!A:A, locations!G:G, "Not found")</f>
        <v>23.696879200000001</v>
      </c>
    </row>
    <row r="320" spans="1:18" ht="13">
      <c r="A320" s="11" t="s">
        <v>3437</v>
      </c>
      <c r="B320" s="11">
        <f>MATCH(A320,'raw data'!A:A,0)</f>
        <v>18128</v>
      </c>
      <c r="C320" s="21">
        <f t="array" ref="C320">INDEX('raw data'!A:A,B320+8,1)</f>
        <v>1690</v>
      </c>
      <c r="D320" s="7" t="str">
        <f t="array" ref="D320">INDEX('raw data'!A:A,B320+11,1)</f>
        <v>excl. utilities</v>
      </c>
      <c r="E320" s="7" t="str">
        <f t="array" ref="E320">INDEX('raw data'!A:A,B320-2,1)</f>
        <v>Kerkiras,</v>
      </c>
      <c r="F320" s="6" t="str">
        <f t="array" ref="F320">INDEX('raw data'!A:A,B320-1,1)</f>
        <v>Nea Erithrea</v>
      </c>
      <c r="G320" s="6" t="str">
        <f t="array" ref="G320">INDEX('raw data'!A:A,B320+6,1)</f>
        <v>125 m²</v>
      </c>
      <c r="H320" s="25">
        <f ca="1">IFERROR(__xludf.DUMMYFUNCTION("split(G328,"" "")"),125)</f>
        <v>125</v>
      </c>
      <c r="I320" s="6" t="str">
        <f ca="1">IFERROR(__xludf.DUMMYFUNCTION("""COMPUTED_VALUE"""),"m²")</f>
        <v>m²</v>
      </c>
      <c r="J320" s="6" t="str">
        <f t="array" ref="J320">INDEX('raw data'!A:A,B320+4,1)</f>
        <v>1, 1 WC</v>
      </c>
      <c r="K320" s="25">
        <f t="array" ref="K320">INDEX('raw data'!A:A,B320+2,1)</f>
        <v>3</v>
      </c>
      <c r="L320" s="6" t="str">
        <f t="array" ref="L320">INDEX('raw data'!A:A,B320-1,1)</f>
        <v>Nea Erithrea</v>
      </c>
      <c r="M320" s="9">
        <f t="shared" ca="1" si="0"/>
        <v>13.52</v>
      </c>
      <c r="N320" s="6" t="str">
        <f t="shared" si="1"/>
        <v>Kerkiras, Nea Erithrea, Athens</v>
      </c>
      <c r="O320" s="6" t="str">
        <f t="array" ref="O320">INDEX('raw data'!A:A,B320+12,1)</f>
        <v>Available 25 Jul 2025</v>
      </c>
      <c r="P320" s="17">
        <v>45863</v>
      </c>
      <c r="Q320">
        <f>_xlfn.XLOOKUP(A320, locations!A:A, locations!F:F, "NULL")</f>
        <v>38.097495500000001</v>
      </c>
      <c r="R320">
        <f>_xlfn.XLOOKUP(A320, locations!A:A, locations!G:G, "Not found")</f>
        <v>23.821099700000001</v>
      </c>
    </row>
    <row r="321" spans="1:18" ht="13">
      <c r="A321" s="11" t="s">
        <v>1398</v>
      </c>
      <c r="B321" s="11">
        <f>MATCH(A321,'raw data'!A:A,0)</f>
        <v>22400</v>
      </c>
      <c r="C321" s="21">
        <f t="array" ref="C321">INDEX('raw data'!A:A,B321+8,1)</f>
        <v>1350</v>
      </c>
      <c r="D321" s="7" t="str">
        <f t="array" ref="D321">INDEX('raw data'!A:A,B321+11,1)</f>
        <v>excl. utilities</v>
      </c>
      <c r="E321" s="7" t="str">
        <f t="array" ref="E321">INDEX('raw data'!A:A,B321-2,1)</f>
        <v>Michail Chatzikonstanti IV,</v>
      </c>
      <c r="F321" s="6" t="str">
        <f t="array" ref="F321">INDEX('raw data'!A:A,B321-1,1)</f>
        <v>Ampelokipoi</v>
      </c>
      <c r="G321" s="6" t="str">
        <f t="array" ref="G321">INDEX('raw data'!A:A,B321+6,1)</f>
        <v>85 m²</v>
      </c>
      <c r="H321" s="25">
        <f ca="1">IFERROR(__xludf.DUMMYFUNCTION("split(G329,"" "")"),85)</f>
        <v>85</v>
      </c>
      <c r="I321" s="6" t="str">
        <f ca="1">IFERROR(__xludf.DUMMYFUNCTION("""COMPUTED_VALUE"""),"m²")</f>
        <v>m²</v>
      </c>
      <c r="J321" s="6" t="str">
        <f t="array" ref="J321">INDEX('raw data'!A:A,B321+4,1)</f>
        <v>1, 1 WC</v>
      </c>
      <c r="K321" s="25">
        <f t="array" ref="K321">INDEX('raw data'!A:A,B321+2,1)</f>
        <v>2</v>
      </c>
      <c r="L321" s="6" t="str">
        <f t="array" ref="L321">INDEX('raw data'!A:A,B321-1,1)</f>
        <v>Ampelokipoi</v>
      </c>
      <c r="M321" s="9">
        <f t="shared" ca="1" si="0"/>
        <v>15.882352941176471</v>
      </c>
      <c r="N321" s="6" t="str">
        <f t="shared" si="1"/>
        <v>Michail Chatzikonstanti IV, Ampelokipoi, Athens</v>
      </c>
      <c r="O321" s="6" t="str">
        <f t="array" ref="O321">INDEX('raw data'!A:A,B321+12,1)</f>
        <v>Available 25 Jan 2026</v>
      </c>
      <c r="P321" s="17">
        <v>46047</v>
      </c>
      <c r="Q321">
        <f>_xlfn.XLOOKUP(A321, locations!A:A, locations!F:F, "NULL")</f>
        <v>37.994549999999997</v>
      </c>
      <c r="R321">
        <f>_xlfn.XLOOKUP(A321, locations!A:A, locations!G:G, "Not found")</f>
        <v>23.764264600000001</v>
      </c>
    </row>
    <row r="322" spans="1:18" ht="13">
      <c r="A322" s="11" t="s">
        <v>299</v>
      </c>
      <c r="B322" s="11">
        <f>MATCH(A322,'raw data'!A:A,0)</f>
        <v>9934</v>
      </c>
      <c r="C322" s="21">
        <f t="array" ref="C322">INDEX('raw data'!A:A,B322+8,1)</f>
        <v>960</v>
      </c>
      <c r="D322" s="7" t="str">
        <f t="array" ref="D322">INDEX('raw data'!A:A,B322+11,1)</f>
        <v>excl. utilities</v>
      </c>
      <c r="E322" s="7" t="str">
        <f t="array" ref="E322">INDEX('raw data'!A:A,B322-2,1)</f>
        <v>Ioanni Gennadiou,</v>
      </c>
      <c r="F322" s="6" t="str">
        <f t="array" ref="F322">INDEX('raw data'!A:A,B322-1,1)</f>
        <v>Kolonaki</v>
      </c>
      <c r="G322" s="6" t="str">
        <f t="array" ref="G322">INDEX('raw data'!A:A,B322+6,1)</f>
        <v>60 m²</v>
      </c>
      <c r="H322" s="25">
        <f ca="1">IFERROR(__xludf.DUMMYFUNCTION("split(G330,"" "")"),60)</f>
        <v>60</v>
      </c>
      <c r="I322" s="6" t="str">
        <f ca="1">IFERROR(__xludf.DUMMYFUNCTION("""COMPUTED_VALUE"""),"m²")</f>
        <v>m²</v>
      </c>
      <c r="J322" s="6">
        <f t="array" ref="J322">INDEX('raw data'!A:A,B322+4,1)</f>
        <v>1</v>
      </c>
      <c r="K322" s="25">
        <f t="array" ref="K322">INDEX('raw data'!A:A,B322+2,1)</f>
        <v>1</v>
      </c>
      <c r="L322" s="6" t="str">
        <f t="array" ref="L322">INDEX('raw data'!A:A,B322-1,1)</f>
        <v>Kolonaki</v>
      </c>
      <c r="M322" s="9">
        <f t="shared" ca="1" si="0"/>
        <v>16</v>
      </c>
      <c r="N322" s="6" t="str">
        <f t="shared" si="1"/>
        <v>Ioanni Gennadiou, Kolonaki, Athens</v>
      </c>
      <c r="O322" s="6" t="str">
        <f t="array" ref="O322">INDEX('raw data'!A:A,B322+12,1)</f>
        <v>Available 25 Feb 2025</v>
      </c>
      <c r="P322" s="17">
        <v>45713</v>
      </c>
      <c r="Q322">
        <f>_xlfn.XLOOKUP(A322, locations!A:A, locations!F:F, "NULL")</f>
        <v>37.978399699999997</v>
      </c>
      <c r="R322">
        <f>_xlfn.XLOOKUP(A322, locations!A:A, locations!G:G, "Not found")</f>
        <v>23.748814500000002</v>
      </c>
    </row>
    <row r="323" spans="1:18" ht="13">
      <c r="A323" s="11" t="s">
        <v>1401</v>
      </c>
      <c r="B323" s="11">
        <f>MATCH(A323,'raw data'!A:A,0)</f>
        <v>9951</v>
      </c>
      <c r="C323" s="21">
        <f t="array" ref="C323">INDEX('raw data'!A:A,B323+8,1)</f>
        <v>1110</v>
      </c>
      <c r="D323" s="7" t="str">
        <f t="array" ref="D323">INDEX('raw data'!A:A,B323+11,1)</f>
        <v>excl. utilities</v>
      </c>
      <c r="E323" s="7" t="str">
        <f t="array" ref="E323">INDEX('raw data'!A:A,B323-2,1)</f>
        <v>Mitseon,</v>
      </c>
      <c r="F323" s="6" t="str">
        <f t="array" ref="F323">INDEX('raw data'!A:A,B323-1,1)</f>
        <v>Acropolis</v>
      </c>
      <c r="G323" s="6" t="str">
        <f t="array" ref="G323">INDEX('raw data'!A:A,B323+6,1)</f>
        <v>70 m²</v>
      </c>
      <c r="H323" s="25">
        <f ca="1">IFERROR(__xludf.DUMMYFUNCTION("split(G331,"" "")"),70)</f>
        <v>70</v>
      </c>
      <c r="I323" s="6" t="str">
        <f ca="1">IFERROR(__xludf.DUMMYFUNCTION("""COMPUTED_VALUE"""),"m²")</f>
        <v>m²</v>
      </c>
      <c r="J323" s="6">
        <f t="array" ref="J323">INDEX('raw data'!A:A,B323+4,1)</f>
        <v>1</v>
      </c>
      <c r="K323" s="25">
        <f t="array" ref="K323">INDEX('raw data'!A:A,B323+2,1)</f>
        <v>2</v>
      </c>
      <c r="L323" s="6" t="str">
        <f t="array" ref="L323">INDEX('raw data'!A:A,B323-1,1)</f>
        <v>Acropolis</v>
      </c>
      <c r="M323" s="9">
        <f t="shared" ca="1" si="0"/>
        <v>15.857142857142858</v>
      </c>
      <c r="N323" s="6" t="str">
        <f t="shared" si="1"/>
        <v>Mitseon, Acropolis, Athens</v>
      </c>
      <c r="O323" s="6" t="str">
        <f t="array" ref="O323">INDEX('raw data'!A:A,B323+12,1)</f>
        <v>Available 25 Feb 2025</v>
      </c>
      <c r="P323" s="17">
        <v>45713</v>
      </c>
      <c r="Q323">
        <f>_xlfn.XLOOKUP(A323, locations!A:A, locations!F:F, "NULL")</f>
        <v>37.9715323</v>
      </c>
      <c r="R323">
        <f>_xlfn.XLOOKUP(A323, locations!A:A, locations!G:G, "Not found")</f>
        <v>23.725749199999999</v>
      </c>
    </row>
    <row r="324" spans="1:18" ht="13">
      <c r="A324" s="11" t="s">
        <v>3440</v>
      </c>
      <c r="B324" s="11">
        <f>MATCH(A324,'raw data'!A:A,0)</f>
        <v>9968</v>
      </c>
      <c r="C324" s="21">
        <f t="array" ref="C324">INDEX('raw data'!A:A,B324+8,1)</f>
        <v>1250</v>
      </c>
      <c r="D324" s="7" t="str">
        <f t="array" ref="D324">INDEX('raw data'!A:A,B324+11,1)</f>
        <v>excl. utilities</v>
      </c>
      <c r="E324" s="7" t="str">
        <f t="array" ref="E324">INDEX('raw data'!A:A,B324-2,1)</f>
        <v>Ermou V,</v>
      </c>
      <c r="F324" s="6" t="str">
        <f t="array" ref="F324">INDEX('raw data'!A:A,B324-1,1)</f>
        <v>Melissia</v>
      </c>
      <c r="G324" s="6" t="str">
        <f t="array" ref="G324">INDEX('raw data'!A:A,B324+6,1)</f>
        <v>120 m²</v>
      </c>
      <c r="H324" s="25">
        <f ca="1">IFERROR(__xludf.DUMMYFUNCTION("split(G332,"" "")"),120)</f>
        <v>120</v>
      </c>
      <c r="I324" s="6" t="str">
        <f ca="1">IFERROR(__xludf.DUMMYFUNCTION("""COMPUTED_VALUE"""),"m²")</f>
        <v>m²</v>
      </c>
      <c r="J324" s="6">
        <f t="array" ref="J324">INDEX('raw data'!A:A,B324+4,1)</f>
        <v>2</v>
      </c>
      <c r="K324" s="25">
        <f t="array" ref="K324">INDEX('raw data'!A:A,B324+2,1)</f>
        <v>3</v>
      </c>
      <c r="L324" s="6" t="str">
        <f t="array" ref="L324">INDEX('raw data'!A:A,B324-1,1)</f>
        <v>Melissia</v>
      </c>
      <c r="M324" s="9">
        <f t="shared" ca="1" si="0"/>
        <v>10.416666666666666</v>
      </c>
      <c r="N324" s="6" t="str">
        <f t="shared" si="1"/>
        <v>Ermou V, Melissia, Athens</v>
      </c>
      <c r="O324" s="6" t="str">
        <f t="array" ref="O324">INDEX('raw data'!A:A,B324+12,1)</f>
        <v>Available 25 Feb 2025</v>
      </c>
      <c r="P324" s="17">
        <v>45713</v>
      </c>
      <c r="Q324">
        <f>_xlfn.XLOOKUP(A324, locations!A:A, locations!F:F, "NULL")</f>
        <v>37.976930699999997</v>
      </c>
      <c r="R324">
        <f>_xlfn.XLOOKUP(A324, locations!A:A, locations!G:G, "Not found")</f>
        <v>23.7244758</v>
      </c>
    </row>
    <row r="325" spans="1:18" ht="13">
      <c r="A325" s="11" t="s">
        <v>302</v>
      </c>
      <c r="B325" s="11">
        <f>MATCH(A325,'raw data'!A:A,0)</f>
        <v>4939</v>
      </c>
      <c r="C325" s="21">
        <f t="array" ref="C325">INDEX('raw data'!A:A,B325+8,1)</f>
        <v>950</v>
      </c>
      <c r="D325" s="7" t="str">
        <f t="array" ref="D325">INDEX('raw data'!A:A,B325+11,1)</f>
        <v>excl. utilities</v>
      </c>
      <c r="E325" s="7" t="str">
        <f t="array" ref="E325">INDEX('raw data'!A:A,B325-2,1)</f>
        <v>Dimitriou Gounari XXXI,</v>
      </c>
      <c r="F325" s="6" t="str">
        <f t="array" ref="F325">INDEX('raw data'!A:A,B325-1,1)</f>
        <v>Agia Paraskevi</v>
      </c>
      <c r="G325" s="6" t="str">
        <f t="array" ref="G325">INDEX('raw data'!A:A,B325+6,1)</f>
        <v>56 m²</v>
      </c>
      <c r="H325" s="25">
        <f ca="1">IFERROR(__xludf.DUMMYFUNCTION("split(G333,"" "")"),56)</f>
        <v>56</v>
      </c>
      <c r="I325" s="6" t="str">
        <f ca="1">IFERROR(__xludf.DUMMYFUNCTION("""COMPUTED_VALUE"""),"m²")</f>
        <v>m²</v>
      </c>
      <c r="J325" s="6">
        <f t="array" ref="J325">INDEX('raw data'!A:A,B325+4,1)</f>
        <v>1</v>
      </c>
      <c r="K325" s="25">
        <f t="array" ref="K325">INDEX('raw data'!A:A,B325+2,1)</f>
        <v>1</v>
      </c>
      <c r="L325" s="6" t="str">
        <f t="array" ref="L325">INDEX('raw data'!A:A,B325-1,1)</f>
        <v>Agia Paraskevi</v>
      </c>
      <c r="M325" s="9">
        <f t="shared" ca="1" si="0"/>
        <v>16.964285714285715</v>
      </c>
      <c r="N325" s="6" t="str">
        <f t="shared" si="1"/>
        <v>Dimitriou Gounari XXXI, Agia Paraskevi, Athens</v>
      </c>
      <c r="O325" s="6" t="str">
        <f t="array" ref="O325">INDEX('raw data'!A:A,B325+12,1)</f>
        <v>Available 25 Dec 2024</v>
      </c>
      <c r="P325" s="17">
        <v>45651</v>
      </c>
      <c r="Q325">
        <f>_xlfn.XLOOKUP(A325, locations!A:A, locations!F:F, "NULL")</f>
        <v>38.014966999999999</v>
      </c>
      <c r="R325">
        <f>_xlfn.XLOOKUP(A325, locations!A:A, locations!G:G, "Not found")</f>
        <v>23.822489300000001</v>
      </c>
    </row>
    <row r="326" spans="1:18" ht="13">
      <c r="A326" s="11" t="s">
        <v>1404</v>
      </c>
      <c r="B326" s="11">
        <f>MATCH(A326,'raw data'!A:A,0)</f>
        <v>4956</v>
      </c>
      <c r="C326" s="21">
        <f t="array" ref="C326">INDEX('raw data'!A:A,B326+8,1)</f>
        <v>990</v>
      </c>
      <c r="D326" s="7" t="str">
        <f t="array" ref="D326">INDEX('raw data'!A:A,B326+11,1)</f>
        <v>excl. utilities</v>
      </c>
      <c r="E326" s="7" t="str">
        <f t="array" ref="E326">INDEX('raw data'!A:A,B326-2,1)</f>
        <v>Pratinou IV,</v>
      </c>
      <c r="F326" s="6" t="str">
        <f t="array" ref="F326">INDEX('raw data'!A:A,B326-1,1)</f>
        <v>Pangrati</v>
      </c>
      <c r="G326" s="6" t="str">
        <f t="array" ref="G326">INDEX('raw data'!A:A,B326+6,1)</f>
        <v>75 m²</v>
      </c>
      <c r="H326" s="25">
        <f ca="1">IFERROR(__xludf.DUMMYFUNCTION("split(G334,"" "")"),75)</f>
        <v>75</v>
      </c>
      <c r="I326" s="6" t="str">
        <f ca="1">IFERROR(__xludf.DUMMYFUNCTION("""COMPUTED_VALUE"""),"m²")</f>
        <v>m²</v>
      </c>
      <c r="J326" s="6">
        <f t="array" ref="J326">INDEX('raw data'!A:A,B326+4,1)</f>
        <v>1</v>
      </c>
      <c r="K326" s="25">
        <f t="array" ref="K326">INDEX('raw data'!A:A,B326+2,1)</f>
        <v>2</v>
      </c>
      <c r="L326" s="6" t="str">
        <f t="array" ref="L326">INDEX('raw data'!A:A,B326-1,1)</f>
        <v>Pangrati</v>
      </c>
      <c r="M326" s="9">
        <f t="shared" ca="1" si="0"/>
        <v>13.2</v>
      </c>
      <c r="N326" s="6" t="str">
        <f t="shared" si="1"/>
        <v>Pratinou IV, Pangrati, Athens</v>
      </c>
      <c r="O326" s="6" t="str">
        <f t="array" ref="O326">INDEX('raw data'!A:A,B326+12,1)</f>
        <v>Available 25 Dec 2024</v>
      </c>
      <c r="P326" s="17">
        <v>45651</v>
      </c>
      <c r="Q326">
        <f>_xlfn.XLOOKUP(A326, locations!A:A, locations!F:F, "NULL")</f>
        <v>37.970579899999997</v>
      </c>
      <c r="R326">
        <f>_xlfn.XLOOKUP(A326, locations!A:A, locations!G:G, "Not found")</f>
        <v>23.748240599999999</v>
      </c>
    </row>
    <row r="327" spans="1:18" ht="13">
      <c r="A327" s="11" t="s">
        <v>1407</v>
      </c>
      <c r="B327" s="11">
        <f>MATCH(A327,'raw data'!A:A,0)</f>
        <v>4973</v>
      </c>
      <c r="C327" s="21">
        <f t="array" ref="C327">INDEX('raw data'!A:A,B327+8,1)</f>
        <v>1080</v>
      </c>
      <c r="D327" s="7" t="str">
        <f t="array" ref="D327">INDEX('raw data'!A:A,B327+11,1)</f>
        <v>excl. utilities</v>
      </c>
      <c r="E327" s="7" t="str">
        <f t="array" ref="E327">INDEX('raw data'!A:A,B327-2,1)</f>
        <v>Dimitriou Gounari XXX,</v>
      </c>
      <c r="F327" s="6" t="str">
        <f t="array" ref="F327">INDEX('raw data'!A:A,B327-1,1)</f>
        <v>Agia Paraskevi</v>
      </c>
      <c r="G327" s="6" t="str">
        <f t="array" ref="G327">INDEX('raw data'!A:A,B327+6,1)</f>
        <v>74 m²</v>
      </c>
      <c r="H327" s="25">
        <f ca="1">IFERROR(__xludf.DUMMYFUNCTION("split(G335,"" "")"),74)</f>
        <v>74</v>
      </c>
      <c r="I327" s="6" t="str">
        <f ca="1">IFERROR(__xludf.DUMMYFUNCTION("""COMPUTED_VALUE"""),"m²")</f>
        <v>m²</v>
      </c>
      <c r="J327" s="6">
        <f t="array" ref="J327">INDEX('raw data'!A:A,B327+4,1)</f>
        <v>1</v>
      </c>
      <c r="K327" s="25">
        <f t="array" ref="K327">INDEX('raw data'!A:A,B327+2,1)</f>
        <v>2</v>
      </c>
      <c r="L327" s="6" t="str">
        <f t="array" ref="L327">INDEX('raw data'!A:A,B327-1,1)</f>
        <v>Agia Paraskevi</v>
      </c>
      <c r="M327" s="9">
        <f t="shared" ca="1" si="0"/>
        <v>14.594594594594595</v>
      </c>
      <c r="N327" s="6" t="str">
        <f t="shared" si="1"/>
        <v>Dimitriou Gounari XXX, Agia Paraskevi, Athens</v>
      </c>
      <c r="O327" s="6" t="str">
        <f t="array" ref="O327">INDEX('raw data'!A:A,B327+12,1)</f>
        <v>Available 25 Dec 2024</v>
      </c>
      <c r="P327" s="17">
        <v>45651</v>
      </c>
      <c r="Q327">
        <f>_xlfn.XLOOKUP(A327, locations!A:A, locations!F:F, "NULL")</f>
        <v>38.014966999999999</v>
      </c>
      <c r="R327">
        <f>_xlfn.XLOOKUP(A327, locations!A:A, locations!G:G, "Not found")</f>
        <v>23.822489300000001</v>
      </c>
    </row>
    <row r="328" spans="1:18" ht="13">
      <c r="A328" s="11" t="s">
        <v>3443</v>
      </c>
      <c r="B328" s="11">
        <f>MATCH(A328,'raw data'!A:A,0)</f>
        <v>4990</v>
      </c>
      <c r="C328" s="21">
        <f t="array" ref="C328">INDEX('raw data'!A:A,B328+8,1)</f>
        <v>1260</v>
      </c>
      <c r="D328" s="7" t="str">
        <f t="array" ref="D328">INDEX('raw data'!A:A,B328+11,1)</f>
        <v>excl. utilities</v>
      </c>
      <c r="E328" s="7" t="str">
        <f t="array" ref="E328">INDEX('raw data'!A:A,B328-2,1)</f>
        <v>Agiou Athanasiou,</v>
      </c>
      <c r="F328" s="6" t="str">
        <f t="array" ref="F328">INDEX('raw data'!A:A,B328-1,1)</f>
        <v>Marousi</v>
      </c>
      <c r="G328" s="6" t="str">
        <f t="array" ref="G328">INDEX('raw data'!A:A,B328+6,1)</f>
        <v>95 m²</v>
      </c>
      <c r="H328" s="25">
        <f ca="1">IFERROR(__xludf.DUMMYFUNCTION("split(G336,"" "")"),95)</f>
        <v>95</v>
      </c>
      <c r="I328" s="6" t="str">
        <f ca="1">IFERROR(__xludf.DUMMYFUNCTION("""COMPUTED_VALUE"""),"m²")</f>
        <v>m²</v>
      </c>
      <c r="J328" s="6">
        <f t="array" ref="J328">INDEX('raw data'!A:A,B328+4,1)</f>
        <v>1</v>
      </c>
      <c r="K328" s="25">
        <f t="array" ref="K328">INDEX('raw data'!A:A,B328+2,1)</f>
        <v>3</v>
      </c>
      <c r="L328" s="6" t="str">
        <f t="array" ref="L328">INDEX('raw data'!A:A,B328-1,1)</f>
        <v>Marousi</v>
      </c>
      <c r="M328" s="9">
        <f t="shared" ca="1" si="0"/>
        <v>13.263157894736842</v>
      </c>
      <c r="N328" s="6" t="str">
        <f t="shared" si="1"/>
        <v>Agiou Athanasiou, Marousi, Athens</v>
      </c>
      <c r="O328" s="6" t="str">
        <f t="array" ref="O328">INDEX('raw data'!A:A,B328+12,1)</f>
        <v>Available 25 Dec 2024</v>
      </c>
      <c r="P328" s="17">
        <v>45651</v>
      </c>
      <c r="Q328">
        <f>_xlfn.XLOOKUP(A328, locations!A:A, locations!F:F, "NULL")</f>
        <v>38.047668100000003</v>
      </c>
      <c r="R328">
        <f>_xlfn.XLOOKUP(A328, locations!A:A, locations!G:G, "Not found")</f>
        <v>23.809717899999999</v>
      </c>
    </row>
    <row r="329" spans="1:18" ht="13">
      <c r="A329" s="11" t="s">
        <v>1410</v>
      </c>
      <c r="B329" s="11">
        <f>MATCH(A329,'raw data'!A:A,0)</f>
        <v>22899</v>
      </c>
      <c r="C329" s="21">
        <f t="array" ref="C329">INDEX('raw data'!A:A,B329+8,1)</f>
        <v>1200</v>
      </c>
      <c r="D329" s="7" t="str">
        <f t="array" ref="D329">INDEX('raw data'!A:A,B329+11,1)</f>
        <v>excl. utilities</v>
      </c>
      <c r="E329" s="7" t="str">
        <f t="array" ref="E329">INDEX('raw data'!A:A,B329-2,1)</f>
        <v>Akronos I,</v>
      </c>
      <c r="F329" s="6" t="str">
        <f t="array" ref="F329">INDEX('raw data'!A:A,B329-1,1)</f>
        <v>Pangrati</v>
      </c>
      <c r="G329" s="6" t="str">
        <f t="array" ref="G329">INDEX('raw data'!A:A,B329+6,1)</f>
        <v>100 m²</v>
      </c>
      <c r="H329" s="25">
        <f ca="1">IFERROR(__xludf.DUMMYFUNCTION("split(G337,"" "")"),100)</f>
        <v>100</v>
      </c>
      <c r="I329" s="6" t="str">
        <f ca="1">IFERROR(__xludf.DUMMYFUNCTION("""COMPUTED_VALUE"""),"m²")</f>
        <v>m²</v>
      </c>
      <c r="J329" s="6" t="str">
        <f t="array" ref="J329">INDEX('raw data'!A:A,B329+4,1)</f>
        <v>1, 1 WC</v>
      </c>
      <c r="K329" s="25">
        <f t="array" ref="K329">INDEX('raw data'!A:A,B329+2,1)</f>
        <v>2</v>
      </c>
      <c r="L329" s="6" t="str">
        <f t="array" ref="L329">INDEX('raw data'!A:A,B329-1,1)</f>
        <v>Pangrati</v>
      </c>
      <c r="M329" s="9">
        <f t="shared" ca="1" si="0"/>
        <v>12</v>
      </c>
      <c r="N329" s="6" t="str">
        <f t="shared" si="1"/>
        <v>Akronos I, Pangrati, Athens</v>
      </c>
      <c r="O329" s="6" t="str">
        <f t="array" ref="O329">INDEX('raw data'!A:A,B329+12,1)</f>
        <v>Available 25 Aug 2026</v>
      </c>
      <c r="P329" s="17">
        <v>46259</v>
      </c>
      <c r="Q329">
        <f>_xlfn.XLOOKUP(A329, locations!A:A, locations!F:F, "NULL")</f>
        <v>37.967346800000001</v>
      </c>
      <c r="R329">
        <f>_xlfn.XLOOKUP(A329, locations!A:A, locations!G:G, "Not found")</f>
        <v>23.750865699999999</v>
      </c>
    </row>
    <row r="330" spans="1:18" ht="13">
      <c r="A330" s="11" t="s">
        <v>3446</v>
      </c>
      <c r="B330" s="11">
        <f>MATCH(A330,'raw data'!A:A,0)</f>
        <v>21079</v>
      </c>
      <c r="C330" s="21">
        <f t="array" ref="C330">INDEX('raw data'!A:A,B330+8,1)</f>
        <v>2200</v>
      </c>
      <c r="D330" s="7" t="str">
        <f t="array" ref="D330">INDEX('raw data'!A:A,B330+11,1)</f>
        <v>excl. utilities</v>
      </c>
      <c r="E330" s="7" t="str">
        <f t="array" ref="E330">INDEX('raw data'!A:A,B330-2,1)</f>
        <v>Thermopilon II,</v>
      </c>
      <c r="F330" s="6" t="str">
        <f t="array" ref="F330">INDEX('raw data'!A:A,B330-1,1)</f>
        <v>Chalandri</v>
      </c>
      <c r="G330" s="6" t="str">
        <f t="array" ref="G330">INDEX('raw data'!A:A,B330+6,1)</f>
        <v>120 m²</v>
      </c>
      <c r="H330" s="25">
        <f ca="1">IFERROR(__xludf.DUMMYFUNCTION("split(G338,"" "")"),120)</f>
        <v>120</v>
      </c>
      <c r="I330" s="6" t="str">
        <f ca="1">IFERROR(__xludf.DUMMYFUNCTION("""COMPUTED_VALUE"""),"m²")</f>
        <v>m²</v>
      </c>
      <c r="J330" s="6">
        <f t="array" ref="J330">INDEX('raw data'!A:A,B330+4,1)</f>
        <v>2</v>
      </c>
      <c r="K330" s="25">
        <f t="array" ref="K330">INDEX('raw data'!A:A,B330+2,1)</f>
        <v>3</v>
      </c>
      <c r="L330" s="6" t="str">
        <f t="array" ref="L330">INDEX('raw data'!A:A,B330-1,1)</f>
        <v>Chalandri</v>
      </c>
      <c r="M330" s="9">
        <f t="shared" ca="1" si="0"/>
        <v>18.333333333333332</v>
      </c>
      <c r="N330" s="6" t="str">
        <f t="shared" si="1"/>
        <v>Thermopilon II, Chalandri, Athens</v>
      </c>
      <c r="O330" s="6" t="str">
        <f t="array" ref="O330">INDEX('raw data'!A:A,B330+12,1)</f>
        <v>Available 24 Oct 2025</v>
      </c>
      <c r="P330" s="17">
        <v>45954</v>
      </c>
      <c r="Q330">
        <f>_xlfn.XLOOKUP(A330, locations!A:A, locations!F:F, "NULL")</f>
        <v>38.0295025</v>
      </c>
      <c r="R330">
        <f>_xlfn.XLOOKUP(A330, locations!A:A, locations!G:G, "Not found")</f>
        <v>23.793442299999999</v>
      </c>
    </row>
    <row r="331" spans="1:18" ht="13">
      <c r="A331" s="11" t="s">
        <v>1413</v>
      </c>
      <c r="B331" s="11">
        <f>MATCH(A331,'raw data'!A:A,0)</f>
        <v>21741</v>
      </c>
      <c r="C331" s="21">
        <f t="array" ref="C331">INDEX('raw data'!A:A,B331+8,1)</f>
        <v>1330</v>
      </c>
      <c r="D331" s="7" t="str">
        <f t="array" ref="D331">INDEX('raw data'!A:A,B331+11,1)</f>
        <v>excl. utilities</v>
      </c>
      <c r="E331" s="7" t="str">
        <f t="array" ref="E331">INDEX('raw data'!A:A,B331-2,1)</f>
        <v>Sirinon III,</v>
      </c>
      <c r="F331" s="6" t="str">
        <f t="array" ref="F331">INDEX('raw data'!A:A,B331-1,1)</f>
        <v>Palaio Faliro</v>
      </c>
      <c r="G331" s="6" t="str">
        <f t="array" ref="G331">INDEX('raw data'!A:A,B331+6,1)</f>
        <v>75 m²</v>
      </c>
      <c r="H331" s="25">
        <f ca="1">IFERROR(__xludf.DUMMYFUNCTION("split(G339,"" "")"),75)</f>
        <v>75</v>
      </c>
      <c r="I331" s="6" t="str">
        <f ca="1">IFERROR(__xludf.DUMMYFUNCTION("""COMPUTED_VALUE"""),"m²")</f>
        <v>m²</v>
      </c>
      <c r="J331" s="6">
        <f t="array" ref="J331">INDEX('raw data'!A:A,B331+4,1)</f>
        <v>1</v>
      </c>
      <c r="K331" s="25">
        <f t="array" ref="K331">INDEX('raw data'!A:A,B331+2,1)</f>
        <v>2</v>
      </c>
      <c r="L331" s="6" t="str">
        <f t="array" ref="L331">INDEX('raw data'!A:A,B331-1,1)</f>
        <v>Palaio Faliro</v>
      </c>
      <c r="M331" s="9">
        <f t="shared" ca="1" si="0"/>
        <v>17.733333333333334</v>
      </c>
      <c r="N331" s="6" t="str">
        <f t="shared" si="1"/>
        <v>Sirinon III, Palaio Faliro, Athens</v>
      </c>
      <c r="O331" s="6" t="str">
        <f t="array" ref="O331">INDEX('raw data'!A:A,B331+12,1)</f>
        <v>Available 24 Nov 2025</v>
      </c>
      <c r="P331" s="17">
        <v>45985</v>
      </c>
      <c r="Q331">
        <f>_xlfn.XLOOKUP(A331, locations!A:A, locations!F:F, "NULL")</f>
        <v>37.9299252</v>
      </c>
      <c r="R331">
        <f>_xlfn.XLOOKUP(A331, locations!A:A, locations!G:G, "Not found")</f>
        <v>23.697265000000002</v>
      </c>
    </row>
    <row r="332" spans="1:18" ht="13">
      <c r="A332" s="11" t="s">
        <v>1416</v>
      </c>
      <c r="B332" s="11">
        <f>MATCH(A332,'raw data'!A:A,0)</f>
        <v>2594</v>
      </c>
      <c r="C332" s="21">
        <f t="array" ref="C332">INDEX('raw data'!A:A,B332+8,1)</f>
        <v>1070</v>
      </c>
      <c r="D332" s="7" t="str">
        <f t="array" ref="D332">INDEX('raw data'!A:A,B332+11,1)</f>
        <v>excl. utilities</v>
      </c>
      <c r="E332" s="7" t="str">
        <f t="array" ref="E332">INDEX('raw data'!A:A,B332-2,1)</f>
        <v>Daskalogianni,</v>
      </c>
      <c r="F332" s="6" t="str">
        <f t="array" ref="F332">INDEX('raw data'!A:A,B332-1,1)</f>
        <v>Lycabettus</v>
      </c>
      <c r="G332" s="6" t="str">
        <f t="array" ref="G332">INDEX('raw data'!A:A,B332+6,1)</f>
        <v>80 m²</v>
      </c>
      <c r="H332" s="25">
        <f ca="1">IFERROR(__xludf.DUMMYFUNCTION("split(G340,"" "")"),80)</f>
        <v>80</v>
      </c>
      <c r="I332" s="6" t="str">
        <f ca="1">IFERROR(__xludf.DUMMYFUNCTION("""COMPUTED_VALUE"""),"m²")</f>
        <v>m²</v>
      </c>
      <c r="J332" s="6" t="str">
        <f t="array" ref="J332">INDEX('raw data'!A:A,B332+4,1)</f>
        <v>1, 1 WC</v>
      </c>
      <c r="K332" s="25">
        <f t="array" ref="K332">INDEX('raw data'!A:A,B332+2,1)</f>
        <v>2</v>
      </c>
      <c r="L332" s="6" t="str">
        <f t="array" ref="L332">INDEX('raw data'!A:A,B332-1,1)</f>
        <v>Lycabettus</v>
      </c>
      <c r="M332" s="9">
        <f t="shared" ca="1" si="0"/>
        <v>13.375</v>
      </c>
      <c r="N332" s="6" t="str">
        <f t="shared" si="1"/>
        <v>Daskalogianni, Lycabettus, Athens</v>
      </c>
      <c r="O332" s="6" t="str">
        <f t="array" ref="O332">INDEX('raw data'!A:A,B332+12,1)</f>
        <v>Available 24 Nov 2024</v>
      </c>
      <c r="P332" s="17">
        <v>45620</v>
      </c>
      <c r="Q332">
        <f>_xlfn.XLOOKUP(A332, locations!A:A, locations!F:F, "NULL")</f>
        <v>37.986218600000001</v>
      </c>
      <c r="R332">
        <f>_xlfn.XLOOKUP(A332, locations!A:A, locations!G:G, "Not found")</f>
        <v>23.751358</v>
      </c>
    </row>
    <row r="333" spans="1:18" ht="13">
      <c r="A333" s="11" t="s">
        <v>3449</v>
      </c>
      <c r="B333" s="11">
        <f>MATCH(A333,'raw data'!A:A,0)</f>
        <v>2577</v>
      </c>
      <c r="C333" s="21">
        <f t="array" ref="C333">INDEX('raw data'!A:A,B333+8,1)</f>
        <v>1210</v>
      </c>
      <c r="D333" s="7" t="str">
        <f t="array" ref="D333">INDEX('raw data'!A:A,B333+11,1)</f>
        <v>excl. utilities</v>
      </c>
      <c r="E333" s="7" t="str">
        <f t="array" ref="E333">INDEX('raw data'!A:A,B333-2,1)</f>
        <v>Scholiou II,</v>
      </c>
      <c r="F333" s="6" t="str">
        <f t="array" ref="F333">INDEX('raw data'!A:A,B333-1,1)</f>
        <v>Agia Paraskevi</v>
      </c>
      <c r="G333" s="6" t="str">
        <f t="array" ref="G333">INDEX('raw data'!A:A,B333+6,1)</f>
        <v>115 m²</v>
      </c>
      <c r="H333" s="25">
        <f ca="1">IFERROR(__xludf.DUMMYFUNCTION("split(G341,"" "")"),115)</f>
        <v>115</v>
      </c>
      <c r="I333" s="6" t="str">
        <f ca="1">IFERROR(__xludf.DUMMYFUNCTION("""COMPUTED_VALUE"""),"m²")</f>
        <v>m²</v>
      </c>
      <c r="J333" s="6" t="str">
        <f t="array" ref="J333">INDEX('raw data'!A:A,B333+4,1)</f>
        <v>1, 1 WC</v>
      </c>
      <c r="K333" s="25">
        <f t="array" ref="K333">INDEX('raw data'!A:A,B333+2,1)</f>
        <v>3</v>
      </c>
      <c r="L333" s="6" t="str">
        <f t="array" ref="L333">INDEX('raw data'!A:A,B333-1,1)</f>
        <v>Agia Paraskevi</v>
      </c>
      <c r="M333" s="9">
        <f t="shared" ca="1" si="0"/>
        <v>10.521739130434783</v>
      </c>
      <c r="N333" s="6" t="str">
        <f t="shared" si="1"/>
        <v>Scholiou II, Agia Paraskevi, Athens</v>
      </c>
      <c r="O333" s="6" t="str">
        <f t="array" ref="O333">INDEX('raw data'!A:A,B333+12,1)</f>
        <v>Available 24 Nov 2024</v>
      </c>
      <c r="P333" s="17">
        <v>45620</v>
      </c>
      <c r="Q333">
        <f>_xlfn.XLOOKUP(A333, locations!A:A, locations!F:F, "NULL")</f>
        <v>38.011345499999997</v>
      </c>
      <c r="R333">
        <f>_xlfn.XLOOKUP(A333, locations!A:A, locations!G:G, "Not found")</f>
        <v>23.826316800000001</v>
      </c>
    </row>
    <row r="334" spans="1:18" ht="13">
      <c r="A334" s="11" t="s">
        <v>1419</v>
      </c>
      <c r="B334" s="11">
        <f>MATCH(A334,'raw data'!A:A,0)</f>
        <v>2611</v>
      </c>
      <c r="C334" s="21">
        <f t="array" ref="C334">INDEX('raw data'!A:A,B334+8,1)</f>
        <v>1270</v>
      </c>
      <c r="D334" s="7" t="str">
        <f t="array" ref="D334">INDEX('raw data'!A:A,B334+11,1)</f>
        <v>excl. utilities</v>
      </c>
      <c r="E334" s="7" t="str">
        <f t="array" ref="E334">INDEX('raw data'!A:A,B334-2,1)</f>
        <v>Akti Moutsopoulou I,</v>
      </c>
      <c r="F334" s="6" t="str">
        <f t="array" ref="F334">INDEX('raw data'!A:A,B334-1,1)</f>
        <v>Piraeus</v>
      </c>
      <c r="G334" s="6" t="str">
        <f t="array" ref="G334">INDEX('raw data'!A:A,B334+6,1)</f>
        <v>84 m²</v>
      </c>
      <c r="H334" s="25">
        <f ca="1">IFERROR(__xludf.DUMMYFUNCTION("split(G342,"" "")"),84)</f>
        <v>84</v>
      </c>
      <c r="I334" s="6" t="str">
        <f ca="1">IFERROR(__xludf.DUMMYFUNCTION("""COMPUTED_VALUE"""),"m²")</f>
        <v>m²</v>
      </c>
      <c r="J334" s="6">
        <f t="array" ref="J334">INDEX('raw data'!A:A,B334+4,1)</f>
        <v>1</v>
      </c>
      <c r="K334" s="25">
        <f t="array" ref="K334">INDEX('raw data'!A:A,B334+2,1)</f>
        <v>2</v>
      </c>
      <c r="L334" s="6" t="str">
        <f t="array" ref="L334">INDEX('raw data'!A:A,B334-1,1)</f>
        <v>Piraeus</v>
      </c>
      <c r="M334" s="9">
        <f t="shared" ca="1" si="0"/>
        <v>15.119047619047619</v>
      </c>
      <c r="N334" s="6" t="str">
        <f t="shared" si="1"/>
        <v>Akti Moutsopoulou I, Piraeus, Athens</v>
      </c>
      <c r="O334" s="6" t="str">
        <f t="array" ref="O334">INDEX('raw data'!A:A,B334+12,1)</f>
        <v>Available 24 Nov 2024</v>
      </c>
      <c r="P334" s="17">
        <v>45620</v>
      </c>
      <c r="Q334">
        <f>_xlfn.XLOOKUP(A334, locations!A:A, locations!F:F, "NULL")</f>
        <v>37.9354765</v>
      </c>
      <c r="R334">
        <f>_xlfn.XLOOKUP(A334, locations!A:A, locations!G:G, "Not found")</f>
        <v>23.6476194</v>
      </c>
    </row>
    <row r="335" spans="1:18" ht="13">
      <c r="A335" s="11" t="s">
        <v>1422</v>
      </c>
      <c r="B335" s="11">
        <f>MATCH(A335,'raw data'!A:A,0)</f>
        <v>2628</v>
      </c>
      <c r="C335" s="21">
        <f t="array" ref="C335">INDEX('raw data'!A:A,B335+8,1)</f>
        <v>1470</v>
      </c>
      <c r="D335" s="7" t="str">
        <f t="array" ref="D335">INDEX('raw data'!A:A,B335+11,1)</f>
        <v>excl. utilities</v>
      </c>
      <c r="E335" s="7" t="str">
        <f t="array" ref="E335">INDEX('raw data'!A:A,B335-2,1)</f>
        <v>Nireos II,</v>
      </c>
      <c r="F335" s="6" t="str">
        <f t="array" ref="F335">INDEX('raw data'!A:A,B335-1,1)</f>
        <v>Palaio Faliro</v>
      </c>
      <c r="G335" s="6" t="str">
        <f t="array" ref="G335">INDEX('raw data'!A:A,B335+6,1)</f>
        <v>95 m²</v>
      </c>
      <c r="H335" s="25">
        <f ca="1">IFERROR(__xludf.DUMMYFUNCTION("split(G343,"" "")"),95)</f>
        <v>95</v>
      </c>
      <c r="I335" s="6" t="str">
        <f ca="1">IFERROR(__xludf.DUMMYFUNCTION("""COMPUTED_VALUE"""),"m²")</f>
        <v>m²</v>
      </c>
      <c r="J335" s="6" t="str">
        <f t="array" ref="J335">INDEX('raw data'!A:A,B335+4,1)</f>
        <v>1, 1 WC</v>
      </c>
      <c r="K335" s="25">
        <f t="array" ref="K335">INDEX('raw data'!A:A,B335+2,1)</f>
        <v>2</v>
      </c>
      <c r="L335" s="6" t="str">
        <f t="array" ref="L335">INDEX('raw data'!A:A,B335-1,1)</f>
        <v>Palaio Faliro</v>
      </c>
      <c r="M335" s="9">
        <f t="shared" ca="1" si="0"/>
        <v>15.473684210526315</v>
      </c>
      <c r="N335" s="6" t="str">
        <f t="shared" si="1"/>
        <v>Nireos II, Palaio Faliro, Athens</v>
      </c>
      <c r="O335" s="6" t="str">
        <f t="array" ref="O335">INDEX('raw data'!A:A,B335+12,1)</f>
        <v>Available 24 Nov 2024</v>
      </c>
      <c r="P335" s="17">
        <v>45620</v>
      </c>
      <c r="Q335">
        <f>_xlfn.XLOOKUP(A335, locations!A:A, locations!F:F, "NULL")</f>
        <v>37.930248200000001</v>
      </c>
      <c r="R335">
        <f>_xlfn.XLOOKUP(A335, locations!A:A, locations!G:G, "Not found")</f>
        <v>23.6899932</v>
      </c>
    </row>
    <row r="336" spans="1:18" ht="13">
      <c r="A336" s="11" t="s">
        <v>3452</v>
      </c>
      <c r="B336" s="11">
        <f>MATCH(A336,'raw data'!A:A,0)</f>
        <v>2645</v>
      </c>
      <c r="C336" s="21">
        <f t="array" ref="C336">INDEX('raw data'!A:A,B336+8,1)</f>
        <v>1620</v>
      </c>
      <c r="D336" s="7" t="str">
        <f t="array" ref="D336">INDEX('raw data'!A:A,B336+11,1)</f>
        <v>excl. utilities</v>
      </c>
      <c r="E336" s="7" t="str">
        <f t="array" ref="E336">INDEX('raw data'!A:A,B336-2,1)</f>
        <v>Agiou Alexandrou III,</v>
      </c>
      <c r="F336" s="6" t="str">
        <f t="array" ref="F336">INDEX('raw data'!A:A,B336-1,1)</f>
        <v>Palaio Faliro</v>
      </c>
      <c r="G336" s="6" t="str">
        <f t="array" ref="G336">INDEX('raw data'!A:A,B336+6,1)</f>
        <v>100 m²</v>
      </c>
      <c r="H336" s="25">
        <f ca="1">IFERROR(__xludf.DUMMYFUNCTION("split(G344,"" "")"),100)</f>
        <v>100</v>
      </c>
      <c r="I336" s="6" t="str">
        <f ca="1">IFERROR(__xludf.DUMMYFUNCTION("""COMPUTED_VALUE"""),"m²")</f>
        <v>m²</v>
      </c>
      <c r="J336" s="6">
        <f t="array" ref="J336">INDEX('raw data'!A:A,B336+4,1)</f>
        <v>2</v>
      </c>
      <c r="K336" s="25">
        <f t="array" ref="K336">INDEX('raw data'!A:A,B336+2,1)</f>
        <v>3</v>
      </c>
      <c r="L336" s="6" t="str">
        <f t="array" ref="L336">INDEX('raw data'!A:A,B336-1,1)</f>
        <v>Palaio Faliro</v>
      </c>
      <c r="M336" s="9">
        <f t="shared" ca="1" si="0"/>
        <v>16.2</v>
      </c>
      <c r="N336" s="6" t="str">
        <f t="shared" si="1"/>
        <v>Agiou Alexandrou III, Palaio Faliro, Athens</v>
      </c>
      <c r="O336" s="6" t="str">
        <f t="array" ref="O336">INDEX('raw data'!A:A,B336+12,1)</f>
        <v>Available 24 Nov 2024</v>
      </c>
      <c r="P336" s="17">
        <v>45620</v>
      </c>
      <c r="Q336">
        <f>_xlfn.XLOOKUP(A336, locations!A:A, locations!F:F, "NULL")</f>
        <v>37.9289402</v>
      </c>
      <c r="R336">
        <f>_xlfn.XLOOKUP(A336, locations!A:A, locations!G:G, "Not found")</f>
        <v>23.694192699999999</v>
      </c>
    </row>
    <row r="337" spans="1:18" ht="13">
      <c r="A337" s="11" t="s">
        <v>1424</v>
      </c>
      <c r="B337" s="11">
        <f>MATCH(A337,'raw data'!A:A,0)</f>
        <v>14683</v>
      </c>
      <c r="C337" s="21">
        <f t="array" ref="C337">INDEX('raw data'!A:A,B337+8,1)</f>
        <v>1340</v>
      </c>
      <c r="D337" s="7" t="str">
        <f t="array" ref="D337">INDEX('raw data'!A:A,B337+11,1)</f>
        <v>excl. utilities</v>
      </c>
      <c r="E337" s="7" t="str">
        <f t="array" ref="E337">INDEX('raw data'!A:A,B337-2,1)</f>
        <v>Mesogiou Thalassis II,</v>
      </c>
      <c r="F337" s="6" t="str">
        <f t="array" ref="F337">INDEX('raw data'!A:A,B337-1,1)</f>
        <v>Marousi</v>
      </c>
      <c r="G337" s="6" t="str">
        <f t="array" ref="G337">INDEX('raw data'!A:A,B337+6,1)</f>
        <v>90 m²</v>
      </c>
      <c r="H337" s="25">
        <f ca="1">IFERROR(__xludf.DUMMYFUNCTION("split(G345,"" "")"),90)</f>
        <v>90</v>
      </c>
      <c r="I337" s="6" t="str">
        <f ca="1">IFERROR(__xludf.DUMMYFUNCTION("""COMPUTED_VALUE"""),"m²")</f>
        <v>m²</v>
      </c>
      <c r="J337" s="6" t="str">
        <f t="array" ref="J337">INDEX('raw data'!A:A,B337+4,1)</f>
        <v>1, 1 WC</v>
      </c>
      <c r="K337" s="25">
        <f t="array" ref="K337">INDEX('raw data'!A:A,B337+2,1)</f>
        <v>2</v>
      </c>
      <c r="L337" s="6" t="str">
        <f t="array" ref="L337">INDEX('raw data'!A:A,B337-1,1)</f>
        <v>Marousi</v>
      </c>
      <c r="M337" s="9">
        <f t="shared" ca="1" si="0"/>
        <v>14.888888888888889</v>
      </c>
      <c r="N337" s="6" t="str">
        <f t="shared" si="1"/>
        <v>Mesogiou Thalassis II, Marousi, Athens</v>
      </c>
      <c r="O337" s="6" t="str">
        <f t="array" ref="O337">INDEX('raw data'!A:A,B337+12,1)</f>
        <v>Available 24 May 2025</v>
      </c>
      <c r="P337" s="17">
        <v>45801</v>
      </c>
      <c r="Q337">
        <f>_xlfn.XLOOKUP(A337, locations!A:A, locations!F:F, "NULL")</f>
        <v>38.041771300000001</v>
      </c>
      <c r="R337">
        <f>_xlfn.XLOOKUP(A337, locations!A:A, locations!G:G, "Not found")</f>
        <v>23.798842499999999</v>
      </c>
    </row>
    <row r="338" spans="1:18" ht="13">
      <c r="A338" s="11" t="s">
        <v>4701</v>
      </c>
      <c r="B338" s="11">
        <f>MATCH(A338,'raw data'!A:A,0)</f>
        <v>16457</v>
      </c>
      <c r="C338" s="21">
        <f t="array" ref="C338">INDEX('raw data'!A:A,B338+8,1)</f>
        <v>600</v>
      </c>
      <c r="D338" s="7" t="str">
        <f t="array" ref="D338">INDEX('raw data'!A:A,B338+11,1)</f>
        <v>excl. utilities</v>
      </c>
      <c r="E338" s="7" t="str">
        <f t="array" ref="E338">INDEX('raw data'!A:A,B338-2,1)</f>
        <v>Glikonos II,</v>
      </c>
      <c r="F338" s="6" t="str">
        <f t="array" ref="F338">INDEX('raw data'!A:A,B338-1,1)</f>
        <v>Kolonaki</v>
      </c>
      <c r="G338" s="6" t="str">
        <f t="array" ref="G338">INDEX('raw data'!A:A,B338+6,1)</f>
        <v>35 m²</v>
      </c>
      <c r="H338" s="25">
        <f ca="1">IFERROR(__xludf.DUMMYFUNCTION("split(G346,"" "")"),35)</f>
        <v>35</v>
      </c>
      <c r="I338" s="6" t="str">
        <f ca="1">IFERROR(__xludf.DUMMYFUNCTION("""COMPUTED_VALUE"""),"m²")</f>
        <v>m²</v>
      </c>
      <c r="J338" s="6">
        <f t="array" ref="J338">INDEX('raw data'!A:A,B338+4,1)</f>
        <v>1</v>
      </c>
      <c r="K338" s="25" t="str">
        <f t="array" ref="K338">INDEX('raw data'!A:A,B338+2,1)</f>
        <v>Studio</v>
      </c>
      <c r="L338" s="6" t="str">
        <f t="array" ref="L338">INDEX('raw data'!A:A,B338-1,1)</f>
        <v>Kolonaki</v>
      </c>
      <c r="M338" s="9">
        <f t="shared" ca="1" si="0"/>
        <v>17.142857142857142</v>
      </c>
      <c r="N338" s="6" t="str">
        <f t="shared" si="1"/>
        <v>Glikonos II, Kolonaki, Athens</v>
      </c>
      <c r="O338" s="6" t="str">
        <f t="array" ref="O338">INDEX('raw data'!A:A,B338+12,1)</f>
        <v>Available 24 Jun 2025</v>
      </c>
      <c r="P338" s="17">
        <v>45832</v>
      </c>
      <c r="Q338">
        <f>_xlfn.XLOOKUP(A338, locations!A:A, locations!F:F, "NULL")</f>
        <v>37.978641699999997</v>
      </c>
      <c r="R338">
        <f>_xlfn.XLOOKUP(A338, locations!A:A, locations!G:G, "Not found")</f>
        <v>23.7421136</v>
      </c>
    </row>
    <row r="339" spans="1:18" ht="13">
      <c r="A339" s="11" t="s">
        <v>1427</v>
      </c>
      <c r="B339" s="11">
        <f>MATCH(A339,'raw data'!A:A,0)</f>
        <v>16474</v>
      </c>
      <c r="C339" s="21">
        <f t="array" ref="C339">INDEX('raw data'!A:A,B339+8,1)</f>
        <v>900</v>
      </c>
      <c r="D339" s="7" t="str">
        <f t="array" ref="D339">INDEX('raw data'!A:A,B339+11,1)</f>
        <v>excl. utilities</v>
      </c>
      <c r="E339" s="7" t="str">
        <f t="array" ref="E339">INDEX('raw data'!A:A,B339-2,1)</f>
        <v>Kononos II,</v>
      </c>
      <c r="F339" s="6" t="str">
        <f t="array" ref="F339">INDEX('raw data'!A:A,B339-1,1)</f>
        <v>Pangrati</v>
      </c>
      <c r="G339" s="6" t="str">
        <f t="array" ref="G339">INDEX('raw data'!A:A,B339+6,1)</f>
        <v>75 m²</v>
      </c>
      <c r="H339" s="25">
        <f ca="1">IFERROR(__xludf.DUMMYFUNCTION("split(G347,"" "")"),75)</f>
        <v>75</v>
      </c>
      <c r="I339" s="6" t="str">
        <f ca="1">IFERROR(__xludf.DUMMYFUNCTION("""COMPUTED_VALUE"""),"m²")</f>
        <v>m²</v>
      </c>
      <c r="J339" s="6">
        <f t="array" ref="J339">INDEX('raw data'!A:A,B339+4,1)</f>
        <v>1</v>
      </c>
      <c r="K339" s="25">
        <f t="array" ref="K339">INDEX('raw data'!A:A,B339+2,1)</f>
        <v>2</v>
      </c>
      <c r="L339" s="6" t="str">
        <f t="array" ref="L339">INDEX('raw data'!A:A,B339-1,1)</f>
        <v>Pangrati</v>
      </c>
      <c r="M339" s="9">
        <f t="shared" ca="1" si="0"/>
        <v>12</v>
      </c>
      <c r="N339" s="6" t="str">
        <f t="shared" si="1"/>
        <v>Kononos II, Pangrati, Athens</v>
      </c>
      <c r="O339" s="6" t="str">
        <f t="array" ref="O339">INDEX('raw data'!A:A,B339+12,1)</f>
        <v>Available 24 Jun 2025</v>
      </c>
      <c r="P339" s="17">
        <v>45832</v>
      </c>
      <c r="Q339">
        <f>_xlfn.XLOOKUP(A339, locations!A:A, locations!F:F, "NULL")</f>
        <v>37.967195599999997</v>
      </c>
      <c r="R339">
        <f>_xlfn.XLOOKUP(A339, locations!A:A, locations!G:G, "Not found")</f>
        <v>23.753390899999999</v>
      </c>
    </row>
    <row r="340" spans="1:18" ht="13">
      <c r="A340" s="11" t="s">
        <v>1430</v>
      </c>
      <c r="B340" s="11">
        <f>MATCH(A340,'raw data'!A:A,0)</f>
        <v>16491</v>
      </c>
      <c r="C340" s="21">
        <f t="array" ref="C340">INDEX('raw data'!A:A,B340+8,1)</f>
        <v>1210</v>
      </c>
      <c r="D340" s="7" t="str">
        <f t="array" ref="D340">INDEX('raw data'!A:A,B340+11,1)</f>
        <v>excl. utilities</v>
      </c>
      <c r="E340" s="7" t="str">
        <f t="array" ref="E340">INDEX('raw data'!A:A,B340-2,1)</f>
        <v>Faethonos,</v>
      </c>
      <c r="F340" s="6" t="str">
        <f t="array" ref="F340">INDEX('raw data'!A:A,B340-1,1)</f>
        <v>Palaio Faliro</v>
      </c>
      <c r="G340" s="6" t="str">
        <f t="array" ref="G340">INDEX('raw data'!A:A,B340+6,1)</f>
        <v>100 m²</v>
      </c>
      <c r="H340" s="25">
        <f ca="1">IFERROR(__xludf.DUMMYFUNCTION("split(G348,"" "")"),100)</f>
        <v>100</v>
      </c>
      <c r="I340" s="6" t="str">
        <f ca="1">IFERROR(__xludf.DUMMYFUNCTION("""COMPUTED_VALUE"""),"m²")</f>
        <v>m²</v>
      </c>
      <c r="J340" s="6" t="str">
        <f t="array" ref="J340">INDEX('raw data'!A:A,B340+4,1)</f>
        <v>1, 1 WC</v>
      </c>
      <c r="K340" s="25">
        <f t="array" ref="K340">INDEX('raw data'!A:A,B340+2,1)</f>
        <v>2</v>
      </c>
      <c r="L340" s="6" t="str">
        <f t="array" ref="L340">INDEX('raw data'!A:A,B340-1,1)</f>
        <v>Palaio Faliro</v>
      </c>
      <c r="M340" s="9">
        <f t="shared" ca="1" si="0"/>
        <v>12.1</v>
      </c>
      <c r="N340" s="6" t="str">
        <f t="shared" si="1"/>
        <v>Faethonos, Palaio Faliro, Athens</v>
      </c>
      <c r="O340" s="6" t="str">
        <f t="array" ref="O340">INDEX('raw data'!A:A,B340+12,1)</f>
        <v>Available 24 Jun 2025</v>
      </c>
      <c r="P340" s="17">
        <v>45832</v>
      </c>
      <c r="Q340">
        <f>_xlfn.XLOOKUP(A340, locations!A:A, locations!F:F, "NULL")</f>
        <v>37.935546000000002</v>
      </c>
      <c r="R340">
        <f>_xlfn.XLOOKUP(A340, locations!A:A, locations!G:G, "Not found")</f>
        <v>23.697195099999998</v>
      </c>
    </row>
    <row r="341" spans="1:18" ht="13">
      <c r="A341" s="11" t="s">
        <v>1433</v>
      </c>
      <c r="B341" s="11">
        <f>MATCH(A341,'raw data'!A:A,0)</f>
        <v>16508</v>
      </c>
      <c r="C341" s="21">
        <f t="array" ref="C341">INDEX('raw data'!A:A,B341+8,1)</f>
        <v>1210</v>
      </c>
      <c r="D341" s="7" t="str">
        <f t="array" ref="D341">INDEX('raw data'!A:A,B341+11,1)</f>
        <v>excl. utilities</v>
      </c>
      <c r="E341" s="7" t="str">
        <f t="array" ref="E341">INDEX('raw data'!A:A,B341-2,1)</f>
        <v>Iakinthon,</v>
      </c>
      <c r="F341" s="6" t="str">
        <f t="array" ref="F341">INDEX('raw data'!A:A,B341-1,1)</f>
        <v>Chalandri</v>
      </c>
      <c r="G341" s="6" t="str">
        <f t="array" ref="G341">INDEX('raw data'!A:A,B341+6,1)</f>
        <v>90 m²</v>
      </c>
      <c r="H341" s="25">
        <f ca="1">IFERROR(__xludf.DUMMYFUNCTION("split(G349,"" "")"),90)</f>
        <v>90</v>
      </c>
      <c r="I341" s="6" t="str">
        <f ca="1">IFERROR(__xludf.DUMMYFUNCTION("""COMPUTED_VALUE"""),"m²")</f>
        <v>m²</v>
      </c>
      <c r="J341" s="6" t="str">
        <f t="array" ref="J341">INDEX('raw data'!A:A,B341+4,1)</f>
        <v>1, 1 WC</v>
      </c>
      <c r="K341" s="25">
        <f t="array" ref="K341">INDEX('raw data'!A:A,B341+2,1)</f>
        <v>2</v>
      </c>
      <c r="L341" s="6" t="str">
        <f t="array" ref="L341">INDEX('raw data'!A:A,B341-1,1)</f>
        <v>Chalandri</v>
      </c>
      <c r="M341" s="9">
        <f t="shared" ca="1" si="0"/>
        <v>13.444444444444445</v>
      </c>
      <c r="N341" s="6" t="str">
        <f t="shared" si="1"/>
        <v>Iakinthon, Chalandri, Athens</v>
      </c>
      <c r="O341" s="6" t="str">
        <f t="array" ref="O341">INDEX('raw data'!A:A,B341+12,1)</f>
        <v>Available 24 Jun 2025</v>
      </c>
      <c r="P341" s="17">
        <v>45832</v>
      </c>
      <c r="Q341">
        <f>_xlfn.XLOOKUP(A341, locations!A:A, locations!F:F, "NULL")</f>
        <v>38.003168000000002</v>
      </c>
      <c r="R341">
        <f>_xlfn.XLOOKUP(A341, locations!A:A, locations!G:G, "Not found")</f>
        <v>23.772108899999999</v>
      </c>
    </row>
    <row r="342" spans="1:18" ht="13">
      <c r="A342" s="11" t="s">
        <v>1436</v>
      </c>
      <c r="B342" s="11">
        <f>MATCH(A342,'raw data'!A:A,0)</f>
        <v>16525</v>
      </c>
      <c r="C342" s="21">
        <f t="array" ref="C342">INDEX('raw data'!A:A,B342+8,1)</f>
        <v>1270</v>
      </c>
      <c r="D342" s="7" t="str">
        <f t="array" ref="D342">INDEX('raw data'!A:A,B342+11,1)</f>
        <v>excl. utilities</v>
      </c>
      <c r="E342" s="7" t="str">
        <f t="array" ref="E342">INDEX('raw data'!A:A,B342-2,1)</f>
        <v>Konstantinoupoleos II,</v>
      </c>
      <c r="F342" s="6" t="str">
        <f t="array" ref="F342">INDEX('raw data'!A:A,B342-1,1)</f>
        <v>Nea Smyrni</v>
      </c>
      <c r="G342" s="6" t="str">
        <f t="array" ref="G342">INDEX('raw data'!A:A,B342+6,1)</f>
        <v>110 m²</v>
      </c>
      <c r="H342" s="25">
        <f ca="1">IFERROR(__xludf.DUMMYFUNCTION("split(G350,"" "")"),110)</f>
        <v>110</v>
      </c>
      <c r="I342" s="6" t="str">
        <f ca="1">IFERROR(__xludf.DUMMYFUNCTION("""COMPUTED_VALUE"""),"m²")</f>
        <v>m²</v>
      </c>
      <c r="J342" s="6">
        <f t="array" ref="J342">INDEX('raw data'!A:A,B342+4,1)</f>
        <v>2</v>
      </c>
      <c r="K342" s="25">
        <f t="array" ref="K342">INDEX('raw data'!A:A,B342+2,1)</f>
        <v>2</v>
      </c>
      <c r="L342" s="6" t="str">
        <f t="array" ref="L342">INDEX('raw data'!A:A,B342-1,1)</f>
        <v>Nea Smyrni</v>
      </c>
      <c r="M342" s="9">
        <f t="shared" ca="1" si="0"/>
        <v>11.545454545454545</v>
      </c>
      <c r="N342" s="6" t="str">
        <f t="shared" si="1"/>
        <v>Konstantinoupoleos II, Nea Smyrni, Athens</v>
      </c>
      <c r="O342" s="6" t="str">
        <f t="array" ref="O342">INDEX('raw data'!A:A,B342+12,1)</f>
        <v>Available 24 Jun 2025</v>
      </c>
      <c r="P342" s="17">
        <v>45832</v>
      </c>
      <c r="Q342">
        <f>_xlfn.XLOOKUP(A342, locations!A:A, locations!F:F, "NULL")</f>
        <v>37.951506000000002</v>
      </c>
      <c r="R342">
        <f>_xlfn.XLOOKUP(A342, locations!A:A, locations!G:G, "Not found")</f>
        <v>23.713049300000002</v>
      </c>
    </row>
    <row r="343" spans="1:18" ht="13">
      <c r="A343" s="11" t="s">
        <v>3455</v>
      </c>
      <c r="B343" s="11">
        <f>MATCH(A343,'raw data'!A:A,0)</f>
        <v>16542</v>
      </c>
      <c r="C343" s="21">
        <f t="array" ref="C343">INDEX('raw data'!A:A,B343+8,1)</f>
        <v>1430</v>
      </c>
      <c r="D343" s="7" t="str">
        <f t="array" ref="D343">INDEX('raw data'!A:A,B343+11,1)</f>
        <v>excl. utilities</v>
      </c>
      <c r="E343" s="7" t="str">
        <f t="array" ref="E343">INDEX('raw data'!A:A,B343-2,1)</f>
        <v>Spetson I,</v>
      </c>
      <c r="F343" s="6" t="str">
        <f t="array" ref="F343">INDEX('raw data'!A:A,B343-1,1)</f>
        <v>Marousi</v>
      </c>
      <c r="G343" s="6" t="str">
        <f t="array" ref="G343">INDEX('raw data'!A:A,B343+6,1)</f>
        <v>130 m²</v>
      </c>
      <c r="H343" s="25">
        <f ca="1">IFERROR(__xludf.DUMMYFUNCTION("split(G351,"" "")"),130)</f>
        <v>130</v>
      </c>
      <c r="I343" s="6" t="str">
        <f ca="1">IFERROR(__xludf.DUMMYFUNCTION("""COMPUTED_VALUE"""),"m²")</f>
        <v>m²</v>
      </c>
      <c r="J343" s="6">
        <f t="array" ref="J343">INDEX('raw data'!A:A,B343+4,1)</f>
        <v>2</v>
      </c>
      <c r="K343" s="25">
        <f t="array" ref="K343">INDEX('raw data'!A:A,B343+2,1)</f>
        <v>3</v>
      </c>
      <c r="L343" s="6" t="str">
        <f t="array" ref="L343">INDEX('raw data'!A:A,B343-1,1)</f>
        <v>Marousi</v>
      </c>
      <c r="M343" s="9">
        <f t="shared" ca="1" si="0"/>
        <v>11</v>
      </c>
      <c r="N343" s="6" t="str">
        <f t="shared" si="1"/>
        <v>Spetson I, Marousi, Athens</v>
      </c>
      <c r="O343" s="6" t="str">
        <f t="array" ref="O343">INDEX('raw data'!A:A,B343+12,1)</f>
        <v>Available 24 Jun 2025</v>
      </c>
      <c r="P343" s="17">
        <v>45832</v>
      </c>
      <c r="Q343">
        <f>_xlfn.XLOOKUP(A343, locations!A:A, locations!F:F, "NULL")</f>
        <v>37.9986575</v>
      </c>
      <c r="R343">
        <f>_xlfn.XLOOKUP(A343, locations!A:A, locations!G:G, "Not found")</f>
        <v>23.7396885</v>
      </c>
    </row>
    <row r="344" spans="1:18" ht="13">
      <c r="A344" s="11" t="s">
        <v>3458</v>
      </c>
      <c r="B344" s="11">
        <f>MATCH(A344,'raw data'!A:A,0)</f>
        <v>16559</v>
      </c>
      <c r="C344" s="21">
        <f t="array" ref="C344">INDEX('raw data'!A:A,B344+8,1)</f>
        <v>1720</v>
      </c>
      <c r="D344" s="7" t="str">
        <f t="array" ref="D344">INDEX('raw data'!A:A,B344+11,1)</f>
        <v>excl. utilities</v>
      </c>
      <c r="E344" s="7" t="str">
        <f t="array" ref="E344">INDEX('raw data'!A:A,B344-2,1)</f>
        <v>Olimpou II,</v>
      </c>
      <c r="F344" s="6" t="str">
        <f t="array" ref="F344">INDEX('raw data'!A:A,B344-1,1)</f>
        <v>Chalandri</v>
      </c>
      <c r="G344" s="6" t="str">
        <f t="array" ref="G344">INDEX('raw data'!A:A,B344+6,1)</f>
        <v>126 m²</v>
      </c>
      <c r="H344" s="25">
        <f ca="1">IFERROR(__xludf.DUMMYFUNCTION("split(G352,"" "")"),126)</f>
        <v>126</v>
      </c>
      <c r="I344" s="6" t="str">
        <f ca="1">IFERROR(__xludf.DUMMYFUNCTION("""COMPUTED_VALUE"""),"m²")</f>
        <v>m²</v>
      </c>
      <c r="J344" s="6" t="str">
        <f t="array" ref="J344">INDEX('raw data'!A:A,B344+4,1)</f>
        <v>1, 1 WC</v>
      </c>
      <c r="K344" s="25">
        <f t="array" ref="K344">INDEX('raw data'!A:A,B344+2,1)</f>
        <v>3</v>
      </c>
      <c r="L344" s="6" t="str">
        <f t="array" ref="L344">INDEX('raw data'!A:A,B344-1,1)</f>
        <v>Chalandri</v>
      </c>
      <c r="M344" s="9">
        <f t="shared" ca="1" si="0"/>
        <v>13.65079365079365</v>
      </c>
      <c r="N344" s="6" t="str">
        <f t="shared" si="1"/>
        <v>Olimpou II, Chalandri, Athens</v>
      </c>
      <c r="O344" s="6" t="str">
        <f t="array" ref="O344">INDEX('raw data'!A:A,B344+12,1)</f>
        <v>Available 24 Jun 2025</v>
      </c>
      <c r="P344" s="17">
        <v>45832</v>
      </c>
      <c r="Q344">
        <f>_xlfn.XLOOKUP(A344, locations!A:A, locations!F:F, "NULL")</f>
        <v>38.035398000000001</v>
      </c>
      <c r="R344">
        <f>_xlfn.XLOOKUP(A344, locations!A:A, locations!G:G, "Not found")</f>
        <v>23.843299699999999</v>
      </c>
    </row>
    <row r="345" spans="1:18" ht="13">
      <c r="A345" s="11" t="s">
        <v>4663</v>
      </c>
      <c r="B345" s="11">
        <f>MATCH(A345,'raw data'!A:A,0)</f>
        <v>16576</v>
      </c>
      <c r="C345" s="21">
        <f t="array" ref="C345">INDEX('raw data'!A:A,B345+8,1)</f>
        <v>2320</v>
      </c>
      <c r="D345" s="7" t="str">
        <f t="array" ref="D345">INDEX('raw data'!A:A,B345+11,1)</f>
        <v>excl. utilities</v>
      </c>
      <c r="E345" s="7" t="str">
        <f t="array" ref="E345">INDEX('raw data'!A:A,B345-2,1)</f>
        <v>Agias Paraskevis,</v>
      </c>
      <c r="F345" s="6" t="str">
        <f t="array" ref="F345">INDEX('raw data'!A:A,B345-1,1)</f>
        <v>Kifisia</v>
      </c>
      <c r="G345" s="6" t="str">
        <f t="array" ref="G345">INDEX('raw data'!A:A,B345+6,1)</f>
        <v>320 m²</v>
      </c>
      <c r="H345" s="25">
        <f ca="1">IFERROR(__xludf.DUMMYFUNCTION("split(G353,"" "")"),320)</f>
        <v>320</v>
      </c>
      <c r="I345" s="6" t="str">
        <f ca="1">IFERROR(__xludf.DUMMYFUNCTION("""COMPUTED_VALUE"""),"m²")</f>
        <v>m²</v>
      </c>
      <c r="J345" s="6" t="str">
        <f t="array" ref="J345">INDEX('raw data'!A:A,B345+4,1)</f>
        <v>3, 1 WC</v>
      </c>
      <c r="K345" s="25">
        <f t="array" ref="K345">INDEX('raw data'!A:A,B345+2,1)</f>
        <v>5</v>
      </c>
      <c r="L345" s="6" t="str">
        <f t="array" ref="L345">INDEX('raw data'!A:A,B345-1,1)</f>
        <v>Kifisia</v>
      </c>
      <c r="M345" s="9">
        <f t="shared" ca="1" si="0"/>
        <v>7.25</v>
      </c>
      <c r="N345" s="6" t="str">
        <f t="shared" si="1"/>
        <v>Agias Paraskevis, Kifisia, Athens</v>
      </c>
      <c r="O345" s="6" t="str">
        <f t="array" ref="O345">INDEX('raw data'!A:A,B345+12,1)</f>
        <v>Available 24 Jun 2025</v>
      </c>
      <c r="P345" s="17">
        <v>45832</v>
      </c>
      <c r="Q345">
        <f>_xlfn.XLOOKUP(A345, locations!A:A, locations!F:F, "NULL")</f>
        <v>38.010627300000003</v>
      </c>
      <c r="R345">
        <f>_xlfn.XLOOKUP(A345, locations!A:A, locations!G:G, "Not found")</f>
        <v>23.731326200000002</v>
      </c>
    </row>
    <row r="346" spans="1:18" ht="13">
      <c r="A346" s="11" t="s">
        <v>1439</v>
      </c>
      <c r="B346" s="11">
        <f>MATCH(A346,'raw data'!A:A,0)</f>
        <v>18095</v>
      </c>
      <c r="C346" s="21">
        <f t="array" ref="C346">INDEX('raw data'!A:A,B346+8,1)</f>
        <v>1190</v>
      </c>
      <c r="D346" s="7" t="str">
        <f t="array" ref="D346">INDEX('raw data'!A:A,B346+11,1)</f>
        <v>excl. utilities</v>
      </c>
      <c r="E346" s="7" t="str">
        <f t="array" ref="E346">INDEX('raw data'!A:A,B346-2,1)</f>
        <v>Ifikratous II,</v>
      </c>
      <c r="F346" s="6" t="str">
        <f t="array" ref="F346">INDEX('raw data'!A:A,B346-1,1)</f>
        <v>Pangrati</v>
      </c>
      <c r="G346" s="6" t="str">
        <f t="array" ref="G346">INDEX('raw data'!A:A,B346+6,1)</f>
        <v>95 m²</v>
      </c>
      <c r="H346" s="25">
        <f ca="1">IFERROR(__xludf.DUMMYFUNCTION("split(G354,"" "")"),95)</f>
        <v>95</v>
      </c>
      <c r="I346" s="6" t="str">
        <f ca="1">IFERROR(__xludf.DUMMYFUNCTION("""COMPUTED_VALUE"""),"m²")</f>
        <v>m²</v>
      </c>
      <c r="J346" s="6">
        <f t="array" ref="J346">INDEX('raw data'!A:A,B346+4,1)</f>
        <v>1</v>
      </c>
      <c r="K346" s="25">
        <f t="array" ref="K346">INDEX('raw data'!A:A,B346+2,1)</f>
        <v>2</v>
      </c>
      <c r="L346" s="6" t="str">
        <f t="array" ref="L346">INDEX('raw data'!A:A,B346-1,1)</f>
        <v>Pangrati</v>
      </c>
      <c r="M346" s="9">
        <f t="shared" ca="1" si="0"/>
        <v>12.526315789473685</v>
      </c>
      <c r="N346" s="6" t="str">
        <f t="shared" si="1"/>
        <v>Ifikratous II, Pangrati, Athens</v>
      </c>
      <c r="O346" s="6" t="str">
        <f t="array" ref="O346">INDEX('raw data'!A:A,B346+12,1)</f>
        <v>Available 24 Jul 2025</v>
      </c>
      <c r="P346" s="17">
        <v>45862</v>
      </c>
      <c r="Q346">
        <f>_xlfn.XLOOKUP(A346, locations!A:A, locations!F:F, "NULL")</f>
        <v>37.966065299999997</v>
      </c>
      <c r="R346">
        <f>_xlfn.XLOOKUP(A346, locations!A:A, locations!G:G, "Not found")</f>
        <v>23.751325900000001</v>
      </c>
    </row>
    <row r="347" spans="1:18" ht="13">
      <c r="A347" s="11" t="s">
        <v>1442</v>
      </c>
      <c r="B347" s="11">
        <f>MATCH(A347,'raw data'!A:A,0)</f>
        <v>7966</v>
      </c>
      <c r="C347" s="21">
        <f t="array" ref="C347">INDEX('raw data'!A:A,B347+8,1)</f>
        <v>1290</v>
      </c>
      <c r="D347" s="7" t="str">
        <f t="array" ref="D347">INDEX('raw data'!A:A,B347+11,1)</f>
        <v>excl. utilities</v>
      </c>
      <c r="E347" s="7" t="str">
        <f t="array" ref="E347">INDEX('raw data'!A:A,B347-2,1)</f>
        <v>Proteos II,</v>
      </c>
      <c r="F347" s="6" t="str">
        <f t="array" ref="F347">INDEX('raw data'!A:A,B347-1,1)</f>
        <v>Palaio Faliro</v>
      </c>
      <c r="G347" s="6" t="str">
        <f t="array" ref="G347">INDEX('raw data'!A:A,B347+6,1)</f>
        <v>100 m²</v>
      </c>
      <c r="H347" s="25">
        <f ca="1">IFERROR(__xludf.DUMMYFUNCTION("split(G355,"" "")"),100)</f>
        <v>100</v>
      </c>
      <c r="I347" s="6" t="str">
        <f ca="1">IFERROR(__xludf.DUMMYFUNCTION("""COMPUTED_VALUE"""),"m²")</f>
        <v>m²</v>
      </c>
      <c r="J347" s="6" t="str">
        <f t="array" ref="J347">INDEX('raw data'!A:A,B347+4,1)</f>
        <v>1, 1 WC</v>
      </c>
      <c r="K347" s="25">
        <f t="array" ref="K347">INDEX('raw data'!A:A,B347+2,1)</f>
        <v>2</v>
      </c>
      <c r="L347" s="6" t="str">
        <f t="array" ref="L347">INDEX('raw data'!A:A,B347-1,1)</f>
        <v>Palaio Faliro</v>
      </c>
      <c r="M347" s="9">
        <f t="shared" ca="1" si="0"/>
        <v>12.9</v>
      </c>
      <c r="N347" s="6" t="str">
        <f t="shared" si="1"/>
        <v>Proteos II, Palaio Faliro, Athens</v>
      </c>
      <c r="O347" s="6" t="str">
        <f t="array" ref="O347">INDEX('raw data'!A:A,B347+12,1)</f>
        <v>Available 24 Jan 2025</v>
      </c>
      <c r="P347" s="17">
        <v>45681</v>
      </c>
      <c r="Q347">
        <f>_xlfn.XLOOKUP(A347, locations!A:A, locations!F:F, "NULL")</f>
        <v>37.928368499999998</v>
      </c>
      <c r="R347">
        <f>_xlfn.XLOOKUP(A347, locations!A:A, locations!G:G, "Not found")</f>
        <v>23.695215399999999</v>
      </c>
    </row>
    <row r="348" spans="1:18" ht="13">
      <c r="A348" s="11" t="s">
        <v>3461</v>
      </c>
      <c r="B348" s="11">
        <f>MATCH(A348,'raw data'!A:A,0)</f>
        <v>7983</v>
      </c>
      <c r="C348" s="21">
        <f t="array" ref="C348">INDEX('raw data'!A:A,B348+8,1)</f>
        <v>1630</v>
      </c>
      <c r="D348" s="7" t="str">
        <f t="array" ref="D348">INDEX('raw data'!A:A,B348+11,1)</f>
        <v>excl. utilities</v>
      </c>
      <c r="E348" s="7" t="str">
        <f t="array" ref="E348">INDEX('raw data'!A:A,B348-2,1)</f>
        <v>Amarisias Artemidos I,</v>
      </c>
      <c r="F348" s="6" t="str">
        <f t="array" ref="F348">INDEX('raw data'!A:A,B348-1,1)</f>
        <v>Marousi</v>
      </c>
      <c r="G348" s="6" t="str">
        <f t="array" ref="G348">INDEX('raw data'!A:A,B348+6,1)</f>
        <v>155 m²</v>
      </c>
      <c r="H348" s="25">
        <f ca="1">IFERROR(__xludf.DUMMYFUNCTION("split(G356,"" "")"),155)</f>
        <v>155</v>
      </c>
      <c r="I348" s="6" t="str">
        <f ca="1">IFERROR(__xludf.DUMMYFUNCTION("""COMPUTED_VALUE"""),"m²")</f>
        <v>m²</v>
      </c>
      <c r="J348" s="6" t="str">
        <f t="array" ref="J348">INDEX('raw data'!A:A,B348+4,1)</f>
        <v>2, 1 WC</v>
      </c>
      <c r="K348" s="25">
        <f t="array" ref="K348">INDEX('raw data'!A:A,B348+2,1)</f>
        <v>3</v>
      </c>
      <c r="L348" s="6" t="str">
        <f t="array" ref="L348">INDEX('raw data'!A:A,B348-1,1)</f>
        <v>Marousi</v>
      </c>
      <c r="M348" s="9">
        <f t="shared" ca="1" si="0"/>
        <v>10.516129032258064</v>
      </c>
      <c r="N348" s="6" t="str">
        <f t="shared" si="1"/>
        <v>Amarisias Artemidos I, Marousi, Athens</v>
      </c>
      <c r="O348" s="6" t="str">
        <f t="array" ref="O348">INDEX('raw data'!A:A,B348+12,1)</f>
        <v>Available 24 Jan 2025</v>
      </c>
      <c r="P348" s="17">
        <v>45681</v>
      </c>
      <c r="Q348">
        <f>_xlfn.XLOOKUP(A348, locations!A:A, locations!F:F, "NULL")</f>
        <v>38.039844700000003</v>
      </c>
      <c r="R348">
        <f>_xlfn.XLOOKUP(A348, locations!A:A, locations!G:G, "Not found")</f>
        <v>23.7940985</v>
      </c>
    </row>
    <row r="349" spans="1:18" ht="13">
      <c r="A349" s="11" t="s">
        <v>1445</v>
      </c>
      <c r="B349" s="11">
        <f>MATCH(A349,'raw data'!A:A,0)</f>
        <v>9917</v>
      </c>
      <c r="C349" s="21">
        <f t="array" ref="C349">INDEX('raw data'!A:A,B349+8,1)</f>
        <v>1110</v>
      </c>
      <c r="D349" s="7" t="str">
        <f t="array" ref="D349">INDEX('raw data'!A:A,B349+11,1)</f>
        <v>excl. utilities</v>
      </c>
      <c r="E349" s="7" t="str">
        <f t="array" ref="E349">INDEX('raw data'!A:A,B349-2,1)</f>
        <v>Doganis VIII,</v>
      </c>
      <c r="F349" s="6" t="str">
        <f t="array" ref="F349">INDEX('raw data'!A:A,B349-1,1)</f>
        <v>Piraeus</v>
      </c>
      <c r="G349" s="6" t="str">
        <f t="array" ref="G349">INDEX('raw data'!A:A,B349+6,1)</f>
        <v>76 m²</v>
      </c>
      <c r="H349" s="25">
        <f ca="1">IFERROR(__xludf.DUMMYFUNCTION("split(G357,"" "")"),76)</f>
        <v>76</v>
      </c>
      <c r="I349" s="6" t="str">
        <f ca="1">IFERROR(__xludf.DUMMYFUNCTION("""COMPUTED_VALUE"""),"m²")</f>
        <v>m²</v>
      </c>
      <c r="J349" s="6">
        <f t="array" ref="J349">INDEX('raw data'!A:A,B349+4,1)</f>
        <v>1</v>
      </c>
      <c r="K349" s="25">
        <f t="array" ref="K349">INDEX('raw data'!A:A,B349+2,1)</f>
        <v>2</v>
      </c>
      <c r="L349" s="6" t="str">
        <f t="array" ref="L349">INDEX('raw data'!A:A,B349-1,1)</f>
        <v>Piraeus</v>
      </c>
      <c r="M349" s="9">
        <f t="shared" ca="1" si="0"/>
        <v>14.605263157894736</v>
      </c>
      <c r="N349" s="6" t="str">
        <f t="shared" si="1"/>
        <v>Doganis VIII, Piraeus, Athens</v>
      </c>
      <c r="O349" s="6" t="str">
        <f t="array" ref="O349">INDEX('raw data'!A:A,B349+12,1)</f>
        <v>Available 24 Feb 2025</v>
      </c>
      <c r="P349" s="17">
        <v>45712</v>
      </c>
      <c r="Q349">
        <f>_xlfn.XLOOKUP(A349, locations!A:A, locations!F:F, "NULL")</f>
        <v>37.9562095</v>
      </c>
      <c r="R349">
        <f>_xlfn.XLOOKUP(A349, locations!A:A, locations!G:G, "Not found")</f>
        <v>23.632515699999999</v>
      </c>
    </row>
    <row r="350" spans="1:18" ht="13">
      <c r="A350" s="11" t="s">
        <v>1448</v>
      </c>
      <c r="B350" s="11">
        <f>MATCH(A350,'raw data'!A:A,0)</f>
        <v>4702</v>
      </c>
      <c r="C350" s="21">
        <f t="array" ref="C350">INDEX('raw data'!A:A,B350+8,1)</f>
        <v>740</v>
      </c>
      <c r="D350" s="7" t="str">
        <f t="array" ref="D350">INDEX('raw data'!A:A,B350+11,1)</f>
        <v>excl. utilities</v>
      </c>
      <c r="E350" s="7" t="str">
        <f t="array" ref="E350">INDEX('raw data'!A:A,B350-2,1)</f>
        <v>Evrou VI,</v>
      </c>
      <c r="F350" s="6" t="str">
        <f t="array" ref="F350">INDEX('raw data'!A:A,B350-1,1)</f>
        <v>Ampelokipoi</v>
      </c>
      <c r="G350" s="6" t="str">
        <f t="array" ref="G350">INDEX('raw data'!A:A,B350+6,1)</f>
        <v>60 m²</v>
      </c>
      <c r="H350" s="25">
        <f ca="1">IFERROR(__xludf.DUMMYFUNCTION("split(G358,"" "")"),60)</f>
        <v>60</v>
      </c>
      <c r="I350" s="6" t="str">
        <f ca="1">IFERROR(__xludf.DUMMYFUNCTION("""COMPUTED_VALUE"""),"m²")</f>
        <v>m²</v>
      </c>
      <c r="J350" s="6">
        <f t="array" ref="J350">INDEX('raw data'!A:A,B350+4,1)</f>
        <v>1</v>
      </c>
      <c r="K350" s="25">
        <f t="array" ref="K350">INDEX('raw data'!A:A,B350+2,1)</f>
        <v>2</v>
      </c>
      <c r="L350" s="6" t="str">
        <f t="array" ref="L350">INDEX('raw data'!A:A,B350-1,1)</f>
        <v>Ampelokipoi</v>
      </c>
      <c r="M350" s="9">
        <f t="shared" ca="1" si="0"/>
        <v>12.333333333333334</v>
      </c>
      <c r="N350" s="6" t="str">
        <f t="shared" si="1"/>
        <v>Evrou VI, Ampelokipoi, Athens</v>
      </c>
      <c r="O350" s="6" t="str">
        <f t="array" ref="O350">INDEX('raw data'!A:A,B350+12,1)</f>
        <v>Available 24 Dec 2024</v>
      </c>
      <c r="P350" s="17">
        <v>45650</v>
      </c>
      <c r="Q350">
        <f>_xlfn.XLOOKUP(A350, locations!A:A, locations!F:F, "NULL")</f>
        <v>37.983082400000001</v>
      </c>
      <c r="R350">
        <f>_xlfn.XLOOKUP(A350, locations!A:A, locations!G:G, "Not found")</f>
        <v>23.759952999999999</v>
      </c>
    </row>
    <row r="351" spans="1:18" ht="13">
      <c r="A351" s="11" t="s">
        <v>305</v>
      </c>
      <c r="B351" s="11">
        <f>MATCH(A351,'raw data'!A:A,0)</f>
        <v>4719</v>
      </c>
      <c r="C351" s="21">
        <f t="array" ref="C351">INDEX('raw data'!A:A,B351+8,1)</f>
        <v>1060</v>
      </c>
      <c r="D351" s="7" t="str">
        <f t="array" ref="D351">INDEX('raw data'!A:A,B351+11,1)</f>
        <v>excl. utilities</v>
      </c>
      <c r="E351" s="7" t="str">
        <f t="array" ref="E351">INDEX('raw data'!A:A,B351-2,1)</f>
        <v>Fokilidou II,</v>
      </c>
      <c r="F351" s="6" t="str">
        <f t="array" ref="F351">INDEX('raw data'!A:A,B351-1,1)</f>
        <v>Kolonaki</v>
      </c>
      <c r="G351" s="6" t="str">
        <f t="array" ref="G351">INDEX('raw data'!A:A,B351+6,1)</f>
        <v>60 m²</v>
      </c>
      <c r="H351" s="25">
        <f ca="1">IFERROR(__xludf.DUMMYFUNCTION("split(G359,"" "")"),60)</f>
        <v>60</v>
      </c>
      <c r="I351" s="6" t="str">
        <f ca="1">IFERROR(__xludf.DUMMYFUNCTION("""COMPUTED_VALUE"""),"m²")</f>
        <v>m²</v>
      </c>
      <c r="J351" s="6">
        <f t="array" ref="J351">INDEX('raw data'!A:A,B351+4,1)</f>
        <v>1</v>
      </c>
      <c r="K351" s="25">
        <f t="array" ref="K351">INDEX('raw data'!A:A,B351+2,1)</f>
        <v>1</v>
      </c>
      <c r="L351" s="6" t="str">
        <f t="array" ref="L351">INDEX('raw data'!A:A,B351-1,1)</f>
        <v>Kolonaki</v>
      </c>
      <c r="M351" s="9">
        <f t="shared" ca="1" si="0"/>
        <v>17.666666666666668</v>
      </c>
      <c r="N351" s="6" t="str">
        <f t="shared" si="1"/>
        <v>Fokilidou II, Kolonaki, Athens</v>
      </c>
      <c r="O351" s="6" t="str">
        <f t="array" ref="O351">INDEX('raw data'!A:A,B351+12,1)</f>
        <v>Available 24 Dec 2024</v>
      </c>
      <c r="P351" s="17">
        <v>45650</v>
      </c>
      <c r="Q351">
        <f>_xlfn.XLOOKUP(A351, locations!A:A, locations!F:F, "NULL")</f>
        <v>37.979504200000001</v>
      </c>
      <c r="R351">
        <f>_xlfn.XLOOKUP(A351, locations!A:A, locations!G:G, "Not found")</f>
        <v>23.740592800000002</v>
      </c>
    </row>
    <row r="352" spans="1:18" ht="13">
      <c r="A352" s="11" t="s">
        <v>1451</v>
      </c>
      <c r="B352" s="11">
        <f>MATCH(A352,'raw data'!A:A,0)</f>
        <v>4736</v>
      </c>
      <c r="C352" s="21">
        <f t="array" ref="C352">INDEX('raw data'!A:A,B352+8,1)</f>
        <v>1140</v>
      </c>
      <c r="D352" s="7" t="str">
        <f t="array" ref="D352">INDEX('raw data'!A:A,B352+11,1)</f>
        <v>excl. utilities</v>
      </c>
      <c r="E352" s="7" t="str">
        <f t="array" ref="E352">INDEX('raw data'!A:A,B352-2,1)</f>
        <v>Patriarchou Ioakim III,</v>
      </c>
      <c r="F352" s="6" t="str">
        <f t="array" ref="F352">INDEX('raw data'!A:A,B352-1,1)</f>
        <v>Kolonaki</v>
      </c>
      <c r="G352" s="6" t="str">
        <f t="array" ref="G352">INDEX('raw data'!A:A,B352+6,1)</f>
        <v>70 m²</v>
      </c>
      <c r="H352" s="25">
        <f ca="1">IFERROR(__xludf.DUMMYFUNCTION("split(G360,"" "")"),70)</f>
        <v>70</v>
      </c>
      <c r="I352" s="6" t="str">
        <f ca="1">IFERROR(__xludf.DUMMYFUNCTION("""COMPUTED_VALUE"""),"m²")</f>
        <v>m²</v>
      </c>
      <c r="J352" s="6">
        <f t="array" ref="J352">INDEX('raw data'!A:A,B352+4,1)</f>
        <v>2</v>
      </c>
      <c r="K352" s="25">
        <f t="array" ref="K352">INDEX('raw data'!A:A,B352+2,1)</f>
        <v>2</v>
      </c>
      <c r="L352" s="6" t="str">
        <f t="array" ref="L352">INDEX('raw data'!A:A,B352-1,1)</f>
        <v>Kolonaki</v>
      </c>
      <c r="M352" s="9">
        <f t="shared" ca="1" si="0"/>
        <v>16.285714285714285</v>
      </c>
      <c r="N352" s="6" t="str">
        <f t="shared" si="1"/>
        <v>Patriarchou Ioakim III, Kolonaki, Athens</v>
      </c>
      <c r="O352" s="6" t="str">
        <f t="array" ref="O352">INDEX('raw data'!A:A,B352+12,1)</f>
        <v>Available 24 Dec 2024</v>
      </c>
      <c r="P352" s="17">
        <v>45650</v>
      </c>
      <c r="Q352">
        <f>_xlfn.XLOOKUP(A352, locations!A:A, locations!F:F, "NULL")</f>
        <v>37.977943000000003</v>
      </c>
      <c r="R352">
        <f>_xlfn.XLOOKUP(A352, locations!A:A, locations!G:G, "Not found")</f>
        <v>23.7437094</v>
      </c>
    </row>
    <row r="353" spans="1:18" ht="13">
      <c r="A353" s="11" t="s">
        <v>3464</v>
      </c>
      <c r="B353" s="11">
        <f>MATCH(A353,'raw data'!A:A,0)</f>
        <v>4753</v>
      </c>
      <c r="C353" s="21">
        <f t="array" ref="C353">INDEX('raw data'!A:A,B353+8,1)</f>
        <v>1160</v>
      </c>
      <c r="D353" s="7" t="str">
        <f t="array" ref="D353">INDEX('raw data'!A:A,B353+11,1)</f>
        <v>excl. utilities</v>
      </c>
      <c r="E353" s="7" t="str">
        <f t="array" ref="E353">INDEX('raw data'!A:A,B353-2,1)</f>
        <v>Fthiotidos ΙΙ,</v>
      </c>
      <c r="F353" s="6" t="str">
        <f t="array" ref="F353">INDEX('raw data'!A:A,B353-1,1)</f>
        <v>Ampelokipoi</v>
      </c>
      <c r="G353" s="6" t="str">
        <f t="array" ref="G353">INDEX('raw data'!A:A,B353+6,1)</f>
        <v>125 m²</v>
      </c>
      <c r="H353" s="25">
        <f ca="1">IFERROR(__xludf.DUMMYFUNCTION("split(G361,"" "")"),125)</f>
        <v>125</v>
      </c>
      <c r="I353" s="6" t="str">
        <f ca="1">IFERROR(__xludf.DUMMYFUNCTION("""COMPUTED_VALUE"""),"m²")</f>
        <v>m²</v>
      </c>
      <c r="J353" s="6" t="str">
        <f t="array" ref="J353">INDEX('raw data'!A:A,B353+4,1)</f>
        <v>1, 1 WC</v>
      </c>
      <c r="K353" s="25">
        <f t="array" ref="K353">INDEX('raw data'!A:A,B353+2,1)</f>
        <v>3</v>
      </c>
      <c r="L353" s="6" t="str">
        <f t="array" ref="L353">INDEX('raw data'!A:A,B353-1,1)</f>
        <v>Ampelokipoi</v>
      </c>
      <c r="M353" s="9">
        <f t="shared" ca="1" si="0"/>
        <v>9.2799999999999994</v>
      </c>
      <c r="N353" s="6" t="str">
        <f t="shared" si="1"/>
        <v>Fthiotidos ΙΙ, Ampelokipoi, Athens</v>
      </c>
      <c r="O353" s="6" t="str">
        <f t="array" ref="O353">INDEX('raw data'!A:A,B353+12,1)</f>
        <v>Available 24 Dec 2024</v>
      </c>
      <c r="P353" s="17">
        <v>45650</v>
      </c>
      <c r="Q353">
        <f>_xlfn.XLOOKUP(A353, locations!A:A, locations!F:F, "NULL")</f>
        <v>37.990271900000003</v>
      </c>
      <c r="R353">
        <f>_xlfn.XLOOKUP(A353, locations!A:A, locations!G:G, "Not found")</f>
        <v>23.760103000000001</v>
      </c>
    </row>
    <row r="354" spans="1:18" ht="13">
      <c r="A354" s="11" t="s">
        <v>1454</v>
      </c>
      <c r="B354" s="11">
        <f>MATCH(A354,'raw data'!A:A,0)</f>
        <v>4770</v>
      </c>
      <c r="C354" s="21">
        <f t="array" ref="C354">INDEX('raw data'!A:A,B354+8,1)</f>
        <v>1200</v>
      </c>
      <c r="D354" s="7" t="str">
        <f t="array" ref="D354">INDEX('raw data'!A:A,B354+11,1)</f>
        <v>excl. utilities</v>
      </c>
      <c r="E354" s="7" t="str">
        <f t="array" ref="E354">INDEX('raw data'!A:A,B354-2,1)</f>
        <v>Dimitriou Gounari XXI,</v>
      </c>
      <c r="F354" s="6" t="str">
        <f t="array" ref="F354">INDEX('raw data'!A:A,B354-1,1)</f>
        <v>Agia Paraskevi</v>
      </c>
      <c r="G354" s="6" t="str">
        <f t="array" ref="G354">INDEX('raw data'!A:A,B354+6,1)</f>
        <v>84 m²</v>
      </c>
      <c r="H354" s="25">
        <f ca="1">IFERROR(__xludf.DUMMYFUNCTION("split(G362,"" "")"),84)</f>
        <v>84</v>
      </c>
      <c r="I354" s="6" t="str">
        <f ca="1">IFERROR(__xludf.DUMMYFUNCTION("""COMPUTED_VALUE"""),"m²")</f>
        <v>m²</v>
      </c>
      <c r="J354" s="6" t="str">
        <f t="array" ref="J354">INDEX('raw data'!A:A,B354+4,1)</f>
        <v>1, 1 WC</v>
      </c>
      <c r="K354" s="25">
        <f t="array" ref="K354">INDEX('raw data'!A:A,B354+2,1)</f>
        <v>2</v>
      </c>
      <c r="L354" s="6" t="str">
        <f t="array" ref="L354">INDEX('raw data'!A:A,B354-1,1)</f>
        <v>Agia Paraskevi</v>
      </c>
      <c r="M354" s="9">
        <f t="shared" ca="1" si="0"/>
        <v>14.285714285714286</v>
      </c>
      <c r="N354" s="6" t="str">
        <f t="shared" si="1"/>
        <v>Dimitriou Gounari XXI, Agia Paraskevi, Athens</v>
      </c>
      <c r="O354" s="6" t="str">
        <f t="array" ref="O354">INDEX('raw data'!A:A,B354+12,1)</f>
        <v>Available 24 Dec 2024</v>
      </c>
      <c r="P354" s="17">
        <v>45650</v>
      </c>
      <c r="Q354">
        <f>_xlfn.XLOOKUP(A354, locations!A:A, locations!F:F, "NULL")</f>
        <v>38.014966999999999</v>
      </c>
      <c r="R354">
        <f>_xlfn.XLOOKUP(A354, locations!A:A, locations!G:G, "Not found")</f>
        <v>23.822489300000001</v>
      </c>
    </row>
    <row r="355" spans="1:18" ht="13">
      <c r="A355" s="11" t="s">
        <v>1457</v>
      </c>
      <c r="B355" s="11">
        <f>MATCH(A355,'raw data'!A:A,0)</f>
        <v>4787</v>
      </c>
      <c r="C355" s="21">
        <f t="array" ref="C355">INDEX('raw data'!A:A,B355+8,1)</f>
        <v>1240</v>
      </c>
      <c r="D355" s="7" t="str">
        <f t="array" ref="D355">INDEX('raw data'!A:A,B355+11,1)</f>
        <v>excl. utilities</v>
      </c>
      <c r="E355" s="7" t="str">
        <f t="array" ref="E355">INDEX('raw data'!A:A,B355-2,1)</f>
        <v>Dimitriou Gounari XXIV,</v>
      </c>
      <c r="F355" s="6" t="str">
        <f t="array" ref="F355">INDEX('raw data'!A:A,B355-1,1)</f>
        <v>Agia Paraskevi</v>
      </c>
      <c r="G355" s="6" t="str">
        <f t="array" ref="G355">INDEX('raw data'!A:A,B355+6,1)</f>
        <v>83 m²</v>
      </c>
      <c r="H355" s="25">
        <f ca="1">IFERROR(__xludf.DUMMYFUNCTION("split(G363,"" "")"),83)</f>
        <v>83</v>
      </c>
      <c r="I355" s="6" t="str">
        <f ca="1">IFERROR(__xludf.DUMMYFUNCTION("""COMPUTED_VALUE"""),"m²")</f>
        <v>m²</v>
      </c>
      <c r="J355" s="6" t="str">
        <f t="array" ref="J355">INDEX('raw data'!A:A,B355+4,1)</f>
        <v>1, 1 WC</v>
      </c>
      <c r="K355" s="25">
        <f t="array" ref="K355">INDEX('raw data'!A:A,B355+2,1)</f>
        <v>2</v>
      </c>
      <c r="L355" s="6" t="str">
        <f t="array" ref="L355">INDEX('raw data'!A:A,B355-1,1)</f>
        <v>Agia Paraskevi</v>
      </c>
      <c r="M355" s="9">
        <f t="shared" ca="1" si="0"/>
        <v>14.939759036144578</v>
      </c>
      <c r="N355" s="6" t="str">
        <f t="shared" si="1"/>
        <v>Dimitriou Gounari XXIV, Agia Paraskevi, Athens</v>
      </c>
      <c r="O355" s="6" t="str">
        <f t="array" ref="O355">INDEX('raw data'!A:A,B355+12,1)</f>
        <v>Available 24 Dec 2024</v>
      </c>
      <c r="P355" s="17">
        <v>45650</v>
      </c>
      <c r="Q355">
        <f>_xlfn.XLOOKUP(A355, locations!A:A, locations!F:F, "NULL")</f>
        <v>38.014966999999999</v>
      </c>
      <c r="R355">
        <f>_xlfn.XLOOKUP(A355, locations!A:A, locations!G:G, "Not found")</f>
        <v>23.822489300000001</v>
      </c>
    </row>
    <row r="356" spans="1:18" ht="13">
      <c r="A356" s="11" t="s">
        <v>3467</v>
      </c>
      <c r="B356" s="11">
        <f>MATCH(A356,'raw data'!A:A,0)</f>
        <v>4820</v>
      </c>
      <c r="C356" s="21">
        <f t="array" ref="C356">INDEX('raw data'!A:A,B356+8,1)</f>
        <v>1370</v>
      </c>
      <c r="D356" s="7" t="str">
        <f t="array" ref="D356">INDEX('raw data'!A:A,B356+11,1)</f>
        <v>excl. utilities</v>
      </c>
      <c r="E356" s="7" t="str">
        <f t="array" ref="E356">INDEX('raw data'!A:A,B356-2,1)</f>
        <v>Dervenakion,</v>
      </c>
      <c r="F356" s="6" t="str">
        <f t="array" ref="F356">INDEX('raw data'!A:A,B356-1,1)</f>
        <v>Marousi</v>
      </c>
      <c r="G356" s="6" t="str">
        <f t="array" ref="G356">INDEX('raw data'!A:A,B356+6,1)</f>
        <v>110 m²</v>
      </c>
      <c r="H356" s="25">
        <f ca="1">IFERROR(__xludf.DUMMYFUNCTION("split(G364,"" "")"),110)</f>
        <v>110</v>
      </c>
      <c r="I356" s="6" t="str">
        <f ca="1">IFERROR(__xludf.DUMMYFUNCTION("""COMPUTED_VALUE"""),"m²")</f>
        <v>m²</v>
      </c>
      <c r="J356" s="6">
        <f t="array" ref="J356">INDEX('raw data'!A:A,B356+4,1)</f>
        <v>2</v>
      </c>
      <c r="K356" s="25">
        <f t="array" ref="K356">INDEX('raw data'!A:A,B356+2,1)</f>
        <v>3</v>
      </c>
      <c r="L356" s="6" t="str">
        <f t="array" ref="L356">INDEX('raw data'!A:A,B356-1,1)</f>
        <v>Marousi</v>
      </c>
      <c r="M356" s="9">
        <f t="shared" ca="1" si="0"/>
        <v>12.454545454545455</v>
      </c>
      <c r="N356" s="6" t="str">
        <f t="shared" si="1"/>
        <v>Dervenakion, Marousi, Athens</v>
      </c>
      <c r="O356" s="6" t="str">
        <f t="array" ref="O356">INDEX('raw data'!A:A,B356+12,1)</f>
        <v>Available 24 Dec 2024</v>
      </c>
      <c r="P356" s="17">
        <v>45650</v>
      </c>
      <c r="Q356">
        <f>_xlfn.XLOOKUP(A356, locations!A:A, locations!F:F, "NULL")</f>
        <v>38.041532199999999</v>
      </c>
      <c r="R356">
        <f>_xlfn.XLOOKUP(A356, locations!A:A, locations!G:G, "Not found")</f>
        <v>23.8079942</v>
      </c>
    </row>
    <row r="357" spans="1:18" ht="13">
      <c r="A357" s="11" t="s">
        <v>3469</v>
      </c>
      <c r="B357" s="11">
        <f>MATCH(A357,'raw data'!A:A,0)</f>
        <v>4837</v>
      </c>
      <c r="C357" s="21">
        <f t="array" ref="C357">INDEX('raw data'!A:A,B357+8,1)</f>
        <v>1380</v>
      </c>
      <c r="D357" s="7" t="str">
        <f t="array" ref="D357">INDEX('raw data'!A:A,B357+11,1)</f>
        <v>excl. utilities</v>
      </c>
      <c r="E357" s="7" t="str">
        <f t="array" ref="E357">INDEX('raw data'!A:A,B357-2,1)</f>
        <v>Ippodamou IV,</v>
      </c>
      <c r="F357" s="6" t="str">
        <f t="array" ref="F357">INDEX('raw data'!A:A,B357-1,1)</f>
        <v>Pangrati</v>
      </c>
      <c r="G357" s="6" t="str">
        <f t="array" ref="G357">INDEX('raw data'!A:A,B357+6,1)</f>
        <v>90 m²</v>
      </c>
      <c r="H357" s="25">
        <f ca="1">IFERROR(__xludf.DUMMYFUNCTION("split(G365,"" "")"),90)</f>
        <v>90</v>
      </c>
      <c r="I357" s="6" t="str">
        <f ca="1">IFERROR(__xludf.DUMMYFUNCTION("""COMPUTED_VALUE"""),"m²")</f>
        <v>m²</v>
      </c>
      <c r="J357" s="6" t="str">
        <f t="array" ref="J357">INDEX('raw data'!A:A,B357+4,1)</f>
        <v>1, 1 WC</v>
      </c>
      <c r="K357" s="25">
        <f t="array" ref="K357">INDEX('raw data'!A:A,B357+2,1)</f>
        <v>3</v>
      </c>
      <c r="L357" s="6" t="str">
        <f t="array" ref="L357">INDEX('raw data'!A:A,B357-1,1)</f>
        <v>Pangrati</v>
      </c>
      <c r="M357" s="9">
        <f t="shared" ca="1" si="0"/>
        <v>15.333333333333334</v>
      </c>
      <c r="N357" s="6" t="str">
        <f t="shared" si="1"/>
        <v>Ippodamou IV, Pangrati, Athens</v>
      </c>
      <c r="O357" s="6" t="str">
        <f t="array" ref="O357">INDEX('raw data'!A:A,B357+12,1)</f>
        <v>Available 24 Dec 2024</v>
      </c>
      <c r="P357" s="17">
        <v>45650</v>
      </c>
      <c r="Q357">
        <f>_xlfn.XLOOKUP(A357, locations!A:A, locations!F:F, "NULL")</f>
        <v>37.969101299999998</v>
      </c>
      <c r="R357">
        <f>_xlfn.XLOOKUP(A357, locations!A:A, locations!G:G, "Not found")</f>
        <v>23.744552800000001</v>
      </c>
    </row>
    <row r="358" spans="1:18" ht="13">
      <c r="A358" s="11" t="s">
        <v>1460</v>
      </c>
      <c r="B358" s="11">
        <f>MATCH(A358,'raw data'!A:A,0)</f>
        <v>4854</v>
      </c>
      <c r="C358" s="21">
        <f t="array" ref="C358">INDEX('raw data'!A:A,B358+8,1)</f>
        <v>1390</v>
      </c>
      <c r="D358" s="7" t="str">
        <f t="array" ref="D358">INDEX('raw data'!A:A,B358+11,1)</f>
        <v>excl. utilities</v>
      </c>
      <c r="E358" s="7" t="str">
        <f t="array" ref="E358">INDEX('raw data'!A:A,B358-2,1)</f>
        <v>Mikras Asias,</v>
      </c>
      <c r="F358" s="6" t="str">
        <f t="array" ref="F358">INDEX('raw data'!A:A,B358-1,1)</f>
        <v>Chalandri</v>
      </c>
      <c r="G358" s="6" t="str">
        <f t="array" ref="G358">INDEX('raw data'!A:A,B358+6,1)</f>
        <v>85 m²</v>
      </c>
      <c r="H358" s="25">
        <f ca="1">IFERROR(__xludf.DUMMYFUNCTION("split(G366,"" "")"),85)</f>
        <v>85</v>
      </c>
      <c r="I358" s="6" t="str">
        <f ca="1">IFERROR(__xludf.DUMMYFUNCTION("""COMPUTED_VALUE"""),"m²")</f>
        <v>m²</v>
      </c>
      <c r="J358" s="6" t="str">
        <f t="array" ref="J358">INDEX('raw data'!A:A,B358+4,1)</f>
        <v>1, 1 WC</v>
      </c>
      <c r="K358" s="25">
        <f t="array" ref="K358">INDEX('raw data'!A:A,B358+2,1)</f>
        <v>2</v>
      </c>
      <c r="L358" s="6" t="str">
        <f t="array" ref="L358">INDEX('raw data'!A:A,B358-1,1)</f>
        <v>Chalandri</v>
      </c>
      <c r="M358" s="9">
        <f t="shared" ca="1" si="0"/>
        <v>16.352941176470587</v>
      </c>
      <c r="N358" s="6" t="str">
        <f t="shared" si="1"/>
        <v>Mikras Asias, Chalandri, Athens</v>
      </c>
      <c r="O358" s="6" t="str">
        <f t="array" ref="O358">INDEX('raw data'!A:A,B358+12,1)</f>
        <v>Available 24 Dec 2024</v>
      </c>
      <c r="P358" s="17">
        <v>45650</v>
      </c>
      <c r="Q358">
        <f>_xlfn.XLOOKUP(A358, locations!A:A, locations!F:F, "NULL")</f>
        <v>38.0276742</v>
      </c>
      <c r="R358">
        <f>_xlfn.XLOOKUP(A358, locations!A:A, locations!G:G, "Not found")</f>
        <v>23.796112300000001</v>
      </c>
    </row>
    <row r="359" spans="1:18" ht="13">
      <c r="A359" s="11" t="s">
        <v>3472</v>
      </c>
      <c r="B359" s="11">
        <f>MATCH(A359,'raw data'!A:A,0)</f>
        <v>4871</v>
      </c>
      <c r="C359" s="21">
        <f t="array" ref="C359">INDEX('raw data'!A:A,B359+8,1)</f>
        <v>1410</v>
      </c>
      <c r="D359" s="7" t="str">
        <f t="array" ref="D359">INDEX('raw data'!A:A,B359+11,1)</f>
        <v>excl. utilities</v>
      </c>
      <c r="E359" s="7" t="str">
        <f t="array" ref="E359">INDEX('raw data'!A:A,B359-2,1)</f>
        <v>Kiprou IV,</v>
      </c>
      <c r="F359" s="6" t="str">
        <f t="array" ref="F359">INDEX('raw data'!A:A,B359-1,1)</f>
        <v>Chalandri</v>
      </c>
      <c r="G359" s="6" t="str">
        <f t="array" ref="G359">INDEX('raw data'!A:A,B359+6,1)</f>
        <v>115 m²</v>
      </c>
      <c r="H359" s="25">
        <f ca="1">IFERROR(__xludf.DUMMYFUNCTION("split(G367,"" "")"),115)</f>
        <v>115</v>
      </c>
      <c r="I359" s="6" t="str">
        <f ca="1">IFERROR(__xludf.DUMMYFUNCTION("""COMPUTED_VALUE"""),"m²")</f>
        <v>m²</v>
      </c>
      <c r="J359" s="6">
        <f t="array" ref="J359">INDEX('raw data'!A:A,B359+4,1)</f>
        <v>2</v>
      </c>
      <c r="K359" s="25">
        <f t="array" ref="K359">INDEX('raw data'!A:A,B359+2,1)</f>
        <v>3</v>
      </c>
      <c r="L359" s="6" t="str">
        <f t="array" ref="L359">INDEX('raw data'!A:A,B359-1,1)</f>
        <v>Chalandri</v>
      </c>
      <c r="M359" s="9">
        <f t="shared" ca="1" si="0"/>
        <v>12.260869565217391</v>
      </c>
      <c r="N359" s="6" t="str">
        <f t="shared" si="1"/>
        <v>Kiprou IV, Chalandri, Athens</v>
      </c>
      <c r="O359" s="6" t="str">
        <f t="array" ref="O359">INDEX('raw data'!A:A,B359+12,1)</f>
        <v>Available 24 Dec 2024</v>
      </c>
      <c r="P359" s="17">
        <v>45650</v>
      </c>
      <c r="Q359">
        <f>_xlfn.XLOOKUP(A359, locations!A:A, locations!F:F, "NULL")</f>
        <v>38.004087300000002</v>
      </c>
      <c r="R359">
        <f>_xlfn.XLOOKUP(A359, locations!A:A, locations!G:G, "Not found")</f>
        <v>23.735721699999999</v>
      </c>
    </row>
    <row r="360" spans="1:18" ht="13">
      <c r="A360" s="11" t="s">
        <v>1463</v>
      </c>
      <c r="B360" s="11">
        <f>MATCH(A360,'raw data'!A:A,0)</f>
        <v>4888</v>
      </c>
      <c r="C360" s="21">
        <f t="array" ref="C360">INDEX('raw data'!A:A,B360+8,1)</f>
        <v>1640</v>
      </c>
      <c r="D360" s="7" t="str">
        <f t="array" ref="D360">INDEX('raw data'!A:A,B360+11,1)</f>
        <v>excl. utilities</v>
      </c>
      <c r="E360" s="7" t="str">
        <f t="array" ref="E360">INDEX('raw data'!A:A,B360-2,1)</f>
        <v>Omirou II,</v>
      </c>
      <c r="F360" s="6" t="str">
        <f t="array" ref="F360">INDEX('raw data'!A:A,B360-1,1)</f>
        <v>Kolonaki</v>
      </c>
      <c r="G360" s="6" t="str">
        <f t="array" ref="G360">INDEX('raw data'!A:A,B360+6,1)</f>
        <v>75 m²</v>
      </c>
      <c r="H360" s="25">
        <f ca="1">IFERROR(__xludf.DUMMYFUNCTION("split(G368,"" "")"),75)</f>
        <v>75</v>
      </c>
      <c r="I360" s="6" t="str">
        <f ca="1">IFERROR(__xludf.DUMMYFUNCTION("""COMPUTED_VALUE"""),"m²")</f>
        <v>m²</v>
      </c>
      <c r="J360" s="6">
        <f t="array" ref="J360">INDEX('raw data'!A:A,B360+4,1)</f>
        <v>2</v>
      </c>
      <c r="K360" s="25">
        <f t="array" ref="K360">INDEX('raw data'!A:A,B360+2,1)</f>
        <v>2</v>
      </c>
      <c r="L360" s="6" t="str">
        <f t="array" ref="L360">INDEX('raw data'!A:A,B360-1,1)</f>
        <v>Kolonaki</v>
      </c>
      <c r="M360" s="9">
        <f t="shared" ca="1" si="0"/>
        <v>21.866666666666667</v>
      </c>
      <c r="N360" s="6" t="str">
        <f t="shared" si="1"/>
        <v>Omirou II, Kolonaki, Athens</v>
      </c>
      <c r="O360" s="6" t="str">
        <f t="array" ref="O360">INDEX('raw data'!A:A,B360+12,1)</f>
        <v>Available 24 Dec 2024</v>
      </c>
      <c r="P360" s="17">
        <v>45650</v>
      </c>
      <c r="Q360">
        <f>_xlfn.XLOOKUP(A360, locations!A:A, locations!F:F, "NULL")</f>
        <v>37.979524400000003</v>
      </c>
      <c r="R360">
        <f>_xlfn.XLOOKUP(A360, locations!A:A, locations!G:G, "Not found")</f>
        <v>23.735951499999999</v>
      </c>
    </row>
    <row r="361" spans="1:18" ht="13">
      <c r="A361" s="11" t="s">
        <v>4600</v>
      </c>
      <c r="B361" s="11">
        <f>MATCH(A361,'raw data'!A:A,0)</f>
        <v>4905</v>
      </c>
      <c r="C361" s="21">
        <f t="array" ref="C361">INDEX('raw data'!A:A,B361+8,1)</f>
        <v>1740</v>
      </c>
      <c r="D361" s="7" t="str">
        <f t="array" ref="D361">INDEX('raw data'!A:A,B361+11,1)</f>
        <v>excl. utilities</v>
      </c>
      <c r="E361" s="7" t="str">
        <f t="array" ref="E361">INDEX('raw data'!A:A,B361-2,1)</f>
        <v>Nikou Kazantzaki I,</v>
      </c>
      <c r="F361" s="6" t="str">
        <f t="array" ref="F361">INDEX('raw data'!A:A,B361-1,1)</f>
        <v>Nea Erithrea</v>
      </c>
      <c r="G361" s="6" t="str">
        <f t="array" ref="G361">INDEX('raw data'!A:A,B361+6,1)</f>
        <v>190 m²</v>
      </c>
      <c r="H361" s="25">
        <f ca="1">IFERROR(__xludf.DUMMYFUNCTION("split(G369,"" "")"),190)</f>
        <v>190</v>
      </c>
      <c r="I361" s="6" t="str">
        <f ca="1">IFERROR(__xludf.DUMMYFUNCTION("""COMPUTED_VALUE"""),"m²")</f>
        <v>m²</v>
      </c>
      <c r="J361" s="6" t="str">
        <f t="array" ref="J361">INDEX('raw data'!A:A,B361+4,1)</f>
        <v>3, 1 WC</v>
      </c>
      <c r="K361" s="25">
        <f t="array" ref="K361">INDEX('raw data'!A:A,B361+2,1)</f>
        <v>4</v>
      </c>
      <c r="L361" s="6" t="str">
        <f t="array" ref="L361">INDEX('raw data'!A:A,B361-1,1)</f>
        <v>Nea Erithrea</v>
      </c>
      <c r="M361" s="9">
        <f t="shared" ca="1" si="0"/>
        <v>9.1578947368421044</v>
      </c>
      <c r="N361" s="6" t="str">
        <f t="shared" si="1"/>
        <v>Nikou Kazantzaki I, Nea Erithrea, Athens</v>
      </c>
      <c r="O361" s="6" t="str">
        <f t="array" ref="O361">INDEX('raw data'!A:A,B361+12,1)</f>
        <v>Available 24 Dec 2024</v>
      </c>
      <c r="P361" s="17">
        <v>45650</v>
      </c>
      <c r="Q361">
        <f>_xlfn.XLOOKUP(A361, locations!A:A, locations!F:F, "NULL")</f>
        <v>38.092649299999998</v>
      </c>
      <c r="R361">
        <f>_xlfn.XLOOKUP(A361, locations!A:A, locations!G:G, "Not found")</f>
        <v>23.8200477</v>
      </c>
    </row>
    <row r="362" spans="1:18" ht="13">
      <c r="A362" s="11" t="s">
        <v>3475</v>
      </c>
      <c r="B362" s="11">
        <f>MATCH(A362,'raw data'!A:A,0)</f>
        <v>4922</v>
      </c>
      <c r="C362" s="21">
        <f t="array" ref="C362">INDEX('raw data'!A:A,B362+8,1)</f>
        <v>2770</v>
      </c>
      <c r="D362" s="7" t="str">
        <f t="array" ref="D362">INDEX('raw data'!A:A,B362+11,1)</f>
        <v>excl. utilities</v>
      </c>
      <c r="E362" s="7" t="str">
        <f t="array" ref="E362">INDEX('raw data'!A:A,B362-2,1)</f>
        <v>Patriarchou Grigoriou III,</v>
      </c>
      <c r="F362" s="6" t="str">
        <f t="array" ref="F362">INDEX('raw data'!A:A,B362-1,1)</f>
        <v>Marousi</v>
      </c>
      <c r="G362" s="6" t="str">
        <f t="array" ref="G362">INDEX('raw data'!A:A,B362+6,1)</f>
        <v>130 m²</v>
      </c>
      <c r="H362" s="25">
        <f ca="1">IFERROR(__xludf.DUMMYFUNCTION("split(G370,"" "")"),130)</f>
        <v>130</v>
      </c>
      <c r="I362" s="6" t="str">
        <f ca="1">IFERROR(__xludf.DUMMYFUNCTION("""COMPUTED_VALUE"""),"m²")</f>
        <v>m²</v>
      </c>
      <c r="J362" s="6" t="str">
        <f t="array" ref="J362">INDEX('raw data'!A:A,B362+4,1)</f>
        <v>2, 1 WC</v>
      </c>
      <c r="K362" s="25">
        <f t="array" ref="K362">INDEX('raw data'!A:A,B362+2,1)</f>
        <v>3</v>
      </c>
      <c r="L362" s="6" t="str">
        <f t="array" ref="L362">INDEX('raw data'!A:A,B362-1,1)</f>
        <v>Marousi</v>
      </c>
      <c r="M362" s="9">
        <f t="shared" ca="1" si="0"/>
        <v>21.307692307692307</v>
      </c>
      <c r="N362" s="6" t="str">
        <f t="shared" si="1"/>
        <v>Patriarchou Grigoriou III, Marousi, Athens</v>
      </c>
      <c r="O362" s="6" t="str">
        <f t="array" ref="O362">INDEX('raw data'!A:A,B362+12,1)</f>
        <v>Available 24 Dec 2024</v>
      </c>
      <c r="P362" s="17">
        <v>45650</v>
      </c>
      <c r="Q362">
        <f>_xlfn.XLOOKUP(A362, locations!A:A, locations!F:F, "NULL")</f>
        <v>37.999837599999999</v>
      </c>
      <c r="R362">
        <f>_xlfn.XLOOKUP(A362, locations!A:A, locations!G:G, "Not found")</f>
        <v>23.816669399999999</v>
      </c>
    </row>
    <row r="363" spans="1:18" ht="13">
      <c r="A363" s="11" t="s">
        <v>308</v>
      </c>
      <c r="B363" s="11">
        <f>MATCH(A363,'raw data'!A:A,0)</f>
        <v>19414</v>
      </c>
      <c r="C363" s="21">
        <f t="array" ref="C363">INDEX('raw data'!A:A,B363+8,1)</f>
        <v>810</v>
      </c>
      <c r="D363" s="7" t="str">
        <f t="array" ref="D363">INDEX('raw data'!A:A,B363+11,1)</f>
        <v>excl. utilities</v>
      </c>
      <c r="E363" s="7" t="str">
        <f t="array" ref="E363">INDEX('raw data'!A:A,B363-2,1)</f>
        <v>Ironos I,</v>
      </c>
      <c r="F363" s="6" t="str">
        <f t="array" ref="F363">INDEX('raw data'!A:A,B363-1,1)</f>
        <v>Pangrati</v>
      </c>
      <c r="G363" s="6" t="str">
        <f t="array" ref="G363">INDEX('raw data'!A:A,B363+6,1)</f>
        <v>50 m²</v>
      </c>
      <c r="H363" s="25">
        <f ca="1">IFERROR(__xludf.DUMMYFUNCTION("split(G371,"" "")"),50)</f>
        <v>50</v>
      </c>
      <c r="I363" s="6" t="str">
        <f ca="1">IFERROR(__xludf.DUMMYFUNCTION("""COMPUTED_VALUE"""),"m²")</f>
        <v>m²</v>
      </c>
      <c r="J363" s="6">
        <f t="array" ref="J363">INDEX('raw data'!A:A,B363+4,1)</f>
        <v>1</v>
      </c>
      <c r="K363" s="25">
        <f t="array" ref="K363">INDEX('raw data'!A:A,B363+2,1)</f>
        <v>1</v>
      </c>
      <c r="L363" s="6" t="str">
        <f t="array" ref="L363">INDEX('raw data'!A:A,B363-1,1)</f>
        <v>Pangrati</v>
      </c>
      <c r="M363" s="9">
        <f t="shared" ca="1" si="0"/>
        <v>16.2</v>
      </c>
      <c r="N363" s="6" t="str">
        <f t="shared" si="1"/>
        <v>Ironos I, Pangrati, Athens</v>
      </c>
      <c r="O363" s="6" t="str">
        <f t="array" ref="O363">INDEX('raw data'!A:A,B363+12,1)</f>
        <v>Available 24 Aug 2025</v>
      </c>
      <c r="P363" s="17">
        <v>45893</v>
      </c>
      <c r="Q363">
        <f>_xlfn.XLOOKUP(A363, locations!A:A, locations!F:F, "NULL")</f>
        <v>37.969650600000001</v>
      </c>
      <c r="R363">
        <f>_xlfn.XLOOKUP(A363, locations!A:A, locations!G:G, "Not found")</f>
        <v>23.743958599999999</v>
      </c>
    </row>
    <row r="364" spans="1:18" ht="13">
      <c r="A364" s="11" t="s">
        <v>311</v>
      </c>
      <c r="B364" s="11">
        <f>MATCH(A364,'raw data'!A:A,0)</f>
        <v>13382</v>
      </c>
      <c r="C364" s="21">
        <f t="array" ref="C364">INDEX('raw data'!A:A,B364+8,1)</f>
        <v>790</v>
      </c>
      <c r="D364" s="7" t="str">
        <f t="array" ref="D364">INDEX('raw data'!A:A,B364+11,1)</f>
        <v>excl. utilities</v>
      </c>
      <c r="E364" s="7" t="str">
        <f t="array" ref="E364">INDEX('raw data'!A:A,B364-2,1)</f>
        <v>Dimitriou Gounari V,</v>
      </c>
      <c r="F364" s="6" t="str">
        <f t="array" ref="F364">INDEX('raw data'!A:A,B364-1,1)</f>
        <v>Marousi</v>
      </c>
      <c r="G364" s="6" t="str">
        <f t="array" ref="G364">INDEX('raw data'!A:A,B364+6,1)</f>
        <v>50 m²</v>
      </c>
      <c r="H364" s="25">
        <f ca="1">IFERROR(__xludf.DUMMYFUNCTION("split(G372,"" "")"),50)</f>
        <v>50</v>
      </c>
      <c r="I364" s="6" t="str">
        <f ca="1">IFERROR(__xludf.DUMMYFUNCTION("""COMPUTED_VALUE"""),"m²")</f>
        <v>m²</v>
      </c>
      <c r="J364" s="6">
        <f t="array" ref="J364">INDEX('raw data'!A:A,B364+4,1)</f>
        <v>1</v>
      </c>
      <c r="K364" s="25">
        <f t="array" ref="K364">INDEX('raw data'!A:A,B364+2,1)</f>
        <v>1</v>
      </c>
      <c r="L364" s="6" t="str">
        <f t="array" ref="L364">INDEX('raw data'!A:A,B364-1,1)</f>
        <v>Marousi</v>
      </c>
      <c r="M364" s="9">
        <f t="shared" ca="1" si="0"/>
        <v>15.8</v>
      </c>
      <c r="N364" s="6" t="str">
        <f t="shared" si="1"/>
        <v>Dimitriou Gounari V, Marousi, Athens</v>
      </c>
      <c r="O364" s="6" t="str">
        <f t="array" ref="O364">INDEX('raw data'!A:A,B364+12,1)</f>
        <v>Available 24 Apr 2025</v>
      </c>
      <c r="P364" s="17">
        <v>45771</v>
      </c>
      <c r="Q364">
        <f>_xlfn.XLOOKUP(A364, locations!A:A, locations!F:F, "NULL")</f>
        <v>38.051331599999997</v>
      </c>
      <c r="R364">
        <f>_xlfn.XLOOKUP(A364, locations!A:A, locations!G:G, "Not found")</f>
        <v>23.808062700000001</v>
      </c>
    </row>
    <row r="365" spans="1:18" ht="13">
      <c r="A365" s="11" t="s">
        <v>1466</v>
      </c>
      <c r="B365" s="11">
        <f>MATCH(A365,'raw data'!A:A,0)</f>
        <v>13399</v>
      </c>
      <c r="C365" s="21">
        <f t="array" ref="C365">INDEX('raw data'!A:A,B365+8,1)</f>
        <v>1110</v>
      </c>
      <c r="D365" s="7" t="str">
        <f t="array" ref="D365">INDEX('raw data'!A:A,B365+11,1)</f>
        <v>excl. utilities</v>
      </c>
      <c r="E365" s="7" t="str">
        <f t="array" ref="E365">INDEX('raw data'!A:A,B365-2,1)</f>
        <v>Parthenonos IV,</v>
      </c>
      <c r="F365" s="6" t="str">
        <f t="array" ref="F365">INDEX('raw data'!A:A,B365-1,1)</f>
        <v>Palaio Faliro</v>
      </c>
      <c r="G365" s="6" t="str">
        <f t="array" ref="G365">INDEX('raw data'!A:A,B365+6,1)</f>
        <v>80 m²</v>
      </c>
      <c r="H365" s="25">
        <f ca="1">IFERROR(__xludf.DUMMYFUNCTION("split(G373,"" "")"),80)</f>
        <v>80</v>
      </c>
      <c r="I365" s="6" t="str">
        <f ca="1">IFERROR(__xludf.DUMMYFUNCTION("""COMPUTED_VALUE"""),"m²")</f>
        <v>m²</v>
      </c>
      <c r="J365" s="6">
        <f t="array" ref="J365">INDEX('raw data'!A:A,B365+4,1)</f>
        <v>1</v>
      </c>
      <c r="K365" s="25">
        <f t="array" ref="K365">INDEX('raw data'!A:A,B365+2,1)</f>
        <v>2</v>
      </c>
      <c r="L365" s="6" t="str">
        <f t="array" ref="L365">INDEX('raw data'!A:A,B365-1,1)</f>
        <v>Palaio Faliro</v>
      </c>
      <c r="M365" s="9">
        <f t="shared" ca="1" si="0"/>
        <v>13.875</v>
      </c>
      <c r="N365" s="6" t="str">
        <f t="shared" si="1"/>
        <v>Parthenonos IV, Palaio Faliro, Athens</v>
      </c>
      <c r="O365" s="6" t="str">
        <f t="array" ref="O365">INDEX('raw data'!A:A,B365+12,1)</f>
        <v>Available 24 Apr 2025</v>
      </c>
      <c r="P365" s="17">
        <v>45771</v>
      </c>
      <c r="Q365">
        <f>_xlfn.XLOOKUP(A365, locations!A:A, locations!F:F, "NULL")</f>
        <v>37.926152899999998</v>
      </c>
      <c r="R365">
        <f>_xlfn.XLOOKUP(A365, locations!A:A, locations!G:G, "Not found")</f>
        <v>23.699080200000001</v>
      </c>
    </row>
    <row r="366" spans="1:18" ht="13">
      <c r="A366" s="11" t="s">
        <v>3478</v>
      </c>
      <c r="B366" s="11">
        <f>MATCH(A366,'raw data'!A:A,0)</f>
        <v>13416</v>
      </c>
      <c r="C366" s="21">
        <f t="array" ref="C366">INDEX('raw data'!A:A,B366+8,1)</f>
        <v>1800</v>
      </c>
      <c r="D366" s="7" t="str">
        <f t="array" ref="D366">INDEX('raw data'!A:A,B366+11,1)</f>
        <v>excl. utilities</v>
      </c>
      <c r="E366" s="7" t="str">
        <f t="array" ref="E366">INDEX('raw data'!A:A,B366-2,1)</f>
        <v>Massalias III,</v>
      </c>
      <c r="F366" s="6" t="str">
        <f t="array" ref="F366">INDEX('raw data'!A:A,B366-1,1)</f>
        <v>Kolonaki</v>
      </c>
      <c r="G366" s="6" t="str">
        <f t="array" ref="G366">INDEX('raw data'!A:A,B366+6,1)</f>
        <v>110 m²</v>
      </c>
      <c r="H366" s="25">
        <f ca="1">IFERROR(__xludf.DUMMYFUNCTION("split(G374,"" "")"),110)</f>
        <v>110</v>
      </c>
      <c r="I366" s="6" t="str">
        <f ca="1">IFERROR(__xludf.DUMMYFUNCTION("""COMPUTED_VALUE"""),"m²")</f>
        <v>m²</v>
      </c>
      <c r="J366" s="6" t="str">
        <f t="array" ref="J366">INDEX('raw data'!A:A,B366+4,1)</f>
        <v>1, 1 WC</v>
      </c>
      <c r="K366" s="25">
        <f t="array" ref="K366">INDEX('raw data'!A:A,B366+2,1)</f>
        <v>3</v>
      </c>
      <c r="L366" s="6" t="str">
        <f t="array" ref="L366">INDEX('raw data'!A:A,B366-1,1)</f>
        <v>Kolonaki</v>
      </c>
      <c r="M366" s="9">
        <f t="shared" ca="1" si="0"/>
        <v>16.363636363636363</v>
      </c>
      <c r="N366" s="6" t="str">
        <f t="shared" si="1"/>
        <v>Massalias III, Kolonaki, Athens</v>
      </c>
      <c r="O366" s="6" t="str">
        <f t="array" ref="O366">INDEX('raw data'!A:A,B366+12,1)</f>
        <v>Available 24 Apr 2025</v>
      </c>
      <c r="P366" s="17">
        <v>45771</v>
      </c>
      <c r="Q366">
        <f>_xlfn.XLOOKUP(A366, locations!A:A, locations!F:F, "NULL")</f>
        <v>37.981374799999998</v>
      </c>
      <c r="R366">
        <f>_xlfn.XLOOKUP(A366, locations!A:A, locations!G:G, "Not found")</f>
        <v>23.736256999999998</v>
      </c>
    </row>
    <row r="367" spans="1:18" ht="13">
      <c r="A367" s="11" t="s">
        <v>314</v>
      </c>
      <c r="B367" s="11">
        <f>MATCH(A367,'raw data'!A:A,0)</f>
        <v>712</v>
      </c>
      <c r="C367" s="21">
        <f t="array" ref="C367">INDEX('raw data'!A:A,B367+8,1)</f>
        <v>910</v>
      </c>
      <c r="D367" s="7" t="str">
        <f t="array" ref="D367">INDEX('raw data'!A:A,B367+11,1)</f>
        <v>excl. utilities</v>
      </c>
      <c r="E367" s="7" t="str">
        <f t="array" ref="E367">INDEX('raw data'!A:A,B367-2,1)</f>
        <v>Dimitrakopoulou V,</v>
      </c>
      <c r="F367" s="6" t="str">
        <f t="array" ref="F367">INDEX('raw data'!A:A,B367-1,1)</f>
        <v>Koukaki</v>
      </c>
      <c r="G367" s="6" t="str">
        <f t="array" ref="G367">INDEX('raw data'!A:A,B367+6,1)</f>
        <v>45 m²</v>
      </c>
      <c r="H367" s="25">
        <f ca="1">IFERROR(__xludf.DUMMYFUNCTION("split(G375,"" "")"),45)</f>
        <v>45</v>
      </c>
      <c r="I367" s="6" t="str">
        <f ca="1">IFERROR(__xludf.DUMMYFUNCTION("""COMPUTED_VALUE"""),"m²")</f>
        <v>m²</v>
      </c>
      <c r="J367" s="6">
        <f t="array" ref="J367">INDEX('raw data'!A:A,B367+4,1)</f>
        <v>1</v>
      </c>
      <c r="K367" s="25">
        <f t="array" ref="K367">INDEX('raw data'!A:A,B367+2,1)</f>
        <v>1</v>
      </c>
      <c r="L367" s="6" t="str">
        <f t="array" ref="L367">INDEX('raw data'!A:A,B367-1,1)</f>
        <v>Koukaki</v>
      </c>
      <c r="M367" s="9">
        <f t="shared" ca="1" si="0"/>
        <v>20.222222222222221</v>
      </c>
      <c r="N367" s="6" t="str">
        <f t="shared" si="1"/>
        <v>Dimitrakopoulou V, Koukaki, Athens</v>
      </c>
      <c r="O367" s="6" t="str">
        <f t="array" ref="O367">INDEX('raw data'!A:A,B367+12,1)</f>
        <v>Available 23 Oct 2024</v>
      </c>
      <c r="P367" s="17">
        <v>45588</v>
      </c>
      <c r="Q367">
        <f>_xlfn.XLOOKUP(A367, locations!A:A, locations!F:F, "NULL")</f>
        <v>37.964474199999998</v>
      </c>
      <c r="R367">
        <f>_xlfn.XLOOKUP(A367, locations!A:A, locations!G:G, "Not found")</f>
        <v>23.724357300000001</v>
      </c>
    </row>
    <row r="368" spans="1:18" ht="13">
      <c r="A368" s="11" t="s">
        <v>1469</v>
      </c>
      <c r="B368" s="11">
        <f>MATCH(A368,'raw data'!A:A,0)</f>
        <v>21724</v>
      </c>
      <c r="C368" s="21">
        <f t="array" ref="C368">INDEX('raw data'!A:A,B368+8,1)</f>
        <v>1330</v>
      </c>
      <c r="D368" s="7" t="str">
        <f t="array" ref="D368">INDEX('raw data'!A:A,B368+11,1)</f>
        <v>excl. utilities</v>
      </c>
      <c r="E368" s="7" t="str">
        <f t="array" ref="E368">INDEX('raw data'!A:A,B368-2,1)</f>
        <v>Chariton,</v>
      </c>
      <c r="F368" s="6" t="str">
        <f t="array" ref="F368">INDEX('raw data'!A:A,B368-1,1)</f>
        <v>Palaio Faliro</v>
      </c>
      <c r="G368" s="6" t="str">
        <f t="array" ref="G368">INDEX('raw data'!A:A,B368+6,1)</f>
        <v>85 m²</v>
      </c>
      <c r="H368" s="25">
        <f ca="1">IFERROR(__xludf.DUMMYFUNCTION("split(G376,"" "")"),85)</f>
        <v>85</v>
      </c>
      <c r="I368" s="6" t="str">
        <f ca="1">IFERROR(__xludf.DUMMYFUNCTION("""COMPUTED_VALUE"""),"m²")</f>
        <v>m²</v>
      </c>
      <c r="J368" s="6">
        <f t="array" ref="J368">INDEX('raw data'!A:A,B368+4,1)</f>
        <v>1</v>
      </c>
      <c r="K368" s="25">
        <f t="array" ref="K368">INDEX('raw data'!A:A,B368+2,1)</f>
        <v>2</v>
      </c>
      <c r="L368" s="6" t="str">
        <f t="array" ref="L368">INDEX('raw data'!A:A,B368-1,1)</f>
        <v>Palaio Faliro</v>
      </c>
      <c r="M368" s="9">
        <f t="shared" ca="1" si="0"/>
        <v>15.647058823529411</v>
      </c>
      <c r="N368" s="6" t="str">
        <f t="shared" si="1"/>
        <v>Chariton, Palaio Faliro, Athens</v>
      </c>
      <c r="O368" s="6" t="str">
        <f t="array" ref="O368">INDEX('raw data'!A:A,B368+12,1)</f>
        <v>Available 23 Nov 2025</v>
      </c>
      <c r="P368" s="17">
        <v>45984</v>
      </c>
      <c r="Q368">
        <f>_xlfn.XLOOKUP(A368, locations!A:A, locations!F:F, "NULL")</f>
        <v>37.9352175</v>
      </c>
      <c r="R368">
        <f>_xlfn.XLOOKUP(A368, locations!A:A, locations!G:G, "Not found")</f>
        <v>23.696540599999999</v>
      </c>
    </row>
    <row r="369" spans="1:18" ht="13">
      <c r="A369" s="11" t="s">
        <v>4603</v>
      </c>
      <c r="B369" s="11">
        <f>MATCH(A369,'raw data'!A:A,0)</f>
        <v>11599</v>
      </c>
      <c r="C369" s="21">
        <f t="array" ref="C369">INDEX('raw data'!A:A,B369+8,1)</f>
        <v>1440</v>
      </c>
      <c r="D369" s="7" t="str">
        <f t="array" ref="D369">INDEX('raw data'!A:A,B369+11,1)</f>
        <v>excl. utilities</v>
      </c>
      <c r="E369" s="7" t="str">
        <f t="array" ref="E369">INDEX('raw data'!A:A,B369-2,1)</f>
        <v>Korai ΙΙΙ,</v>
      </c>
      <c r="F369" s="6" t="str">
        <f t="array" ref="F369">INDEX('raw data'!A:A,B369-1,1)</f>
        <v>Agia Paraskevi</v>
      </c>
      <c r="G369" s="6" t="str">
        <f t="array" ref="G369">INDEX('raw data'!A:A,B369+6,1)</f>
        <v>140 m²</v>
      </c>
      <c r="H369" s="25">
        <f ca="1">IFERROR(__xludf.DUMMYFUNCTION("split(G377,"" "")"),140)</f>
        <v>140</v>
      </c>
      <c r="I369" s="6" t="str">
        <f ca="1">IFERROR(__xludf.DUMMYFUNCTION("""COMPUTED_VALUE"""),"m²")</f>
        <v>m²</v>
      </c>
      <c r="J369" s="6">
        <f t="array" ref="J369">INDEX('raw data'!A:A,B369+4,1)</f>
        <v>2</v>
      </c>
      <c r="K369" s="25">
        <f t="array" ref="K369">INDEX('raw data'!A:A,B369+2,1)</f>
        <v>4</v>
      </c>
      <c r="L369" s="6" t="str">
        <f t="array" ref="L369">INDEX('raw data'!A:A,B369-1,1)</f>
        <v>Agia Paraskevi</v>
      </c>
      <c r="M369" s="9">
        <f t="shared" ca="1" si="0"/>
        <v>10.285714285714286</v>
      </c>
      <c r="N369" s="6" t="str">
        <f t="shared" si="1"/>
        <v>Korai ΙΙΙ, Agia Paraskevi, Athens</v>
      </c>
      <c r="O369" s="6" t="str">
        <f t="array" ref="O369">INDEX('raw data'!A:A,B369+12,1)</f>
        <v>Available 23 Mar 2025</v>
      </c>
      <c r="P369" s="17">
        <v>45739</v>
      </c>
      <c r="Q369">
        <f>_xlfn.XLOOKUP(A369, locations!A:A, locations!F:F, "NULL")</f>
        <v>38.010741000000003</v>
      </c>
      <c r="R369">
        <f>_xlfn.XLOOKUP(A369, locations!A:A, locations!G:G, "Not found")</f>
        <v>23.81317</v>
      </c>
    </row>
    <row r="370" spans="1:18" ht="13">
      <c r="A370" s="11" t="s">
        <v>1472</v>
      </c>
      <c r="B370" s="11">
        <f>MATCH(A370,'raw data'!A:A,0)</f>
        <v>11616</v>
      </c>
      <c r="C370" s="21">
        <f t="array" ref="C370">INDEX('raw data'!A:A,B370+8,1)</f>
        <v>1520</v>
      </c>
      <c r="D370" s="7" t="str">
        <f t="array" ref="D370">INDEX('raw data'!A:A,B370+11,1)</f>
        <v>excl. utilities</v>
      </c>
      <c r="E370" s="7" t="str">
        <f t="array" ref="E370">INDEX('raw data'!A:A,B370-2,1)</f>
        <v>Aristotelous VII,</v>
      </c>
      <c r="F370" s="6" t="str">
        <f t="array" ref="F370">INDEX('raw data'!A:A,B370-1,1)</f>
        <v>Chalandri</v>
      </c>
      <c r="G370" s="6" t="str">
        <f t="array" ref="G370">INDEX('raw data'!A:A,B370+6,1)</f>
        <v>72 m²</v>
      </c>
      <c r="H370" s="25">
        <f ca="1">IFERROR(__xludf.DUMMYFUNCTION("split(G378,"" "")"),72)</f>
        <v>72</v>
      </c>
      <c r="I370" s="6" t="str">
        <f ca="1">IFERROR(__xludf.DUMMYFUNCTION("""COMPUTED_VALUE"""),"m²")</f>
        <v>m²</v>
      </c>
      <c r="J370" s="6" t="str">
        <f t="array" ref="J370">INDEX('raw data'!A:A,B370+4,1)</f>
        <v>1, 1 WC</v>
      </c>
      <c r="K370" s="25">
        <f t="array" ref="K370">INDEX('raw data'!A:A,B370+2,1)</f>
        <v>2</v>
      </c>
      <c r="L370" s="6" t="str">
        <f t="array" ref="L370">INDEX('raw data'!A:A,B370-1,1)</f>
        <v>Chalandri</v>
      </c>
      <c r="M370" s="9">
        <f t="shared" ca="1" si="0"/>
        <v>21.111111111111111</v>
      </c>
      <c r="N370" s="6" t="str">
        <f t="shared" si="1"/>
        <v>Aristotelous VII, Chalandri, Athens</v>
      </c>
      <c r="O370" s="6" t="str">
        <f t="array" ref="O370">INDEX('raw data'!A:A,B370+12,1)</f>
        <v>Available 23 Mar 2025</v>
      </c>
      <c r="P370" s="17">
        <v>45739</v>
      </c>
      <c r="Q370">
        <f>_xlfn.XLOOKUP(A370, locations!A:A, locations!F:F, "NULL")</f>
        <v>38.018689100000003</v>
      </c>
      <c r="R370">
        <f>_xlfn.XLOOKUP(A370, locations!A:A, locations!G:G, "Not found")</f>
        <v>23.8014042</v>
      </c>
    </row>
    <row r="371" spans="1:18" ht="13">
      <c r="A371" s="11" t="s">
        <v>317</v>
      </c>
      <c r="B371" s="11">
        <f>MATCH(A371,'raw data'!A:A,0)</f>
        <v>16440</v>
      </c>
      <c r="C371" s="21">
        <f t="array" ref="C371">INDEX('raw data'!A:A,B371+8,1)</f>
        <v>1280</v>
      </c>
      <c r="D371" s="7" t="str">
        <f t="array" ref="D371">INDEX('raw data'!A:A,B371+11,1)</f>
        <v>excl. utilities</v>
      </c>
      <c r="E371" s="7" t="str">
        <f t="array" ref="E371">INDEX('raw data'!A:A,B371-2,1)</f>
        <v>Skoufa,</v>
      </c>
      <c r="F371" s="6" t="str">
        <f t="array" ref="F371">INDEX('raw data'!A:A,B371-1,1)</f>
        <v>Kolonaki</v>
      </c>
      <c r="G371" s="6" t="str">
        <f t="array" ref="G371">INDEX('raw data'!A:A,B371+6,1)</f>
        <v>80 m²</v>
      </c>
      <c r="H371" s="25">
        <f ca="1">IFERROR(__xludf.DUMMYFUNCTION("split(G379,"" "")"),80)</f>
        <v>80</v>
      </c>
      <c r="I371" s="6" t="str">
        <f ca="1">IFERROR(__xludf.DUMMYFUNCTION("""COMPUTED_VALUE"""),"m²")</f>
        <v>m²</v>
      </c>
      <c r="J371" s="6" t="str">
        <f t="array" ref="J371">INDEX('raw data'!A:A,B371+4,1)</f>
        <v>1, 1 WC</v>
      </c>
      <c r="K371" s="25">
        <f t="array" ref="K371">INDEX('raw data'!A:A,B371+2,1)</f>
        <v>1</v>
      </c>
      <c r="L371" s="6" t="str">
        <f t="array" ref="L371">INDEX('raw data'!A:A,B371-1,1)</f>
        <v>Kolonaki</v>
      </c>
      <c r="M371" s="9">
        <f t="shared" ca="1" si="0"/>
        <v>16</v>
      </c>
      <c r="N371" s="6" t="str">
        <f t="shared" si="1"/>
        <v>Skoufa, Kolonaki, Athens</v>
      </c>
      <c r="O371" s="6" t="str">
        <f t="array" ref="O371">INDEX('raw data'!A:A,B371+12,1)</f>
        <v>Available 23 Jun 2025</v>
      </c>
      <c r="P371" s="17">
        <v>45831</v>
      </c>
      <c r="Q371">
        <f>_xlfn.XLOOKUP(A371, locations!A:A, locations!F:F, "NULL")</f>
        <v>37.979868600000003</v>
      </c>
      <c r="R371">
        <f>_xlfn.XLOOKUP(A371, locations!A:A, locations!G:G, "Not found")</f>
        <v>23.738522400000001</v>
      </c>
    </row>
    <row r="372" spans="1:18" ht="13">
      <c r="A372" s="11" t="s">
        <v>1475</v>
      </c>
      <c r="B372" s="11">
        <f>MATCH(A372,'raw data'!A:A,0)</f>
        <v>18061</v>
      </c>
      <c r="C372" s="21">
        <f t="array" ref="C372">INDEX('raw data'!A:A,B372+8,1)</f>
        <v>1340</v>
      </c>
      <c r="D372" s="7" t="str">
        <f t="array" ref="D372">INDEX('raw data'!A:A,B372+11,1)</f>
        <v>excl. utilities</v>
      </c>
      <c r="E372" s="7" t="str">
        <f t="array" ref="E372">INDEX('raw data'!A:A,B372-2,1)</f>
        <v>Ippodamou III,</v>
      </c>
      <c r="F372" s="6" t="str">
        <f t="array" ref="F372">INDEX('raw data'!A:A,B372-1,1)</f>
        <v>Pangrati</v>
      </c>
      <c r="G372" s="6" t="str">
        <f t="array" ref="G372">INDEX('raw data'!A:A,B372+6,1)</f>
        <v>90 m²</v>
      </c>
      <c r="H372" s="25">
        <f ca="1">IFERROR(__xludf.DUMMYFUNCTION("split(G380,"" "")"),90)</f>
        <v>90</v>
      </c>
      <c r="I372" s="6" t="str">
        <f ca="1">IFERROR(__xludf.DUMMYFUNCTION("""COMPUTED_VALUE"""),"m²")</f>
        <v>m²</v>
      </c>
      <c r="J372" s="6" t="str">
        <f t="array" ref="J372">INDEX('raw data'!A:A,B372+4,1)</f>
        <v>1, 1 WC</v>
      </c>
      <c r="K372" s="25">
        <f t="array" ref="K372">INDEX('raw data'!A:A,B372+2,1)</f>
        <v>2</v>
      </c>
      <c r="L372" s="6" t="str">
        <f t="array" ref="L372">INDEX('raw data'!A:A,B372-1,1)</f>
        <v>Pangrati</v>
      </c>
      <c r="M372" s="9">
        <f t="shared" ca="1" si="0"/>
        <v>14.888888888888889</v>
      </c>
      <c r="N372" s="6" t="str">
        <f t="shared" si="1"/>
        <v>Ippodamou III, Pangrati, Athens</v>
      </c>
      <c r="O372" s="6" t="str">
        <f t="array" ref="O372">INDEX('raw data'!A:A,B372+12,1)</f>
        <v>Available 23 Jul 2025</v>
      </c>
      <c r="P372" s="17">
        <v>45861</v>
      </c>
      <c r="Q372">
        <f>_xlfn.XLOOKUP(A372, locations!A:A, locations!F:F, "NULL")</f>
        <v>37.969101299999998</v>
      </c>
      <c r="R372">
        <f>_xlfn.XLOOKUP(A372, locations!A:A, locations!G:G, "Not found")</f>
        <v>23.744552800000001</v>
      </c>
    </row>
    <row r="373" spans="1:18" ht="13">
      <c r="A373" s="11" t="s">
        <v>1478</v>
      </c>
      <c r="B373" s="11">
        <f>MATCH(A373,'raw data'!A:A,0)</f>
        <v>18078</v>
      </c>
      <c r="C373" s="21">
        <f t="array" ref="C373">INDEX('raw data'!A:A,B373+8,1)</f>
        <v>1390</v>
      </c>
      <c r="D373" s="7" t="str">
        <f t="array" ref="D373">INDEX('raw data'!A:A,B373+11,1)</f>
        <v>excl. utilities</v>
      </c>
      <c r="E373" s="7" t="str">
        <f t="array" ref="E373">INDEX('raw data'!A:A,B373-2,1)</f>
        <v>Kolokotroni I,</v>
      </c>
      <c r="F373" s="6" t="str">
        <f t="array" ref="F373">INDEX('raw data'!A:A,B373-1,1)</f>
        <v>Agia Paraskevi</v>
      </c>
      <c r="G373" s="6" t="str">
        <f t="array" ref="G373">INDEX('raw data'!A:A,B373+6,1)</f>
        <v>115 m²</v>
      </c>
      <c r="H373" s="25">
        <f ca="1">IFERROR(__xludf.DUMMYFUNCTION("split(G381,"" "")"),115)</f>
        <v>115</v>
      </c>
      <c r="I373" s="6" t="str">
        <f ca="1">IFERROR(__xludf.DUMMYFUNCTION("""COMPUTED_VALUE"""),"m²")</f>
        <v>m²</v>
      </c>
      <c r="J373" s="6" t="str">
        <f t="array" ref="J373">INDEX('raw data'!A:A,B373+4,1)</f>
        <v>1, 1 WC</v>
      </c>
      <c r="K373" s="25">
        <f t="array" ref="K373">INDEX('raw data'!A:A,B373+2,1)</f>
        <v>2</v>
      </c>
      <c r="L373" s="6" t="str">
        <f t="array" ref="L373">INDEX('raw data'!A:A,B373-1,1)</f>
        <v>Agia Paraskevi</v>
      </c>
      <c r="M373" s="9">
        <f t="shared" ca="1" si="0"/>
        <v>12.086956521739131</v>
      </c>
      <c r="N373" s="6" t="str">
        <f t="shared" si="1"/>
        <v>Kolokotroni I, Agia Paraskevi, Athens</v>
      </c>
      <c r="O373" s="6" t="str">
        <f t="array" ref="O373">INDEX('raw data'!A:A,B373+12,1)</f>
        <v>Available 23 Jul 2025</v>
      </c>
      <c r="P373" s="17">
        <v>45861</v>
      </c>
      <c r="Q373">
        <f>_xlfn.XLOOKUP(A373, locations!A:A, locations!F:F, "NULL")</f>
        <v>38.007010600000001</v>
      </c>
      <c r="R373">
        <f>_xlfn.XLOOKUP(A373, locations!A:A, locations!G:G, "Not found")</f>
        <v>23.825185300000001</v>
      </c>
    </row>
    <row r="374" spans="1:18" ht="13">
      <c r="A374" s="11" t="s">
        <v>1481</v>
      </c>
      <c r="B374" s="11">
        <f>MATCH(A374,'raw data'!A:A,0)</f>
        <v>7831</v>
      </c>
      <c r="C374" s="21">
        <f t="array" ref="C374">INDEX('raw data'!A:A,B374+8,1)</f>
        <v>940</v>
      </c>
      <c r="D374" s="7" t="str">
        <f t="array" ref="D374">INDEX('raw data'!A:A,B374+11,1)</f>
        <v>excl. utilities</v>
      </c>
      <c r="E374" s="7" t="str">
        <f t="array" ref="E374">INDEX('raw data'!A:A,B374-2,1)</f>
        <v>Sisini I,</v>
      </c>
      <c r="F374" s="6" t="str">
        <f t="array" ref="F374">INDEX('raw data'!A:A,B374-1,1)</f>
        <v>Vasilissis Sofias Avenue</v>
      </c>
      <c r="G374" s="6" t="str">
        <f t="array" ref="G374">INDEX('raw data'!A:A,B374+6,1)</f>
        <v>90 m²</v>
      </c>
      <c r="H374" s="25">
        <f ca="1">IFERROR(__xludf.DUMMYFUNCTION("split(G382,"" "")"),90)</f>
        <v>90</v>
      </c>
      <c r="I374" s="6" t="str">
        <f ca="1">IFERROR(__xludf.DUMMYFUNCTION("""COMPUTED_VALUE"""),"m²")</f>
        <v>m²</v>
      </c>
      <c r="J374" s="6" t="str">
        <f t="array" ref="J374">INDEX('raw data'!A:A,B374+4,1)</f>
        <v>1, 1 WC</v>
      </c>
      <c r="K374" s="25">
        <f t="array" ref="K374">INDEX('raw data'!A:A,B374+2,1)</f>
        <v>2</v>
      </c>
      <c r="L374" s="6" t="str">
        <f t="array" ref="L374">INDEX('raw data'!A:A,B374-1,1)</f>
        <v>Vasilissis Sofias Avenue</v>
      </c>
      <c r="M374" s="9">
        <f t="shared" ca="1" si="0"/>
        <v>10.444444444444445</v>
      </c>
      <c r="N374" s="6" t="str">
        <f t="shared" si="1"/>
        <v>Sisini I, Vasilissis Sofias Avenue, Athens</v>
      </c>
      <c r="O374" s="6" t="str">
        <f t="array" ref="O374">INDEX('raw data'!A:A,B374+12,1)</f>
        <v>Available 23 Jan 2025</v>
      </c>
      <c r="P374" s="17">
        <v>45680</v>
      </c>
      <c r="Q374">
        <f>_xlfn.XLOOKUP(A374, locations!A:A, locations!F:F, "NULL")</f>
        <v>37.975368799999998</v>
      </c>
      <c r="R374">
        <f>_xlfn.XLOOKUP(A374, locations!A:A, locations!G:G, "Not found")</f>
        <v>23.742497499999999</v>
      </c>
    </row>
    <row r="375" spans="1:18" ht="13">
      <c r="A375" s="11" t="s">
        <v>1484</v>
      </c>
      <c r="B375" s="11">
        <f>MATCH(A375,'raw data'!A:A,0)</f>
        <v>7848</v>
      </c>
      <c r="C375" s="21">
        <f t="array" ref="C375">INDEX('raw data'!A:A,B375+8,1)</f>
        <v>1080</v>
      </c>
      <c r="D375" s="7" t="str">
        <f t="array" ref="D375">INDEX('raw data'!A:A,B375+11,1)</f>
        <v>excl. utilities</v>
      </c>
      <c r="E375" s="7" t="str">
        <f t="array" ref="E375">INDEX('raw data'!A:A,B375-2,1)</f>
        <v>Agiou Alexandrou V,</v>
      </c>
      <c r="F375" s="6" t="str">
        <f t="array" ref="F375">INDEX('raw data'!A:A,B375-1,1)</f>
        <v>Palaio Faliro</v>
      </c>
      <c r="G375" s="6" t="str">
        <f t="array" ref="G375">INDEX('raw data'!A:A,B375+6,1)</f>
        <v>76 m²</v>
      </c>
      <c r="H375" s="25">
        <f ca="1">IFERROR(__xludf.DUMMYFUNCTION("split(G383,"" "")"),76)</f>
        <v>76</v>
      </c>
      <c r="I375" s="6" t="str">
        <f ca="1">IFERROR(__xludf.DUMMYFUNCTION("""COMPUTED_VALUE"""),"m²")</f>
        <v>m²</v>
      </c>
      <c r="J375" s="6" t="str">
        <f t="array" ref="J375">INDEX('raw data'!A:A,B375+4,1)</f>
        <v>1, 1 WC</v>
      </c>
      <c r="K375" s="25">
        <f t="array" ref="K375">INDEX('raw data'!A:A,B375+2,1)</f>
        <v>2</v>
      </c>
      <c r="L375" s="6" t="str">
        <f t="array" ref="L375">INDEX('raw data'!A:A,B375-1,1)</f>
        <v>Palaio Faliro</v>
      </c>
      <c r="M375" s="9">
        <f t="shared" ca="1" si="0"/>
        <v>14.210526315789474</v>
      </c>
      <c r="N375" s="6" t="str">
        <f t="shared" si="1"/>
        <v>Agiou Alexandrou V, Palaio Faliro, Athens</v>
      </c>
      <c r="O375" s="6" t="str">
        <f t="array" ref="O375">INDEX('raw data'!A:A,B375+12,1)</f>
        <v>Available 23 Jan 2025</v>
      </c>
      <c r="P375" s="17">
        <v>45680</v>
      </c>
      <c r="Q375">
        <f>_xlfn.XLOOKUP(A375, locations!A:A, locations!F:F, "NULL")</f>
        <v>37.9289402</v>
      </c>
      <c r="R375">
        <f>_xlfn.XLOOKUP(A375, locations!A:A, locations!G:G, "Not found")</f>
        <v>23.694192699999999</v>
      </c>
    </row>
    <row r="376" spans="1:18" ht="13">
      <c r="A376" s="11" t="s">
        <v>1487</v>
      </c>
      <c r="B376" s="11">
        <f>MATCH(A376,'raw data'!A:A,0)</f>
        <v>7865</v>
      </c>
      <c r="C376" s="21">
        <f t="array" ref="C376">INDEX('raw data'!A:A,B376+8,1)</f>
        <v>1090</v>
      </c>
      <c r="D376" s="7" t="str">
        <f t="array" ref="D376">INDEX('raw data'!A:A,B376+11,1)</f>
        <v>excl. utilities</v>
      </c>
      <c r="E376" s="7" t="str">
        <f t="array" ref="E376">INDEX('raw data'!A:A,B376-2,1)</f>
        <v>Evrou II,</v>
      </c>
      <c r="F376" s="6" t="str">
        <f t="array" ref="F376">INDEX('raw data'!A:A,B376-1,1)</f>
        <v>Vasilissis Sofias Avenue</v>
      </c>
      <c r="G376" s="6" t="str">
        <f t="array" ref="G376">INDEX('raw data'!A:A,B376+6,1)</f>
        <v>80 m²</v>
      </c>
      <c r="H376" s="25">
        <f ca="1">IFERROR(__xludf.DUMMYFUNCTION("split(G384,"" "")"),80)</f>
        <v>80</v>
      </c>
      <c r="I376" s="6" t="str">
        <f ca="1">IFERROR(__xludf.DUMMYFUNCTION("""COMPUTED_VALUE"""),"m²")</f>
        <v>m²</v>
      </c>
      <c r="J376" s="6">
        <f t="array" ref="J376">INDEX('raw data'!A:A,B376+4,1)</f>
        <v>1</v>
      </c>
      <c r="K376" s="25">
        <f t="array" ref="K376">INDEX('raw data'!A:A,B376+2,1)</f>
        <v>2</v>
      </c>
      <c r="L376" s="6" t="str">
        <f t="array" ref="L376">INDEX('raw data'!A:A,B376-1,1)</f>
        <v>Vasilissis Sofias Avenue</v>
      </c>
      <c r="M376" s="9">
        <f t="shared" ca="1" si="0"/>
        <v>13.625</v>
      </c>
      <c r="N376" s="6" t="str">
        <f t="shared" si="1"/>
        <v>Evrou II, Vasilissis Sofias Avenue, Athens</v>
      </c>
      <c r="O376" s="6" t="str">
        <f t="array" ref="O376">INDEX('raw data'!A:A,B376+12,1)</f>
        <v>Available 23 Jan 2025</v>
      </c>
      <c r="P376" s="17">
        <v>45680</v>
      </c>
      <c r="Q376">
        <f>_xlfn.XLOOKUP(A376, locations!A:A, locations!F:F, "NULL")</f>
        <v>37.975368799999998</v>
      </c>
      <c r="R376">
        <f>_xlfn.XLOOKUP(A376, locations!A:A, locations!G:G, "Not found")</f>
        <v>23.742497499999999</v>
      </c>
    </row>
    <row r="377" spans="1:18" ht="13">
      <c r="A377" s="11" t="s">
        <v>1490</v>
      </c>
      <c r="B377" s="11">
        <f>MATCH(A377,'raw data'!A:A,0)</f>
        <v>7882</v>
      </c>
      <c r="C377" s="21">
        <f t="array" ref="C377">INDEX('raw data'!A:A,B377+8,1)</f>
        <v>1240</v>
      </c>
      <c r="D377" s="7" t="str">
        <f t="array" ref="D377">INDEX('raw data'!A:A,B377+11,1)</f>
        <v>excl. utilities</v>
      </c>
      <c r="E377" s="7" t="str">
        <f t="array" ref="E377">INDEX('raw data'!A:A,B377-2,1)</f>
        <v>Vasilissis Sofias III,</v>
      </c>
      <c r="F377" s="6" t="str">
        <f t="array" ref="F377">INDEX('raw data'!A:A,B377-1,1)</f>
        <v>Kolonaki</v>
      </c>
      <c r="G377" s="6" t="str">
        <f t="array" ref="G377">INDEX('raw data'!A:A,B377+6,1)</f>
        <v>70 m²</v>
      </c>
      <c r="H377" s="25">
        <f ca="1">IFERROR(__xludf.DUMMYFUNCTION("split(G385,"" "")"),70)</f>
        <v>70</v>
      </c>
      <c r="I377" s="6" t="str">
        <f ca="1">IFERROR(__xludf.DUMMYFUNCTION("""COMPUTED_VALUE"""),"m²")</f>
        <v>m²</v>
      </c>
      <c r="J377" s="6">
        <f t="array" ref="J377">INDEX('raw data'!A:A,B377+4,1)</f>
        <v>1</v>
      </c>
      <c r="K377" s="25">
        <f t="array" ref="K377">INDEX('raw data'!A:A,B377+2,1)</f>
        <v>2</v>
      </c>
      <c r="L377" s="6" t="str">
        <f t="array" ref="L377">INDEX('raw data'!A:A,B377-1,1)</f>
        <v>Kolonaki</v>
      </c>
      <c r="M377" s="9">
        <f t="shared" ca="1" si="0"/>
        <v>17.714285714285715</v>
      </c>
      <c r="N377" s="6" t="str">
        <f t="shared" si="1"/>
        <v>Vasilissis Sofias III, Kolonaki, Athens</v>
      </c>
      <c r="O377" s="6" t="str">
        <f t="array" ref="O377">INDEX('raw data'!A:A,B377+12,1)</f>
        <v>Available 23 Jan 2025</v>
      </c>
      <c r="P377" s="17">
        <v>45680</v>
      </c>
      <c r="Q377">
        <f>_xlfn.XLOOKUP(A377, locations!A:A, locations!F:F, "NULL")</f>
        <v>37.975322900000002</v>
      </c>
      <c r="R377">
        <f>_xlfn.XLOOKUP(A377, locations!A:A, locations!G:G, "Not found")</f>
        <v>23.7428031</v>
      </c>
    </row>
    <row r="378" spans="1:18" ht="13">
      <c r="A378" s="11" t="s">
        <v>1493</v>
      </c>
      <c r="B378" s="11">
        <f>MATCH(A378,'raw data'!A:A,0)</f>
        <v>7899</v>
      </c>
      <c r="C378" s="21">
        <f t="array" ref="C378">INDEX('raw data'!A:A,B378+8,1)</f>
        <v>1280</v>
      </c>
      <c r="D378" s="7" t="str">
        <f t="array" ref="D378">INDEX('raw data'!A:A,B378+11,1)</f>
        <v>excl. utilities</v>
      </c>
      <c r="E378" s="7" t="str">
        <f t="array" ref="E378">INDEX('raw data'!A:A,B378-2,1)</f>
        <v>Magkriotou,</v>
      </c>
      <c r="F378" s="6" t="str">
        <f t="array" ref="F378">INDEX('raw data'!A:A,B378-1,1)</f>
        <v>Nea Smyrni</v>
      </c>
      <c r="G378" s="6" t="str">
        <f t="array" ref="G378">INDEX('raw data'!A:A,B378+6,1)</f>
        <v>100 m²</v>
      </c>
      <c r="H378" s="25">
        <f ca="1">IFERROR(__xludf.DUMMYFUNCTION("split(G386,"" "")"),100)</f>
        <v>100</v>
      </c>
      <c r="I378" s="6" t="str">
        <f ca="1">IFERROR(__xludf.DUMMYFUNCTION("""COMPUTED_VALUE"""),"m²")</f>
        <v>m²</v>
      </c>
      <c r="J378" s="6">
        <f t="array" ref="J378">INDEX('raw data'!A:A,B378+4,1)</f>
        <v>2</v>
      </c>
      <c r="K378" s="25">
        <f t="array" ref="K378">INDEX('raw data'!A:A,B378+2,1)</f>
        <v>2</v>
      </c>
      <c r="L378" s="6" t="str">
        <f t="array" ref="L378">INDEX('raw data'!A:A,B378-1,1)</f>
        <v>Nea Smyrni</v>
      </c>
      <c r="M378" s="9">
        <f t="shared" ca="1" si="0"/>
        <v>12.8</v>
      </c>
      <c r="N378" s="6" t="str">
        <f t="shared" si="1"/>
        <v>Magkriotou, Nea Smyrni, Athens</v>
      </c>
      <c r="O378" s="6" t="str">
        <f t="array" ref="O378">INDEX('raw data'!A:A,B378+12,1)</f>
        <v>Available 23 Jan 2025</v>
      </c>
      <c r="P378" s="17">
        <v>45680</v>
      </c>
      <c r="Q378">
        <f>_xlfn.XLOOKUP(A378, locations!A:A, locations!F:F, "NULL")</f>
        <v>37.947175299999998</v>
      </c>
      <c r="R378">
        <f>_xlfn.XLOOKUP(A378, locations!A:A, locations!G:G, "Not found")</f>
        <v>23.710004300000001</v>
      </c>
    </row>
    <row r="379" spans="1:18" ht="13">
      <c r="A379" s="11" t="s">
        <v>1496</v>
      </c>
      <c r="B379" s="11">
        <f>MATCH(A379,'raw data'!A:A,0)</f>
        <v>7916</v>
      </c>
      <c r="C379" s="21">
        <f t="array" ref="C379">INDEX('raw data'!A:A,B379+8,1)</f>
        <v>1290</v>
      </c>
      <c r="D379" s="7" t="str">
        <f t="array" ref="D379">INDEX('raw data'!A:A,B379+11,1)</f>
        <v>excl. utilities</v>
      </c>
      <c r="E379" s="7" t="str">
        <f t="array" ref="E379">INDEX('raw data'!A:A,B379-2,1)</f>
        <v>Sarantaporou II,</v>
      </c>
      <c r="F379" s="6" t="str">
        <f t="array" ref="F379">INDEX('raw data'!A:A,B379-1,1)</f>
        <v>Cholargos</v>
      </c>
      <c r="G379" s="6" t="str">
        <f t="array" ref="G379">INDEX('raw data'!A:A,B379+6,1)</f>
        <v>76 m²</v>
      </c>
      <c r="H379" s="25">
        <f ca="1">IFERROR(__xludf.DUMMYFUNCTION("split(G387,"" "")"),76)</f>
        <v>76</v>
      </c>
      <c r="I379" s="6" t="str">
        <f ca="1">IFERROR(__xludf.DUMMYFUNCTION("""COMPUTED_VALUE"""),"m²")</f>
        <v>m²</v>
      </c>
      <c r="J379" s="6">
        <f t="array" ref="J379">INDEX('raw data'!A:A,B379+4,1)</f>
        <v>2</v>
      </c>
      <c r="K379" s="25">
        <f t="array" ref="K379">INDEX('raw data'!A:A,B379+2,1)</f>
        <v>2</v>
      </c>
      <c r="L379" s="6" t="str">
        <f t="array" ref="L379">INDEX('raw data'!A:A,B379-1,1)</f>
        <v>Cholargos</v>
      </c>
      <c r="M379" s="9">
        <f t="shared" ca="1" si="0"/>
        <v>16.973684210526315</v>
      </c>
      <c r="N379" s="6" t="str">
        <f t="shared" si="1"/>
        <v>Sarantaporou II, Cholargos, Athens</v>
      </c>
      <c r="O379" s="6" t="str">
        <f t="array" ref="O379">INDEX('raw data'!A:A,B379+12,1)</f>
        <v>Available 23 Jan 2025</v>
      </c>
      <c r="P379" s="17">
        <v>45680</v>
      </c>
      <c r="Q379">
        <f>_xlfn.XLOOKUP(A379, locations!A:A, locations!F:F, "NULL")</f>
        <v>37.996323500000003</v>
      </c>
      <c r="R379">
        <f>_xlfn.XLOOKUP(A379, locations!A:A, locations!G:G, "Not found")</f>
        <v>23.796961599999999</v>
      </c>
    </row>
    <row r="380" spans="1:18" ht="13">
      <c r="A380" s="11" t="s">
        <v>1499</v>
      </c>
      <c r="B380" s="11">
        <f>MATCH(A380,'raw data'!A:A,0)</f>
        <v>7933</v>
      </c>
      <c r="C380" s="21">
        <f t="array" ref="C380">INDEX('raw data'!A:A,B380+8,1)</f>
        <v>1410</v>
      </c>
      <c r="D380" s="7" t="str">
        <f t="array" ref="D380">INDEX('raw data'!A:A,B380+11,1)</f>
        <v>excl. utilities</v>
      </c>
      <c r="E380" s="7" t="str">
        <f t="array" ref="E380">INDEX('raw data'!A:A,B380-2,1)</f>
        <v>Ilia Poulopoulou II,</v>
      </c>
      <c r="F380" s="6" t="str">
        <f t="array" ref="F380">INDEX('raw data'!A:A,B380-1,1)</f>
        <v>Thiseio</v>
      </c>
      <c r="G380" s="6" t="str">
        <f t="array" ref="G380">INDEX('raw data'!A:A,B380+6,1)</f>
        <v>95 m²</v>
      </c>
      <c r="H380" s="25">
        <f ca="1">IFERROR(__xludf.DUMMYFUNCTION("split(G388,"" "")"),95)</f>
        <v>95</v>
      </c>
      <c r="I380" s="6" t="str">
        <f ca="1">IFERROR(__xludf.DUMMYFUNCTION("""COMPUTED_VALUE"""),"m²")</f>
        <v>m²</v>
      </c>
      <c r="J380" s="6" t="str">
        <f t="array" ref="J380">INDEX('raw data'!A:A,B380+4,1)</f>
        <v>1, 1 WC</v>
      </c>
      <c r="K380" s="25">
        <f t="array" ref="K380">INDEX('raw data'!A:A,B380+2,1)</f>
        <v>2</v>
      </c>
      <c r="L380" s="6" t="str">
        <f t="array" ref="L380">INDEX('raw data'!A:A,B380-1,1)</f>
        <v>Thiseio</v>
      </c>
      <c r="M380" s="9">
        <f t="shared" ca="1" si="0"/>
        <v>14.842105263157896</v>
      </c>
      <c r="N380" s="6" t="str">
        <f t="shared" si="1"/>
        <v>Ilia Poulopoulou II, Thiseio, Athens</v>
      </c>
      <c r="O380" s="6" t="str">
        <f t="array" ref="O380">INDEX('raw data'!A:A,B380+12,1)</f>
        <v>Available 23 Jan 2025</v>
      </c>
      <c r="P380" s="17">
        <v>45680</v>
      </c>
      <c r="Q380">
        <f>_xlfn.XLOOKUP(A380, locations!A:A, locations!F:F, "NULL")</f>
        <v>37.9763272</v>
      </c>
      <c r="R380">
        <f>_xlfn.XLOOKUP(A380, locations!A:A, locations!G:G, "Not found")</f>
        <v>23.717157499999999</v>
      </c>
    </row>
    <row r="381" spans="1:18" ht="13">
      <c r="A381" s="11" t="s">
        <v>320</v>
      </c>
      <c r="B381" s="11">
        <f>MATCH(A381,'raw data'!A:A,0)</f>
        <v>21045</v>
      </c>
      <c r="C381" s="21">
        <f t="array" ref="C381">INDEX('raw data'!A:A,B381+8,1)</f>
        <v>920</v>
      </c>
      <c r="D381" s="7" t="str">
        <f t="array" ref="D381">INDEX('raw data'!A:A,B381+11,1)</f>
        <v>excl. utilities</v>
      </c>
      <c r="E381" s="7" t="str">
        <f t="array" ref="E381">INDEX('raw data'!A:A,B381-2,1)</f>
        <v>Panormou IV,</v>
      </c>
      <c r="F381" s="6" t="str">
        <f t="array" ref="F381">INDEX('raw data'!A:A,B381-1,1)</f>
        <v>Ampelokipoi</v>
      </c>
      <c r="G381" s="6" t="str">
        <f t="array" ref="G381">INDEX('raw data'!A:A,B381+6,1)</f>
        <v>51 m²</v>
      </c>
      <c r="H381" s="25">
        <f ca="1">IFERROR(__xludf.DUMMYFUNCTION("split(G389,"" "")"),51)</f>
        <v>51</v>
      </c>
      <c r="I381" s="6" t="str">
        <f ca="1">IFERROR(__xludf.DUMMYFUNCTION("""COMPUTED_VALUE"""),"m²")</f>
        <v>m²</v>
      </c>
      <c r="J381" s="6">
        <f t="array" ref="J381">INDEX('raw data'!A:A,B381+4,1)</f>
        <v>1</v>
      </c>
      <c r="K381" s="25">
        <f t="array" ref="K381">INDEX('raw data'!A:A,B381+2,1)</f>
        <v>1</v>
      </c>
      <c r="L381" s="6" t="str">
        <f t="array" ref="L381">INDEX('raw data'!A:A,B381-1,1)</f>
        <v>Ampelokipoi</v>
      </c>
      <c r="M381" s="9">
        <f t="shared" ca="1" si="0"/>
        <v>18.03921568627451</v>
      </c>
      <c r="N381" s="6" t="str">
        <f t="shared" si="1"/>
        <v>Panormou IV, Ampelokipoi, Athens</v>
      </c>
      <c r="O381" s="6" t="str">
        <f t="array" ref="O381">INDEX('raw data'!A:A,B381+12,1)</f>
        <v>Available 22 Oct 2025</v>
      </c>
      <c r="P381" s="17">
        <v>45952</v>
      </c>
      <c r="Q381">
        <f>_xlfn.XLOOKUP(A381, locations!A:A, locations!F:F, "NULL")</f>
        <v>37.991729599999999</v>
      </c>
      <c r="R381">
        <f>_xlfn.XLOOKUP(A381, locations!A:A, locations!G:G, "Not found")</f>
        <v>23.760157</v>
      </c>
    </row>
    <row r="382" spans="1:18" ht="13">
      <c r="A382" s="11" t="s">
        <v>1502</v>
      </c>
      <c r="B382" s="11">
        <f>MATCH(A382,'raw data'!A:A,0)</f>
        <v>21062</v>
      </c>
      <c r="C382" s="21">
        <f t="array" ref="C382">INDEX('raw data'!A:A,B382+8,1)</f>
        <v>1380</v>
      </c>
      <c r="D382" s="7" t="str">
        <f t="array" ref="D382">INDEX('raw data'!A:A,B382+11,1)</f>
        <v>excl. utilities</v>
      </c>
      <c r="E382" s="7" t="str">
        <f t="array" ref="E382">INDEX('raw data'!A:A,B382-2,1)</f>
        <v>Dionisou IX,</v>
      </c>
      <c r="F382" s="6" t="str">
        <f t="array" ref="F382">INDEX('raw data'!A:A,B382-1,1)</f>
        <v>Marousi</v>
      </c>
      <c r="G382" s="6" t="str">
        <f t="array" ref="G382">INDEX('raw data'!A:A,B382+6,1)</f>
        <v>75 m²</v>
      </c>
      <c r="H382" s="25">
        <f ca="1">IFERROR(__xludf.DUMMYFUNCTION("split(G390,"" "")"),75)</f>
        <v>75</v>
      </c>
      <c r="I382" s="6" t="str">
        <f ca="1">IFERROR(__xludf.DUMMYFUNCTION("""COMPUTED_VALUE"""),"m²")</f>
        <v>m²</v>
      </c>
      <c r="J382" s="6">
        <f t="array" ref="J382">INDEX('raw data'!A:A,B382+4,1)</f>
        <v>1</v>
      </c>
      <c r="K382" s="25">
        <f t="array" ref="K382">INDEX('raw data'!A:A,B382+2,1)</f>
        <v>2</v>
      </c>
      <c r="L382" s="6" t="str">
        <f t="array" ref="L382">INDEX('raw data'!A:A,B382-1,1)</f>
        <v>Marousi</v>
      </c>
      <c r="M382" s="9">
        <f t="shared" ca="1" si="0"/>
        <v>18.399999999999999</v>
      </c>
      <c r="N382" s="6" t="str">
        <f t="shared" si="1"/>
        <v>Dionisou IX, Marousi, Athens</v>
      </c>
      <c r="O382" s="6" t="str">
        <f t="array" ref="O382">INDEX('raw data'!A:A,B382+12,1)</f>
        <v>Available 22 Oct 2025</v>
      </c>
      <c r="P382" s="17">
        <v>45952</v>
      </c>
      <c r="Q382">
        <f>_xlfn.XLOOKUP(A382, locations!A:A, locations!F:F, "NULL")</f>
        <v>38.047085000000003</v>
      </c>
      <c r="R382">
        <f>_xlfn.XLOOKUP(A382, locations!A:A, locations!G:G, "Not found")</f>
        <v>23.802480599999999</v>
      </c>
    </row>
    <row r="383" spans="1:18" ht="13">
      <c r="A383" s="11" t="s">
        <v>1505</v>
      </c>
      <c r="B383" s="11">
        <f>MATCH(A383,'raw data'!A:A,0)</f>
        <v>596</v>
      </c>
      <c r="C383" s="21">
        <f t="array" ref="C383">INDEX('raw data'!A:A,B383+8,1)</f>
        <v>930</v>
      </c>
      <c r="D383" s="7" t="str">
        <f t="array" ref="D383">INDEX('raw data'!A:A,B383+11,1)</f>
        <v>excl. utilities</v>
      </c>
      <c r="E383" s="7" t="str">
        <f t="array" ref="E383">INDEX('raw data'!A:A,B383-2,1)</f>
        <v>Asklipiou III,</v>
      </c>
      <c r="F383" s="6" t="str">
        <f t="array" ref="F383">INDEX('raw data'!A:A,B383-1,1)</f>
        <v>Lycabettus</v>
      </c>
      <c r="G383" s="6" t="str">
        <f t="array" ref="G383">INDEX('raw data'!A:A,B383+6,1)</f>
        <v>79 m²</v>
      </c>
      <c r="H383" s="25">
        <f ca="1">IFERROR(__xludf.DUMMYFUNCTION("split(G391,"" "")"),79)</f>
        <v>79</v>
      </c>
      <c r="I383" s="6" t="str">
        <f ca="1">IFERROR(__xludf.DUMMYFUNCTION("""COMPUTED_VALUE"""),"m²")</f>
        <v>m²</v>
      </c>
      <c r="J383" s="6">
        <f t="array" ref="J383">INDEX('raw data'!A:A,B383+4,1)</f>
        <v>1</v>
      </c>
      <c r="K383" s="25">
        <f t="array" ref="K383">INDEX('raw data'!A:A,B383+2,1)</f>
        <v>2</v>
      </c>
      <c r="L383" s="6" t="str">
        <f t="array" ref="L383">INDEX('raw data'!A:A,B383-1,1)</f>
        <v>Lycabettus</v>
      </c>
      <c r="M383" s="9">
        <f t="shared" ca="1" si="0"/>
        <v>11.772151898734178</v>
      </c>
      <c r="N383" s="6" t="str">
        <f t="shared" si="1"/>
        <v>Asklipiou III, Lycabettus, Athens</v>
      </c>
      <c r="O383" s="6" t="str">
        <f t="array" ref="O383">INDEX('raw data'!A:A,B383+12,1)</f>
        <v>Available 22 Oct 2024</v>
      </c>
      <c r="P383" s="17">
        <v>45587</v>
      </c>
      <c r="Q383">
        <f>_xlfn.XLOOKUP(A383, locations!A:A, locations!F:F, "NULL")</f>
        <v>37.985233200000003</v>
      </c>
      <c r="R383">
        <f>_xlfn.XLOOKUP(A383, locations!A:A, locations!G:G, "Not found")</f>
        <v>23.741596099999999</v>
      </c>
    </row>
    <row r="384" spans="1:18" ht="13">
      <c r="A384" s="11" t="s">
        <v>323</v>
      </c>
      <c r="B384" s="11">
        <f>MATCH(A384,'raw data'!A:A,0)</f>
        <v>579</v>
      </c>
      <c r="C384" s="21">
        <f t="array" ref="C384">INDEX('raw data'!A:A,B384+8,1)</f>
        <v>950</v>
      </c>
      <c r="D384" s="7" t="str">
        <f t="array" ref="D384">INDEX('raw data'!A:A,B384+11,1)</f>
        <v>excl. utilities</v>
      </c>
      <c r="E384" s="7" t="str">
        <f t="array" ref="E384">INDEX('raw data'!A:A,B384-2,1)</f>
        <v>Artemidos VIII,</v>
      </c>
      <c r="F384" s="6" t="str">
        <f t="array" ref="F384">INDEX('raw data'!A:A,B384-1,1)</f>
        <v>Palaio Faliro</v>
      </c>
      <c r="G384" s="6" t="str">
        <f t="array" ref="G384">INDEX('raw data'!A:A,B384+6,1)</f>
        <v>55 m²</v>
      </c>
      <c r="H384" s="25">
        <f ca="1">IFERROR(__xludf.DUMMYFUNCTION("split(G392,"" "")"),55)</f>
        <v>55</v>
      </c>
      <c r="I384" s="6" t="str">
        <f ca="1">IFERROR(__xludf.DUMMYFUNCTION("""COMPUTED_VALUE"""),"m²")</f>
        <v>m²</v>
      </c>
      <c r="J384" s="6">
        <f t="array" ref="J384">INDEX('raw data'!A:A,B384+4,1)</f>
        <v>1</v>
      </c>
      <c r="K384" s="25">
        <f t="array" ref="K384">INDEX('raw data'!A:A,B384+2,1)</f>
        <v>1</v>
      </c>
      <c r="L384" s="6" t="str">
        <f t="array" ref="L384">INDEX('raw data'!A:A,B384-1,1)</f>
        <v>Palaio Faliro</v>
      </c>
      <c r="M384" s="9">
        <f t="shared" ca="1" si="0"/>
        <v>17.272727272727273</v>
      </c>
      <c r="N384" s="6" t="str">
        <f t="shared" si="1"/>
        <v>Artemidos VIII, Palaio Faliro, Athens</v>
      </c>
      <c r="O384" s="6" t="str">
        <f t="array" ref="O384">INDEX('raw data'!A:A,B384+12,1)</f>
        <v>Available 22 Oct 2024</v>
      </c>
      <c r="P384" s="17">
        <v>45587</v>
      </c>
      <c r="Q384">
        <f>_xlfn.XLOOKUP(A384, locations!A:A, locations!F:F, "NULL")</f>
        <v>37.929006000000001</v>
      </c>
      <c r="R384">
        <f>_xlfn.XLOOKUP(A384, locations!A:A, locations!G:G, "Not found")</f>
        <v>23.697085000000001</v>
      </c>
    </row>
    <row r="385" spans="1:18" ht="13">
      <c r="A385" s="11" t="s">
        <v>3481</v>
      </c>
      <c r="B385" s="11">
        <f>MATCH(A385,'raw data'!A:A,0)</f>
        <v>613</v>
      </c>
      <c r="C385" s="21">
        <f t="array" ref="C385">INDEX('raw data'!A:A,B385+8,1)</f>
        <v>1200</v>
      </c>
      <c r="D385" s="7" t="str">
        <f t="array" ref="D385">INDEX('raw data'!A:A,B385+11,1)</f>
        <v>excl. utilities</v>
      </c>
      <c r="E385" s="7" t="str">
        <f t="array" ref="E385">INDEX('raw data'!A:A,B385-2,1)</f>
        <v>Chrisostomou Smirnis IV,</v>
      </c>
      <c r="F385" s="6" t="str">
        <f t="array" ref="F385">INDEX('raw data'!A:A,B385-1,1)</f>
        <v>Melissia</v>
      </c>
      <c r="G385" s="6" t="str">
        <f t="array" ref="G385">INDEX('raw data'!A:A,B385+6,1)</f>
        <v>125 m²</v>
      </c>
      <c r="H385" s="25">
        <f ca="1">IFERROR(__xludf.DUMMYFUNCTION("split(G393,"" "")"),125)</f>
        <v>125</v>
      </c>
      <c r="I385" s="6" t="str">
        <f ca="1">IFERROR(__xludf.DUMMYFUNCTION("""COMPUTED_VALUE"""),"m²")</f>
        <v>m²</v>
      </c>
      <c r="J385" s="6" t="str">
        <f t="array" ref="J385">INDEX('raw data'!A:A,B385+4,1)</f>
        <v>1, 1 WC</v>
      </c>
      <c r="K385" s="25">
        <f t="array" ref="K385">INDEX('raw data'!A:A,B385+2,1)</f>
        <v>3</v>
      </c>
      <c r="L385" s="6" t="str">
        <f t="array" ref="L385">INDEX('raw data'!A:A,B385-1,1)</f>
        <v>Melissia</v>
      </c>
      <c r="M385" s="9">
        <f t="shared" ca="1" si="0"/>
        <v>9.6</v>
      </c>
      <c r="N385" s="6" t="str">
        <f t="shared" si="1"/>
        <v>Chrisostomou Smirnis IV, Melissia, Athens</v>
      </c>
      <c r="O385" s="6" t="str">
        <f t="array" ref="O385">INDEX('raw data'!A:A,B385+12,1)</f>
        <v>Available 22 Oct 2024</v>
      </c>
      <c r="P385" s="17">
        <v>45587</v>
      </c>
      <c r="Q385">
        <f>_xlfn.XLOOKUP(A385, locations!A:A, locations!F:F, "NULL")</f>
        <v>38.062069700000002</v>
      </c>
      <c r="R385">
        <f>_xlfn.XLOOKUP(A385, locations!A:A, locations!G:G, "Not found")</f>
        <v>23.835499200000001</v>
      </c>
    </row>
    <row r="386" spans="1:18" ht="13">
      <c r="A386" s="11" t="s">
        <v>1508</v>
      </c>
      <c r="B386" s="11">
        <f>MATCH(A386,'raw data'!A:A,0)</f>
        <v>630</v>
      </c>
      <c r="C386" s="21">
        <f t="array" ref="C386">INDEX('raw data'!A:A,B386+8,1)</f>
        <v>1410</v>
      </c>
      <c r="D386" s="7" t="str">
        <f t="array" ref="D386">INDEX('raw data'!A:A,B386+11,1)</f>
        <v>excl. utilities</v>
      </c>
      <c r="E386" s="7" t="str">
        <f t="array" ref="E386">INDEX('raw data'!A:A,B386-2,1)</f>
        <v>Kokkinaki,</v>
      </c>
      <c r="F386" s="6" t="str">
        <f t="array" ref="F386">INDEX('raw data'!A:A,B386-1,1)</f>
        <v>Kifisia</v>
      </c>
      <c r="G386" s="6" t="str">
        <f t="array" ref="G386">INDEX('raw data'!A:A,B386+6,1)</f>
        <v>100 m²</v>
      </c>
      <c r="H386" s="25">
        <f ca="1">IFERROR(__xludf.DUMMYFUNCTION("split(G394,"" "")"),100)</f>
        <v>100</v>
      </c>
      <c r="I386" s="6" t="str">
        <f ca="1">IFERROR(__xludf.DUMMYFUNCTION("""COMPUTED_VALUE"""),"m²")</f>
        <v>m²</v>
      </c>
      <c r="J386" s="6" t="str">
        <f t="array" ref="J386">INDEX('raw data'!A:A,B386+4,1)</f>
        <v>1, 1 WC</v>
      </c>
      <c r="K386" s="25">
        <f t="array" ref="K386">INDEX('raw data'!A:A,B386+2,1)</f>
        <v>2</v>
      </c>
      <c r="L386" s="6" t="str">
        <f t="array" ref="L386">INDEX('raw data'!A:A,B386-1,1)</f>
        <v>Kifisia</v>
      </c>
      <c r="M386" s="9">
        <f t="shared" ca="1" si="0"/>
        <v>14.1</v>
      </c>
      <c r="N386" s="6" t="str">
        <f t="shared" si="1"/>
        <v>Kokkinaki, Kifisia, Athens</v>
      </c>
      <c r="O386" s="6" t="str">
        <f t="array" ref="O386">INDEX('raw data'!A:A,B386+12,1)</f>
        <v>Available 22 Oct 2024</v>
      </c>
      <c r="P386" s="17">
        <v>45587</v>
      </c>
      <c r="Q386">
        <f>_xlfn.XLOOKUP(A386, locations!A:A, locations!F:F, "NULL")</f>
        <v>38.0868635</v>
      </c>
      <c r="R386">
        <f>_xlfn.XLOOKUP(A386, locations!A:A, locations!G:G, "Not found")</f>
        <v>23.800302899999998</v>
      </c>
    </row>
    <row r="387" spans="1:18" ht="13">
      <c r="A387" s="11" t="s">
        <v>3484</v>
      </c>
      <c r="B387" s="11">
        <f>MATCH(A387,'raw data'!A:A,0)</f>
        <v>679</v>
      </c>
      <c r="C387" s="21">
        <f t="array" ref="C387">INDEX('raw data'!A:A,B387+8,1)</f>
        <v>1580</v>
      </c>
      <c r="D387" s="7" t="str">
        <f t="array" ref="D387">INDEX('raw data'!A:A,B387+11,1)</f>
        <v>excl. utilities</v>
      </c>
      <c r="E387" s="7" t="str">
        <f t="array" ref="E387">INDEX('raw data'!A:A,B387-2,1)</f>
        <v>Amarisias Artemidos IV,</v>
      </c>
      <c r="F387" s="6" t="str">
        <f t="array" ref="F387">INDEX('raw data'!A:A,B387-1,1)</f>
        <v>Marousi</v>
      </c>
      <c r="G387" s="6" t="str">
        <f t="array" ref="G387">INDEX('raw data'!A:A,B387+6,1)</f>
        <v>150 m²</v>
      </c>
      <c r="H387" s="25">
        <f ca="1">IFERROR(__xludf.DUMMYFUNCTION("split(G395,"" "")"),150)</f>
        <v>150</v>
      </c>
      <c r="I387" s="6" t="str">
        <f ca="1">IFERROR(__xludf.DUMMYFUNCTION("""COMPUTED_VALUE"""),"m²")</f>
        <v>m²</v>
      </c>
      <c r="J387" s="6" t="str">
        <f t="array" ref="J387">INDEX('raw data'!A:A,B387+4,1)</f>
        <v>2, 1 WC</v>
      </c>
      <c r="K387" s="25">
        <f t="array" ref="K387">INDEX('raw data'!A:A,B387+2,1)</f>
        <v>3</v>
      </c>
      <c r="L387" s="6" t="str">
        <f t="array" ref="L387">INDEX('raw data'!A:A,B387-1,1)</f>
        <v>Marousi</v>
      </c>
      <c r="M387" s="9">
        <f t="shared" ca="1" si="0"/>
        <v>10.533333333333333</v>
      </c>
      <c r="N387" s="6" t="str">
        <f t="shared" si="1"/>
        <v>Amarisias Artemidos IV, Marousi, Athens</v>
      </c>
      <c r="O387" s="6" t="str">
        <f t="array" ref="O387">INDEX('raw data'!A:A,B387+12,1)</f>
        <v>Available 22 Oct 2024</v>
      </c>
      <c r="P387" s="17">
        <v>45587</v>
      </c>
      <c r="Q387">
        <f>_xlfn.XLOOKUP(A387, locations!A:A, locations!F:F, "NULL")</f>
        <v>38.039844700000003</v>
      </c>
      <c r="R387">
        <f>_xlfn.XLOOKUP(A387, locations!A:A, locations!G:G, "Not found")</f>
        <v>23.7940985</v>
      </c>
    </row>
    <row r="388" spans="1:18" ht="13">
      <c r="A388" s="11" t="s">
        <v>1511</v>
      </c>
      <c r="B388" s="11">
        <f>MATCH(A388,'raw data'!A:A,0)</f>
        <v>21690</v>
      </c>
      <c r="C388" s="21">
        <f t="array" ref="C388">INDEX('raw data'!A:A,B388+8,1)</f>
        <v>1260</v>
      </c>
      <c r="D388" s="7" t="str">
        <f t="array" ref="D388">INDEX('raw data'!A:A,B388+11,1)</f>
        <v>excl. utilities</v>
      </c>
      <c r="E388" s="7" t="str">
        <f t="array" ref="E388">INDEX('raw data'!A:A,B388-2,1)</f>
        <v>Plastira II,</v>
      </c>
      <c r="F388" s="6" t="str">
        <f t="array" ref="F388">INDEX('raw data'!A:A,B388-1,1)</f>
        <v>Nea Smyrni</v>
      </c>
      <c r="G388" s="6" t="str">
        <f t="array" ref="G388">INDEX('raw data'!A:A,B388+6,1)</f>
        <v>90 m²</v>
      </c>
      <c r="H388" s="25">
        <f ca="1">IFERROR(__xludf.DUMMYFUNCTION("split(G396,"" "")"),90)</f>
        <v>90</v>
      </c>
      <c r="I388" s="6" t="str">
        <f ca="1">IFERROR(__xludf.DUMMYFUNCTION("""COMPUTED_VALUE"""),"m²")</f>
        <v>m²</v>
      </c>
      <c r="J388" s="6">
        <f t="array" ref="J388">INDEX('raw data'!A:A,B388+4,1)</f>
        <v>2</v>
      </c>
      <c r="K388" s="25">
        <f t="array" ref="K388">INDEX('raw data'!A:A,B388+2,1)</f>
        <v>2</v>
      </c>
      <c r="L388" s="6" t="str">
        <f t="array" ref="L388">INDEX('raw data'!A:A,B388-1,1)</f>
        <v>Nea Smyrni</v>
      </c>
      <c r="M388" s="9">
        <f t="shared" ca="1" si="0"/>
        <v>14</v>
      </c>
      <c r="N388" s="6" t="str">
        <f t="shared" si="1"/>
        <v>Plastira II, Nea Smyrni, Athens</v>
      </c>
      <c r="O388" s="6" t="str">
        <f t="array" ref="O388">INDEX('raw data'!A:A,B388+12,1)</f>
        <v>Available 22 Nov 2025</v>
      </c>
      <c r="P388" s="17">
        <v>45983</v>
      </c>
      <c r="Q388">
        <f>_xlfn.XLOOKUP(A388, locations!A:A, locations!F:F, "NULL")</f>
        <v>37.839206799999999</v>
      </c>
      <c r="R388">
        <f>_xlfn.XLOOKUP(A388, locations!A:A, locations!G:G, "Not found")</f>
        <v>23.7692102</v>
      </c>
    </row>
    <row r="389" spans="1:18" ht="13">
      <c r="A389" s="11" t="s">
        <v>1514</v>
      </c>
      <c r="B389" s="11">
        <f>MATCH(A389,'raw data'!A:A,0)</f>
        <v>21707</v>
      </c>
      <c r="C389" s="21">
        <f t="array" ref="C389">INDEX('raw data'!A:A,B389+8,1)</f>
        <v>1680</v>
      </c>
      <c r="D389" s="7" t="str">
        <f t="array" ref="D389">INDEX('raw data'!A:A,B389+11,1)</f>
        <v>excl. utilities</v>
      </c>
      <c r="E389" s="7" t="str">
        <f t="array" ref="E389">INDEX('raw data'!A:A,B389-2,1)</f>
        <v>Xenokratous VII,</v>
      </c>
      <c r="F389" s="6" t="str">
        <f t="array" ref="F389">INDEX('raw data'!A:A,B389-1,1)</f>
        <v>Kolonaki</v>
      </c>
      <c r="G389" s="6" t="str">
        <f t="array" ref="G389">INDEX('raw data'!A:A,B389+6,1)</f>
        <v>80 m²</v>
      </c>
      <c r="H389" s="25">
        <f ca="1">IFERROR(__xludf.DUMMYFUNCTION("split(G397,"" "")"),80)</f>
        <v>80</v>
      </c>
      <c r="I389" s="6" t="str">
        <f ca="1">IFERROR(__xludf.DUMMYFUNCTION("""COMPUTED_VALUE"""),"m²")</f>
        <v>m²</v>
      </c>
      <c r="J389" s="6" t="str">
        <f t="array" ref="J389">INDEX('raw data'!A:A,B389+4,1)</f>
        <v>1, 1 WC</v>
      </c>
      <c r="K389" s="25">
        <f t="array" ref="K389">INDEX('raw data'!A:A,B389+2,1)</f>
        <v>2</v>
      </c>
      <c r="L389" s="6" t="str">
        <f t="array" ref="L389">INDEX('raw data'!A:A,B389-1,1)</f>
        <v>Kolonaki</v>
      </c>
      <c r="M389" s="9">
        <f t="shared" ca="1" si="0"/>
        <v>21</v>
      </c>
      <c r="N389" s="6" t="str">
        <f t="shared" si="1"/>
        <v>Xenokratous VII, Kolonaki, Athens</v>
      </c>
      <c r="O389" s="6" t="str">
        <f t="array" ref="O389">INDEX('raw data'!A:A,B389+12,1)</f>
        <v>Available 22 Nov 2025</v>
      </c>
      <c r="P389" s="17">
        <v>45983</v>
      </c>
      <c r="Q389">
        <f>_xlfn.XLOOKUP(A389, locations!A:A, locations!F:F, "NULL")</f>
        <v>37.979425599999999</v>
      </c>
      <c r="R389">
        <f>_xlfn.XLOOKUP(A389, locations!A:A, locations!G:G, "Not found")</f>
        <v>23.745690199999999</v>
      </c>
    </row>
    <row r="390" spans="1:18" ht="13">
      <c r="A390" s="11" t="s">
        <v>1517</v>
      </c>
      <c r="B390" s="11">
        <f>MATCH(A390,'raw data'!A:A,0)</f>
        <v>2560</v>
      </c>
      <c r="C390" s="21">
        <f t="array" ref="C390">INDEX('raw data'!A:A,B390+8,1)</f>
        <v>960</v>
      </c>
      <c r="D390" s="7" t="str">
        <f t="array" ref="D390">INDEX('raw data'!A:A,B390+11,1)</f>
        <v>excl. utilities</v>
      </c>
      <c r="E390" s="7" t="str">
        <f t="array" ref="E390">INDEX('raw data'!A:A,B390-2,1)</f>
        <v>Sisini III,</v>
      </c>
      <c r="F390" s="6" t="str">
        <f t="array" ref="F390">INDEX('raw data'!A:A,B390-1,1)</f>
        <v>Vasilissis Sofias Avenue</v>
      </c>
      <c r="G390" s="6" t="str">
        <f t="array" ref="G390">INDEX('raw data'!A:A,B390+6,1)</f>
        <v>75 m²</v>
      </c>
      <c r="H390" s="25">
        <f ca="1">IFERROR(__xludf.DUMMYFUNCTION("split(G398,"" "")"),75)</f>
        <v>75</v>
      </c>
      <c r="I390" s="6" t="str">
        <f ca="1">IFERROR(__xludf.DUMMYFUNCTION("""COMPUTED_VALUE"""),"m²")</f>
        <v>m²</v>
      </c>
      <c r="J390" s="6">
        <f t="array" ref="J390">INDEX('raw data'!A:A,B390+4,1)</f>
        <v>1</v>
      </c>
      <c r="K390" s="25">
        <f t="array" ref="K390">INDEX('raw data'!A:A,B390+2,1)</f>
        <v>2</v>
      </c>
      <c r="L390" s="6" t="str">
        <f t="array" ref="L390">INDEX('raw data'!A:A,B390-1,1)</f>
        <v>Vasilissis Sofias Avenue</v>
      </c>
      <c r="M390" s="9">
        <f t="shared" ca="1" si="0"/>
        <v>12.8</v>
      </c>
      <c r="N390" s="6" t="str">
        <f t="shared" si="1"/>
        <v>Sisini III, Vasilissis Sofias Avenue, Athens</v>
      </c>
      <c r="O390" s="6" t="str">
        <f t="array" ref="O390">INDEX('raw data'!A:A,B390+12,1)</f>
        <v>Available 22 Nov 2024</v>
      </c>
      <c r="P390" s="17">
        <v>45618</v>
      </c>
      <c r="Q390">
        <f>_xlfn.XLOOKUP(A390, locations!A:A, locations!F:F, "NULL")</f>
        <v>37.975368799999998</v>
      </c>
      <c r="R390">
        <f>_xlfn.XLOOKUP(A390, locations!A:A, locations!G:G, "Not found")</f>
        <v>23.742497499999999</v>
      </c>
    </row>
    <row r="391" spans="1:18" ht="13">
      <c r="A391" s="11" t="s">
        <v>326</v>
      </c>
      <c r="B391" s="11">
        <f>MATCH(A391,'raw data'!A:A,0)</f>
        <v>14633</v>
      </c>
      <c r="C391" s="21">
        <f t="array" ref="C391">INDEX('raw data'!A:A,B391+8,1)</f>
        <v>870</v>
      </c>
      <c r="D391" s="7" t="str">
        <f t="array" ref="D391">INDEX('raw data'!A:A,B391+11,1)</f>
        <v>excl. utilities</v>
      </c>
      <c r="E391" s="7" t="str">
        <f t="array" ref="E391">INDEX('raw data'!A:A,B391-2,1)</f>
        <v>Aldou Manoutiou II,</v>
      </c>
      <c r="F391" s="6" t="str">
        <f t="array" ref="F391">INDEX('raw data'!A:A,B391-1,1)</f>
        <v>Ampelokipoi</v>
      </c>
      <c r="G391" s="6" t="str">
        <f t="array" ref="G391">INDEX('raw data'!A:A,B391+6,1)</f>
        <v>50 m²</v>
      </c>
      <c r="H391" s="25">
        <f ca="1">IFERROR(__xludf.DUMMYFUNCTION("split(G399,"" "")"),50)</f>
        <v>50</v>
      </c>
      <c r="I391" s="6" t="str">
        <f ca="1">IFERROR(__xludf.DUMMYFUNCTION("""COMPUTED_VALUE"""),"m²")</f>
        <v>m²</v>
      </c>
      <c r="J391" s="6">
        <f t="array" ref="J391">INDEX('raw data'!A:A,B391+4,1)</f>
        <v>1</v>
      </c>
      <c r="K391" s="25">
        <f t="array" ref="K391">INDEX('raw data'!A:A,B391+2,1)</f>
        <v>1</v>
      </c>
      <c r="L391" s="6" t="str">
        <f t="array" ref="L391">INDEX('raw data'!A:A,B391-1,1)</f>
        <v>Ampelokipoi</v>
      </c>
      <c r="M391" s="9">
        <f t="shared" ca="1" si="0"/>
        <v>17.399999999999999</v>
      </c>
      <c r="N391" s="6" t="str">
        <f t="shared" si="1"/>
        <v>Aldou Manoutiou II, Ampelokipoi, Athens</v>
      </c>
      <c r="O391" s="6" t="str">
        <f t="array" ref="O391">INDEX('raw data'!A:A,B391+12,1)</f>
        <v>Available 22 May 2025</v>
      </c>
      <c r="P391" s="17">
        <v>45799</v>
      </c>
      <c r="Q391">
        <f>_xlfn.XLOOKUP(A391, locations!A:A, locations!F:F, "NULL")</f>
        <v>37.988674499999902</v>
      </c>
      <c r="R391">
        <f>_xlfn.XLOOKUP(A391, locations!A:A, locations!G:G, "Not found")</f>
        <v>23.7637517</v>
      </c>
    </row>
    <row r="392" spans="1:18" ht="13">
      <c r="A392" s="11" t="s">
        <v>1520</v>
      </c>
      <c r="B392" s="11">
        <f>MATCH(A392,'raw data'!A:A,0)</f>
        <v>14650</v>
      </c>
      <c r="C392" s="21">
        <f t="array" ref="C392">INDEX('raw data'!A:A,B392+8,1)</f>
        <v>1290</v>
      </c>
      <c r="D392" s="7" t="str">
        <f t="array" ref="D392">INDEX('raw data'!A:A,B392+11,1)</f>
        <v>excl. utilities</v>
      </c>
      <c r="E392" s="7" t="str">
        <f t="array" ref="E392">INDEX('raw data'!A:A,B392-2,1)</f>
        <v>Eptalofou I,</v>
      </c>
      <c r="F392" s="6" t="str">
        <f t="array" ref="F392">INDEX('raw data'!A:A,B392-1,1)</f>
        <v>Marousi</v>
      </c>
      <c r="G392" s="6" t="str">
        <f t="array" ref="G392">INDEX('raw data'!A:A,B392+6,1)</f>
        <v>100 m²</v>
      </c>
      <c r="H392" s="25">
        <f ca="1">IFERROR(__xludf.DUMMYFUNCTION("split(G400,"" "")"),100)</f>
        <v>100</v>
      </c>
      <c r="I392" s="6" t="str">
        <f ca="1">IFERROR(__xludf.DUMMYFUNCTION("""COMPUTED_VALUE"""),"m²")</f>
        <v>m²</v>
      </c>
      <c r="J392" s="6" t="str">
        <f t="array" ref="J392">INDEX('raw data'!A:A,B392+4,1)</f>
        <v>1, 1 WC</v>
      </c>
      <c r="K392" s="25">
        <f t="array" ref="K392">INDEX('raw data'!A:A,B392+2,1)</f>
        <v>2</v>
      </c>
      <c r="L392" s="6" t="str">
        <f t="array" ref="L392">INDEX('raw data'!A:A,B392-1,1)</f>
        <v>Marousi</v>
      </c>
      <c r="M392" s="9">
        <f t="shared" ca="1" si="0"/>
        <v>12.9</v>
      </c>
      <c r="N392" s="6" t="str">
        <f t="shared" si="1"/>
        <v>Eptalofou I, Marousi, Athens</v>
      </c>
      <c r="O392" s="6" t="str">
        <f t="array" ref="O392">INDEX('raw data'!A:A,B392+12,1)</f>
        <v>Available 22 May 2025</v>
      </c>
      <c r="P392" s="17">
        <v>45799</v>
      </c>
      <c r="Q392">
        <f>_xlfn.XLOOKUP(A392, locations!A:A, locations!F:F, "NULL")</f>
        <v>38.048182500000003</v>
      </c>
      <c r="R392">
        <f>_xlfn.XLOOKUP(A392, locations!A:A, locations!G:G, "Not found")</f>
        <v>23.798566099999999</v>
      </c>
    </row>
    <row r="393" spans="1:18" ht="13">
      <c r="A393" s="11" t="s">
        <v>329</v>
      </c>
      <c r="B393" s="11">
        <f>MATCH(A393,'raw data'!A:A,0)</f>
        <v>11565</v>
      </c>
      <c r="C393" s="21">
        <f t="array" ref="C393">INDEX('raw data'!A:A,B393+8,1)</f>
        <v>1010</v>
      </c>
      <c r="D393" s="7" t="str">
        <f t="array" ref="D393">INDEX('raw data'!A:A,B393+11,1)</f>
        <v>excl. utilities</v>
      </c>
      <c r="E393" s="7" t="str">
        <f t="array" ref="E393">INDEX('raw data'!A:A,B393-2,1)</f>
        <v>Nireos II,</v>
      </c>
      <c r="F393" s="6" t="str">
        <f t="array" ref="F393">INDEX('raw data'!A:A,B393-1,1)</f>
        <v>Palaio Faliro</v>
      </c>
      <c r="G393" s="6" t="str">
        <f t="array" ref="G393">INDEX('raw data'!A:A,B393+6,1)</f>
        <v>50 m²</v>
      </c>
      <c r="H393" s="25">
        <f ca="1">IFERROR(__xludf.DUMMYFUNCTION("split(G401,"" "")"),50)</f>
        <v>50</v>
      </c>
      <c r="I393" s="6" t="str">
        <f ca="1">IFERROR(__xludf.DUMMYFUNCTION("""COMPUTED_VALUE"""),"m²")</f>
        <v>m²</v>
      </c>
      <c r="J393" s="6">
        <f t="array" ref="J393">INDEX('raw data'!A:A,B393+4,1)</f>
        <v>1</v>
      </c>
      <c r="K393" s="25">
        <f t="array" ref="K393">INDEX('raw data'!A:A,B393+2,1)</f>
        <v>1</v>
      </c>
      <c r="L393" s="6" t="str">
        <f t="array" ref="L393">INDEX('raw data'!A:A,B393-1,1)</f>
        <v>Palaio Faliro</v>
      </c>
      <c r="M393" s="9">
        <f t="shared" ca="1" si="0"/>
        <v>20.2</v>
      </c>
      <c r="N393" s="6" t="str">
        <f t="shared" si="1"/>
        <v>Nireos II, Palaio Faliro, Athens</v>
      </c>
      <c r="O393" s="6" t="str">
        <f t="array" ref="O393">INDEX('raw data'!A:A,B393+12,1)</f>
        <v>Available 22 Mar 2025</v>
      </c>
      <c r="P393" s="17">
        <v>45738</v>
      </c>
      <c r="Q393">
        <f>_xlfn.XLOOKUP(A393, locations!A:A, locations!F:F, "NULL")</f>
        <v>37.930248200000001</v>
      </c>
      <c r="R393">
        <f>_xlfn.XLOOKUP(A393, locations!A:A, locations!G:G, "Not found")</f>
        <v>23.6899932</v>
      </c>
    </row>
    <row r="394" spans="1:18" ht="13">
      <c r="A394" s="11" t="s">
        <v>1523</v>
      </c>
      <c r="B394" s="11">
        <f>MATCH(A394,'raw data'!A:A,0)</f>
        <v>11582</v>
      </c>
      <c r="C394" s="21">
        <f t="array" ref="C394">INDEX('raw data'!A:A,B394+8,1)</f>
        <v>1060</v>
      </c>
      <c r="D394" s="7" t="str">
        <f t="array" ref="D394">INDEX('raw data'!A:A,B394+11,1)</f>
        <v>excl. utilities</v>
      </c>
      <c r="E394" s="7" t="str">
        <f t="array" ref="E394">INDEX('raw data'!A:A,B394-2,1)</f>
        <v>Navarinou I,</v>
      </c>
      <c r="F394" s="6" t="str">
        <f t="array" ref="F394">INDEX('raw data'!A:A,B394-1,1)</f>
        <v>Marousi</v>
      </c>
      <c r="G394" s="6" t="str">
        <f t="array" ref="G394">INDEX('raw data'!A:A,B394+6,1)</f>
        <v>105 m²</v>
      </c>
      <c r="H394" s="25">
        <f ca="1">IFERROR(__xludf.DUMMYFUNCTION("split(G402,"" "")"),105)</f>
        <v>105</v>
      </c>
      <c r="I394" s="6" t="str">
        <f ca="1">IFERROR(__xludf.DUMMYFUNCTION("""COMPUTED_VALUE"""),"m²")</f>
        <v>m²</v>
      </c>
      <c r="J394" s="6">
        <f t="array" ref="J394">INDEX('raw data'!A:A,B394+4,1)</f>
        <v>1</v>
      </c>
      <c r="K394" s="25">
        <f t="array" ref="K394">INDEX('raw data'!A:A,B394+2,1)</f>
        <v>2</v>
      </c>
      <c r="L394" s="6" t="str">
        <f t="array" ref="L394">INDEX('raw data'!A:A,B394-1,1)</f>
        <v>Marousi</v>
      </c>
      <c r="M394" s="9">
        <f t="shared" ca="1" si="0"/>
        <v>10.095238095238095</v>
      </c>
      <c r="N394" s="6" t="str">
        <f t="shared" si="1"/>
        <v>Navarinou I, Marousi, Athens</v>
      </c>
      <c r="O394" s="6" t="str">
        <f t="array" ref="O394">INDEX('raw data'!A:A,B394+12,1)</f>
        <v>Available 22 Mar 2025</v>
      </c>
      <c r="P394" s="17">
        <v>45738</v>
      </c>
      <c r="Q394">
        <f>_xlfn.XLOOKUP(A394, locations!A:A, locations!F:F, "NULL")</f>
        <v>37.983411199999999</v>
      </c>
      <c r="R394">
        <f>_xlfn.XLOOKUP(A394, locations!A:A, locations!G:G, "Not found")</f>
        <v>23.735599000000001</v>
      </c>
    </row>
    <row r="395" spans="1:18" ht="13">
      <c r="A395" s="11" t="s">
        <v>332</v>
      </c>
      <c r="B395" s="11">
        <f>MATCH(A395,'raw data'!A:A,0)</f>
        <v>16339</v>
      </c>
      <c r="C395" s="21">
        <f t="array" ref="C395">INDEX('raw data'!A:A,B395+8,1)</f>
        <v>810</v>
      </c>
      <c r="D395" s="7" t="str">
        <f t="array" ref="D395">INDEX('raw data'!A:A,B395+11,1)</f>
        <v>excl. utilities</v>
      </c>
      <c r="E395" s="7" t="str">
        <f t="array" ref="E395">INDEX('raw data'!A:A,B395-2,1)</f>
        <v>Ipsilantou V,</v>
      </c>
      <c r="F395" s="6" t="str">
        <f t="array" ref="F395">INDEX('raw data'!A:A,B395-1,1)</f>
        <v>Marousi</v>
      </c>
      <c r="G395" s="6" t="str">
        <f t="array" ref="G395">INDEX('raw data'!A:A,B395+6,1)</f>
        <v>50 m²</v>
      </c>
      <c r="H395" s="25">
        <f ca="1">IFERROR(__xludf.DUMMYFUNCTION("split(G403,"" "")"),50)</f>
        <v>50</v>
      </c>
      <c r="I395" s="6" t="str">
        <f ca="1">IFERROR(__xludf.DUMMYFUNCTION("""COMPUTED_VALUE"""),"m²")</f>
        <v>m²</v>
      </c>
      <c r="J395" s="6">
        <f t="array" ref="J395">INDEX('raw data'!A:A,B395+4,1)</f>
        <v>1</v>
      </c>
      <c r="K395" s="25">
        <f t="array" ref="K395">INDEX('raw data'!A:A,B395+2,1)</f>
        <v>1</v>
      </c>
      <c r="L395" s="6" t="str">
        <f t="array" ref="L395">INDEX('raw data'!A:A,B395-1,1)</f>
        <v>Marousi</v>
      </c>
      <c r="M395" s="9">
        <f t="shared" ca="1" si="0"/>
        <v>16.2</v>
      </c>
      <c r="N395" s="6" t="str">
        <f t="shared" si="1"/>
        <v>Ipsilantou V, Marousi, Athens</v>
      </c>
      <c r="O395" s="6" t="str">
        <f t="array" ref="O395">INDEX('raw data'!A:A,B395+12,1)</f>
        <v>Available 22 Jun 2025</v>
      </c>
      <c r="P395" s="17">
        <v>45830</v>
      </c>
      <c r="Q395">
        <f>_xlfn.XLOOKUP(A395, locations!A:A, locations!F:F, "NULL")</f>
        <v>37.9769127</v>
      </c>
      <c r="R395">
        <f>_xlfn.XLOOKUP(A395, locations!A:A, locations!G:G, "Not found")</f>
        <v>23.7468045</v>
      </c>
    </row>
    <row r="396" spans="1:18" ht="13">
      <c r="A396" s="11" t="s">
        <v>1526</v>
      </c>
      <c r="B396" s="11">
        <f>MATCH(A396,'raw data'!A:A,0)</f>
        <v>16356</v>
      </c>
      <c r="C396" s="21">
        <f t="array" ref="C396">INDEX('raw data'!A:A,B396+8,1)</f>
        <v>1150</v>
      </c>
      <c r="D396" s="7" t="str">
        <f t="array" ref="D396">INDEX('raw data'!A:A,B396+11,1)</f>
        <v>excl. utilities</v>
      </c>
      <c r="E396" s="7" t="str">
        <f t="array" ref="E396">INDEX('raw data'!A:A,B396-2,1)</f>
        <v>Kolokotroni III,</v>
      </c>
      <c r="F396" s="6" t="str">
        <f t="array" ref="F396">INDEX('raw data'!A:A,B396-1,1)</f>
        <v>Agia Paraskevi</v>
      </c>
      <c r="G396" s="6" t="str">
        <f t="array" ref="G396">INDEX('raw data'!A:A,B396+6,1)</f>
        <v>75 m²</v>
      </c>
      <c r="H396" s="25">
        <f ca="1">IFERROR(__xludf.DUMMYFUNCTION("split(G404,"" "")"),75)</f>
        <v>75</v>
      </c>
      <c r="I396" s="6" t="str">
        <f ca="1">IFERROR(__xludf.DUMMYFUNCTION("""COMPUTED_VALUE"""),"m²")</f>
        <v>m²</v>
      </c>
      <c r="J396" s="6">
        <f t="array" ref="J396">INDEX('raw data'!A:A,B396+4,1)</f>
        <v>1</v>
      </c>
      <c r="K396" s="25">
        <f t="array" ref="K396">INDEX('raw data'!A:A,B396+2,1)</f>
        <v>2</v>
      </c>
      <c r="L396" s="6" t="str">
        <f t="array" ref="L396">INDEX('raw data'!A:A,B396-1,1)</f>
        <v>Agia Paraskevi</v>
      </c>
      <c r="M396" s="9">
        <f t="shared" ca="1" si="0"/>
        <v>15.333333333333334</v>
      </c>
      <c r="N396" s="6" t="str">
        <f t="shared" si="1"/>
        <v>Kolokotroni III, Agia Paraskevi, Athens</v>
      </c>
      <c r="O396" s="6" t="str">
        <f t="array" ref="O396">INDEX('raw data'!A:A,B396+12,1)</f>
        <v>Available 22 Jun 2025</v>
      </c>
      <c r="P396" s="17">
        <v>45830</v>
      </c>
      <c r="Q396">
        <f>_xlfn.XLOOKUP(A396, locations!A:A, locations!F:F, "NULL")</f>
        <v>38.007010600000001</v>
      </c>
      <c r="R396">
        <f>_xlfn.XLOOKUP(A396, locations!A:A, locations!G:G, "Not found")</f>
        <v>23.825185300000001</v>
      </c>
    </row>
    <row r="397" spans="1:18" ht="13">
      <c r="A397" s="11" t="s">
        <v>1529</v>
      </c>
      <c r="B397" s="11">
        <f>MATCH(A397,'raw data'!A:A,0)</f>
        <v>16389</v>
      </c>
      <c r="C397" s="21">
        <f t="array" ref="C397">INDEX('raw data'!A:A,B397+8,1)</f>
        <v>1200</v>
      </c>
      <c r="D397" s="7" t="str">
        <f t="array" ref="D397">INDEX('raw data'!A:A,B397+11,1)</f>
        <v>excl. utilities</v>
      </c>
      <c r="E397" s="7" t="str">
        <f t="array" ref="E397">INDEX('raw data'!A:A,B397-2,1)</f>
        <v>Eolou IV,</v>
      </c>
      <c r="F397" s="6" t="str">
        <f t="array" ref="F397">INDEX('raw data'!A:A,B397-1,1)</f>
        <v>Palaio Faliro</v>
      </c>
      <c r="G397" s="6" t="str">
        <f t="array" ref="G397">INDEX('raw data'!A:A,B397+6,1)</f>
        <v>80 m²</v>
      </c>
      <c r="H397" s="25">
        <f ca="1">IFERROR(__xludf.DUMMYFUNCTION("split(G405,"" "")"),80)</f>
        <v>80</v>
      </c>
      <c r="I397" s="6" t="str">
        <f ca="1">IFERROR(__xludf.DUMMYFUNCTION("""COMPUTED_VALUE"""),"m²")</f>
        <v>m²</v>
      </c>
      <c r="J397" s="6">
        <f t="array" ref="J397">INDEX('raw data'!A:A,B397+4,1)</f>
        <v>2</v>
      </c>
      <c r="K397" s="25">
        <f t="array" ref="K397">INDEX('raw data'!A:A,B397+2,1)</f>
        <v>2</v>
      </c>
      <c r="L397" s="6" t="str">
        <f t="array" ref="L397">INDEX('raw data'!A:A,B397-1,1)</f>
        <v>Palaio Faliro</v>
      </c>
      <c r="M397" s="9">
        <f t="shared" ca="1" si="0"/>
        <v>15</v>
      </c>
      <c r="N397" s="6" t="str">
        <f t="shared" si="1"/>
        <v>Eolou IV, Palaio Faliro, Athens</v>
      </c>
      <c r="O397" s="6" t="str">
        <f t="array" ref="O397">INDEX('raw data'!A:A,B397+12,1)</f>
        <v>Available 22 Jun 2025</v>
      </c>
      <c r="P397" s="17">
        <v>45830</v>
      </c>
      <c r="Q397">
        <f>_xlfn.XLOOKUP(A397, locations!A:A, locations!F:F, "NULL")</f>
        <v>37.929636100000003</v>
      </c>
      <c r="R397">
        <f>_xlfn.XLOOKUP(A397, locations!A:A, locations!G:G, "Not found")</f>
        <v>23.693177599999999</v>
      </c>
    </row>
    <row r="398" spans="1:18" ht="13">
      <c r="A398" s="11" t="s">
        <v>1532</v>
      </c>
      <c r="B398" s="11">
        <f>MATCH(A398,'raw data'!A:A,0)</f>
        <v>16406</v>
      </c>
      <c r="C398" s="21">
        <f t="array" ref="C398">INDEX('raw data'!A:A,B398+8,1)</f>
        <v>1270</v>
      </c>
      <c r="D398" s="7" t="str">
        <f t="array" ref="D398">INDEX('raw data'!A:A,B398+11,1)</f>
        <v>excl. utilities</v>
      </c>
      <c r="E398" s="7" t="str">
        <f t="array" ref="E398">INDEX('raw data'!A:A,B398-2,1)</f>
        <v>Dionisou XII,</v>
      </c>
      <c r="F398" s="6" t="str">
        <f t="array" ref="F398">INDEX('raw data'!A:A,B398-1,1)</f>
        <v>Marousi</v>
      </c>
      <c r="G398" s="6" t="str">
        <f t="array" ref="G398">INDEX('raw data'!A:A,B398+6,1)</f>
        <v>90 m²</v>
      </c>
      <c r="H398" s="25">
        <f ca="1">IFERROR(__xludf.DUMMYFUNCTION("split(G406,"" "")"),90)</f>
        <v>90</v>
      </c>
      <c r="I398" s="6" t="str">
        <f ca="1">IFERROR(__xludf.DUMMYFUNCTION("""COMPUTED_VALUE"""),"m²")</f>
        <v>m²</v>
      </c>
      <c r="J398" s="6" t="str">
        <f t="array" ref="J398">INDEX('raw data'!A:A,B398+4,1)</f>
        <v>1, 1 WC</v>
      </c>
      <c r="K398" s="25">
        <f t="array" ref="K398">INDEX('raw data'!A:A,B398+2,1)</f>
        <v>2</v>
      </c>
      <c r="L398" s="6" t="str">
        <f t="array" ref="L398">INDEX('raw data'!A:A,B398-1,1)</f>
        <v>Marousi</v>
      </c>
      <c r="M398" s="9">
        <f t="shared" ca="1" si="0"/>
        <v>14.111111111111111</v>
      </c>
      <c r="N398" s="6" t="str">
        <f t="shared" si="1"/>
        <v>Dionisou XII, Marousi, Athens</v>
      </c>
      <c r="O398" s="6" t="str">
        <f t="array" ref="O398">INDEX('raw data'!A:A,B398+12,1)</f>
        <v>Available 22 Jun 2025</v>
      </c>
      <c r="P398" s="17">
        <v>45830</v>
      </c>
      <c r="Q398">
        <f>_xlfn.XLOOKUP(A398, locations!A:A, locations!F:F, "NULL")</f>
        <v>38.047085000000003</v>
      </c>
      <c r="R398">
        <f>_xlfn.XLOOKUP(A398, locations!A:A, locations!G:G, "Not found")</f>
        <v>23.802480599999999</v>
      </c>
    </row>
    <row r="399" spans="1:18" ht="13">
      <c r="A399" s="11" t="s">
        <v>3487</v>
      </c>
      <c r="B399" s="11">
        <f>MATCH(A399,'raw data'!A:A,0)</f>
        <v>16423</v>
      </c>
      <c r="C399" s="21">
        <f t="array" ref="C399">INDEX('raw data'!A:A,B399+8,1)</f>
        <v>1440</v>
      </c>
      <c r="D399" s="7" t="str">
        <f t="array" ref="D399">INDEX('raw data'!A:A,B399+11,1)</f>
        <v>excl. utilities</v>
      </c>
      <c r="E399" s="7" t="str">
        <f t="array" ref="E399">INDEX('raw data'!A:A,B399-2,1)</f>
        <v>25is Martiou I,</v>
      </c>
      <c r="F399" s="6" t="str">
        <f t="array" ref="F399">INDEX('raw data'!A:A,B399-1,1)</f>
        <v>Melissia</v>
      </c>
      <c r="G399" s="6" t="str">
        <f t="array" ref="G399">INDEX('raw data'!A:A,B399+6,1)</f>
        <v>110 m²</v>
      </c>
      <c r="H399" s="25">
        <f ca="1">IFERROR(__xludf.DUMMYFUNCTION("split(G407,"" "")"),110)</f>
        <v>110</v>
      </c>
      <c r="I399" s="6" t="str">
        <f ca="1">IFERROR(__xludf.DUMMYFUNCTION("""COMPUTED_VALUE"""),"m²")</f>
        <v>m²</v>
      </c>
      <c r="J399" s="6" t="str">
        <f t="array" ref="J399">INDEX('raw data'!A:A,B399+4,1)</f>
        <v>1, 1 WC</v>
      </c>
      <c r="K399" s="25">
        <f t="array" ref="K399">INDEX('raw data'!A:A,B399+2,1)</f>
        <v>3</v>
      </c>
      <c r="L399" s="6" t="str">
        <f t="array" ref="L399">INDEX('raw data'!A:A,B399-1,1)</f>
        <v>Melissia</v>
      </c>
      <c r="M399" s="9">
        <f t="shared" ca="1" si="0"/>
        <v>13.090909090909092</v>
      </c>
      <c r="N399" s="6" t="str">
        <f t="shared" si="1"/>
        <v>25is Martiou I, Melissia, Athens</v>
      </c>
      <c r="O399" s="6" t="str">
        <f t="array" ref="O399">INDEX('raw data'!A:A,B399+12,1)</f>
        <v>Available 22 Jun 2025</v>
      </c>
      <c r="P399" s="17">
        <v>45830</v>
      </c>
      <c r="Q399">
        <f>_xlfn.XLOOKUP(A399, locations!A:A, locations!F:F, "NULL")</f>
        <v>38.054818900000001</v>
      </c>
      <c r="R399">
        <f>_xlfn.XLOOKUP(A399, locations!A:A, locations!G:G, "Not found")</f>
        <v>23.833894999999998</v>
      </c>
    </row>
    <row r="400" spans="1:18" ht="13">
      <c r="A400" s="11" t="s">
        <v>4704</v>
      </c>
      <c r="B400" s="11">
        <f>MATCH(A400,'raw data'!A:A,0)</f>
        <v>17994</v>
      </c>
      <c r="C400" s="21">
        <f t="array" ref="C400">INDEX('raw data'!A:A,B400+8,1)</f>
        <v>610</v>
      </c>
      <c r="D400" s="7" t="str">
        <f t="array" ref="D400">INDEX('raw data'!A:A,B400+11,1)</f>
        <v>excl. utilities</v>
      </c>
      <c r="E400" s="7" t="str">
        <f t="array" ref="E400">INDEX('raw data'!A:A,B400-2,1)</f>
        <v>Kleomenous IV,</v>
      </c>
      <c r="F400" s="6" t="str">
        <f t="array" ref="F400">INDEX('raw data'!A:A,B400-1,1)</f>
        <v>Kolonaki</v>
      </c>
      <c r="G400" s="6" t="str">
        <f t="array" ref="G400">INDEX('raw data'!A:A,B400+6,1)</f>
        <v>35 m²</v>
      </c>
      <c r="H400" s="25">
        <f ca="1">IFERROR(__xludf.DUMMYFUNCTION("split(G408,"" "")"),35)</f>
        <v>35</v>
      </c>
      <c r="I400" s="6" t="str">
        <f ca="1">IFERROR(__xludf.DUMMYFUNCTION("""COMPUTED_VALUE"""),"m²")</f>
        <v>m²</v>
      </c>
      <c r="J400" s="6">
        <f t="array" ref="J400">INDEX('raw data'!A:A,B400+4,1)</f>
        <v>1</v>
      </c>
      <c r="K400" s="25" t="str">
        <f t="array" ref="K400">INDEX('raw data'!A:A,B400+2,1)</f>
        <v>Studio</v>
      </c>
      <c r="L400" s="6" t="str">
        <f t="array" ref="L400">INDEX('raw data'!A:A,B400-1,1)</f>
        <v>Kolonaki</v>
      </c>
      <c r="M400" s="9">
        <f t="shared" ca="1" si="0"/>
        <v>17.428571428571427</v>
      </c>
      <c r="N400" s="6" t="str">
        <f t="shared" si="1"/>
        <v>Kleomenous IV, Kolonaki, Athens</v>
      </c>
      <c r="O400" s="6" t="str">
        <f t="array" ref="O400">INDEX('raw data'!A:A,B400+12,1)</f>
        <v>Available 22 Jul 2025</v>
      </c>
      <c r="P400" s="17">
        <v>45860</v>
      </c>
      <c r="Q400">
        <f>_xlfn.XLOOKUP(A400, locations!A:A, locations!F:F, "NULL")</f>
        <v>37.979908999999999</v>
      </c>
      <c r="R400">
        <f>_xlfn.XLOOKUP(A400, locations!A:A, locations!G:G, "Not found")</f>
        <v>23.744311199999999</v>
      </c>
    </row>
    <row r="401" spans="1:18" ht="13">
      <c r="A401" s="11" t="s">
        <v>335</v>
      </c>
      <c r="B401" s="11">
        <f>MATCH(A401,'raw data'!A:A,0)</f>
        <v>18011</v>
      </c>
      <c r="C401" s="21">
        <f t="array" ref="C401">INDEX('raw data'!A:A,B401+8,1)</f>
        <v>920</v>
      </c>
      <c r="D401" s="7" t="str">
        <f t="array" ref="D401">INDEX('raw data'!A:A,B401+11,1)</f>
        <v>excl. utilities</v>
      </c>
      <c r="E401" s="7" t="str">
        <f t="array" ref="E401">INDEX('raw data'!A:A,B401-2,1)</f>
        <v>Areos IV,</v>
      </c>
      <c r="F401" s="6" t="str">
        <f t="array" ref="F401">INDEX('raw data'!A:A,B401-1,1)</f>
        <v>Palaio Faliro</v>
      </c>
      <c r="G401" s="6" t="str">
        <f t="array" ref="G401">INDEX('raw data'!A:A,B401+6,1)</f>
        <v>55 m²</v>
      </c>
      <c r="H401" s="25">
        <f ca="1">IFERROR(__xludf.DUMMYFUNCTION("split(G409,"" "")"),55)</f>
        <v>55</v>
      </c>
      <c r="I401" s="6" t="str">
        <f ca="1">IFERROR(__xludf.DUMMYFUNCTION("""COMPUTED_VALUE"""),"m²")</f>
        <v>m²</v>
      </c>
      <c r="J401" s="6">
        <f t="array" ref="J401">INDEX('raw data'!A:A,B401+4,1)</f>
        <v>1</v>
      </c>
      <c r="K401" s="25">
        <f t="array" ref="K401">INDEX('raw data'!A:A,B401+2,1)</f>
        <v>1</v>
      </c>
      <c r="L401" s="6" t="str">
        <f t="array" ref="L401">INDEX('raw data'!A:A,B401-1,1)</f>
        <v>Palaio Faliro</v>
      </c>
      <c r="M401" s="9">
        <f t="shared" ca="1" si="0"/>
        <v>16.727272727272727</v>
      </c>
      <c r="N401" s="6" t="str">
        <f t="shared" si="1"/>
        <v>Areos IV, Palaio Faliro, Athens</v>
      </c>
      <c r="O401" s="6" t="str">
        <f t="array" ref="O401">INDEX('raw data'!A:A,B401+12,1)</f>
        <v>Available 22 Jul 2025</v>
      </c>
      <c r="P401" s="17">
        <v>45860</v>
      </c>
      <c r="Q401">
        <f>_xlfn.XLOOKUP(A401, locations!A:A, locations!F:F, "NULL")</f>
        <v>37.926218499999997</v>
      </c>
      <c r="R401">
        <f>_xlfn.XLOOKUP(A401, locations!A:A, locations!G:G, "Not found")</f>
        <v>23.700174400000002</v>
      </c>
    </row>
    <row r="402" spans="1:18" ht="13">
      <c r="A402" s="11" t="s">
        <v>3490</v>
      </c>
      <c r="B402" s="11">
        <f>MATCH(A402,'raw data'!A:A,0)</f>
        <v>18044</v>
      </c>
      <c r="C402" s="21">
        <f t="array" ref="C402">INDEX('raw data'!A:A,B402+8,1)</f>
        <v>1120</v>
      </c>
      <c r="D402" s="7" t="str">
        <f t="array" ref="D402">INDEX('raw data'!A:A,B402+11,1)</f>
        <v>excl. utilities</v>
      </c>
      <c r="E402" s="7" t="str">
        <f t="array" ref="E402">INDEX('raw data'!A:A,B402-2,1)</f>
        <v>Isminis I,</v>
      </c>
      <c r="F402" s="6" t="str">
        <f t="array" ref="F402">INDEX('raw data'!A:A,B402-1,1)</f>
        <v>Chalandri</v>
      </c>
      <c r="G402" s="6" t="str">
        <f t="array" ref="G402">INDEX('raw data'!A:A,B402+6,1)</f>
        <v>105 m²</v>
      </c>
      <c r="H402" s="25">
        <f ca="1">IFERROR(__xludf.DUMMYFUNCTION("split(G410,"" "")"),105)</f>
        <v>105</v>
      </c>
      <c r="I402" s="6" t="str">
        <f ca="1">IFERROR(__xludf.DUMMYFUNCTION("""COMPUTED_VALUE"""),"m²")</f>
        <v>m²</v>
      </c>
      <c r="J402" s="6">
        <f t="array" ref="J402">INDEX('raw data'!A:A,B402+4,1)</f>
        <v>1</v>
      </c>
      <c r="K402" s="25">
        <f t="array" ref="K402">INDEX('raw data'!A:A,B402+2,1)</f>
        <v>3</v>
      </c>
      <c r="L402" s="6" t="str">
        <f t="array" ref="L402">INDEX('raw data'!A:A,B402-1,1)</f>
        <v>Chalandri</v>
      </c>
      <c r="M402" s="9">
        <f t="shared" ca="1" si="0"/>
        <v>10.666666666666666</v>
      </c>
      <c r="N402" s="6" t="str">
        <f t="shared" si="1"/>
        <v>Isminis I, Chalandri, Athens</v>
      </c>
      <c r="O402" s="6" t="str">
        <f t="array" ref="O402">INDEX('raw data'!A:A,B402+12,1)</f>
        <v>Available 22 Jul 2025</v>
      </c>
      <c r="P402" s="17">
        <v>45860</v>
      </c>
      <c r="Q402">
        <f>_xlfn.XLOOKUP(A402, locations!A:A, locations!F:F, "NULL")</f>
        <v>37.951633700000002</v>
      </c>
      <c r="R402">
        <f>_xlfn.XLOOKUP(A402, locations!A:A, locations!G:G, "Not found")</f>
        <v>23.738522700000001</v>
      </c>
    </row>
    <row r="403" spans="1:18" ht="13">
      <c r="A403" s="11" t="s">
        <v>3493</v>
      </c>
      <c r="B403" s="11">
        <f>MATCH(A403,'raw data'!A:A,0)</f>
        <v>22366</v>
      </c>
      <c r="C403" s="21">
        <f t="array" ref="C403">INDEX('raw data'!A:A,B403+8,1)</f>
        <v>1480</v>
      </c>
      <c r="D403" s="7" t="str">
        <f t="array" ref="D403">INDEX('raw data'!A:A,B403+11,1)</f>
        <v>excl. utilities</v>
      </c>
      <c r="E403" s="7" t="str">
        <f t="array" ref="E403">INDEX('raw data'!A:A,B403-2,1)</f>
        <v>Timotheou I,</v>
      </c>
      <c r="F403" s="6" t="str">
        <f t="array" ref="F403">INDEX('raw data'!A:A,B403-1,1)</f>
        <v>Pangrati</v>
      </c>
      <c r="G403" s="6" t="str">
        <f t="array" ref="G403">INDEX('raw data'!A:A,B403+6,1)</f>
        <v>120 m²</v>
      </c>
      <c r="H403" s="25">
        <f ca="1">IFERROR(__xludf.DUMMYFUNCTION("split(G411,"" "")"),120)</f>
        <v>120</v>
      </c>
      <c r="I403" s="6" t="str">
        <f ca="1">IFERROR(__xludf.DUMMYFUNCTION("""COMPUTED_VALUE"""),"m²")</f>
        <v>m²</v>
      </c>
      <c r="J403" s="6">
        <f t="array" ref="J403">INDEX('raw data'!A:A,B403+4,1)</f>
        <v>2</v>
      </c>
      <c r="K403" s="25">
        <f t="array" ref="K403">INDEX('raw data'!A:A,B403+2,1)</f>
        <v>3</v>
      </c>
      <c r="L403" s="6" t="str">
        <f t="array" ref="L403">INDEX('raw data'!A:A,B403-1,1)</f>
        <v>Pangrati</v>
      </c>
      <c r="M403" s="9">
        <f t="shared" ca="1" si="0"/>
        <v>12.333333333333334</v>
      </c>
      <c r="N403" s="6" t="str">
        <f t="shared" si="1"/>
        <v>Timotheou I, Pangrati, Athens</v>
      </c>
      <c r="O403" s="6" t="str">
        <f t="array" ref="O403">INDEX('raw data'!A:A,B403+12,1)</f>
        <v>Available 22 Jan 2026</v>
      </c>
      <c r="P403" s="17">
        <v>46044</v>
      </c>
      <c r="Q403">
        <f>_xlfn.XLOOKUP(A403, locations!A:A, locations!F:F, "NULL")</f>
        <v>37.965816099999998</v>
      </c>
      <c r="R403">
        <f>_xlfn.XLOOKUP(A403, locations!A:A, locations!G:G, "Not found")</f>
        <v>23.753078299999999</v>
      </c>
    </row>
    <row r="404" spans="1:18" ht="13">
      <c r="A404" s="11" t="s">
        <v>4666</v>
      </c>
      <c r="B404" s="11">
        <f>MATCH(A404,'raw data'!A:A,0)</f>
        <v>22383</v>
      </c>
      <c r="C404" s="21">
        <f t="array" ref="C404">INDEX('raw data'!A:A,B404+8,1)</f>
        <v>3700</v>
      </c>
      <c r="D404" s="7" t="str">
        <f t="array" ref="D404">INDEX('raw data'!A:A,B404+11,1)</f>
        <v>excl. utilities</v>
      </c>
      <c r="E404" s="7" t="str">
        <f t="array" ref="E404">INDEX('raw data'!A:A,B404-2,1)</f>
        <v>Sokratous II,</v>
      </c>
      <c r="F404" s="6" t="str">
        <f t="array" ref="F404">INDEX('raw data'!A:A,B404-1,1)</f>
        <v>Kifisia</v>
      </c>
      <c r="G404" s="6" t="str">
        <f t="array" ref="G404">INDEX('raw data'!A:A,B404+6,1)</f>
        <v>270 m²</v>
      </c>
      <c r="H404" s="25">
        <f ca="1">IFERROR(__xludf.DUMMYFUNCTION("split(G412,"" "")"),270)</f>
        <v>270</v>
      </c>
      <c r="I404" s="6" t="str">
        <f ca="1">IFERROR(__xludf.DUMMYFUNCTION("""COMPUTED_VALUE"""),"m²")</f>
        <v>m²</v>
      </c>
      <c r="J404" s="6" t="str">
        <f t="array" ref="J404">INDEX('raw data'!A:A,B404+4,1)</f>
        <v>3, 1 WC</v>
      </c>
      <c r="K404" s="25">
        <f t="array" ref="K404">INDEX('raw data'!A:A,B404+2,1)</f>
        <v>5</v>
      </c>
      <c r="L404" s="6" t="str">
        <f t="array" ref="L404">INDEX('raw data'!A:A,B404-1,1)</f>
        <v>Kifisia</v>
      </c>
      <c r="M404" s="9">
        <f t="shared" ca="1" si="0"/>
        <v>13.703703703703704</v>
      </c>
      <c r="N404" s="6" t="str">
        <f t="shared" si="1"/>
        <v>Sokratous II, Kifisia, Athens</v>
      </c>
      <c r="O404" s="6" t="str">
        <f t="array" ref="O404">INDEX('raw data'!A:A,B404+12,1)</f>
        <v>Available 22 Jan 2026</v>
      </c>
      <c r="P404" s="17">
        <v>46044</v>
      </c>
      <c r="Q404">
        <f>_xlfn.XLOOKUP(A404, locations!A:A, locations!F:F, "NULL")</f>
        <v>38.076360700000002</v>
      </c>
      <c r="R404">
        <f>_xlfn.XLOOKUP(A404, locations!A:A, locations!G:G, "Not found")</f>
        <v>23.805745699999999</v>
      </c>
    </row>
    <row r="405" spans="1:18" ht="13">
      <c r="A405" s="11" t="s">
        <v>1535</v>
      </c>
      <c r="B405" s="11">
        <f>MATCH(A405,'raw data'!A:A,0)</f>
        <v>7814</v>
      </c>
      <c r="C405" s="21">
        <f t="array" ref="C405">INDEX('raw data'!A:A,B405+8,1)</f>
        <v>1540</v>
      </c>
      <c r="D405" s="7" t="str">
        <f t="array" ref="D405">INDEX('raw data'!A:A,B405+11,1)</f>
        <v>excl. utilities</v>
      </c>
      <c r="E405" s="7" t="str">
        <f t="array" ref="E405">INDEX('raw data'!A:A,B405-2,1)</f>
        <v>Taigetou II,</v>
      </c>
      <c r="F405" s="6" t="str">
        <f t="array" ref="F405">INDEX('raw data'!A:A,B405-1,1)</f>
        <v>Kifisia</v>
      </c>
      <c r="G405" s="6" t="str">
        <f t="array" ref="G405">INDEX('raw data'!A:A,B405+6,1)</f>
        <v>81 m²</v>
      </c>
      <c r="H405" s="25">
        <f ca="1">IFERROR(__xludf.DUMMYFUNCTION("split(G413,"" "")"),81)</f>
        <v>81</v>
      </c>
      <c r="I405" s="6" t="str">
        <f ca="1">IFERROR(__xludf.DUMMYFUNCTION("""COMPUTED_VALUE"""),"m²")</f>
        <v>m²</v>
      </c>
      <c r="J405" s="6" t="str">
        <f t="array" ref="J405">INDEX('raw data'!A:A,B405+4,1)</f>
        <v>1, 1 WC</v>
      </c>
      <c r="K405" s="25">
        <f t="array" ref="K405">INDEX('raw data'!A:A,B405+2,1)</f>
        <v>2</v>
      </c>
      <c r="L405" s="6" t="str">
        <f t="array" ref="L405">INDEX('raw data'!A:A,B405-1,1)</f>
        <v>Kifisia</v>
      </c>
      <c r="M405" s="9">
        <f t="shared" ca="1" si="0"/>
        <v>19.012345679012345</v>
      </c>
      <c r="N405" s="6" t="str">
        <f t="shared" si="1"/>
        <v>Taigetou II, Kifisia, Athens</v>
      </c>
      <c r="O405" s="6" t="str">
        <f t="array" ref="O405">INDEX('raw data'!A:A,B405+12,1)</f>
        <v>Available 22 Jan 2025</v>
      </c>
      <c r="P405" s="17">
        <v>45679</v>
      </c>
      <c r="Q405">
        <f>_xlfn.XLOOKUP(A405, locations!A:A, locations!F:F, "NULL")</f>
        <v>38.069699900000003</v>
      </c>
      <c r="R405">
        <f>_xlfn.XLOOKUP(A405, locations!A:A, locations!G:G, "Not found")</f>
        <v>23.814551699999999</v>
      </c>
    </row>
    <row r="406" spans="1:18" ht="13">
      <c r="A406" s="11" t="s">
        <v>1538</v>
      </c>
      <c r="B406" s="11">
        <f>MATCH(A406,'raw data'!A:A,0)</f>
        <v>22078</v>
      </c>
      <c r="C406" s="21">
        <f t="array" ref="C406">INDEX('raw data'!A:A,B406+8,1)</f>
        <v>2370</v>
      </c>
      <c r="D406" s="7" t="str">
        <f t="array" ref="D406">INDEX('raw data'!A:A,B406+11,1)</f>
        <v>excl. utilities</v>
      </c>
      <c r="E406" s="7" t="str">
        <f t="array" ref="E406">INDEX('raw data'!A:A,B406-2,1)</f>
        <v>Kleomenous III,</v>
      </c>
      <c r="F406" s="6" t="str">
        <f t="array" ref="F406">INDEX('raw data'!A:A,B406-1,1)</f>
        <v>Kolonaki</v>
      </c>
      <c r="G406" s="6" t="str">
        <f t="array" ref="G406">INDEX('raw data'!A:A,B406+6,1)</f>
        <v>100 m²</v>
      </c>
      <c r="H406" s="25">
        <f ca="1">IFERROR(__xludf.DUMMYFUNCTION("split(G414,"" "")"),100)</f>
        <v>100</v>
      </c>
      <c r="I406" s="6" t="str">
        <f ca="1">IFERROR(__xludf.DUMMYFUNCTION("""COMPUTED_VALUE"""),"m²")</f>
        <v>m²</v>
      </c>
      <c r="J406" s="6" t="str">
        <f t="array" ref="J406">INDEX('raw data'!A:A,B406+4,1)</f>
        <v>1, 1 WC</v>
      </c>
      <c r="K406" s="25">
        <f t="array" ref="K406">INDEX('raw data'!A:A,B406+2,1)</f>
        <v>2</v>
      </c>
      <c r="L406" s="6" t="str">
        <f t="array" ref="L406">INDEX('raw data'!A:A,B406-1,1)</f>
        <v>Kolonaki</v>
      </c>
      <c r="M406" s="9">
        <f t="shared" ca="1" si="0"/>
        <v>23.7</v>
      </c>
      <c r="N406" s="6" t="str">
        <f t="shared" si="1"/>
        <v>Kleomenous III, Kolonaki, Athens</v>
      </c>
      <c r="O406" s="6" t="str">
        <f t="array" ref="O406">INDEX('raw data'!A:A,B406+12,1)</f>
        <v>Available 22 Dec 2025</v>
      </c>
      <c r="P406" s="17">
        <v>46013</v>
      </c>
      <c r="Q406">
        <f>_xlfn.XLOOKUP(A406, locations!A:A, locations!F:F, "NULL")</f>
        <v>37.979908999999999</v>
      </c>
      <c r="R406">
        <f>_xlfn.XLOOKUP(A406, locations!A:A, locations!G:G, "Not found")</f>
        <v>23.744311199999999</v>
      </c>
    </row>
    <row r="407" spans="1:18" ht="13">
      <c r="A407" s="11" t="s">
        <v>4675</v>
      </c>
      <c r="B407" s="11">
        <f>MATCH(A407,'raw data'!A:A,0)</f>
        <v>4603</v>
      </c>
      <c r="C407" s="21">
        <f t="array" ref="C407">INDEX('raw data'!A:A,B407+8,1)</f>
        <v>610</v>
      </c>
      <c r="D407" s="7" t="str">
        <f t="array" ref="D407">INDEX('raw data'!A:A,B407+11,1)</f>
        <v>excl. utilities</v>
      </c>
      <c r="E407" s="7" t="str">
        <f t="array" ref="E407">INDEX('raw data'!A:A,B407-2,1)</f>
        <v>Amerikis I,</v>
      </c>
      <c r="F407" s="6" t="str">
        <f t="array" ref="F407">INDEX('raw data'!A:A,B407-1,1)</f>
        <v>Kolonaki</v>
      </c>
      <c r="G407" s="6" t="str">
        <f t="array" ref="G407">INDEX('raw data'!A:A,B407+6,1)</f>
        <v>25 m²</v>
      </c>
      <c r="H407" s="25">
        <f ca="1">IFERROR(__xludf.DUMMYFUNCTION("split(G415,"" "")"),25)</f>
        <v>25</v>
      </c>
      <c r="I407" s="6" t="str">
        <f ca="1">IFERROR(__xludf.DUMMYFUNCTION("""COMPUTED_VALUE"""),"m²")</f>
        <v>m²</v>
      </c>
      <c r="J407" s="6">
        <f t="array" ref="J407">INDEX('raw data'!A:A,B407+4,1)</f>
        <v>1</v>
      </c>
      <c r="K407" s="25" t="str">
        <f t="array" ref="K407">INDEX('raw data'!A:A,B407+2,1)</f>
        <v>Jr. 1 bed</v>
      </c>
      <c r="L407" s="6" t="str">
        <f t="array" ref="L407">INDEX('raw data'!A:A,B407-1,1)</f>
        <v>Kolonaki</v>
      </c>
      <c r="M407" s="9">
        <f t="shared" ca="1" si="0"/>
        <v>24.4</v>
      </c>
      <c r="N407" s="6" t="str">
        <f t="shared" si="1"/>
        <v>Amerikis I, Kolonaki, Athens</v>
      </c>
      <c r="O407" s="6" t="str">
        <f t="array" ref="O407">INDEX('raw data'!A:A,B407+12,1)</f>
        <v>Available 22 Dec 2024</v>
      </c>
      <c r="P407" s="17">
        <v>45648</v>
      </c>
      <c r="Q407">
        <f>_xlfn.XLOOKUP(A407, locations!A:A, locations!F:F, "NULL")</f>
        <v>37.978231899999997</v>
      </c>
      <c r="R407">
        <f>_xlfn.XLOOKUP(A407, locations!A:A, locations!G:G, "Not found")</f>
        <v>23.735150099999998</v>
      </c>
    </row>
    <row r="408" spans="1:18" ht="13">
      <c r="A408" s="11" t="s">
        <v>338</v>
      </c>
      <c r="B408" s="11">
        <f>MATCH(A408,'raw data'!A:A,0)</f>
        <v>4620</v>
      </c>
      <c r="C408" s="21">
        <f t="array" ref="C408">INDEX('raw data'!A:A,B408+8,1)</f>
        <v>770</v>
      </c>
      <c r="D408" s="7" t="str">
        <f t="array" ref="D408">INDEX('raw data'!A:A,B408+11,1)</f>
        <v>excl. utilities</v>
      </c>
      <c r="E408" s="7" t="str">
        <f t="array" ref="E408">INDEX('raw data'!A:A,B408-2,1)</f>
        <v>Vasileos Voulgaroktonou,</v>
      </c>
      <c r="F408" s="6" t="str">
        <f t="array" ref="F408">INDEX('raw data'!A:A,B408-1,1)</f>
        <v>Historic Center</v>
      </c>
      <c r="G408" s="6" t="str">
        <f t="array" ref="G408">INDEX('raw data'!A:A,B408+6,1)</f>
        <v>45 m²</v>
      </c>
      <c r="H408" s="25">
        <f ca="1">IFERROR(__xludf.DUMMYFUNCTION("split(G416,"" "")"),45)</f>
        <v>45</v>
      </c>
      <c r="I408" s="6" t="str">
        <f ca="1">IFERROR(__xludf.DUMMYFUNCTION("""COMPUTED_VALUE"""),"m²")</f>
        <v>m²</v>
      </c>
      <c r="J408" s="6">
        <f t="array" ref="J408">INDEX('raw data'!A:A,B408+4,1)</f>
        <v>1</v>
      </c>
      <c r="K408" s="25">
        <f t="array" ref="K408">INDEX('raw data'!A:A,B408+2,1)</f>
        <v>1</v>
      </c>
      <c r="L408" s="6" t="str">
        <f t="array" ref="L408">INDEX('raw data'!A:A,B408-1,1)</f>
        <v>Historic Center</v>
      </c>
      <c r="M408" s="9">
        <f t="shared" ca="1" si="0"/>
        <v>17.111111111111111</v>
      </c>
      <c r="N408" s="6" t="str">
        <f t="shared" si="1"/>
        <v>Vasileos Voulgaroktonou, Historic Center, Athens</v>
      </c>
      <c r="O408" s="6" t="str">
        <f t="array" ref="O408">INDEX('raw data'!A:A,B408+12,1)</f>
        <v>Available 22 Dec 2024</v>
      </c>
      <c r="P408" s="17">
        <v>45648</v>
      </c>
      <c r="Q408">
        <f>_xlfn.XLOOKUP(A408, locations!A:A, locations!F:F, "NULL")</f>
        <v>37.983809600000001</v>
      </c>
      <c r="R408">
        <f>_xlfn.XLOOKUP(A408, locations!A:A, locations!G:G, "Not found")</f>
        <v>23.727538800000001</v>
      </c>
    </row>
    <row r="409" spans="1:18" ht="13">
      <c r="A409" s="11" t="s">
        <v>341</v>
      </c>
      <c r="B409" s="11">
        <f>MATCH(A409,'raw data'!A:A,0)</f>
        <v>4637</v>
      </c>
      <c r="C409" s="21">
        <f t="array" ref="C409">INDEX('raw data'!A:A,B409+8,1)</f>
        <v>950</v>
      </c>
      <c r="D409" s="7" t="str">
        <f t="array" ref="D409">INDEX('raw data'!A:A,B409+11,1)</f>
        <v>excl. utilities</v>
      </c>
      <c r="E409" s="7" t="str">
        <f t="array" ref="E409">INDEX('raw data'!A:A,B409-2,1)</f>
        <v>Efterpis,</v>
      </c>
      <c r="F409" s="6" t="str">
        <f t="array" ref="F409">INDEX('raw data'!A:A,B409-1,1)</f>
        <v>Cholargos</v>
      </c>
      <c r="G409" s="6" t="str">
        <f t="array" ref="G409">INDEX('raw data'!A:A,B409+6,1)</f>
        <v>60 m²</v>
      </c>
      <c r="H409" s="25">
        <f ca="1">IFERROR(__xludf.DUMMYFUNCTION("split(G417,"" "")"),60)</f>
        <v>60</v>
      </c>
      <c r="I409" s="6" t="str">
        <f ca="1">IFERROR(__xludf.DUMMYFUNCTION("""COMPUTED_VALUE"""),"m²")</f>
        <v>m²</v>
      </c>
      <c r="J409" s="6">
        <f t="array" ref="J409">INDEX('raw data'!A:A,B409+4,1)</f>
        <v>1</v>
      </c>
      <c r="K409" s="25">
        <f t="array" ref="K409">INDEX('raw data'!A:A,B409+2,1)</f>
        <v>1</v>
      </c>
      <c r="L409" s="6" t="str">
        <f t="array" ref="L409">INDEX('raw data'!A:A,B409-1,1)</f>
        <v>Cholargos</v>
      </c>
      <c r="M409" s="9">
        <f t="shared" ca="1" si="0"/>
        <v>15.833333333333334</v>
      </c>
      <c r="N409" s="6" t="str">
        <f t="shared" si="1"/>
        <v>Efterpis, Cholargos, Athens</v>
      </c>
      <c r="O409" s="6" t="str">
        <f t="array" ref="O409">INDEX('raw data'!A:A,B409+12,1)</f>
        <v>Available 22 Dec 2024</v>
      </c>
      <c r="P409" s="17">
        <v>45648</v>
      </c>
      <c r="Q409">
        <f>_xlfn.XLOOKUP(A409, locations!A:A, locations!F:F, "NULL")</f>
        <v>37.9981133</v>
      </c>
      <c r="R409">
        <f>_xlfn.XLOOKUP(A409, locations!A:A, locations!G:G, "Not found")</f>
        <v>23.7969401</v>
      </c>
    </row>
    <row r="410" spans="1:18" ht="13">
      <c r="A410" s="11" t="s">
        <v>1541</v>
      </c>
      <c r="B410" s="11">
        <f>MATCH(A410,'raw data'!A:A,0)</f>
        <v>4668</v>
      </c>
      <c r="C410" s="21">
        <f t="array" ref="C410">INDEX('raw data'!A:A,B410+8,1)</f>
        <v>1220</v>
      </c>
      <c r="D410" s="7" t="str">
        <f t="array" ref="D410">INDEX('raw data'!A:A,B410+11,1)</f>
        <v>excl. utilities</v>
      </c>
      <c r="E410" s="7" t="str">
        <f t="array" ref="E410">INDEX('raw data'!A:A,B410-2,1)</f>
        <v>Pratinou I,</v>
      </c>
      <c r="F410" s="6" t="str">
        <f t="array" ref="F410">INDEX('raw data'!A:A,B410-1,1)</f>
        <v>Pangrati</v>
      </c>
      <c r="G410" s="6" t="str">
        <f t="array" ref="G410">INDEX('raw data'!A:A,B410+6,1)</f>
        <v>100 m²</v>
      </c>
      <c r="H410" s="25">
        <f ca="1">IFERROR(__xludf.DUMMYFUNCTION("split(G418,"" "")"),100)</f>
        <v>100</v>
      </c>
      <c r="I410" s="6" t="str">
        <f ca="1">IFERROR(__xludf.DUMMYFUNCTION("""COMPUTED_VALUE"""),"m²")</f>
        <v>m²</v>
      </c>
      <c r="J410" s="6" t="str">
        <f t="array" ref="J410">INDEX('raw data'!A:A,B410+4,1)</f>
        <v>1, 1 WC</v>
      </c>
      <c r="K410" s="25">
        <f t="array" ref="K410">INDEX('raw data'!A:A,B410+2,1)</f>
        <v>2</v>
      </c>
      <c r="L410" s="6" t="str">
        <f t="array" ref="L410">INDEX('raw data'!A:A,B410-1,1)</f>
        <v>Pangrati</v>
      </c>
      <c r="M410" s="9">
        <f t="shared" ca="1" si="0"/>
        <v>12.2</v>
      </c>
      <c r="N410" s="6" t="str">
        <f t="shared" si="1"/>
        <v>Pratinou I, Pangrati, Athens</v>
      </c>
      <c r="O410" s="6" t="str">
        <f t="array" ref="O410">INDEX('raw data'!A:A,B410+12,1)</f>
        <v>Available 22 Dec 2024</v>
      </c>
      <c r="P410" s="17">
        <v>45648</v>
      </c>
      <c r="Q410">
        <f>_xlfn.XLOOKUP(A410, locations!A:A, locations!F:F, "NULL")</f>
        <v>37.970579899999997</v>
      </c>
      <c r="R410">
        <f>_xlfn.XLOOKUP(A410, locations!A:A, locations!G:G, "Not found")</f>
        <v>23.748240599999999</v>
      </c>
    </row>
    <row r="411" spans="1:18" ht="13">
      <c r="A411" s="11" t="s">
        <v>3496</v>
      </c>
      <c r="B411" s="11">
        <f>MATCH(A411,'raw data'!A:A,0)</f>
        <v>4685</v>
      </c>
      <c r="C411" s="21">
        <f t="array" ref="C411">INDEX('raw data'!A:A,B411+8,1)</f>
        <v>1340</v>
      </c>
      <c r="D411" s="7" t="str">
        <f t="array" ref="D411">INDEX('raw data'!A:A,B411+11,1)</f>
        <v>excl. utilities</v>
      </c>
      <c r="E411" s="7" t="str">
        <f t="array" ref="E411">INDEX('raw data'!A:A,B411-2,1)</f>
        <v>Kivelis I,</v>
      </c>
      <c r="F411" s="6" t="str">
        <f t="array" ref="F411">INDEX('raw data'!A:A,B411-1,1)</f>
        <v>Alimos</v>
      </c>
      <c r="G411" s="6" t="str">
        <f t="array" ref="G411">INDEX('raw data'!A:A,B411+6,1)</f>
        <v>100 m²</v>
      </c>
      <c r="H411" s="25">
        <f ca="1">IFERROR(__xludf.DUMMYFUNCTION("split(G419,"" "")"),100)</f>
        <v>100</v>
      </c>
      <c r="I411" s="6" t="str">
        <f ca="1">IFERROR(__xludf.DUMMYFUNCTION("""COMPUTED_VALUE"""),"m²")</f>
        <v>m²</v>
      </c>
      <c r="J411" s="6" t="str">
        <f t="array" ref="J411">INDEX('raw data'!A:A,B411+4,1)</f>
        <v>1, 1 WC</v>
      </c>
      <c r="K411" s="25">
        <f t="array" ref="K411">INDEX('raw data'!A:A,B411+2,1)</f>
        <v>3</v>
      </c>
      <c r="L411" s="6" t="str">
        <f t="array" ref="L411">INDEX('raw data'!A:A,B411-1,1)</f>
        <v>Alimos</v>
      </c>
      <c r="M411" s="9">
        <f t="shared" ca="1" si="0"/>
        <v>13.4</v>
      </c>
      <c r="N411" s="6" t="str">
        <f t="shared" si="1"/>
        <v>Kivelis I, Alimos, Athens</v>
      </c>
      <c r="O411" s="6" t="str">
        <f t="array" ref="O411">INDEX('raw data'!A:A,B411+12,1)</f>
        <v>Available 22 Dec 2024</v>
      </c>
      <c r="P411" s="17">
        <v>45648</v>
      </c>
      <c r="Q411">
        <f>_xlfn.XLOOKUP(A411, locations!A:A, locations!F:F, "NULL")</f>
        <v>37.990118000000002</v>
      </c>
      <c r="R411">
        <f>_xlfn.XLOOKUP(A411, locations!A:A, locations!G:G, "Not found")</f>
        <v>23.732386699999999</v>
      </c>
    </row>
    <row r="412" spans="1:18" ht="13">
      <c r="A412" s="11" t="s">
        <v>1544</v>
      </c>
      <c r="B412" s="11">
        <f>MATCH(A412,'raw data'!A:A,0)</f>
        <v>13249</v>
      </c>
      <c r="C412" s="21">
        <f t="array" ref="C412">INDEX('raw data'!A:A,B412+8,1)</f>
        <v>870</v>
      </c>
      <c r="D412" s="7" t="str">
        <f t="array" ref="D412">INDEX('raw data'!A:A,B412+11,1)</f>
        <v>excl. utilities</v>
      </c>
      <c r="E412" s="7" t="str">
        <f t="array" ref="E412">INDEX('raw data'!A:A,B412-2,1)</f>
        <v>Theagenous IV,</v>
      </c>
      <c r="F412" s="6" t="str">
        <f t="array" ref="F412">INDEX('raw data'!A:A,B412-1,1)</f>
        <v>Pangrati</v>
      </c>
      <c r="G412" s="6" t="str">
        <f t="array" ref="G412">INDEX('raw data'!A:A,B412+6,1)</f>
        <v>75 m²</v>
      </c>
      <c r="H412" s="25">
        <f ca="1">IFERROR(__xludf.DUMMYFUNCTION("split(G420,"" "")"),75)</f>
        <v>75</v>
      </c>
      <c r="I412" s="6" t="str">
        <f ca="1">IFERROR(__xludf.DUMMYFUNCTION("""COMPUTED_VALUE"""),"m²")</f>
        <v>m²</v>
      </c>
      <c r="J412" s="6">
        <f t="array" ref="J412">INDEX('raw data'!A:A,B412+4,1)</f>
        <v>1</v>
      </c>
      <c r="K412" s="25">
        <f t="array" ref="K412">INDEX('raw data'!A:A,B412+2,1)</f>
        <v>2</v>
      </c>
      <c r="L412" s="6" t="str">
        <f t="array" ref="L412">INDEX('raw data'!A:A,B412-1,1)</f>
        <v>Pangrati</v>
      </c>
      <c r="M412" s="9">
        <f t="shared" ca="1" si="0"/>
        <v>11.6</v>
      </c>
      <c r="N412" s="6" t="str">
        <f t="shared" si="1"/>
        <v>Theagenous IV, Pangrati, Athens</v>
      </c>
      <c r="O412" s="6" t="str">
        <f t="array" ref="O412">INDEX('raw data'!A:A,B412+12,1)</f>
        <v>Available 22 Apr 2025</v>
      </c>
      <c r="P412" s="17">
        <v>45769</v>
      </c>
      <c r="Q412">
        <f>_xlfn.XLOOKUP(A412, locations!A:A, locations!F:F, "NULL")</f>
        <v>37.971264099999999</v>
      </c>
      <c r="R412">
        <f>_xlfn.XLOOKUP(A412, locations!A:A, locations!G:G, "Not found")</f>
        <v>23.751081599999999</v>
      </c>
    </row>
    <row r="413" spans="1:18" ht="13">
      <c r="A413" s="11" t="s">
        <v>344</v>
      </c>
      <c r="B413" s="11">
        <f>MATCH(A413,'raw data'!A:A,0)</f>
        <v>13266</v>
      </c>
      <c r="C413" s="21">
        <f t="array" ref="C413">INDEX('raw data'!A:A,B413+8,1)</f>
        <v>900</v>
      </c>
      <c r="D413" s="7" t="str">
        <f t="array" ref="D413">INDEX('raw data'!A:A,B413+11,1)</f>
        <v>excl. utilities</v>
      </c>
      <c r="E413" s="7" t="str">
        <f t="array" ref="E413">INDEX('raw data'!A:A,B413-2,1)</f>
        <v>Niriidon I,</v>
      </c>
      <c r="F413" s="6" t="str">
        <f t="array" ref="F413">INDEX('raw data'!A:A,B413-1,1)</f>
        <v>Palaio Faliro</v>
      </c>
      <c r="G413" s="6" t="str">
        <f t="array" ref="G413">INDEX('raw data'!A:A,B413+6,1)</f>
        <v>65 m²</v>
      </c>
      <c r="H413" s="25">
        <f ca="1">IFERROR(__xludf.DUMMYFUNCTION("split(G421,"" "")"),65)</f>
        <v>65</v>
      </c>
      <c r="I413" s="6" t="str">
        <f ca="1">IFERROR(__xludf.DUMMYFUNCTION("""COMPUTED_VALUE"""),"m²")</f>
        <v>m²</v>
      </c>
      <c r="J413" s="6">
        <f t="array" ref="J413">INDEX('raw data'!A:A,B413+4,1)</f>
        <v>1</v>
      </c>
      <c r="K413" s="25">
        <f t="array" ref="K413">INDEX('raw data'!A:A,B413+2,1)</f>
        <v>1</v>
      </c>
      <c r="L413" s="6" t="str">
        <f t="array" ref="L413">INDEX('raw data'!A:A,B413-1,1)</f>
        <v>Palaio Faliro</v>
      </c>
      <c r="M413" s="9">
        <f t="shared" ca="1" si="0"/>
        <v>13.846153846153847</v>
      </c>
      <c r="N413" s="6" t="str">
        <f t="shared" si="1"/>
        <v>Niriidon I, Palaio Faliro, Athens</v>
      </c>
      <c r="O413" s="6" t="str">
        <f t="array" ref="O413">INDEX('raw data'!A:A,B413+12,1)</f>
        <v>Available 22 Apr 2025</v>
      </c>
      <c r="P413" s="17">
        <v>45769</v>
      </c>
      <c r="Q413">
        <f>_xlfn.XLOOKUP(A413, locations!A:A, locations!F:F, "NULL")</f>
        <v>37.927727599999997</v>
      </c>
      <c r="R413">
        <f>_xlfn.XLOOKUP(A413, locations!A:A, locations!G:G, "Not found")</f>
        <v>23.6962434</v>
      </c>
    </row>
    <row r="414" spans="1:18" ht="13">
      <c r="A414" s="11" t="s">
        <v>1547</v>
      </c>
      <c r="B414" s="11">
        <f>MATCH(A414,'raw data'!A:A,0)</f>
        <v>13283</v>
      </c>
      <c r="C414" s="21">
        <f t="array" ref="C414">INDEX('raw data'!A:A,B414+8,1)</f>
        <v>1180</v>
      </c>
      <c r="D414" s="7" t="str">
        <f t="array" ref="D414">INDEX('raw data'!A:A,B414+11,1)</f>
        <v>excl. utilities</v>
      </c>
      <c r="E414" s="7" t="str">
        <f t="array" ref="E414">INDEX('raw data'!A:A,B414-2,1)</f>
        <v>Polinikous I,</v>
      </c>
      <c r="F414" s="6" t="str">
        <f t="array" ref="F414">INDEX('raw data'!A:A,B414-1,1)</f>
        <v>Alimos</v>
      </c>
      <c r="G414" s="6" t="str">
        <f t="array" ref="G414">INDEX('raw data'!A:A,B414+6,1)</f>
        <v>65 m²</v>
      </c>
      <c r="H414" s="25">
        <f ca="1">IFERROR(__xludf.DUMMYFUNCTION("split(G422,"" "")"),65)</f>
        <v>65</v>
      </c>
      <c r="I414" s="6" t="str">
        <f ca="1">IFERROR(__xludf.DUMMYFUNCTION("""COMPUTED_VALUE"""),"m²")</f>
        <v>m²</v>
      </c>
      <c r="J414" s="6">
        <f t="array" ref="J414">INDEX('raw data'!A:A,B414+4,1)</f>
        <v>1</v>
      </c>
      <c r="K414" s="25">
        <f t="array" ref="K414">INDEX('raw data'!A:A,B414+2,1)</f>
        <v>2</v>
      </c>
      <c r="L414" s="6" t="str">
        <f t="array" ref="L414">INDEX('raw data'!A:A,B414-1,1)</f>
        <v>Alimos</v>
      </c>
      <c r="M414" s="9">
        <f t="shared" ca="1" si="0"/>
        <v>18.153846153846153</v>
      </c>
      <c r="N414" s="6" t="str">
        <f t="shared" si="1"/>
        <v>Polinikous I, Alimos, Athens</v>
      </c>
      <c r="O414" s="6" t="str">
        <f t="array" ref="O414">INDEX('raw data'!A:A,B414+12,1)</f>
        <v>Available 22 Apr 2025</v>
      </c>
      <c r="P414" s="17">
        <v>45769</v>
      </c>
      <c r="Q414">
        <f>_xlfn.XLOOKUP(A414, locations!A:A, locations!F:F, "NULL")</f>
        <v>37.913770800000002</v>
      </c>
      <c r="R414">
        <f>_xlfn.XLOOKUP(A414, locations!A:A, locations!G:G, "Not found")</f>
        <v>23.718795499999999</v>
      </c>
    </row>
    <row r="415" spans="1:18" ht="13">
      <c r="A415" s="11" t="s">
        <v>3499</v>
      </c>
      <c r="B415" s="11">
        <f>MATCH(A415,'raw data'!A:A,0)</f>
        <v>13300</v>
      </c>
      <c r="C415" s="21">
        <f t="array" ref="C415">INDEX('raw data'!A:A,B415+8,1)</f>
        <v>1270</v>
      </c>
      <c r="D415" s="7" t="str">
        <f t="array" ref="D415">INDEX('raw data'!A:A,B415+11,1)</f>
        <v>excl. utilities</v>
      </c>
      <c r="E415" s="7" t="str">
        <f t="array" ref="E415">INDEX('raw data'!A:A,B415-2,1)</f>
        <v>Persefonis II,</v>
      </c>
      <c r="F415" s="6" t="str">
        <f t="array" ref="F415">INDEX('raw data'!A:A,B415-1,1)</f>
        <v>Chalandri</v>
      </c>
      <c r="G415" s="6" t="str">
        <f t="array" ref="G415">INDEX('raw data'!A:A,B415+6,1)</f>
        <v>120 m²</v>
      </c>
      <c r="H415" s="25">
        <f ca="1">IFERROR(__xludf.DUMMYFUNCTION("split(G423,"" "")"),120)</f>
        <v>120</v>
      </c>
      <c r="I415" s="6" t="str">
        <f ca="1">IFERROR(__xludf.DUMMYFUNCTION("""COMPUTED_VALUE"""),"m²")</f>
        <v>m²</v>
      </c>
      <c r="J415" s="6">
        <f t="array" ref="J415">INDEX('raw data'!A:A,B415+4,1)</f>
        <v>2</v>
      </c>
      <c r="K415" s="25">
        <f t="array" ref="K415">INDEX('raw data'!A:A,B415+2,1)</f>
        <v>3</v>
      </c>
      <c r="L415" s="6" t="str">
        <f t="array" ref="L415">INDEX('raw data'!A:A,B415-1,1)</f>
        <v>Chalandri</v>
      </c>
      <c r="M415" s="9">
        <f t="shared" ca="1" si="0"/>
        <v>10.583333333333334</v>
      </c>
      <c r="N415" s="6" t="str">
        <f t="shared" si="1"/>
        <v>Persefonis II, Chalandri, Athens</v>
      </c>
      <c r="O415" s="6" t="str">
        <f t="array" ref="O415">INDEX('raw data'!A:A,B415+12,1)</f>
        <v>Available 22 Apr 2025</v>
      </c>
      <c r="P415" s="17">
        <v>45769</v>
      </c>
      <c r="Q415">
        <f>_xlfn.XLOOKUP(A415, locations!A:A, locations!F:F, "NULL")</f>
        <v>37.977853500000002</v>
      </c>
      <c r="R415">
        <f>_xlfn.XLOOKUP(A415, locations!A:A, locations!G:G, "Not found")</f>
        <v>23.712285999999999</v>
      </c>
    </row>
    <row r="416" spans="1:18" ht="13">
      <c r="A416" s="11" t="s">
        <v>1550</v>
      </c>
      <c r="B416" s="11">
        <f>MATCH(A416,'raw data'!A:A,0)</f>
        <v>13317</v>
      </c>
      <c r="C416" s="21">
        <f t="array" ref="C416">INDEX('raw data'!A:A,B416+8,1)</f>
        <v>1440</v>
      </c>
      <c r="D416" s="7" t="str">
        <f t="array" ref="D416">INDEX('raw data'!A:A,B416+11,1)</f>
        <v>excl. utilities</v>
      </c>
      <c r="E416" s="7" t="str">
        <f t="array" ref="E416">INDEX('raw data'!A:A,B416-2,1)</f>
        <v>Acheou II,</v>
      </c>
      <c r="F416" s="6" t="str">
        <f t="array" ref="F416">INDEX('raw data'!A:A,B416-1,1)</f>
        <v>Kolonaki</v>
      </c>
      <c r="G416" s="6" t="str">
        <f t="array" ref="G416">INDEX('raw data'!A:A,B416+6,1)</f>
        <v>85 m²</v>
      </c>
      <c r="H416" s="25">
        <f ca="1">IFERROR(__xludf.DUMMYFUNCTION("split(G424,"" "")"),85)</f>
        <v>85</v>
      </c>
      <c r="I416" s="6" t="str">
        <f ca="1">IFERROR(__xludf.DUMMYFUNCTION("""COMPUTED_VALUE"""),"m²")</f>
        <v>m²</v>
      </c>
      <c r="J416" s="6" t="str">
        <f t="array" ref="J416">INDEX('raw data'!A:A,B416+4,1)</f>
        <v>1, 1 WC</v>
      </c>
      <c r="K416" s="25">
        <f t="array" ref="K416">INDEX('raw data'!A:A,B416+2,1)</f>
        <v>2</v>
      </c>
      <c r="L416" s="6" t="str">
        <f t="array" ref="L416">INDEX('raw data'!A:A,B416-1,1)</f>
        <v>Kolonaki</v>
      </c>
      <c r="M416" s="9">
        <f t="shared" ca="1" si="0"/>
        <v>16.941176470588236</v>
      </c>
      <c r="N416" s="6" t="str">
        <f t="shared" si="1"/>
        <v>Acheou II, Kolonaki, Athens</v>
      </c>
      <c r="O416" s="6" t="str">
        <f t="array" ref="O416">INDEX('raw data'!A:A,B416+12,1)</f>
        <v>Available 22 Apr 2025</v>
      </c>
      <c r="P416" s="17">
        <v>45769</v>
      </c>
      <c r="Q416">
        <f>_xlfn.XLOOKUP(A416, locations!A:A, locations!F:F, "NULL")</f>
        <v>37.979120199999997</v>
      </c>
      <c r="R416">
        <f>_xlfn.XLOOKUP(A416, locations!A:A, locations!G:G, "Not found")</f>
        <v>23.743732099999999</v>
      </c>
    </row>
    <row r="417" spans="1:18" ht="13">
      <c r="A417" s="11" t="s">
        <v>4606</v>
      </c>
      <c r="B417" s="11">
        <f>MATCH(A417,'raw data'!A:A,0)</f>
        <v>21028</v>
      </c>
      <c r="C417" s="21">
        <f t="array" ref="C417">INDEX('raw data'!A:A,B417+8,1)</f>
        <v>2460</v>
      </c>
      <c r="D417" s="7" t="str">
        <f t="array" ref="D417">INDEX('raw data'!A:A,B417+11,1)</f>
        <v>excl. utilities</v>
      </c>
      <c r="E417" s="7" t="str">
        <f t="array" ref="E417">INDEX('raw data'!A:A,B417-2,1)</f>
        <v>Al. Papanastasiou,</v>
      </c>
      <c r="F417" s="6" t="str">
        <f t="array" ref="F417">INDEX('raw data'!A:A,B417-1,1)</f>
        <v>Nea Erithrea</v>
      </c>
      <c r="G417" s="6" t="str">
        <f t="array" ref="G417">INDEX('raw data'!A:A,B417+6,1)</f>
        <v>220 m²</v>
      </c>
      <c r="H417" s="25">
        <f ca="1">IFERROR(__xludf.DUMMYFUNCTION("split(G425,"" "")"),220)</f>
        <v>220</v>
      </c>
      <c r="I417" s="6" t="str">
        <f ca="1">IFERROR(__xludf.DUMMYFUNCTION("""COMPUTED_VALUE"""),"m²")</f>
        <v>m²</v>
      </c>
      <c r="J417" s="6" t="str">
        <f t="array" ref="J417">INDEX('raw data'!A:A,B417+4,1)</f>
        <v>3, 1 WC</v>
      </c>
      <c r="K417" s="25">
        <f t="array" ref="K417">INDEX('raw data'!A:A,B417+2,1)</f>
        <v>4</v>
      </c>
      <c r="L417" s="6" t="str">
        <f t="array" ref="L417">INDEX('raw data'!A:A,B417-1,1)</f>
        <v>Nea Erithrea</v>
      </c>
      <c r="M417" s="9">
        <f t="shared" ca="1" si="0"/>
        <v>11.181818181818182</v>
      </c>
      <c r="N417" s="6" t="str">
        <f t="shared" si="1"/>
        <v>Al. Papanastasiou, Nea Erithrea, Athens</v>
      </c>
      <c r="O417" s="6" t="str">
        <f t="array" ref="O417">INDEX('raw data'!A:A,B417+12,1)</f>
        <v>Available 21 Oct 2025</v>
      </c>
      <c r="P417" s="17">
        <v>45951</v>
      </c>
      <c r="Q417">
        <f>_xlfn.XLOOKUP(A417, locations!A:A, locations!F:F, "NULL")</f>
        <v>38.097367300000002</v>
      </c>
      <c r="R417">
        <f>_xlfn.XLOOKUP(A417, locations!A:A, locations!G:G, "Not found")</f>
        <v>23.814265299999999</v>
      </c>
    </row>
    <row r="418" spans="1:18" ht="13">
      <c r="A418" s="11" t="s">
        <v>347</v>
      </c>
      <c r="B418" s="11">
        <f>MATCH(A418,'raw data'!A:A,0)</f>
        <v>21673</v>
      </c>
      <c r="C418" s="21">
        <f t="array" ref="C418">INDEX('raw data'!A:A,B418+8,1)</f>
        <v>1150</v>
      </c>
      <c r="D418" s="7" t="str">
        <f t="array" ref="D418">INDEX('raw data'!A:A,B418+11,1)</f>
        <v>excl. utilities</v>
      </c>
      <c r="E418" s="7" t="str">
        <f t="array" ref="E418">INDEX('raw data'!A:A,B418-2,1)</f>
        <v>Tsagkari,</v>
      </c>
      <c r="F418" s="6" t="str">
        <f t="array" ref="F418">INDEX('raw data'!A:A,B418-1,1)</f>
        <v>Melissia</v>
      </c>
      <c r="G418" s="6" t="str">
        <f t="array" ref="G418">INDEX('raw data'!A:A,B418+6,1)</f>
        <v>65 m²</v>
      </c>
      <c r="H418" s="25">
        <f ca="1">IFERROR(__xludf.DUMMYFUNCTION("split(G426,"" "")"),65)</f>
        <v>65</v>
      </c>
      <c r="I418" s="6" t="str">
        <f ca="1">IFERROR(__xludf.DUMMYFUNCTION("""COMPUTED_VALUE"""),"m²")</f>
        <v>m²</v>
      </c>
      <c r="J418" s="6">
        <f t="array" ref="J418">INDEX('raw data'!A:A,B418+4,1)</f>
        <v>1</v>
      </c>
      <c r="K418" s="25">
        <f t="array" ref="K418">INDEX('raw data'!A:A,B418+2,1)</f>
        <v>1</v>
      </c>
      <c r="L418" s="6" t="str">
        <f t="array" ref="L418">INDEX('raw data'!A:A,B418-1,1)</f>
        <v>Melissia</v>
      </c>
      <c r="M418" s="9">
        <f t="shared" ca="1" si="0"/>
        <v>17.692307692307693</v>
      </c>
      <c r="N418" s="6" t="str">
        <f t="shared" si="1"/>
        <v>Tsagkari, Melissia, Athens</v>
      </c>
      <c r="O418" s="6" t="str">
        <f t="array" ref="O418">INDEX('raw data'!A:A,B418+12,1)</f>
        <v>Available 21 Nov 2025</v>
      </c>
      <c r="P418" s="17">
        <v>45982</v>
      </c>
      <c r="Q418">
        <f>_xlfn.XLOOKUP(A418, locations!A:A, locations!F:F, "NULL")</f>
        <v>38.053061800000002</v>
      </c>
      <c r="R418">
        <f>_xlfn.XLOOKUP(A418, locations!A:A, locations!G:G, "Not found")</f>
        <v>23.8348406</v>
      </c>
    </row>
    <row r="419" spans="1:18" ht="13">
      <c r="A419" s="11" t="s">
        <v>1553</v>
      </c>
      <c r="B419" s="11">
        <f>MATCH(A419,'raw data'!A:A,0)</f>
        <v>2543</v>
      </c>
      <c r="C419" s="21">
        <f t="array" ref="C419">INDEX('raw data'!A:A,B419+8,1)</f>
        <v>1080</v>
      </c>
      <c r="D419" s="7" t="str">
        <f t="array" ref="D419">INDEX('raw data'!A:A,B419+11,1)</f>
        <v>excl. utilities</v>
      </c>
      <c r="E419" s="7" t="str">
        <f t="array" ref="E419">INDEX('raw data'!A:A,B419-2,1)</f>
        <v>Orfeos IΙΙ,</v>
      </c>
      <c r="F419" s="6" t="str">
        <f t="array" ref="F419">INDEX('raw data'!A:A,B419-1,1)</f>
        <v>Palaio Faliro</v>
      </c>
      <c r="G419" s="6" t="str">
        <f t="array" ref="G419">INDEX('raw data'!A:A,B419+6,1)</f>
        <v>75 m²</v>
      </c>
      <c r="H419" s="25">
        <f ca="1">IFERROR(__xludf.DUMMYFUNCTION("split(G427,"" "")"),75)</f>
        <v>75</v>
      </c>
      <c r="I419" s="6" t="str">
        <f ca="1">IFERROR(__xludf.DUMMYFUNCTION("""COMPUTED_VALUE"""),"m²")</f>
        <v>m²</v>
      </c>
      <c r="J419" s="6" t="str">
        <f t="array" ref="J419">INDEX('raw data'!A:A,B419+4,1)</f>
        <v>1, 1 WC</v>
      </c>
      <c r="K419" s="25">
        <f t="array" ref="K419">INDEX('raw data'!A:A,B419+2,1)</f>
        <v>2</v>
      </c>
      <c r="L419" s="6" t="str">
        <f t="array" ref="L419">INDEX('raw data'!A:A,B419-1,1)</f>
        <v>Palaio Faliro</v>
      </c>
      <c r="M419" s="9">
        <f t="shared" ca="1" si="0"/>
        <v>14.4</v>
      </c>
      <c r="N419" s="6" t="str">
        <f t="shared" si="1"/>
        <v>Orfeos IΙΙ, Palaio Faliro, Athens</v>
      </c>
      <c r="O419" s="6" t="str">
        <f t="array" ref="O419">INDEX('raw data'!A:A,B419+12,1)</f>
        <v>Available 21 Nov 2024</v>
      </c>
      <c r="P419" s="17">
        <v>45617</v>
      </c>
      <c r="Q419">
        <f>_xlfn.XLOOKUP(A419, locations!A:A, locations!F:F, "NULL")</f>
        <v>37.933461000000001</v>
      </c>
      <c r="R419">
        <f>_xlfn.XLOOKUP(A419, locations!A:A, locations!G:G, "Not found")</f>
        <v>23.699964900000001</v>
      </c>
    </row>
    <row r="420" spans="1:18" ht="13">
      <c r="A420" s="11" t="s">
        <v>1556</v>
      </c>
      <c r="B420" s="11">
        <f>MATCH(A420,'raw data'!A:A,0)</f>
        <v>14583</v>
      </c>
      <c r="C420" s="21">
        <f t="array" ref="C420">INDEX('raw data'!A:A,B420+8,1)</f>
        <v>1270</v>
      </c>
      <c r="D420" s="7" t="str">
        <f t="array" ref="D420">INDEX('raw data'!A:A,B420+11,1)</f>
        <v>excl. utilities</v>
      </c>
      <c r="E420" s="7" t="str">
        <f t="array" ref="E420">INDEX('raw data'!A:A,B420-2,1)</f>
        <v>Leoforos Geroulanou,</v>
      </c>
      <c r="F420" s="6" t="str">
        <f t="array" ref="F420">INDEX('raw data'!A:A,B420-1,1)</f>
        <v>Alimos</v>
      </c>
      <c r="G420" s="6" t="str">
        <f t="array" ref="G420">INDEX('raw data'!A:A,B420+6,1)</f>
        <v>90 m²</v>
      </c>
      <c r="H420" s="25">
        <f ca="1">IFERROR(__xludf.DUMMYFUNCTION("split(G428,"" "")"),90)</f>
        <v>90</v>
      </c>
      <c r="I420" s="6" t="str">
        <f ca="1">IFERROR(__xludf.DUMMYFUNCTION("""COMPUTED_VALUE"""),"m²")</f>
        <v>m²</v>
      </c>
      <c r="J420" s="6">
        <f t="array" ref="J420">INDEX('raw data'!A:A,B420+4,1)</f>
        <v>1</v>
      </c>
      <c r="K420" s="25">
        <f t="array" ref="K420">INDEX('raw data'!A:A,B420+2,1)</f>
        <v>2</v>
      </c>
      <c r="L420" s="6" t="str">
        <f t="array" ref="L420">INDEX('raw data'!A:A,B420-1,1)</f>
        <v>Alimos</v>
      </c>
      <c r="M420" s="9">
        <f t="shared" ca="1" si="0"/>
        <v>14.111111111111111</v>
      </c>
      <c r="N420" s="6" t="str">
        <f t="shared" si="1"/>
        <v>Leoforos Geroulanou, Alimos, Athens</v>
      </c>
      <c r="O420" s="6" t="str">
        <f t="array" ref="O420">INDEX('raw data'!A:A,B420+12,1)</f>
        <v>Available 21 May 2025</v>
      </c>
      <c r="P420" s="17">
        <v>45798</v>
      </c>
      <c r="Q420">
        <f>_xlfn.XLOOKUP(A420, locations!A:A, locations!F:F, "NULL")</f>
        <v>37.905557700000003</v>
      </c>
      <c r="R420">
        <f>_xlfn.XLOOKUP(A420, locations!A:A, locations!G:G, "Not found")</f>
        <v>23.729071600000001</v>
      </c>
    </row>
    <row r="421" spans="1:18" ht="13">
      <c r="A421" s="11" t="s">
        <v>350</v>
      </c>
      <c r="B421" s="11">
        <f>MATCH(A421,'raw data'!A:A,0)</f>
        <v>14600</v>
      </c>
      <c r="C421" s="21">
        <f t="array" ref="C421">INDEX('raw data'!A:A,B421+8,1)</f>
        <v>1380</v>
      </c>
      <c r="D421" s="7" t="str">
        <f t="array" ref="D421">INDEX('raw data'!A:A,B421+11,1)</f>
        <v>excl. utilities</v>
      </c>
      <c r="E421" s="7" t="str">
        <f t="array" ref="E421">INDEX('raw data'!A:A,B421-2,1)</f>
        <v>Evzonon I,</v>
      </c>
      <c r="F421" s="6" t="str">
        <f t="array" ref="F421">INDEX('raw data'!A:A,B421-1,1)</f>
        <v>Kolonaki</v>
      </c>
      <c r="G421" s="6" t="str">
        <f t="array" ref="G421">INDEX('raw data'!A:A,B421+6,1)</f>
        <v>80 m²</v>
      </c>
      <c r="H421" s="25">
        <f ca="1">IFERROR(__xludf.DUMMYFUNCTION("split(G429,"" "")"),80)</f>
        <v>80</v>
      </c>
      <c r="I421" s="6" t="str">
        <f ca="1">IFERROR(__xludf.DUMMYFUNCTION("""COMPUTED_VALUE"""),"m²")</f>
        <v>m²</v>
      </c>
      <c r="J421" s="6">
        <f t="array" ref="J421">INDEX('raw data'!A:A,B421+4,1)</f>
        <v>2</v>
      </c>
      <c r="K421" s="25">
        <f t="array" ref="K421">INDEX('raw data'!A:A,B421+2,1)</f>
        <v>1</v>
      </c>
      <c r="L421" s="6" t="str">
        <f t="array" ref="L421">INDEX('raw data'!A:A,B421-1,1)</f>
        <v>Kolonaki</v>
      </c>
      <c r="M421" s="9">
        <f t="shared" ca="1" si="0"/>
        <v>17.25</v>
      </c>
      <c r="N421" s="6" t="str">
        <f t="shared" si="1"/>
        <v>Evzonon I, Kolonaki, Athens</v>
      </c>
      <c r="O421" s="6" t="str">
        <f t="array" ref="O421">INDEX('raw data'!A:A,B421+12,1)</f>
        <v>Available 21 May 2025</v>
      </c>
      <c r="P421" s="17">
        <v>45798</v>
      </c>
      <c r="Q421">
        <f>_xlfn.XLOOKUP(A421, locations!A:A, locations!F:F, "NULL")</f>
        <v>37.979359100000003</v>
      </c>
      <c r="R421">
        <f>_xlfn.XLOOKUP(A421, locations!A:A, locations!G:G, "Not found")</f>
        <v>23.750093700000001</v>
      </c>
    </row>
    <row r="422" spans="1:18" ht="13">
      <c r="A422" s="11" t="s">
        <v>353</v>
      </c>
      <c r="B422" s="11">
        <f>MATCH(A422,'raw data'!A:A,0)</f>
        <v>11515</v>
      </c>
      <c r="C422" s="21">
        <f t="array" ref="C422">INDEX('raw data'!A:A,B422+8,1)</f>
        <v>740</v>
      </c>
      <c r="D422" s="7" t="str">
        <f t="array" ref="D422">INDEX('raw data'!A:A,B422+11,1)</f>
        <v>excl. utilities</v>
      </c>
      <c r="E422" s="7" t="str">
        <f t="array" ref="E422">INDEX('raw data'!A:A,B422-2,1)</f>
        <v>Pratinou II,</v>
      </c>
      <c r="F422" s="6" t="str">
        <f t="array" ref="F422">INDEX('raw data'!A:A,B422-1,1)</f>
        <v>Pangrati</v>
      </c>
      <c r="G422" s="6" t="str">
        <f t="array" ref="G422">INDEX('raw data'!A:A,B422+6,1)</f>
        <v>50 m²</v>
      </c>
      <c r="H422" s="25">
        <f ca="1">IFERROR(__xludf.DUMMYFUNCTION("split(G430,"" "")"),50)</f>
        <v>50</v>
      </c>
      <c r="I422" s="6" t="str">
        <f ca="1">IFERROR(__xludf.DUMMYFUNCTION("""COMPUTED_VALUE"""),"m²")</f>
        <v>m²</v>
      </c>
      <c r="J422" s="6">
        <f t="array" ref="J422">INDEX('raw data'!A:A,B422+4,1)</f>
        <v>1</v>
      </c>
      <c r="K422" s="25">
        <f t="array" ref="K422">INDEX('raw data'!A:A,B422+2,1)</f>
        <v>1</v>
      </c>
      <c r="L422" s="6" t="str">
        <f t="array" ref="L422">INDEX('raw data'!A:A,B422-1,1)</f>
        <v>Pangrati</v>
      </c>
      <c r="M422" s="9">
        <f t="shared" ca="1" si="0"/>
        <v>14.8</v>
      </c>
      <c r="N422" s="6" t="str">
        <f t="shared" si="1"/>
        <v>Pratinou II, Pangrati, Athens</v>
      </c>
      <c r="O422" s="6" t="str">
        <f t="array" ref="O422">INDEX('raw data'!A:A,B422+12,1)</f>
        <v>Available 21 Mar 2025</v>
      </c>
      <c r="P422" s="17">
        <v>45737</v>
      </c>
      <c r="Q422">
        <f>_xlfn.XLOOKUP(A422, locations!A:A, locations!F:F, "NULL")</f>
        <v>37.970579899999997</v>
      </c>
      <c r="R422">
        <f>_xlfn.XLOOKUP(A422, locations!A:A, locations!G:G, "Not found")</f>
        <v>23.748240599999999</v>
      </c>
    </row>
    <row r="423" spans="1:18" ht="13">
      <c r="A423" s="11" t="s">
        <v>356</v>
      </c>
      <c r="B423" s="11">
        <f>MATCH(A423,'raw data'!A:A,0)</f>
        <v>11532</v>
      </c>
      <c r="C423" s="21">
        <f t="array" ref="C423">INDEX('raw data'!A:A,B423+8,1)</f>
        <v>940</v>
      </c>
      <c r="D423" s="7" t="str">
        <f t="array" ref="D423">INDEX('raw data'!A:A,B423+11,1)</f>
        <v>excl. utilities</v>
      </c>
      <c r="E423" s="7" t="str">
        <f t="array" ref="E423">INDEX('raw data'!A:A,B423-2,1)</f>
        <v>Voutsina II,</v>
      </c>
      <c r="F423" s="6" t="str">
        <f t="array" ref="F423">INDEX('raw data'!A:A,B423-1,1)</f>
        <v>Cholargos</v>
      </c>
      <c r="G423" s="6" t="str">
        <f t="array" ref="G423">INDEX('raw data'!A:A,B423+6,1)</f>
        <v>53 m²</v>
      </c>
      <c r="H423" s="25">
        <f ca="1">IFERROR(__xludf.DUMMYFUNCTION("split(G431,"" "")"),53)</f>
        <v>53</v>
      </c>
      <c r="I423" s="6" t="str">
        <f ca="1">IFERROR(__xludf.DUMMYFUNCTION("""COMPUTED_VALUE"""),"m²")</f>
        <v>m²</v>
      </c>
      <c r="J423" s="6">
        <f t="array" ref="J423">INDEX('raw data'!A:A,B423+4,1)</f>
        <v>1</v>
      </c>
      <c r="K423" s="25">
        <f t="array" ref="K423">INDEX('raw data'!A:A,B423+2,1)</f>
        <v>1</v>
      </c>
      <c r="L423" s="6" t="str">
        <f t="array" ref="L423">INDEX('raw data'!A:A,B423-1,1)</f>
        <v>Cholargos</v>
      </c>
      <c r="M423" s="9">
        <f t="shared" ca="1" si="0"/>
        <v>17.735849056603772</v>
      </c>
      <c r="N423" s="6" t="str">
        <f t="shared" si="1"/>
        <v>Voutsina II, Cholargos, Athens</v>
      </c>
      <c r="O423" s="6" t="str">
        <f t="array" ref="O423">INDEX('raw data'!A:A,B423+12,1)</f>
        <v>Available 21 Mar 2025</v>
      </c>
      <c r="P423" s="17">
        <v>45737</v>
      </c>
      <c r="Q423">
        <f>_xlfn.XLOOKUP(A423, locations!A:A, locations!F:F, "NULL")</f>
        <v>38.001036200000001</v>
      </c>
      <c r="R423">
        <f>_xlfn.XLOOKUP(A423, locations!A:A, locations!G:G, "Not found")</f>
        <v>23.792760099999999</v>
      </c>
    </row>
    <row r="424" spans="1:18" ht="13">
      <c r="A424" s="11" t="s">
        <v>359</v>
      </c>
      <c r="B424" s="11">
        <f>MATCH(A424,'raw data'!A:A,0)</f>
        <v>7645</v>
      </c>
      <c r="C424" s="21">
        <f t="array" ref="C424">INDEX('raw data'!A:A,B424+8,1)</f>
        <v>810</v>
      </c>
      <c r="D424" s="7" t="str">
        <f t="array" ref="D424">INDEX('raw data'!A:A,B424+11,1)</f>
        <v>excl. utilities</v>
      </c>
      <c r="E424" s="7" t="str">
        <f t="array" ref="E424">INDEX('raw data'!A:A,B424-2,1)</f>
        <v>Aldou Manoutiou I,</v>
      </c>
      <c r="F424" s="6" t="str">
        <f t="array" ref="F424">INDEX('raw data'!A:A,B424-1,1)</f>
        <v>Ampelokipoi</v>
      </c>
      <c r="G424" s="6" t="str">
        <f t="array" ref="G424">INDEX('raw data'!A:A,B424+6,1)</f>
        <v>67 m²</v>
      </c>
      <c r="H424" s="25">
        <f ca="1">IFERROR(__xludf.DUMMYFUNCTION("split(G432,"" "")"),67)</f>
        <v>67</v>
      </c>
      <c r="I424" s="6" t="str">
        <f ca="1">IFERROR(__xludf.DUMMYFUNCTION("""COMPUTED_VALUE"""),"m²")</f>
        <v>m²</v>
      </c>
      <c r="J424" s="6">
        <f t="array" ref="J424">INDEX('raw data'!A:A,B424+4,1)</f>
        <v>1</v>
      </c>
      <c r="K424" s="25">
        <f t="array" ref="K424">INDEX('raw data'!A:A,B424+2,1)</f>
        <v>1</v>
      </c>
      <c r="L424" s="6" t="str">
        <f t="array" ref="L424">INDEX('raw data'!A:A,B424-1,1)</f>
        <v>Ampelokipoi</v>
      </c>
      <c r="M424" s="9">
        <f t="shared" ca="1" si="0"/>
        <v>12.08955223880597</v>
      </c>
      <c r="N424" s="6" t="str">
        <f t="shared" si="1"/>
        <v>Aldou Manoutiou I, Ampelokipoi, Athens</v>
      </c>
      <c r="O424" s="6" t="str">
        <f t="array" ref="O424">INDEX('raw data'!A:A,B424+12,1)</f>
        <v>Available 21 Jan 2025</v>
      </c>
      <c r="P424" s="17">
        <v>45678</v>
      </c>
      <c r="Q424">
        <f>_xlfn.XLOOKUP(A424, locations!A:A, locations!F:F, "NULL")</f>
        <v>37.988674499999902</v>
      </c>
      <c r="R424">
        <f>_xlfn.XLOOKUP(A424, locations!A:A, locations!G:G, "Not found")</f>
        <v>23.7637517</v>
      </c>
    </row>
    <row r="425" spans="1:18" ht="13">
      <c r="A425" s="11" t="s">
        <v>362</v>
      </c>
      <c r="B425" s="11">
        <f>MATCH(A425,'raw data'!A:A,0)</f>
        <v>7662</v>
      </c>
      <c r="C425" s="21">
        <f t="array" ref="C425">INDEX('raw data'!A:A,B425+8,1)</f>
        <v>920</v>
      </c>
      <c r="D425" s="7" t="str">
        <f t="array" ref="D425">INDEX('raw data'!A:A,B425+11,1)</f>
        <v>excl. utilities</v>
      </c>
      <c r="E425" s="7" t="str">
        <f t="array" ref="E425">INDEX('raw data'!A:A,B425-2,1)</f>
        <v>Chrisocheri,</v>
      </c>
      <c r="F425" s="6" t="str">
        <f t="array" ref="F425">INDEX('raw data'!A:A,B425-1,1)</f>
        <v>Marousi</v>
      </c>
      <c r="G425" s="6" t="str">
        <f t="array" ref="G425">INDEX('raw data'!A:A,B425+6,1)</f>
        <v>60 m²</v>
      </c>
      <c r="H425" s="25">
        <f ca="1">IFERROR(__xludf.DUMMYFUNCTION("split(G433,"" "")"),60)</f>
        <v>60</v>
      </c>
      <c r="I425" s="6" t="str">
        <f ca="1">IFERROR(__xludf.DUMMYFUNCTION("""COMPUTED_VALUE"""),"m²")</f>
        <v>m²</v>
      </c>
      <c r="J425" s="6">
        <f t="array" ref="J425">INDEX('raw data'!A:A,B425+4,1)</f>
        <v>1</v>
      </c>
      <c r="K425" s="25">
        <f t="array" ref="K425">INDEX('raw data'!A:A,B425+2,1)</f>
        <v>1</v>
      </c>
      <c r="L425" s="6" t="str">
        <f t="array" ref="L425">INDEX('raw data'!A:A,B425-1,1)</f>
        <v>Marousi</v>
      </c>
      <c r="M425" s="9">
        <f t="shared" ca="1" si="0"/>
        <v>15.333333333333334</v>
      </c>
      <c r="N425" s="6" t="str">
        <f t="shared" si="1"/>
        <v>Chrisocheri, Marousi, Athens</v>
      </c>
      <c r="O425" s="6" t="str">
        <f t="array" ref="O425">INDEX('raw data'!A:A,B425+12,1)</f>
        <v>Available 21 Jan 2025</v>
      </c>
      <c r="P425" s="17">
        <v>45678</v>
      </c>
      <c r="Q425">
        <f>_xlfn.XLOOKUP(A425, locations!A:A, locations!F:F, "NULL")</f>
        <v>38.0472544</v>
      </c>
      <c r="R425">
        <f>_xlfn.XLOOKUP(A425, locations!A:A, locations!G:G, "Not found")</f>
        <v>23.818276000000001</v>
      </c>
    </row>
    <row r="426" spans="1:18" ht="13">
      <c r="A426" s="11" t="s">
        <v>365</v>
      </c>
      <c r="B426" s="11">
        <f>MATCH(A426,'raw data'!A:A,0)</f>
        <v>7679</v>
      </c>
      <c r="C426" s="21">
        <f t="array" ref="C426">INDEX('raw data'!A:A,B426+8,1)</f>
        <v>950</v>
      </c>
      <c r="D426" s="7" t="str">
        <f t="array" ref="D426">INDEX('raw data'!A:A,B426+11,1)</f>
        <v>excl. utilities</v>
      </c>
      <c r="E426" s="7" t="str">
        <f t="array" ref="E426">INDEX('raw data'!A:A,B426-2,1)</f>
        <v>Olimpionikon,</v>
      </c>
      <c r="F426" s="6" t="str">
        <f t="array" ref="F426">INDEX('raw data'!A:A,B426-1,1)</f>
        <v>Chalandri</v>
      </c>
      <c r="G426" s="6" t="str">
        <f t="array" ref="G426">INDEX('raw data'!A:A,B426+6,1)</f>
        <v>55 m²</v>
      </c>
      <c r="H426" s="25">
        <f ca="1">IFERROR(__xludf.DUMMYFUNCTION("split(G434,"" "")"),55)</f>
        <v>55</v>
      </c>
      <c r="I426" s="6" t="str">
        <f ca="1">IFERROR(__xludf.DUMMYFUNCTION("""COMPUTED_VALUE"""),"m²")</f>
        <v>m²</v>
      </c>
      <c r="J426" s="6">
        <f t="array" ref="J426">INDEX('raw data'!A:A,B426+4,1)</f>
        <v>1</v>
      </c>
      <c r="K426" s="25">
        <f t="array" ref="K426">INDEX('raw data'!A:A,B426+2,1)</f>
        <v>1</v>
      </c>
      <c r="L426" s="6" t="str">
        <f t="array" ref="L426">INDEX('raw data'!A:A,B426-1,1)</f>
        <v>Chalandri</v>
      </c>
      <c r="M426" s="9">
        <f t="shared" ca="1" si="0"/>
        <v>17.272727272727273</v>
      </c>
      <c r="N426" s="6" t="str">
        <f t="shared" si="1"/>
        <v>Olimpionikon, Chalandri, Athens</v>
      </c>
      <c r="O426" s="6" t="str">
        <f t="array" ref="O426">INDEX('raw data'!A:A,B426+12,1)</f>
        <v>Available 21 Jan 2025</v>
      </c>
      <c r="P426" s="17">
        <v>45678</v>
      </c>
      <c r="Q426">
        <f>_xlfn.XLOOKUP(A426, locations!A:A, locations!F:F, "NULL")</f>
        <v>38.0186864</v>
      </c>
      <c r="R426">
        <f>_xlfn.XLOOKUP(A426, locations!A:A, locations!G:G, "Not found")</f>
        <v>23.799336400000001</v>
      </c>
    </row>
    <row r="427" spans="1:18" ht="13">
      <c r="A427" s="11" t="s">
        <v>3502</v>
      </c>
      <c r="B427" s="11">
        <f>MATCH(A427,'raw data'!A:A,0)</f>
        <v>7696</v>
      </c>
      <c r="C427" s="21">
        <f t="array" ref="C427">INDEX('raw data'!A:A,B427+8,1)</f>
        <v>1300</v>
      </c>
      <c r="D427" s="7" t="str">
        <f t="array" ref="D427">INDEX('raw data'!A:A,B427+11,1)</f>
        <v>excl. utilities</v>
      </c>
      <c r="E427" s="7" t="str">
        <f t="array" ref="E427">INDEX('raw data'!A:A,B427-2,1)</f>
        <v>Kikladon,</v>
      </c>
      <c r="F427" s="6" t="str">
        <f t="array" ref="F427">INDEX('raw data'!A:A,B427-1,1)</f>
        <v>Chalandri</v>
      </c>
      <c r="G427" s="6" t="str">
        <f t="array" ref="G427">INDEX('raw data'!A:A,B427+6,1)</f>
        <v>105 m²</v>
      </c>
      <c r="H427" s="25">
        <f ca="1">IFERROR(__xludf.DUMMYFUNCTION("split(G435,"" "")"),105)</f>
        <v>105</v>
      </c>
      <c r="I427" s="6" t="str">
        <f ca="1">IFERROR(__xludf.DUMMYFUNCTION("""COMPUTED_VALUE"""),"m²")</f>
        <v>m²</v>
      </c>
      <c r="J427" s="6" t="str">
        <f t="array" ref="J427">INDEX('raw data'!A:A,B427+4,1)</f>
        <v>1, 1 WC</v>
      </c>
      <c r="K427" s="25">
        <f t="array" ref="K427">INDEX('raw data'!A:A,B427+2,1)</f>
        <v>3</v>
      </c>
      <c r="L427" s="6" t="str">
        <f t="array" ref="L427">INDEX('raw data'!A:A,B427-1,1)</f>
        <v>Chalandri</v>
      </c>
      <c r="M427" s="9">
        <f t="shared" ca="1" si="0"/>
        <v>12.380952380952381</v>
      </c>
      <c r="N427" s="6" t="str">
        <f t="shared" si="1"/>
        <v>Kikladon, Chalandri, Athens</v>
      </c>
      <c r="O427" s="6" t="str">
        <f t="array" ref="O427">INDEX('raw data'!A:A,B427+12,1)</f>
        <v>Available 21 Jan 2025</v>
      </c>
      <c r="P427" s="17">
        <v>45678</v>
      </c>
      <c r="Q427">
        <f>_xlfn.XLOOKUP(A427, locations!A:A, locations!F:F, "NULL")</f>
        <v>38.029755000000002</v>
      </c>
      <c r="R427">
        <f>_xlfn.XLOOKUP(A427, locations!A:A, locations!G:G, "Not found")</f>
        <v>23.818090699999999</v>
      </c>
    </row>
    <row r="428" spans="1:18" ht="13">
      <c r="A428" s="11" t="s">
        <v>3505</v>
      </c>
      <c r="B428" s="11">
        <f>MATCH(A428,'raw data'!A:A,0)</f>
        <v>7730</v>
      </c>
      <c r="C428" s="21">
        <f t="array" ref="C428">INDEX('raw data'!A:A,B428+8,1)</f>
        <v>1360</v>
      </c>
      <c r="D428" s="7" t="str">
        <f t="array" ref="D428">INDEX('raw data'!A:A,B428+11,1)</f>
        <v>excl. utilities</v>
      </c>
      <c r="E428" s="7" t="str">
        <f t="array" ref="E428">INDEX('raw data'!A:A,B428-2,1)</f>
        <v>Evrou III,</v>
      </c>
      <c r="F428" s="6" t="str">
        <f t="array" ref="F428">INDEX('raw data'!A:A,B428-1,1)</f>
        <v>Vasilissis Sofias Avenue</v>
      </c>
      <c r="G428" s="6" t="str">
        <f t="array" ref="G428">INDEX('raw data'!A:A,B428+6,1)</f>
        <v>110 m²</v>
      </c>
      <c r="H428" s="25">
        <f ca="1">IFERROR(__xludf.DUMMYFUNCTION("split(G436,"" "")"),110)</f>
        <v>110</v>
      </c>
      <c r="I428" s="6" t="str">
        <f ca="1">IFERROR(__xludf.DUMMYFUNCTION("""COMPUTED_VALUE"""),"m²")</f>
        <v>m²</v>
      </c>
      <c r="J428" s="6" t="str">
        <f t="array" ref="J428">INDEX('raw data'!A:A,B428+4,1)</f>
        <v>1, 1 WC</v>
      </c>
      <c r="K428" s="25">
        <f t="array" ref="K428">INDEX('raw data'!A:A,B428+2,1)</f>
        <v>3</v>
      </c>
      <c r="L428" s="6" t="str">
        <f t="array" ref="L428">INDEX('raw data'!A:A,B428-1,1)</f>
        <v>Vasilissis Sofias Avenue</v>
      </c>
      <c r="M428" s="9">
        <f t="shared" ca="1" si="0"/>
        <v>12.363636363636363</v>
      </c>
      <c r="N428" s="6" t="str">
        <f t="shared" si="1"/>
        <v>Evrou III, Vasilissis Sofias Avenue, Athens</v>
      </c>
      <c r="O428" s="6" t="str">
        <f t="array" ref="O428">INDEX('raw data'!A:A,B428+12,1)</f>
        <v>Available 21 Jan 2025</v>
      </c>
      <c r="P428" s="17">
        <v>45678</v>
      </c>
      <c r="Q428">
        <f>_xlfn.XLOOKUP(A428, locations!A:A, locations!F:F, "NULL")</f>
        <v>37.975368799999998</v>
      </c>
      <c r="R428">
        <f>_xlfn.XLOOKUP(A428, locations!A:A, locations!G:G, "Not found")</f>
        <v>23.742497499999999</v>
      </c>
    </row>
    <row r="429" spans="1:18" ht="13">
      <c r="A429" s="11" t="s">
        <v>1559</v>
      </c>
      <c r="B429" s="11">
        <f>MATCH(A429,'raw data'!A:A,0)</f>
        <v>7713</v>
      </c>
      <c r="C429" s="21">
        <f t="array" ref="C429">INDEX('raw data'!A:A,B429+8,1)</f>
        <v>1390</v>
      </c>
      <c r="D429" s="7" t="str">
        <f t="array" ref="D429">INDEX('raw data'!A:A,B429+11,1)</f>
        <v>excl. utilities</v>
      </c>
      <c r="E429" s="7" t="str">
        <f t="array" ref="E429">INDEX('raw data'!A:A,B429-2,1)</f>
        <v>Areos I,</v>
      </c>
      <c r="F429" s="6" t="str">
        <f t="array" ref="F429">INDEX('raw data'!A:A,B429-1,1)</f>
        <v>Palaio Faliro</v>
      </c>
      <c r="G429" s="6" t="str">
        <f t="array" ref="G429">INDEX('raw data'!A:A,B429+6,1)</f>
        <v>85 m²</v>
      </c>
      <c r="H429" s="25">
        <f ca="1">IFERROR(__xludf.DUMMYFUNCTION("split(G437,"" "")"),85)</f>
        <v>85</v>
      </c>
      <c r="I429" s="6" t="str">
        <f ca="1">IFERROR(__xludf.DUMMYFUNCTION("""COMPUTED_VALUE"""),"m²")</f>
        <v>m²</v>
      </c>
      <c r="J429" s="6">
        <f t="array" ref="J429">INDEX('raw data'!A:A,B429+4,1)</f>
        <v>2</v>
      </c>
      <c r="K429" s="25">
        <f t="array" ref="K429">INDEX('raw data'!A:A,B429+2,1)</f>
        <v>2</v>
      </c>
      <c r="L429" s="6" t="str">
        <f t="array" ref="L429">INDEX('raw data'!A:A,B429-1,1)</f>
        <v>Palaio Faliro</v>
      </c>
      <c r="M429" s="9">
        <f t="shared" ca="1" si="0"/>
        <v>16.352941176470587</v>
      </c>
      <c r="N429" s="6" t="str">
        <f t="shared" si="1"/>
        <v>Areos I, Palaio Faliro, Athens</v>
      </c>
      <c r="O429" s="6" t="str">
        <f t="array" ref="O429">INDEX('raw data'!A:A,B429+12,1)</f>
        <v>Available 21 Jan 2025</v>
      </c>
      <c r="P429" s="17">
        <v>45678</v>
      </c>
      <c r="Q429">
        <f>_xlfn.XLOOKUP(A429, locations!A:A, locations!F:F, "NULL")</f>
        <v>37.926218499999997</v>
      </c>
      <c r="R429">
        <f>_xlfn.XLOOKUP(A429, locations!A:A, locations!G:G, "Not found")</f>
        <v>23.700174400000002</v>
      </c>
    </row>
    <row r="430" spans="1:18" ht="13">
      <c r="A430" s="11" t="s">
        <v>3508</v>
      </c>
      <c r="B430" s="11">
        <f>MATCH(A430,'raw data'!A:A,0)</f>
        <v>7747</v>
      </c>
      <c r="C430" s="21">
        <f t="array" ref="C430">INDEX('raw data'!A:A,B430+8,1)</f>
        <v>1690</v>
      </c>
      <c r="D430" s="7" t="str">
        <f t="array" ref="D430">INDEX('raw data'!A:A,B430+11,1)</f>
        <v>excl. utilities</v>
      </c>
      <c r="E430" s="7" t="str">
        <f t="array" ref="E430">INDEX('raw data'!A:A,B430-2,1)</f>
        <v>Leontos Sgourou II,</v>
      </c>
      <c r="F430" s="6" t="str">
        <f t="array" ref="F430">INDEX('raw data'!A:A,B430-1,1)</f>
        <v>Kolonaki</v>
      </c>
      <c r="G430" s="6" t="str">
        <f t="array" ref="G430">INDEX('raw data'!A:A,B430+6,1)</f>
        <v>95 m²</v>
      </c>
      <c r="H430" s="25">
        <f ca="1">IFERROR(__xludf.DUMMYFUNCTION("split(G438,"" "")"),95)</f>
        <v>95</v>
      </c>
      <c r="I430" s="6" t="str">
        <f ca="1">IFERROR(__xludf.DUMMYFUNCTION("""COMPUTED_VALUE"""),"m²")</f>
        <v>m²</v>
      </c>
      <c r="J430" s="6" t="str">
        <f t="array" ref="J430">INDEX('raw data'!A:A,B430+4,1)</f>
        <v>1, 1 WC</v>
      </c>
      <c r="K430" s="25">
        <f t="array" ref="K430">INDEX('raw data'!A:A,B430+2,1)</f>
        <v>3</v>
      </c>
      <c r="L430" s="6" t="str">
        <f t="array" ref="L430">INDEX('raw data'!A:A,B430-1,1)</f>
        <v>Kolonaki</v>
      </c>
      <c r="M430" s="9">
        <f t="shared" ca="1" si="0"/>
        <v>17.789473684210527</v>
      </c>
      <c r="N430" s="6" t="str">
        <f t="shared" si="1"/>
        <v>Leontos Sgourou II, Kolonaki, Athens</v>
      </c>
      <c r="O430" s="6" t="str">
        <f t="array" ref="O430">INDEX('raw data'!A:A,B430+12,1)</f>
        <v>Available 21 Jan 2025</v>
      </c>
      <c r="P430" s="17">
        <v>45678</v>
      </c>
      <c r="Q430">
        <f>_xlfn.XLOOKUP(A430, locations!A:A, locations!F:F, "NULL")</f>
        <v>37.983031799999999</v>
      </c>
      <c r="R430">
        <f>_xlfn.XLOOKUP(A430, locations!A:A, locations!G:G, "Not found")</f>
        <v>23.740334000000001</v>
      </c>
    </row>
    <row r="431" spans="1:18" ht="13">
      <c r="A431" s="11" t="s">
        <v>3511</v>
      </c>
      <c r="B431" s="11">
        <f>MATCH(A431,'raw data'!A:A,0)</f>
        <v>7764</v>
      </c>
      <c r="C431" s="21">
        <f t="array" ref="C431">INDEX('raw data'!A:A,B431+8,1)</f>
        <v>1870</v>
      </c>
      <c r="D431" s="7" t="str">
        <f t="array" ref="D431">INDEX('raw data'!A:A,B431+11,1)</f>
        <v>excl. utilities</v>
      </c>
      <c r="E431" s="7" t="str">
        <f t="array" ref="E431">INDEX('raw data'!A:A,B431-2,1)</f>
        <v>Lesvou III,</v>
      </c>
      <c r="F431" s="6" t="str">
        <f t="array" ref="F431">INDEX('raw data'!A:A,B431-1,1)</f>
        <v>Kifisia</v>
      </c>
      <c r="G431" s="6" t="str">
        <f t="array" ref="G431">INDEX('raw data'!A:A,B431+6,1)</f>
        <v>135 m²</v>
      </c>
      <c r="H431" s="25">
        <f ca="1">IFERROR(__xludf.DUMMYFUNCTION("split(G439,"" "")"),135)</f>
        <v>135</v>
      </c>
      <c r="I431" s="6" t="str">
        <f ca="1">IFERROR(__xludf.DUMMYFUNCTION("""COMPUTED_VALUE"""),"m²")</f>
        <v>m²</v>
      </c>
      <c r="J431" s="6">
        <f t="array" ref="J431">INDEX('raw data'!A:A,B431+4,1)</f>
        <v>2</v>
      </c>
      <c r="K431" s="25">
        <f t="array" ref="K431">INDEX('raw data'!A:A,B431+2,1)</f>
        <v>3</v>
      </c>
      <c r="L431" s="6" t="str">
        <f t="array" ref="L431">INDEX('raw data'!A:A,B431-1,1)</f>
        <v>Kifisia</v>
      </c>
      <c r="M431" s="9">
        <f t="shared" ca="1" si="0"/>
        <v>13.851851851851851</v>
      </c>
      <c r="N431" s="6" t="str">
        <f t="shared" si="1"/>
        <v>Lesvou III, Kifisia, Athens</v>
      </c>
      <c r="O431" s="6" t="str">
        <f t="array" ref="O431">INDEX('raw data'!A:A,B431+12,1)</f>
        <v>Available 21 Jan 2025</v>
      </c>
      <c r="P431" s="17">
        <v>45678</v>
      </c>
      <c r="Q431">
        <f>_xlfn.XLOOKUP(A431, locations!A:A, locations!F:F, "NULL")</f>
        <v>38.070219700000003</v>
      </c>
      <c r="R431">
        <f>_xlfn.XLOOKUP(A431, locations!A:A, locations!G:G, "Not found")</f>
        <v>23.822854899999999</v>
      </c>
    </row>
    <row r="432" spans="1:18" ht="13">
      <c r="A432" s="11" t="s">
        <v>4609</v>
      </c>
      <c r="B432" s="11">
        <f>MATCH(A432,'raw data'!A:A,0)</f>
        <v>7781</v>
      </c>
      <c r="C432" s="21">
        <f t="array" ref="C432">INDEX('raw data'!A:A,B432+8,1)</f>
        <v>3350</v>
      </c>
      <c r="D432" s="7" t="str">
        <f t="array" ref="D432">INDEX('raw data'!A:A,B432+11,1)</f>
        <v>excl. utilities</v>
      </c>
      <c r="E432" s="7" t="str">
        <f t="array" ref="E432">INDEX('raw data'!A:A,B432-2,1)</f>
        <v>Aristotelous IV,</v>
      </c>
      <c r="F432" s="6" t="str">
        <f t="array" ref="F432">INDEX('raw data'!A:A,B432-1,1)</f>
        <v>Politeia</v>
      </c>
      <c r="G432" s="6" t="str">
        <f t="array" ref="G432">INDEX('raw data'!A:A,B432+6,1)</f>
        <v>250 m²</v>
      </c>
      <c r="H432" s="25">
        <f ca="1">IFERROR(__xludf.DUMMYFUNCTION("split(G440,"" "")"),250)</f>
        <v>250</v>
      </c>
      <c r="I432" s="6" t="str">
        <f ca="1">IFERROR(__xludf.DUMMYFUNCTION("""COMPUTED_VALUE"""),"m²")</f>
        <v>m²</v>
      </c>
      <c r="J432" s="6" t="str">
        <f t="array" ref="J432">INDEX('raw data'!A:A,B432+4,1)</f>
        <v>3, 1 WC</v>
      </c>
      <c r="K432" s="25">
        <f t="array" ref="K432">INDEX('raw data'!A:A,B432+2,1)</f>
        <v>4</v>
      </c>
      <c r="L432" s="6" t="str">
        <f t="array" ref="L432">INDEX('raw data'!A:A,B432-1,1)</f>
        <v>Politeia</v>
      </c>
      <c r="M432" s="9">
        <f t="shared" ca="1" si="0"/>
        <v>13.4</v>
      </c>
      <c r="N432" s="6" t="str">
        <f t="shared" si="1"/>
        <v>Aristotelous IV, Politeia, Athens</v>
      </c>
      <c r="O432" s="6" t="str">
        <f t="array" ref="O432">INDEX('raw data'!A:A,B432+12,1)</f>
        <v>Available 21 Jan 2025</v>
      </c>
      <c r="P432" s="17">
        <v>45678</v>
      </c>
      <c r="Q432">
        <f>_xlfn.XLOOKUP(A432, locations!A:A, locations!F:F, "NULL")</f>
        <v>37.983809600000001</v>
      </c>
      <c r="R432">
        <f>_xlfn.XLOOKUP(A432, locations!A:A, locations!G:G, "Not found")</f>
        <v>23.727538800000001</v>
      </c>
    </row>
    <row r="433" spans="1:18" ht="13">
      <c r="A433" s="11" t="s">
        <v>368</v>
      </c>
      <c r="B433" s="11">
        <f>MATCH(A433,'raw data'!A:A,0)</f>
        <v>9867</v>
      </c>
      <c r="C433" s="21">
        <f t="array" ref="C433">INDEX('raw data'!A:A,B433+8,1)</f>
        <v>890</v>
      </c>
      <c r="D433" s="7" t="str">
        <f t="array" ref="D433">INDEX('raw data'!A:A,B433+11,1)</f>
        <v>excl. utilities</v>
      </c>
      <c r="E433" s="7" t="str">
        <f t="array" ref="E433">INDEX('raw data'!A:A,B433-2,1)</f>
        <v>Chalkidonos II,</v>
      </c>
      <c r="F433" s="6" t="str">
        <f t="array" ref="F433">INDEX('raw data'!A:A,B433-1,1)</f>
        <v>Ampelokipoi</v>
      </c>
      <c r="G433" s="6" t="str">
        <f t="array" ref="G433">INDEX('raw data'!A:A,B433+6,1)</f>
        <v>55 m²</v>
      </c>
      <c r="H433" s="25">
        <f ca="1">IFERROR(__xludf.DUMMYFUNCTION("split(G441,"" "")"),55)</f>
        <v>55</v>
      </c>
      <c r="I433" s="6" t="str">
        <f ca="1">IFERROR(__xludf.DUMMYFUNCTION("""COMPUTED_VALUE"""),"m²")</f>
        <v>m²</v>
      </c>
      <c r="J433" s="6">
        <f t="array" ref="J433">INDEX('raw data'!A:A,B433+4,1)</f>
        <v>1</v>
      </c>
      <c r="K433" s="25">
        <f t="array" ref="K433">INDEX('raw data'!A:A,B433+2,1)</f>
        <v>1</v>
      </c>
      <c r="L433" s="6" t="str">
        <f t="array" ref="L433">INDEX('raw data'!A:A,B433-1,1)</f>
        <v>Ampelokipoi</v>
      </c>
      <c r="M433" s="9">
        <f t="shared" ca="1" si="0"/>
        <v>16.181818181818183</v>
      </c>
      <c r="N433" s="6" t="str">
        <f t="shared" si="1"/>
        <v>Chalkidonos II, Ampelokipoi, Athens</v>
      </c>
      <c r="O433" s="6" t="str">
        <f t="array" ref="O433">INDEX('raw data'!A:A,B433+12,1)</f>
        <v>Available 21 Feb 2025</v>
      </c>
      <c r="P433" s="17">
        <v>45709</v>
      </c>
      <c r="Q433">
        <f>_xlfn.XLOOKUP(A433, locations!A:A, locations!F:F, "NULL")</f>
        <v>37.985042499999999</v>
      </c>
      <c r="R433">
        <f>_xlfn.XLOOKUP(A433, locations!A:A, locations!G:G, "Not found")</f>
        <v>23.7628144</v>
      </c>
    </row>
    <row r="434" spans="1:18" ht="13">
      <c r="A434" s="11" t="s">
        <v>3514</v>
      </c>
      <c r="B434" s="11">
        <f>MATCH(A434,'raw data'!A:A,0)</f>
        <v>9884</v>
      </c>
      <c r="C434" s="21">
        <f t="array" ref="C434">INDEX('raw data'!A:A,B434+8,1)</f>
        <v>1860</v>
      </c>
      <c r="D434" s="7" t="str">
        <f t="array" ref="D434">INDEX('raw data'!A:A,B434+11,1)</f>
        <v>excl. utilities</v>
      </c>
      <c r="E434" s="7" t="str">
        <f t="array" ref="E434">INDEX('raw data'!A:A,B434-2,1)</f>
        <v>Ploutarchou,</v>
      </c>
      <c r="F434" s="6" t="str">
        <f t="array" ref="F434">INDEX('raw data'!A:A,B434-1,1)</f>
        <v>Politeia</v>
      </c>
      <c r="G434" s="6" t="str">
        <f t="array" ref="G434">INDEX('raw data'!A:A,B434+6,1)</f>
        <v>190 m²</v>
      </c>
      <c r="H434" s="25">
        <f ca="1">IFERROR(__xludf.DUMMYFUNCTION("split(G442,"" "")"),190)</f>
        <v>190</v>
      </c>
      <c r="I434" s="6" t="str">
        <f ca="1">IFERROR(__xludf.DUMMYFUNCTION("""COMPUTED_VALUE"""),"m²")</f>
        <v>m²</v>
      </c>
      <c r="J434" s="6" t="str">
        <f t="array" ref="J434">INDEX('raw data'!A:A,B434+4,1)</f>
        <v>2, 1 WC</v>
      </c>
      <c r="K434" s="25">
        <f t="array" ref="K434">INDEX('raw data'!A:A,B434+2,1)</f>
        <v>3</v>
      </c>
      <c r="L434" s="6" t="str">
        <f t="array" ref="L434">INDEX('raw data'!A:A,B434-1,1)</f>
        <v>Politeia</v>
      </c>
      <c r="M434" s="9">
        <f t="shared" ca="1" si="0"/>
        <v>9.7894736842105257</v>
      </c>
      <c r="N434" s="6" t="str">
        <f t="shared" si="1"/>
        <v>Ploutarchou, Politeia, Athens</v>
      </c>
      <c r="O434" s="6" t="str">
        <f t="array" ref="O434">INDEX('raw data'!A:A,B434+12,1)</f>
        <v>Available 21 Feb 2025</v>
      </c>
      <c r="P434" s="17">
        <v>45709</v>
      </c>
      <c r="Q434">
        <f>_xlfn.XLOOKUP(A434, locations!A:A, locations!F:F, "NULL")</f>
        <v>37.978407500000003</v>
      </c>
      <c r="R434">
        <f>_xlfn.XLOOKUP(A434, locations!A:A, locations!G:G, "Not found")</f>
        <v>23.744875400000002</v>
      </c>
    </row>
    <row r="435" spans="1:18" ht="13">
      <c r="A435" s="11" t="s">
        <v>3517</v>
      </c>
      <c r="B435" s="11">
        <f>MATCH(A435,'raw data'!A:A,0)</f>
        <v>22061</v>
      </c>
      <c r="C435" s="21">
        <f t="array" ref="C435">INDEX('raw data'!A:A,B435+8,1)</f>
        <v>1890</v>
      </c>
      <c r="D435" s="7" t="str">
        <f t="array" ref="D435">INDEX('raw data'!A:A,B435+11,1)</f>
        <v>excl. utilities</v>
      </c>
      <c r="E435" s="7" t="str">
        <f t="array" ref="E435">INDEX('raw data'!A:A,B435-2,1)</f>
        <v>Vasileos Georgiou X,</v>
      </c>
      <c r="F435" s="6" t="str">
        <f t="array" ref="F435">INDEX('raw data'!A:A,B435-1,1)</f>
        <v>Filothei</v>
      </c>
      <c r="G435" s="6" t="str">
        <f t="array" ref="G435">INDEX('raw data'!A:A,B435+6,1)</f>
        <v>115 m²</v>
      </c>
      <c r="H435" s="25">
        <f ca="1">IFERROR(__xludf.DUMMYFUNCTION("split(G443,"" "")"),115)</f>
        <v>115</v>
      </c>
      <c r="I435" s="6" t="str">
        <f ca="1">IFERROR(__xludf.DUMMYFUNCTION("""COMPUTED_VALUE"""),"m²")</f>
        <v>m²</v>
      </c>
      <c r="J435" s="6" t="str">
        <f t="array" ref="J435">INDEX('raw data'!A:A,B435+4,1)</f>
        <v>2, 1 WC</v>
      </c>
      <c r="K435" s="25">
        <f t="array" ref="K435">INDEX('raw data'!A:A,B435+2,1)</f>
        <v>3</v>
      </c>
      <c r="L435" s="6" t="str">
        <f t="array" ref="L435">INDEX('raw data'!A:A,B435-1,1)</f>
        <v>Filothei</v>
      </c>
      <c r="M435" s="9">
        <f t="shared" ca="1" si="0"/>
        <v>16.434782608695652</v>
      </c>
      <c r="N435" s="6" t="str">
        <f t="shared" si="1"/>
        <v>Vasileos Georgiou X, Filothei, Athens</v>
      </c>
      <c r="O435" s="6" t="str">
        <f t="array" ref="O435">INDEX('raw data'!A:A,B435+12,1)</f>
        <v>Available 21 Dec 2025</v>
      </c>
      <c r="P435" s="17">
        <v>46012</v>
      </c>
      <c r="Q435">
        <f>_xlfn.XLOOKUP(A435, locations!A:A, locations!F:F, "NULL")</f>
        <v>38.057772399999998</v>
      </c>
      <c r="R435">
        <f>_xlfn.XLOOKUP(A435, locations!A:A, locations!G:G, "Not found")</f>
        <v>23.8051858</v>
      </c>
    </row>
    <row r="436" spans="1:18" ht="13">
      <c r="A436" s="11" t="s">
        <v>371</v>
      </c>
      <c r="B436" s="11">
        <f>MATCH(A436,'raw data'!A:A,0)</f>
        <v>4518</v>
      </c>
      <c r="C436" s="21">
        <f t="array" ref="C436">INDEX('raw data'!A:A,B436+8,1)</f>
        <v>810</v>
      </c>
      <c r="D436" s="7" t="str">
        <f t="array" ref="D436">INDEX('raw data'!A:A,B436+11,1)</f>
        <v>excl. utilities</v>
      </c>
      <c r="E436" s="7" t="str">
        <f t="array" ref="E436">INDEX('raw data'!A:A,B436-2,1)</f>
        <v>Korai IV,</v>
      </c>
      <c r="F436" s="6" t="str">
        <f t="array" ref="F436">INDEX('raw data'!A:A,B436-1,1)</f>
        <v>Kifisia</v>
      </c>
      <c r="G436" s="6" t="str">
        <f t="array" ref="G436">INDEX('raw data'!A:A,B436+6,1)</f>
        <v>50 m²</v>
      </c>
      <c r="H436" s="25">
        <f ca="1">IFERROR(__xludf.DUMMYFUNCTION("split(G444,"" "")"),50)</f>
        <v>50</v>
      </c>
      <c r="I436" s="6" t="str">
        <f ca="1">IFERROR(__xludf.DUMMYFUNCTION("""COMPUTED_VALUE"""),"m²")</f>
        <v>m²</v>
      </c>
      <c r="J436" s="6">
        <f t="array" ref="J436">INDEX('raw data'!A:A,B436+4,1)</f>
        <v>1</v>
      </c>
      <c r="K436" s="25">
        <f t="array" ref="K436">INDEX('raw data'!A:A,B436+2,1)</f>
        <v>1</v>
      </c>
      <c r="L436" s="6" t="str">
        <f t="array" ref="L436">INDEX('raw data'!A:A,B436-1,1)</f>
        <v>Kifisia</v>
      </c>
      <c r="M436" s="9">
        <f t="shared" ca="1" si="0"/>
        <v>16.2</v>
      </c>
      <c r="N436" s="6" t="str">
        <f t="shared" si="1"/>
        <v>Korai IV, Kifisia, Athens</v>
      </c>
      <c r="O436" s="6" t="str">
        <f t="array" ref="O436">INDEX('raw data'!A:A,B436+12,1)</f>
        <v>Available 21 Dec 2024</v>
      </c>
      <c r="P436" s="17">
        <v>45647</v>
      </c>
      <c r="Q436">
        <f>_xlfn.XLOOKUP(A436, locations!A:A, locations!F:F, "NULL")</f>
        <v>38.067184400000002</v>
      </c>
      <c r="R436">
        <f>_xlfn.XLOOKUP(A436, locations!A:A, locations!G:G, "Not found")</f>
        <v>23.806470600000001</v>
      </c>
    </row>
    <row r="437" spans="1:18" ht="13">
      <c r="A437" s="11" t="s">
        <v>1562</v>
      </c>
      <c r="B437" s="11">
        <f>MATCH(A437,'raw data'!A:A,0)</f>
        <v>4535</v>
      </c>
      <c r="C437" s="21">
        <f t="array" ref="C437">INDEX('raw data'!A:A,B437+8,1)</f>
        <v>1180</v>
      </c>
      <c r="D437" s="7" t="str">
        <f t="array" ref="D437">INDEX('raw data'!A:A,B437+11,1)</f>
        <v>excl. utilities</v>
      </c>
      <c r="E437" s="7" t="str">
        <f t="array" ref="E437">INDEX('raw data'!A:A,B437-2,1)</f>
        <v>Dimitriou Gounari XXII,</v>
      </c>
      <c r="F437" s="6" t="str">
        <f t="array" ref="F437">INDEX('raw data'!A:A,B437-1,1)</f>
        <v>Agia Paraskevi</v>
      </c>
      <c r="G437" s="6" t="str">
        <f t="array" ref="G437">INDEX('raw data'!A:A,B437+6,1)</f>
        <v>74 m²</v>
      </c>
      <c r="H437" s="25">
        <f ca="1">IFERROR(__xludf.DUMMYFUNCTION("split(G445,"" "")"),74)</f>
        <v>74</v>
      </c>
      <c r="I437" s="6" t="str">
        <f ca="1">IFERROR(__xludf.DUMMYFUNCTION("""COMPUTED_VALUE"""),"m²")</f>
        <v>m²</v>
      </c>
      <c r="J437" s="6">
        <f t="array" ref="J437">INDEX('raw data'!A:A,B437+4,1)</f>
        <v>1</v>
      </c>
      <c r="K437" s="25">
        <f t="array" ref="K437">INDEX('raw data'!A:A,B437+2,1)</f>
        <v>2</v>
      </c>
      <c r="L437" s="6" t="str">
        <f t="array" ref="L437">INDEX('raw data'!A:A,B437-1,1)</f>
        <v>Agia Paraskevi</v>
      </c>
      <c r="M437" s="9">
        <f t="shared" ca="1" si="0"/>
        <v>15.945945945945946</v>
      </c>
      <c r="N437" s="6" t="str">
        <f t="shared" si="1"/>
        <v>Dimitriou Gounari XXII, Agia Paraskevi, Athens</v>
      </c>
      <c r="O437" s="6" t="str">
        <f t="array" ref="O437">INDEX('raw data'!A:A,B437+12,1)</f>
        <v>Available 21 Dec 2024</v>
      </c>
      <c r="P437" s="17">
        <v>45647</v>
      </c>
      <c r="Q437">
        <f>_xlfn.XLOOKUP(A437, locations!A:A, locations!F:F, "NULL")</f>
        <v>38.014966999999999</v>
      </c>
      <c r="R437">
        <f>_xlfn.XLOOKUP(A437, locations!A:A, locations!G:G, "Not found")</f>
        <v>23.822489300000001</v>
      </c>
    </row>
    <row r="438" spans="1:18" ht="13">
      <c r="A438" s="11" t="s">
        <v>1565</v>
      </c>
      <c r="B438" s="11">
        <f>MATCH(A438,'raw data'!A:A,0)</f>
        <v>4552</v>
      </c>
      <c r="C438" s="21">
        <f t="array" ref="C438">INDEX('raw data'!A:A,B438+8,1)</f>
        <v>1260</v>
      </c>
      <c r="D438" s="7" t="str">
        <f t="array" ref="D438">INDEX('raw data'!A:A,B438+11,1)</f>
        <v>excl. utilities</v>
      </c>
      <c r="E438" s="7" t="str">
        <f t="array" ref="E438">INDEX('raw data'!A:A,B438-2,1)</f>
        <v>Aristippou,</v>
      </c>
      <c r="F438" s="6" t="str">
        <f t="array" ref="F438">INDEX('raw data'!A:A,B438-1,1)</f>
        <v>Kolonaki</v>
      </c>
      <c r="G438" s="6" t="str">
        <f t="array" ref="G438">INDEX('raw data'!A:A,B438+6,1)</f>
        <v>81 m²</v>
      </c>
      <c r="H438" s="25">
        <f ca="1">IFERROR(__xludf.DUMMYFUNCTION("split(G446,"" "")"),81)</f>
        <v>81</v>
      </c>
      <c r="I438" s="6" t="str">
        <f ca="1">IFERROR(__xludf.DUMMYFUNCTION("""COMPUTED_VALUE"""),"m²")</f>
        <v>m²</v>
      </c>
      <c r="J438" s="6">
        <f t="array" ref="J438">INDEX('raw data'!A:A,B438+4,1)</f>
        <v>1</v>
      </c>
      <c r="K438" s="25">
        <f t="array" ref="K438">INDEX('raw data'!A:A,B438+2,1)</f>
        <v>2</v>
      </c>
      <c r="L438" s="6" t="str">
        <f t="array" ref="L438">INDEX('raw data'!A:A,B438-1,1)</f>
        <v>Kolonaki</v>
      </c>
      <c r="M438" s="9">
        <f t="shared" ca="1" si="0"/>
        <v>15.555555555555555</v>
      </c>
      <c r="N438" s="6" t="str">
        <f t="shared" si="1"/>
        <v>Aristippou, Kolonaki, Athens</v>
      </c>
      <c r="O438" s="6" t="str">
        <f t="array" ref="O438">INDEX('raw data'!A:A,B438+12,1)</f>
        <v>Available 21 Dec 2024</v>
      </c>
      <c r="P438" s="17">
        <v>45647</v>
      </c>
      <c r="Q438">
        <f>_xlfn.XLOOKUP(A438, locations!A:A, locations!F:F, "NULL")</f>
        <v>37.980607599999999</v>
      </c>
      <c r="R438">
        <f>_xlfn.XLOOKUP(A438, locations!A:A, locations!G:G, "Not found")</f>
        <v>23.7456727</v>
      </c>
    </row>
    <row r="439" spans="1:18" ht="13">
      <c r="A439" s="11" t="s">
        <v>1568</v>
      </c>
      <c r="B439" s="11">
        <f>MATCH(A439,'raw data'!A:A,0)</f>
        <v>4569</v>
      </c>
      <c r="C439" s="21">
        <f t="array" ref="C439">INDEX('raw data'!A:A,B439+8,1)</f>
        <v>1320</v>
      </c>
      <c r="D439" s="7" t="str">
        <f t="array" ref="D439">INDEX('raw data'!A:A,B439+11,1)</f>
        <v>excl. utilities</v>
      </c>
      <c r="E439" s="7" t="str">
        <f t="array" ref="E439">INDEX('raw data'!A:A,B439-2,1)</f>
        <v>Aetideon,</v>
      </c>
      <c r="F439" s="6" t="str">
        <f t="array" ref="F439">INDEX('raw data'!A:A,B439-1,1)</f>
        <v>Cholargos</v>
      </c>
      <c r="G439" s="6" t="str">
        <f t="array" ref="G439">INDEX('raw data'!A:A,B439+6,1)</f>
        <v>100 m²</v>
      </c>
      <c r="H439" s="25">
        <f ca="1">IFERROR(__xludf.DUMMYFUNCTION("split(G447,"" "")"),100)</f>
        <v>100</v>
      </c>
      <c r="I439" s="6" t="str">
        <f ca="1">IFERROR(__xludf.DUMMYFUNCTION("""COMPUTED_VALUE"""),"m²")</f>
        <v>m²</v>
      </c>
      <c r="J439" s="6">
        <f t="array" ref="J439">INDEX('raw data'!A:A,B439+4,1)</f>
        <v>2</v>
      </c>
      <c r="K439" s="25">
        <f t="array" ref="K439">INDEX('raw data'!A:A,B439+2,1)</f>
        <v>2</v>
      </c>
      <c r="L439" s="6" t="str">
        <f t="array" ref="L439">INDEX('raw data'!A:A,B439-1,1)</f>
        <v>Cholargos</v>
      </c>
      <c r="M439" s="9">
        <f t="shared" ca="1" si="0"/>
        <v>13.2</v>
      </c>
      <c r="N439" s="6" t="str">
        <f t="shared" si="1"/>
        <v>Aetideon, Cholargos, Athens</v>
      </c>
      <c r="O439" s="6" t="str">
        <f t="array" ref="O439">INDEX('raw data'!A:A,B439+12,1)</f>
        <v>Available 21 Dec 2024</v>
      </c>
      <c r="P439" s="17">
        <v>45647</v>
      </c>
      <c r="Q439">
        <f>_xlfn.XLOOKUP(A439, locations!A:A, locations!F:F, "NULL")</f>
        <v>37.999722599999998</v>
      </c>
      <c r="R439">
        <f>_xlfn.XLOOKUP(A439, locations!A:A, locations!G:G, "Not found")</f>
        <v>23.796511599999999</v>
      </c>
    </row>
    <row r="440" spans="1:18" ht="13">
      <c r="A440" s="11" t="s">
        <v>1570</v>
      </c>
      <c r="B440" s="11">
        <f>MATCH(A440,'raw data'!A:A,0)</f>
        <v>4586</v>
      </c>
      <c r="C440" s="21">
        <f t="array" ref="C440">INDEX('raw data'!A:A,B440+8,1)</f>
        <v>1410</v>
      </c>
      <c r="D440" s="7" t="str">
        <f t="array" ref="D440">INDEX('raw data'!A:A,B440+11,1)</f>
        <v>excl. utilities</v>
      </c>
      <c r="E440" s="7" t="str">
        <f t="array" ref="E440">INDEX('raw data'!A:A,B440-2,1)</f>
        <v>Nikosthenous ΙΙ,</v>
      </c>
      <c r="F440" s="6" t="str">
        <f t="array" ref="F440">INDEX('raw data'!A:A,B440-1,1)</f>
        <v>Pangrati</v>
      </c>
      <c r="G440" s="6" t="str">
        <f t="array" ref="G440">INDEX('raw data'!A:A,B440+6,1)</f>
        <v>95 m²</v>
      </c>
      <c r="H440" s="25">
        <f ca="1">IFERROR(__xludf.DUMMYFUNCTION("split(G448,"" "")"),95)</f>
        <v>95</v>
      </c>
      <c r="I440" s="6" t="str">
        <f ca="1">IFERROR(__xludf.DUMMYFUNCTION("""COMPUTED_VALUE"""),"m²")</f>
        <v>m²</v>
      </c>
      <c r="J440" s="6" t="str">
        <f t="array" ref="J440">INDEX('raw data'!A:A,B440+4,1)</f>
        <v>1, 1 WC</v>
      </c>
      <c r="K440" s="25">
        <f t="array" ref="K440">INDEX('raw data'!A:A,B440+2,1)</f>
        <v>2</v>
      </c>
      <c r="L440" s="6" t="str">
        <f t="array" ref="L440">INDEX('raw data'!A:A,B440-1,1)</f>
        <v>Pangrati</v>
      </c>
      <c r="M440" s="9">
        <f t="shared" ca="1" si="0"/>
        <v>14.842105263157896</v>
      </c>
      <c r="N440" s="6" t="str">
        <f t="shared" si="1"/>
        <v>Nikosthenous ΙΙ, Pangrati, Athens</v>
      </c>
      <c r="O440" s="6" t="str">
        <f t="array" ref="O440">INDEX('raw data'!A:A,B440+12,1)</f>
        <v>Available 21 Dec 2024</v>
      </c>
      <c r="P440" s="17">
        <v>45647</v>
      </c>
      <c r="Q440">
        <f>_xlfn.XLOOKUP(A440, locations!A:A, locations!F:F, "NULL")</f>
        <v>37.9690595</v>
      </c>
      <c r="R440">
        <f>_xlfn.XLOOKUP(A440, locations!A:A, locations!G:G, "Not found")</f>
        <v>23.745436399999999</v>
      </c>
    </row>
    <row r="441" spans="1:18" ht="13">
      <c r="A441" s="11" t="s">
        <v>3520</v>
      </c>
      <c r="B441" s="11">
        <f>MATCH(A441,'raw data'!A:A,0)</f>
        <v>22882</v>
      </c>
      <c r="C441" s="21">
        <f t="array" ref="C441">INDEX('raw data'!A:A,B441+8,1)</f>
        <v>2380</v>
      </c>
      <c r="D441" s="7" t="str">
        <f t="array" ref="D441">INDEX('raw data'!A:A,B441+11,1)</f>
        <v>excl. utilities</v>
      </c>
      <c r="E441" s="7" t="str">
        <f t="array" ref="E441">INDEX('raw data'!A:A,B441-2,1)</f>
        <v>Patriarchou Grigoriou II,</v>
      </c>
      <c r="F441" s="6" t="str">
        <f t="array" ref="F441">INDEX('raw data'!A:A,B441-1,1)</f>
        <v>Marousi</v>
      </c>
      <c r="G441" s="6" t="str">
        <f t="array" ref="G441">INDEX('raw data'!A:A,B441+6,1)</f>
        <v>130 m²</v>
      </c>
      <c r="H441" s="25">
        <f ca="1">IFERROR(__xludf.DUMMYFUNCTION("split(G449,"" "")"),130)</f>
        <v>130</v>
      </c>
      <c r="I441" s="6" t="str">
        <f ca="1">IFERROR(__xludf.DUMMYFUNCTION("""COMPUTED_VALUE"""),"m²")</f>
        <v>m²</v>
      </c>
      <c r="J441" s="6" t="str">
        <f t="array" ref="J441">INDEX('raw data'!A:A,B441+4,1)</f>
        <v>2, 1 WC</v>
      </c>
      <c r="K441" s="25">
        <f t="array" ref="K441">INDEX('raw data'!A:A,B441+2,1)</f>
        <v>3</v>
      </c>
      <c r="L441" s="6" t="str">
        <f t="array" ref="L441">INDEX('raw data'!A:A,B441-1,1)</f>
        <v>Marousi</v>
      </c>
      <c r="M441" s="9">
        <f t="shared" ca="1" si="0"/>
        <v>18.307692307692307</v>
      </c>
      <c r="N441" s="6" t="str">
        <f t="shared" si="1"/>
        <v>Patriarchou Grigoriou II, Marousi, Athens</v>
      </c>
      <c r="O441" s="6" t="str">
        <f t="array" ref="O441">INDEX('raw data'!A:A,B441+12,1)</f>
        <v>Available 21 Aug 2026</v>
      </c>
      <c r="P441" s="17">
        <v>46255</v>
      </c>
      <c r="Q441">
        <f>_xlfn.XLOOKUP(A441, locations!A:A, locations!F:F, "NULL")</f>
        <v>37.999837599999999</v>
      </c>
      <c r="R441">
        <f>_xlfn.XLOOKUP(A441, locations!A:A, locations!G:G, "Not found")</f>
        <v>23.816669399999999</v>
      </c>
    </row>
    <row r="442" spans="1:18" ht="13">
      <c r="A442" s="11" t="s">
        <v>374</v>
      </c>
      <c r="B442" s="11">
        <f>MATCH(A442,'raw data'!A:A,0)</f>
        <v>19329</v>
      </c>
      <c r="C442" s="21">
        <f t="array" ref="C442">INDEX('raw data'!A:A,B442+8,1)</f>
        <v>780</v>
      </c>
      <c r="D442" s="7" t="str">
        <f t="array" ref="D442">INDEX('raw data'!A:A,B442+11,1)</f>
        <v>excl. utilities</v>
      </c>
      <c r="E442" s="7" t="str">
        <f t="array" ref="E442">INDEX('raw data'!A:A,B442-2,1)</f>
        <v>Evrou IV,</v>
      </c>
      <c r="F442" s="6" t="str">
        <f t="array" ref="F442">INDEX('raw data'!A:A,B442-1,1)</f>
        <v>Ampelokipoi</v>
      </c>
      <c r="G442" s="6" t="str">
        <f t="array" ref="G442">INDEX('raw data'!A:A,B442+6,1)</f>
        <v>51 m²</v>
      </c>
      <c r="H442" s="25">
        <f ca="1">IFERROR(__xludf.DUMMYFUNCTION("split(G450,"" "")"),51)</f>
        <v>51</v>
      </c>
      <c r="I442" s="6" t="str">
        <f ca="1">IFERROR(__xludf.DUMMYFUNCTION("""COMPUTED_VALUE"""),"m²")</f>
        <v>m²</v>
      </c>
      <c r="J442" s="6">
        <f t="array" ref="J442">INDEX('raw data'!A:A,B442+4,1)</f>
        <v>1</v>
      </c>
      <c r="K442" s="25">
        <f t="array" ref="K442">INDEX('raw data'!A:A,B442+2,1)</f>
        <v>1</v>
      </c>
      <c r="L442" s="6" t="str">
        <f t="array" ref="L442">INDEX('raw data'!A:A,B442-1,1)</f>
        <v>Ampelokipoi</v>
      </c>
      <c r="M442" s="9">
        <f t="shared" ca="1" si="0"/>
        <v>15.294117647058824</v>
      </c>
      <c r="N442" s="6" t="str">
        <f t="shared" si="1"/>
        <v>Evrou IV, Ampelokipoi, Athens</v>
      </c>
      <c r="O442" s="6" t="str">
        <f t="array" ref="O442">INDEX('raw data'!A:A,B442+12,1)</f>
        <v>Available 21 Aug 2025</v>
      </c>
      <c r="P442" s="17">
        <v>45890</v>
      </c>
      <c r="Q442">
        <f>_xlfn.XLOOKUP(A442, locations!A:A, locations!F:F, "NULL")</f>
        <v>37.983082400000001</v>
      </c>
      <c r="R442">
        <f>_xlfn.XLOOKUP(A442, locations!A:A, locations!G:G, "Not found")</f>
        <v>23.759952999999999</v>
      </c>
    </row>
    <row r="443" spans="1:18" ht="13">
      <c r="A443" s="11" t="s">
        <v>1573</v>
      </c>
      <c r="B443" s="11">
        <f>MATCH(A443,'raw data'!A:A,0)</f>
        <v>19346</v>
      </c>
      <c r="C443" s="21">
        <f t="array" ref="C443">INDEX('raw data'!A:A,B443+8,1)</f>
        <v>850</v>
      </c>
      <c r="D443" s="7" t="str">
        <f t="array" ref="D443">INDEX('raw data'!A:A,B443+11,1)</f>
        <v>excl. utilities</v>
      </c>
      <c r="E443" s="7" t="str">
        <f t="array" ref="E443">INDEX('raw data'!A:A,B443-2,1)</f>
        <v>Pratinou V,</v>
      </c>
      <c r="F443" s="6" t="str">
        <f t="array" ref="F443">INDEX('raw data'!A:A,B443-1,1)</f>
        <v>Pangrati</v>
      </c>
      <c r="G443" s="6" t="str">
        <f t="array" ref="G443">INDEX('raw data'!A:A,B443+6,1)</f>
        <v>70 m²</v>
      </c>
      <c r="H443" s="25">
        <f ca="1">IFERROR(__xludf.DUMMYFUNCTION("split(G451,"" "")"),70)</f>
        <v>70</v>
      </c>
      <c r="I443" s="6" t="str">
        <f ca="1">IFERROR(__xludf.DUMMYFUNCTION("""COMPUTED_VALUE"""),"m²")</f>
        <v>m²</v>
      </c>
      <c r="J443" s="6">
        <f t="array" ref="J443">INDEX('raw data'!A:A,B443+4,1)</f>
        <v>1</v>
      </c>
      <c r="K443" s="25">
        <f t="array" ref="K443">INDEX('raw data'!A:A,B443+2,1)</f>
        <v>2</v>
      </c>
      <c r="L443" s="6" t="str">
        <f t="array" ref="L443">INDEX('raw data'!A:A,B443-1,1)</f>
        <v>Pangrati</v>
      </c>
      <c r="M443" s="9">
        <f t="shared" ca="1" si="0"/>
        <v>12.142857142857142</v>
      </c>
      <c r="N443" s="6" t="str">
        <f t="shared" si="1"/>
        <v>Pratinou V, Pangrati, Athens</v>
      </c>
      <c r="O443" s="6" t="str">
        <f t="array" ref="O443">INDEX('raw data'!A:A,B443+12,1)</f>
        <v>Available 21 Aug 2025</v>
      </c>
      <c r="P443" s="17">
        <v>45890</v>
      </c>
      <c r="Q443">
        <f>_xlfn.XLOOKUP(A443, locations!A:A, locations!F:F, "NULL")</f>
        <v>37.970579899999997</v>
      </c>
      <c r="R443">
        <f>_xlfn.XLOOKUP(A443, locations!A:A, locations!G:G, "Not found")</f>
        <v>23.748240599999999</v>
      </c>
    </row>
    <row r="444" spans="1:18" ht="13">
      <c r="A444" s="11" t="s">
        <v>1576</v>
      </c>
      <c r="B444" s="11">
        <f>MATCH(A444,'raw data'!A:A,0)</f>
        <v>19363</v>
      </c>
      <c r="C444" s="21">
        <f t="array" ref="C444">INDEX('raw data'!A:A,B444+8,1)</f>
        <v>1140</v>
      </c>
      <c r="D444" s="7" t="str">
        <f t="array" ref="D444">INDEX('raw data'!A:A,B444+11,1)</f>
        <v>excl. utilities</v>
      </c>
      <c r="E444" s="7" t="str">
        <f t="array" ref="E444">INDEX('raw data'!A:A,B444-2,1)</f>
        <v>Dimitrakopoulou VI,</v>
      </c>
      <c r="F444" s="6" t="str">
        <f t="array" ref="F444">INDEX('raw data'!A:A,B444-1,1)</f>
        <v>Koukaki</v>
      </c>
      <c r="G444" s="6" t="str">
        <f t="array" ref="G444">INDEX('raw data'!A:A,B444+6,1)</f>
        <v>80 m²</v>
      </c>
      <c r="H444" s="25">
        <f ca="1">IFERROR(__xludf.DUMMYFUNCTION("split(G452,"" "")"),80)</f>
        <v>80</v>
      </c>
      <c r="I444" s="6" t="str">
        <f ca="1">IFERROR(__xludf.DUMMYFUNCTION("""COMPUTED_VALUE"""),"m²")</f>
        <v>m²</v>
      </c>
      <c r="J444" s="6">
        <f t="array" ref="J444">INDEX('raw data'!A:A,B444+4,1)</f>
        <v>1</v>
      </c>
      <c r="K444" s="25">
        <f t="array" ref="K444">INDEX('raw data'!A:A,B444+2,1)</f>
        <v>2</v>
      </c>
      <c r="L444" s="6" t="str">
        <f t="array" ref="L444">INDEX('raw data'!A:A,B444-1,1)</f>
        <v>Koukaki</v>
      </c>
      <c r="M444" s="9">
        <f t="shared" ca="1" si="0"/>
        <v>14.25</v>
      </c>
      <c r="N444" s="6" t="str">
        <f t="shared" si="1"/>
        <v>Dimitrakopoulou VI, Koukaki, Athens</v>
      </c>
      <c r="O444" s="6" t="str">
        <f t="array" ref="O444">INDEX('raw data'!A:A,B444+12,1)</f>
        <v>Available 21 Aug 2025</v>
      </c>
      <c r="P444" s="17">
        <v>45890</v>
      </c>
      <c r="Q444">
        <f>_xlfn.XLOOKUP(A444, locations!A:A, locations!F:F, "NULL")</f>
        <v>37.964474199999998</v>
      </c>
      <c r="R444">
        <f>_xlfn.XLOOKUP(A444, locations!A:A, locations!G:G, "Not found")</f>
        <v>23.724357300000001</v>
      </c>
    </row>
    <row r="445" spans="1:18" ht="13">
      <c r="A445" s="11" t="s">
        <v>3523</v>
      </c>
      <c r="B445" s="11">
        <f>MATCH(A445,'raw data'!A:A,0)</f>
        <v>19380</v>
      </c>
      <c r="C445" s="21">
        <f t="array" ref="C445">INDEX('raw data'!A:A,B445+8,1)</f>
        <v>1690</v>
      </c>
      <c r="D445" s="7" t="str">
        <f t="array" ref="D445">INDEX('raw data'!A:A,B445+11,1)</f>
        <v>excl. utilities</v>
      </c>
      <c r="E445" s="7" t="str">
        <f t="array" ref="E445">INDEX('raw data'!A:A,B445-2,1)</f>
        <v>Zaimi III,</v>
      </c>
      <c r="F445" s="6" t="str">
        <f t="array" ref="F445">INDEX('raw data'!A:A,B445-1,1)</f>
        <v>Chalandri</v>
      </c>
      <c r="G445" s="6" t="str">
        <f t="array" ref="G445">INDEX('raw data'!A:A,B445+6,1)</f>
        <v>170 m²</v>
      </c>
      <c r="H445" s="25">
        <f ca="1">IFERROR(__xludf.DUMMYFUNCTION("split(G453,"" "")"),170)</f>
        <v>170</v>
      </c>
      <c r="I445" s="6" t="str">
        <f ca="1">IFERROR(__xludf.DUMMYFUNCTION("""COMPUTED_VALUE"""),"m²")</f>
        <v>m²</v>
      </c>
      <c r="J445" s="6" t="str">
        <f t="array" ref="J445">INDEX('raw data'!A:A,B445+4,1)</f>
        <v>1, 1 WC</v>
      </c>
      <c r="K445" s="25">
        <f t="array" ref="K445">INDEX('raw data'!A:A,B445+2,1)</f>
        <v>3</v>
      </c>
      <c r="L445" s="6" t="str">
        <f t="array" ref="L445">INDEX('raw data'!A:A,B445-1,1)</f>
        <v>Chalandri</v>
      </c>
      <c r="M445" s="9">
        <f t="shared" ca="1" si="0"/>
        <v>9.9411764705882355</v>
      </c>
      <c r="N445" s="6" t="str">
        <f t="shared" si="1"/>
        <v>Zaimi III, Chalandri, Athens</v>
      </c>
      <c r="O445" s="6" t="str">
        <f t="array" ref="O445">INDEX('raw data'!A:A,B445+12,1)</f>
        <v>Available 21 Aug 2025</v>
      </c>
      <c r="P445" s="17">
        <v>45890</v>
      </c>
      <c r="Q445">
        <f>_xlfn.XLOOKUP(A445, locations!A:A, locations!F:F, "NULL")</f>
        <v>38.021421400000001</v>
      </c>
      <c r="R445">
        <f>_xlfn.XLOOKUP(A445, locations!A:A, locations!G:G, "Not found")</f>
        <v>23.798767900000001</v>
      </c>
    </row>
    <row r="446" spans="1:18" ht="13">
      <c r="A446" s="11" t="s">
        <v>1579</v>
      </c>
      <c r="B446" s="11">
        <f>MATCH(A446,'raw data'!A:A,0)</f>
        <v>19397</v>
      </c>
      <c r="C446" s="21">
        <f t="array" ref="C446">INDEX('raw data'!A:A,B446+8,1)</f>
        <v>1900</v>
      </c>
      <c r="D446" s="7" t="str">
        <f t="array" ref="D446">INDEX('raw data'!A:A,B446+11,1)</f>
        <v>excl. utilities</v>
      </c>
      <c r="E446" s="7" t="str">
        <f t="array" ref="E446">INDEX('raw data'!A:A,B446-2,1)</f>
        <v>Xenokratous VI,</v>
      </c>
      <c r="F446" s="6" t="str">
        <f t="array" ref="F446">INDEX('raw data'!A:A,B446-1,1)</f>
        <v>Kolonaki</v>
      </c>
      <c r="G446" s="6" t="str">
        <f t="array" ref="G446">INDEX('raw data'!A:A,B446+6,1)</f>
        <v>105 m²</v>
      </c>
      <c r="H446" s="25">
        <f ca="1">IFERROR(__xludf.DUMMYFUNCTION("split(G454,"" "")"),105)</f>
        <v>105</v>
      </c>
      <c r="I446" s="6" t="str">
        <f ca="1">IFERROR(__xludf.DUMMYFUNCTION("""COMPUTED_VALUE"""),"m²")</f>
        <v>m²</v>
      </c>
      <c r="J446" s="6">
        <f t="array" ref="J446">INDEX('raw data'!A:A,B446+4,1)</f>
        <v>2</v>
      </c>
      <c r="K446" s="25">
        <f t="array" ref="K446">INDEX('raw data'!A:A,B446+2,1)</f>
        <v>2</v>
      </c>
      <c r="L446" s="6" t="str">
        <f t="array" ref="L446">INDEX('raw data'!A:A,B446-1,1)</f>
        <v>Kolonaki</v>
      </c>
      <c r="M446" s="9">
        <f t="shared" ca="1" si="0"/>
        <v>18.095238095238095</v>
      </c>
      <c r="N446" s="6" t="str">
        <f t="shared" si="1"/>
        <v>Xenokratous VI, Kolonaki, Athens</v>
      </c>
      <c r="O446" s="6" t="str">
        <f t="array" ref="O446">INDEX('raw data'!A:A,B446+12,1)</f>
        <v>Available 21 Aug 2025</v>
      </c>
      <c r="P446" s="17">
        <v>45890</v>
      </c>
      <c r="Q446">
        <f>_xlfn.XLOOKUP(A446, locations!A:A, locations!F:F, "NULL")</f>
        <v>37.979425599999999</v>
      </c>
      <c r="R446">
        <f>_xlfn.XLOOKUP(A446, locations!A:A, locations!G:G, "Not found")</f>
        <v>23.745690199999999</v>
      </c>
    </row>
    <row r="447" spans="1:18" ht="13">
      <c r="A447" s="11" t="s">
        <v>377</v>
      </c>
      <c r="B447" s="11">
        <f>MATCH(A447,'raw data'!A:A,0)</f>
        <v>21011</v>
      </c>
      <c r="C447" s="21">
        <f t="array" ref="C447">INDEX('raw data'!A:A,B447+8,1)</f>
        <v>1060</v>
      </c>
      <c r="D447" s="7" t="str">
        <f t="array" ref="D447">INDEX('raw data'!A:A,B447+11,1)</f>
        <v>excl. utilities</v>
      </c>
      <c r="E447" s="7" t="str">
        <f t="array" ref="E447">INDEX('raw data'!A:A,B447-2,1)</f>
        <v>Andromedas II,</v>
      </c>
      <c r="F447" s="6" t="str">
        <f t="array" ref="F447">INDEX('raw data'!A:A,B447-1,1)</f>
        <v>Marousi</v>
      </c>
      <c r="G447" s="6" t="str">
        <f t="array" ref="G447">INDEX('raw data'!A:A,B447+6,1)</f>
        <v>55 m²</v>
      </c>
      <c r="H447" s="25">
        <f ca="1">IFERROR(__xludf.DUMMYFUNCTION("split(G455,"" "")"),55)</f>
        <v>55</v>
      </c>
      <c r="I447" s="6" t="str">
        <f ca="1">IFERROR(__xludf.DUMMYFUNCTION("""COMPUTED_VALUE"""),"m²")</f>
        <v>m²</v>
      </c>
      <c r="J447" s="6">
        <f t="array" ref="J447">INDEX('raw data'!A:A,B447+4,1)</f>
        <v>1</v>
      </c>
      <c r="K447" s="25">
        <f t="array" ref="K447">INDEX('raw data'!A:A,B447+2,1)</f>
        <v>1</v>
      </c>
      <c r="L447" s="6" t="str">
        <f t="array" ref="L447">INDEX('raw data'!A:A,B447-1,1)</f>
        <v>Marousi</v>
      </c>
      <c r="M447" s="9">
        <f t="shared" ca="1" si="0"/>
        <v>19.272727272727273</v>
      </c>
      <c r="N447" s="6" t="str">
        <f t="shared" si="1"/>
        <v>Andromedas II, Marousi, Athens</v>
      </c>
      <c r="O447" s="6" t="str">
        <f t="array" ref="O447">INDEX('raw data'!A:A,B447+12,1)</f>
        <v>Available 20 Oct 2025</v>
      </c>
      <c r="P447" s="17">
        <v>45950</v>
      </c>
      <c r="Q447">
        <f>_xlfn.XLOOKUP(A447, locations!A:A, locations!F:F, "NULL")</f>
        <v>38.046310099999999</v>
      </c>
      <c r="R447">
        <f>_xlfn.XLOOKUP(A447, locations!A:A, locations!G:G, "Not found")</f>
        <v>23.8074163</v>
      </c>
    </row>
    <row r="448" spans="1:18" ht="13">
      <c r="A448" s="11" t="s">
        <v>1582</v>
      </c>
      <c r="B448" s="11">
        <f>MATCH(A448,'raw data'!A:A,0)</f>
        <v>20994</v>
      </c>
      <c r="C448" s="21">
        <f t="array" ref="C448">INDEX('raw data'!A:A,B448+8,1)</f>
        <v>1180</v>
      </c>
      <c r="D448" s="7" t="str">
        <f t="array" ref="D448">INDEX('raw data'!A:A,B448+11,1)</f>
        <v>excl. utilities</v>
      </c>
      <c r="E448" s="7" t="str">
        <f t="array" ref="E448">INDEX('raw data'!A:A,B448-2,1)</f>
        <v>Argolidos IV,</v>
      </c>
      <c r="F448" s="6" t="str">
        <f t="array" ref="F448">INDEX('raw data'!A:A,B448-1,1)</f>
        <v>Ampelokipoi</v>
      </c>
      <c r="G448" s="6" t="str">
        <f t="array" ref="G448">INDEX('raw data'!A:A,B448+6,1)</f>
        <v>75 m²</v>
      </c>
      <c r="H448" s="25">
        <f ca="1">IFERROR(__xludf.DUMMYFUNCTION("split(G456,"" "")"),75)</f>
        <v>75</v>
      </c>
      <c r="I448" s="6" t="str">
        <f ca="1">IFERROR(__xludf.DUMMYFUNCTION("""COMPUTED_VALUE"""),"m²")</f>
        <v>m²</v>
      </c>
      <c r="J448" s="6">
        <f t="array" ref="J448">INDEX('raw data'!A:A,B448+4,1)</f>
        <v>1</v>
      </c>
      <c r="K448" s="25">
        <f t="array" ref="K448">INDEX('raw data'!A:A,B448+2,1)</f>
        <v>2</v>
      </c>
      <c r="L448" s="6" t="str">
        <f t="array" ref="L448">INDEX('raw data'!A:A,B448-1,1)</f>
        <v>Ampelokipoi</v>
      </c>
      <c r="M448" s="9">
        <f t="shared" ca="1" si="0"/>
        <v>15.733333333333333</v>
      </c>
      <c r="N448" s="6" t="str">
        <f t="shared" si="1"/>
        <v>Argolidos IV, Ampelokipoi, Athens</v>
      </c>
      <c r="O448" s="6" t="str">
        <f t="array" ref="O448">INDEX('raw data'!A:A,B448+12,1)</f>
        <v>Available 20 Oct 2025</v>
      </c>
      <c r="P448" s="17">
        <v>45950</v>
      </c>
      <c r="Q448">
        <f>_xlfn.XLOOKUP(A448, locations!A:A, locations!F:F, "NULL")</f>
        <v>37.990034799999997</v>
      </c>
      <c r="R448">
        <f>_xlfn.XLOOKUP(A448, locations!A:A, locations!G:G, "Not found")</f>
        <v>23.7614293</v>
      </c>
    </row>
    <row r="449" spans="1:18" ht="13">
      <c r="A449" s="11" t="s">
        <v>1585</v>
      </c>
      <c r="B449" s="11">
        <f>MATCH(A449,'raw data'!A:A,0)</f>
        <v>495</v>
      </c>
      <c r="C449" s="21">
        <f t="array" ref="C449">INDEX('raw data'!A:A,B449+8,1)</f>
        <v>970</v>
      </c>
      <c r="D449" s="7" t="str">
        <f t="array" ref="D449">INDEX('raw data'!A:A,B449+11,1)</f>
        <v>excl. utilities</v>
      </c>
      <c r="E449" s="7" t="str">
        <f t="array" ref="E449">INDEX('raw data'!A:A,B449-2,1)</f>
        <v>Verginas II,</v>
      </c>
      <c r="F449" s="6" t="str">
        <f t="array" ref="F449">INDEX('raw data'!A:A,B449-1,1)</f>
        <v>Marousi</v>
      </c>
      <c r="G449" s="6" t="str">
        <f t="array" ref="G449">INDEX('raw data'!A:A,B449+6,1)</f>
        <v>62 m²</v>
      </c>
      <c r="H449" s="25">
        <f ca="1">IFERROR(__xludf.DUMMYFUNCTION("split(G457,"" "")"),62)</f>
        <v>62</v>
      </c>
      <c r="I449" s="6" t="str">
        <f ca="1">IFERROR(__xludf.DUMMYFUNCTION("""COMPUTED_VALUE"""),"m²")</f>
        <v>m²</v>
      </c>
      <c r="J449" s="6">
        <f t="array" ref="J449">INDEX('raw data'!A:A,B449+4,1)</f>
        <v>1</v>
      </c>
      <c r="K449" s="25">
        <f t="array" ref="K449">INDEX('raw data'!A:A,B449+2,1)</f>
        <v>2</v>
      </c>
      <c r="L449" s="6" t="str">
        <f t="array" ref="L449">INDEX('raw data'!A:A,B449-1,1)</f>
        <v>Marousi</v>
      </c>
      <c r="M449" s="9">
        <f t="shared" ca="1" si="0"/>
        <v>15.64516129032258</v>
      </c>
      <c r="N449" s="6" t="str">
        <f t="shared" si="1"/>
        <v>Verginas II, Marousi, Athens</v>
      </c>
      <c r="O449" s="6" t="str">
        <f t="array" ref="O449">INDEX('raw data'!A:A,B449+12,1)</f>
        <v>Available 20 Oct 2024</v>
      </c>
      <c r="P449" s="17">
        <v>45585</v>
      </c>
      <c r="Q449">
        <f>_xlfn.XLOOKUP(A449, locations!A:A, locations!F:F, "NULL")</f>
        <v>38.046310099999999</v>
      </c>
      <c r="R449">
        <f>_xlfn.XLOOKUP(A449, locations!A:A, locations!G:G, "Not found")</f>
        <v>23.8074163</v>
      </c>
    </row>
    <row r="450" spans="1:18" ht="13">
      <c r="A450" s="11" t="s">
        <v>1588</v>
      </c>
      <c r="B450" s="11">
        <f>MATCH(A450,'raw data'!A:A,0)</f>
        <v>513</v>
      </c>
      <c r="C450" s="21">
        <f t="array" ref="C450">INDEX('raw data'!A:A,B450+8,1)</f>
        <v>1010</v>
      </c>
      <c r="D450" s="7" t="str">
        <f t="array" ref="D450">INDEX('raw data'!A:A,B450+11,1)</f>
        <v>excl. utilities</v>
      </c>
      <c r="E450" s="7" t="str">
        <f t="array" ref="E450">INDEX('raw data'!A:A,B450-2,1)</f>
        <v>Verginas III,</v>
      </c>
      <c r="F450" s="6" t="str">
        <f t="array" ref="F450">INDEX('raw data'!A:A,B450-1,1)</f>
        <v>Marousi</v>
      </c>
      <c r="G450" s="6" t="str">
        <f t="array" ref="G450">INDEX('raw data'!A:A,B450+6,1)</f>
        <v>63 m²</v>
      </c>
      <c r="H450" s="25">
        <f ca="1">IFERROR(__xludf.DUMMYFUNCTION("split(G458,"" "")"),63)</f>
        <v>63</v>
      </c>
      <c r="I450" s="6" t="str">
        <f ca="1">IFERROR(__xludf.DUMMYFUNCTION("""COMPUTED_VALUE"""),"m²")</f>
        <v>m²</v>
      </c>
      <c r="J450" s="6">
        <f t="array" ref="J450">INDEX('raw data'!A:A,B450+4,1)</f>
        <v>1</v>
      </c>
      <c r="K450" s="25">
        <f t="array" ref="K450">INDEX('raw data'!A:A,B450+2,1)</f>
        <v>2</v>
      </c>
      <c r="L450" s="6" t="str">
        <f t="array" ref="L450">INDEX('raw data'!A:A,B450-1,1)</f>
        <v>Marousi</v>
      </c>
      <c r="M450" s="9">
        <f t="shared" ca="1" si="0"/>
        <v>16.031746031746032</v>
      </c>
      <c r="N450" s="6" t="str">
        <f t="shared" si="1"/>
        <v>Verginas III, Marousi, Athens</v>
      </c>
      <c r="O450" s="6" t="str">
        <f t="array" ref="O450">INDEX('raw data'!A:A,B450+12,1)</f>
        <v>Available 20 Oct 2024</v>
      </c>
      <c r="P450" s="17">
        <v>45585</v>
      </c>
      <c r="Q450">
        <f>_xlfn.XLOOKUP(A450, locations!A:A, locations!F:F, "NULL")</f>
        <v>37.929815400000003</v>
      </c>
      <c r="R450">
        <f>_xlfn.XLOOKUP(A450, locations!A:A, locations!G:G, "Not found")</f>
        <v>23.723636800000001</v>
      </c>
    </row>
    <row r="451" spans="1:18" ht="13">
      <c r="A451" s="11" t="s">
        <v>1591</v>
      </c>
      <c r="B451" s="11">
        <f>MATCH(A451,'raw data'!A:A,0)</f>
        <v>530</v>
      </c>
      <c r="C451" s="21">
        <f t="array" ref="C451">INDEX('raw data'!A:A,B451+8,1)</f>
        <v>1150</v>
      </c>
      <c r="D451" s="7" t="str">
        <f t="array" ref="D451">INDEX('raw data'!A:A,B451+11,1)</f>
        <v>excl. utilities</v>
      </c>
      <c r="E451" s="7" t="str">
        <f t="array" ref="E451">INDEX('raw data'!A:A,B451-2,1)</f>
        <v>Agiou Alexandrou IV,</v>
      </c>
      <c r="F451" s="6" t="str">
        <f t="array" ref="F451">INDEX('raw data'!A:A,B451-1,1)</f>
        <v>Palaio Faliro</v>
      </c>
      <c r="G451" s="6" t="str">
        <f t="array" ref="G451">INDEX('raw data'!A:A,B451+6,1)</f>
        <v>78 m²</v>
      </c>
      <c r="H451" s="25">
        <f ca="1">IFERROR(__xludf.DUMMYFUNCTION("split(G459,"" "")"),78)</f>
        <v>78</v>
      </c>
      <c r="I451" s="6" t="str">
        <f ca="1">IFERROR(__xludf.DUMMYFUNCTION("""COMPUTED_VALUE"""),"m²")</f>
        <v>m²</v>
      </c>
      <c r="J451" s="6">
        <f t="array" ref="J451">INDEX('raw data'!A:A,B451+4,1)</f>
        <v>1</v>
      </c>
      <c r="K451" s="25">
        <f t="array" ref="K451">INDEX('raw data'!A:A,B451+2,1)</f>
        <v>2</v>
      </c>
      <c r="L451" s="6" t="str">
        <f t="array" ref="L451">INDEX('raw data'!A:A,B451-1,1)</f>
        <v>Palaio Faliro</v>
      </c>
      <c r="M451" s="9">
        <f t="shared" ca="1" si="0"/>
        <v>14.743589743589743</v>
      </c>
      <c r="N451" s="6" t="str">
        <f t="shared" si="1"/>
        <v>Agiou Alexandrou IV, Palaio Faliro, Athens</v>
      </c>
      <c r="O451" s="6" t="str">
        <f t="array" ref="O451">INDEX('raw data'!A:A,B451+12,1)</f>
        <v>Available 20 Oct 2024</v>
      </c>
      <c r="P451" s="17">
        <v>45585</v>
      </c>
      <c r="Q451">
        <f>_xlfn.XLOOKUP(A451, locations!A:A, locations!F:F, "NULL")</f>
        <v>37.9289402</v>
      </c>
      <c r="R451">
        <f>_xlfn.XLOOKUP(A451, locations!A:A, locations!G:G, "Not found")</f>
        <v>23.694192699999999</v>
      </c>
    </row>
    <row r="452" spans="1:18" ht="13">
      <c r="A452" s="11" t="s">
        <v>380</v>
      </c>
      <c r="B452" s="11">
        <f>MATCH(A452,'raw data'!A:A,0)</f>
        <v>14516</v>
      </c>
      <c r="C452" s="21">
        <f t="array" ref="C452">INDEX('raw data'!A:A,B452+8,1)</f>
        <v>970</v>
      </c>
      <c r="D452" s="7" t="str">
        <f t="array" ref="D452">INDEX('raw data'!A:A,B452+11,1)</f>
        <v>excl. utilities</v>
      </c>
      <c r="E452" s="7" t="str">
        <f t="array" ref="E452">INDEX('raw data'!A:A,B452-2,1)</f>
        <v>Dimitriou Gounari VIII,</v>
      </c>
      <c r="F452" s="6" t="str">
        <f t="array" ref="F452">INDEX('raw data'!A:A,B452-1,1)</f>
        <v>Marousi</v>
      </c>
      <c r="G452" s="6" t="str">
        <f t="array" ref="G452">INDEX('raw data'!A:A,B452+6,1)</f>
        <v>60 m²</v>
      </c>
      <c r="H452" s="25">
        <f ca="1">IFERROR(__xludf.DUMMYFUNCTION("split(G460,"" "")"),60)</f>
        <v>60</v>
      </c>
      <c r="I452" s="6" t="str">
        <f ca="1">IFERROR(__xludf.DUMMYFUNCTION("""COMPUTED_VALUE"""),"m²")</f>
        <v>m²</v>
      </c>
      <c r="J452" s="6">
        <f t="array" ref="J452">INDEX('raw data'!A:A,B452+4,1)</f>
        <v>1</v>
      </c>
      <c r="K452" s="25">
        <f t="array" ref="K452">INDEX('raw data'!A:A,B452+2,1)</f>
        <v>1</v>
      </c>
      <c r="L452" s="6" t="str">
        <f t="array" ref="L452">INDEX('raw data'!A:A,B452-1,1)</f>
        <v>Marousi</v>
      </c>
      <c r="M452" s="9">
        <f t="shared" ca="1" si="0"/>
        <v>16.166666666666668</v>
      </c>
      <c r="N452" s="6" t="str">
        <f t="shared" si="1"/>
        <v>Dimitriou Gounari VIII, Marousi, Athens</v>
      </c>
      <c r="O452" s="6" t="str">
        <f t="array" ref="O452">INDEX('raw data'!A:A,B452+12,1)</f>
        <v>Available 20 May 2025</v>
      </c>
      <c r="P452" s="17">
        <v>45797</v>
      </c>
      <c r="Q452">
        <f>_xlfn.XLOOKUP(A452, locations!A:A, locations!F:F, "NULL")</f>
        <v>38.051331599999997</v>
      </c>
      <c r="R452">
        <f>_xlfn.XLOOKUP(A452, locations!A:A, locations!G:G, "Not found")</f>
        <v>23.808062700000001</v>
      </c>
    </row>
    <row r="453" spans="1:18" ht="13">
      <c r="A453" s="11" t="s">
        <v>1594</v>
      </c>
      <c r="B453" s="11">
        <f>MATCH(A453,'raw data'!A:A,0)</f>
        <v>14533</v>
      </c>
      <c r="C453" s="21">
        <f t="array" ref="C453">INDEX('raw data'!A:A,B453+8,1)</f>
        <v>1070</v>
      </c>
      <c r="D453" s="7" t="str">
        <f t="array" ref="D453">INDEX('raw data'!A:A,B453+11,1)</f>
        <v>excl. utilities</v>
      </c>
      <c r="E453" s="7" t="str">
        <f t="array" ref="E453">INDEX('raw data'!A:A,B453-2,1)</f>
        <v>Kriezi VIII,</v>
      </c>
      <c r="F453" s="6" t="str">
        <f t="array" ref="F453">INDEX('raw data'!A:A,B453-1,1)</f>
        <v>Marousi</v>
      </c>
      <c r="G453" s="6" t="str">
        <f t="array" ref="G453">INDEX('raw data'!A:A,B453+6,1)</f>
        <v>85 m²</v>
      </c>
      <c r="H453" s="25">
        <f ca="1">IFERROR(__xludf.DUMMYFUNCTION("split(G461,"" "")"),85)</f>
        <v>85</v>
      </c>
      <c r="I453" s="6" t="str">
        <f ca="1">IFERROR(__xludf.DUMMYFUNCTION("""COMPUTED_VALUE"""),"m²")</f>
        <v>m²</v>
      </c>
      <c r="J453" s="6">
        <f t="array" ref="J453">INDEX('raw data'!A:A,B453+4,1)</f>
        <v>1</v>
      </c>
      <c r="K453" s="25">
        <f t="array" ref="K453">INDEX('raw data'!A:A,B453+2,1)</f>
        <v>2</v>
      </c>
      <c r="L453" s="6" t="str">
        <f t="array" ref="L453">INDEX('raw data'!A:A,B453-1,1)</f>
        <v>Marousi</v>
      </c>
      <c r="M453" s="9">
        <f t="shared" ca="1" si="0"/>
        <v>12.588235294117647</v>
      </c>
      <c r="N453" s="6" t="str">
        <f t="shared" si="1"/>
        <v>Kriezi VIII, Marousi, Athens</v>
      </c>
      <c r="O453" s="6" t="str">
        <f t="array" ref="O453">INDEX('raw data'!A:A,B453+12,1)</f>
        <v>Available 20 May 2025</v>
      </c>
      <c r="P453" s="17">
        <v>45797</v>
      </c>
      <c r="Q453">
        <f>_xlfn.XLOOKUP(A453, locations!A:A, locations!F:F, "NULL")</f>
        <v>38.0313357</v>
      </c>
      <c r="R453">
        <f>_xlfn.XLOOKUP(A453, locations!A:A, locations!G:G, "Not found")</f>
        <v>23.808622</v>
      </c>
    </row>
    <row r="454" spans="1:18" ht="13">
      <c r="A454" s="11" t="s">
        <v>1597</v>
      </c>
      <c r="B454" s="11">
        <f>MATCH(A454,'raw data'!A:A,0)</f>
        <v>14550</v>
      </c>
      <c r="C454" s="21">
        <f t="array" ref="C454">INDEX('raw data'!A:A,B454+8,1)</f>
        <v>1470</v>
      </c>
      <c r="D454" s="7" t="str">
        <f t="array" ref="D454">INDEX('raw data'!A:A,B454+11,1)</f>
        <v>excl. utilities</v>
      </c>
      <c r="E454" s="7" t="str">
        <f t="array" ref="E454">INDEX('raw data'!A:A,B454-2,1)</f>
        <v>Andromachis,</v>
      </c>
      <c r="F454" s="6" t="str">
        <f t="array" ref="F454">INDEX('raw data'!A:A,B454-1,1)</f>
        <v>Marousi</v>
      </c>
      <c r="G454" s="6" t="str">
        <f t="array" ref="G454">INDEX('raw data'!A:A,B454+6,1)</f>
        <v>76 m²</v>
      </c>
      <c r="H454" s="25">
        <f ca="1">IFERROR(__xludf.DUMMYFUNCTION("split(G462,"" "")"),76)</f>
        <v>76</v>
      </c>
      <c r="I454" s="6" t="str">
        <f ca="1">IFERROR(__xludf.DUMMYFUNCTION("""COMPUTED_VALUE"""),"m²")</f>
        <v>m²</v>
      </c>
      <c r="J454" s="6" t="str">
        <f t="array" ref="J454">INDEX('raw data'!A:A,B454+4,1)</f>
        <v>1, 1 WC</v>
      </c>
      <c r="K454" s="25">
        <f t="array" ref="K454">INDEX('raw data'!A:A,B454+2,1)</f>
        <v>2</v>
      </c>
      <c r="L454" s="6" t="str">
        <f t="array" ref="L454">INDEX('raw data'!A:A,B454-1,1)</f>
        <v>Marousi</v>
      </c>
      <c r="M454" s="9">
        <f t="shared" ca="1" si="0"/>
        <v>19.342105263157894</v>
      </c>
      <c r="N454" s="6" t="str">
        <f t="shared" si="1"/>
        <v>Andromachis, Marousi, Athens</v>
      </c>
      <c r="O454" s="6" t="str">
        <f t="array" ref="O454">INDEX('raw data'!A:A,B454+12,1)</f>
        <v>Available 20 May 2025</v>
      </c>
      <c r="P454" s="17">
        <v>45797</v>
      </c>
      <c r="Q454">
        <f>_xlfn.XLOOKUP(A454, locations!A:A, locations!F:F, "NULL")</f>
        <v>38.034395400000001</v>
      </c>
      <c r="R454">
        <f>_xlfn.XLOOKUP(A454, locations!A:A, locations!G:G, "Not found")</f>
        <v>23.7989906</v>
      </c>
    </row>
    <row r="455" spans="1:18" ht="13">
      <c r="A455" s="11" t="s">
        <v>383</v>
      </c>
      <c r="B455" s="11">
        <f>MATCH(A455,'raw data'!A:A,0)</f>
        <v>11498</v>
      </c>
      <c r="C455" s="21">
        <f t="array" ref="C455">INDEX('raw data'!A:A,B455+8,1)</f>
        <v>800</v>
      </c>
      <c r="D455" s="7" t="str">
        <f t="array" ref="D455">INDEX('raw data'!A:A,B455+11,1)</f>
        <v>excl. utilities</v>
      </c>
      <c r="E455" s="7" t="str">
        <f t="array" ref="E455">INDEX('raw data'!A:A,B455-2,1)</f>
        <v>Meintani,</v>
      </c>
      <c r="F455" s="6" t="str">
        <f t="array" ref="F455">INDEX('raw data'!A:A,B455-1,1)</f>
        <v>Koukaki</v>
      </c>
      <c r="G455" s="6" t="str">
        <f t="array" ref="G455">INDEX('raw data'!A:A,B455+6,1)</f>
        <v>55 m²</v>
      </c>
      <c r="H455" s="25">
        <f ca="1">IFERROR(__xludf.DUMMYFUNCTION("split(G463,"" "")"),55)</f>
        <v>55</v>
      </c>
      <c r="I455" s="6" t="str">
        <f ca="1">IFERROR(__xludf.DUMMYFUNCTION("""COMPUTED_VALUE"""),"m²")</f>
        <v>m²</v>
      </c>
      <c r="J455" s="6">
        <f t="array" ref="J455">INDEX('raw data'!A:A,B455+4,1)</f>
        <v>1</v>
      </c>
      <c r="K455" s="25">
        <f t="array" ref="K455">INDEX('raw data'!A:A,B455+2,1)</f>
        <v>1</v>
      </c>
      <c r="L455" s="6" t="str">
        <f t="array" ref="L455">INDEX('raw data'!A:A,B455-1,1)</f>
        <v>Koukaki</v>
      </c>
      <c r="M455" s="9">
        <f t="shared" ca="1" si="0"/>
        <v>14.545454545454545</v>
      </c>
      <c r="N455" s="6" t="str">
        <f t="shared" si="1"/>
        <v>Meintani, Koukaki, Athens</v>
      </c>
      <c r="O455" s="6" t="str">
        <f t="array" ref="O455">INDEX('raw data'!A:A,B455+12,1)</f>
        <v>Available 20 Mar 2025</v>
      </c>
      <c r="P455" s="17">
        <v>45736</v>
      </c>
      <c r="Q455">
        <f>_xlfn.XLOOKUP(A455, locations!A:A, locations!F:F, "NULL")</f>
        <v>37.962506599999998</v>
      </c>
      <c r="R455">
        <f>_xlfn.XLOOKUP(A455, locations!A:A, locations!G:G, "Not found")</f>
        <v>23.721470499999999</v>
      </c>
    </row>
    <row r="456" spans="1:18" ht="13">
      <c r="A456" s="11" t="s">
        <v>3526</v>
      </c>
      <c r="B456" s="11">
        <f>MATCH(A456,'raw data'!A:A,0)</f>
        <v>16305</v>
      </c>
      <c r="C456" s="21">
        <f t="array" ref="C456">INDEX('raw data'!A:A,B456+8,1)</f>
        <v>1490</v>
      </c>
      <c r="D456" s="7" t="str">
        <f t="array" ref="D456">INDEX('raw data'!A:A,B456+11,1)</f>
        <v>excl. utilities</v>
      </c>
      <c r="E456" s="7" t="str">
        <f t="array" ref="E456">INDEX('raw data'!A:A,B456-2,1)</f>
        <v>Dafnis II,</v>
      </c>
      <c r="F456" s="6" t="str">
        <f t="array" ref="F456">INDEX('raw data'!A:A,B456-1,1)</f>
        <v>Marousi</v>
      </c>
      <c r="G456" s="6" t="str">
        <f t="array" ref="G456">INDEX('raw data'!A:A,B456+6,1)</f>
        <v>130 m²</v>
      </c>
      <c r="H456" s="25">
        <f ca="1">IFERROR(__xludf.DUMMYFUNCTION("split(G464,"" "")"),130)</f>
        <v>130</v>
      </c>
      <c r="I456" s="6" t="str">
        <f ca="1">IFERROR(__xludf.DUMMYFUNCTION("""COMPUTED_VALUE"""),"m²")</f>
        <v>m²</v>
      </c>
      <c r="J456" s="6" t="str">
        <f t="array" ref="J456">INDEX('raw data'!A:A,B456+4,1)</f>
        <v>2, 1 WC</v>
      </c>
      <c r="K456" s="25">
        <f t="array" ref="K456">INDEX('raw data'!A:A,B456+2,1)</f>
        <v>3</v>
      </c>
      <c r="L456" s="6" t="str">
        <f t="array" ref="L456">INDEX('raw data'!A:A,B456-1,1)</f>
        <v>Marousi</v>
      </c>
      <c r="M456" s="9">
        <f t="shared" ca="1" si="0"/>
        <v>11.461538461538462</v>
      </c>
      <c r="N456" s="6" t="str">
        <f t="shared" si="1"/>
        <v>Dafnis II, Marousi, Athens</v>
      </c>
      <c r="O456" s="6" t="str">
        <f t="array" ref="O456">INDEX('raw data'!A:A,B456+12,1)</f>
        <v>Available 20 Jun 2025</v>
      </c>
      <c r="P456" s="17">
        <v>45828</v>
      </c>
      <c r="Q456">
        <f>_xlfn.XLOOKUP(A456, locations!A:A, locations!F:F, "NULL")</f>
        <v>38.046310099999999</v>
      </c>
      <c r="R456">
        <f>_xlfn.XLOOKUP(A456, locations!A:A, locations!G:G, "Not found")</f>
        <v>23.8074163</v>
      </c>
    </row>
    <row r="457" spans="1:18" ht="13">
      <c r="A457" s="11" t="s">
        <v>1600</v>
      </c>
      <c r="B457" s="11">
        <f>MATCH(A457,'raw data'!A:A,0)</f>
        <v>16322</v>
      </c>
      <c r="C457" s="21">
        <f t="array" ref="C457">INDEX('raw data'!A:A,B457+8,1)</f>
        <v>2730</v>
      </c>
      <c r="D457" s="7" t="str">
        <f t="array" ref="D457">INDEX('raw data'!A:A,B457+11,1)</f>
        <v>excl. utilities</v>
      </c>
      <c r="E457" s="7" t="str">
        <f t="array" ref="E457">INDEX('raw data'!A:A,B457-2,1)</f>
        <v>Panagiotou Anagnostopoulou VIII,</v>
      </c>
      <c r="F457" s="6" t="str">
        <f t="array" ref="F457">INDEX('raw data'!A:A,B457-1,1)</f>
        <v>Kolonaki</v>
      </c>
      <c r="G457" s="6" t="str">
        <f t="array" ref="G457">INDEX('raw data'!A:A,B457+6,1)</f>
        <v>117 m²</v>
      </c>
      <c r="H457" s="25">
        <f ca="1">IFERROR(__xludf.DUMMYFUNCTION("split(G465,"" "")"),117)</f>
        <v>117</v>
      </c>
      <c r="I457" s="6" t="str">
        <f ca="1">IFERROR(__xludf.DUMMYFUNCTION("""COMPUTED_VALUE"""),"m²")</f>
        <v>m²</v>
      </c>
      <c r="J457" s="6">
        <f t="array" ref="J457">INDEX('raw data'!A:A,B457+4,1)</f>
        <v>2</v>
      </c>
      <c r="K457" s="25">
        <f t="array" ref="K457">INDEX('raw data'!A:A,B457+2,1)</f>
        <v>2</v>
      </c>
      <c r="L457" s="6" t="str">
        <f t="array" ref="L457">INDEX('raw data'!A:A,B457-1,1)</f>
        <v>Kolonaki</v>
      </c>
      <c r="M457" s="9">
        <f t="shared" ca="1" si="0"/>
        <v>23.333333333333332</v>
      </c>
      <c r="N457" s="6" t="str">
        <f t="shared" si="1"/>
        <v>Panagiotou Anagnostopoulou VIII, Kolonaki, Athens</v>
      </c>
      <c r="O457" s="6" t="str">
        <f t="array" ref="O457">INDEX('raw data'!A:A,B457+12,1)</f>
        <v>Available 20 Jun 2025</v>
      </c>
      <c r="P457" s="17">
        <v>45828</v>
      </c>
      <c r="Q457">
        <f>_xlfn.XLOOKUP(A457, locations!A:A, locations!F:F, "NULL")</f>
        <v>37.979661200000002</v>
      </c>
      <c r="R457">
        <f>_xlfn.XLOOKUP(A457, locations!A:A, locations!G:G, "Not found")</f>
        <v>23.739880800000002</v>
      </c>
    </row>
    <row r="458" spans="1:18" ht="13">
      <c r="A458" s="11" t="s">
        <v>386</v>
      </c>
      <c r="B458" s="11">
        <f>MATCH(A458,'raw data'!A:A,0)</f>
        <v>17960</v>
      </c>
      <c r="C458" s="21">
        <f t="array" ref="C458">INDEX('raw data'!A:A,B458+8,1)</f>
        <v>970</v>
      </c>
      <c r="D458" s="7" t="str">
        <f t="array" ref="D458">INDEX('raw data'!A:A,B458+11,1)</f>
        <v>excl. utilities</v>
      </c>
      <c r="E458" s="7" t="str">
        <f t="array" ref="E458">INDEX('raw data'!A:A,B458-2,1)</f>
        <v>Louizis Riankour,</v>
      </c>
      <c r="F458" s="6" t="str">
        <f t="array" ref="F458">INDEX('raw data'!A:A,B458-1,1)</f>
        <v>Ampelokipoi</v>
      </c>
      <c r="G458" s="6" t="str">
        <f t="array" ref="G458">INDEX('raw data'!A:A,B458+6,1)</f>
        <v>50 m²</v>
      </c>
      <c r="H458" s="25">
        <f ca="1">IFERROR(__xludf.DUMMYFUNCTION("split(G466,"" "")"),50)</f>
        <v>50</v>
      </c>
      <c r="I458" s="6" t="str">
        <f ca="1">IFERROR(__xludf.DUMMYFUNCTION("""COMPUTED_VALUE"""),"m²")</f>
        <v>m²</v>
      </c>
      <c r="J458" s="6">
        <f t="array" ref="J458">INDEX('raw data'!A:A,B458+4,1)</f>
        <v>1</v>
      </c>
      <c r="K458" s="25">
        <f t="array" ref="K458">INDEX('raw data'!A:A,B458+2,1)</f>
        <v>1</v>
      </c>
      <c r="L458" s="6" t="str">
        <f t="array" ref="L458">INDEX('raw data'!A:A,B458-1,1)</f>
        <v>Ampelokipoi</v>
      </c>
      <c r="M458" s="9">
        <f t="shared" ca="1" si="0"/>
        <v>19.399999999999999</v>
      </c>
      <c r="N458" s="6" t="str">
        <f t="shared" si="1"/>
        <v>Louizis Riankour, Ampelokipoi, Athens</v>
      </c>
      <c r="O458" s="6" t="str">
        <f t="array" ref="O458">INDEX('raw data'!A:A,B458+12,1)</f>
        <v>Available 20 Jul 2025</v>
      </c>
      <c r="P458" s="17">
        <v>45858</v>
      </c>
      <c r="Q458">
        <f>_xlfn.XLOOKUP(A458, locations!A:A, locations!F:F, "NULL")</f>
        <v>37.992479899999999</v>
      </c>
      <c r="R458">
        <f>_xlfn.XLOOKUP(A458, locations!A:A, locations!G:G, "Not found")</f>
        <v>23.7634206</v>
      </c>
    </row>
    <row r="459" spans="1:18" ht="13">
      <c r="A459" s="11" t="s">
        <v>1603</v>
      </c>
      <c r="B459" s="11">
        <f>MATCH(A459,'raw data'!A:A,0)</f>
        <v>17977</v>
      </c>
      <c r="C459" s="21">
        <f t="array" ref="C459">INDEX('raw data'!A:A,B459+8,1)</f>
        <v>1060</v>
      </c>
      <c r="D459" s="7" t="str">
        <f t="array" ref="D459">INDEX('raw data'!A:A,B459+11,1)</f>
        <v>excl. utilities</v>
      </c>
      <c r="E459" s="7" t="str">
        <f t="array" ref="E459">INDEX('raw data'!A:A,B459-2,1)</f>
        <v>Parnassou III,</v>
      </c>
      <c r="F459" s="6" t="str">
        <f t="array" ref="F459">INDEX('raw data'!A:A,B459-1,1)</f>
        <v>Chalandri</v>
      </c>
      <c r="G459" s="6" t="str">
        <f t="array" ref="G459">INDEX('raw data'!A:A,B459+6,1)</f>
        <v>88 m²</v>
      </c>
      <c r="H459" s="25">
        <f ca="1">IFERROR(__xludf.DUMMYFUNCTION("split(G467,"" "")"),88)</f>
        <v>88</v>
      </c>
      <c r="I459" s="6" t="str">
        <f ca="1">IFERROR(__xludf.DUMMYFUNCTION("""COMPUTED_VALUE"""),"m²")</f>
        <v>m²</v>
      </c>
      <c r="J459" s="6">
        <f t="array" ref="J459">INDEX('raw data'!A:A,B459+4,1)</f>
        <v>2</v>
      </c>
      <c r="K459" s="25">
        <f t="array" ref="K459">INDEX('raw data'!A:A,B459+2,1)</f>
        <v>2</v>
      </c>
      <c r="L459" s="6" t="str">
        <f t="array" ref="L459">INDEX('raw data'!A:A,B459-1,1)</f>
        <v>Chalandri</v>
      </c>
      <c r="M459" s="9">
        <f t="shared" ca="1" si="0"/>
        <v>12.045454545454545</v>
      </c>
      <c r="N459" s="6" t="str">
        <f t="shared" si="1"/>
        <v>Parnassou III, Chalandri, Athens</v>
      </c>
      <c r="O459" s="6" t="str">
        <f t="array" ref="O459">INDEX('raw data'!A:A,B459+12,1)</f>
        <v>Available 20 Jul 2025</v>
      </c>
      <c r="P459" s="17">
        <v>45858</v>
      </c>
      <c r="Q459">
        <f>_xlfn.XLOOKUP(A459, locations!A:A, locations!F:F, "NULL")</f>
        <v>38.025914</v>
      </c>
      <c r="R459">
        <f>_xlfn.XLOOKUP(A459, locations!A:A, locations!G:G, "Not found")</f>
        <v>23.824596499999998</v>
      </c>
    </row>
    <row r="460" spans="1:18" ht="13">
      <c r="A460" s="11" t="s">
        <v>3529</v>
      </c>
      <c r="B460" s="11">
        <f>MATCH(A460,'raw data'!A:A,0)</f>
        <v>9850</v>
      </c>
      <c r="C460" s="21">
        <f t="array" ref="C460">INDEX('raw data'!A:A,B460+8,1)</f>
        <v>1440</v>
      </c>
      <c r="D460" s="7" t="str">
        <f t="array" ref="D460">INDEX('raw data'!A:A,B460+11,1)</f>
        <v>excl. utilities</v>
      </c>
      <c r="E460" s="7" t="str">
        <f t="array" ref="E460">INDEX('raw data'!A:A,B460-2,1)</f>
        <v>Siokou II,</v>
      </c>
      <c r="F460" s="6" t="str">
        <f t="array" ref="F460">INDEX('raw data'!A:A,B460-1,1)</f>
        <v>Agia Paraskevi</v>
      </c>
      <c r="G460" s="6" t="str">
        <f t="array" ref="G460">INDEX('raw data'!A:A,B460+6,1)</f>
        <v>110 m²</v>
      </c>
      <c r="H460" s="25">
        <f ca="1">IFERROR(__xludf.DUMMYFUNCTION("split(G468,"" "")"),110)</f>
        <v>110</v>
      </c>
      <c r="I460" s="6" t="str">
        <f ca="1">IFERROR(__xludf.DUMMYFUNCTION("""COMPUTED_VALUE"""),"m²")</f>
        <v>m²</v>
      </c>
      <c r="J460" s="6">
        <f t="array" ref="J460">INDEX('raw data'!A:A,B460+4,1)</f>
        <v>2</v>
      </c>
      <c r="K460" s="25">
        <f t="array" ref="K460">INDEX('raw data'!A:A,B460+2,1)</f>
        <v>3</v>
      </c>
      <c r="L460" s="6" t="str">
        <f t="array" ref="L460">INDEX('raw data'!A:A,B460-1,1)</f>
        <v>Agia Paraskevi</v>
      </c>
      <c r="M460" s="9">
        <f t="shared" ca="1" si="0"/>
        <v>13.090909090909092</v>
      </c>
      <c r="N460" s="6" t="str">
        <f t="shared" si="1"/>
        <v>Siokou II, Agia Paraskevi, Athens</v>
      </c>
      <c r="O460" s="6" t="str">
        <f t="array" ref="O460">INDEX('raw data'!A:A,B460+12,1)</f>
        <v>Available 20 Feb 2025</v>
      </c>
      <c r="P460" s="17">
        <v>45708</v>
      </c>
      <c r="Q460">
        <f>_xlfn.XLOOKUP(A460, locations!A:A, locations!F:F, "NULL")</f>
        <v>38.007529499999997</v>
      </c>
      <c r="R460">
        <f>_xlfn.XLOOKUP(A460, locations!A:A, locations!G:G, "Not found")</f>
        <v>23.817298900000001</v>
      </c>
    </row>
    <row r="461" spans="1:18" ht="13">
      <c r="A461" s="11" t="s">
        <v>1606</v>
      </c>
      <c r="B461" s="11">
        <f>MATCH(A461,'raw data'!A:A,0)</f>
        <v>22044</v>
      </c>
      <c r="C461" s="21">
        <f t="array" ref="C461">INDEX('raw data'!A:A,B461+8,1)</f>
        <v>1310</v>
      </c>
      <c r="D461" s="7" t="str">
        <f t="array" ref="D461">INDEX('raw data'!A:A,B461+11,1)</f>
        <v>excl. utilities</v>
      </c>
      <c r="E461" s="7" t="str">
        <f t="array" ref="E461">INDEX('raw data'!A:A,B461-2,1)</f>
        <v>Agamemnonos II,</v>
      </c>
      <c r="F461" s="6" t="str">
        <f t="array" ref="F461">INDEX('raw data'!A:A,B461-1,1)</f>
        <v>Cholargos</v>
      </c>
      <c r="G461" s="6" t="str">
        <f t="array" ref="G461">INDEX('raw data'!A:A,B461+6,1)</f>
        <v>85 m²</v>
      </c>
      <c r="H461" s="25">
        <f ca="1">IFERROR(__xludf.DUMMYFUNCTION("split(G469,"" "")"),85)</f>
        <v>85</v>
      </c>
      <c r="I461" s="6" t="str">
        <f ca="1">IFERROR(__xludf.DUMMYFUNCTION("""COMPUTED_VALUE"""),"m²")</f>
        <v>m²</v>
      </c>
      <c r="J461" s="6">
        <f t="array" ref="J461">INDEX('raw data'!A:A,B461+4,1)</f>
        <v>2</v>
      </c>
      <c r="K461" s="25">
        <f t="array" ref="K461">INDEX('raw data'!A:A,B461+2,1)</f>
        <v>2</v>
      </c>
      <c r="L461" s="6" t="str">
        <f t="array" ref="L461">INDEX('raw data'!A:A,B461-1,1)</f>
        <v>Cholargos</v>
      </c>
      <c r="M461" s="9">
        <f t="shared" ca="1" si="0"/>
        <v>15.411764705882353</v>
      </c>
      <c r="N461" s="6" t="str">
        <f t="shared" si="1"/>
        <v>Agamemnonos II, Cholargos, Athens</v>
      </c>
      <c r="O461" s="6" t="str">
        <f t="array" ref="O461">INDEX('raw data'!A:A,B461+12,1)</f>
        <v>Available 20 Dec 2025</v>
      </c>
      <c r="P461" s="17">
        <v>46011</v>
      </c>
      <c r="Q461">
        <f>_xlfn.XLOOKUP(A461, locations!A:A, locations!F:F, "NULL")</f>
        <v>38.004761199999997</v>
      </c>
      <c r="R461">
        <f>_xlfn.XLOOKUP(A461, locations!A:A, locations!G:G, "Not found")</f>
        <v>23.796340300000001</v>
      </c>
    </row>
    <row r="462" spans="1:18" ht="13">
      <c r="A462" s="11" t="s">
        <v>1609</v>
      </c>
      <c r="B462" s="11">
        <f>MATCH(A462,'raw data'!A:A,0)</f>
        <v>4468</v>
      </c>
      <c r="C462" s="21">
        <f t="array" ref="C462">INDEX('raw data'!A:A,B462+8,1)</f>
        <v>1260</v>
      </c>
      <c r="D462" s="7" t="str">
        <f t="array" ref="D462">INDEX('raw data'!A:A,B462+11,1)</f>
        <v>excl. utilities</v>
      </c>
      <c r="E462" s="7" t="str">
        <f t="array" ref="E462">INDEX('raw data'!A:A,B462-2,1)</f>
        <v>Iakinthou,</v>
      </c>
      <c r="F462" s="6" t="str">
        <f t="array" ref="F462">INDEX('raw data'!A:A,B462-1,1)</f>
        <v>Marousi</v>
      </c>
      <c r="G462" s="6" t="str">
        <f t="array" ref="G462">INDEX('raw data'!A:A,B462+6,1)</f>
        <v>85 m²</v>
      </c>
      <c r="H462" s="25">
        <f ca="1">IFERROR(__xludf.DUMMYFUNCTION("split(G470,"" "")"),85)</f>
        <v>85</v>
      </c>
      <c r="I462" s="6" t="str">
        <f ca="1">IFERROR(__xludf.DUMMYFUNCTION("""COMPUTED_VALUE"""),"m²")</f>
        <v>m²</v>
      </c>
      <c r="J462" s="6" t="str">
        <f t="array" ref="J462">INDEX('raw data'!A:A,B462+4,1)</f>
        <v>1, 1 WC</v>
      </c>
      <c r="K462" s="25">
        <f t="array" ref="K462">INDEX('raw data'!A:A,B462+2,1)</f>
        <v>2</v>
      </c>
      <c r="L462" s="6" t="str">
        <f t="array" ref="L462">INDEX('raw data'!A:A,B462-1,1)</f>
        <v>Marousi</v>
      </c>
      <c r="M462" s="9">
        <f t="shared" ca="1" si="0"/>
        <v>14.823529411764707</v>
      </c>
      <c r="N462" s="6" t="str">
        <f t="shared" si="1"/>
        <v>Iakinthou, Marousi, Athens</v>
      </c>
      <c r="O462" s="6" t="str">
        <f t="array" ref="O462">INDEX('raw data'!A:A,B462+12,1)</f>
        <v>Available 20 Dec 2024</v>
      </c>
      <c r="P462" s="17">
        <v>45646</v>
      </c>
      <c r="Q462">
        <f>_xlfn.XLOOKUP(A462, locations!A:A, locations!F:F, "NULL")</f>
        <v>38.029820100000002</v>
      </c>
      <c r="R462">
        <f>_xlfn.XLOOKUP(A462, locations!A:A, locations!G:G, "Not found")</f>
        <v>23.782217200000002</v>
      </c>
    </row>
    <row r="463" spans="1:18" ht="13">
      <c r="A463" s="11" t="s">
        <v>1612</v>
      </c>
      <c r="B463" s="11">
        <f>MATCH(A463,'raw data'!A:A,0)</f>
        <v>4485</v>
      </c>
      <c r="C463" s="21">
        <f t="array" ref="C463">INDEX('raw data'!A:A,B463+8,1)</f>
        <v>1260</v>
      </c>
      <c r="D463" s="7" t="str">
        <f t="array" ref="D463">INDEX('raw data'!A:A,B463+11,1)</f>
        <v>excl. utilities</v>
      </c>
      <c r="E463" s="7" t="str">
        <f t="array" ref="E463">INDEX('raw data'!A:A,B463-2,1)</f>
        <v>Dionisou XIV,</v>
      </c>
      <c r="F463" s="6" t="str">
        <f t="array" ref="F463">INDEX('raw data'!A:A,B463-1,1)</f>
        <v>Marousi</v>
      </c>
      <c r="G463" s="6" t="str">
        <f t="array" ref="G463">INDEX('raw data'!A:A,B463+6,1)</f>
        <v>90 m²</v>
      </c>
      <c r="H463" s="25">
        <f ca="1">IFERROR(__xludf.DUMMYFUNCTION("split(G471,"" "")"),90)</f>
        <v>90</v>
      </c>
      <c r="I463" s="6" t="str">
        <f ca="1">IFERROR(__xludf.DUMMYFUNCTION("""COMPUTED_VALUE"""),"m²")</f>
        <v>m²</v>
      </c>
      <c r="J463" s="6" t="str">
        <f t="array" ref="J463">INDEX('raw data'!A:A,B463+4,1)</f>
        <v>1, 1 WC</v>
      </c>
      <c r="K463" s="25">
        <f t="array" ref="K463">INDEX('raw data'!A:A,B463+2,1)</f>
        <v>2</v>
      </c>
      <c r="L463" s="6" t="str">
        <f t="array" ref="L463">INDEX('raw data'!A:A,B463-1,1)</f>
        <v>Marousi</v>
      </c>
      <c r="M463" s="9">
        <f t="shared" ca="1" si="0"/>
        <v>14</v>
      </c>
      <c r="N463" s="6" t="str">
        <f t="shared" si="1"/>
        <v>Dionisou XIV, Marousi, Athens</v>
      </c>
      <c r="O463" s="6" t="str">
        <f t="array" ref="O463">INDEX('raw data'!A:A,B463+12,1)</f>
        <v>Available 20 Dec 2024</v>
      </c>
      <c r="P463" s="17">
        <v>45646</v>
      </c>
      <c r="Q463">
        <f>_xlfn.XLOOKUP(A463, locations!A:A, locations!F:F, "NULL")</f>
        <v>38.047085000000003</v>
      </c>
      <c r="R463">
        <f>_xlfn.XLOOKUP(A463, locations!A:A, locations!G:G, "Not found")</f>
        <v>23.802480599999999</v>
      </c>
    </row>
    <row r="464" spans="1:18" ht="13">
      <c r="A464" s="11" t="s">
        <v>1615</v>
      </c>
      <c r="B464" s="11">
        <f>MATCH(A464,'raw data'!A:A,0)</f>
        <v>4451</v>
      </c>
      <c r="C464" s="21">
        <f t="array" ref="C464">INDEX('raw data'!A:A,B464+8,1)</f>
        <v>1310</v>
      </c>
      <c r="D464" s="7" t="str">
        <f t="array" ref="D464">INDEX('raw data'!A:A,B464+11,1)</f>
        <v>excl. utilities</v>
      </c>
      <c r="E464" s="7" t="str">
        <f t="array" ref="E464">INDEX('raw data'!A:A,B464-2,1)</f>
        <v>Dimitrakopoulou VII,</v>
      </c>
      <c r="F464" s="6" t="str">
        <f t="array" ref="F464">INDEX('raw data'!A:A,B464-1,1)</f>
        <v>Koukaki</v>
      </c>
      <c r="G464" s="6" t="str">
        <f t="array" ref="G464">INDEX('raw data'!A:A,B464+6,1)</f>
        <v>95 m²</v>
      </c>
      <c r="H464" s="25">
        <f ca="1">IFERROR(__xludf.DUMMYFUNCTION("split(G472,"" "")"),95)</f>
        <v>95</v>
      </c>
      <c r="I464" s="6" t="str">
        <f ca="1">IFERROR(__xludf.DUMMYFUNCTION("""COMPUTED_VALUE"""),"m²")</f>
        <v>m²</v>
      </c>
      <c r="J464" s="6">
        <f t="array" ref="J464">INDEX('raw data'!A:A,B464+4,1)</f>
        <v>1</v>
      </c>
      <c r="K464" s="25">
        <f t="array" ref="K464">INDEX('raw data'!A:A,B464+2,1)</f>
        <v>2</v>
      </c>
      <c r="L464" s="6" t="str">
        <f t="array" ref="L464">INDEX('raw data'!A:A,B464-1,1)</f>
        <v>Koukaki</v>
      </c>
      <c r="M464" s="9">
        <f t="shared" ca="1" si="0"/>
        <v>13.789473684210526</v>
      </c>
      <c r="N464" s="6" t="str">
        <f t="shared" si="1"/>
        <v>Dimitrakopoulou VII, Koukaki, Athens</v>
      </c>
      <c r="O464" s="6" t="str">
        <f t="array" ref="O464">INDEX('raw data'!A:A,B464+12,1)</f>
        <v>Available 20 Dec 2024</v>
      </c>
      <c r="P464" s="17">
        <v>45646</v>
      </c>
      <c r="Q464">
        <f>_xlfn.XLOOKUP(A464, locations!A:A, locations!F:F, "NULL")</f>
        <v>37.964474199999998</v>
      </c>
      <c r="R464">
        <f>_xlfn.XLOOKUP(A464, locations!A:A, locations!G:G, "Not found")</f>
        <v>23.724357300000001</v>
      </c>
    </row>
    <row r="465" spans="1:18" ht="13">
      <c r="A465" s="11" t="s">
        <v>389</v>
      </c>
      <c r="B465" s="11">
        <f>MATCH(A465,'raw data'!A:A,0)</f>
        <v>13148</v>
      </c>
      <c r="C465" s="21">
        <f t="array" ref="C465">INDEX('raw data'!A:A,B465+8,1)</f>
        <v>800</v>
      </c>
      <c r="D465" s="7" t="str">
        <f t="array" ref="D465">INDEX('raw data'!A:A,B465+11,1)</f>
        <v>excl. utilities</v>
      </c>
      <c r="E465" s="7" t="str">
        <f t="array" ref="E465">INDEX('raw data'!A:A,B465-2,1)</f>
        <v>Davaki IV,</v>
      </c>
      <c r="F465" s="6" t="str">
        <f t="array" ref="F465">INDEX('raw data'!A:A,B465-1,1)</f>
        <v>Alimos</v>
      </c>
      <c r="G465" s="6" t="str">
        <f t="array" ref="G465">INDEX('raw data'!A:A,B465+6,1)</f>
        <v>50 m²</v>
      </c>
      <c r="H465" s="25">
        <f ca="1">IFERROR(__xludf.DUMMYFUNCTION("split(G473,"" "")"),50)</f>
        <v>50</v>
      </c>
      <c r="I465" s="6" t="str">
        <f ca="1">IFERROR(__xludf.DUMMYFUNCTION("""COMPUTED_VALUE"""),"m²")</f>
        <v>m²</v>
      </c>
      <c r="J465" s="6">
        <f t="array" ref="J465">INDEX('raw data'!A:A,B465+4,1)</f>
        <v>1</v>
      </c>
      <c r="K465" s="25">
        <f t="array" ref="K465">INDEX('raw data'!A:A,B465+2,1)</f>
        <v>1</v>
      </c>
      <c r="L465" s="6" t="str">
        <f t="array" ref="L465">INDEX('raw data'!A:A,B465-1,1)</f>
        <v>Alimos</v>
      </c>
      <c r="M465" s="9">
        <f t="shared" ca="1" si="0"/>
        <v>16</v>
      </c>
      <c r="N465" s="6" t="str">
        <f t="shared" si="1"/>
        <v>Davaki IV, Alimos, Athens</v>
      </c>
      <c r="O465" s="6" t="str">
        <f t="array" ref="O465">INDEX('raw data'!A:A,B465+12,1)</f>
        <v>Available 20 Apr 2025</v>
      </c>
      <c r="P465" s="17">
        <v>45767</v>
      </c>
      <c r="Q465">
        <f>_xlfn.XLOOKUP(A465, locations!A:A, locations!F:F, "NULL")</f>
        <v>37.917415200000001</v>
      </c>
      <c r="R465">
        <f>_xlfn.XLOOKUP(A465, locations!A:A, locations!G:G, "Not found")</f>
        <v>23.7084343</v>
      </c>
    </row>
    <row r="466" spans="1:18" ht="13">
      <c r="A466" s="11" t="s">
        <v>1618</v>
      </c>
      <c r="B466" s="11">
        <f>MATCH(A466,'raw data'!A:A,0)</f>
        <v>13182</v>
      </c>
      <c r="C466" s="21">
        <f t="array" ref="C466">INDEX('raw data'!A:A,B466+8,1)</f>
        <v>1270</v>
      </c>
      <c r="D466" s="7" t="str">
        <f t="array" ref="D466">INDEX('raw data'!A:A,B466+11,1)</f>
        <v>excl. utilities</v>
      </c>
      <c r="E466" s="7" t="str">
        <f t="array" ref="E466">INDEX('raw data'!A:A,B466-2,1)</f>
        <v>Stratigou Lekka,</v>
      </c>
      <c r="F466" s="6" t="str">
        <f t="array" ref="F466">INDEX('raw data'!A:A,B466-1,1)</f>
        <v>Marousi</v>
      </c>
      <c r="G466" s="6" t="str">
        <f t="array" ref="G466">INDEX('raw data'!A:A,B466+6,1)</f>
        <v>100 m²</v>
      </c>
      <c r="H466" s="25">
        <f ca="1">IFERROR(__xludf.DUMMYFUNCTION("split(G474,"" "")"),100)</f>
        <v>100</v>
      </c>
      <c r="I466" s="6" t="str">
        <f ca="1">IFERROR(__xludf.DUMMYFUNCTION("""COMPUTED_VALUE"""),"m²")</f>
        <v>m²</v>
      </c>
      <c r="J466" s="6" t="str">
        <f t="array" ref="J466">INDEX('raw data'!A:A,B466+4,1)</f>
        <v>1, 1 WC</v>
      </c>
      <c r="K466" s="25">
        <f t="array" ref="K466">INDEX('raw data'!A:A,B466+2,1)</f>
        <v>2</v>
      </c>
      <c r="L466" s="6" t="str">
        <f t="array" ref="L466">INDEX('raw data'!A:A,B466-1,1)</f>
        <v>Marousi</v>
      </c>
      <c r="M466" s="9">
        <f t="shared" ca="1" si="0"/>
        <v>12.7</v>
      </c>
      <c r="N466" s="6" t="str">
        <f t="shared" si="1"/>
        <v>Stratigou Lekka, Marousi, Athens</v>
      </c>
      <c r="O466" s="6" t="str">
        <f t="array" ref="O466">INDEX('raw data'!A:A,B466+12,1)</f>
        <v>Available 20 Apr 2025</v>
      </c>
      <c r="P466" s="17">
        <v>45767</v>
      </c>
      <c r="Q466">
        <f>_xlfn.XLOOKUP(A466, locations!A:A, locations!F:F, "NULL")</f>
        <v>38.054123400000002</v>
      </c>
      <c r="R466">
        <f>_xlfn.XLOOKUP(A466, locations!A:A, locations!G:G, "Not found")</f>
        <v>23.7978545</v>
      </c>
    </row>
    <row r="467" spans="1:18" ht="13">
      <c r="A467" s="11" t="s">
        <v>3532</v>
      </c>
      <c r="B467" s="11">
        <f>MATCH(A467,'raw data'!A:A,0)</f>
        <v>13199</v>
      </c>
      <c r="C467" s="21">
        <f t="array" ref="C467">INDEX('raw data'!A:A,B467+8,1)</f>
        <v>1300</v>
      </c>
      <c r="D467" s="7" t="str">
        <f t="array" ref="D467">INDEX('raw data'!A:A,B467+11,1)</f>
        <v>excl. utilities</v>
      </c>
      <c r="E467" s="7" t="str">
        <f t="array" ref="E467">INDEX('raw data'!A:A,B467-2,1)</f>
        <v>Antigonis II,</v>
      </c>
      <c r="F467" s="6" t="str">
        <f t="array" ref="F467">INDEX('raw data'!A:A,B467-1,1)</f>
        <v>Chalandri</v>
      </c>
      <c r="G467" s="6" t="str">
        <f t="array" ref="G467">INDEX('raw data'!A:A,B467+6,1)</f>
        <v>116 m²</v>
      </c>
      <c r="H467" s="25">
        <f ca="1">IFERROR(__xludf.DUMMYFUNCTION("split(G475,"" "")"),116)</f>
        <v>116</v>
      </c>
      <c r="I467" s="6" t="str">
        <f ca="1">IFERROR(__xludf.DUMMYFUNCTION("""COMPUTED_VALUE"""),"m²")</f>
        <v>m²</v>
      </c>
      <c r="J467" s="6" t="str">
        <f t="array" ref="J467">INDEX('raw data'!A:A,B467+4,1)</f>
        <v>1, 1 WC</v>
      </c>
      <c r="K467" s="25">
        <f t="array" ref="K467">INDEX('raw data'!A:A,B467+2,1)</f>
        <v>3</v>
      </c>
      <c r="L467" s="6" t="str">
        <f t="array" ref="L467">INDEX('raw data'!A:A,B467-1,1)</f>
        <v>Chalandri</v>
      </c>
      <c r="M467" s="9">
        <f t="shared" ca="1" si="0"/>
        <v>11.206896551724139</v>
      </c>
      <c r="N467" s="6" t="str">
        <f t="shared" si="1"/>
        <v>Antigonis II, Chalandri, Athens</v>
      </c>
      <c r="O467" s="6" t="str">
        <f t="array" ref="O467">INDEX('raw data'!A:A,B467+12,1)</f>
        <v>Available 20 Apr 2025</v>
      </c>
      <c r="P467" s="17">
        <v>45767</v>
      </c>
      <c r="Q467">
        <f>_xlfn.XLOOKUP(A467, locations!A:A, locations!F:F, "NULL")</f>
        <v>38.0139578</v>
      </c>
      <c r="R467">
        <f>_xlfn.XLOOKUP(A467, locations!A:A, locations!G:G, "Not found")</f>
        <v>23.805120299999999</v>
      </c>
    </row>
    <row r="468" spans="1:18" ht="13">
      <c r="A468" s="11" t="s">
        <v>1621</v>
      </c>
      <c r="B468" s="11">
        <f>MATCH(A468,'raw data'!A:A,0)</f>
        <v>13165</v>
      </c>
      <c r="C468" s="21">
        <f t="array" ref="C468">INDEX('raw data'!A:A,B468+8,1)</f>
        <v>1350</v>
      </c>
      <c r="D468" s="7" t="str">
        <f t="array" ref="D468">INDEX('raw data'!A:A,B468+11,1)</f>
        <v>excl. utilities</v>
      </c>
      <c r="E468" s="7" t="str">
        <f t="array" ref="E468">INDEX('raw data'!A:A,B468-2,1)</f>
        <v>Kallipoleos VI,</v>
      </c>
      <c r="F468" s="6" t="str">
        <f t="array" ref="F468">INDEX('raw data'!A:A,B468-1,1)</f>
        <v>Elliniko</v>
      </c>
      <c r="G468" s="6" t="str">
        <f t="array" ref="G468">INDEX('raw data'!A:A,B468+6,1)</f>
        <v>124 m²</v>
      </c>
      <c r="H468" s="25">
        <f ca="1">IFERROR(__xludf.DUMMYFUNCTION("split(G476,"" "")"),124)</f>
        <v>124</v>
      </c>
      <c r="I468" s="6" t="str">
        <f ca="1">IFERROR(__xludf.DUMMYFUNCTION("""COMPUTED_VALUE"""),"m²")</f>
        <v>m²</v>
      </c>
      <c r="J468" s="6" t="str">
        <f t="array" ref="J468">INDEX('raw data'!A:A,B468+4,1)</f>
        <v>1, 1 WC</v>
      </c>
      <c r="K468" s="25">
        <f t="array" ref="K468">INDEX('raw data'!A:A,B468+2,1)</f>
        <v>2</v>
      </c>
      <c r="L468" s="6" t="str">
        <f t="array" ref="L468">INDEX('raw data'!A:A,B468-1,1)</f>
        <v>Elliniko</v>
      </c>
      <c r="M468" s="9">
        <f t="shared" ca="1" si="0"/>
        <v>10.887096774193548</v>
      </c>
      <c r="N468" s="6" t="str">
        <f t="shared" si="1"/>
        <v>Kallipoleos VI, Elliniko, Athens</v>
      </c>
      <c r="O468" s="6" t="str">
        <f t="array" ref="O468">INDEX('raw data'!A:A,B468+12,1)</f>
        <v>Available 20 Apr 2025</v>
      </c>
      <c r="P468" s="17">
        <v>45767</v>
      </c>
      <c r="Q468">
        <f>_xlfn.XLOOKUP(A468, locations!A:A, locations!F:F, "NULL")</f>
        <v>37.892577699999997</v>
      </c>
      <c r="R468">
        <f>_xlfn.XLOOKUP(A468, locations!A:A, locations!G:G, "Not found")</f>
        <v>23.749866699999998</v>
      </c>
    </row>
    <row r="469" spans="1:18" ht="13">
      <c r="A469" s="11" t="s">
        <v>3535</v>
      </c>
      <c r="B469" s="11">
        <f>MATCH(A469,'raw data'!A:A,0)</f>
        <v>13216</v>
      </c>
      <c r="C469" s="21">
        <f t="array" ref="C469">INDEX('raw data'!A:A,B469+8,1)</f>
        <v>2010</v>
      </c>
      <c r="D469" s="7" t="str">
        <f t="array" ref="D469">INDEX('raw data'!A:A,B469+11,1)</f>
        <v>excl. utilities</v>
      </c>
      <c r="E469" s="7" t="str">
        <f t="array" ref="E469">INDEX('raw data'!A:A,B469-2,1)</f>
        <v>Fokilidou III,</v>
      </c>
      <c r="F469" s="6" t="str">
        <f t="array" ref="F469">INDEX('raw data'!A:A,B469-1,1)</f>
        <v>Kolonaki</v>
      </c>
      <c r="G469" s="6" t="str">
        <f t="array" ref="G469">INDEX('raw data'!A:A,B469+6,1)</f>
        <v>115 m²</v>
      </c>
      <c r="H469" s="25">
        <f ca="1">IFERROR(__xludf.DUMMYFUNCTION("split(G477,"" "")"),115)</f>
        <v>115</v>
      </c>
      <c r="I469" s="6" t="str">
        <f ca="1">IFERROR(__xludf.DUMMYFUNCTION("""COMPUTED_VALUE"""),"m²")</f>
        <v>m²</v>
      </c>
      <c r="J469" s="6" t="str">
        <f t="array" ref="J469">INDEX('raw data'!A:A,B469+4,1)</f>
        <v>1, 1 WC</v>
      </c>
      <c r="K469" s="25">
        <f t="array" ref="K469">INDEX('raw data'!A:A,B469+2,1)</f>
        <v>3</v>
      </c>
      <c r="L469" s="6" t="str">
        <f t="array" ref="L469">INDEX('raw data'!A:A,B469-1,1)</f>
        <v>Kolonaki</v>
      </c>
      <c r="M469" s="9">
        <f t="shared" ca="1" si="0"/>
        <v>17.478260869565219</v>
      </c>
      <c r="N469" s="6" t="str">
        <f t="shared" si="1"/>
        <v>Fokilidou III, Kolonaki, Athens</v>
      </c>
      <c r="O469" s="6" t="str">
        <f t="array" ref="O469">INDEX('raw data'!A:A,B469+12,1)</f>
        <v>Available 20 Apr 2025</v>
      </c>
      <c r="P469" s="17">
        <v>45767</v>
      </c>
      <c r="Q469">
        <f>_xlfn.XLOOKUP(A469, locations!A:A, locations!F:F, "NULL")</f>
        <v>37.979504200000001</v>
      </c>
      <c r="R469">
        <f>_xlfn.XLOOKUP(A469, locations!A:A, locations!G:G, "Not found")</f>
        <v>23.740592800000002</v>
      </c>
    </row>
    <row r="470" spans="1:18" ht="13">
      <c r="A470" s="11" t="s">
        <v>392</v>
      </c>
      <c r="B470" s="11">
        <f>MATCH(A470,'raw data'!A:A,0)</f>
        <v>20257</v>
      </c>
      <c r="C470" s="21">
        <f t="array" ref="C470">INDEX('raw data'!A:A,B470+8,1)</f>
        <v>880</v>
      </c>
      <c r="D470" s="7" t="str">
        <f t="array" ref="D470">INDEX('raw data'!A:A,B470+11,1)</f>
        <v>excl. utilities</v>
      </c>
      <c r="E470" s="7" t="str">
        <f t="array" ref="E470">INDEX('raw data'!A:A,B470-2,1)</f>
        <v>Ellis,</v>
      </c>
      <c r="F470" s="6" t="str">
        <f t="array" ref="F470">INDEX('raw data'!A:A,B470-1,1)</f>
        <v>Alimos</v>
      </c>
      <c r="G470" s="6" t="str">
        <f t="array" ref="G470">INDEX('raw data'!A:A,B470+6,1)</f>
        <v>58 m²</v>
      </c>
      <c r="H470" s="25">
        <f ca="1">IFERROR(__xludf.DUMMYFUNCTION("split(G478,"" "")"),58)</f>
        <v>58</v>
      </c>
      <c r="I470" s="6" t="str">
        <f ca="1">IFERROR(__xludf.DUMMYFUNCTION("""COMPUTED_VALUE"""),"m²")</f>
        <v>m²</v>
      </c>
      <c r="J470" s="6">
        <f t="array" ref="J470">INDEX('raw data'!A:A,B470+4,1)</f>
        <v>1</v>
      </c>
      <c r="K470" s="25">
        <f t="array" ref="K470">INDEX('raw data'!A:A,B470+2,1)</f>
        <v>1</v>
      </c>
      <c r="L470" s="6" t="str">
        <f t="array" ref="L470">INDEX('raw data'!A:A,B470-1,1)</f>
        <v>Alimos</v>
      </c>
      <c r="M470" s="9">
        <f t="shared" ca="1" si="0"/>
        <v>15.172413793103448</v>
      </c>
      <c r="N470" s="6" t="str">
        <f t="shared" si="1"/>
        <v>Ellis, Alimos, Athens</v>
      </c>
      <c r="O470" s="6" t="str">
        <f t="array" ref="O470">INDEX('raw data'!A:A,B470+12,1)</f>
        <v>Available 19 Sep 2025</v>
      </c>
      <c r="P470" s="17">
        <v>45919</v>
      </c>
      <c r="Q470">
        <f>_xlfn.XLOOKUP(A470, locations!A:A, locations!F:F, "NULL")</f>
        <v>37.919483800000002</v>
      </c>
      <c r="R470">
        <f>_xlfn.XLOOKUP(A470, locations!A:A, locations!G:G, "Not found")</f>
        <v>23.703010299999999</v>
      </c>
    </row>
    <row r="471" spans="1:18" ht="13">
      <c r="A471" s="11" t="s">
        <v>395</v>
      </c>
      <c r="B471" s="11">
        <f>MATCH(A471,'raw data'!A:A,0)</f>
        <v>20960</v>
      </c>
      <c r="C471" s="21">
        <f t="array" ref="C471">INDEX('raw data'!A:A,B471+8,1)</f>
        <v>1040</v>
      </c>
      <c r="D471" s="7" t="str">
        <f t="array" ref="D471">INDEX('raw data'!A:A,B471+11,1)</f>
        <v>excl. utilities</v>
      </c>
      <c r="E471" s="7" t="str">
        <f t="array" ref="E471">INDEX('raw data'!A:A,B471-2,1)</f>
        <v>Chaimanta,</v>
      </c>
      <c r="F471" s="6" t="str">
        <f t="array" ref="F471">INDEX('raw data'!A:A,B471-1,1)</f>
        <v>Chalandri</v>
      </c>
      <c r="G471" s="6" t="str">
        <f t="array" ref="G471">INDEX('raw data'!A:A,B471+6,1)</f>
        <v>55 m²</v>
      </c>
      <c r="H471" s="25">
        <f ca="1">IFERROR(__xludf.DUMMYFUNCTION("split(G479,"" "")"),55)</f>
        <v>55</v>
      </c>
      <c r="I471" s="6" t="str">
        <f ca="1">IFERROR(__xludf.DUMMYFUNCTION("""COMPUTED_VALUE"""),"m²")</f>
        <v>m²</v>
      </c>
      <c r="J471" s="6">
        <f t="array" ref="J471">INDEX('raw data'!A:A,B471+4,1)</f>
        <v>1</v>
      </c>
      <c r="K471" s="25">
        <f t="array" ref="K471">INDEX('raw data'!A:A,B471+2,1)</f>
        <v>1</v>
      </c>
      <c r="L471" s="6" t="str">
        <f t="array" ref="L471">INDEX('raw data'!A:A,B471-1,1)</f>
        <v>Chalandri</v>
      </c>
      <c r="M471" s="9">
        <f t="shared" ca="1" si="0"/>
        <v>18.90909090909091</v>
      </c>
      <c r="N471" s="6" t="str">
        <f t="shared" si="1"/>
        <v>Chaimanta, Chalandri, Athens</v>
      </c>
      <c r="O471" s="6" t="str">
        <f t="array" ref="O471">INDEX('raw data'!A:A,B471+12,1)</f>
        <v>Available 19 Oct 2025</v>
      </c>
      <c r="P471" s="17">
        <v>45949</v>
      </c>
      <c r="Q471">
        <f>_xlfn.XLOOKUP(A471, locations!A:A, locations!F:F, "NULL")</f>
        <v>38.021023499999998</v>
      </c>
      <c r="R471">
        <f>_xlfn.XLOOKUP(A471, locations!A:A, locations!G:G, "Not found")</f>
        <v>23.801715999999999</v>
      </c>
    </row>
    <row r="472" spans="1:18" ht="13">
      <c r="A472" s="11" t="s">
        <v>3538</v>
      </c>
      <c r="B472" s="11">
        <f>MATCH(A472,'raw data'!A:A,0)</f>
        <v>20977</v>
      </c>
      <c r="C472" s="21">
        <f t="array" ref="C472">INDEX('raw data'!A:A,B472+8,1)</f>
        <v>1530</v>
      </c>
      <c r="D472" s="7" t="str">
        <f t="array" ref="D472">INDEX('raw data'!A:A,B472+11,1)</f>
        <v>excl. utilities</v>
      </c>
      <c r="E472" s="7" t="str">
        <f t="array" ref="E472">INDEX('raw data'!A:A,B472-2,1)</f>
        <v>Vernardou I,</v>
      </c>
      <c r="F472" s="6" t="str">
        <f t="array" ref="F472">INDEX('raw data'!A:A,B472-1,1)</f>
        <v>Vrilissia</v>
      </c>
      <c r="G472" s="6" t="str">
        <f t="array" ref="G472">INDEX('raw data'!A:A,B472+6,1)</f>
        <v>110 m²</v>
      </c>
      <c r="H472" s="25">
        <f ca="1">IFERROR(__xludf.DUMMYFUNCTION("split(G480,"" "")"),110)</f>
        <v>110</v>
      </c>
      <c r="I472" s="6" t="str">
        <f ca="1">IFERROR(__xludf.DUMMYFUNCTION("""COMPUTED_VALUE"""),"m²")</f>
        <v>m²</v>
      </c>
      <c r="J472" s="6">
        <f t="array" ref="J472">INDEX('raw data'!A:A,B472+4,1)</f>
        <v>2</v>
      </c>
      <c r="K472" s="25">
        <f t="array" ref="K472">INDEX('raw data'!A:A,B472+2,1)</f>
        <v>3</v>
      </c>
      <c r="L472" s="6" t="str">
        <f t="array" ref="L472">INDEX('raw data'!A:A,B472-1,1)</f>
        <v>Vrilissia</v>
      </c>
      <c r="M472" s="9">
        <f t="shared" ca="1" si="0"/>
        <v>13.909090909090908</v>
      </c>
      <c r="N472" s="6" t="str">
        <f t="shared" si="1"/>
        <v>Vernardou I, Vrilissia, Athens</v>
      </c>
      <c r="O472" s="6" t="str">
        <f t="array" ref="O472">INDEX('raw data'!A:A,B472+12,1)</f>
        <v>Available 19 Oct 2025</v>
      </c>
      <c r="P472" s="17">
        <v>45949</v>
      </c>
      <c r="Q472">
        <f>_xlfn.XLOOKUP(A472, locations!A:A, locations!F:F, "NULL")</f>
        <v>38.034660799999997</v>
      </c>
      <c r="R472">
        <f>_xlfn.XLOOKUP(A472, locations!A:A, locations!G:G, "Not found")</f>
        <v>23.8308663</v>
      </c>
    </row>
    <row r="473" spans="1:18" ht="13">
      <c r="A473" s="11" t="s">
        <v>1624</v>
      </c>
      <c r="B473" s="11">
        <f>MATCH(A473,'raw data'!A:A,0)</f>
        <v>21656</v>
      </c>
      <c r="C473" s="21">
        <f t="array" ref="C473">INDEX('raw data'!A:A,B473+8,1)</f>
        <v>1340</v>
      </c>
      <c r="D473" s="7" t="str">
        <f t="array" ref="D473">INDEX('raw data'!A:A,B473+11,1)</f>
        <v>excl. utilities</v>
      </c>
      <c r="E473" s="7" t="str">
        <f t="array" ref="E473">INDEX('raw data'!A:A,B473-2,1)</f>
        <v>Atlantos II,</v>
      </c>
      <c r="F473" s="6" t="str">
        <f t="array" ref="F473">INDEX('raw data'!A:A,B473-1,1)</f>
        <v>Palaio Faliro</v>
      </c>
      <c r="G473" s="6" t="str">
        <f t="array" ref="G473">INDEX('raw data'!A:A,B473+6,1)</f>
        <v>100 m²</v>
      </c>
      <c r="H473" s="25">
        <f ca="1">IFERROR(__xludf.DUMMYFUNCTION("split(G481,"" "")"),100)</f>
        <v>100</v>
      </c>
      <c r="I473" s="6" t="str">
        <f ca="1">IFERROR(__xludf.DUMMYFUNCTION("""COMPUTED_VALUE"""),"m²")</f>
        <v>m²</v>
      </c>
      <c r="J473" s="6" t="str">
        <f t="array" ref="J473">INDEX('raw data'!A:A,B473+4,1)</f>
        <v>1, 1 WC</v>
      </c>
      <c r="K473" s="25">
        <f t="array" ref="K473">INDEX('raw data'!A:A,B473+2,1)</f>
        <v>2</v>
      </c>
      <c r="L473" s="6" t="str">
        <f t="array" ref="L473">INDEX('raw data'!A:A,B473-1,1)</f>
        <v>Palaio Faliro</v>
      </c>
      <c r="M473" s="9">
        <f t="shared" ca="1" si="0"/>
        <v>13.4</v>
      </c>
      <c r="N473" s="6" t="str">
        <f t="shared" si="1"/>
        <v>Atlantos II, Palaio Faliro, Athens</v>
      </c>
      <c r="O473" s="6" t="str">
        <f t="array" ref="O473">INDEX('raw data'!A:A,B473+12,1)</f>
        <v>Available 19 Nov 2025</v>
      </c>
      <c r="P473" s="17">
        <v>45980</v>
      </c>
      <c r="Q473">
        <f>_xlfn.XLOOKUP(A473, locations!A:A, locations!F:F, "NULL")</f>
        <v>37.930161300000002</v>
      </c>
      <c r="R473">
        <f>_xlfn.XLOOKUP(A473, locations!A:A, locations!G:G, "Not found")</f>
        <v>23.691233799999999</v>
      </c>
    </row>
    <row r="474" spans="1:18" ht="13">
      <c r="A474" s="11" t="s">
        <v>398</v>
      </c>
      <c r="B474" s="11">
        <f>MATCH(A474,'raw data'!A:A,0)</f>
        <v>2391</v>
      </c>
      <c r="C474" s="21">
        <f t="array" ref="C474">INDEX('raw data'!A:A,B474+8,1)</f>
        <v>960</v>
      </c>
      <c r="D474" s="7" t="str">
        <f t="array" ref="D474">INDEX('raw data'!A:A,B474+11,1)</f>
        <v>excl. utilities</v>
      </c>
      <c r="E474" s="7" t="str">
        <f t="array" ref="E474">INDEX('raw data'!A:A,B474-2,1)</f>
        <v>Thespidos,</v>
      </c>
      <c r="F474" s="6" t="str">
        <f t="array" ref="F474">INDEX('raw data'!A:A,B474-1,1)</f>
        <v>Marousi</v>
      </c>
      <c r="G474" s="6" t="str">
        <f t="array" ref="G474">INDEX('raw data'!A:A,B474+6,1)</f>
        <v>85 m²</v>
      </c>
      <c r="H474" s="25">
        <f ca="1">IFERROR(__xludf.DUMMYFUNCTION("split(G482,"" "")"),85)</f>
        <v>85</v>
      </c>
      <c r="I474" s="6" t="str">
        <f ca="1">IFERROR(__xludf.DUMMYFUNCTION("""COMPUTED_VALUE"""),"m²")</f>
        <v>m²</v>
      </c>
      <c r="J474" s="6">
        <f t="array" ref="J474">INDEX('raw data'!A:A,B474+4,1)</f>
        <v>2</v>
      </c>
      <c r="K474" s="25">
        <f t="array" ref="K474">INDEX('raw data'!A:A,B474+2,1)</f>
        <v>1</v>
      </c>
      <c r="L474" s="6" t="str">
        <f t="array" ref="L474">INDEX('raw data'!A:A,B474-1,1)</f>
        <v>Marousi</v>
      </c>
      <c r="M474" s="9">
        <f t="shared" ca="1" si="0"/>
        <v>11.294117647058824</v>
      </c>
      <c r="N474" s="6" t="str">
        <f t="shared" si="1"/>
        <v>Thespidos, Marousi, Athens</v>
      </c>
      <c r="O474" s="6" t="str">
        <f t="array" ref="O474">INDEX('raw data'!A:A,B474+12,1)</f>
        <v>Available 19 Nov 2024</v>
      </c>
      <c r="P474" s="17">
        <v>45615</v>
      </c>
      <c r="Q474">
        <f>_xlfn.XLOOKUP(A474, locations!A:A, locations!F:F, "NULL")</f>
        <v>38.056331399999998</v>
      </c>
      <c r="R474">
        <f>_xlfn.XLOOKUP(A474, locations!A:A, locations!G:G, "Not found")</f>
        <v>23.8128764</v>
      </c>
    </row>
    <row r="475" spans="1:18" ht="13">
      <c r="A475" s="11" t="s">
        <v>1627</v>
      </c>
      <c r="B475" s="11">
        <f>MATCH(A475,'raw data'!A:A,0)</f>
        <v>2408</v>
      </c>
      <c r="C475" s="21">
        <f t="array" ref="C475">INDEX('raw data'!A:A,B475+8,1)</f>
        <v>1040</v>
      </c>
      <c r="D475" s="7" t="str">
        <f t="array" ref="D475">INDEX('raw data'!A:A,B475+11,1)</f>
        <v>excl. utilities</v>
      </c>
      <c r="E475" s="7" t="str">
        <f t="array" ref="E475">INDEX('raw data'!A:A,B475-2,1)</f>
        <v>Salaminos II,</v>
      </c>
      <c r="F475" s="6" t="str">
        <f t="array" ref="F475">INDEX('raw data'!A:A,B475-1,1)</f>
        <v>Vrilissia</v>
      </c>
      <c r="G475" s="6" t="str">
        <f t="array" ref="G475">INDEX('raw data'!A:A,B475+6,1)</f>
        <v>67 m²</v>
      </c>
      <c r="H475" s="25">
        <f ca="1">IFERROR(__xludf.DUMMYFUNCTION("split(G483,"" "")"),67)</f>
        <v>67</v>
      </c>
      <c r="I475" s="6" t="str">
        <f ca="1">IFERROR(__xludf.DUMMYFUNCTION("""COMPUTED_VALUE"""),"m²")</f>
        <v>m²</v>
      </c>
      <c r="J475" s="6">
        <f t="array" ref="J475">INDEX('raw data'!A:A,B475+4,1)</f>
        <v>1</v>
      </c>
      <c r="K475" s="25">
        <f t="array" ref="K475">INDEX('raw data'!A:A,B475+2,1)</f>
        <v>2</v>
      </c>
      <c r="L475" s="6" t="str">
        <f t="array" ref="L475">INDEX('raw data'!A:A,B475-1,1)</f>
        <v>Vrilissia</v>
      </c>
      <c r="M475" s="9">
        <f t="shared" ca="1" si="0"/>
        <v>15.522388059701493</v>
      </c>
      <c r="N475" s="6" t="str">
        <f t="shared" si="1"/>
        <v>Salaminos II, Vrilissia, Athens</v>
      </c>
      <c r="O475" s="6" t="str">
        <f t="array" ref="O475">INDEX('raw data'!A:A,B475+12,1)</f>
        <v>Available 19 Nov 2024</v>
      </c>
      <c r="P475" s="17">
        <v>45615</v>
      </c>
      <c r="Q475">
        <f>_xlfn.XLOOKUP(A475, locations!A:A, locations!F:F, "NULL")</f>
        <v>38.037735300000001</v>
      </c>
      <c r="R475">
        <f>_xlfn.XLOOKUP(A475, locations!A:A, locations!G:G, "Not found")</f>
        <v>23.837652200000001</v>
      </c>
    </row>
    <row r="476" spans="1:18" ht="13">
      <c r="A476" s="11" t="s">
        <v>3541</v>
      </c>
      <c r="B476" s="11">
        <f>MATCH(A476,'raw data'!A:A,0)</f>
        <v>2442</v>
      </c>
      <c r="C476" s="21">
        <f t="array" ref="C476">INDEX('raw data'!A:A,B476+8,1)</f>
        <v>1300</v>
      </c>
      <c r="D476" s="7" t="str">
        <f t="array" ref="D476">INDEX('raw data'!A:A,B476+11,1)</f>
        <v>excl. utilities</v>
      </c>
      <c r="E476" s="7" t="str">
        <f t="array" ref="E476">INDEX('raw data'!A:A,B476-2,1)</f>
        <v>Agias Eleousis III,</v>
      </c>
      <c r="F476" s="6" t="str">
        <f t="array" ref="F476">INDEX('raw data'!A:A,B476-1,1)</f>
        <v>Marousi</v>
      </c>
      <c r="G476" s="6" t="str">
        <f t="array" ref="G476">INDEX('raw data'!A:A,B476+6,1)</f>
        <v>100 m²</v>
      </c>
      <c r="H476" s="25">
        <f ca="1">IFERROR(__xludf.DUMMYFUNCTION("split(G484,"" "")"),100)</f>
        <v>100</v>
      </c>
      <c r="I476" s="6" t="str">
        <f ca="1">IFERROR(__xludf.DUMMYFUNCTION("""COMPUTED_VALUE"""),"m²")</f>
        <v>m²</v>
      </c>
      <c r="J476" s="6" t="str">
        <f t="array" ref="J476">INDEX('raw data'!A:A,B476+4,1)</f>
        <v>1, 1 WC</v>
      </c>
      <c r="K476" s="25">
        <f t="array" ref="K476">INDEX('raw data'!A:A,B476+2,1)</f>
        <v>3</v>
      </c>
      <c r="L476" s="6" t="str">
        <f t="array" ref="L476">INDEX('raw data'!A:A,B476-1,1)</f>
        <v>Marousi</v>
      </c>
      <c r="M476" s="9">
        <f t="shared" ca="1" si="0"/>
        <v>13</v>
      </c>
      <c r="N476" s="6" t="str">
        <f t="shared" si="1"/>
        <v>Agias Eleousis III, Marousi, Athens</v>
      </c>
      <c r="O476" s="6" t="str">
        <f t="array" ref="O476">INDEX('raw data'!A:A,B476+12,1)</f>
        <v>Available 19 Nov 2024</v>
      </c>
      <c r="P476" s="17">
        <v>45615</v>
      </c>
      <c r="Q476">
        <f>_xlfn.XLOOKUP(A476, locations!A:A, locations!F:F, "NULL")</f>
        <v>38.0524475</v>
      </c>
      <c r="R476">
        <f>_xlfn.XLOOKUP(A476, locations!A:A, locations!G:G, "Not found")</f>
        <v>23.8145968</v>
      </c>
    </row>
    <row r="477" spans="1:18" ht="13">
      <c r="A477" s="11" t="s">
        <v>1630</v>
      </c>
      <c r="B477" s="11">
        <f>MATCH(A477,'raw data'!A:A,0)</f>
        <v>2425</v>
      </c>
      <c r="C477" s="21">
        <f t="array" ref="C477">INDEX('raw data'!A:A,B477+8,1)</f>
        <v>1310</v>
      </c>
      <c r="D477" s="7" t="str">
        <f t="array" ref="D477">INDEX('raw data'!A:A,B477+11,1)</f>
        <v>excl. utilities</v>
      </c>
      <c r="E477" s="7" t="str">
        <f t="array" ref="E477">INDEX('raw data'!A:A,B477-2,1)</f>
        <v>Valtetsiou,</v>
      </c>
      <c r="F477" s="6" t="str">
        <f t="array" ref="F477">INDEX('raw data'!A:A,B477-1,1)</f>
        <v>Chalandri</v>
      </c>
      <c r="G477" s="6" t="str">
        <f t="array" ref="G477">INDEX('raw data'!A:A,B477+6,1)</f>
        <v>65 m²</v>
      </c>
      <c r="H477" s="25">
        <f ca="1">IFERROR(__xludf.DUMMYFUNCTION("split(G485,"" "")"),65)</f>
        <v>65</v>
      </c>
      <c r="I477" s="6" t="str">
        <f ca="1">IFERROR(__xludf.DUMMYFUNCTION("""COMPUTED_VALUE"""),"m²")</f>
        <v>m²</v>
      </c>
      <c r="J477" s="6">
        <f t="array" ref="J477">INDEX('raw data'!A:A,B477+4,1)</f>
        <v>1</v>
      </c>
      <c r="K477" s="25">
        <f t="array" ref="K477">INDEX('raw data'!A:A,B477+2,1)</f>
        <v>2</v>
      </c>
      <c r="L477" s="6" t="str">
        <f t="array" ref="L477">INDEX('raw data'!A:A,B477-1,1)</f>
        <v>Chalandri</v>
      </c>
      <c r="M477" s="9">
        <f t="shared" ca="1" si="0"/>
        <v>20.153846153846153</v>
      </c>
      <c r="N477" s="6" t="str">
        <f t="shared" si="1"/>
        <v>Valtetsiou, Chalandri, Athens</v>
      </c>
      <c r="O477" s="6" t="str">
        <f t="array" ref="O477">INDEX('raw data'!A:A,B477+12,1)</f>
        <v>Available 19 Nov 2024</v>
      </c>
      <c r="P477" s="17">
        <v>45615</v>
      </c>
      <c r="Q477">
        <f>_xlfn.XLOOKUP(A477, locations!A:A, locations!F:F, "NULL")</f>
        <v>37.984868599999999</v>
      </c>
      <c r="R477">
        <f>_xlfn.XLOOKUP(A477, locations!A:A, locations!G:G, "Not found")</f>
        <v>23.736263399999999</v>
      </c>
    </row>
    <row r="478" spans="1:18" ht="13">
      <c r="A478" s="11" t="s">
        <v>3544</v>
      </c>
      <c r="B478" s="11">
        <f>MATCH(A478,'raw data'!A:A,0)</f>
        <v>2459</v>
      </c>
      <c r="C478" s="21">
        <f t="array" ref="C478">INDEX('raw data'!A:A,B478+8,1)</f>
        <v>1330</v>
      </c>
      <c r="D478" s="7" t="str">
        <f t="array" ref="D478">INDEX('raw data'!A:A,B478+11,1)</f>
        <v>excl. utilities</v>
      </c>
      <c r="E478" s="7" t="str">
        <f t="array" ref="E478">INDEX('raw data'!A:A,B478-2,1)</f>
        <v>Pentelis Av. II,</v>
      </c>
      <c r="F478" s="6" t="str">
        <f t="array" ref="F478">INDEX('raw data'!A:A,B478-1,1)</f>
        <v>Chalandri</v>
      </c>
      <c r="G478" s="6" t="str">
        <f t="array" ref="G478">INDEX('raw data'!A:A,B478+6,1)</f>
        <v>121 m²</v>
      </c>
      <c r="H478" s="25">
        <f ca="1">IFERROR(__xludf.DUMMYFUNCTION("split(G486,"" "")"),121)</f>
        <v>121</v>
      </c>
      <c r="I478" s="6" t="str">
        <f ca="1">IFERROR(__xludf.DUMMYFUNCTION("""COMPUTED_VALUE"""),"m²")</f>
        <v>m²</v>
      </c>
      <c r="J478" s="6" t="str">
        <f t="array" ref="J478">INDEX('raw data'!A:A,B478+4,1)</f>
        <v>1, 1 WC</v>
      </c>
      <c r="K478" s="25">
        <f t="array" ref="K478">INDEX('raw data'!A:A,B478+2,1)</f>
        <v>3</v>
      </c>
      <c r="L478" s="6" t="str">
        <f t="array" ref="L478">INDEX('raw data'!A:A,B478-1,1)</f>
        <v>Chalandri</v>
      </c>
      <c r="M478" s="9">
        <f t="shared" ca="1" si="0"/>
        <v>10.991735537190083</v>
      </c>
      <c r="N478" s="6" t="str">
        <f t="shared" si="1"/>
        <v>Pentelis Av. II, Chalandri, Athens</v>
      </c>
      <c r="O478" s="6" t="str">
        <f t="array" ref="O478">INDEX('raw data'!A:A,B478+12,1)</f>
        <v>Available 19 Nov 2024</v>
      </c>
      <c r="P478" s="17">
        <v>45615</v>
      </c>
      <c r="Q478">
        <f>_xlfn.XLOOKUP(A478, locations!A:A, locations!F:F, "NULL")</f>
        <v>38.021421400000001</v>
      </c>
      <c r="R478">
        <f>_xlfn.XLOOKUP(A478, locations!A:A, locations!G:G, "Not found")</f>
        <v>23.798767900000001</v>
      </c>
    </row>
    <row r="479" spans="1:18" ht="13">
      <c r="A479" s="11" t="s">
        <v>1633</v>
      </c>
      <c r="B479" s="11">
        <f>MATCH(A479,'raw data'!A:A,0)</f>
        <v>2509</v>
      </c>
      <c r="C479" s="21">
        <f t="array" ref="C479">INDEX('raw data'!A:A,B479+8,1)</f>
        <v>1840</v>
      </c>
      <c r="D479" s="7" t="str">
        <f t="array" ref="D479">INDEX('raw data'!A:A,B479+11,1)</f>
        <v>excl. utilities</v>
      </c>
      <c r="E479" s="7" t="str">
        <f t="array" ref="E479">INDEX('raw data'!A:A,B479-2,1)</f>
        <v>Ipsilantou XII,</v>
      </c>
      <c r="F479" s="6" t="str">
        <f t="array" ref="F479">INDEX('raw data'!A:A,B479-1,1)</f>
        <v>Kolonaki</v>
      </c>
      <c r="G479" s="6" t="str">
        <f t="array" ref="G479">INDEX('raw data'!A:A,B479+6,1)</f>
        <v>85 m²</v>
      </c>
      <c r="H479" s="25">
        <f ca="1">IFERROR(__xludf.DUMMYFUNCTION("split(G487,"" "")"),85)</f>
        <v>85</v>
      </c>
      <c r="I479" s="6" t="str">
        <f ca="1">IFERROR(__xludf.DUMMYFUNCTION("""COMPUTED_VALUE"""),"m²")</f>
        <v>m²</v>
      </c>
      <c r="J479" s="6">
        <f t="array" ref="J479">INDEX('raw data'!A:A,B479+4,1)</f>
        <v>2</v>
      </c>
      <c r="K479" s="25">
        <f t="array" ref="K479">INDEX('raw data'!A:A,B479+2,1)</f>
        <v>2</v>
      </c>
      <c r="L479" s="6" t="str">
        <f t="array" ref="L479">INDEX('raw data'!A:A,B479-1,1)</f>
        <v>Kolonaki</v>
      </c>
      <c r="M479" s="9">
        <f t="shared" ca="1" si="0"/>
        <v>21.647058823529413</v>
      </c>
      <c r="N479" s="6" t="str">
        <f t="shared" si="1"/>
        <v>Ipsilantou XII, Kolonaki, Athens</v>
      </c>
      <c r="O479" s="6" t="str">
        <f t="array" ref="O479">INDEX('raw data'!A:A,B479+12,1)</f>
        <v>Available 19 Nov 2024</v>
      </c>
      <c r="P479" s="17">
        <v>45615</v>
      </c>
      <c r="Q479">
        <f>_xlfn.XLOOKUP(A479, locations!A:A, locations!F:F, "NULL")</f>
        <v>37.9769127</v>
      </c>
      <c r="R479">
        <f>_xlfn.XLOOKUP(A479, locations!A:A, locations!G:G, "Not found")</f>
        <v>23.7468045</v>
      </c>
    </row>
    <row r="480" spans="1:18" ht="13">
      <c r="A480" s="11" t="s">
        <v>1636</v>
      </c>
      <c r="B480" s="11">
        <f>MATCH(A480,'raw data'!A:A,0)</f>
        <v>2492</v>
      </c>
      <c r="C480" s="21">
        <f t="array" ref="C480">INDEX('raw data'!A:A,B480+8,1)</f>
        <v>1880</v>
      </c>
      <c r="D480" s="7" t="str">
        <f t="array" ref="D480">INDEX('raw data'!A:A,B480+11,1)</f>
        <v>excl. utilities</v>
      </c>
      <c r="E480" s="7" t="str">
        <f t="array" ref="E480">INDEX('raw data'!A:A,B480-2,1)</f>
        <v>Tsakalof II,</v>
      </c>
      <c r="F480" s="6" t="str">
        <f t="array" ref="F480">INDEX('raw data'!A:A,B480-1,1)</f>
        <v>Kolonaki</v>
      </c>
      <c r="G480" s="6" t="str">
        <f t="array" ref="G480">INDEX('raw data'!A:A,B480+6,1)</f>
        <v>80 m²</v>
      </c>
      <c r="H480" s="25">
        <f ca="1">IFERROR(__xludf.DUMMYFUNCTION("split(G488,"" "")"),80)</f>
        <v>80</v>
      </c>
      <c r="I480" s="6" t="str">
        <f ca="1">IFERROR(__xludf.DUMMYFUNCTION("""COMPUTED_VALUE"""),"m²")</f>
        <v>m²</v>
      </c>
      <c r="J480" s="6">
        <f t="array" ref="J480">INDEX('raw data'!A:A,B480+4,1)</f>
        <v>1</v>
      </c>
      <c r="K480" s="25">
        <f t="array" ref="K480">INDEX('raw data'!A:A,B480+2,1)</f>
        <v>2</v>
      </c>
      <c r="L480" s="6" t="str">
        <f t="array" ref="L480">INDEX('raw data'!A:A,B480-1,1)</f>
        <v>Kolonaki</v>
      </c>
      <c r="M480" s="9">
        <f t="shared" ca="1" si="0"/>
        <v>23.5</v>
      </c>
      <c r="N480" s="6" t="str">
        <f t="shared" si="1"/>
        <v>Tsakalof II, Kolonaki, Athens</v>
      </c>
      <c r="O480" s="6" t="str">
        <f t="array" ref="O480">INDEX('raw data'!A:A,B480+12,1)</f>
        <v>Available 19 Nov 2024</v>
      </c>
      <c r="P480" s="17">
        <v>45615</v>
      </c>
      <c r="Q480">
        <f>_xlfn.XLOOKUP(A480, locations!A:A, locations!F:F, "NULL")</f>
        <v>37.978764099999999</v>
      </c>
      <c r="R480">
        <f>_xlfn.XLOOKUP(A480, locations!A:A, locations!G:G, "Not found")</f>
        <v>23.740016600000001</v>
      </c>
    </row>
    <row r="481" spans="1:18" ht="13">
      <c r="A481" s="11" t="s">
        <v>3547</v>
      </c>
      <c r="B481" s="11">
        <f>MATCH(A481,'raw data'!A:A,0)</f>
        <v>2526</v>
      </c>
      <c r="C481" s="21">
        <f t="array" ref="C481">INDEX('raw data'!A:A,B481+8,1)</f>
        <v>2790</v>
      </c>
      <c r="D481" s="7" t="str">
        <f t="array" ref="D481">INDEX('raw data'!A:A,B481+11,1)</f>
        <v>excl. utilities</v>
      </c>
      <c r="E481" s="7" t="str">
        <f t="array" ref="E481">INDEX('raw data'!A:A,B481-2,1)</f>
        <v>Dimocharous IV,</v>
      </c>
      <c r="F481" s="6" t="str">
        <f t="array" ref="F481">INDEX('raw data'!A:A,B481-1,1)</f>
        <v>Kolonaki</v>
      </c>
      <c r="G481" s="6" t="str">
        <f t="array" ref="G481">INDEX('raw data'!A:A,B481+6,1)</f>
        <v>160 m²</v>
      </c>
      <c r="H481" s="25">
        <f ca="1">IFERROR(__xludf.DUMMYFUNCTION("split(G489,"" "")"),160)</f>
        <v>160</v>
      </c>
      <c r="I481" s="6" t="str">
        <f ca="1">IFERROR(__xludf.DUMMYFUNCTION("""COMPUTED_VALUE"""),"m²")</f>
        <v>m²</v>
      </c>
      <c r="J481" s="6" t="str">
        <f t="array" ref="J481">INDEX('raw data'!A:A,B481+4,1)</f>
        <v>1, 1 WC</v>
      </c>
      <c r="K481" s="25">
        <f t="array" ref="K481">INDEX('raw data'!A:A,B481+2,1)</f>
        <v>3</v>
      </c>
      <c r="L481" s="6" t="str">
        <f t="array" ref="L481">INDEX('raw data'!A:A,B481-1,1)</f>
        <v>Kolonaki</v>
      </c>
      <c r="M481" s="9">
        <f t="shared" ca="1" si="0"/>
        <v>17.4375</v>
      </c>
      <c r="N481" s="6" t="str">
        <f t="shared" si="1"/>
        <v>Dimocharous IV, Kolonaki, Athens</v>
      </c>
      <c r="O481" s="6" t="str">
        <f t="array" ref="O481">INDEX('raw data'!A:A,B481+12,1)</f>
        <v>Available 19 Nov 2024</v>
      </c>
      <c r="P481" s="17">
        <v>45615</v>
      </c>
      <c r="Q481">
        <f>_xlfn.XLOOKUP(A481, locations!A:A, locations!F:F, "NULL")</f>
        <v>37.9818353</v>
      </c>
      <c r="R481">
        <f>_xlfn.XLOOKUP(A481, locations!A:A, locations!G:G, "Not found")</f>
        <v>23.750785799999999</v>
      </c>
    </row>
    <row r="482" spans="1:18" ht="13">
      <c r="A482" s="11" t="s">
        <v>1639</v>
      </c>
      <c r="B482" s="11">
        <f>MATCH(A482,'raw data'!A:A,0)</f>
        <v>14483</v>
      </c>
      <c r="C482" s="21">
        <f t="array" ref="C482">INDEX('raw data'!A:A,B482+8,1)</f>
        <v>1340</v>
      </c>
      <c r="D482" s="7" t="str">
        <f t="array" ref="D482">INDEX('raw data'!A:A,B482+11,1)</f>
        <v>excl. utilities</v>
      </c>
      <c r="E482" s="7" t="str">
        <f t="array" ref="E482">INDEX('raw data'!A:A,B482-2,1)</f>
        <v>Marathonodromou II,</v>
      </c>
      <c r="F482" s="6" t="str">
        <f t="array" ref="F482">INDEX('raw data'!A:A,B482-1,1)</f>
        <v>Psychiko</v>
      </c>
      <c r="G482" s="6" t="str">
        <f t="array" ref="G482">INDEX('raw data'!A:A,B482+6,1)</f>
        <v>85 m²</v>
      </c>
      <c r="H482" s="25">
        <f ca="1">IFERROR(__xludf.DUMMYFUNCTION("split(G490,"" "")"),85)</f>
        <v>85</v>
      </c>
      <c r="I482" s="6" t="str">
        <f ca="1">IFERROR(__xludf.DUMMYFUNCTION("""COMPUTED_VALUE"""),"m²")</f>
        <v>m²</v>
      </c>
      <c r="J482" s="6">
        <f t="array" ref="J482">INDEX('raw data'!A:A,B482+4,1)</f>
        <v>2</v>
      </c>
      <c r="K482" s="25">
        <f t="array" ref="K482">INDEX('raw data'!A:A,B482+2,1)</f>
        <v>2</v>
      </c>
      <c r="L482" s="6" t="str">
        <f t="array" ref="L482">INDEX('raw data'!A:A,B482-1,1)</f>
        <v>Psychiko</v>
      </c>
      <c r="M482" s="9">
        <f t="shared" ca="1" si="0"/>
        <v>15.764705882352942</v>
      </c>
      <c r="N482" s="6" t="str">
        <f t="shared" si="1"/>
        <v>Marathonodromou II, Psychiko, Athens</v>
      </c>
      <c r="O482" s="6" t="str">
        <f t="array" ref="O482">INDEX('raw data'!A:A,B482+12,1)</f>
        <v>Available 19 May 2025</v>
      </c>
      <c r="P482" s="17">
        <v>45796</v>
      </c>
      <c r="Q482">
        <f>_xlfn.XLOOKUP(A482, locations!A:A, locations!F:F, "NULL")</f>
        <v>38.0026461</v>
      </c>
      <c r="R482">
        <f>_xlfn.XLOOKUP(A482, locations!A:A, locations!G:G, "Not found")</f>
        <v>23.773604500000001</v>
      </c>
    </row>
    <row r="483" spans="1:18" ht="13">
      <c r="A483" s="11" t="s">
        <v>3550</v>
      </c>
      <c r="B483" s="11">
        <f>MATCH(A483,'raw data'!A:A,0)</f>
        <v>11481</v>
      </c>
      <c r="C483" s="21">
        <f t="array" ref="C483">INDEX('raw data'!A:A,B483+8,1)</f>
        <v>2320</v>
      </c>
      <c r="D483" s="7" t="str">
        <f t="array" ref="D483">INDEX('raw data'!A:A,B483+11,1)</f>
        <v>excl. utilities</v>
      </c>
      <c r="E483" s="7" t="str">
        <f t="array" ref="E483">INDEX('raw data'!A:A,B483-2,1)</f>
        <v>Patmou,</v>
      </c>
      <c r="F483" s="6" t="str">
        <f t="array" ref="F483">INDEX('raw data'!A:A,B483-1,1)</f>
        <v>Marousi</v>
      </c>
      <c r="G483" s="6" t="str">
        <f t="array" ref="G483">INDEX('raw data'!A:A,B483+6,1)</f>
        <v>145 m²</v>
      </c>
      <c r="H483" s="25">
        <f ca="1">IFERROR(__xludf.DUMMYFUNCTION("split(G491,"" "")"),145)</f>
        <v>145</v>
      </c>
      <c r="I483" s="6" t="str">
        <f ca="1">IFERROR(__xludf.DUMMYFUNCTION("""COMPUTED_VALUE"""),"m²")</f>
        <v>m²</v>
      </c>
      <c r="J483" s="6" t="str">
        <f t="array" ref="J483">INDEX('raw data'!A:A,B483+4,1)</f>
        <v>2, 1 WC</v>
      </c>
      <c r="K483" s="25">
        <f t="array" ref="K483">INDEX('raw data'!A:A,B483+2,1)</f>
        <v>3</v>
      </c>
      <c r="L483" s="6" t="str">
        <f t="array" ref="L483">INDEX('raw data'!A:A,B483-1,1)</f>
        <v>Marousi</v>
      </c>
      <c r="M483" s="9">
        <f t="shared" ca="1" si="0"/>
        <v>16</v>
      </c>
      <c r="N483" s="6" t="str">
        <f t="shared" si="1"/>
        <v>Patmou, Marousi, Athens</v>
      </c>
      <c r="O483" s="6" t="str">
        <f t="array" ref="O483">INDEX('raw data'!A:A,B483+12,1)</f>
        <v>Available 19 Mar 2025</v>
      </c>
      <c r="P483" s="17">
        <v>45735</v>
      </c>
      <c r="Q483">
        <f>_xlfn.XLOOKUP(A483, locations!A:A, locations!F:F, "NULL")</f>
        <v>38.031774200000001</v>
      </c>
      <c r="R483">
        <f>_xlfn.XLOOKUP(A483, locations!A:A, locations!G:G, "Not found")</f>
        <v>23.788635500000002</v>
      </c>
    </row>
    <row r="484" spans="1:18" ht="13">
      <c r="A484" s="11" t="s">
        <v>1642</v>
      </c>
      <c r="B484" s="11">
        <f>MATCH(A484,'raw data'!A:A,0)</f>
        <v>16220</v>
      </c>
      <c r="C484" s="21">
        <f t="array" ref="C484">INDEX('raw data'!A:A,B484+8,1)</f>
        <v>1030</v>
      </c>
      <c r="D484" s="7" t="str">
        <f t="array" ref="D484">INDEX('raw data'!A:A,B484+11,1)</f>
        <v>excl. utilities</v>
      </c>
      <c r="E484" s="7" t="str">
        <f t="array" ref="E484">INDEX('raw data'!A:A,B484-2,1)</f>
        <v>Lesvou II,</v>
      </c>
      <c r="F484" s="6" t="str">
        <f t="array" ref="F484">INDEX('raw data'!A:A,B484-1,1)</f>
        <v>Vrilissia</v>
      </c>
      <c r="G484" s="6" t="str">
        <f t="array" ref="G484">INDEX('raw data'!A:A,B484+6,1)</f>
        <v>70 m²</v>
      </c>
      <c r="H484" s="25">
        <f ca="1">IFERROR(__xludf.DUMMYFUNCTION("split(G492,"" "")"),70)</f>
        <v>70</v>
      </c>
      <c r="I484" s="6" t="str">
        <f ca="1">IFERROR(__xludf.DUMMYFUNCTION("""COMPUTED_VALUE"""),"m²")</f>
        <v>m²</v>
      </c>
      <c r="J484" s="6">
        <f t="array" ref="J484">INDEX('raw data'!A:A,B484+4,1)</f>
        <v>1</v>
      </c>
      <c r="K484" s="25">
        <f t="array" ref="K484">INDEX('raw data'!A:A,B484+2,1)</f>
        <v>2</v>
      </c>
      <c r="L484" s="6" t="str">
        <f t="array" ref="L484">INDEX('raw data'!A:A,B484-1,1)</f>
        <v>Vrilissia</v>
      </c>
      <c r="M484" s="9">
        <f t="shared" ca="1" si="0"/>
        <v>14.714285714285714</v>
      </c>
      <c r="N484" s="6" t="str">
        <f t="shared" si="1"/>
        <v>Lesvou II, Vrilissia, Athens</v>
      </c>
      <c r="O484" s="6" t="str">
        <f t="array" ref="O484">INDEX('raw data'!A:A,B484+12,1)</f>
        <v>Available 19 Jun 2025</v>
      </c>
      <c r="P484" s="17">
        <v>45827</v>
      </c>
      <c r="Q484">
        <f>_xlfn.XLOOKUP(A484, locations!A:A, locations!F:F, "NULL")</f>
        <v>38.005556599999998</v>
      </c>
      <c r="R484">
        <f>_xlfn.XLOOKUP(A484, locations!A:A, locations!G:G, "Not found")</f>
        <v>23.7378787</v>
      </c>
    </row>
    <row r="485" spans="1:18" ht="13">
      <c r="A485" s="11" t="s">
        <v>1645</v>
      </c>
      <c r="B485" s="11">
        <f>MATCH(A485,'raw data'!A:A,0)</f>
        <v>16237</v>
      </c>
      <c r="C485" s="21">
        <f t="array" ref="C485">INDEX('raw data'!A:A,B485+8,1)</f>
        <v>1190</v>
      </c>
      <c r="D485" s="7" t="str">
        <f t="array" ref="D485">INDEX('raw data'!A:A,B485+11,1)</f>
        <v>excl. utilities</v>
      </c>
      <c r="E485" s="7" t="str">
        <f t="array" ref="E485">INDEX('raw data'!A:A,B485-2,1)</f>
        <v>Leonida I,</v>
      </c>
      <c r="F485" s="6" t="str">
        <f t="array" ref="F485">INDEX('raw data'!A:A,B485-1,1)</f>
        <v>Chalandri</v>
      </c>
      <c r="G485" s="6" t="str">
        <f t="array" ref="G485">INDEX('raw data'!A:A,B485+6,1)</f>
        <v>85 m²</v>
      </c>
      <c r="H485" s="25">
        <f ca="1">IFERROR(__xludf.DUMMYFUNCTION("split(G493,"" "")"),85)</f>
        <v>85</v>
      </c>
      <c r="I485" s="6" t="str">
        <f ca="1">IFERROR(__xludf.DUMMYFUNCTION("""COMPUTED_VALUE"""),"m²")</f>
        <v>m²</v>
      </c>
      <c r="J485" s="6">
        <f t="array" ref="J485">INDEX('raw data'!A:A,B485+4,1)</f>
        <v>1</v>
      </c>
      <c r="K485" s="25">
        <f t="array" ref="K485">INDEX('raw data'!A:A,B485+2,1)</f>
        <v>2</v>
      </c>
      <c r="L485" s="6" t="str">
        <f t="array" ref="L485">INDEX('raw data'!A:A,B485-1,1)</f>
        <v>Chalandri</v>
      </c>
      <c r="M485" s="9">
        <f t="shared" ca="1" si="0"/>
        <v>14</v>
      </c>
      <c r="N485" s="6" t="str">
        <f t="shared" si="1"/>
        <v>Leonida I, Chalandri, Athens</v>
      </c>
      <c r="O485" s="6" t="str">
        <f t="array" ref="O485">INDEX('raw data'!A:A,B485+12,1)</f>
        <v>Available 19 Jun 2025</v>
      </c>
      <c r="P485" s="17">
        <v>45827</v>
      </c>
      <c r="Q485">
        <f>_xlfn.XLOOKUP(A485, locations!A:A, locations!F:F, "NULL")</f>
        <v>38.021421400000001</v>
      </c>
      <c r="R485">
        <f>_xlfn.XLOOKUP(A485, locations!A:A, locations!G:G, "Not found")</f>
        <v>23.798767900000001</v>
      </c>
    </row>
    <row r="486" spans="1:18" ht="13">
      <c r="A486" s="11" t="s">
        <v>1648</v>
      </c>
      <c r="B486" s="11">
        <f>MATCH(A486,'raw data'!A:A,0)</f>
        <v>16254</v>
      </c>
      <c r="C486" s="21">
        <f t="array" ref="C486">INDEX('raw data'!A:A,B486+8,1)</f>
        <v>1290</v>
      </c>
      <c r="D486" s="7" t="str">
        <f t="array" ref="D486">INDEX('raw data'!A:A,B486+11,1)</f>
        <v>excl. utilities</v>
      </c>
      <c r="E486" s="7" t="str">
        <f t="array" ref="E486">INDEX('raw data'!A:A,B486-2,1)</f>
        <v>Leoforos Agias Varvaras,</v>
      </c>
      <c r="F486" s="6" t="str">
        <f t="array" ref="F486">INDEX('raw data'!A:A,B486-1,1)</f>
        <v>Palaio Faliro</v>
      </c>
      <c r="G486" s="6" t="str">
        <f t="array" ref="G486">INDEX('raw data'!A:A,B486+6,1)</f>
        <v>90 m²</v>
      </c>
      <c r="H486" s="25">
        <f ca="1">IFERROR(__xludf.DUMMYFUNCTION("split(G494,"" "")"),90)</f>
        <v>90</v>
      </c>
      <c r="I486" s="6" t="str">
        <f ca="1">IFERROR(__xludf.DUMMYFUNCTION("""COMPUTED_VALUE"""),"m²")</f>
        <v>m²</v>
      </c>
      <c r="J486" s="6" t="str">
        <f t="array" ref="J486">INDEX('raw data'!A:A,B486+4,1)</f>
        <v>1, 1 WC</v>
      </c>
      <c r="K486" s="25">
        <f t="array" ref="K486">INDEX('raw data'!A:A,B486+2,1)</f>
        <v>2</v>
      </c>
      <c r="L486" s="6" t="str">
        <f t="array" ref="L486">INDEX('raw data'!A:A,B486-1,1)</f>
        <v>Palaio Faliro</v>
      </c>
      <c r="M486" s="9">
        <f t="shared" ca="1" si="0"/>
        <v>14.333333333333334</v>
      </c>
      <c r="N486" s="6" t="str">
        <f t="shared" si="1"/>
        <v>Leoforos Agias Varvaras, Palaio Faliro, Athens</v>
      </c>
      <c r="O486" s="6" t="str">
        <f t="array" ref="O486">INDEX('raw data'!A:A,B486+12,1)</f>
        <v>Available 19 Jun 2025</v>
      </c>
      <c r="P486" s="17">
        <v>45827</v>
      </c>
      <c r="Q486">
        <f>_xlfn.XLOOKUP(A486, locations!A:A, locations!F:F, "NULL")</f>
        <v>37.922091999999999</v>
      </c>
      <c r="R486">
        <f>_xlfn.XLOOKUP(A486, locations!A:A, locations!G:G, "Not found")</f>
        <v>23.715328100000001</v>
      </c>
    </row>
    <row r="487" spans="1:18" ht="13">
      <c r="A487" s="11" t="s">
        <v>3553</v>
      </c>
      <c r="B487" s="11">
        <f>MATCH(A487,'raw data'!A:A,0)</f>
        <v>16271</v>
      </c>
      <c r="C487" s="21">
        <f t="array" ref="C487">INDEX('raw data'!A:A,B487+8,1)</f>
        <v>1440</v>
      </c>
      <c r="D487" s="7" t="str">
        <f t="array" ref="D487">INDEX('raw data'!A:A,B487+11,1)</f>
        <v>excl. utilities</v>
      </c>
      <c r="E487" s="7" t="str">
        <f t="array" ref="E487">INDEX('raw data'!A:A,B487-2,1)</f>
        <v>Okeanidon I,</v>
      </c>
      <c r="F487" s="6" t="str">
        <f t="array" ref="F487">INDEX('raw data'!A:A,B487-1,1)</f>
        <v>Marousi</v>
      </c>
      <c r="G487" s="6" t="str">
        <f t="array" ref="G487">INDEX('raw data'!A:A,B487+6,1)</f>
        <v>100 m²</v>
      </c>
      <c r="H487" s="25">
        <f ca="1">IFERROR(__xludf.DUMMYFUNCTION("split(G495,"" "")"),100)</f>
        <v>100</v>
      </c>
      <c r="I487" s="6" t="str">
        <f ca="1">IFERROR(__xludf.DUMMYFUNCTION("""COMPUTED_VALUE"""),"m²")</f>
        <v>m²</v>
      </c>
      <c r="J487" s="6" t="str">
        <f t="array" ref="J487">INDEX('raw data'!A:A,B487+4,1)</f>
        <v>1, 1 WC</v>
      </c>
      <c r="K487" s="25">
        <f t="array" ref="K487">INDEX('raw data'!A:A,B487+2,1)</f>
        <v>3</v>
      </c>
      <c r="L487" s="6" t="str">
        <f t="array" ref="L487">INDEX('raw data'!A:A,B487-1,1)</f>
        <v>Marousi</v>
      </c>
      <c r="M487" s="9">
        <f t="shared" ca="1" si="0"/>
        <v>14.4</v>
      </c>
      <c r="N487" s="6" t="str">
        <f t="shared" si="1"/>
        <v>Okeanidon I, Marousi, Athens</v>
      </c>
      <c r="O487" s="6" t="str">
        <f t="array" ref="O487">INDEX('raw data'!A:A,B487+12,1)</f>
        <v>Available 19 Jun 2025</v>
      </c>
      <c r="P487" s="17">
        <v>45827</v>
      </c>
      <c r="Q487">
        <f>_xlfn.XLOOKUP(A487, locations!A:A, locations!F:F, "NULL")</f>
        <v>37.954830299999998</v>
      </c>
      <c r="R487">
        <f>_xlfn.XLOOKUP(A487, locations!A:A, locations!G:G, "Not found")</f>
        <v>23.717200699999999</v>
      </c>
    </row>
    <row r="488" spans="1:18" ht="13">
      <c r="A488" s="11" t="s">
        <v>4612</v>
      </c>
      <c r="B488" s="11">
        <f>MATCH(A488,'raw data'!A:A,0)</f>
        <v>16288</v>
      </c>
      <c r="C488" s="21">
        <f t="array" ref="C488">INDEX('raw data'!A:A,B488+8,1)</f>
        <v>1990</v>
      </c>
      <c r="D488" s="7" t="str">
        <f t="array" ref="D488">INDEX('raw data'!A:A,B488+11,1)</f>
        <v>excl. utilities</v>
      </c>
      <c r="E488" s="7" t="str">
        <f t="array" ref="E488">INDEX('raw data'!A:A,B488-2,1)</f>
        <v>Dimitriou Alexandridou III,</v>
      </c>
      <c r="F488" s="6" t="str">
        <f t="array" ref="F488">INDEX('raw data'!A:A,B488-1,1)</f>
        <v>Marousi</v>
      </c>
      <c r="G488" s="6" t="str">
        <f t="array" ref="G488">INDEX('raw data'!A:A,B488+6,1)</f>
        <v>200 m²</v>
      </c>
      <c r="H488" s="25">
        <f ca="1">IFERROR(__xludf.DUMMYFUNCTION("split(G496,"" "")"),200)</f>
        <v>200</v>
      </c>
      <c r="I488" s="6" t="str">
        <f ca="1">IFERROR(__xludf.DUMMYFUNCTION("""COMPUTED_VALUE"""),"m²")</f>
        <v>m²</v>
      </c>
      <c r="J488" s="6" t="str">
        <f t="array" ref="J488">INDEX('raw data'!A:A,B488+4,1)</f>
        <v>4, 1 WC</v>
      </c>
      <c r="K488" s="25">
        <f t="array" ref="K488">INDEX('raw data'!A:A,B488+2,1)</f>
        <v>4</v>
      </c>
      <c r="L488" s="6" t="str">
        <f t="array" ref="L488">INDEX('raw data'!A:A,B488-1,1)</f>
        <v>Marousi</v>
      </c>
      <c r="M488" s="9">
        <f t="shared" ca="1" si="0"/>
        <v>9.9499999999999993</v>
      </c>
      <c r="N488" s="6" t="str">
        <f t="shared" si="1"/>
        <v>Dimitriou Alexandridou III, Marousi, Athens</v>
      </c>
      <c r="O488" s="6" t="str">
        <f t="array" ref="O488">INDEX('raw data'!A:A,B488+12,1)</f>
        <v>Available 19 Jun 2025</v>
      </c>
      <c r="P488" s="17">
        <v>45827</v>
      </c>
      <c r="Q488">
        <f>_xlfn.XLOOKUP(A488, locations!A:A, locations!F:F, "NULL")</f>
        <v>38.041008599999998</v>
      </c>
      <c r="R488">
        <f>_xlfn.XLOOKUP(A488, locations!A:A, locations!G:G, "Not found")</f>
        <v>23.814216299999998</v>
      </c>
    </row>
    <row r="489" spans="1:18" ht="13">
      <c r="A489" s="11" t="s">
        <v>4707</v>
      </c>
      <c r="B489" s="11">
        <f>MATCH(A489,'raw data'!A:A,0)</f>
        <v>7561</v>
      </c>
      <c r="C489" s="21">
        <f t="array" ref="C489">INDEX('raw data'!A:A,B489+8,1)</f>
        <v>750</v>
      </c>
      <c r="D489" s="7" t="str">
        <f t="array" ref="D489">INDEX('raw data'!A:A,B489+11,1)</f>
        <v>excl. utilities</v>
      </c>
      <c r="E489" s="7" t="str">
        <f t="array" ref="E489">INDEX('raw data'!A:A,B489-2,1)</f>
        <v>Doxapatri II,</v>
      </c>
      <c r="F489" s="6" t="str">
        <f t="array" ref="F489">INDEX('raw data'!A:A,B489-1,1)</f>
        <v>Kolonaki</v>
      </c>
      <c r="G489" s="6" t="str">
        <f t="array" ref="G489">INDEX('raw data'!A:A,B489+6,1)</f>
        <v>45 m²</v>
      </c>
      <c r="H489" s="25">
        <f ca="1">IFERROR(__xludf.DUMMYFUNCTION("split(G497,"" "")"),45)</f>
        <v>45</v>
      </c>
      <c r="I489" s="6" t="str">
        <f ca="1">IFERROR(__xludf.DUMMYFUNCTION("""COMPUTED_VALUE"""),"m²")</f>
        <v>m²</v>
      </c>
      <c r="J489" s="6">
        <f t="array" ref="J489">INDEX('raw data'!A:A,B489+4,1)</f>
        <v>1</v>
      </c>
      <c r="K489" s="25" t="str">
        <f t="array" ref="K489">INDEX('raw data'!A:A,B489+2,1)</f>
        <v>Studio</v>
      </c>
      <c r="L489" s="6" t="str">
        <f t="array" ref="L489">INDEX('raw data'!A:A,B489-1,1)</f>
        <v>Kolonaki</v>
      </c>
      <c r="M489" s="9">
        <f t="shared" ca="1" si="0"/>
        <v>16.666666666666668</v>
      </c>
      <c r="N489" s="6" t="str">
        <f t="shared" si="1"/>
        <v>Doxapatri II, Kolonaki, Athens</v>
      </c>
      <c r="O489" s="6" t="str">
        <f t="array" ref="O489">INDEX('raw data'!A:A,B489+12,1)</f>
        <v>Available 19 Jan 2025</v>
      </c>
      <c r="P489" s="17">
        <v>45676</v>
      </c>
      <c r="Q489">
        <f>_xlfn.XLOOKUP(A489, locations!A:A, locations!F:F, "NULL")</f>
        <v>37.983922800000002</v>
      </c>
      <c r="R489">
        <f>_xlfn.XLOOKUP(A489, locations!A:A, locations!G:G, "Not found")</f>
        <v>23.7420404</v>
      </c>
    </row>
    <row r="490" spans="1:18" ht="13">
      <c r="A490" s="11" t="s">
        <v>1651</v>
      </c>
      <c r="B490" s="11">
        <f>MATCH(A490,'raw data'!A:A,0)</f>
        <v>7594</v>
      </c>
      <c r="C490" s="21">
        <f t="array" ref="C490">INDEX('raw data'!A:A,B490+8,1)</f>
        <v>1330</v>
      </c>
      <c r="D490" s="7" t="str">
        <f t="array" ref="D490">INDEX('raw data'!A:A,B490+11,1)</f>
        <v>excl. utilities</v>
      </c>
      <c r="E490" s="7" t="str">
        <f t="array" ref="E490">INDEX('raw data'!A:A,B490-2,1)</f>
        <v>Ammochostou I,</v>
      </c>
      <c r="F490" s="6" t="str">
        <f t="array" ref="F490">INDEX('raw data'!A:A,B490-1,1)</f>
        <v>Chalandri</v>
      </c>
      <c r="G490" s="6" t="str">
        <f t="array" ref="G490">INDEX('raw data'!A:A,B490+6,1)</f>
        <v>75 m²</v>
      </c>
      <c r="H490" s="25">
        <f ca="1">IFERROR(__xludf.DUMMYFUNCTION("split(G498,"" "")"),75)</f>
        <v>75</v>
      </c>
      <c r="I490" s="6" t="str">
        <f ca="1">IFERROR(__xludf.DUMMYFUNCTION("""COMPUTED_VALUE"""),"m²")</f>
        <v>m²</v>
      </c>
      <c r="J490" s="6">
        <f t="array" ref="J490">INDEX('raw data'!A:A,B490+4,1)</f>
        <v>2</v>
      </c>
      <c r="K490" s="25">
        <f t="array" ref="K490">INDEX('raw data'!A:A,B490+2,1)</f>
        <v>2</v>
      </c>
      <c r="L490" s="6" t="str">
        <f t="array" ref="L490">INDEX('raw data'!A:A,B490-1,1)</f>
        <v>Chalandri</v>
      </c>
      <c r="M490" s="9">
        <f t="shared" ca="1" si="0"/>
        <v>17.733333333333334</v>
      </c>
      <c r="N490" s="6" t="str">
        <f t="shared" si="1"/>
        <v>Ammochostou I, Chalandri, Athens</v>
      </c>
      <c r="O490" s="6" t="str">
        <f t="array" ref="O490">INDEX('raw data'!A:A,B490+12,1)</f>
        <v>Available 19 Jan 2025</v>
      </c>
      <c r="P490" s="17">
        <v>45676</v>
      </c>
      <c r="Q490">
        <f>_xlfn.XLOOKUP(A490, locations!A:A, locations!F:F, "NULL")</f>
        <v>38.017861099999998</v>
      </c>
      <c r="R490">
        <f>_xlfn.XLOOKUP(A490, locations!A:A, locations!G:G, "Not found")</f>
        <v>23.812210499999999</v>
      </c>
    </row>
    <row r="491" spans="1:18" ht="13">
      <c r="A491" s="11" t="s">
        <v>1654</v>
      </c>
      <c r="B491" s="11">
        <f>MATCH(A491,'raw data'!A:A,0)</f>
        <v>7611</v>
      </c>
      <c r="C491" s="21">
        <f t="array" ref="C491">INDEX('raw data'!A:A,B491+8,1)</f>
        <v>1360</v>
      </c>
      <c r="D491" s="7" t="str">
        <f t="array" ref="D491">INDEX('raw data'!A:A,B491+11,1)</f>
        <v>excl. utilities</v>
      </c>
      <c r="E491" s="7" t="str">
        <f t="array" ref="E491">INDEX('raw data'!A:A,B491-2,1)</f>
        <v>Dorileou I,</v>
      </c>
      <c r="F491" s="6" t="str">
        <f t="array" ref="F491">INDEX('raw data'!A:A,B491-1,1)</f>
        <v>Nea Erithrea</v>
      </c>
      <c r="G491" s="6" t="str">
        <f t="array" ref="G491">INDEX('raw data'!A:A,B491+6,1)</f>
        <v>92 m²</v>
      </c>
      <c r="H491" s="25">
        <f ca="1">IFERROR(__xludf.DUMMYFUNCTION("split(G499,"" "")"),92)</f>
        <v>92</v>
      </c>
      <c r="I491" s="6" t="str">
        <f ca="1">IFERROR(__xludf.DUMMYFUNCTION("""COMPUTED_VALUE"""),"m²")</f>
        <v>m²</v>
      </c>
      <c r="J491" s="6" t="str">
        <f t="array" ref="J491">INDEX('raw data'!A:A,B491+4,1)</f>
        <v>1, 1 WC</v>
      </c>
      <c r="K491" s="25">
        <f t="array" ref="K491">INDEX('raw data'!A:A,B491+2,1)</f>
        <v>2</v>
      </c>
      <c r="L491" s="6" t="str">
        <f t="array" ref="L491">INDEX('raw data'!A:A,B491-1,1)</f>
        <v>Nea Erithrea</v>
      </c>
      <c r="M491" s="9">
        <f t="shared" ca="1" si="0"/>
        <v>14.782608695652174</v>
      </c>
      <c r="N491" s="6" t="str">
        <f t="shared" si="1"/>
        <v>Dorileou I, Nea Erithrea, Athens</v>
      </c>
      <c r="O491" s="6" t="str">
        <f t="array" ref="O491">INDEX('raw data'!A:A,B491+12,1)</f>
        <v>Available 19 Jan 2025</v>
      </c>
      <c r="P491" s="17">
        <v>45676</v>
      </c>
      <c r="Q491">
        <f>_xlfn.XLOOKUP(A491, locations!A:A, locations!F:F, "NULL")</f>
        <v>38.092474000000003</v>
      </c>
      <c r="R491">
        <f>_xlfn.XLOOKUP(A491, locations!A:A, locations!G:G, "Not found")</f>
        <v>23.820000100000001</v>
      </c>
    </row>
    <row r="492" spans="1:18" ht="13">
      <c r="A492" s="11" t="s">
        <v>3556</v>
      </c>
      <c r="B492" s="11">
        <f>MATCH(A492,'raw data'!A:A,0)</f>
        <v>7628</v>
      </c>
      <c r="C492" s="21">
        <f t="array" ref="C492">INDEX('raw data'!A:A,B492+8,1)</f>
        <v>1670</v>
      </c>
      <c r="D492" s="7" t="str">
        <f t="array" ref="D492">INDEX('raw data'!A:A,B492+11,1)</f>
        <v>excl. utilities</v>
      </c>
      <c r="E492" s="7" t="str">
        <f t="array" ref="E492">INDEX('raw data'!A:A,B492-2,1)</f>
        <v>Samou,</v>
      </c>
      <c r="F492" s="6" t="str">
        <f t="array" ref="F492">INDEX('raw data'!A:A,B492-1,1)</f>
        <v>Marousi</v>
      </c>
      <c r="G492" s="6" t="str">
        <f t="array" ref="G492">INDEX('raw data'!A:A,B492+6,1)</f>
        <v>120 m²</v>
      </c>
      <c r="H492" s="25">
        <f ca="1">IFERROR(__xludf.DUMMYFUNCTION("split(G500,"" "")"),120)</f>
        <v>120</v>
      </c>
      <c r="I492" s="6" t="str">
        <f ca="1">IFERROR(__xludf.DUMMYFUNCTION("""COMPUTED_VALUE"""),"m²")</f>
        <v>m²</v>
      </c>
      <c r="J492" s="6" t="str">
        <f t="array" ref="J492">INDEX('raw data'!A:A,B492+4,1)</f>
        <v>1, 1 WC</v>
      </c>
      <c r="K492" s="25">
        <f t="array" ref="K492">INDEX('raw data'!A:A,B492+2,1)</f>
        <v>3</v>
      </c>
      <c r="L492" s="6" t="str">
        <f t="array" ref="L492">INDEX('raw data'!A:A,B492-1,1)</f>
        <v>Marousi</v>
      </c>
      <c r="M492" s="9">
        <f t="shared" ca="1" si="0"/>
        <v>13.916666666666666</v>
      </c>
      <c r="N492" s="6" t="str">
        <f t="shared" si="1"/>
        <v>Samou, Marousi, Athens</v>
      </c>
      <c r="O492" s="6" t="str">
        <f t="array" ref="O492">INDEX('raw data'!A:A,B492+12,1)</f>
        <v>Available 19 Jan 2025</v>
      </c>
      <c r="P492" s="17">
        <v>45676</v>
      </c>
      <c r="Q492">
        <f>_xlfn.XLOOKUP(A492, locations!A:A, locations!F:F, "NULL")</f>
        <v>38.046310099999999</v>
      </c>
      <c r="R492">
        <f>_xlfn.XLOOKUP(A492, locations!A:A, locations!G:G, "Not found")</f>
        <v>23.8074163</v>
      </c>
    </row>
    <row r="493" spans="1:18" ht="13">
      <c r="A493" s="11" t="s">
        <v>401</v>
      </c>
      <c r="B493" s="11">
        <f>MATCH(A493,'raw data'!A:A,0)</f>
        <v>9816</v>
      </c>
      <c r="C493" s="21">
        <f t="array" ref="C493">INDEX('raw data'!A:A,B493+8,1)</f>
        <v>940</v>
      </c>
      <c r="D493" s="7" t="str">
        <f t="array" ref="D493">INDEX('raw data'!A:A,B493+11,1)</f>
        <v>excl. utilities</v>
      </c>
      <c r="E493" s="7" t="str">
        <f t="array" ref="E493">INDEX('raw data'!A:A,B493-2,1)</f>
        <v>Odissea Androutsou VII,</v>
      </c>
      <c r="F493" s="6" t="str">
        <f t="array" ref="F493">INDEX('raw data'!A:A,B493-1,1)</f>
        <v>Chalandri</v>
      </c>
      <c r="G493" s="6" t="str">
        <f t="array" ref="G493">INDEX('raw data'!A:A,B493+6,1)</f>
        <v>58 m²</v>
      </c>
      <c r="H493" s="25">
        <f ca="1">IFERROR(__xludf.DUMMYFUNCTION("split(G501,"" "")"),58)</f>
        <v>58</v>
      </c>
      <c r="I493" s="6" t="str">
        <f ca="1">IFERROR(__xludf.DUMMYFUNCTION("""COMPUTED_VALUE"""),"m²")</f>
        <v>m²</v>
      </c>
      <c r="J493" s="6">
        <f t="array" ref="J493">INDEX('raw data'!A:A,B493+4,1)</f>
        <v>1</v>
      </c>
      <c r="K493" s="25">
        <f t="array" ref="K493">INDEX('raw data'!A:A,B493+2,1)</f>
        <v>1</v>
      </c>
      <c r="L493" s="6" t="str">
        <f t="array" ref="L493">INDEX('raw data'!A:A,B493-1,1)</f>
        <v>Chalandri</v>
      </c>
      <c r="M493" s="9">
        <f t="shared" ca="1" si="0"/>
        <v>16.206896551724139</v>
      </c>
      <c r="N493" s="6" t="str">
        <f t="shared" si="1"/>
        <v>Odissea Androutsou VII, Chalandri, Athens</v>
      </c>
      <c r="O493" s="6" t="str">
        <f t="array" ref="O493">INDEX('raw data'!A:A,B493+12,1)</f>
        <v>Available 19 Feb 2025</v>
      </c>
      <c r="P493" s="17">
        <v>45707</v>
      </c>
      <c r="Q493">
        <f>_xlfn.XLOOKUP(A493, locations!A:A, locations!F:F, "NULL")</f>
        <v>37.9635192</v>
      </c>
      <c r="R493">
        <f>_xlfn.XLOOKUP(A493, locations!A:A, locations!G:G, "Not found")</f>
        <v>23.724153099999999</v>
      </c>
    </row>
    <row r="494" spans="1:18" ht="13">
      <c r="A494" s="11" t="s">
        <v>1657</v>
      </c>
      <c r="B494" s="11">
        <f>MATCH(A494,'raw data'!A:A,0)</f>
        <v>9833</v>
      </c>
      <c r="C494" s="21">
        <f t="array" ref="C494">INDEX('raw data'!A:A,B494+8,1)</f>
        <v>1060</v>
      </c>
      <c r="D494" s="7" t="str">
        <f t="array" ref="D494">INDEX('raw data'!A:A,B494+11,1)</f>
        <v>excl. utilities</v>
      </c>
      <c r="E494" s="7" t="str">
        <f t="array" ref="E494">INDEX('raw data'!A:A,B494-2,1)</f>
        <v>Chremonidou,</v>
      </c>
      <c r="F494" s="6" t="str">
        <f t="array" ref="F494">INDEX('raw data'!A:A,B494-1,1)</f>
        <v>Pangrati</v>
      </c>
      <c r="G494" s="6" t="str">
        <f t="array" ref="G494">INDEX('raw data'!A:A,B494+6,1)</f>
        <v>71 m²</v>
      </c>
      <c r="H494" s="25">
        <f ca="1">IFERROR(__xludf.DUMMYFUNCTION("split(G502,"" "")"),71)</f>
        <v>71</v>
      </c>
      <c r="I494" s="6" t="str">
        <f ca="1">IFERROR(__xludf.DUMMYFUNCTION("""COMPUTED_VALUE"""),"m²")</f>
        <v>m²</v>
      </c>
      <c r="J494" s="6" t="str">
        <f t="array" ref="J494">INDEX('raw data'!A:A,B494+4,1)</f>
        <v>1, 1 WC</v>
      </c>
      <c r="K494" s="25">
        <f t="array" ref="K494">INDEX('raw data'!A:A,B494+2,1)</f>
        <v>2</v>
      </c>
      <c r="L494" s="6" t="str">
        <f t="array" ref="L494">INDEX('raw data'!A:A,B494-1,1)</f>
        <v>Pangrati</v>
      </c>
      <c r="M494" s="9">
        <f t="shared" ca="1" si="0"/>
        <v>14.929577464788732</v>
      </c>
      <c r="N494" s="6" t="str">
        <f t="shared" si="1"/>
        <v>Chremonidou, Pangrati, Athens</v>
      </c>
      <c r="O494" s="6" t="str">
        <f t="array" ref="O494">INDEX('raw data'!A:A,B494+12,1)</f>
        <v>Available 19 Feb 2025</v>
      </c>
      <c r="P494" s="17">
        <v>45707</v>
      </c>
      <c r="Q494">
        <f>_xlfn.XLOOKUP(A494, locations!A:A, locations!F:F, "NULL")</f>
        <v>37.965541199999997</v>
      </c>
      <c r="R494">
        <f>_xlfn.XLOOKUP(A494, locations!A:A, locations!G:G, "Not found")</f>
        <v>23.750244200000001</v>
      </c>
    </row>
    <row r="495" spans="1:18" ht="13">
      <c r="A495" s="11" t="s">
        <v>1659</v>
      </c>
      <c r="B495" s="11">
        <f>MATCH(A495,'raw data'!A:A,0)</f>
        <v>4434</v>
      </c>
      <c r="C495" s="21">
        <f t="array" ref="C495">INDEX('raw data'!A:A,B495+8,1)</f>
        <v>1200</v>
      </c>
      <c r="D495" s="7" t="str">
        <f t="array" ref="D495">INDEX('raw data'!A:A,B495+11,1)</f>
        <v>excl. utilities</v>
      </c>
      <c r="E495" s="7" t="str">
        <f t="array" ref="E495">INDEX('raw data'!A:A,B495-2,1)</f>
        <v>Alkmanos III,</v>
      </c>
      <c r="F495" s="6" t="str">
        <f t="array" ref="F495">INDEX('raw data'!A:A,B495-1,1)</f>
        <v>Vasilissis Sofias Avenue</v>
      </c>
      <c r="G495" s="6" t="str">
        <f t="array" ref="G495">INDEX('raw data'!A:A,B495+6,1)</f>
        <v>105 m²</v>
      </c>
      <c r="H495" s="25">
        <f ca="1">IFERROR(__xludf.DUMMYFUNCTION("split(G503,"" "")"),105)</f>
        <v>105</v>
      </c>
      <c r="I495" s="6" t="str">
        <f ca="1">IFERROR(__xludf.DUMMYFUNCTION("""COMPUTED_VALUE"""),"m²")</f>
        <v>m²</v>
      </c>
      <c r="J495" s="6" t="str">
        <f t="array" ref="J495">INDEX('raw data'!A:A,B495+4,1)</f>
        <v>1, 1 WC</v>
      </c>
      <c r="K495" s="25">
        <f t="array" ref="K495">INDEX('raw data'!A:A,B495+2,1)</f>
        <v>2</v>
      </c>
      <c r="L495" s="6" t="str">
        <f t="array" ref="L495">INDEX('raw data'!A:A,B495-1,1)</f>
        <v>Vasilissis Sofias Avenue</v>
      </c>
      <c r="M495" s="9">
        <f t="shared" ca="1" si="0"/>
        <v>11.428571428571429</v>
      </c>
      <c r="N495" s="6" t="str">
        <f t="shared" si="1"/>
        <v>Alkmanos III, Vasilissis Sofias Avenue, Athens</v>
      </c>
      <c r="O495" s="6" t="str">
        <f t="array" ref="O495">INDEX('raw data'!A:A,B495+12,1)</f>
        <v>Available 19 Dec 2024</v>
      </c>
      <c r="P495" s="17">
        <v>45645</v>
      </c>
      <c r="Q495">
        <f>_xlfn.XLOOKUP(A495, locations!A:A, locations!F:F, "NULL")</f>
        <v>37.975368799999998</v>
      </c>
      <c r="R495">
        <f>_xlfn.XLOOKUP(A495, locations!A:A, locations!G:G, "Not found")</f>
        <v>23.742497499999999</v>
      </c>
    </row>
    <row r="496" spans="1:18" ht="13">
      <c r="A496" s="11" t="s">
        <v>1662</v>
      </c>
      <c r="B496" s="11">
        <f>MATCH(A496,'raw data'!A:A,0)</f>
        <v>19245</v>
      </c>
      <c r="C496" s="21">
        <f t="array" ref="C496">INDEX('raw data'!A:A,B496+8,1)</f>
        <v>1140</v>
      </c>
      <c r="D496" s="7" t="str">
        <f t="array" ref="D496">INDEX('raw data'!A:A,B496+11,1)</f>
        <v>excl. utilities</v>
      </c>
      <c r="E496" s="7" t="str">
        <f t="array" ref="E496">INDEX('raw data'!A:A,B496-2,1)</f>
        <v>Ippodamou V,</v>
      </c>
      <c r="F496" s="6" t="str">
        <f t="array" ref="F496">INDEX('raw data'!A:A,B496-1,1)</f>
        <v>Pangrati</v>
      </c>
      <c r="G496" s="6" t="str">
        <f t="array" ref="G496">INDEX('raw data'!A:A,B496+6,1)</f>
        <v>96 m²</v>
      </c>
      <c r="H496" s="25">
        <f ca="1">IFERROR(__xludf.DUMMYFUNCTION("split(G504,"" "")"),96)</f>
        <v>96</v>
      </c>
      <c r="I496" s="6" t="str">
        <f ca="1">IFERROR(__xludf.DUMMYFUNCTION("""COMPUTED_VALUE"""),"m²")</f>
        <v>m²</v>
      </c>
      <c r="J496" s="6">
        <f t="array" ref="J496">INDEX('raw data'!A:A,B496+4,1)</f>
        <v>1</v>
      </c>
      <c r="K496" s="25">
        <f t="array" ref="K496">INDEX('raw data'!A:A,B496+2,1)</f>
        <v>2</v>
      </c>
      <c r="L496" s="6" t="str">
        <f t="array" ref="L496">INDEX('raw data'!A:A,B496-1,1)</f>
        <v>Pangrati</v>
      </c>
      <c r="M496" s="9">
        <f t="shared" ca="1" si="0"/>
        <v>11.875</v>
      </c>
      <c r="N496" s="6" t="str">
        <f t="shared" si="1"/>
        <v>Ippodamou V, Pangrati, Athens</v>
      </c>
      <c r="O496" s="6" t="str">
        <f t="array" ref="O496">INDEX('raw data'!A:A,B496+12,1)</f>
        <v>Available 19 Aug 2025</v>
      </c>
      <c r="P496" s="17">
        <v>45888</v>
      </c>
      <c r="Q496">
        <f>_xlfn.XLOOKUP(A496, locations!A:A, locations!F:F, "NULL")</f>
        <v>37.969101299999998</v>
      </c>
      <c r="R496">
        <f>_xlfn.XLOOKUP(A496, locations!A:A, locations!G:G, "Not found")</f>
        <v>23.744552800000001</v>
      </c>
    </row>
    <row r="497" spans="1:18" ht="13">
      <c r="A497" s="11" t="s">
        <v>1665</v>
      </c>
      <c r="B497" s="11">
        <f>MATCH(A497,'raw data'!A:A,0)</f>
        <v>19262</v>
      </c>
      <c r="C497" s="21">
        <f t="array" ref="C497">INDEX('raw data'!A:A,B497+8,1)</f>
        <v>1220</v>
      </c>
      <c r="D497" s="7" t="str">
        <f t="array" ref="D497">INDEX('raw data'!A:A,B497+11,1)</f>
        <v>excl. utilities</v>
      </c>
      <c r="E497" s="7" t="str">
        <f t="array" ref="E497">INDEX('raw data'!A:A,B497-2,1)</f>
        <v>33i,</v>
      </c>
      <c r="F497" s="6" t="str">
        <f t="array" ref="F497">INDEX('raw data'!A:A,B497-1,1)</f>
        <v>Elliniko</v>
      </c>
      <c r="G497" s="6" t="str">
        <f t="array" ref="G497">INDEX('raw data'!A:A,B497+6,1)</f>
        <v>92 m²</v>
      </c>
      <c r="H497" s="25">
        <f ca="1">IFERROR(__xludf.DUMMYFUNCTION("split(G505,"" "")"),92)</f>
        <v>92</v>
      </c>
      <c r="I497" s="6" t="str">
        <f ca="1">IFERROR(__xludf.DUMMYFUNCTION("""COMPUTED_VALUE"""),"m²")</f>
        <v>m²</v>
      </c>
      <c r="J497" s="6" t="str">
        <f t="array" ref="J497">INDEX('raw data'!A:A,B497+4,1)</f>
        <v>1, 1 WC</v>
      </c>
      <c r="K497" s="25">
        <f t="array" ref="K497">INDEX('raw data'!A:A,B497+2,1)</f>
        <v>2</v>
      </c>
      <c r="L497" s="6" t="str">
        <f t="array" ref="L497">INDEX('raw data'!A:A,B497-1,1)</f>
        <v>Elliniko</v>
      </c>
      <c r="M497" s="9">
        <f t="shared" ca="1" si="0"/>
        <v>13.260869565217391</v>
      </c>
      <c r="N497" s="6" t="str">
        <f t="shared" si="1"/>
        <v>33i, Elliniko, Athens</v>
      </c>
      <c r="O497" s="6" t="str">
        <f t="array" ref="O497">INDEX('raw data'!A:A,B497+12,1)</f>
        <v>Available 19 Aug 2025</v>
      </c>
      <c r="P497" s="17">
        <v>45888</v>
      </c>
      <c r="Q497">
        <f>_xlfn.XLOOKUP(A497, locations!A:A, locations!F:F, "NULL")</f>
        <v>37.892012100000002</v>
      </c>
      <c r="R497">
        <f>_xlfn.XLOOKUP(A497, locations!A:A, locations!G:G, "Not found")</f>
        <v>23.747789699999998</v>
      </c>
    </row>
    <row r="498" spans="1:18" ht="13">
      <c r="A498" s="11" t="s">
        <v>3558</v>
      </c>
      <c r="B498" s="11">
        <f>MATCH(A498,'raw data'!A:A,0)</f>
        <v>19279</v>
      </c>
      <c r="C498" s="21">
        <f t="array" ref="C498">INDEX('raw data'!A:A,B498+8,1)</f>
        <v>1370</v>
      </c>
      <c r="D498" s="7" t="str">
        <f t="array" ref="D498">INDEX('raw data'!A:A,B498+11,1)</f>
        <v>excl. utilities</v>
      </c>
      <c r="E498" s="7" t="str">
        <f t="array" ref="E498">INDEX('raw data'!A:A,B498-2,1)</f>
        <v>Othonos I,</v>
      </c>
      <c r="F498" s="6" t="str">
        <f t="array" ref="F498">INDEX('raw data'!A:A,B498-1,1)</f>
        <v>Kifisia</v>
      </c>
      <c r="G498" s="6" t="str">
        <f t="array" ref="G498">INDEX('raw data'!A:A,B498+6,1)</f>
        <v>115 m²</v>
      </c>
      <c r="H498" s="25">
        <f ca="1">IFERROR(__xludf.DUMMYFUNCTION("split(G506,"" "")"),115)</f>
        <v>115</v>
      </c>
      <c r="I498" s="6" t="str">
        <f ca="1">IFERROR(__xludf.DUMMYFUNCTION("""COMPUTED_VALUE"""),"m²")</f>
        <v>m²</v>
      </c>
      <c r="J498" s="6" t="str">
        <f t="array" ref="J498">INDEX('raw data'!A:A,B498+4,1)</f>
        <v>1, 1 WC</v>
      </c>
      <c r="K498" s="25">
        <f t="array" ref="K498">INDEX('raw data'!A:A,B498+2,1)</f>
        <v>3</v>
      </c>
      <c r="L498" s="6" t="str">
        <f t="array" ref="L498">INDEX('raw data'!A:A,B498-1,1)</f>
        <v>Kifisia</v>
      </c>
      <c r="M498" s="9">
        <f t="shared" ca="1" si="0"/>
        <v>11.913043478260869</v>
      </c>
      <c r="N498" s="6" t="str">
        <f t="shared" si="1"/>
        <v>Othonos I, Kifisia, Athens</v>
      </c>
      <c r="O498" s="6" t="str">
        <f t="array" ref="O498">INDEX('raw data'!A:A,B498+12,1)</f>
        <v>Available 19 Aug 2025</v>
      </c>
      <c r="P498" s="17">
        <v>45888</v>
      </c>
      <c r="Q498">
        <f>_xlfn.XLOOKUP(A498, locations!A:A, locations!F:F, "NULL")</f>
        <v>38.0753883</v>
      </c>
      <c r="R498">
        <f>_xlfn.XLOOKUP(A498, locations!A:A, locations!G:G, "Not found")</f>
        <v>23.804812200000001</v>
      </c>
    </row>
    <row r="499" spans="1:18" ht="13">
      <c r="A499" s="11" t="s">
        <v>3561</v>
      </c>
      <c r="B499" s="11">
        <f>MATCH(A499,'raw data'!A:A,0)</f>
        <v>19312</v>
      </c>
      <c r="C499" s="21">
        <f t="array" ref="C499">INDEX('raw data'!A:A,B499+8,1)</f>
        <v>2330</v>
      </c>
      <c r="D499" s="7" t="str">
        <f t="array" ref="D499">INDEX('raw data'!A:A,B499+11,1)</f>
        <v>excl. utilities</v>
      </c>
      <c r="E499" s="7" t="str">
        <f t="array" ref="E499">INDEX('raw data'!A:A,B499-2,1)</f>
        <v>Miaouli II,</v>
      </c>
      <c r="F499" s="6" t="str">
        <f t="array" ref="F499">INDEX('raw data'!A:A,B499-1,1)</f>
        <v>Agia Paraskevi</v>
      </c>
      <c r="G499" s="6" t="str">
        <f t="array" ref="G499">INDEX('raw data'!A:A,B499+6,1)</f>
        <v>136 m²</v>
      </c>
      <c r="H499" s="25">
        <f ca="1">IFERROR(__xludf.DUMMYFUNCTION("split(G507,"" "")"),136)</f>
        <v>136</v>
      </c>
      <c r="I499" s="6" t="str">
        <f ca="1">IFERROR(__xludf.DUMMYFUNCTION("""COMPUTED_VALUE"""),"m²")</f>
        <v>m²</v>
      </c>
      <c r="J499" s="6">
        <f t="array" ref="J499">INDEX('raw data'!A:A,B499+4,1)</f>
        <v>2</v>
      </c>
      <c r="K499" s="25">
        <f t="array" ref="K499">INDEX('raw data'!A:A,B499+2,1)</f>
        <v>3</v>
      </c>
      <c r="L499" s="6" t="str">
        <f t="array" ref="L499">INDEX('raw data'!A:A,B499-1,1)</f>
        <v>Agia Paraskevi</v>
      </c>
      <c r="M499" s="9">
        <f t="shared" ca="1" si="0"/>
        <v>17.132352941176471</v>
      </c>
      <c r="N499" s="6" t="str">
        <f t="shared" si="1"/>
        <v>Miaouli II, Agia Paraskevi, Athens</v>
      </c>
      <c r="O499" s="6" t="str">
        <f t="array" ref="O499">INDEX('raw data'!A:A,B499+12,1)</f>
        <v>Available 19 Aug 2025</v>
      </c>
      <c r="P499" s="17">
        <v>45888</v>
      </c>
      <c r="Q499">
        <f>_xlfn.XLOOKUP(A499, locations!A:A, locations!F:F, "NULL")</f>
        <v>38.011031199999998</v>
      </c>
      <c r="R499">
        <f>_xlfn.XLOOKUP(A499, locations!A:A, locations!G:G, "Not found")</f>
        <v>23.832152300000001</v>
      </c>
    </row>
    <row r="500" spans="1:18" ht="13">
      <c r="A500" s="11" t="s">
        <v>1668</v>
      </c>
      <c r="B500" s="11">
        <f>MATCH(A500,'raw data'!A:A,0)</f>
        <v>20240</v>
      </c>
      <c r="C500" s="21">
        <f t="array" ref="C500">INDEX('raw data'!A:A,B500+8,1)</f>
        <v>1400</v>
      </c>
      <c r="D500" s="7" t="str">
        <f t="array" ref="D500">INDEX('raw data'!A:A,B500+11,1)</f>
        <v>excl. utilities</v>
      </c>
      <c r="E500" s="7" t="str">
        <f t="array" ref="E500">INDEX('raw data'!A:A,B500-2,1)</f>
        <v>Olimpias V,</v>
      </c>
      <c r="F500" s="6" t="str">
        <f t="array" ref="F500">INDEX('raw data'!A:A,B500-1,1)</f>
        <v>Marousi</v>
      </c>
      <c r="G500" s="6" t="str">
        <f t="array" ref="G500">INDEX('raw data'!A:A,B500+6,1)</f>
        <v>80 m²</v>
      </c>
      <c r="H500" s="25">
        <f ca="1">IFERROR(__xludf.DUMMYFUNCTION("split(G508,"" "")"),80)</f>
        <v>80</v>
      </c>
      <c r="I500" s="6" t="str">
        <f ca="1">IFERROR(__xludf.DUMMYFUNCTION("""COMPUTED_VALUE"""),"m²")</f>
        <v>m²</v>
      </c>
      <c r="J500" s="6">
        <f t="array" ref="J500">INDEX('raw data'!A:A,B500+4,1)</f>
        <v>1</v>
      </c>
      <c r="K500" s="25">
        <f t="array" ref="K500">INDEX('raw data'!A:A,B500+2,1)</f>
        <v>2</v>
      </c>
      <c r="L500" s="6" t="str">
        <f t="array" ref="L500">INDEX('raw data'!A:A,B500-1,1)</f>
        <v>Marousi</v>
      </c>
      <c r="M500" s="9">
        <f t="shared" ca="1" si="0"/>
        <v>17.5</v>
      </c>
      <c r="N500" s="6" t="str">
        <f t="shared" si="1"/>
        <v>Olimpias V, Marousi, Athens</v>
      </c>
      <c r="O500" s="6" t="str">
        <f t="array" ref="O500">INDEX('raw data'!A:A,B500+12,1)</f>
        <v>Available 18 Sep 2025</v>
      </c>
      <c r="P500" s="17">
        <v>45918</v>
      </c>
      <c r="Q500">
        <f>_xlfn.XLOOKUP(A500, locations!A:A, locations!F:F, "NULL")</f>
        <v>38.046310099999999</v>
      </c>
      <c r="R500">
        <f>_xlfn.XLOOKUP(A500, locations!A:A, locations!G:G, "Not found")</f>
        <v>23.8074163</v>
      </c>
    </row>
    <row r="501" spans="1:18" ht="13">
      <c r="A501" s="11" t="s">
        <v>404</v>
      </c>
      <c r="B501" s="11">
        <f>MATCH(A501,'raw data'!A:A,0)</f>
        <v>20909</v>
      </c>
      <c r="C501" s="21">
        <f t="array" ref="C501">INDEX('raw data'!A:A,B501+8,1)</f>
        <v>1080</v>
      </c>
      <c r="D501" s="7" t="str">
        <f t="array" ref="D501">INDEX('raw data'!A:A,B501+11,1)</f>
        <v>excl. utilities</v>
      </c>
      <c r="E501" s="7" t="str">
        <f t="array" ref="E501">INDEX('raw data'!A:A,B501-2,1)</f>
        <v>Achilleos IV,</v>
      </c>
      <c r="F501" s="6" t="str">
        <f t="array" ref="F501">INDEX('raw data'!A:A,B501-1,1)</f>
        <v>Palaio Faliro</v>
      </c>
      <c r="G501" s="6" t="str">
        <f t="array" ref="G501">INDEX('raw data'!A:A,B501+6,1)</f>
        <v>55 m²</v>
      </c>
      <c r="H501" s="25">
        <f ca="1">IFERROR(__xludf.DUMMYFUNCTION("split(G509,"" "")"),55)</f>
        <v>55</v>
      </c>
      <c r="I501" s="6" t="str">
        <f ca="1">IFERROR(__xludf.DUMMYFUNCTION("""COMPUTED_VALUE"""),"m²")</f>
        <v>m²</v>
      </c>
      <c r="J501" s="6">
        <f t="array" ref="J501">INDEX('raw data'!A:A,B501+4,1)</f>
        <v>1</v>
      </c>
      <c r="K501" s="25">
        <f t="array" ref="K501">INDEX('raw data'!A:A,B501+2,1)</f>
        <v>1</v>
      </c>
      <c r="L501" s="6" t="str">
        <f t="array" ref="L501">INDEX('raw data'!A:A,B501-1,1)</f>
        <v>Palaio Faliro</v>
      </c>
      <c r="M501" s="9">
        <f t="shared" ca="1" si="0"/>
        <v>19.636363636363637</v>
      </c>
      <c r="N501" s="6" t="str">
        <f t="shared" si="1"/>
        <v>Achilleos IV, Palaio Faliro, Athens</v>
      </c>
      <c r="O501" s="6" t="str">
        <f t="array" ref="O501">INDEX('raw data'!A:A,B501+12,1)</f>
        <v>Available 18 Oct 2025</v>
      </c>
      <c r="P501" s="17">
        <v>45948</v>
      </c>
      <c r="Q501">
        <f>_xlfn.XLOOKUP(A501, locations!A:A, locations!F:F, "NULL")</f>
        <v>37.928014599999997</v>
      </c>
      <c r="R501">
        <f>_xlfn.XLOOKUP(A501, locations!A:A, locations!G:G, "Not found")</f>
        <v>23.704849899999999</v>
      </c>
    </row>
    <row r="502" spans="1:18" ht="13">
      <c r="A502" s="11" t="s">
        <v>1671</v>
      </c>
      <c r="B502" s="11">
        <f>MATCH(A502,'raw data'!A:A,0)</f>
        <v>20926</v>
      </c>
      <c r="C502" s="21">
        <f t="array" ref="C502">INDEX('raw data'!A:A,B502+8,1)</f>
        <v>1130</v>
      </c>
      <c r="D502" s="7" t="str">
        <f t="array" ref="D502">INDEX('raw data'!A:A,B502+11,1)</f>
        <v>excl. utilities</v>
      </c>
      <c r="E502" s="7" t="str">
        <f t="array" ref="E502">INDEX('raw data'!A:A,B502-2,1)</f>
        <v>Chrisostomou Smirnis,</v>
      </c>
      <c r="F502" s="6" t="str">
        <f t="array" ref="F502">INDEX('raw data'!A:A,B502-1,1)</f>
        <v>Marousi</v>
      </c>
      <c r="G502" s="6" t="str">
        <f t="array" ref="G502">INDEX('raw data'!A:A,B502+6,1)</f>
        <v>80 m²</v>
      </c>
      <c r="H502" s="25">
        <f ca="1">IFERROR(__xludf.DUMMYFUNCTION("split(G510,"" "")"),80)</f>
        <v>80</v>
      </c>
      <c r="I502" s="6" t="str">
        <f ca="1">IFERROR(__xludf.DUMMYFUNCTION("""COMPUTED_VALUE"""),"m²")</f>
        <v>m²</v>
      </c>
      <c r="J502" s="6">
        <f t="array" ref="J502">INDEX('raw data'!A:A,B502+4,1)</f>
        <v>1</v>
      </c>
      <c r="K502" s="25">
        <f t="array" ref="K502">INDEX('raw data'!A:A,B502+2,1)</f>
        <v>2</v>
      </c>
      <c r="L502" s="6" t="str">
        <f t="array" ref="L502">INDEX('raw data'!A:A,B502-1,1)</f>
        <v>Marousi</v>
      </c>
      <c r="M502" s="9">
        <f t="shared" ca="1" si="0"/>
        <v>14.125</v>
      </c>
      <c r="N502" s="6" t="str">
        <f t="shared" si="1"/>
        <v>Chrisostomou Smirnis, Marousi, Athens</v>
      </c>
      <c r="O502" s="6" t="str">
        <f t="array" ref="O502">INDEX('raw data'!A:A,B502+12,1)</f>
        <v>Available 18 Oct 2025</v>
      </c>
      <c r="P502" s="17">
        <v>45948</v>
      </c>
      <c r="Q502">
        <f>_xlfn.XLOOKUP(A502, locations!A:A, locations!F:F, "NULL")</f>
        <v>37.955161400000001</v>
      </c>
      <c r="R502">
        <f>_xlfn.XLOOKUP(A502, locations!A:A, locations!G:G, "Not found")</f>
        <v>23.7431366</v>
      </c>
    </row>
    <row r="503" spans="1:18" ht="13">
      <c r="A503" s="11" t="s">
        <v>1674</v>
      </c>
      <c r="B503" s="11">
        <f>MATCH(A503,'raw data'!A:A,0)</f>
        <v>20943</v>
      </c>
      <c r="C503" s="21">
        <f t="array" ref="C503">INDEX('raw data'!A:A,B503+8,1)</f>
        <v>2670</v>
      </c>
      <c r="D503" s="7" t="str">
        <f t="array" ref="D503">INDEX('raw data'!A:A,B503+11,1)</f>
        <v>excl. utilities</v>
      </c>
      <c r="E503" s="7" t="str">
        <f t="array" ref="E503">INDEX('raw data'!A:A,B503-2,1)</f>
        <v>Christou Lada I,</v>
      </c>
      <c r="F503" s="6" t="str">
        <f t="array" ref="F503">INDEX('raw data'!A:A,B503-1,1)</f>
        <v>Kifisia</v>
      </c>
      <c r="G503" s="6" t="str">
        <f t="array" ref="G503">INDEX('raw data'!A:A,B503+6,1)</f>
        <v>125 m²</v>
      </c>
      <c r="H503" s="25">
        <f ca="1">IFERROR(__xludf.DUMMYFUNCTION("split(G511,"" "")"),125)</f>
        <v>125</v>
      </c>
      <c r="I503" s="6" t="str">
        <f ca="1">IFERROR(__xludf.DUMMYFUNCTION("""COMPUTED_VALUE"""),"m²")</f>
        <v>m²</v>
      </c>
      <c r="J503" s="6">
        <f t="array" ref="J503">INDEX('raw data'!A:A,B503+4,1)</f>
        <v>2</v>
      </c>
      <c r="K503" s="25">
        <f t="array" ref="K503">INDEX('raw data'!A:A,B503+2,1)</f>
        <v>2</v>
      </c>
      <c r="L503" s="6" t="str">
        <f t="array" ref="L503">INDEX('raw data'!A:A,B503-1,1)</f>
        <v>Kifisia</v>
      </c>
      <c r="M503" s="9">
        <f t="shared" ca="1" si="0"/>
        <v>21.36</v>
      </c>
      <c r="N503" s="6" t="str">
        <f t="shared" si="1"/>
        <v>Christou Lada I, Kifisia, Athens</v>
      </c>
      <c r="O503" s="6" t="str">
        <f t="array" ref="O503">INDEX('raw data'!A:A,B503+12,1)</f>
        <v>Available 18 Oct 2025</v>
      </c>
      <c r="P503" s="17">
        <v>45948</v>
      </c>
      <c r="Q503">
        <f>_xlfn.XLOOKUP(A503, locations!A:A, locations!F:F, "NULL")</f>
        <v>38.068601899999997</v>
      </c>
      <c r="R503">
        <f>_xlfn.XLOOKUP(A503, locations!A:A, locations!G:G, "Not found")</f>
        <v>23.816014299999999</v>
      </c>
    </row>
    <row r="504" spans="1:18" ht="13">
      <c r="A504" s="11" t="s">
        <v>3564</v>
      </c>
      <c r="B504" s="11">
        <f>MATCH(A504,'raw data'!A:A,0)</f>
        <v>463</v>
      </c>
      <c r="C504" s="21">
        <f t="array" ref="C504">INDEX('raw data'!A:A,B504+8,1)</f>
        <v>1650</v>
      </c>
      <c r="D504" s="7" t="str">
        <f t="array" ref="D504">INDEX('raw data'!A:A,B504+11,1)</f>
        <v>excl. utilities</v>
      </c>
      <c r="E504" s="7" t="str">
        <f t="array" ref="E504">INDEX('raw data'!A:A,B504-2,1)</f>
        <v>Afroditis III,</v>
      </c>
      <c r="F504" s="6" t="str">
        <f t="array" ref="F504">INDEX('raw data'!A:A,B504-1,1)</f>
        <v>Palaio Faliro</v>
      </c>
      <c r="G504" s="6" t="str">
        <f t="array" ref="G504">INDEX('raw data'!A:A,B504+6,1)</f>
        <v>150 m²</v>
      </c>
      <c r="H504" s="25">
        <f ca="1">IFERROR(__xludf.DUMMYFUNCTION("split(G512,"" "")"),150)</f>
        <v>150</v>
      </c>
      <c r="I504" s="6" t="str">
        <f ca="1">IFERROR(__xludf.DUMMYFUNCTION("""COMPUTED_VALUE"""),"m²")</f>
        <v>m²</v>
      </c>
      <c r="J504" s="6">
        <f t="array" ref="J504">INDEX('raw data'!A:A,B504+4,1)</f>
        <v>2</v>
      </c>
      <c r="K504" s="25">
        <f t="array" ref="K504">INDEX('raw data'!A:A,B504+2,1)</f>
        <v>3</v>
      </c>
      <c r="L504" s="6" t="str">
        <f t="array" ref="L504">INDEX('raw data'!A:A,B504-1,1)</f>
        <v>Palaio Faliro</v>
      </c>
      <c r="M504" s="9">
        <f t="shared" ca="1" si="0"/>
        <v>11</v>
      </c>
      <c r="N504" s="6" t="str">
        <f t="shared" si="1"/>
        <v>Afroditis III, Palaio Faliro, Athens</v>
      </c>
      <c r="O504" s="6" t="str">
        <f t="array" ref="O504">INDEX('raw data'!A:A,B504+12,1)</f>
        <v>Available 18 Oct 2024</v>
      </c>
      <c r="P504" s="17">
        <v>45583</v>
      </c>
      <c r="Q504">
        <f>_xlfn.XLOOKUP(A504, locations!A:A, locations!F:F, "NULL")</f>
        <v>37.927036200000003</v>
      </c>
      <c r="R504">
        <f>_xlfn.XLOOKUP(A504, locations!A:A, locations!G:G, "Not found")</f>
        <v>23.6964407</v>
      </c>
    </row>
    <row r="505" spans="1:18" ht="13">
      <c r="A505" s="11" t="s">
        <v>3567</v>
      </c>
      <c r="B505" s="11">
        <f>MATCH(A505,'raw data'!A:A,0)</f>
        <v>21622</v>
      </c>
      <c r="C505" s="21">
        <f t="array" ref="C505">INDEX('raw data'!A:A,B505+8,1)</f>
        <v>1310</v>
      </c>
      <c r="D505" s="7" t="str">
        <f t="array" ref="D505">INDEX('raw data'!A:A,B505+11,1)</f>
        <v>excl. utilities</v>
      </c>
      <c r="E505" s="7" t="str">
        <f t="array" ref="E505">INDEX('raw data'!A:A,B505-2,1)</f>
        <v>Ignatiou Tou Lesviou,</v>
      </c>
      <c r="F505" s="6" t="str">
        <f t="array" ref="F505">INDEX('raw data'!A:A,B505-1,1)</f>
        <v>Marousi</v>
      </c>
      <c r="G505" s="6" t="str">
        <f t="array" ref="G505">INDEX('raw data'!A:A,B505+6,1)</f>
        <v>105 m²</v>
      </c>
      <c r="H505" s="25">
        <f ca="1">IFERROR(__xludf.DUMMYFUNCTION("split(G513,"" "")"),105)</f>
        <v>105</v>
      </c>
      <c r="I505" s="6" t="str">
        <f ca="1">IFERROR(__xludf.DUMMYFUNCTION("""COMPUTED_VALUE"""),"m²")</f>
        <v>m²</v>
      </c>
      <c r="J505" s="6" t="str">
        <f t="array" ref="J505">INDEX('raw data'!A:A,B505+4,1)</f>
        <v>2, 1 WC</v>
      </c>
      <c r="K505" s="25">
        <f t="array" ref="K505">INDEX('raw data'!A:A,B505+2,1)</f>
        <v>3</v>
      </c>
      <c r="L505" s="6" t="str">
        <f t="array" ref="L505">INDEX('raw data'!A:A,B505-1,1)</f>
        <v>Marousi</v>
      </c>
      <c r="M505" s="9">
        <f t="shared" ca="1" si="0"/>
        <v>12.476190476190476</v>
      </c>
      <c r="N505" s="6" t="str">
        <f t="shared" si="1"/>
        <v>Ignatiou Tou Lesviou, Marousi, Athens</v>
      </c>
      <c r="O505" s="6" t="str">
        <f t="array" ref="O505">INDEX('raw data'!A:A,B505+12,1)</f>
        <v>Available 18 Nov 2025</v>
      </c>
      <c r="P505" s="17">
        <v>45979</v>
      </c>
      <c r="Q505">
        <f>_xlfn.XLOOKUP(A505, locations!A:A, locations!F:F, "NULL")</f>
        <v>38.055819700000001</v>
      </c>
      <c r="R505">
        <f>_xlfn.XLOOKUP(A505, locations!A:A, locations!G:G, "Not found")</f>
        <v>23.828667200000002</v>
      </c>
    </row>
    <row r="506" spans="1:18" ht="13">
      <c r="A506" s="11" t="s">
        <v>3570</v>
      </c>
      <c r="B506" s="11">
        <f>MATCH(A506,'raw data'!A:A,0)</f>
        <v>21639</v>
      </c>
      <c r="C506" s="21">
        <f t="array" ref="C506">INDEX('raw data'!A:A,B506+8,1)</f>
        <v>1520</v>
      </c>
      <c r="D506" s="7" t="str">
        <f t="array" ref="D506">INDEX('raw data'!A:A,B506+11,1)</f>
        <v>excl. utilities</v>
      </c>
      <c r="E506" s="7" t="str">
        <f t="array" ref="E506">INDEX('raw data'!A:A,B506-2,1)</f>
        <v>Sevastis Kalisperi I,</v>
      </c>
      <c r="F506" s="6" t="str">
        <f t="array" ref="F506">INDEX('raw data'!A:A,B506-1,1)</f>
        <v>Chalandri</v>
      </c>
      <c r="G506" s="6" t="str">
        <f t="array" ref="G506">INDEX('raw data'!A:A,B506+6,1)</f>
        <v>120 m²</v>
      </c>
      <c r="H506" s="25">
        <f ca="1">IFERROR(__xludf.DUMMYFUNCTION("split(G514,"" "")"),120)</f>
        <v>120</v>
      </c>
      <c r="I506" s="6" t="str">
        <f ca="1">IFERROR(__xludf.DUMMYFUNCTION("""COMPUTED_VALUE"""),"m²")</f>
        <v>m²</v>
      </c>
      <c r="J506" s="6" t="str">
        <f t="array" ref="J506">INDEX('raw data'!A:A,B506+4,1)</f>
        <v>1, 1 WC</v>
      </c>
      <c r="K506" s="25">
        <f t="array" ref="K506">INDEX('raw data'!A:A,B506+2,1)</f>
        <v>3</v>
      </c>
      <c r="L506" s="6" t="str">
        <f t="array" ref="L506">INDEX('raw data'!A:A,B506-1,1)</f>
        <v>Chalandri</v>
      </c>
      <c r="M506" s="9">
        <f t="shared" ca="1" si="0"/>
        <v>12.666666666666666</v>
      </c>
      <c r="N506" s="6" t="str">
        <f t="shared" si="1"/>
        <v>Sevastis Kalisperi I, Chalandri, Athens</v>
      </c>
      <c r="O506" s="6" t="str">
        <f t="array" ref="O506">INDEX('raw data'!A:A,B506+12,1)</f>
        <v>Available 18 Nov 2025</v>
      </c>
      <c r="P506" s="17">
        <v>45979</v>
      </c>
      <c r="Q506">
        <f>_xlfn.XLOOKUP(A506, locations!A:A, locations!F:F, "NULL")</f>
        <v>38.021381499999997</v>
      </c>
      <c r="R506">
        <f>_xlfn.XLOOKUP(A506, locations!A:A, locations!G:G, "Not found")</f>
        <v>23.8077875</v>
      </c>
    </row>
    <row r="507" spans="1:18" ht="13">
      <c r="A507" s="11" t="s">
        <v>1677</v>
      </c>
      <c r="B507" s="11">
        <f>MATCH(A507,'raw data'!A:A,0)</f>
        <v>2374</v>
      </c>
      <c r="C507" s="21">
        <f t="array" ref="C507">INDEX('raw data'!A:A,B507+8,1)</f>
        <v>1280</v>
      </c>
      <c r="D507" s="7" t="str">
        <f t="array" ref="D507">INDEX('raw data'!A:A,B507+11,1)</f>
        <v>excl. utilities</v>
      </c>
      <c r="E507" s="7" t="str">
        <f t="array" ref="E507">INDEX('raw data'!A:A,B507-2,1)</f>
        <v>Aeroporou Papanastasiou,</v>
      </c>
      <c r="F507" s="6" t="str">
        <f t="array" ref="F507">INDEX('raw data'!A:A,B507-1,1)</f>
        <v>Vasilissis Sofias Avenue</v>
      </c>
      <c r="G507" s="6" t="str">
        <f t="array" ref="G507">INDEX('raw data'!A:A,B507+6,1)</f>
        <v>85 m²</v>
      </c>
      <c r="H507" s="25">
        <f ca="1">IFERROR(__xludf.DUMMYFUNCTION("split(G515,"" "")"),85)</f>
        <v>85</v>
      </c>
      <c r="I507" s="6" t="str">
        <f ca="1">IFERROR(__xludf.DUMMYFUNCTION("""COMPUTED_VALUE"""),"m²")</f>
        <v>m²</v>
      </c>
      <c r="J507" s="6">
        <f t="array" ref="J507">INDEX('raw data'!A:A,B507+4,1)</f>
        <v>1</v>
      </c>
      <c r="K507" s="25">
        <f t="array" ref="K507">INDEX('raw data'!A:A,B507+2,1)</f>
        <v>2</v>
      </c>
      <c r="L507" s="6" t="str">
        <f t="array" ref="L507">INDEX('raw data'!A:A,B507-1,1)</f>
        <v>Vasilissis Sofias Avenue</v>
      </c>
      <c r="M507" s="9">
        <f t="shared" ca="1" si="0"/>
        <v>15.058823529411764</v>
      </c>
      <c r="N507" s="6" t="str">
        <f t="shared" si="1"/>
        <v>Aeroporou Papanastasiou, Vasilissis Sofias Avenue, Athens</v>
      </c>
      <c r="O507" s="6" t="str">
        <f t="array" ref="O507">INDEX('raw data'!A:A,B507+12,1)</f>
        <v>Available 18 Nov 2024</v>
      </c>
      <c r="P507" s="17">
        <v>45614</v>
      </c>
      <c r="Q507">
        <f>_xlfn.XLOOKUP(A507, locations!A:A, locations!F:F, "NULL")</f>
        <v>37.975368799999998</v>
      </c>
      <c r="R507">
        <f>_xlfn.XLOOKUP(A507, locations!A:A, locations!G:G, "Not found")</f>
        <v>23.742497499999999</v>
      </c>
    </row>
    <row r="508" spans="1:18" ht="13">
      <c r="A508" s="11" t="s">
        <v>1680</v>
      </c>
      <c r="B508" s="11">
        <f>MATCH(A508,'raw data'!A:A,0)</f>
        <v>11362</v>
      </c>
      <c r="C508" s="21">
        <f t="array" ref="C508">INDEX('raw data'!A:A,B508+8,1)</f>
        <v>1190</v>
      </c>
      <c r="D508" s="7" t="str">
        <f t="array" ref="D508">INDEX('raw data'!A:A,B508+11,1)</f>
        <v>excl. utilities</v>
      </c>
      <c r="E508" s="7" t="str">
        <f t="array" ref="E508">INDEX('raw data'!A:A,B508-2,1)</f>
        <v>Doxapatri I,</v>
      </c>
      <c r="F508" s="6" t="str">
        <f t="array" ref="F508">INDEX('raw data'!A:A,B508-1,1)</f>
        <v>Kolonaki</v>
      </c>
      <c r="G508" s="6" t="str">
        <f t="array" ref="G508">INDEX('raw data'!A:A,B508+6,1)</f>
        <v>75 m²</v>
      </c>
      <c r="H508" s="25">
        <f ca="1">IFERROR(__xludf.DUMMYFUNCTION("split(G516,"" "")"),75)</f>
        <v>75</v>
      </c>
      <c r="I508" s="6" t="str">
        <f ca="1">IFERROR(__xludf.DUMMYFUNCTION("""COMPUTED_VALUE"""),"m²")</f>
        <v>m²</v>
      </c>
      <c r="J508" s="6">
        <f t="array" ref="J508">INDEX('raw data'!A:A,B508+4,1)</f>
        <v>1</v>
      </c>
      <c r="K508" s="25">
        <f t="array" ref="K508">INDEX('raw data'!A:A,B508+2,1)</f>
        <v>2</v>
      </c>
      <c r="L508" s="6" t="str">
        <f t="array" ref="L508">INDEX('raw data'!A:A,B508-1,1)</f>
        <v>Kolonaki</v>
      </c>
      <c r="M508" s="9">
        <f t="shared" ca="1" si="0"/>
        <v>15.866666666666667</v>
      </c>
      <c r="N508" s="6" t="str">
        <f t="shared" si="1"/>
        <v>Doxapatri I, Kolonaki, Athens</v>
      </c>
      <c r="O508" s="6" t="str">
        <f t="array" ref="O508">INDEX('raw data'!A:A,B508+12,1)</f>
        <v>Available 18 Mar 2025</v>
      </c>
      <c r="P508" s="17">
        <v>45734</v>
      </c>
      <c r="Q508">
        <f>_xlfn.XLOOKUP(A508, locations!A:A, locations!F:F, "NULL")</f>
        <v>37.983922800000002</v>
      </c>
      <c r="R508">
        <f>_xlfn.XLOOKUP(A508, locations!A:A, locations!G:G, "Not found")</f>
        <v>23.7420404</v>
      </c>
    </row>
    <row r="509" spans="1:18" ht="13">
      <c r="A509" s="11" t="s">
        <v>1683</v>
      </c>
      <c r="B509" s="11">
        <f>MATCH(A509,'raw data'!A:A,0)</f>
        <v>11379</v>
      </c>
      <c r="C509" s="21">
        <f t="array" ref="C509">INDEX('raw data'!A:A,B509+8,1)</f>
        <v>1280</v>
      </c>
      <c r="D509" s="7" t="str">
        <f t="array" ref="D509">INDEX('raw data'!A:A,B509+11,1)</f>
        <v>excl. utilities</v>
      </c>
      <c r="E509" s="7" t="str">
        <f t="array" ref="E509">INDEX('raw data'!A:A,B509-2,1)</f>
        <v>Michail Chatzikonstanti V,</v>
      </c>
      <c r="F509" s="6" t="str">
        <f t="array" ref="F509">INDEX('raw data'!A:A,B509-1,1)</f>
        <v>Ampelokipoi</v>
      </c>
      <c r="G509" s="6" t="str">
        <f t="array" ref="G509">INDEX('raw data'!A:A,B509+6,1)</f>
        <v>80 m²</v>
      </c>
      <c r="H509" s="25">
        <f ca="1">IFERROR(__xludf.DUMMYFUNCTION("split(G517,"" "")"),80)</f>
        <v>80</v>
      </c>
      <c r="I509" s="6" t="str">
        <f ca="1">IFERROR(__xludf.DUMMYFUNCTION("""COMPUTED_VALUE"""),"m²")</f>
        <v>m²</v>
      </c>
      <c r="J509" s="6">
        <f t="array" ref="J509">INDEX('raw data'!A:A,B509+4,1)</f>
        <v>1</v>
      </c>
      <c r="K509" s="25">
        <f t="array" ref="K509">INDEX('raw data'!A:A,B509+2,1)</f>
        <v>2</v>
      </c>
      <c r="L509" s="6" t="str">
        <f t="array" ref="L509">INDEX('raw data'!A:A,B509-1,1)</f>
        <v>Ampelokipoi</v>
      </c>
      <c r="M509" s="9">
        <f t="shared" ca="1" si="0"/>
        <v>16</v>
      </c>
      <c r="N509" s="6" t="str">
        <f t="shared" si="1"/>
        <v>Michail Chatzikonstanti V, Ampelokipoi, Athens</v>
      </c>
      <c r="O509" s="6" t="str">
        <f t="array" ref="O509">INDEX('raw data'!A:A,B509+12,1)</f>
        <v>Available 18 Mar 2025</v>
      </c>
      <c r="P509" s="17">
        <v>45734</v>
      </c>
      <c r="Q509">
        <f>_xlfn.XLOOKUP(A509, locations!A:A, locations!F:F, "NULL")</f>
        <v>37.994549999999997</v>
      </c>
      <c r="R509">
        <f>_xlfn.XLOOKUP(A509, locations!A:A, locations!G:G, "Not found")</f>
        <v>23.764264600000001</v>
      </c>
    </row>
    <row r="510" spans="1:18" ht="13">
      <c r="A510" s="11" t="s">
        <v>1686</v>
      </c>
      <c r="B510" s="11">
        <f>MATCH(A510,'raw data'!A:A,0)</f>
        <v>11396</v>
      </c>
      <c r="C510" s="21">
        <f t="array" ref="C510">INDEX('raw data'!A:A,B510+8,1)</f>
        <v>1300</v>
      </c>
      <c r="D510" s="7" t="str">
        <f t="array" ref="D510">INDEX('raw data'!A:A,B510+11,1)</f>
        <v>excl. utilities</v>
      </c>
      <c r="E510" s="7" t="str">
        <f t="array" ref="E510">INDEX('raw data'!A:A,B510-2,1)</f>
        <v>Kriezi,</v>
      </c>
      <c r="F510" s="6" t="str">
        <f t="array" ref="F510">INDEX('raw data'!A:A,B510-1,1)</f>
        <v>Chalandri</v>
      </c>
      <c r="G510" s="6" t="str">
        <f t="array" ref="G510">INDEX('raw data'!A:A,B510+6,1)</f>
        <v>85 m²</v>
      </c>
      <c r="H510" s="25">
        <f ca="1">IFERROR(__xludf.DUMMYFUNCTION("split(G518,"" "")"),85)</f>
        <v>85</v>
      </c>
      <c r="I510" s="6" t="str">
        <f ca="1">IFERROR(__xludf.DUMMYFUNCTION("""COMPUTED_VALUE"""),"m²")</f>
        <v>m²</v>
      </c>
      <c r="J510" s="6" t="str">
        <f t="array" ref="J510">INDEX('raw data'!A:A,B510+4,1)</f>
        <v>1, 1 WC</v>
      </c>
      <c r="K510" s="25">
        <f t="array" ref="K510">INDEX('raw data'!A:A,B510+2,1)</f>
        <v>2</v>
      </c>
      <c r="L510" s="6" t="str">
        <f t="array" ref="L510">INDEX('raw data'!A:A,B510-1,1)</f>
        <v>Chalandri</v>
      </c>
      <c r="M510" s="9">
        <f t="shared" ca="1" si="0"/>
        <v>15.294117647058824</v>
      </c>
      <c r="N510" s="6" t="str">
        <f t="shared" si="1"/>
        <v>Kriezi, Chalandri, Athens</v>
      </c>
      <c r="O510" s="6" t="str">
        <f t="array" ref="O510">INDEX('raw data'!A:A,B510+12,1)</f>
        <v>Available 18 Mar 2025</v>
      </c>
      <c r="P510" s="17">
        <v>45734</v>
      </c>
      <c r="Q510">
        <f>_xlfn.XLOOKUP(A510, locations!A:A, locations!F:F, "NULL")</f>
        <v>38.0313357</v>
      </c>
      <c r="R510">
        <f>_xlfn.XLOOKUP(A510, locations!A:A, locations!G:G, "Not found")</f>
        <v>23.808622</v>
      </c>
    </row>
    <row r="511" spans="1:18" ht="13">
      <c r="A511" s="11" t="s">
        <v>3573</v>
      </c>
      <c r="B511" s="11">
        <f>MATCH(A511,'raw data'!A:A,0)</f>
        <v>11413</v>
      </c>
      <c r="C511" s="21">
        <f t="array" ref="C511">INDEX('raw data'!A:A,B511+8,1)</f>
        <v>1310</v>
      </c>
      <c r="D511" s="7" t="str">
        <f t="array" ref="D511">INDEX('raw data'!A:A,B511+11,1)</f>
        <v>excl. utilities</v>
      </c>
      <c r="E511" s="7" t="str">
        <f t="array" ref="E511">INDEX('raw data'!A:A,B511-2,1)</f>
        <v>Vasilissis Olgas,</v>
      </c>
      <c r="F511" s="6" t="str">
        <f t="array" ref="F511">INDEX('raw data'!A:A,B511-1,1)</f>
        <v>Marousi</v>
      </c>
      <c r="G511" s="6" t="str">
        <f t="array" ref="G511">INDEX('raw data'!A:A,B511+6,1)</f>
        <v>120 m²</v>
      </c>
      <c r="H511" s="25">
        <f ca="1">IFERROR(__xludf.DUMMYFUNCTION("split(G519,"" "")"),120)</f>
        <v>120</v>
      </c>
      <c r="I511" s="6" t="str">
        <f ca="1">IFERROR(__xludf.DUMMYFUNCTION("""COMPUTED_VALUE"""),"m²")</f>
        <v>m²</v>
      </c>
      <c r="J511" s="6">
        <f t="array" ref="J511">INDEX('raw data'!A:A,B511+4,1)</f>
        <v>1</v>
      </c>
      <c r="K511" s="25">
        <f t="array" ref="K511">INDEX('raw data'!A:A,B511+2,1)</f>
        <v>3</v>
      </c>
      <c r="L511" s="6" t="str">
        <f t="array" ref="L511">INDEX('raw data'!A:A,B511-1,1)</f>
        <v>Marousi</v>
      </c>
      <c r="M511" s="9">
        <f t="shared" ca="1" si="0"/>
        <v>10.916666666666666</v>
      </c>
      <c r="N511" s="6" t="str">
        <f t="shared" si="1"/>
        <v>Vasilissis Olgas, Marousi, Athens</v>
      </c>
      <c r="O511" s="6" t="str">
        <f t="array" ref="O511">INDEX('raw data'!A:A,B511+12,1)</f>
        <v>Available 18 Mar 2025</v>
      </c>
      <c r="P511" s="17">
        <v>45734</v>
      </c>
      <c r="Q511">
        <f>_xlfn.XLOOKUP(A511, locations!A:A, locations!F:F, "NULL")</f>
        <v>37.969786200000001</v>
      </c>
      <c r="R511">
        <f>_xlfn.XLOOKUP(A511, locations!A:A, locations!G:G, "Not found")</f>
        <v>23.735548099999999</v>
      </c>
    </row>
    <row r="512" spans="1:18" ht="13">
      <c r="A512" s="11" t="s">
        <v>3576</v>
      </c>
      <c r="B512" s="11">
        <f>MATCH(A512,'raw data'!A:A,0)</f>
        <v>11430</v>
      </c>
      <c r="C512" s="21">
        <f t="array" ref="C512">INDEX('raw data'!A:A,B512+8,1)</f>
        <v>1650</v>
      </c>
      <c r="D512" s="7" t="str">
        <f t="array" ref="D512">INDEX('raw data'!A:A,B512+11,1)</f>
        <v>excl. utilities</v>
      </c>
      <c r="E512" s="7" t="str">
        <f t="array" ref="E512">INDEX('raw data'!A:A,B512-2,1)</f>
        <v>Leukosias II,</v>
      </c>
      <c r="F512" s="6" t="str">
        <f t="array" ref="F512">INDEX('raw data'!A:A,B512-1,1)</f>
        <v>Politeia</v>
      </c>
      <c r="G512" s="6" t="str">
        <f t="array" ref="G512">INDEX('raw data'!A:A,B512+6,1)</f>
        <v>150 m²</v>
      </c>
      <c r="H512" s="25">
        <f ca="1">IFERROR(__xludf.DUMMYFUNCTION("split(G520,"" "")"),150)</f>
        <v>150</v>
      </c>
      <c r="I512" s="6" t="str">
        <f ca="1">IFERROR(__xludf.DUMMYFUNCTION("""COMPUTED_VALUE"""),"m²")</f>
        <v>m²</v>
      </c>
      <c r="J512" s="6" t="str">
        <f t="array" ref="J512">INDEX('raw data'!A:A,B512+4,1)</f>
        <v>2, 1 WC</v>
      </c>
      <c r="K512" s="25">
        <f t="array" ref="K512">INDEX('raw data'!A:A,B512+2,1)</f>
        <v>3</v>
      </c>
      <c r="L512" s="6" t="str">
        <f t="array" ref="L512">INDEX('raw data'!A:A,B512-1,1)</f>
        <v>Politeia</v>
      </c>
      <c r="M512" s="9">
        <f t="shared" ca="1" si="0"/>
        <v>11</v>
      </c>
      <c r="N512" s="6" t="str">
        <f t="shared" si="1"/>
        <v>Leukosias II, Politeia, Athens</v>
      </c>
      <c r="O512" s="6" t="str">
        <f t="array" ref="O512">INDEX('raw data'!A:A,B512+12,1)</f>
        <v>Available 18 Mar 2025</v>
      </c>
      <c r="P512" s="17">
        <v>45734</v>
      </c>
      <c r="Q512">
        <f>_xlfn.XLOOKUP(A512, locations!A:A, locations!F:F, "NULL")</f>
        <v>38.005195999999998</v>
      </c>
      <c r="R512">
        <f>_xlfn.XLOOKUP(A512, locations!A:A, locations!G:G, "Not found")</f>
        <v>23.732151000000002</v>
      </c>
    </row>
    <row r="513" spans="1:18" ht="13">
      <c r="A513" s="11" t="s">
        <v>4615</v>
      </c>
      <c r="B513" s="11">
        <f>MATCH(A513,'raw data'!A:A,0)</f>
        <v>11447</v>
      </c>
      <c r="C513" s="21">
        <f t="array" ref="C513">INDEX('raw data'!A:A,B513+8,1)</f>
        <v>1920</v>
      </c>
      <c r="D513" s="7" t="str">
        <f t="array" ref="D513">INDEX('raw data'!A:A,B513+11,1)</f>
        <v>excl. utilities</v>
      </c>
      <c r="E513" s="7" t="str">
        <f t="array" ref="E513">INDEX('raw data'!A:A,B513-2,1)</f>
        <v>Narkissou II,</v>
      </c>
      <c r="F513" s="6" t="str">
        <f t="array" ref="F513">INDEX('raw data'!A:A,B513-1,1)</f>
        <v>Marousi</v>
      </c>
      <c r="G513" s="6" t="str">
        <f t="array" ref="G513">INDEX('raw data'!A:A,B513+6,1)</f>
        <v>130 m²</v>
      </c>
      <c r="H513" s="25">
        <f ca="1">IFERROR(__xludf.DUMMYFUNCTION("split(G521,"" "")"),130)</f>
        <v>130</v>
      </c>
      <c r="I513" s="6" t="str">
        <f ca="1">IFERROR(__xludf.DUMMYFUNCTION("""COMPUTED_VALUE"""),"m²")</f>
        <v>m²</v>
      </c>
      <c r="J513" s="6">
        <f t="array" ref="J513">INDEX('raw data'!A:A,B513+4,1)</f>
        <v>2</v>
      </c>
      <c r="K513" s="25">
        <f t="array" ref="K513">INDEX('raw data'!A:A,B513+2,1)</f>
        <v>4</v>
      </c>
      <c r="L513" s="6" t="str">
        <f t="array" ref="L513">INDEX('raw data'!A:A,B513-1,1)</f>
        <v>Marousi</v>
      </c>
      <c r="M513" s="9">
        <f t="shared" ca="1" si="0"/>
        <v>14.76923076923077</v>
      </c>
      <c r="N513" s="6" t="str">
        <f t="shared" si="1"/>
        <v>Narkissou II, Marousi, Athens</v>
      </c>
      <c r="O513" s="6" t="str">
        <f t="array" ref="O513">INDEX('raw data'!A:A,B513+12,1)</f>
        <v>Available 18 Mar 2025</v>
      </c>
      <c r="P513" s="17">
        <v>45734</v>
      </c>
      <c r="Q513">
        <f>_xlfn.XLOOKUP(A513, locations!A:A, locations!F:F, "NULL")</f>
        <v>38.032449100000001</v>
      </c>
      <c r="R513">
        <f>_xlfn.XLOOKUP(A513, locations!A:A, locations!G:G, "Not found")</f>
        <v>23.804656999999999</v>
      </c>
    </row>
    <row r="514" spans="1:18" ht="13">
      <c r="A514" s="11" t="s">
        <v>3579</v>
      </c>
      <c r="B514" s="11">
        <f>MATCH(A514,'raw data'!A:A,0)</f>
        <v>11464</v>
      </c>
      <c r="C514" s="21">
        <f t="array" ref="C514">INDEX('raw data'!A:A,B514+8,1)</f>
        <v>1940</v>
      </c>
      <c r="D514" s="7" t="str">
        <f t="array" ref="D514">INDEX('raw data'!A:A,B514+11,1)</f>
        <v>excl. utilities</v>
      </c>
      <c r="E514" s="7" t="str">
        <f t="array" ref="E514">INDEX('raw data'!A:A,B514-2,1)</f>
        <v>Narkissou I,</v>
      </c>
      <c r="F514" s="6" t="str">
        <f t="array" ref="F514">INDEX('raw data'!A:A,B514-1,1)</f>
        <v>Marousi</v>
      </c>
      <c r="G514" s="6" t="str">
        <f t="array" ref="G514">INDEX('raw data'!A:A,B514+6,1)</f>
        <v>145 m²</v>
      </c>
      <c r="H514" s="25">
        <f ca="1">IFERROR(__xludf.DUMMYFUNCTION("split(G522,"" "")"),145)</f>
        <v>145</v>
      </c>
      <c r="I514" s="6" t="str">
        <f ca="1">IFERROR(__xludf.DUMMYFUNCTION("""COMPUTED_VALUE"""),"m²")</f>
        <v>m²</v>
      </c>
      <c r="J514" s="6">
        <f t="array" ref="J514">INDEX('raw data'!A:A,B514+4,1)</f>
        <v>2</v>
      </c>
      <c r="K514" s="25">
        <f t="array" ref="K514">INDEX('raw data'!A:A,B514+2,1)</f>
        <v>3</v>
      </c>
      <c r="L514" s="6" t="str">
        <f t="array" ref="L514">INDEX('raw data'!A:A,B514-1,1)</f>
        <v>Marousi</v>
      </c>
      <c r="M514" s="9">
        <f t="shared" ca="1" si="0"/>
        <v>13.379310344827585</v>
      </c>
      <c r="N514" s="6" t="str">
        <f t="shared" si="1"/>
        <v>Narkissou I, Marousi, Athens</v>
      </c>
      <c r="O514" s="6" t="str">
        <f t="array" ref="O514">INDEX('raw data'!A:A,B514+12,1)</f>
        <v>Available 18 Mar 2025</v>
      </c>
      <c r="P514" s="17">
        <v>45734</v>
      </c>
      <c r="Q514">
        <f>_xlfn.XLOOKUP(A514, locations!A:A, locations!F:F, "NULL")</f>
        <v>38.032449100000001</v>
      </c>
      <c r="R514">
        <f>_xlfn.XLOOKUP(A514, locations!A:A, locations!G:G, "Not found")</f>
        <v>23.804656999999999</v>
      </c>
    </row>
    <row r="515" spans="1:18" ht="13">
      <c r="A515" s="11" t="s">
        <v>3582</v>
      </c>
      <c r="B515" s="11">
        <f>MATCH(A515,'raw data'!A:A,0)</f>
        <v>16203</v>
      </c>
      <c r="C515" s="21">
        <f t="array" ref="C515">INDEX('raw data'!A:A,B515+8,1)</f>
        <v>1270</v>
      </c>
      <c r="D515" s="7" t="str">
        <f t="array" ref="D515">INDEX('raw data'!A:A,B515+11,1)</f>
        <v>excl. utilities</v>
      </c>
      <c r="E515" s="7" t="str">
        <f t="array" ref="E515">INDEX('raw data'!A:A,B515-2,1)</f>
        <v>Dimitriou Gounari ΙΧ,</v>
      </c>
      <c r="F515" s="6" t="str">
        <f t="array" ref="F515">INDEX('raw data'!A:A,B515-1,1)</f>
        <v>Marousi</v>
      </c>
      <c r="G515" s="6" t="str">
        <f t="array" ref="G515">INDEX('raw data'!A:A,B515+6,1)</f>
        <v>123 m²</v>
      </c>
      <c r="H515" s="25">
        <f ca="1">IFERROR(__xludf.DUMMYFUNCTION("split(G523,"" "")"),123)</f>
        <v>123</v>
      </c>
      <c r="I515" s="6" t="str">
        <f ca="1">IFERROR(__xludf.DUMMYFUNCTION("""COMPUTED_VALUE"""),"m²")</f>
        <v>m²</v>
      </c>
      <c r="J515" s="6">
        <f t="array" ref="J515">INDEX('raw data'!A:A,B515+4,1)</f>
        <v>2</v>
      </c>
      <c r="K515" s="25">
        <f t="array" ref="K515">INDEX('raw data'!A:A,B515+2,1)</f>
        <v>3</v>
      </c>
      <c r="L515" s="6" t="str">
        <f t="array" ref="L515">INDEX('raw data'!A:A,B515-1,1)</f>
        <v>Marousi</v>
      </c>
      <c r="M515" s="9">
        <f t="shared" ca="1" si="0"/>
        <v>10.325203252032521</v>
      </c>
      <c r="N515" s="6" t="str">
        <f t="shared" si="1"/>
        <v>Dimitriou Gounari ΙΧ, Marousi, Athens</v>
      </c>
      <c r="O515" s="6" t="str">
        <f t="array" ref="O515">INDEX('raw data'!A:A,B515+12,1)</f>
        <v>Available 18 Jun 2025</v>
      </c>
      <c r="P515" s="17">
        <v>45826</v>
      </c>
      <c r="Q515">
        <f>_xlfn.XLOOKUP(A515, locations!A:A, locations!F:F, "NULL")</f>
        <v>38.051331599999997</v>
      </c>
      <c r="R515">
        <f>_xlfn.XLOOKUP(A515, locations!A:A, locations!G:G, "Not found")</f>
        <v>23.808062700000001</v>
      </c>
    </row>
    <row r="516" spans="1:18" ht="13">
      <c r="A516" s="11" t="s">
        <v>3585</v>
      </c>
      <c r="B516" s="11">
        <f>MATCH(A516,'raw data'!A:A,0)</f>
        <v>17943</v>
      </c>
      <c r="C516" s="21">
        <f t="array" ref="C516">INDEX('raw data'!A:A,B516+8,1)</f>
        <v>1830</v>
      </c>
      <c r="D516" s="7" t="str">
        <f t="array" ref="D516">INDEX('raw data'!A:A,B516+11,1)</f>
        <v>excl. utilities</v>
      </c>
      <c r="E516" s="7" t="str">
        <f t="array" ref="E516">INDEX('raw data'!A:A,B516-2,1)</f>
        <v>Endimionos,</v>
      </c>
      <c r="F516" s="6" t="str">
        <f t="array" ref="F516">INDEX('raw data'!A:A,B516-1,1)</f>
        <v>Palaio Faliro</v>
      </c>
      <c r="G516" s="6" t="str">
        <f t="array" ref="G516">INDEX('raw data'!A:A,B516+6,1)</f>
        <v>115 m²</v>
      </c>
      <c r="H516" s="25">
        <f ca="1">IFERROR(__xludf.DUMMYFUNCTION("split(G524,"" "")"),115)</f>
        <v>115</v>
      </c>
      <c r="I516" s="6" t="str">
        <f ca="1">IFERROR(__xludf.DUMMYFUNCTION("""COMPUTED_VALUE"""),"m²")</f>
        <v>m²</v>
      </c>
      <c r="J516" s="6">
        <f t="array" ref="J516">INDEX('raw data'!A:A,B516+4,1)</f>
        <v>2</v>
      </c>
      <c r="K516" s="25">
        <f t="array" ref="K516">INDEX('raw data'!A:A,B516+2,1)</f>
        <v>3</v>
      </c>
      <c r="L516" s="6" t="str">
        <f t="array" ref="L516">INDEX('raw data'!A:A,B516-1,1)</f>
        <v>Palaio Faliro</v>
      </c>
      <c r="M516" s="9">
        <f t="shared" ca="1" si="0"/>
        <v>15.913043478260869</v>
      </c>
      <c r="N516" s="6" t="str">
        <f t="shared" si="1"/>
        <v>Endimionos, Palaio Faliro, Athens</v>
      </c>
      <c r="O516" s="6" t="str">
        <f t="array" ref="O516">INDEX('raw data'!A:A,B516+12,1)</f>
        <v>Available 18 Jul 2025</v>
      </c>
      <c r="P516" s="17">
        <v>45856</v>
      </c>
      <c r="Q516">
        <f>_xlfn.XLOOKUP(A516, locations!A:A, locations!F:F, "NULL")</f>
        <v>37.934996300000002</v>
      </c>
      <c r="R516">
        <f>_xlfn.XLOOKUP(A516, locations!A:A, locations!G:G, "Not found")</f>
        <v>23.697685499999999</v>
      </c>
    </row>
    <row r="517" spans="1:18" ht="13">
      <c r="A517" s="11" t="s">
        <v>4618</v>
      </c>
      <c r="B517" s="11">
        <f>MATCH(A517,'raw data'!A:A,0)</f>
        <v>7527</v>
      </c>
      <c r="C517" s="21">
        <f t="array" ref="C517">INDEX('raw data'!A:A,B517+8,1)</f>
        <v>1550</v>
      </c>
      <c r="D517" s="7" t="str">
        <f t="array" ref="D517">INDEX('raw data'!A:A,B517+11,1)</f>
        <v>excl. utilities</v>
      </c>
      <c r="E517" s="7" t="str">
        <f t="array" ref="E517">INDEX('raw data'!A:A,B517-2,1)</f>
        <v>Nestoros,</v>
      </c>
      <c r="F517" s="6" t="str">
        <f t="array" ref="F517">INDEX('raw data'!A:A,B517-1,1)</f>
        <v>Palaio Faliro</v>
      </c>
      <c r="G517" s="6" t="str">
        <f t="array" ref="G517">INDEX('raw data'!A:A,B517+6,1)</f>
        <v>115 m²</v>
      </c>
      <c r="H517" s="25">
        <f ca="1">IFERROR(__xludf.DUMMYFUNCTION("split(G525,"" "")"),115)</f>
        <v>115</v>
      </c>
      <c r="I517" s="6" t="str">
        <f ca="1">IFERROR(__xludf.DUMMYFUNCTION("""COMPUTED_VALUE"""),"m²")</f>
        <v>m²</v>
      </c>
      <c r="J517" s="6">
        <f t="array" ref="J517">INDEX('raw data'!A:A,B517+4,1)</f>
        <v>2</v>
      </c>
      <c r="K517" s="25">
        <f t="array" ref="K517">INDEX('raw data'!A:A,B517+2,1)</f>
        <v>4</v>
      </c>
      <c r="L517" s="6" t="str">
        <f t="array" ref="L517">INDEX('raw data'!A:A,B517-1,1)</f>
        <v>Palaio Faliro</v>
      </c>
      <c r="M517" s="9">
        <f t="shared" ca="1" si="0"/>
        <v>13.478260869565217</v>
      </c>
      <c r="N517" s="6" t="str">
        <f t="shared" si="1"/>
        <v>Nestoros, Palaio Faliro, Athens</v>
      </c>
      <c r="O517" s="6" t="str">
        <f t="array" ref="O517">INDEX('raw data'!A:A,B517+12,1)</f>
        <v>Available 18 Jan 2025</v>
      </c>
      <c r="P517" s="17">
        <v>45675</v>
      </c>
      <c r="Q517">
        <f>_xlfn.XLOOKUP(A517, locations!A:A, locations!F:F, "NULL")</f>
        <v>37.938314800000001</v>
      </c>
      <c r="R517">
        <f>_xlfn.XLOOKUP(A517, locations!A:A, locations!G:G, "Not found")</f>
        <v>23.701989099999999</v>
      </c>
    </row>
    <row r="518" spans="1:18" ht="13">
      <c r="A518" s="11" t="s">
        <v>3588</v>
      </c>
      <c r="B518" s="11">
        <f>MATCH(A518,'raw data'!A:A,0)</f>
        <v>7544</v>
      </c>
      <c r="C518" s="21">
        <f t="array" ref="C518">INDEX('raw data'!A:A,B518+8,1)</f>
        <v>1670</v>
      </c>
      <c r="D518" s="7" t="str">
        <f t="array" ref="D518">INDEX('raw data'!A:A,B518+11,1)</f>
        <v>excl. utilities</v>
      </c>
      <c r="E518" s="7" t="str">
        <f t="array" ref="E518">INDEX('raw data'!A:A,B518-2,1)</f>
        <v>Vizantiou,</v>
      </c>
      <c r="F518" s="6" t="str">
        <f t="array" ref="F518">INDEX('raw data'!A:A,B518-1,1)</f>
        <v>Marousi</v>
      </c>
      <c r="G518" s="6" t="str">
        <f t="array" ref="G518">INDEX('raw data'!A:A,B518+6,1)</f>
        <v>120 m²</v>
      </c>
      <c r="H518" s="25">
        <f ca="1">IFERROR(__xludf.DUMMYFUNCTION("split(G526,"" "")"),120)</f>
        <v>120</v>
      </c>
      <c r="I518" s="6" t="str">
        <f ca="1">IFERROR(__xludf.DUMMYFUNCTION("""COMPUTED_VALUE"""),"m²")</f>
        <v>m²</v>
      </c>
      <c r="J518" s="6">
        <f t="array" ref="J518">INDEX('raw data'!A:A,B518+4,1)</f>
        <v>2</v>
      </c>
      <c r="K518" s="25">
        <f t="array" ref="K518">INDEX('raw data'!A:A,B518+2,1)</f>
        <v>3</v>
      </c>
      <c r="L518" s="6" t="str">
        <f t="array" ref="L518">INDEX('raw data'!A:A,B518-1,1)</f>
        <v>Marousi</v>
      </c>
      <c r="M518" s="9">
        <f t="shared" ca="1" si="0"/>
        <v>13.916666666666666</v>
      </c>
      <c r="N518" s="6" t="str">
        <f t="shared" si="1"/>
        <v>Vizantiou, Marousi, Athens</v>
      </c>
      <c r="O518" s="6" t="str">
        <f t="array" ref="O518">INDEX('raw data'!A:A,B518+12,1)</f>
        <v>Available 18 Jan 2025</v>
      </c>
      <c r="P518" s="17">
        <v>45675</v>
      </c>
      <c r="Q518">
        <f>_xlfn.XLOOKUP(A518, locations!A:A, locations!F:F, "NULL")</f>
        <v>38.037453399999997</v>
      </c>
      <c r="R518">
        <f>_xlfn.XLOOKUP(A518, locations!A:A, locations!G:G, "Not found")</f>
        <v>23.766180299999998</v>
      </c>
    </row>
    <row r="519" spans="1:18" ht="13">
      <c r="A519" s="11" t="s">
        <v>1689</v>
      </c>
      <c r="B519" s="11">
        <f>MATCH(A519,'raw data'!A:A,0)</f>
        <v>9698</v>
      </c>
      <c r="C519" s="21">
        <f t="array" ref="C519">INDEX('raw data'!A:A,B519+8,1)</f>
        <v>1100</v>
      </c>
      <c r="D519" s="7" t="str">
        <f t="array" ref="D519">INDEX('raw data'!A:A,B519+11,1)</f>
        <v>excl. utilities</v>
      </c>
      <c r="E519" s="7" t="str">
        <f t="array" ref="E519">INDEX('raw data'!A:A,B519-2,1)</f>
        <v>Amasias,</v>
      </c>
      <c r="F519" s="6" t="str">
        <f t="array" ref="F519">INDEX('raw data'!A:A,B519-1,1)</f>
        <v>Pangrati</v>
      </c>
      <c r="G519" s="6" t="str">
        <f t="array" ref="G519">INDEX('raw data'!A:A,B519+6,1)</f>
        <v>70 m²</v>
      </c>
      <c r="H519" s="25">
        <f ca="1">IFERROR(__xludf.DUMMYFUNCTION("split(G527,"" "")"),70)</f>
        <v>70</v>
      </c>
      <c r="I519" s="6" t="str">
        <f ca="1">IFERROR(__xludf.DUMMYFUNCTION("""COMPUTED_VALUE"""),"m²")</f>
        <v>m²</v>
      </c>
      <c r="J519" s="6">
        <f t="array" ref="J519">INDEX('raw data'!A:A,B519+4,1)</f>
        <v>1</v>
      </c>
      <c r="K519" s="25">
        <f t="array" ref="K519">INDEX('raw data'!A:A,B519+2,1)</f>
        <v>2</v>
      </c>
      <c r="L519" s="6" t="str">
        <f t="array" ref="L519">INDEX('raw data'!A:A,B519-1,1)</f>
        <v>Pangrati</v>
      </c>
      <c r="M519" s="9">
        <f t="shared" ca="1" si="0"/>
        <v>15.714285714285714</v>
      </c>
      <c r="N519" s="6" t="str">
        <f t="shared" si="1"/>
        <v>Amasias, Pangrati, Athens</v>
      </c>
      <c r="O519" s="6" t="str">
        <f t="array" ref="O519">INDEX('raw data'!A:A,B519+12,1)</f>
        <v>Available 18 Feb 2025</v>
      </c>
      <c r="P519" s="17">
        <v>45706</v>
      </c>
      <c r="Q519">
        <f>_xlfn.XLOOKUP(A519, locations!A:A, locations!F:F, "NULL")</f>
        <v>37.971240399999999</v>
      </c>
      <c r="R519">
        <f>_xlfn.XLOOKUP(A519, locations!A:A, locations!G:G, "Not found")</f>
        <v>23.748795699999999</v>
      </c>
    </row>
    <row r="520" spans="1:18" ht="13">
      <c r="A520" s="11" t="s">
        <v>1692</v>
      </c>
      <c r="B520" s="11">
        <f>MATCH(A520,'raw data'!A:A,0)</f>
        <v>9715</v>
      </c>
      <c r="C520" s="21">
        <f t="array" ref="C520">INDEX('raw data'!A:A,B520+8,1)</f>
        <v>1220</v>
      </c>
      <c r="D520" s="7" t="str">
        <f t="array" ref="D520">INDEX('raw data'!A:A,B520+11,1)</f>
        <v>excl. utilities</v>
      </c>
      <c r="E520" s="7" t="str">
        <f t="array" ref="E520">INDEX('raw data'!A:A,B520-2,1)</f>
        <v>Glikonos I,</v>
      </c>
      <c r="F520" s="6" t="str">
        <f t="array" ref="F520">INDEX('raw data'!A:A,B520-1,1)</f>
        <v>Kolonaki</v>
      </c>
      <c r="G520" s="6" t="str">
        <f t="array" ref="G520">INDEX('raw data'!A:A,B520+6,1)</f>
        <v>80 m²</v>
      </c>
      <c r="H520" s="25">
        <f ca="1">IFERROR(__xludf.DUMMYFUNCTION("split(G528,"" "")"),80)</f>
        <v>80</v>
      </c>
      <c r="I520" s="6" t="str">
        <f ca="1">IFERROR(__xludf.DUMMYFUNCTION("""COMPUTED_VALUE"""),"m²")</f>
        <v>m²</v>
      </c>
      <c r="J520" s="6" t="str">
        <f t="array" ref="J520">INDEX('raw data'!A:A,B520+4,1)</f>
        <v>1, 1 WC</v>
      </c>
      <c r="K520" s="25">
        <f t="array" ref="K520">INDEX('raw data'!A:A,B520+2,1)</f>
        <v>2</v>
      </c>
      <c r="L520" s="6" t="str">
        <f t="array" ref="L520">INDEX('raw data'!A:A,B520-1,1)</f>
        <v>Kolonaki</v>
      </c>
      <c r="M520" s="9">
        <f t="shared" ca="1" si="0"/>
        <v>15.25</v>
      </c>
      <c r="N520" s="6" t="str">
        <f t="shared" si="1"/>
        <v>Glikonos I, Kolonaki, Athens</v>
      </c>
      <c r="O520" s="6" t="str">
        <f t="array" ref="O520">INDEX('raw data'!A:A,B520+12,1)</f>
        <v>Available 18 Feb 2025</v>
      </c>
      <c r="P520" s="17">
        <v>45706</v>
      </c>
      <c r="Q520">
        <f>_xlfn.XLOOKUP(A520, locations!A:A, locations!F:F, "NULL")</f>
        <v>37.978641699999997</v>
      </c>
      <c r="R520">
        <f>_xlfn.XLOOKUP(A520, locations!A:A, locations!G:G, "Not found")</f>
        <v>23.7421136</v>
      </c>
    </row>
    <row r="521" spans="1:18" ht="13">
      <c r="A521" s="11" t="s">
        <v>1695</v>
      </c>
      <c r="B521" s="11">
        <f>MATCH(A521,'raw data'!A:A,0)</f>
        <v>9732</v>
      </c>
      <c r="C521" s="21">
        <f t="array" ref="C521">INDEX('raw data'!A:A,B521+8,1)</f>
        <v>1240</v>
      </c>
      <c r="D521" s="7" t="str">
        <f t="array" ref="D521">INDEX('raw data'!A:A,B521+11,1)</f>
        <v>excl. utilities</v>
      </c>
      <c r="E521" s="7" t="str">
        <f t="array" ref="E521">INDEX('raw data'!A:A,B521-2,1)</f>
        <v>Kiniskas,</v>
      </c>
      <c r="F521" s="6" t="str">
        <f t="array" ref="F521">INDEX('raw data'!A:A,B521-1,1)</f>
        <v>Mets - Kallimarmaro</v>
      </c>
      <c r="G521" s="6" t="str">
        <f t="array" ref="G521">INDEX('raw data'!A:A,B521+6,1)</f>
        <v>111 m²</v>
      </c>
      <c r="H521" s="25">
        <f ca="1">IFERROR(__xludf.DUMMYFUNCTION("split(G529,"" "")"),111)</f>
        <v>111</v>
      </c>
      <c r="I521" s="6" t="str">
        <f ca="1">IFERROR(__xludf.DUMMYFUNCTION("""COMPUTED_VALUE"""),"m²")</f>
        <v>m²</v>
      </c>
      <c r="J521" s="6" t="str">
        <f t="array" ref="J521">INDEX('raw data'!A:A,B521+4,1)</f>
        <v>1, 1 WC</v>
      </c>
      <c r="K521" s="25">
        <f t="array" ref="K521">INDEX('raw data'!A:A,B521+2,1)</f>
        <v>2</v>
      </c>
      <c r="L521" s="6" t="str">
        <f t="array" ref="L521">INDEX('raw data'!A:A,B521-1,1)</f>
        <v>Mets - Kallimarmaro</v>
      </c>
      <c r="M521" s="9">
        <f t="shared" ca="1" si="0"/>
        <v>11.171171171171171</v>
      </c>
      <c r="N521" s="6" t="str">
        <f t="shared" si="1"/>
        <v>Kiniskas, Mets - Kallimarmaro, Athens</v>
      </c>
      <c r="O521" s="6" t="str">
        <f t="array" ref="O521">INDEX('raw data'!A:A,B521+12,1)</f>
        <v>Available 18 Feb 2025</v>
      </c>
      <c r="P521" s="17">
        <v>45706</v>
      </c>
      <c r="Q521">
        <f>_xlfn.XLOOKUP(A521, locations!A:A, locations!F:F, "NULL")</f>
        <v>37.964977400000002</v>
      </c>
      <c r="R521">
        <f>_xlfn.XLOOKUP(A521, locations!A:A, locations!G:G, "Not found")</f>
        <v>23.740698399999999</v>
      </c>
    </row>
    <row r="522" spans="1:18" ht="13">
      <c r="A522" s="11" t="s">
        <v>1698</v>
      </c>
      <c r="B522" s="11">
        <f>MATCH(A522,'raw data'!A:A,0)</f>
        <v>9749</v>
      </c>
      <c r="C522" s="21">
        <f t="array" ref="C522">INDEX('raw data'!A:A,B522+8,1)</f>
        <v>1250</v>
      </c>
      <c r="D522" s="7" t="str">
        <f t="array" ref="D522">INDEX('raw data'!A:A,B522+11,1)</f>
        <v>excl. utilities</v>
      </c>
      <c r="E522" s="7" t="str">
        <f t="array" ref="E522">INDEX('raw data'!A:A,B522-2,1)</f>
        <v>Likiou,</v>
      </c>
      <c r="F522" s="6" t="str">
        <f t="array" ref="F522">INDEX('raw data'!A:A,B522-1,1)</f>
        <v>Agia Paraskevi</v>
      </c>
      <c r="G522" s="6" t="str">
        <f t="array" ref="G522">INDEX('raw data'!A:A,B522+6,1)</f>
        <v>90 m²</v>
      </c>
      <c r="H522" s="25">
        <f ca="1">IFERROR(__xludf.DUMMYFUNCTION("split(G530,"" "")"),90)</f>
        <v>90</v>
      </c>
      <c r="I522" s="6" t="str">
        <f ca="1">IFERROR(__xludf.DUMMYFUNCTION("""COMPUTED_VALUE"""),"m²")</f>
        <v>m²</v>
      </c>
      <c r="J522" s="6" t="str">
        <f t="array" ref="J522">INDEX('raw data'!A:A,B522+4,1)</f>
        <v>1, 1 WC</v>
      </c>
      <c r="K522" s="25">
        <f t="array" ref="K522">INDEX('raw data'!A:A,B522+2,1)</f>
        <v>2</v>
      </c>
      <c r="L522" s="6" t="str">
        <f t="array" ref="L522">INDEX('raw data'!A:A,B522-1,1)</f>
        <v>Agia Paraskevi</v>
      </c>
      <c r="M522" s="9">
        <f t="shared" ca="1" si="0"/>
        <v>13.888888888888889</v>
      </c>
      <c r="N522" s="6" t="str">
        <f t="shared" si="1"/>
        <v>Likiou, Agia Paraskevi, Athens</v>
      </c>
      <c r="O522" s="6" t="str">
        <f t="array" ref="O522">INDEX('raw data'!A:A,B522+12,1)</f>
        <v>Available 18 Feb 2025</v>
      </c>
      <c r="P522" s="17">
        <v>45706</v>
      </c>
      <c r="Q522">
        <f>_xlfn.XLOOKUP(A522, locations!A:A, locations!F:F, "NULL")</f>
        <v>38.007734200000002</v>
      </c>
      <c r="R522">
        <f>_xlfn.XLOOKUP(A522, locations!A:A, locations!G:G, "Not found")</f>
        <v>23.809591000000001</v>
      </c>
    </row>
    <row r="523" spans="1:18" ht="13">
      <c r="A523" s="11" t="s">
        <v>3591</v>
      </c>
      <c r="B523" s="11">
        <f>MATCH(A523,'raw data'!A:A,0)</f>
        <v>9766</v>
      </c>
      <c r="C523" s="21">
        <f t="array" ref="C523">INDEX('raw data'!A:A,B523+8,1)</f>
        <v>1410</v>
      </c>
      <c r="D523" s="7" t="str">
        <f t="array" ref="D523">INDEX('raw data'!A:A,B523+11,1)</f>
        <v>excl. utilities</v>
      </c>
      <c r="E523" s="7" t="str">
        <f t="array" ref="E523">INDEX('raw data'!A:A,B523-2,1)</f>
        <v>Dim. Mitropoulou,</v>
      </c>
      <c r="F523" s="6" t="str">
        <f t="array" ref="F523">INDEX('raw data'!A:A,B523-1,1)</f>
        <v>Vrilissia</v>
      </c>
      <c r="G523" s="6" t="str">
        <f t="array" ref="G523">INDEX('raw data'!A:A,B523+6,1)</f>
        <v>200 m²</v>
      </c>
      <c r="H523" s="25">
        <f ca="1">IFERROR(__xludf.DUMMYFUNCTION("split(G531,"" "")"),200)</f>
        <v>200</v>
      </c>
      <c r="I523" s="6" t="str">
        <f ca="1">IFERROR(__xludf.DUMMYFUNCTION("""COMPUTED_VALUE"""),"m²")</f>
        <v>m²</v>
      </c>
      <c r="J523" s="6" t="str">
        <f t="array" ref="J523">INDEX('raw data'!A:A,B523+4,1)</f>
        <v>1, 1 WC</v>
      </c>
      <c r="K523" s="25">
        <f t="array" ref="K523">INDEX('raw data'!A:A,B523+2,1)</f>
        <v>3</v>
      </c>
      <c r="L523" s="6" t="str">
        <f t="array" ref="L523">INDEX('raw data'!A:A,B523-1,1)</f>
        <v>Vrilissia</v>
      </c>
      <c r="M523" s="9">
        <f t="shared" ca="1" si="0"/>
        <v>7.05</v>
      </c>
      <c r="N523" s="6" t="str">
        <f t="shared" si="1"/>
        <v>Dim. Mitropoulou, Vrilissia, Athens</v>
      </c>
      <c r="O523" s="6" t="str">
        <f t="array" ref="O523">INDEX('raw data'!A:A,B523+12,1)</f>
        <v>Available 18 Feb 2025</v>
      </c>
      <c r="P523" s="17">
        <v>45706</v>
      </c>
      <c r="Q523">
        <f>_xlfn.XLOOKUP(A523, locations!A:A, locations!F:F, "NULL")</f>
        <v>38.043281</v>
      </c>
      <c r="R523">
        <f>_xlfn.XLOOKUP(A523, locations!A:A, locations!G:G, "Not found")</f>
        <v>23.842356200000001</v>
      </c>
    </row>
    <row r="524" spans="1:18" ht="13">
      <c r="A524" s="11" t="s">
        <v>1701</v>
      </c>
      <c r="B524" s="11">
        <f>MATCH(A524,'raw data'!A:A,0)</f>
        <v>9799</v>
      </c>
      <c r="C524" s="21">
        <f t="array" ref="C524">INDEX('raw data'!A:A,B524+8,1)</f>
        <v>1990</v>
      </c>
      <c r="D524" s="7" t="str">
        <f t="array" ref="D524">INDEX('raw data'!A:A,B524+11,1)</f>
        <v>excl. utilities</v>
      </c>
      <c r="E524" s="7" t="str">
        <f t="array" ref="E524">INDEX('raw data'!A:A,B524-2,1)</f>
        <v>Davaki II,</v>
      </c>
      <c r="F524" s="6" t="str">
        <f t="array" ref="F524">INDEX('raw data'!A:A,B524-1,1)</f>
        <v>Alimos</v>
      </c>
      <c r="G524" s="6" t="str">
        <f t="array" ref="G524">INDEX('raw data'!A:A,B524+6,1)</f>
        <v>127 m²</v>
      </c>
      <c r="H524" s="25">
        <f ca="1">IFERROR(__xludf.DUMMYFUNCTION("split(G532,"" "")"),127)</f>
        <v>127</v>
      </c>
      <c r="I524" s="6" t="str">
        <f ca="1">IFERROR(__xludf.DUMMYFUNCTION("""COMPUTED_VALUE"""),"m²")</f>
        <v>m²</v>
      </c>
      <c r="J524" s="6" t="str">
        <f t="array" ref="J524">INDEX('raw data'!A:A,B524+4,1)</f>
        <v>1, 1 WC</v>
      </c>
      <c r="K524" s="25">
        <f t="array" ref="K524">INDEX('raw data'!A:A,B524+2,1)</f>
        <v>2</v>
      </c>
      <c r="L524" s="6" t="str">
        <f t="array" ref="L524">INDEX('raw data'!A:A,B524-1,1)</f>
        <v>Alimos</v>
      </c>
      <c r="M524" s="9">
        <f t="shared" ca="1" si="0"/>
        <v>15.669291338582678</v>
      </c>
      <c r="N524" s="6" t="str">
        <f t="shared" si="1"/>
        <v>Davaki II, Alimos, Athens</v>
      </c>
      <c r="O524" s="6" t="str">
        <f t="array" ref="O524">INDEX('raw data'!A:A,B524+12,1)</f>
        <v>Available 18 Feb 2025</v>
      </c>
      <c r="P524" s="17">
        <v>45706</v>
      </c>
      <c r="Q524">
        <f>_xlfn.XLOOKUP(A524, locations!A:A, locations!F:F, "NULL")</f>
        <v>37.917415200000001</v>
      </c>
      <c r="R524">
        <f>_xlfn.XLOOKUP(A524, locations!A:A, locations!G:G, "Not found")</f>
        <v>23.7084343</v>
      </c>
    </row>
    <row r="525" spans="1:18" ht="13">
      <c r="A525" s="11" t="s">
        <v>407</v>
      </c>
      <c r="B525" s="11">
        <f>MATCH(A525,'raw data'!A:A,0)</f>
        <v>4367</v>
      </c>
      <c r="C525" s="21">
        <f t="array" ref="C525">INDEX('raw data'!A:A,B525+8,1)</f>
        <v>860</v>
      </c>
      <c r="D525" s="7" t="str">
        <f t="array" ref="D525">INDEX('raw data'!A:A,B525+11,1)</f>
        <v>excl. utilities</v>
      </c>
      <c r="E525" s="7" t="str">
        <f t="array" ref="E525">INDEX('raw data'!A:A,B525-2,1)</f>
        <v>Dimitrakopoulou III,</v>
      </c>
      <c r="F525" s="6" t="str">
        <f t="array" ref="F525">INDEX('raw data'!A:A,B525-1,1)</f>
        <v>Acropolis</v>
      </c>
      <c r="G525" s="6" t="str">
        <f t="array" ref="G525">INDEX('raw data'!A:A,B525+6,1)</f>
        <v>60 m²</v>
      </c>
      <c r="H525" s="25">
        <f ca="1">IFERROR(__xludf.DUMMYFUNCTION("split(G533,"" "")"),60)</f>
        <v>60</v>
      </c>
      <c r="I525" s="6" t="str">
        <f ca="1">IFERROR(__xludf.DUMMYFUNCTION("""COMPUTED_VALUE"""),"m²")</f>
        <v>m²</v>
      </c>
      <c r="J525" s="6">
        <f t="array" ref="J525">INDEX('raw data'!A:A,B525+4,1)</f>
        <v>1</v>
      </c>
      <c r="K525" s="25">
        <f t="array" ref="K525">INDEX('raw data'!A:A,B525+2,1)</f>
        <v>1</v>
      </c>
      <c r="L525" s="6" t="str">
        <f t="array" ref="L525">INDEX('raw data'!A:A,B525-1,1)</f>
        <v>Acropolis</v>
      </c>
      <c r="M525" s="9">
        <f t="shared" ca="1" si="0"/>
        <v>14.333333333333334</v>
      </c>
      <c r="N525" s="6" t="str">
        <f t="shared" si="1"/>
        <v>Dimitrakopoulou III, Acropolis, Athens</v>
      </c>
      <c r="O525" s="6" t="str">
        <f t="array" ref="O525">INDEX('raw data'!A:A,B525+12,1)</f>
        <v>Available 18 Dec 2024</v>
      </c>
      <c r="P525" s="17">
        <v>45644</v>
      </c>
      <c r="Q525">
        <f>_xlfn.XLOOKUP(A525, locations!A:A, locations!F:F, "NULL")</f>
        <v>37.964236499999998</v>
      </c>
      <c r="R525">
        <f>_xlfn.XLOOKUP(A525, locations!A:A, locations!G:G, "Not found")</f>
        <v>23.723939699999999</v>
      </c>
    </row>
    <row r="526" spans="1:18" ht="13">
      <c r="A526" s="11" t="s">
        <v>410</v>
      </c>
      <c r="B526" s="11">
        <f>MATCH(A526,'raw data'!A:A,0)</f>
        <v>4384</v>
      </c>
      <c r="C526" s="21">
        <f t="array" ref="C526">INDEX('raw data'!A:A,B526+8,1)</f>
        <v>950</v>
      </c>
      <c r="D526" s="7" t="str">
        <f t="array" ref="D526">INDEX('raw data'!A:A,B526+11,1)</f>
        <v>excl. utilities</v>
      </c>
      <c r="E526" s="7" t="str">
        <f t="array" ref="E526">INDEX('raw data'!A:A,B526-2,1)</f>
        <v>Parthenonos I,</v>
      </c>
      <c r="F526" s="6" t="str">
        <f t="array" ref="F526">INDEX('raw data'!A:A,B526-1,1)</f>
        <v>Acropolis</v>
      </c>
      <c r="G526" s="6" t="str">
        <f t="array" ref="G526">INDEX('raw data'!A:A,B526+6,1)</f>
        <v>50 m²</v>
      </c>
      <c r="H526" s="25">
        <f ca="1">IFERROR(__xludf.DUMMYFUNCTION("split(G534,"" "")"),50)</f>
        <v>50</v>
      </c>
      <c r="I526" s="6" t="str">
        <f ca="1">IFERROR(__xludf.DUMMYFUNCTION("""COMPUTED_VALUE"""),"m²")</f>
        <v>m²</v>
      </c>
      <c r="J526" s="6">
        <f t="array" ref="J526">INDEX('raw data'!A:A,B526+4,1)</f>
        <v>1</v>
      </c>
      <c r="K526" s="25">
        <f t="array" ref="K526">INDEX('raw data'!A:A,B526+2,1)</f>
        <v>1</v>
      </c>
      <c r="L526" s="6" t="str">
        <f t="array" ref="L526">INDEX('raw data'!A:A,B526-1,1)</f>
        <v>Acropolis</v>
      </c>
      <c r="M526" s="9">
        <f t="shared" ca="1" si="0"/>
        <v>19</v>
      </c>
      <c r="N526" s="6" t="str">
        <f t="shared" si="1"/>
        <v>Parthenonos I, Acropolis, Athens</v>
      </c>
      <c r="O526" s="6" t="str">
        <f t="array" ref="O526">INDEX('raw data'!A:A,B526+12,1)</f>
        <v>Available 18 Dec 2024</v>
      </c>
      <c r="P526" s="17">
        <v>45644</v>
      </c>
      <c r="Q526">
        <f>_xlfn.XLOOKUP(A526, locations!A:A, locations!F:F, "NULL")</f>
        <v>37.9715323</v>
      </c>
      <c r="R526">
        <f>_xlfn.XLOOKUP(A526, locations!A:A, locations!G:G, "Not found")</f>
        <v>23.725749199999999</v>
      </c>
    </row>
    <row r="527" spans="1:18" ht="13">
      <c r="A527" s="11" t="s">
        <v>3594</v>
      </c>
      <c r="B527" s="11">
        <f>MATCH(A527,'raw data'!A:A,0)</f>
        <v>4401</v>
      </c>
      <c r="C527" s="21">
        <f t="array" ref="C527">INDEX('raw data'!A:A,B527+8,1)</f>
        <v>2060</v>
      </c>
      <c r="D527" s="7" t="str">
        <f t="array" ref="D527">INDEX('raw data'!A:A,B527+11,1)</f>
        <v>excl. utilities</v>
      </c>
      <c r="E527" s="7" t="str">
        <f t="array" ref="E527">INDEX('raw data'!A:A,B527-2,1)</f>
        <v>Georgiou Seferi V,</v>
      </c>
      <c r="F527" s="6" t="str">
        <f t="array" ref="F527">INDEX('raw data'!A:A,B527-1,1)</f>
        <v>Elliniko</v>
      </c>
      <c r="G527" s="6" t="str">
        <f t="array" ref="G527">INDEX('raw data'!A:A,B527+6,1)</f>
        <v>130 m²</v>
      </c>
      <c r="H527" s="25">
        <f ca="1">IFERROR(__xludf.DUMMYFUNCTION("split(G535,"" "")"),130)</f>
        <v>130</v>
      </c>
      <c r="I527" s="6" t="str">
        <f ca="1">IFERROR(__xludf.DUMMYFUNCTION("""COMPUTED_VALUE"""),"m²")</f>
        <v>m²</v>
      </c>
      <c r="J527" s="6">
        <f t="array" ref="J527">INDEX('raw data'!A:A,B527+4,1)</f>
        <v>2</v>
      </c>
      <c r="K527" s="25">
        <f t="array" ref="K527">INDEX('raw data'!A:A,B527+2,1)</f>
        <v>3</v>
      </c>
      <c r="L527" s="6" t="str">
        <f t="array" ref="L527">INDEX('raw data'!A:A,B527-1,1)</f>
        <v>Elliniko</v>
      </c>
      <c r="M527" s="9">
        <f t="shared" ca="1" si="0"/>
        <v>15.846153846153847</v>
      </c>
      <c r="N527" s="6" t="str">
        <f t="shared" si="1"/>
        <v>Georgiou Seferi V, Elliniko, Athens</v>
      </c>
      <c r="O527" s="6" t="str">
        <f t="array" ref="O527">INDEX('raw data'!A:A,B527+12,1)</f>
        <v>Available 18 Dec 2024</v>
      </c>
      <c r="P527" s="17">
        <v>45644</v>
      </c>
      <c r="Q527">
        <f>_xlfn.XLOOKUP(A527, locations!A:A, locations!F:F, "NULL")</f>
        <v>38.005669300000001</v>
      </c>
      <c r="R527">
        <f>_xlfn.XLOOKUP(A527, locations!A:A, locations!G:G, "Not found")</f>
        <v>23.780306599999999</v>
      </c>
    </row>
    <row r="528" spans="1:18" ht="13">
      <c r="A528" s="11" t="s">
        <v>1704</v>
      </c>
      <c r="B528" s="11">
        <f>MATCH(A528,'raw data'!A:A,0)</f>
        <v>13131</v>
      </c>
      <c r="C528" s="21">
        <f t="array" ref="C528">INDEX('raw data'!A:A,B528+8,1)</f>
        <v>1200</v>
      </c>
      <c r="D528" s="7" t="str">
        <f t="array" ref="D528">INDEX('raw data'!A:A,B528+11,1)</f>
        <v>excl. utilities</v>
      </c>
      <c r="E528" s="7" t="str">
        <f t="array" ref="E528">INDEX('raw data'!A:A,B528-2,1)</f>
        <v>Filadelfias,</v>
      </c>
      <c r="F528" s="6" t="str">
        <f t="array" ref="F528">INDEX('raw data'!A:A,B528-1,1)</f>
        <v>Nea Smyrni</v>
      </c>
      <c r="G528" s="6" t="str">
        <f t="array" ref="G528">INDEX('raw data'!A:A,B528+6,1)</f>
        <v>95 m²</v>
      </c>
      <c r="H528" s="25">
        <f ca="1">IFERROR(__xludf.DUMMYFUNCTION("split(G536,"" "")"),95)</f>
        <v>95</v>
      </c>
      <c r="I528" s="6" t="str">
        <f ca="1">IFERROR(__xludf.DUMMYFUNCTION("""COMPUTED_VALUE"""),"m²")</f>
        <v>m²</v>
      </c>
      <c r="J528" s="6" t="str">
        <f t="array" ref="J528">INDEX('raw data'!A:A,B528+4,1)</f>
        <v>1, 1 WC</v>
      </c>
      <c r="K528" s="25">
        <f t="array" ref="K528">INDEX('raw data'!A:A,B528+2,1)</f>
        <v>2</v>
      </c>
      <c r="L528" s="6" t="str">
        <f t="array" ref="L528">INDEX('raw data'!A:A,B528-1,1)</f>
        <v>Nea Smyrni</v>
      </c>
      <c r="M528" s="9">
        <f t="shared" ca="1" si="0"/>
        <v>12.631578947368421</v>
      </c>
      <c r="N528" s="6" t="str">
        <f t="shared" si="1"/>
        <v>Filadelfias, Nea Smyrni, Athens</v>
      </c>
      <c r="O528" s="6" t="str">
        <f t="array" ref="O528">INDEX('raw data'!A:A,B528+12,1)</f>
        <v>Available 18 Apr 2025</v>
      </c>
      <c r="P528" s="17">
        <v>45765</v>
      </c>
      <c r="Q528">
        <f>_xlfn.XLOOKUP(A528, locations!A:A, locations!F:F, "NULL")</f>
        <v>37.950122200000003</v>
      </c>
      <c r="R528">
        <f>_xlfn.XLOOKUP(A528, locations!A:A, locations!G:G, "Not found")</f>
        <v>23.712226000000001</v>
      </c>
    </row>
    <row r="529" spans="1:18" ht="13">
      <c r="A529" s="11" t="s">
        <v>3597</v>
      </c>
      <c r="B529" s="11">
        <f>MATCH(A529,'raw data'!A:A,0)</f>
        <v>20223</v>
      </c>
      <c r="C529" s="21">
        <f t="array" ref="C529">INDEX('raw data'!A:A,B529+8,1)</f>
        <v>1290</v>
      </c>
      <c r="D529" s="7" t="str">
        <f t="array" ref="D529">INDEX('raw data'!A:A,B529+11,1)</f>
        <v>excl. utilities</v>
      </c>
      <c r="E529" s="7" t="str">
        <f t="array" ref="E529">INDEX('raw data'!A:A,B529-2,1)</f>
        <v>Kritis III,</v>
      </c>
      <c r="F529" s="6" t="str">
        <f t="array" ref="F529">INDEX('raw data'!A:A,B529-1,1)</f>
        <v>Marousi</v>
      </c>
      <c r="G529" s="6" t="str">
        <f t="array" ref="G529">INDEX('raw data'!A:A,B529+6,1)</f>
        <v>127 m²</v>
      </c>
      <c r="H529" s="25">
        <f ca="1">IFERROR(__xludf.DUMMYFUNCTION("split(G537,"" "")"),127)</f>
        <v>127</v>
      </c>
      <c r="I529" s="6" t="str">
        <f ca="1">IFERROR(__xludf.DUMMYFUNCTION("""COMPUTED_VALUE"""),"m²")</f>
        <v>m²</v>
      </c>
      <c r="J529" s="6">
        <f t="array" ref="J529">INDEX('raw data'!A:A,B529+4,1)</f>
        <v>2</v>
      </c>
      <c r="K529" s="25">
        <f t="array" ref="K529">INDEX('raw data'!A:A,B529+2,1)</f>
        <v>3</v>
      </c>
      <c r="L529" s="6" t="str">
        <f t="array" ref="L529">INDEX('raw data'!A:A,B529-1,1)</f>
        <v>Marousi</v>
      </c>
      <c r="M529" s="9">
        <f t="shared" ca="1" si="0"/>
        <v>10.15748031496063</v>
      </c>
      <c r="N529" s="6" t="str">
        <f t="shared" si="1"/>
        <v>Kritis III, Marousi, Athens</v>
      </c>
      <c r="O529" s="6" t="str">
        <f t="array" ref="O529">INDEX('raw data'!A:A,B529+12,1)</f>
        <v>Available 17 Sep 2025</v>
      </c>
      <c r="P529" s="17">
        <v>45917</v>
      </c>
      <c r="Q529">
        <f>_xlfn.XLOOKUP(A529, locations!A:A, locations!F:F, "NULL")</f>
        <v>38.046310099999999</v>
      </c>
      <c r="R529">
        <f>_xlfn.XLOOKUP(A529, locations!A:A, locations!G:G, "Not found")</f>
        <v>23.8074163</v>
      </c>
    </row>
    <row r="530" spans="1:18" ht="13">
      <c r="A530" s="11" t="s">
        <v>1707</v>
      </c>
      <c r="B530" s="11">
        <f>MATCH(A530,'raw data'!A:A,0)</f>
        <v>20206</v>
      </c>
      <c r="C530" s="21">
        <f t="array" ref="C530">INDEX('raw data'!A:A,B530+8,1)</f>
        <v>1300</v>
      </c>
      <c r="D530" s="7" t="str">
        <f t="array" ref="D530">INDEX('raw data'!A:A,B530+11,1)</f>
        <v>excl. utilities</v>
      </c>
      <c r="E530" s="7" t="str">
        <f t="array" ref="E530">INDEX('raw data'!A:A,B530-2,1)</f>
        <v>Pandoras III,</v>
      </c>
      <c r="F530" s="6" t="str">
        <f t="array" ref="F530">INDEX('raw data'!A:A,B530-1,1)</f>
        <v>Chalandri</v>
      </c>
      <c r="G530" s="6" t="str">
        <f t="array" ref="G530">INDEX('raw data'!A:A,B530+6,1)</f>
        <v>75 m²</v>
      </c>
      <c r="H530" s="25">
        <f ca="1">IFERROR(__xludf.DUMMYFUNCTION("split(G538,"" "")"),75)</f>
        <v>75</v>
      </c>
      <c r="I530" s="6" t="str">
        <f ca="1">IFERROR(__xludf.DUMMYFUNCTION("""COMPUTED_VALUE"""),"m²")</f>
        <v>m²</v>
      </c>
      <c r="J530" s="6">
        <f t="array" ref="J530">INDEX('raw data'!A:A,B530+4,1)</f>
        <v>1</v>
      </c>
      <c r="K530" s="25">
        <f t="array" ref="K530">INDEX('raw data'!A:A,B530+2,1)</f>
        <v>2</v>
      </c>
      <c r="L530" s="6" t="str">
        <f t="array" ref="L530">INDEX('raw data'!A:A,B530-1,1)</f>
        <v>Chalandri</v>
      </c>
      <c r="M530" s="9">
        <f t="shared" ca="1" si="0"/>
        <v>17.333333333333332</v>
      </c>
      <c r="N530" s="6" t="str">
        <f t="shared" si="1"/>
        <v>Pandoras III, Chalandri, Athens</v>
      </c>
      <c r="O530" s="6" t="str">
        <f t="array" ref="O530">INDEX('raw data'!A:A,B530+12,1)</f>
        <v>Available 17 Sep 2025</v>
      </c>
      <c r="P530" s="17">
        <v>45917</v>
      </c>
      <c r="Q530">
        <f>_xlfn.XLOOKUP(A530, locations!A:A, locations!F:F, "NULL")</f>
        <v>38.021421400000001</v>
      </c>
      <c r="R530">
        <f>_xlfn.XLOOKUP(A530, locations!A:A, locations!G:G, "Not found")</f>
        <v>23.798767900000001</v>
      </c>
    </row>
    <row r="531" spans="1:18" ht="13">
      <c r="A531" s="11" t="s">
        <v>1710</v>
      </c>
      <c r="B531" s="11">
        <f>MATCH(A531,'raw data'!A:A,0)</f>
        <v>365</v>
      </c>
      <c r="C531" s="21">
        <f t="array" ref="C531">INDEX('raw data'!A:A,B531+8,1)</f>
        <v>1100</v>
      </c>
      <c r="D531" s="7" t="str">
        <f t="array" ref="D531">INDEX('raw data'!A:A,B531+11,1)</f>
        <v>excl. utilities</v>
      </c>
      <c r="E531" s="7" t="str">
        <f t="array" ref="E531">INDEX('raw data'!A:A,B531-2,1)</f>
        <v>Eptanisou I,</v>
      </c>
      <c r="F531" s="6" t="str">
        <f t="array" ref="F531">INDEX('raw data'!A:A,B531-1,1)</f>
        <v>Chalandri</v>
      </c>
      <c r="G531" s="6" t="str">
        <f t="array" ref="G531">INDEX('raw data'!A:A,B531+6,1)</f>
        <v>90 m²</v>
      </c>
      <c r="H531" s="25">
        <f ca="1">IFERROR(__xludf.DUMMYFUNCTION("split(G539,"" "")"),90)</f>
        <v>90</v>
      </c>
      <c r="I531" s="6" t="str">
        <f ca="1">IFERROR(__xludf.DUMMYFUNCTION("""COMPUTED_VALUE"""),"m²")</f>
        <v>m²</v>
      </c>
      <c r="J531" s="6">
        <f t="array" ref="J531">INDEX('raw data'!A:A,B531+4,1)</f>
        <v>1</v>
      </c>
      <c r="K531" s="25">
        <f t="array" ref="K531">INDEX('raw data'!A:A,B531+2,1)</f>
        <v>2</v>
      </c>
      <c r="L531" s="6" t="str">
        <f t="array" ref="L531">INDEX('raw data'!A:A,B531-1,1)</f>
        <v>Chalandri</v>
      </c>
      <c r="M531" s="9">
        <f t="shared" ca="1" si="0"/>
        <v>12.222222222222221</v>
      </c>
      <c r="N531" s="6" t="str">
        <f t="shared" si="1"/>
        <v>Eptanisou I, Chalandri, Athens</v>
      </c>
      <c r="O531" s="6" t="str">
        <f t="array" ref="O531">INDEX('raw data'!A:A,B531+12,1)</f>
        <v>Available 17 Oct 2024</v>
      </c>
      <c r="P531" s="17">
        <v>45582</v>
      </c>
      <c r="Q531">
        <f>_xlfn.XLOOKUP(A531, locations!A:A, locations!F:F, "NULL")</f>
        <v>38.0001648</v>
      </c>
      <c r="R531">
        <f>_xlfn.XLOOKUP(A531, locations!A:A, locations!G:G, "Not found")</f>
        <v>23.735959699999999</v>
      </c>
    </row>
    <row r="532" spans="1:18" ht="13">
      <c r="A532" s="11" t="s">
        <v>3600</v>
      </c>
      <c r="B532" s="11">
        <f>MATCH(A532,'raw data'!A:A,0)</f>
        <v>382</v>
      </c>
      <c r="C532" s="21">
        <f t="array" ref="C532">INDEX('raw data'!A:A,B532+8,1)</f>
        <v>1580</v>
      </c>
      <c r="D532" s="7" t="str">
        <f t="array" ref="D532">INDEX('raw data'!A:A,B532+11,1)</f>
        <v>excl. utilities</v>
      </c>
      <c r="E532" s="7" t="str">
        <f t="array" ref="E532">INDEX('raw data'!A:A,B532-2,1)</f>
        <v>Fidiou I,</v>
      </c>
      <c r="F532" s="6" t="str">
        <f t="array" ref="F532">INDEX('raw data'!A:A,B532-1,1)</f>
        <v>Cholargos</v>
      </c>
      <c r="G532" s="6" t="str">
        <f t="array" ref="G532">INDEX('raw data'!A:A,B532+6,1)</f>
        <v>125 m²</v>
      </c>
      <c r="H532" s="25">
        <f ca="1">IFERROR(__xludf.DUMMYFUNCTION("split(G540,"" "")"),125)</f>
        <v>125</v>
      </c>
      <c r="I532" s="6" t="str">
        <f ca="1">IFERROR(__xludf.DUMMYFUNCTION("""COMPUTED_VALUE"""),"m²")</f>
        <v>m²</v>
      </c>
      <c r="J532" s="6" t="str">
        <f t="array" ref="J532">INDEX('raw data'!A:A,B532+4,1)</f>
        <v>1, 1 WC</v>
      </c>
      <c r="K532" s="25">
        <f t="array" ref="K532">INDEX('raw data'!A:A,B532+2,1)</f>
        <v>3</v>
      </c>
      <c r="L532" s="6" t="str">
        <f t="array" ref="L532">INDEX('raw data'!A:A,B532-1,1)</f>
        <v>Cholargos</v>
      </c>
      <c r="M532" s="9">
        <f t="shared" ca="1" si="0"/>
        <v>12.64</v>
      </c>
      <c r="N532" s="6" t="str">
        <f t="shared" si="1"/>
        <v>Fidiou I, Cholargos, Athens</v>
      </c>
      <c r="O532" s="6" t="str">
        <f t="array" ref="O532">INDEX('raw data'!A:A,B532+12,1)</f>
        <v>Available 17 Oct 2024</v>
      </c>
      <c r="P532" s="17">
        <v>45582</v>
      </c>
      <c r="Q532">
        <f>_xlfn.XLOOKUP(A532, locations!A:A, locations!F:F, "NULL")</f>
        <v>37.983081599999998</v>
      </c>
      <c r="R532">
        <f>_xlfn.XLOOKUP(A532, locations!A:A, locations!G:G, "Not found")</f>
        <v>23.731748100000001</v>
      </c>
    </row>
    <row r="533" spans="1:18" ht="13">
      <c r="A533" s="11" t="s">
        <v>3603</v>
      </c>
      <c r="B533" s="11">
        <f>MATCH(A533,'raw data'!A:A,0)</f>
        <v>416</v>
      </c>
      <c r="C533" s="21">
        <f t="array" ref="C533">INDEX('raw data'!A:A,B533+8,1)</f>
        <v>2260</v>
      </c>
      <c r="D533" s="7" t="str">
        <f t="array" ref="D533">INDEX('raw data'!A:A,B533+11,1)</f>
        <v>excl. utilities</v>
      </c>
      <c r="E533" s="7" t="str">
        <f t="array" ref="E533">INDEX('raw data'!A:A,B533-2,1)</f>
        <v>Anapiron Polemou IV,</v>
      </c>
      <c r="F533" s="6" t="str">
        <f t="array" ref="F533">INDEX('raw data'!A:A,B533-1,1)</f>
        <v>Kolonaki</v>
      </c>
      <c r="G533" s="6" t="str">
        <f t="array" ref="G533">INDEX('raw data'!A:A,B533+6,1)</f>
        <v>155 m²</v>
      </c>
      <c r="H533" s="25">
        <f ca="1">IFERROR(__xludf.DUMMYFUNCTION("split(G541,"" "")"),155)</f>
        <v>155</v>
      </c>
      <c r="I533" s="6" t="str">
        <f ca="1">IFERROR(__xludf.DUMMYFUNCTION("""COMPUTED_VALUE"""),"m²")</f>
        <v>m²</v>
      </c>
      <c r="J533" s="6">
        <f t="array" ref="J533">INDEX('raw data'!A:A,B533+4,1)</f>
        <v>2</v>
      </c>
      <c r="K533" s="25">
        <f t="array" ref="K533">INDEX('raw data'!A:A,B533+2,1)</f>
        <v>3</v>
      </c>
      <c r="L533" s="6" t="str">
        <f t="array" ref="L533">INDEX('raw data'!A:A,B533-1,1)</f>
        <v>Kolonaki</v>
      </c>
      <c r="M533" s="9">
        <f t="shared" ca="1" si="0"/>
        <v>14.580645161290322</v>
      </c>
      <c r="N533" s="6" t="str">
        <f t="shared" si="1"/>
        <v>Anapiron Polemou IV, Kolonaki, Athens</v>
      </c>
      <c r="O533" s="6" t="str">
        <f t="array" ref="O533">INDEX('raw data'!A:A,B533+12,1)</f>
        <v>Available 17 Oct 2024</v>
      </c>
      <c r="P533" s="17">
        <v>45582</v>
      </c>
      <c r="Q533">
        <f>_xlfn.XLOOKUP(A533, locations!A:A, locations!F:F, "NULL")</f>
        <v>37.980036300000002</v>
      </c>
      <c r="R533">
        <f>_xlfn.XLOOKUP(A533, locations!A:A, locations!G:G, "Not found")</f>
        <v>23.748914899999999</v>
      </c>
    </row>
    <row r="534" spans="1:18" ht="13">
      <c r="A534" s="11" t="s">
        <v>3606</v>
      </c>
      <c r="B534" s="11">
        <f>MATCH(A534,'raw data'!A:A,0)</f>
        <v>399</v>
      </c>
      <c r="C534" s="21">
        <f t="array" ref="C534">INDEX('raw data'!A:A,B534+8,1)</f>
        <v>2280</v>
      </c>
      <c r="D534" s="7" t="str">
        <f t="array" ref="D534">INDEX('raw data'!A:A,B534+11,1)</f>
        <v>excl. utilities</v>
      </c>
      <c r="E534" s="7" t="str">
        <f t="array" ref="E534">INDEX('raw data'!A:A,B534-2,1)</f>
        <v>Kallipoleos ΙΙ,</v>
      </c>
      <c r="F534" s="6" t="str">
        <f t="array" ref="F534">INDEX('raw data'!A:A,B534-1,1)</f>
        <v>Elliniko</v>
      </c>
      <c r="G534" s="6" t="str">
        <f t="array" ref="G534">INDEX('raw data'!A:A,B534+6,1)</f>
        <v>120 m²</v>
      </c>
      <c r="H534" s="25">
        <f ca="1">IFERROR(__xludf.DUMMYFUNCTION("split(G542,"" "")"),120)</f>
        <v>120</v>
      </c>
      <c r="I534" s="6" t="str">
        <f ca="1">IFERROR(__xludf.DUMMYFUNCTION("""COMPUTED_VALUE"""),"m²")</f>
        <v>m²</v>
      </c>
      <c r="J534" s="6" t="str">
        <f t="array" ref="J534">INDEX('raw data'!A:A,B534+4,1)</f>
        <v>2, 1 WC</v>
      </c>
      <c r="K534" s="25">
        <f t="array" ref="K534">INDEX('raw data'!A:A,B534+2,1)</f>
        <v>3</v>
      </c>
      <c r="L534" s="6" t="str">
        <f t="array" ref="L534">INDEX('raw data'!A:A,B534-1,1)</f>
        <v>Elliniko</v>
      </c>
      <c r="M534" s="9">
        <f t="shared" ca="1" si="0"/>
        <v>19</v>
      </c>
      <c r="N534" s="6" t="str">
        <f t="shared" si="1"/>
        <v>Kallipoleos ΙΙ, Elliniko, Athens</v>
      </c>
      <c r="O534" s="6" t="str">
        <f t="array" ref="O534">INDEX('raw data'!A:A,B534+12,1)</f>
        <v>Available 17 Oct 2024</v>
      </c>
      <c r="P534" s="17">
        <v>45582</v>
      </c>
      <c r="Q534">
        <f>_xlfn.XLOOKUP(A534, locations!A:A, locations!F:F, "NULL")</f>
        <v>37.955103800000003</v>
      </c>
      <c r="R534">
        <f>_xlfn.XLOOKUP(A534, locations!A:A, locations!G:G, "Not found")</f>
        <v>23.753605</v>
      </c>
    </row>
    <row r="535" spans="1:18" ht="13">
      <c r="A535" s="11" t="s">
        <v>3609</v>
      </c>
      <c r="B535" s="11">
        <f>MATCH(A535,'raw data'!A:A,0)</f>
        <v>2238</v>
      </c>
      <c r="C535" s="21">
        <f t="array" ref="C535">INDEX('raw data'!A:A,B535+8,1)</f>
        <v>1070</v>
      </c>
      <c r="D535" s="7" t="str">
        <f t="array" ref="D535">INDEX('raw data'!A:A,B535+11,1)</f>
        <v>excl. utilities</v>
      </c>
      <c r="E535" s="7" t="str">
        <f t="array" ref="E535">INDEX('raw data'!A:A,B535-2,1)</f>
        <v>Polemokratous,</v>
      </c>
      <c r="F535" s="6" t="str">
        <f t="array" ref="F535">INDEX('raw data'!A:A,B535-1,1)</f>
        <v>Pangrati</v>
      </c>
      <c r="G535" s="6" t="str">
        <f t="array" ref="G535">INDEX('raw data'!A:A,B535+6,1)</f>
        <v>105 m²</v>
      </c>
      <c r="H535" s="25">
        <f ca="1">IFERROR(__xludf.DUMMYFUNCTION("split(G543,"" "")"),105)</f>
        <v>105</v>
      </c>
      <c r="I535" s="6" t="str">
        <f ca="1">IFERROR(__xludf.DUMMYFUNCTION("""COMPUTED_VALUE"""),"m²")</f>
        <v>m²</v>
      </c>
      <c r="J535" s="6">
        <f t="array" ref="J535">INDEX('raw data'!A:A,B535+4,1)</f>
        <v>2</v>
      </c>
      <c r="K535" s="25">
        <f t="array" ref="K535">INDEX('raw data'!A:A,B535+2,1)</f>
        <v>3</v>
      </c>
      <c r="L535" s="6" t="str">
        <f t="array" ref="L535">INDEX('raw data'!A:A,B535-1,1)</f>
        <v>Pangrati</v>
      </c>
      <c r="M535" s="9">
        <f t="shared" ca="1" si="0"/>
        <v>10.19047619047619</v>
      </c>
      <c r="N535" s="6" t="str">
        <f t="shared" si="1"/>
        <v>Polemokratous, Pangrati, Athens</v>
      </c>
      <c r="O535" s="6" t="str">
        <f t="array" ref="O535">INDEX('raw data'!A:A,B535+12,1)</f>
        <v>Available 17 Nov 2024</v>
      </c>
      <c r="P535" s="17">
        <v>45613</v>
      </c>
      <c r="Q535">
        <f>_xlfn.XLOOKUP(A535, locations!A:A, locations!F:F, "NULL")</f>
        <v>37.971069700000001</v>
      </c>
      <c r="R535">
        <f>_xlfn.XLOOKUP(A535, locations!A:A, locations!G:G, "Not found")</f>
        <v>23.745758599999998</v>
      </c>
    </row>
    <row r="536" spans="1:18" ht="13">
      <c r="A536" s="11" t="s">
        <v>1713</v>
      </c>
      <c r="B536" s="11">
        <f>MATCH(A536,'raw data'!A:A,0)</f>
        <v>2255</v>
      </c>
      <c r="C536" s="21">
        <f t="array" ref="C536">INDEX('raw data'!A:A,B536+8,1)</f>
        <v>1080</v>
      </c>
      <c r="D536" s="7" t="str">
        <f t="array" ref="D536">INDEX('raw data'!A:A,B536+11,1)</f>
        <v>excl. utilities</v>
      </c>
      <c r="E536" s="7" t="str">
        <f t="array" ref="E536">INDEX('raw data'!A:A,B536-2,1)</f>
        <v>Ellanikou II,</v>
      </c>
      <c r="F536" s="6" t="str">
        <f t="array" ref="F536">INDEX('raw data'!A:A,B536-1,1)</f>
        <v>Pangrati</v>
      </c>
      <c r="G536" s="6" t="str">
        <f t="array" ref="G536">INDEX('raw data'!A:A,B536+6,1)</f>
        <v>90 m²</v>
      </c>
      <c r="H536" s="25">
        <f ca="1">IFERROR(__xludf.DUMMYFUNCTION("split(G544,"" "")"),90)</f>
        <v>90</v>
      </c>
      <c r="I536" s="6" t="str">
        <f ca="1">IFERROR(__xludf.DUMMYFUNCTION("""COMPUTED_VALUE"""),"m²")</f>
        <v>m²</v>
      </c>
      <c r="J536" s="6">
        <f t="array" ref="J536">INDEX('raw data'!A:A,B536+4,1)</f>
        <v>1</v>
      </c>
      <c r="K536" s="25">
        <f t="array" ref="K536">INDEX('raw data'!A:A,B536+2,1)</f>
        <v>2</v>
      </c>
      <c r="L536" s="6" t="str">
        <f t="array" ref="L536">INDEX('raw data'!A:A,B536-1,1)</f>
        <v>Pangrati</v>
      </c>
      <c r="M536" s="9">
        <f t="shared" ca="1" si="0"/>
        <v>12</v>
      </c>
      <c r="N536" s="6" t="str">
        <f t="shared" si="1"/>
        <v>Ellanikou II, Pangrati, Athens</v>
      </c>
      <c r="O536" s="6" t="str">
        <f t="array" ref="O536">INDEX('raw data'!A:A,B536+12,1)</f>
        <v>Available 17 Nov 2024</v>
      </c>
      <c r="P536" s="17">
        <v>45613</v>
      </c>
      <c r="Q536">
        <f>_xlfn.XLOOKUP(A536, locations!A:A, locations!F:F, "NULL")</f>
        <v>37.971066800000003</v>
      </c>
      <c r="R536">
        <f>_xlfn.XLOOKUP(A536, locations!A:A, locations!G:G, "Not found")</f>
        <v>23.745753000000001</v>
      </c>
    </row>
    <row r="537" spans="1:18" ht="13">
      <c r="A537" s="11" t="s">
        <v>3612</v>
      </c>
      <c r="B537" s="11">
        <f>MATCH(A537,'raw data'!A:A,0)</f>
        <v>2289</v>
      </c>
      <c r="C537" s="21">
        <f t="array" ref="C537">INDEX('raw data'!A:A,B537+8,1)</f>
        <v>1120</v>
      </c>
      <c r="D537" s="7" t="str">
        <f t="array" ref="D537">INDEX('raw data'!A:A,B537+11,1)</f>
        <v>excl. utilities</v>
      </c>
      <c r="E537" s="7" t="str">
        <f t="array" ref="E537">INDEX('raw data'!A:A,B537-2,1)</f>
        <v>Ifikratous I,</v>
      </c>
      <c r="F537" s="6" t="str">
        <f t="array" ref="F537">INDEX('raw data'!A:A,B537-1,1)</f>
        <v>Pangrati</v>
      </c>
      <c r="G537" s="6" t="str">
        <f t="array" ref="G537">INDEX('raw data'!A:A,B537+6,1)</f>
        <v>110 m²</v>
      </c>
      <c r="H537" s="25">
        <f ca="1">IFERROR(__xludf.DUMMYFUNCTION("split(G545,"" "")"),110)</f>
        <v>110</v>
      </c>
      <c r="I537" s="6" t="str">
        <f ca="1">IFERROR(__xludf.DUMMYFUNCTION("""COMPUTED_VALUE"""),"m²")</f>
        <v>m²</v>
      </c>
      <c r="J537" s="6">
        <f t="array" ref="J537">INDEX('raw data'!A:A,B537+4,1)</f>
        <v>1</v>
      </c>
      <c r="K537" s="25">
        <f t="array" ref="K537">INDEX('raw data'!A:A,B537+2,1)</f>
        <v>3</v>
      </c>
      <c r="L537" s="6" t="str">
        <f t="array" ref="L537">INDEX('raw data'!A:A,B537-1,1)</f>
        <v>Pangrati</v>
      </c>
      <c r="M537" s="9">
        <f t="shared" ca="1" si="0"/>
        <v>10.181818181818182</v>
      </c>
      <c r="N537" s="6" t="str">
        <f t="shared" si="1"/>
        <v>Ifikratous I, Pangrati, Athens</v>
      </c>
      <c r="O537" s="6" t="str">
        <f t="array" ref="O537">INDEX('raw data'!A:A,B537+12,1)</f>
        <v>Available 17 Nov 2024</v>
      </c>
      <c r="P537" s="17">
        <v>45613</v>
      </c>
      <c r="Q537">
        <f>_xlfn.XLOOKUP(A537, locations!A:A, locations!F:F, "NULL")</f>
        <v>37.966065299999997</v>
      </c>
      <c r="R537">
        <f>_xlfn.XLOOKUP(A537, locations!A:A, locations!G:G, "Not found")</f>
        <v>23.751325900000001</v>
      </c>
    </row>
    <row r="538" spans="1:18" ht="13">
      <c r="A538" s="11" t="s">
        <v>1716</v>
      </c>
      <c r="B538" s="11">
        <f>MATCH(A538,'raw data'!A:A,0)</f>
        <v>2272</v>
      </c>
      <c r="C538" s="21">
        <f t="array" ref="C538">INDEX('raw data'!A:A,B538+8,1)</f>
        <v>1180</v>
      </c>
      <c r="D538" s="7" t="str">
        <f t="array" ref="D538">INDEX('raw data'!A:A,B538+11,1)</f>
        <v>excl. utilities</v>
      </c>
      <c r="E538" s="7" t="str">
        <f t="array" ref="E538">INDEX('raw data'!A:A,B538-2,1)</f>
        <v>Efkalipton,</v>
      </c>
      <c r="F538" s="6" t="str">
        <f t="array" ref="F538">INDEX('raw data'!A:A,B538-1,1)</f>
        <v>Marousi</v>
      </c>
      <c r="G538" s="6" t="str">
        <f t="array" ref="G538">INDEX('raw data'!A:A,B538+6,1)</f>
        <v>85 m²</v>
      </c>
      <c r="H538" s="25">
        <f ca="1">IFERROR(__xludf.DUMMYFUNCTION("split(G546,"" "")"),85)</f>
        <v>85</v>
      </c>
      <c r="I538" s="6" t="str">
        <f ca="1">IFERROR(__xludf.DUMMYFUNCTION("""COMPUTED_VALUE"""),"m²")</f>
        <v>m²</v>
      </c>
      <c r="J538" s="6">
        <f t="array" ref="J538">INDEX('raw data'!A:A,B538+4,1)</f>
        <v>1</v>
      </c>
      <c r="K538" s="25">
        <f t="array" ref="K538">INDEX('raw data'!A:A,B538+2,1)</f>
        <v>2</v>
      </c>
      <c r="L538" s="6" t="str">
        <f t="array" ref="L538">INDEX('raw data'!A:A,B538-1,1)</f>
        <v>Marousi</v>
      </c>
      <c r="M538" s="9">
        <f t="shared" ca="1" si="0"/>
        <v>13.882352941176471</v>
      </c>
      <c r="N538" s="6" t="str">
        <f t="shared" si="1"/>
        <v>Efkalipton, Marousi, Athens</v>
      </c>
      <c r="O538" s="6" t="str">
        <f t="array" ref="O538">INDEX('raw data'!A:A,B538+12,1)</f>
        <v>Available 17 Nov 2024</v>
      </c>
      <c r="P538" s="17">
        <v>45613</v>
      </c>
      <c r="Q538">
        <f>_xlfn.XLOOKUP(A538, locations!A:A, locations!F:F, "NULL")</f>
        <v>38.057056799999998</v>
      </c>
      <c r="R538">
        <f>_xlfn.XLOOKUP(A538, locations!A:A, locations!G:G, "Not found")</f>
        <v>23.8209315</v>
      </c>
    </row>
    <row r="539" spans="1:18" ht="13">
      <c r="A539" s="11" t="s">
        <v>1719</v>
      </c>
      <c r="B539" s="11">
        <f>MATCH(A539,'raw data'!A:A,0)</f>
        <v>2306</v>
      </c>
      <c r="C539" s="21">
        <f t="array" ref="C539">INDEX('raw data'!A:A,B539+8,1)</f>
        <v>1250</v>
      </c>
      <c r="D539" s="7" t="str">
        <f t="array" ref="D539">INDEX('raw data'!A:A,B539+11,1)</f>
        <v>excl. utilities</v>
      </c>
      <c r="E539" s="7" t="str">
        <f t="array" ref="E539">INDEX('raw data'!A:A,B539-2,1)</f>
        <v>Stasinou I,</v>
      </c>
      <c r="F539" s="6" t="str">
        <f t="array" ref="F539">INDEX('raw data'!A:A,B539-1,1)</f>
        <v>Pangrati</v>
      </c>
      <c r="G539" s="6" t="str">
        <f t="array" ref="G539">INDEX('raw data'!A:A,B539+6,1)</f>
        <v>80 m²</v>
      </c>
      <c r="H539" s="25">
        <f ca="1">IFERROR(__xludf.DUMMYFUNCTION("split(G547,"" "")"),80)</f>
        <v>80</v>
      </c>
      <c r="I539" s="6" t="str">
        <f ca="1">IFERROR(__xludf.DUMMYFUNCTION("""COMPUTED_VALUE"""),"m²")</f>
        <v>m²</v>
      </c>
      <c r="J539" s="6" t="str">
        <f t="array" ref="J539">INDEX('raw data'!A:A,B539+4,1)</f>
        <v>1, 1 WC</v>
      </c>
      <c r="K539" s="25">
        <f t="array" ref="K539">INDEX('raw data'!A:A,B539+2,1)</f>
        <v>2</v>
      </c>
      <c r="L539" s="6" t="str">
        <f t="array" ref="L539">INDEX('raw data'!A:A,B539-1,1)</f>
        <v>Pangrati</v>
      </c>
      <c r="M539" s="9">
        <f t="shared" ca="1" si="0"/>
        <v>15.625</v>
      </c>
      <c r="N539" s="6" t="str">
        <f t="shared" si="1"/>
        <v>Stasinou I, Pangrati, Athens</v>
      </c>
      <c r="O539" s="6" t="str">
        <f t="array" ref="O539">INDEX('raw data'!A:A,B539+12,1)</f>
        <v>Available 17 Nov 2024</v>
      </c>
      <c r="P539" s="17">
        <v>45613</v>
      </c>
      <c r="Q539">
        <f>_xlfn.XLOOKUP(A539, locations!A:A, locations!F:F, "NULL")</f>
        <v>37.971525</v>
      </c>
      <c r="R539">
        <f>_xlfn.XLOOKUP(A539, locations!A:A, locations!G:G, "Not found")</f>
        <v>23.7441338</v>
      </c>
    </row>
    <row r="540" spans="1:18" ht="13">
      <c r="A540" s="11" t="s">
        <v>1722</v>
      </c>
      <c r="B540" s="11">
        <f>MATCH(A540,'raw data'!A:A,0)</f>
        <v>2340</v>
      </c>
      <c r="C540" s="21">
        <f t="array" ref="C540">INDEX('raw data'!A:A,B540+8,1)</f>
        <v>1490</v>
      </c>
      <c r="D540" s="7" t="str">
        <f t="array" ref="D540">INDEX('raw data'!A:A,B540+11,1)</f>
        <v>excl. utilities</v>
      </c>
      <c r="E540" s="7" t="str">
        <f t="array" ref="E540">INDEX('raw data'!A:A,B540-2,1)</f>
        <v>Ravine III,</v>
      </c>
      <c r="F540" s="6" t="str">
        <f t="array" ref="F540">INDEX('raw data'!A:A,B540-1,1)</f>
        <v>Kolonaki</v>
      </c>
      <c r="G540" s="6" t="str">
        <f t="array" ref="G540">INDEX('raw data'!A:A,B540+6,1)</f>
        <v>100 m²</v>
      </c>
      <c r="H540" s="25">
        <f ca="1">IFERROR(__xludf.DUMMYFUNCTION("split(G548,"" "")"),100)</f>
        <v>100</v>
      </c>
      <c r="I540" s="6" t="str">
        <f ca="1">IFERROR(__xludf.DUMMYFUNCTION("""COMPUTED_VALUE"""),"m²")</f>
        <v>m²</v>
      </c>
      <c r="J540" s="6" t="str">
        <f t="array" ref="J540">INDEX('raw data'!A:A,B540+4,1)</f>
        <v>1, 1 WC</v>
      </c>
      <c r="K540" s="25">
        <f t="array" ref="K540">INDEX('raw data'!A:A,B540+2,1)</f>
        <v>2</v>
      </c>
      <c r="L540" s="6" t="str">
        <f t="array" ref="L540">INDEX('raw data'!A:A,B540-1,1)</f>
        <v>Kolonaki</v>
      </c>
      <c r="M540" s="9">
        <f t="shared" ca="1" si="0"/>
        <v>14.9</v>
      </c>
      <c r="N540" s="6" t="str">
        <f t="shared" si="1"/>
        <v>Ravine III, Kolonaki, Athens</v>
      </c>
      <c r="O540" s="6" t="str">
        <f t="array" ref="O540">INDEX('raw data'!A:A,B540+12,1)</f>
        <v>Available 17 Nov 2024</v>
      </c>
      <c r="P540" s="17">
        <v>45613</v>
      </c>
      <c r="Q540">
        <f>_xlfn.XLOOKUP(A540, locations!A:A, locations!F:F, "NULL")</f>
        <v>37.978180500000001</v>
      </c>
      <c r="R540">
        <f>_xlfn.XLOOKUP(A540, locations!A:A, locations!G:G, "Not found")</f>
        <v>23.7500879</v>
      </c>
    </row>
    <row r="541" spans="1:18" ht="13">
      <c r="A541" s="11" t="s">
        <v>1725</v>
      </c>
      <c r="B541" s="11">
        <f>MATCH(A541,'raw data'!A:A,0)</f>
        <v>2323</v>
      </c>
      <c r="C541" s="21">
        <f t="array" ref="C541">INDEX('raw data'!A:A,B541+8,1)</f>
        <v>1540</v>
      </c>
      <c r="D541" s="7" t="str">
        <f t="array" ref="D541">INDEX('raw data'!A:A,B541+11,1)</f>
        <v>excl. utilities</v>
      </c>
      <c r="E541" s="7" t="str">
        <f t="array" ref="E541">INDEX('raw data'!A:A,B541-2,1)</f>
        <v>Ravine II,</v>
      </c>
      <c r="F541" s="6" t="str">
        <f t="array" ref="F541">INDEX('raw data'!A:A,B541-1,1)</f>
        <v>Kolonaki</v>
      </c>
      <c r="G541" s="6" t="str">
        <f t="array" ref="G541">INDEX('raw data'!A:A,B541+6,1)</f>
        <v>105 m²</v>
      </c>
      <c r="H541" s="25">
        <f ca="1">IFERROR(__xludf.DUMMYFUNCTION("split(G549,"" "")"),105)</f>
        <v>105</v>
      </c>
      <c r="I541" s="6" t="str">
        <f ca="1">IFERROR(__xludf.DUMMYFUNCTION("""COMPUTED_VALUE"""),"m²")</f>
        <v>m²</v>
      </c>
      <c r="J541" s="6" t="str">
        <f t="array" ref="J541">INDEX('raw data'!A:A,B541+4,1)</f>
        <v>1, 1 WC</v>
      </c>
      <c r="K541" s="25">
        <f t="array" ref="K541">INDEX('raw data'!A:A,B541+2,1)</f>
        <v>2</v>
      </c>
      <c r="L541" s="6" t="str">
        <f t="array" ref="L541">INDEX('raw data'!A:A,B541-1,1)</f>
        <v>Kolonaki</v>
      </c>
      <c r="M541" s="9">
        <f t="shared" ca="1" si="0"/>
        <v>14.666666666666666</v>
      </c>
      <c r="N541" s="6" t="str">
        <f t="shared" si="1"/>
        <v>Ravine II, Kolonaki, Athens</v>
      </c>
      <c r="O541" s="6" t="str">
        <f t="array" ref="O541">INDEX('raw data'!A:A,B541+12,1)</f>
        <v>Available 17 Nov 2024</v>
      </c>
      <c r="P541" s="17">
        <v>45613</v>
      </c>
      <c r="Q541">
        <f>_xlfn.XLOOKUP(A541, locations!A:A, locations!F:F, "NULL")</f>
        <v>37.978180500000001</v>
      </c>
      <c r="R541">
        <f>_xlfn.XLOOKUP(A541, locations!A:A, locations!G:G, "Not found")</f>
        <v>23.7500879</v>
      </c>
    </row>
    <row r="542" spans="1:18" ht="13">
      <c r="A542" s="11" t="s">
        <v>4621</v>
      </c>
      <c r="B542" s="11">
        <f>MATCH(A542,'raw data'!A:A,0)</f>
        <v>2357</v>
      </c>
      <c r="C542" s="21">
        <f t="array" ref="C542">INDEX('raw data'!A:A,B542+8,1)</f>
        <v>2450</v>
      </c>
      <c r="D542" s="7" t="str">
        <f t="array" ref="D542">INDEX('raw data'!A:A,B542+11,1)</f>
        <v>excl. utilities</v>
      </c>
      <c r="E542" s="7" t="str">
        <f t="array" ref="E542">INDEX('raw data'!A:A,B542-2,1)</f>
        <v>Ploutonos II,</v>
      </c>
      <c r="F542" s="6" t="str">
        <f t="array" ref="F542">INDEX('raw data'!A:A,B542-1,1)</f>
        <v>Palaio Faliro</v>
      </c>
      <c r="G542" s="6" t="str">
        <f t="array" ref="G542">INDEX('raw data'!A:A,B542+6,1)</f>
        <v>190 m²</v>
      </c>
      <c r="H542" s="25">
        <f ca="1">IFERROR(__xludf.DUMMYFUNCTION("split(G550,"" "")"),190)</f>
        <v>190</v>
      </c>
      <c r="I542" s="6" t="str">
        <f ca="1">IFERROR(__xludf.DUMMYFUNCTION("""COMPUTED_VALUE"""),"m²")</f>
        <v>m²</v>
      </c>
      <c r="J542" s="6">
        <f t="array" ref="J542">INDEX('raw data'!A:A,B542+4,1)</f>
        <v>3</v>
      </c>
      <c r="K542" s="25">
        <f t="array" ref="K542">INDEX('raw data'!A:A,B542+2,1)</f>
        <v>4</v>
      </c>
      <c r="L542" s="6" t="str">
        <f t="array" ref="L542">INDEX('raw data'!A:A,B542-1,1)</f>
        <v>Palaio Faliro</v>
      </c>
      <c r="M542" s="9">
        <f t="shared" ca="1" si="0"/>
        <v>12.894736842105264</v>
      </c>
      <c r="N542" s="6" t="str">
        <f t="shared" si="1"/>
        <v>Ploutonos II, Palaio Faliro, Athens</v>
      </c>
      <c r="O542" s="6" t="str">
        <f t="array" ref="O542">INDEX('raw data'!A:A,B542+12,1)</f>
        <v>Available 17 Nov 2024</v>
      </c>
      <c r="P542" s="17">
        <v>45613</v>
      </c>
      <c r="Q542">
        <f>_xlfn.XLOOKUP(A542, locations!A:A, locations!F:F, "NULL")</f>
        <v>37.922506200000001</v>
      </c>
      <c r="R542">
        <f>_xlfn.XLOOKUP(A542, locations!A:A, locations!G:G, "Not found")</f>
        <v>23.703551699999998</v>
      </c>
    </row>
    <row r="543" spans="1:18" ht="13">
      <c r="A543" s="11" t="s">
        <v>413</v>
      </c>
      <c r="B543" s="11">
        <f>MATCH(A543,'raw data'!A:A,0)</f>
        <v>14433</v>
      </c>
      <c r="C543" s="21">
        <f t="array" ref="C543">INDEX('raw data'!A:A,B543+8,1)</f>
        <v>910</v>
      </c>
      <c r="D543" s="7" t="str">
        <f t="array" ref="D543">INDEX('raw data'!A:A,B543+11,1)</f>
        <v>excl. utilities</v>
      </c>
      <c r="E543" s="7" t="str">
        <f t="array" ref="E543">INDEX('raw data'!A:A,B543-2,1)</f>
        <v>Ierou Lochou,</v>
      </c>
      <c r="F543" s="6" t="str">
        <f t="array" ref="F543">INDEX('raw data'!A:A,B543-1,1)</f>
        <v>Marousi</v>
      </c>
      <c r="G543" s="6" t="str">
        <f t="array" ref="G543">INDEX('raw data'!A:A,B543+6,1)</f>
        <v>60 m²</v>
      </c>
      <c r="H543" s="25">
        <f ca="1">IFERROR(__xludf.DUMMYFUNCTION("split(G551,"" "")"),60)</f>
        <v>60</v>
      </c>
      <c r="I543" s="6" t="str">
        <f ca="1">IFERROR(__xludf.DUMMYFUNCTION("""COMPUTED_VALUE"""),"m²")</f>
        <v>m²</v>
      </c>
      <c r="J543" s="6">
        <f t="array" ref="J543">INDEX('raw data'!A:A,B543+4,1)</f>
        <v>1</v>
      </c>
      <c r="K543" s="25">
        <f t="array" ref="K543">INDEX('raw data'!A:A,B543+2,1)</f>
        <v>1</v>
      </c>
      <c r="L543" s="6" t="str">
        <f t="array" ref="L543">INDEX('raw data'!A:A,B543-1,1)</f>
        <v>Marousi</v>
      </c>
      <c r="M543" s="9">
        <f t="shared" ca="1" si="0"/>
        <v>15.166666666666666</v>
      </c>
      <c r="N543" s="6" t="str">
        <f t="shared" si="1"/>
        <v>Ierou Lochou, Marousi, Athens</v>
      </c>
      <c r="O543" s="6" t="str">
        <f t="array" ref="O543">INDEX('raw data'!A:A,B543+12,1)</f>
        <v>Available 17 May 2025</v>
      </c>
      <c r="P543" s="17">
        <v>45794</v>
      </c>
      <c r="Q543">
        <f>_xlfn.XLOOKUP(A543, locations!A:A, locations!F:F, "NULL")</f>
        <v>38.046016700000003</v>
      </c>
      <c r="R543">
        <f>_xlfn.XLOOKUP(A543, locations!A:A, locations!G:G, "Not found")</f>
        <v>23.799674499999998</v>
      </c>
    </row>
    <row r="544" spans="1:18" ht="13">
      <c r="A544" s="11" t="s">
        <v>416</v>
      </c>
      <c r="B544" s="11">
        <f>MATCH(A544,'raw data'!A:A,0)</f>
        <v>14450</v>
      </c>
      <c r="C544" s="21">
        <f t="array" ref="C544">INDEX('raw data'!A:A,B544+8,1)</f>
        <v>910</v>
      </c>
      <c r="D544" s="7" t="str">
        <f t="array" ref="D544">INDEX('raw data'!A:A,B544+11,1)</f>
        <v>excl. utilities</v>
      </c>
      <c r="E544" s="7" t="str">
        <f t="array" ref="E544">INDEX('raw data'!A:A,B544-2,1)</f>
        <v>Polemokratous II,</v>
      </c>
      <c r="F544" s="6" t="str">
        <f t="array" ref="F544">INDEX('raw data'!A:A,B544-1,1)</f>
        <v>Pangrati</v>
      </c>
      <c r="G544" s="6" t="str">
        <f t="array" ref="G544">INDEX('raw data'!A:A,B544+6,1)</f>
        <v>60 m²</v>
      </c>
      <c r="H544" s="25">
        <f ca="1">IFERROR(__xludf.DUMMYFUNCTION("split(G552,"" "")"),60)</f>
        <v>60</v>
      </c>
      <c r="I544" s="6" t="str">
        <f ca="1">IFERROR(__xludf.DUMMYFUNCTION("""COMPUTED_VALUE"""),"m²")</f>
        <v>m²</v>
      </c>
      <c r="J544" s="6">
        <f t="array" ref="J544">INDEX('raw data'!A:A,B544+4,1)</f>
        <v>1</v>
      </c>
      <c r="K544" s="25">
        <f t="array" ref="K544">INDEX('raw data'!A:A,B544+2,1)</f>
        <v>1</v>
      </c>
      <c r="L544" s="6" t="str">
        <f t="array" ref="L544">INDEX('raw data'!A:A,B544-1,1)</f>
        <v>Pangrati</v>
      </c>
      <c r="M544" s="9">
        <f t="shared" ca="1" si="0"/>
        <v>15.166666666666666</v>
      </c>
      <c r="N544" s="6" t="str">
        <f t="shared" si="1"/>
        <v>Polemokratous II, Pangrati, Athens</v>
      </c>
      <c r="O544" s="6" t="str">
        <f t="array" ref="O544">INDEX('raw data'!A:A,B544+12,1)</f>
        <v>Available 17 May 2025</v>
      </c>
      <c r="P544" s="17">
        <v>45794</v>
      </c>
      <c r="Q544">
        <f>_xlfn.XLOOKUP(A544, locations!A:A, locations!F:F, "NULL")</f>
        <v>37.971069700000001</v>
      </c>
      <c r="R544">
        <f>_xlfn.XLOOKUP(A544, locations!A:A, locations!G:G, "Not found")</f>
        <v>23.745758599999998</v>
      </c>
    </row>
    <row r="545" spans="1:18" ht="13">
      <c r="A545" s="11" t="s">
        <v>1728</v>
      </c>
      <c r="B545" s="11">
        <f>MATCH(A545,'raw data'!A:A,0)</f>
        <v>16102</v>
      </c>
      <c r="C545" s="21">
        <f t="array" ref="C545">INDEX('raw data'!A:A,B545+8,1)</f>
        <v>1210</v>
      </c>
      <c r="D545" s="7" t="str">
        <f t="array" ref="D545">INDEX('raw data'!A:A,B545+11,1)</f>
        <v>excl. utilities</v>
      </c>
      <c r="E545" s="7" t="str">
        <f t="array" ref="E545">INDEX('raw data'!A:A,B545-2,1)</f>
        <v>Dimitriou Gounari XXV,</v>
      </c>
      <c r="F545" s="6" t="str">
        <f t="array" ref="F545">INDEX('raw data'!A:A,B545-1,1)</f>
        <v>Agia Paraskevi</v>
      </c>
      <c r="G545" s="6" t="str">
        <f t="array" ref="G545">INDEX('raw data'!A:A,B545+6,1)</f>
        <v>78 m²</v>
      </c>
      <c r="H545" s="25">
        <f ca="1">IFERROR(__xludf.DUMMYFUNCTION("split(G553,"" "")"),78)</f>
        <v>78</v>
      </c>
      <c r="I545" s="6" t="str">
        <f ca="1">IFERROR(__xludf.DUMMYFUNCTION("""COMPUTED_VALUE"""),"m²")</f>
        <v>m²</v>
      </c>
      <c r="J545" s="6" t="str">
        <f t="array" ref="J545">INDEX('raw data'!A:A,B545+4,1)</f>
        <v>1, 1 WC</v>
      </c>
      <c r="K545" s="25">
        <f t="array" ref="K545">INDEX('raw data'!A:A,B545+2,1)</f>
        <v>2</v>
      </c>
      <c r="L545" s="6" t="str">
        <f t="array" ref="L545">INDEX('raw data'!A:A,B545-1,1)</f>
        <v>Agia Paraskevi</v>
      </c>
      <c r="M545" s="9">
        <f t="shared" ca="1" si="0"/>
        <v>15.512820512820513</v>
      </c>
      <c r="N545" s="6" t="str">
        <f t="shared" si="1"/>
        <v>Dimitriou Gounari XXV, Agia Paraskevi, Athens</v>
      </c>
      <c r="O545" s="6" t="str">
        <f t="array" ref="O545">INDEX('raw data'!A:A,B545+12,1)</f>
        <v>Available 17 Jun 2025</v>
      </c>
      <c r="P545" s="17">
        <v>45825</v>
      </c>
      <c r="Q545">
        <f>_xlfn.XLOOKUP(A545, locations!A:A, locations!F:F, "NULL")</f>
        <v>38.014966999999999</v>
      </c>
      <c r="R545">
        <f>_xlfn.XLOOKUP(A545, locations!A:A, locations!G:G, "Not found")</f>
        <v>23.822489300000001</v>
      </c>
    </row>
    <row r="546" spans="1:18" ht="13">
      <c r="A546" s="11" t="s">
        <v>1731</v>
      </c>
      <c r="B546" s="11">
        <f>MATCH(A546,'raw data'!A:A,0)</f>
        <v>16152</v>
      </c>
      <c r="C546" s="21">
        <f t="array" ref="C546">INDEX('raw data'!A:A,B546+8,1)</f>
        <v>1270</v>
      </c>
      <c r="D546" s="7" t="str">
        <f t="array" ref="D546">INDEX('raw data'!A:A,B546+11,1)</f>
        <v>excl. utilities</v>
      </c>
      <c r="E546" s="7" t="str">
        <f t="array" ref="E546">INDEX('raw data'!A:A,B546-2,1)</f>
        <v>Nikotsara,</v>
      </c>
      <c r="F546" s="6" t="str">
        <f t="array" ref="F546">INDEX('raw data'!A:A,B546-1,1)</f>
        <v>Lycabettus</v>
      </c>
      <c r="G546" s="6" t="str">
        <f t="array" ref="G546">INDEX('raw data'!A:A,B546+6,1)</f>
        <v>90 m²</v>
      </c>
      <c r="H546" s="25">
        <f ca="1">IFERROR(__xludf.DUMMYFUNCTION("split(G554,"" "")"),90)</f>
        <v>90</v>
      </c>
      <c r="I546" s="6" t="str">
        <f ca="1">IFERROR(__xludf.DUMMYFUNCTION("""COMPUTED_VALUE"""),"m²")</f>
        <v>m²</v>
      </c>
      <c r="J546" s="6" t="str">
        <f t="array" ref="J546">INDEX('raw data'!A:A,B546+4,1)</f>
        <v>1, 1 WC</v>
      </c>
      <c r="K546" s="25">
        <f t="array" ref="K546">INDEX('raw data'!A:A,B546+2,1)</f>
        <v>2</v>
      </c>
      <c r="L546" s="6" t="str">
        <f t="array" ref="L546">INDEX('raw data'!A:A,B546-1,1)</f>
        <v>Lycabettus</v>
      </c>
      <c r="M546" s="9">
        <f t="shared" ca="1" si="0"/>
        <v>14.111111111111111</v>
      </c>
      <c r="N546" s="6" t="str">
        <f t="shared" si="1"/>
        <v>Nikotsara, Lycabettus, Athens</v>
      </c>
      <c r="O546" s="6" t="str">
        <f t="array" ref="O546">INDEX('raw data'!A:A,B546+12,1)</f>
        <v>Available 17 Jun 2025</v>
      </c>
      <c r="P546" s="17">
        <v>45825</v>
      </c>
      <c r="Q546">
        <f>_xlfn.XLOOKUP(A546, locations!A:A, locations!F:F, "NULL")</f>
        <v>37.986563199999999</v>
      </c>
      <c r="R546">
        <f>_xlfn.XLOOKUP(A546, locations!A:A, locations!G:G, "Not found")</f>
        <v>23.7517715</v>
      </c>
    </row>
    <row r="547" spans="1:18" ht="13">
      <c r="A547" s="11" t="s">
        <v>1734</v>
      </c>
      <c r="B547" s="11">
        <f>MATCH(A547,'raw data'!A:A,0)</f>
        <v>16169</v>
      </c>
      <c r="C547" s="21">
        <f t="array" ref="C547">INDEX('raw data'!A:A,B547+8,1)</f>
        <v>1290</v>
      </c>
      <c r="D547" s="7" t="str">
        <f t="array" ref="D547">INDEX('raw data'!A:A,B547+11,1)</f>
        <v>excl. utilities</v>
      </c>
      <c r="E547" s="7" t="str">
        <f t="array" ref="E547">INDEX('raw data'!A:A,B547-2,1)</f>
        <v>Zakinthou,</v>
      </c>
      <c r="F547" s="6" t="str">
        <f t="array" ref="F547">INDEX('raw data'!A:A,B547-1,1)</f>
        <v>Marousi</v>
      </c>
      <c r="G547" s="6" t="str">
        <f t="array" ref="G547">INDEX('raw data'!A:A,B547+6,1)</f>
        <v>95 m²</v>
      </c>
      <c r="H547" s="25">
        <f ca="1">IFERROR(__xludf.DUMMYFUNCTION("split(G555,"" "")"),95)</f>
        <v>95</v>
      </c>
      <c r="I547" s="6" t="str">
        <f ca="1">IFERROR(__xludf.DUMMYFUNCTION("""COMPUTED_VALUE"""),"m²")</f>
        <v>m²</v>
      </c>
      <c r="J547" s="6" t="str">
        <f t="array" ref="J547">INDEX('raw data'!A:A,B547+4,1)</f>
        <v>1, 1 WC</v>
      </c>
      <c r="K547" s="25">
        <f t="array" ref="K547">INDEX('raw data'!A:A,B547+2,1)</f>
        <v>2</v>
      </c>
      <c r="L547" s="6" t="str">
        <f t="array" ref="L547">INDEX('raw data'!A:A,B547-1,1)</f>
        <v>Marousi</v>
      </c>
      <c r="M547" s="9">
        <f t="shared" ca="1" si="0"/>
        <v>13.578947368421053</v>
      </c>
      <c r="N547" s="6" t="str">
        <f t="shared" si="1"/>
        <v>Zakinthou, Marousi, Athens</v>
      </c>
      <c r="O547" s="6" t="str">
        <f t="array" ref="O547">INDEX('raw data'!A:A,B547+12,1)</f>
        <v>Available 17 Jun 2025</v>
      </c>
      <c r="P547" s="17">
        <v>45825</v>
      </c>
      <c r="Q547">
        <f>_xlfn.XLOOKUP(A547, locations!A:A, locations!F:F, "NULL")</f>
        <v>38.046310099999999</v>
      </c>
      <c r="R547">
        <f>_xlfn.XLOOKUP(A547, locations!A:A, locations!G:G, "Not found")</f>
        <v>23.8074163</v>
      </c>
    </row>
    <row r="548" spans="1:18" ht="13">
      <c r="A548" s="11" t="s">
        <v>1737</v>
      </c>
      <c r="B548" s="11">
        <f>MATCH(A548,'raw data'!A:A,0)</f>
        <v>16135</v>
      </c>
      <c r="C548" s="21">
        <f t="array" ref="C548">INDEX('raw data'!A:A,B548+8,1)</f>
        <v>1390</v>
      </c>
      <c r="D548" s="7" t="str">
        <f t="array" ref="D548">INDEX('raw data'!A:A,B548+11,1)</f>
        <v>excl. utilities</v>
      </c>
      <c r="E548" s="7" t="str">
        <f t="array" ref="E548">INDEX('raw data'!A:A,B548-2,1)</f>
        <v>Kotopouli,</v>
      </c>
      <c r="F548" s="6" t="str">
        <f t="array" ref="F548">INDEX('raw data'!A:A,B548-1,1)</f>
        <v>Alimos</v>
      </c>
      <c r="G548" s="6" t="str">
        <f t="array" ref="G548">INDEX('raw data'!A:A,B548+6,1)</f>
        <v>110 m²</v>
      </c>
      <c r="H548" s="25">
        <f ca="1">IFERROR(__xludf.DUMMYFUNCTION("split(G556,"" "")"),110)</f>
        <v>110</v>
      </c>
      <c r="I548" s="6" t="str">
        <f ca="1">IFERROR(__xludf.DUMMYFUNCTION("""COMPUTED_VALUE"""),"m²")</f>
        <v>m²</v>
      </c>
      <c r="J548" s="6" t="str">
        <f t="array" ref="J548">INDEX('raw data'!A:A,B548+4,1)</f>
        <v>1, 1 WC</v>
      </c>
      <c r="K548" s="25">
        <f t="array" ref="K548">INDEX('raw data'!A:A,B548+2,1)</f>
        <v>2</v>
      </c>
      <c r="L548" s="6" t="str">
        <f t="array" ref="L548">INDEX('raw data'!A:A,B548-1,1)</f>
        <v>Alimos</v>
      </c>
      <c r="M548" s="9">
        <f t="shared" ca="1" si="0"/>
        <v>12.636363636363637</v>
      </c>
      <c r="N548" s="6" t="str">
        <f t="shared" si="1"/>
        <v>Kotopouli, Alimos, Athens</v>
      </c>
      <c r="O548" s="6" t="str">
        <f t="array" ref="O548">INDEX('raw data'!A:A,B548+12,1)</f>
        <v>Available 17 Jun 2025</v>
      </c>
      <c r="P548" s="17">
        <v>45825</v>
      </c>
      <c r="Q548">
        <f>_xlfn.XLOOKUP(A548, locations!A:A, locations!F:F, "NULL")</f>
        <v>37.909003599999998</v>
      </c>
      <c r="R548">
        <f>_xlfn.XLOOKUP(A548, locations!A:A, locations!G:G, "Not found")</f>
        <v>23.717404399999999</v>
      </c>
    </row>
    <row r="549" spans="1:18" ht="13">
      <c r="A549" s="11" t="s">
        <v>3615</v>
      </c>
      <c r="B549" s="11">
        <f>MATCH(A549,'raw data'!A:A,0)</f>
        <v>16186</v>
      </c>
      <c r="C549" s="21">
        <f t="array" ref="C549">INDEX('raw data'!A:A,B549+8,1)</f>
        <v>1790</v>
      </c>
      <c r="D549" s="7" t="str">
        <f t="array" ref="D549">INDEX('raw data'!A:A,B549+11,1)</f>
        <v>excl. utilities</v>
      </c>
      <c r="E549" s="7" t="str">
        <f t="array" ref="E549">INDEX('raw data'!A:A,B549-2,1)</f>
        <v>Eth. Antistaseos IV,</v>
      </c>
      <c r="F549" s="6" t="str">
        <f t="array" ref="F549">INDEX('raw data'!A:A,B549-1,1)</f>
        <v>Chalandri</v>
      </c>
      <c r="G549" s="6" t="str">
        <f t="array" ref="G549">INDEX('raw data'!A:A,B549+6,1)</f>
        <v>120 m²</v>
      </c>
      <c r="H549" s="25">
        <f ca="1">IFERROR(__xludf.DUMMYFUNCTION("split(G557,"" "")"),120)</f>
        <v>120</v>
      </c>
      <c r="I549" s="6" t="str">
        <f ca="1">IFERROR(__xludf.DUMMYFUNCTION("""COMPUTED_VALUE"""),"m²")</f>
        <v>m²</v>
      </c>
      <c r="J549" s="6" t="str">
        <f t="array" ref="J549">INDEX('raw data'!A:A,B549+4,1)</f>
        <v>1, 1 WC</v>
      </c>
      <c r="K549" s="25">
        <f t="array" ref="K549">INDEX('raw data'!A:A,B549+2,1)</f>
        <v>3</v>
      </c>
      <c r="L549" s="6" t="str">
        <f t="array" ref="L549">INDEX('raw data'!A:A,B549-1,1)</f>
        <v>Chalandri</v>
      </c>
      <c r="M549" s="9">
        <f t="shared" ca="1" si="0"/>
        <v>14.916666666666666</v>
      </c>
      <c r="N549" s="6" t="str">
        <f t="shared" si="1"/>
        <v>Eth. Antistaseos IV, Chalandri, Athens</v>
      </c>
      <c r="O549" s="6" t="str">
        <f t="array" ref="O549">INDEX('raw data'!A:A,B549+12,1)</f>
        <v>Available 17 Jun 2025</v>
      </c>
      <c r="P549" s="17">
        <v>45825</v>
      </c>
      <c r="Q549">
        <f>_xlfn.XLOOKUP(A549, locations!A:A, locations!F:F, "NULL")</f>
        <v>38.0134811</v>
      </c>
      <c r="R549">
        <f>_xlfn.XLOOKUP(A549, locations!A:A, locations!G:G, "Not found")</f>
        <v>23.788029600000002</v>
      </c>
    </row>
    <row r="550" spans="1:18" ht="13">
      <c r="A550" s="11" t="s">
        <v>419</v>
      </c>
      <c r="B550" s="11">
        <f>MATCH(A550,'raw data'!A:A,0)</f>
        <v>17875</v>
      </c>
      <c r="C550" s="21">
        <f t="array" ref="C550">INDEX('raw data'!A:A,B550+8,1)</f>
        <v>690</v>
      </c>
      <c r="D550" s="7" t="str">
        <f t="array" ref="D550">INDEX('raw data'!A:A,B550+11,1)</f>
        <v>excl. utilities</v>
      </c>
      <c r="E550" s="7" t="str">
        <f t="array" ref="E550">INDEX('raw data'!A:A,B550-2,1)</f>
        <v>Dimitressa I,</v>
      </c>
      <c r="F550" s="6" t="str">
        <f t="array" ref="F550">INDEX('raw data'!A:A,B550-1,1)</f>
        <v>Vasilissis Sofias Avenue</v>
      </c>
      <c r="G550" s="6" t="str">
        <f t="array" ref="G550">INDEX('raw data'!A:A,B550+6,1)</f>
        <v>43 m²</v>
      </c>
      <c r="H550" s="25">
        <f ca="1">IFERROR(__xludf.DUMMYFUNCTION("split(G558,"" "")"),43)</f>
        <v>43</v>
      </c>
      <c r="I550" s="6" t="str">
        <f ca="1">IFERROR(__xludf.DUMMYFUNCTION("""COMPUTED_VALUE"""),"m²")</f>
        <v>m²</v>
      </c>
      <c r="J550" s="6">
        <f t="array" ref="J550">INDEX('raw data'!A:A,B550+4,1)</f>
        <v>1</v>
      </c>
      <c r="K550" s="25">
        <f t="array" ref="K550">INDEX('raw data'!A:A,B550+2,1)</f>
        <v>1</v>
      </c>
      <c r="L550" s="6" t="str">
        <f t="array" ref="L550">INDEX('raw data'!A:A,B550-1,1)</f>
        <v>Vasilissis Sofias Avenue</v>
      </c>
      <c r="M550" s="9">
        <f t="shared" ca="1" si="0"/>
        <v>16.046511627906977</v>
      </c>
      <c r="N550" s="6" t="str">
        <f t="shared" si="1"/>
        <v>Dimitressa I, Vasilissis Sofias Avenue, Athens</v>
      </c>
      <c r="O550" s="6" t="str">
        <f t="array" ref="O550">INDEX('raw data'!A:A,B550+12,1)</f>
        <v>Available 17 Jul 2025</v>
      </c>
      <c r="P550" s="17">
        <v>45855</v>
      </c>
      <c r="Q550">
        <f>_xlfn.XLOOKUP(A550, locations!A:A, locations!F:F, "NULL")</f>
        <v>37.975368799999998</v>
      </c>
      <c r="R550">
        <f>_xlfn.XLOOKUP(A550, locations!A:A, locations!G:G, "Not found")</f>
        <v>23.742497499999999</v>
      </c>
    </row>
    <row r="551" spans="1:18" ht="13">
      <c r="A551" s="11" t="s">
        <v>1740</v>
      </c>
      <c r="B551" s="11">
        <f>MATCH(A551,'raw data'!A:A,0)</f>
        <v>17892</v>
      </c>
      <c r="C551" s="21">
        <f t="array" ref="C551">INDEX('raw data'!A:A,B551+8,1)</f>
        <v>1000</v>
      </c>
      <c r="D551" s="7" t="str">
        <f t="array" ref="D551">INDEX('raw data'!A:A,B551+11,1)</f>
        <v>excl. utilities</v>
      </c>
      <c r="E551" s="7" t="str">
        <f t="array" ref="E551">INDEX('raw data'!A:A,B551-2,1)</f>
        <v>Evinou III,</v>
      </c>
      <c r="F551" s="6" t="str">
        <f t="array" ref="F551">INDEX('raw data'!A:A,B551-1,1)</f>
        <v>Vasilissis Sofias Avenue</v>
      </c>
      <c r="G551" s="6" t="str">
        <f t="array" ref="G551">INDEX('raw data'!A:A,B551+6,1)</f>
        <v>75 m²</v>
      </c>
      <c r="H551" s="25">
        <f ca="1">IFERROR(__xludf.DUMMYFUNCTION("split(G559,"" "")"),75)</f>
        <v>75</v>
      </c>
      <c r="I551" s="6" t="str">
        <f ca="1">IFERROR(__xludf.DUMMYFUNCTION("""COMPUTED_VALUE"""),"m²")</f>
        <v>m²</v>
      </c>
      <c r="J551" s="6">
        <f t="array" ref="J551">INDEX('raw data'!A:A,B551+4,1)</f>
        <v>1</v>
      </c>
      <c r="K551" s="25">
        <f t="array" ref="K551">INDEX('raw data'!A:A,B551+2,1)</f>
        <v>2</v>
      </c>
      <c r="L551" s="6" t="str">
        <f t="array" ref="L551">INDEX('raw data'!A:A,B551-1,1)</f>
        <v>Vasilissis Sofias Avenue</v>
      </c>
      <c r="M551" s="9">
        <f t="shared" ca="1" si="0"/>
        <v>13.333333333333334</v>
      </c>
      <c r="N551" s="6" t="str">
        <f t="shared" si="1"/>
        <v>Evinou III, Vasilissis Sofias Avenue, Athens</v>
      </c>
      <c r="O551" s="6" t="str">
        <f t="array" ref="O551">INDEX('raw data'!A:A,B551+12,1)</f>
        <v>Available 17 Jul 2025</v>
      </c>
      <c r="P551" s="17">
        <v>45855</v>
      </c>
      <c r="Q551">
        <f>_xlfn.XLOOKUP(A551, locations!A:A, locations!F:F, "NULL")</f>
        <v>37.975368799999998</v>
      </c>
      <c r="R551">
        <f>_xlfn.XLOOKUP(A551, locations!A:A, locations!G:G, "Not found")</f>
        <v>23.742497499999999</v>
      </c>
    </row>
    <row r="552" spans="1:18" ht="13">
      <c r="A552" s="11" t="s">
        <v>3618</v>
      </c>
      <c r="B552" s="11">
        <f>MATCH(A552,'raw data'!A:A,0)</f>
        <v>17926</v>
      </c>
      <c r="C552" s="21">
        <f t="array" ref="C552">INDEX('raw data'!A:A,B552+8,1)</f>
        <v>1380</v>
      </c>
      <c r="D552" s="7" t="str">
        <f t="array" ref="D552">INDEX('raw data'!A:A,B552+11,1)</f>
        <v>excl. utilities</v>
      </c>
      <c r="E552" s="7" t="str">
        <f t="array" ref="E552">INDEX('raw data'!A:A,B552-2,1)</f>
        <v>Olimpou II,</v>
      </c>
      <c r="F552" s="6" t="str">
        <f t="array" ref="F552">INDEX('raw data'!A:A,B552-1,1)</f>
        <v>Marousi</v>
      </c>
      <c r="G552" s="6" t="str">
        <f t="array" ref="G552">INDEX('raw data'!A:A,B552+6,1)</f>
        <v>120 m²</v>
      </c>
      <c r="H552" s="25">
        <f ca="1">IFERROR(__xludf.DUMMYFUNCTION("split(G560,"" "")"),120)</f>
        <v>120</v>
      </c>
      <c r="I552" s="6" t="str">
        <f ca="1">IFERROR(__xludf.DUMMYFUNCTION("""COMPUTED_VALUE"""),"m²")</f>
        <v>m²</v>
      </c>
      <c r="J552" s="6">
        <f t="array" ref="J552">INDEX('raw data'!A:A,B552+4,1)</f>
        <v>2</v>
      </c>
      <c r="K552" s="25">
        <f t="array" ref="K552">INDEX('raw data'!A:A,B552+2,1)</f>
        <v>3</v>
      </c>
      <c r="L552" s="6" t="str">
        <f t="array" ref="L552">INDEX('raw data'!A:A,B552-1,1)</f>
        <v>Marousi</v>
      </c>
      <c r="M552" s="9">
        <f t="shared" ca="1" si="0"/>
        <v>11.5</v>
      </c>
      <c r="N552" s="6" t="str">
        <f t="shared" si="1"/>
        <v>Olimpou II, Marousi, Athens</v>
      </c>
      <c r="O552" s="6" t="str">
        <f t="array" ref="O552">INDEX('raw data'!A:A,B552+12,1)</f>
        <v>Available 17 Jul 2025</v>
      </c>
      <c r="P552" s="17">
        <v>45855</v>
      </c>
      <c r="Q552">
        <f>_xlfn.XLOOKUP(A552, locations!A:A, locations!F:F, "NULL")</f>
        <v>38.035398000000001</v>
      </c>
      <c r="R552">
        <f>_xlfn.XLOOKUP(A552, locations!A:A, locations!G:G, "Not found")</f>
        <v>23.843299699999999</v>
      </c>
    </row>
    <row r="553" spans="1:18" ht="13">
      <c r="A553" s="11" t="s">
        <v>3621</v>
      </c>
      <c r="B553" s="11">
        <f>MATCH(A553,'raw data'!A:A,0)</f>
        <v>17909</v>
      </c>
      <c r="C553" s="21">
        <f t="array" ref="C553">INDEX('raw data'!A:A,B553+8,1)</f>
        <v>1420</v>
      </c>
      <c r="D553" s="7" t="str">
        <f t="array" ref="D553">INDEX('raw data'!A:A,B553+11,1)</f>
        <v>excl. utilities</v>
      </c>
      <c r="E553" s="7" t="str">
        <f t="array" ref="E553">INDEX('raw data'!A:A,B553-2,1)</f>
        <v>Xanthou VI,</v>
      </c>
      <c r="F553" s="6" t="str">
        <f t="array" ref="F553">INDEX('raw data'!A:A,B553-1,1)</f>
        <v>Agia Paraskevi</v>
      </c>
      <c r="G553" s="6" t="str">
        <f t="array" ref="G553">INDEX('raw data'!A:A,B553+6,1)</f>
        <v>110 m²</v>
      </c>
      <c r="H553" s="25">
        <f ca="1">IFERROR(__xludf.DUMMYFUNCTION("split(G561,"" "")"),110)</f>
        <v>110</v>
      </c>
      <c r="I553" s="6" t="str">
        <f ca="1">IFERROR(__xludf.DUMMYFUNCTION("""COMPUTED_VALUE"""),"m²")</f>
        <v>m²</v>
      </c>
      <c r="J553" s="6" t="str">
        <f t="array" ref="J553">INDEX('raw data'!A:A,B553+4,1)</f>
        <v>1, 1 WC</v>
      </c>
      <c r="K553" s="25">
        <f t="array" ref="K553">INDEX('raw data'!A:A,B553+2,1)</f>
        <v>3</v>
      </c>
      <c r="L553" s="6" t="str">
        <f t="array" ref="L553">INDEX('raw data'!A:A,B553-1,1)</f>
        <v>Agia Paraskevi</v>
      </c>
      <c r="M553" s="9">
        <f t="shared" ca="1" si="0"/>
        <v>12.909090909090908</v>
      </c>
      <c r="N553" s="6" t="str">
        <f t="shared" si="1"/>
        <v>Xanthou VI, Agia Paraskevi, Athens</v>
      </c>
      <c r="O553" s="6" t="str">
        <f t="array" ref="O553">INDEX('raw data'!A:A,B553+12,1)</f>
        <v>Available 17 Jul 2025</v>
      </c>
      <c r="P553" s="17">
        <v>45855</v>
      </c>
      <c r="Q553">
        <f>_xlfn.XLOOKUP(A553, locations!A:A, locations!F:F, "NULL")</f>
        <v>38.005944300000003</v>
      </c>
      <c r="R553">
        <f>_xlfn.XLOOKUP(A553, locations!A:A, locations!G:G, "Not found")</f>
        <v>23.814657199999999</v>
      </c>
    </row>
    <row r="554" spans="1:18" ht="13">
      <c r="A554" s="11" t="s">
        <v>1743</v>
      </c>
      <c r="B554" s="11">
        <f>MATCH(A554,'raw data'!A:A,0)</f>
        <v>7443</v>
      </c>
      <c r="C554" s="21">
        <f t="array" ref="C554">INDEX('raw data'!A:A,B554+8,1)</f>
        <v>820</v>
      </c>
      <c r="D554" s="7" t="str">
        <f t="array" ref="D554">INDEX('raw data'!A:A,B554+11,1)</f>
        <v>excl. utilities</v>
      </c>
      <c r="E554" s="7" t="str">
        <f t="array" ref="E554">INDEX('raw data'!A:A,B554-2,1)</f>
        <v>Argolidos ΙΙ,</v>
      </c>
      <c r="F554" s="6" t="str">
        <f t="array" ref="F554">INDEX('raw data'!A:A,B554-1,1)</f>
        <v>Ampelokipoi</v>
      </c>
      <c r="G554" s="6" t="str">
        <f t="array" ref="G554">INDEX('raw data'!A:A,B554+6,1)</f>
        <v>70 m²</v>
      </c>
      <c r="H554" s="25">
        <f ca="1">IFERROR(__xludf.DUMMYFUNCTION("split(G562,"" "")"),70)</f>
        <v>70</v>
      </c>
      <c r="I554" s="6" t="str">
        <f ca="1">IFERROR(__xludf.DUMMYFUNCTION("""COMPUTED_VALUE"""),"m²")</f>
        <v>m²</v>
      </c>
      <c r="J554" s="6">
        <f t="array" ref="J554">INDEX('raw data'!A:A,B554+4,1)</f>
        <v>1</v>
      </c>
      <c r="K554" s="25">
        <f t="array" ref="K554">INDEX('raw data'!A:A,B554+2,1)</f>
        <v>2</v>
      </c>
      <c r="L554" s="6" t="str">
        <f t="array" ref="L554">INDEX('raw data'!A:A,B554-1,1)</f>
        <v>Ampelokipoi</v>
      </c>
      <c r="M554" s="9">
        <f t="shared" ca="1" si="0"/>
        <v>11.714285714285714</v>
      </c>
      <c r="N554" s="6" t="str">
        <f t="shared" si="1"/>
        <v>Argolidos ΙΙ, Ampelokipoi, Athens</v>
      </c>
      <c r="O554" s="6" t="str">
        <f t="array" ref="O554">INDEX('raw data'!A:A,B554+12,1)</f>
        <v>Available 17 Jan 2025</v>
      </c>
      <c r="P554" s="17">
        <v>45674</v>
      </c>
      <c r="Q554">
        <f>_xlfn.XLOOKUP(A554, locations!A:A, locations!F:F, "NULL")</f>
        <v>37.990034799999997</v>
      </c>
      <c r="R554">
        <f>_xlfn.XLOOKUP(A554, locations!A:A, locations!G:G, "Not found")</f>
        <v>23.7614293</v>
      </c>
    </row>
    <row r="555" spans="1:18" ht="13">
      <c r="A555" s="11" t="s">
        <v>1746</v>
      </c>
      <c r="B555" s="11">
        <f>MATCH(A555,'raw data'!A:A,0)</f>
        <v>7460</v>
      </c>
      <c r="C555" s="21">
        <f t="array" ref="C555">INDEX('raw data'!A:A,B555+8,1)</f>
        <v>990</v>
      </c>
      <c r="D555" s="7" t="str">
        <f t="array" ref="D555">INDEX('raw data'!A:A,B555+11,1)</f>
        <v>excl. utilities</v>
      </c>
      <c r="E555" s="7" t="str">
        <f t="array" ref="E555">INDEX('raw data'!A:A,B555-2,1)</f>
        <v>Dimitressa III,</v>
      </c>
      <c r="F555" s="6" t="str">
        <f t="array" ref="F555">INDEX('raw data'!A:A,B555-1,1)</f>
        <v>Vasilissis Sofias Avenue</v>
      </c>
      <c r="G555" s="6" t="str">
        <f t="array" ref="G555">INDEX('raw data'!A:A,B555+6,1)</f>
        <v>80 m²</v>
      </c>
      <c r="H555" s="25">
        <f ca="1">IFERROR(__xludf.DUMMYFUNCTION("split(G563,"" "")"),80)</f>
        <v>80</v>
      </c>
      <c r="I555" s="6" t="str">
        <f ca="1">IFERROR(__xludf.DUMMYFUNCTION("""COMPUTED_VALUE"""),"m²")</f>
        <v>m²</v>
      </c>
      <c r="J555" s="6">
        <f t="array" ref="J555">INDEX('raw data'!A:A,B555+4,1)</f>
        <v>1</v>
      </c>
      <c r="K555" s="25">
        <f t="array" ref="K555">INDEX('raw data'!A:A,B555+2,1)</f>
        <v>2</v>
      </c>
      <c r="L555" s="6" t="str">
        <f t="array" ref="L555">INDEX('raw data'!A:A,B555-1,1)</f>
        <v>Vasilissis Sofias Avenue</v>
      </c>
      <c r="M555" s="9">
        <f t="shared" ca="1" si="0"/>
        <v>12.375</v>
      </c>
      <c r="N555" s="6" t="str">
        <f t="shared" si="1"/>
        <v>Dimitressa III, Vasilissis Sofias Avenue, Athens</v>
      </c>
      <c r="O555" s="6" t="str">
        <f t="array" ref="O555">INDEX('raw data'!A:A,B555+12,1)</f>
        <v>Available 17 Jan 2025</v>
      </c>
      <c r="P555" s="17">
        <v>45674</v>
      </c>
      <c r="Q555">
        <f>_xlfn.XLOOKUP(A555, locations!A:A, locations!F:F, "NULL")</f>
        <v>37.975368799999998</v>
      </c>
      <c r="R555">
        <f>_xlfn.XLOOKUP(A555, locations!A:A, locations!G:G, "Not found")</f>
        <v>23.742497499999999</v>
      </c>
    </row>
    <row r="556" spans="1:18" ht="13">
      <c r="A556" s="11" t="s">
        <v>1749</v>
      </c>
      <c r="B556" s="11">
        <f>MATCH(A556,'raw data'!A:A,0)</f>
        <v>7477</v>
      </c>
      <c r="C556" s="21">
        <f t="array" ref="C556">INDEX('raw data'!A:A,B556+8,1)</f>
        <v>1290</v>
      </c>
      <c r="D556" s="7" t="str">
        <f t="array" ref="D556">INDEX('raw data'!A:A,B556+11,1)</f>
        <v>excl. utilities</v>
      </c>
      <c r="E556" s="7" t="str">
        <f t="array" ref="E556">INDEX('raw data'!A:A,B556-2,1)</f>
        <v>Navarchou Votsi I,</v>
      </c>
      <c r="F556" s="6" t="str">
        <f t="array" ref="F556">INDEX('raw data'!A:A,B556-1,1)</f>
        <v>Stavros Niarchos Park Area</v>
      </c>
      <c r="G556" s="6" t="str">
        <f t="array" ref="G556">INDEX('raw data'!A:A,B556+6,1)</f>
        <v>70 m²</v>
      </c>
      <c r="H556" s="25">
        <f ca="1">IFERROR(__xludf.DUMMYFUNCTION("split(G564,"" "")"),70)</f>
        <v>70</v>
      </c>
      <c r="I556" s="6" t="str">
        <f ca="1">IFERROR(__xludf.DUMMYFUNCTION("""COMPUTED_VALUE"""),"m²")</f>
        <v>m²</v>
      </c>
      <c r="J556" s="6">
        <f t="array" ref="J556">INDEX('raw data'!A:A,B556+4,1)</f>
        <v>1</v>
      </c>
      <c r="K556" s="25">
        <f t="array" ref="K556">INDEX('raw data'!A:A,B556+2,1)</f>
        <v>2</v>
      </c>
      <c r="L556" s="6" t="str">
        <f t="array" ref="L556">INDEX('raw data'!A:A,B556-1,1)</f>
        <v>Stavros Niarchos Park Area</v>
      </c>
      <c r="M556" s="9">
        <f t="shared" ca="1" si="0"/>
        <v>18.428571428571427</v>
      </c>
      <c r="N556" s="6" t="str">
        <f t="shared" si="1"/>
        <v>Navarchou Votsi I, Stavros Niarchos Park Area, Athens</v>
      </c>
      <c r="O556" s="6" t="str">
        <f t="array" ref="O556">INDEX('raw data'!A:A,B556+12,1)</f>
        <v>Available 17 Jan 2025</v>
      </c>
      <c r="P556" s="17">
        <v>45674</v>
      </c>
      <c r="Q556">
        <f>_xlfn.XLOOKUP(A556, locations!A:A, locations!F:F, "NULL")</f>
        <v>37.942198900000001</v>
      </c>
      <c r="R556">
        <f>_xlfn.XLOOKUP(A556, locations!A:A, locations!G:G, "Not found")</f>
        <v>23.6934583</v>
      </c>
    </row>
    <row r="557" spans="1:18" ht="13">
      <c r="A557" s="11" t="s">
        <v>1752</v>
      </c>
      <c r="B557" s="11">
        <f>MATCH(A557,'raw data'!A:A,0)</f>
        <v>7494</v>
      </c>
      <c r="C557" s="21">
        <f t="array" ref="C557">INDEX('raw data'!A:A,B557+8,1)</f>
        <v>1390</v>
      </c>
      <c r="D557" s="7" t="str">
        <f t="array" ref="D557">INDEX('raw data'!A:A,B557+11,1)</f>
        <v>excl. utilities</v>
      </c>
      <c r="E557" s="7" t="str">
        <f t="array" ref="E557">INDEX('raw data'!A:A,B557-2,1)</f>
        <v>Iridanou III,</v>
      </c>
      <c r="F557" s="6" t="str">
        <f t="array" ref="F557">INDEX('raw data'!A:A,B557-1,1)</f>
        <v>Vasilissis Sofias Avenue</v>
      </c>
      <c r="G557" s="6" t="str">
        <f t="array" ref="G557">INDEX('raw data'!A:A,B557+6,1)</f>
        <v>95 m²</v>
      </c>
      <c r="H557" s="25">
        <f ca="1">IFERROR(__xludf.DUMMYFUNCTION("split(G565,"" "")"),95)</f>
        <v>95</v>
      </c>
      <c r="I557" s="6" t="str">
        <f ca="1">IFERROR(__xludf.DUMMYFUNCTION("""COMPUTED_VALUE"""),"m²")</f>
        <v>m²</v>
      </c>
      <c r="J557" s="6" t="str">
        <f t="array" ref="J557">INDEX('raw data'!A:A,B557+4,1)</f>
        <v>1, 1 WC</v>
      </c>
      <c r="K557" s="25">
        <f t="array" ref="K557">INDEX('raw data'!A:A,B557+2,1)</f>
        <v>2</v>
      </c>
      <c r="L557" s="6" t="str">
        <f t="array" ref="L557">INDEX('raw data'!A:A,B557-1,1)</f>
        <v>Vasilissis Sofias Avenue</v>
      </c>
      <c r="M557" s="9">
        <f t="shared" ca="1" si="0"/>
        <v>14.631578947368421</v>
      </c>
      <c r="N557" s="6" t="str">
        <f t="shared" si="1"/>
        <v>Iridanou III, Vasilissis Sofias Avenue, Athens</v>
      </c>
      <c r="O557" s="6" t="str">
        <f t="array" ref="O557">INDEX('raw data'!A:A,B557+12,1)</f>
        <v>Available 17 Jan 2025</v>
      </c>
      <c r="P557" s="17">
        <v>45674</v>
      </c>
      <c r="Q557">
        <f>_xlfn.XLOOKUP(A557, locations!A:A, locations!F:F, "NULL")</f>
        <v>37.975368799999998</v>
      </c>
      <c r="R557">
        <f>_xlfn.XLOOKUP(A557, locations!A:A, locations!G:G, "Not found")</f>
        <v>23.742497499999999</v>
      </c>
    </row>
    <row r="558" spans="1:18" ht="13">
      <c r="A558" s="11" t="s">
        <v>1755</v>
      </c>
      <c r="B558" s="11">
        <f>MATCH(A558,'raw data'!A:A,0)</f>
        <v>9665</v>
      </c>
      <c r="C558" s="21">
        <f t="array" ref="C558">INDEX('raw data'!A:A,B558+8,1)</f>
        <v>920</v>
      </c>
      <c r="D558" s="7" t="str">
        <f t="array" ref="D558">INDEX('raw data'!A:A,B558+11,1)</f>
        <v>excl. utilities</v>
      </c>
      <c r="E558" s="7" t="str">
        <f t="array" ref="E558">INDEX('raw data'!A:A,B558-2,1)</f>
        <v>Milopotamou III,</v>
      </c>
      <c r="F558" s="6" t="str">
        <f t="array" ref="F558">INDEX('raw data'!A:A,B558-1,1)</f>
        <v>Ampelokipoi</v>
      </c>
      <c r="G558" s="6" t="str">
        <f t="array" ref="G558">INDEX('raw data'!A:A,B558+6,1)</f>
        <v>85 m²</v>
      </c>
      <c r="H558" s="25">
        <f ca="1">IFERROR(__xludf.DUMMYFUNCTION("split(G566,"" "")"),85)</f>
        <v>85</v>
      </c>
      <c r="I558" s="6" t="str">
        <f ca="1">IFERROR(__xludf.DUMMYFUNCTION("""COMPUTED_VALUE"""),"m²")</f>
        <v>m²</v>
      </c>
      <c r="J558" s="6">
        <f t="array" ref="J558">INDEX('raw data'!A:A,B558+4,1)</f>
        <v>1</v>
      </c>
      <c r="K558" s="25">
        <f t="array" ref="K558">INDEX('raw data'!A:A,B558+2,1)</f>
        <v>2</v>
      </c>
      <c r="L558" s="6" t="str">
        <f t="array" ref="L558">INDEX('raw data'!A:A,B558-1,1)</f>
        <v>Ampelokipoi</v>
      </c>
      <c r="M558" s="9">
        <f t="shared" ca="1" si="0"/>
        <v>10.823529411764707</v>
      </c>
      <c r="N558" s="6" t="str">
        <f t="shared" si="1"/>
        <v>Milopotamou III, Ampelokipoi, Athens</v>
      </c>
      <c r="O558" s="6" t="str">
        <f t="array" ref="O558">INDEX('raw data'!A:A,B558+12,1)</f>
        <v>Available 17 Feb 2025</v>
      </c>
      <c r="P558" s="17">
        <v>45705</v>
      </c>
      <c r="Q558">
        <f>_xlfn.XLOOKUP(A558, locations!A:A, locations!F:F, "NULL")</f>
        <v>37.994684399999997</v>
      </c>
      <c r="R558">
        <f>_xlfn.XLOOKUP(A558, locations!A:A, locations!G:G, "Not found")</f>
        <v>23.7696714</v>
      </c>
    </row>
    <row r="559" spans="1:18" ht="13">
      <c r="A559" s="11" t="s">
        <v>422</v>
      </c>
      <c r="B559" s="11">
        <f>MATCH(A559,'raw data'!A:A,0)</f>
        <v>22011</v>
      </c>
      <c r="C559" s="21">
        <f t="array" ref="C559">INDEX('raw data'!A:A,B559+8,1)</f>
        <v>1060</v>
      </c>
      <c r="D559" s="7" t="str">
        <f t="array" ref="D559">INDEX('raw data'!A:A,B559+11,1)</f>
        <v>excl. utilities</v>
      </c>
      <c r="E559" s="7" t="str">
        <f t="array" ref="E559">INDEX('raw data'!A:A,B559-2,1)</f>
        <v>Kallipoleos IV,</v>
      </c>
      <c r="F559" s="6" t="str">
        <f t="array" ref="F559">INDEX('raw data'!A:A,B559-1,1)</f>
        <v>Elliniko</v>
      </c>
      <c r="G559" s="6" t="str">
        <f t="array" ref="G559">INDEX('raw data'!A:A,B559+6,1)</f>
        <v>65 m²</v>
      </c>
      <c r="H559" s="25">
        <f ca="1">IFERROR(__xludf.DUMMYFUNCTION("split(G567,"" "")"),65)</f>
        <v>65</v>
      </c>
      <c r="I559" s="6" t="str">
        <f ca="1">IFERROR(__xludf.DUMMYFUNCTION("""COMPUTED_VALUE"""),"m²")</f>
        <v>m²</v>
      </c>
      <c r="J559" s="6">
        <f t="array" ref="J559">INDEX('raw data'!A:A,B559+4,1)</f>
        <v>1</v>
      </c>
      <c r="K559" s="25">
        <f t="array" ref="K559">INDEX('raw data'!A:A,B559+2,1)</f>
        <v>1</v>
      </c>
      <c r="L559" s="6" t="str">
        <f t="array" ref="L559">INDEX('raw data'!A:A,B559-1,1)</f>
        <v>Elliniko</v>
      </c>
      <c r="M559" s="9">
        <f t="shared" ca="1" si="0"/>
        <v>16.307692307692307</v>
      </c>
      <c r="N559" s="6" t="str">
        <f t="shared" si="1"/>
        <v>Kallipoleos IV, Elliniko, Athens</v>
      </c>
      <c r="O559" s="6" t="str">
        <f t="array" ref="O559">INDEX('raw data'!A:A,B559+12,1)</f>
        <v>Available 17 Dec 2025</v>
      </c>
      <c r="P559" s="17">
        <v>46008</v>
      </c>
      <c r="Q559">
        <f>_xlfn.XLOOKUP(A559, locations!A:A, locations!F:F, "NULL")</f>
        <v>37.892577699999997</v>
      </c>
      <c r="R559">
        <f>_xlfn.XLOOKUP(A559, locations!A:A, locations!G:G, "Not found")</f>
        <v>23.749866699999998</v>
      </c>
    </row>
    <row r="560" spans="1:18" ht="13">
      <c r="A560" s="11" t="s">
        <v>425</v>
      </c>
      <c r="B560" s="11">
        <f>MATCH(A560,'raw data'!A:A,0)</f>
        <v>4095</v>
      </c>
      <c r="C560" s="21">
        <f t="array" ref="C560">INDEX('raw data'!A:A,B560+8,1)</f>
        <v>860</v>
      </c>
      <c r="D560" s="7" t="str">
        <f t="array" ref="D560">INDEX('raw data'!A:A,B560+11,1)</f>
        <v>excl. utilities</v>
      </c>
      <c r="E560" s="7" t="str">
        <f t="array" ref="E560">INDEX('raw data'!A:A,B560-2,1)</f>
        <v>Lamprou Katsoni II,</v>
      </c>
      <c r="F560" s="6" t="str">
        <f t="array" ref="F560">INDEX('raw data'!A:A,B560-1,1)</f>
        <v>Chalandri</v>
      </c>
      <c r="G560" s="6" t="str">
        <f t="array" ref="G560">INDEX('raw data'!A:A,B560+6,1)</f>
        <v>60 m²</v>
      </c>
      <c r="H560" s="25">
        <f ca="1">IFERROR(__xludf.DUMMYFUNCTION("split(G568,"" "")"),60)</f>
        <v>60</v>
      </c>
      <c r="I560" s="6" t="str">
        <f ca="1">IFERROR(__xludf.DUMMYFUNCTION("""COMPUTED_VALUE"""),"m²")</f>
        <v>m²</v>
      </c>
      <c r="J560" s="6">
        <f t="array" ref="J560">INDEX('raw data'!A:A,B560+4,1)</f>
        <v>1</v>
      </c>
      <c r="K560" s="25">
        <f t="array" ref="K560">INDEX('raw data'!A:A,B560+2,1)</f>
        <v>1</v>
      </c>
      <c r="L560" s="6" t="str">
        <f t="array" ref="L560">INDEX('raw data'!A:A,B560-1,1)</f>
        <v>Chalandri</v>
      </c>
      <c r="M560" s="9">
        <f t="shared" ca="1" si="0"/>
        <v>14.333333333333334</v>
      </c>
      <c r="N560" s="6" t="str">
        <f t="shared" si="1"/>
        <v>Lamprou Katsoni II, Chalandri, Athens</v>
      </c>
      <c r="O560" s="6" t="str">
        <f t="array" ref="O560">INDEX('raw data'!A:A,B560+12,1)</f>
        <v>Available 17 Dec 2024</v>
      </c>
      <c r="P560" s="17">
        <v>45643</v>
      </c>
      <c r="Q560">
        <f>_xlfn.XLOOKUP(A560, locations!A:A, locations!F:F, "NULL")</f>
        <v>37.988105699999998</v>
      </c>
      <c r="R560">
        <f>_xlfn.XLOOKUP(A560, locations!A:A, locations!G:G, "Not found")</f>
        <v>23.7493886</v>
      </c>
    </row>
    <row r="561" spans="1:18" ht="13">
      <c r="A561" s="11" t="s">
        <v>428</v>
      </c>
      <c r="B561" s="11">
        <f>MATCH(A561,'raw data'!A:A,0)</f>
        <v>4129</v>
      </c>
      <c r="C561" s="21">
        <f t="array" ref="C561">INDEX('raw data'!A:A,B561+8,1)</f>
        <v>870</v>
      </c>
      <c r="D561" s="7" t="str">
        <f t="array" ref="D561">INDEX('raw data'!A:A,B561+11,1)</f>
        <v>excl. utilities</v>
      </c>
      <c r="E561" s="7" t="str">
        <f t="array" ref="E561">INDEX('raw data'!A:A,B561-2,1)</f>
        <v>Christou Lada VI,</v>
      </c>
      <c r="F561" s="6" t="str">
        <f t="array" ref="F561">INDEX('raw data'!A:A,B561-1,1)</f>
        <v>Chalandri</v>
      </c>
      <c r="G561" s="6" t="str">
        <f t="array" ref="G561">INDEX('raw data'!A:A,B561+6,1)</f>
        <v>50 m²</v>
      </c>
      <c r="H561" s="25">
        <f ca="1">IFERROR(__xludf.DUMMYFUNCTION("split(G569,"" "")"),50)</f>
        <v>50</v>
      </c>
      <c r="I561" s="6" t="str">
        <f ca="1">IFERROR(__xludf.DUMMYFUNCTION("""COMPUTED_VALUE"""),"m²")</f>
        <v>m²</v>
      </c>
      <c r="J561" s="6">
        <f t="array" ref="J561">INDEX('raw data'!A:A,B561+4,1)</f>
        <v>1</v>
      </c>
      <c r="K561" s="25">
        <f t="array" ref="K561">INDEX('raw data'!A:A,B561+2,1)</f>
        <v>1</v>
      </c>
      <c r="L561" s="6" t="str">
        <f t="array" ref="L561">INDEX('raw data'!A:A,B561-1,1)</f>
        <v>Chalandri</v>
      </c>
      <c r="M561" s="9">
        <f t="shared" ca="1" si="0"/>
        <v>17.399999999999999</v>
      </c>
      <c r="N561" s="6" t="str">
        <f t="shared" si="1"/>
        <v>Christou Lada VI, Chalandri, Athens</v>
      </c>
      <c r="O561" s="6" t="str">
        <f t="array" ref="O561">INDEX('raw data'!A:A,B561+12,1)</f>
        <v>Available 17 Dec 2024</v>
      </c>
      <c r="P561" s="17">
        <v>45643</v>
      </c>
      <c r="Q561">
        <f>_xlfn.XLOOKUP(A561, locations!A:A, locations!F:F, "NULL")</f>
        <v>38.028119500000003</v>
      </c>
      <c r="R561">
        <f>_xlfn.XLOOKUP(A561, locations!A:A, locations!G:G, "Not found")</f>
        <v>23.7919749</v>
      </c>
    </row>
    <row r="562" spans="1:18" ht="13">
      <c r="A562" s="11" t="s">
        <v>431</v>
      </c>
      <c r="B562" s="11">
        <f>MATCH(A562,'raw data'!A:A,0)</f>
        <v>4112</v>
      </c>
      <c r="C562" s="21">
        <f t="array" ref="C562">INDEX('raw data'!A:A,B562+8,1)</f>
        <v>880</v>
      </c>
      <c r="D562" s="7" t="str">
        <f t="array" ref="D562">INDEX('raw data'!A:A,B562+11,1)</f>
        <v>excl. utilities</v>
      </c>
      <c r="E562" s="7" t="str">
        <f t="array" ref="E562">INDEX('raw data'!A:A,B562-2,1)</f>
        <v>Pasitelous III,</v>
      </c>
      <c r="F562" s="6" t="str">
        <f t="array" ref="F562">INDEX('raw data'!A:A,B562-1,1)</f>
        <v>Pangrati</v>
      </c>
      <c r="G562" s="6" t="str">
        <f t="array" ref="G562">INDEX('raw data'!A:A,B562+6,1)</f>
        <v>50 m²</v>
      </c>
      <c r="H562" s="25">
        <f ca="1">IFERROR(__xludf.DUMMYFUNCTION("split(G570,"" "")"),50)</f>
        <v>50</v>
      </c>
      <c r="I562" s="6" t="str">
        <f ca="1">IFERROR(__xludf.DUMMYFUNCTION("""COMPUTED_VALUE"""),"m²")</f>
        <v>m²</v>
      </c>
      <c r="J562" s="6">
        <f t="array" ref="J562">INDEX('raw data'!A:A,B562+4,1)</f>
        <v>1</v>
      </c>
      <c r="K562" s="25">
        <f t="array" ref="K562">INDEX('raw data'!A:A,B562+2,1)</f>
        <v>1</v>
      </c>
      <c r="L562" s="6" t="str">
        <f t="array" ref="L562">INDEX('raw data'!A:A,B562-1,1)</f>
        <v>Pangrati</v>
      </c>
      <c r="M562" s="9">
        <f t="shared" ca="1" si="0"/>
        <v>17.600000000000001</v>
      </c>
      <c r="N562" s="6" t="str">
        <f t="shared" si="1"/>
        <v>Pasitelous III, Pangrati, Athens</v>
      </c>
      <c r="O562" s="6" t="str">
        <f t="array" ref="O562">INDEX('raw data'!A:A,B562+12,1)</f>
        <v>Available 17 Dec 2024</v>
      </c>
      <c r="P562" s="17">
        <v>45643</v>
      </c>
      <c r="Q562">
        <f>_xlfn.XLOOKUP(A562, locations!A:A, locations!F:F, "NULL")</f>
        <v>37.967249500000001</v>
      </c>
      <c r="R562">
        <f>_xlfn.XLOOKUP(A562, locations!A:A, locations!G:G, "Not found")</f>
        <v>23.746030699999999</v>
      </c>
    </row>
    <row r="563" spans="1:18" ht="13">
      <c r="A563" s="11" t="s">
        <v>434</v>
      </c>
      <c r="B563" s="11">
        <f>MATCH(A563,'raw data'!A:A,0)</f>
        <v>4146</v>
      </c>
      <c r="C563" s="21">
        <f t="array" ref="C563">INDEX('raw data'!A:A,B563+8,1)</f>
        <v>890</v>
      </c>
      <c r="D563" s="7" t="str">
        <f t="array" ref="D563">INDEX('raw data'!A:A,B563+11,1)</f>
        <v>excl. utilities</v>
      </c>
      <c r="E563" s="7" t="str">
        <f t="array" ref="E563">INDEX('raw data'!A:A,B563-2,1)</f>
        <v>Kiprou XI,</v>
      </c>
      <c r="F563" s="6" t="str">
        <f t="array" ref="F563">INDEX('raw data'!A:A,B563-1,1)</f>
        <v>Kifisia</v>
      </c>
      <c r="G563" s="6" t="str">
        <f t="array" ref="G563">INDEX('raw data'!A:A,B563+6,1)</f>
        <v>56 m²</v>
      </c>
      <c r="H563" s="25">
        <f ca="1">IFERROR(__xludf.DUMMYFUNCTION("split(G571,"" "")"),56)</f>
        <v>56</v>
      </c>
      <c r="I563" s="6" t="str">
        <f ca="1">IFERROR(__xludf.DUMMYFUNCTION("""COMPUTED_VALUE"""),"m²")</f>
        <v>m²</v>
      </c>
      <c r="J563" s="6">
        <f t="array" ref="J563">INDEX('raw data'!A:A,B563+4,1)</f>
        <v>1</v>
      </c>
      <c r="K563" s="25">
        <f t="array" ref="K563">INDEX('raw data'!A:A,B563+2,1)</f>
        <v>1</v>
      </c>
      <c r="L563" s="6" t="str">
        <f t="array" ref="L563">INDEX('raw data'!A:A,B563-1,1)</f>
        <v>Kifisia</v>
      </c>
      <c r="M563" s="9">
        <f t="shared" ca="1" si="0"/>
        <v>15.892857142857142</v>
      </c>
      <c r="N563" s="6" t="str">
        <f t="shared" si="1"/>
        <v>Kiprou XI, Kifisia, Athens</v>
      </c>
      <c r="O563" s="6" t="str">
        <f t="array" ref="O563">INDEX('raw data'!A:A,B563+12,1)</f>
        <v>Available 17 Dec 2024</v>
      </c>
      <c r="P563" s="17">
        <v>45643</v>
      </c>
      <c r="Q563">
        <f>_xlfn.XLOOKUP(A563, locations!A:A, locations!F:F, "NULL")</f>
        <v>38.004087300000002</v>
      </c>
      <c r="R563">
        <f>_xlfn.XLOOKUP(A563, locations!A:A, locations!G:G, "Not found")</f>
        <v>23.735721699999999</v>
      </c>
    </row>
    <row r="564" spans="1:18" ht="13">
      <c r="A564" s="11" t="s">
        <v>437</v>
      </c>
      <c r="B564" s="11">
        <f>MATCH(A564,'raw data'!A:A,0)</f>
        <v>4163</v>
      </c>
      <c r="C564" s="21">
        <f t="array" ref="C564">INDEX('raw data'!A:A,B564+8,1)</f>
        <v>920</v>
      </c>
      <c r="D564" s="7" t="str">
        <f t="array" ref="D564">INDEX('raw data'!A:A,B564+11,1)</f>
        <v>excl. utilities</v>
      </c>
      <c r="E564" s="7" t="str">
        <f t="array" ref="E564">INDEX('raw data'!A:A,B564-2,1)</f>
        <v>Arkadias,</v>
      </c>
      <c r="F564" s="6" t="str">
        <f t="array" ref="F564">INDEX('raw data'!A:A,B564-1,1)</f>
        <v>Chalandri</v>
      </c>
      <c r="G564" s="6" t="str">
        <f t="array" ref="G564">INDEX('raw data'!A:A,B564+6,1)</f>
        <v>52 m²</v>
      </c>
      <c r="H564" s="25">
        <f ca="1">IFERROR(__xludf.DUMMYFUNCTION("split(G572,"" "")"),52)</f>
        <v>52</v>
      </c>
      <c r="I564" s="6" t="str">
        <f ca="1">IFERROR(__xludf.DUMMYFUNCTION("""COMPUTED_VALUE"""),"m²")</f>
        <v>m²</v>
      </c>
      <c r="J564" s="6">
        <f t="array" ref="J564">INDEX('raw data'!A:A,B564+4,1)</f>
        <v>1</v>
      </c>
      <c r="K564" s="25">
        <f t="array" ref="K564">INDEX('raw data'!A:A,B564+2,1)</f>
        <v>1</v>
      </c>
      <c r="L564" s="6" t="str">
        <f t="array" ref="L564">INDEX('raw data'!A:A,B564-1,1)</f>
        <v>Chalandri</v>
      </c>
      <c r="M564" s="9">
        <f t="shared" ca="1" si="0"/>
        <v>17.692307692307693</v>
      </c>
      <c r="N564" s="6" t="str">
        <f t="shared" si="1"/>
        <v>Arkadias, Chalandri, Athens</v>
      </c>
      <c r="O564" s="6" t="str">
        <f t="array" ref="O564">INDEX('raw data'!A:A,B564+12,1)</f>
        <v>Available 17 Dec 2024</v>
      </c>
      <c r="P564" s="17">
        <v>45643</v>
      </c>
      <c r="Q564">
        <f>_xlfn.XLOOKUP(A564, locations!A:A, locations!F:F, "NULL")</f>
        <v>38.027122800000001</v>
      </c>
      <c r="R564">
        <f>_xlfn.XLOOKUP(A564, locations!A:A, locations!G:G, "Not found")</f>
        <v>23.823277900000001</v>
      </c>
    </row>
    <row r="565" spans="1:18" ht="13">
      <c r="A565" s="11" t="s">
        <v>1758</v>
      </c>
      <c r="B565" s="11">
        <f>MATCH(A565,'raw data'!A:A,0)</f>
        <v>4180</v>
      </c>
      <c r="C565" s="21">
        <f t="array" ref="C565">INDEX('raw data'!A:A,B565+8,1)</f>
        <v>950</v>
      </c>
      <c r="D565" s="7" t="str">
        <f t="array" ref="D565">INDEX('raw data'!A:A,B565+11,1)</f>
        <v>excl. utilities</v>
      </c>
      <c r="E565" s="7" t="str">
        <f t="array" ref="E565">INDEX('raw data'!A:A,B565-2,1)</f>
        <v>Ellanikou,</v>
      </c>
      <c r="F565" s="6" t="str">
        <f t="array" ref="F565">INDEX('raw data'!A:A,B565-1,1)</f>
        <v>Pangrati</v>
      </c>
      <c r="G565" s="6" t="str">
        <f t="array" ref="G565">INDEX('raw data'!A:A,B565+6,1)</f>
        <v>80 m²</v>
      </c>
      <c r="H565" s="25">
        <f ca="1">IFERROR(__xludf.DUMMYFUNCTION("split(G573,"" "")"),80)</f>
        <v>80</v>
      </c>
      <c r="I565" s="6" t="str">
        <f ca="1">IFERROR(__xludf.DUMMYFUNCTION("""COMPUTED_VALUE"""),"m²")</f>
        <v>m²</v>
      </c>
      <c r="J565" s="6" t="str">
        <f t="array" ref="J565">INDEX('raw data'!A:A,B565+4,1)</f>
        <v>1, 1 WC</v>
      </c>
      <c r="K565" s="25">
        <f t="array" ref="K565">INDEX('raw data'!A:A,B565+2,1)</f>
        <v>2</v>
      </c>
      <c r="L565" s="6" t="str">
        <f t="array" ref="L565">INDEX('raw data'!A:A,B565-1,1)</f>
        <v>Pangrati</v>
      </c>
      <c r="M565" s="9">
        <f t="shared" ca="1" si="0"/>
        <v>11.875</v>
      </c>
      <c r="N565" s="6" t="str">
        <f t="shared" si="1"/>
        <v>Ellanikou, Pangrati, Athens</v>
      </c>
      <c r="O565" s="6" t="str">
        <f t="array" ref="O565">INDEX('raw data'!A:A,B565+12,1)</f>
        <v>Available 17 Dec 2024</v>
      </c>
      <c r="P565" s="17">
        <v>45643</v>
      </c>
      <c r="Q565">
        <f>_xlfn.XLOOKUP(A565, locations!A:A, locations!F:F, "NULL")</f>
        <v>37.971066800000003</v>
      </c>
      <c r="R565">
        <f>_xlfn.XLOOKUP(A565, locations!A:A, locations!G:G, "Not found")</f>
        <v>23.745753000000001</v>
      </c>
    </row>
    <row r="566" spans="1:18" ht="13">
      <c r="A566" s="11" t="s">
        <v>440</v>
      </c>
      <c r="B566" s="11">
        <f>MATCH(A566,'raw data'!A:A,0)</f>
        <v>4197</v>
      </c>
      <c r="C566" s="21">
        <f t="array" ref="C566">INDEX('raw data'!A:A,B566+8,1)</f>
        <v>1040</v>
      </c>
      <c r="D566" s="7" t="str">
        <f t="array" ref="D566">INDEX('raw data'!A:A,B566+11,1)</f>
        <v>excl. utilities</v>
      </c>
      <c r="E566" s="7" t="str">
        <f t="array" ref="E566">INDEX('raw data'!A:A,B566-2,1)</f>
        <v>Parnithos II,</v>
      </c>
      <c r="F566" s="6" t="str">
        <f t="array" ref="F566">INDEX('raw data'!A:A,B566-1,1)</f>
        <v>Marousi</v>
      </c>
      <c r="G566" s="6" t="str">
        <f t="array" ref="G566">INDEX('raw data'!A:A,B566+6,1)</f>
        <v>65 m²</v>
      </c>
      <c r="H566" s="25">
        <f ca="1">IFERROR(__xludf.DUMMYFUNCTION("split(G574,"" "")"),65)</f>
        <v>65</v>
      </c>
      <c r="I566" s="6" t="str">
        <f ca="1">IFERROR(__xludf.DUMMYFUNCTION("""COMPUTED_VALUE"""),"m²")</f>
        <v>m²</v>
      </c>
      <c r="J566" s="6">
        <f t="array" ref="J566">INDEX('raw data'!A:A,B566+4,1)</f>
        <v>1</v>
      </c>
      <c r="K566" s="25">
        <f t="array" ref="K566">INDEX('raw data'!A:A,B566+2,1)</f>
        <v>1</v>
      </c>
      <c r="L566" s="6" t="str">
        <f t="array" ref="L566">INDEX('raw data'!A:A,B566-1,1)</f>
        <v>Marousi</v>
      </c>
      <c r="M566" s="9">
        <f t="shared" ca="1" si="0"/>
        <v>16</v>
      </c>
      <c r="N566" s="6" t="str">
        <f t="shared" si="1"/>
        <v>Parnithos II, Marousi, Athens</v>
      </c>
      <c r="O566" s="6" t="str">
        <f t="array" ref="O566">INDEX('raw data'!A:A,B566+12,1)</f>
        <v>Available 17 Dec 2024</v>
      </c>
      <c r="P566" s="17">
        <v>45643</v>
      </c>
      <c r="Q566">
        <f>_xlfn.XLOOKUP(A566, locations!A:A, locations!F:F, "NULL")</f>
        <v>38.046310099999999</v>
      </c>
      <c r="R566">
        <f>_xlfn.XLOOKUP(A566, locations!A:A, locations!G:G, "Not found")</f>
        <v>23.8074163</v>
      </c>
    </row>
    <row r="567" spans="1:18" ht="13">
      <c r="A567" s="11" t="s">
        <v>1761</v>
      </c>
      <c r="B567" s="11">
        <f>MATCH(A567,'raw data'!A:A,0)</f>
        <v>4231</v>
      </c>
      <c r="C567" s="21">
        <f t="array" ref="C567">INDEX('raw data'!A:A,B567+8,1)</f>
        <v>1050</v>
      </c>
      <c r="D567" s="7" t="str">
        <f t="array" ref="D567">INDEX('raw data'!A:A,B567+11,1)</f>
        <v>excl. utilities</v>
      </c>
      <c r="E567" s="7" t="str">
        <f t="array" ref="E567">INDEX('raw data'!A:A,B567-2,1)</f>
        <v>Miltiadou III,</v>
      </c>
      <c r="F567" s="6" t="str">
        <f t="array" ref="F567">INDEX('raw data'!A:A,B567-1,1)</f>
        <v>Historic Center</v>
      </c>
      <c r="G567" s="6" t="str">
        <f t="array" ref="G567">INDEX('raw data'!A:A,B567+6,1)</f>
        <v>75 m²</v>
      </c>
      <c r="H567" s="25">
        <f ca="1">IFERROR(__xludf.DUMMYFUNCTION("split(G575,"" "")"),75)</f>
        <v>75</v>
      </c>
      <c r="I567" s="6" t="str">
        <f ca="1">IFERROR(__xludf.DUMMYFUNCTION("""COMPUTED_VALUE"""),"m²")</f>
        <v>m²</v>
      </c>
      <c r="J567" s="6">
        <f t="array" ref="J567">INDEX('raw data'!A:A,B567+4,1)</f>
        <v>1</v>
      </c>
      <c r="K567" s="25">
        <f t="array" ref="K567">INDEX('raw data'!A:A,B567+2,1)</f>
        <v>2</v>
      </c>
      <c r="L567" s="6" t="str">
        <f t="array" ref="L567">INDEX('raw data'!A:A,B567-1,1)</f>
        <v>Historic Center</v>
      </c>
      <c r="M567" s="9">
        <f t="shared" ca="1" si="0"/>
        <v>14</v>
      </c>
      <c r="N567" s="6" t="str">
        <f t="shared" si="1"/>
        <v>Miltiadou III, Historic Center, Athens</v>
      </c>
      <c r="O567" s="6" t="str">
        <f t="array" ref="O567">INDEX('raw data'!A:A,B567+12,1)</f>
        <v>Available 17 Dec 2024</v>
      </c>
      <c r="P567" s="17">
        <v>45643</v>
      </c>
      <c r="Q567">
        <f>_xlfn.XLOOKUP(A567, locations!A:A, locations!F:F, "NULL")</f>
        <v>37.983809600000001</v>
      </c>
      <c r="R567">
        <f>_xlfn.XLOOKUP(A567, locations!A:A, locations!G:G, "Not found")</f>
        <v>23.727538800000001</v>
      </c>
    </row>
    <row r="568" spans="1:18" ht="13">
      <c r="A568" s="11" t="s">
        <v>1764</v>
      </c>
      <c r="B568" s="11">
        <f>MATCH(A568,'raw data'!A:A,0)</f>
        <v>4214</v>
      </c>
      <c r="C568" s="21">
        <f t="array" ref="C568">INDEX('raw data'!A:A,B568+8,1)</f>
        <v>1070</v>
      </c>
      <c r="D568" s="7" t="str">
        <f t="array" ref="D568">INDEX('raw data'!A:A,B568+11,1)</f>
        <v>excl. utilities</v>
      </c>
      <c r="E568" s="7" t="str">
        <f t="array" ref="E568">INDEX('raw data'!A:A,B568-2,1)</f>
        <v>Olimpias IV,</v>
      </c>
      <c r="F568" s="6" t="str">
        <f t="array" ref="F568">INDEX('raw data'!A:A,B568-1,1)</f>
        <v>Marousi</v>
      </c>
      <c r="G568" s="6" t="str">
        <f t="array" ref="G568">INDEX('raw data'!A:A,B568+6,1)</f>
        <v>85 m²</v>
      </c>
      <c r="H568" s="25">
        <f ca="1">IFERROR(__xludf.DUMMYFUNCTION("split(G576,"" "")"),85)</f>
        <v>85</v>
      </c>
      <c r="I568" s="6" t="str">
        <f ca="1">IFERROR(__xludf.DUMMYFUNCTION("""COMPUTED_VALUE"""),"m²")</f>
        <v>m²</v>
      </c>
      <c r="J568" s="6">
        <f t="array" ref="J568">INDEX('raw data'!A:A,B568+4,1)</f>
        <v>1</v>
      </c>
      <c r="K568" s="25">
        <f t="array" ref="K568">INDEX('raw data'!A:A,B568+2,1)</f>
        <v>2</v>
      </c>
      <c r="L568" s="6" t="str">
        <f t="array" ref="L568">INDEX('raw data'!A:A,B568-1,1)</f>
        <v>Marousi</v>
      </c>
      <c r="M568" s="9">
        <f t="shared" ca="1" si="0"/>
        <v>12.588235294117647</v>
      </c>
      <c r="N568" s="6" t="str">
        <f t="shared" si="1"/>
        <v>Olimpias IV, Marousi, Athens</v>
      </c>
      <c r="O568" s="6" t="str">
        <f t="array" ref="O568">INDEX('raw data'!A:A,B568+12,1)</f>
        <v>Available 17 Dec 2024</v>
      </c>
      <c r="P568" s="17">
        <v>45643</v>
      </c>
      <c r="Q568">
        <f>_xlfn.XLOOKUP(A568, locations!A:A, locations!F:F, "NULL")</f>
        <v>38.046310099999999</v>
      </c>
      <c r="R568">
        <f>_xlfn.XLOOKUP(A568, locations!A:A, locations!G:G, "Not found")</f>
        <v>23.8074163</v>
      </c>
    </row>
    <row r="569" spans="1:18" ht="13">
      <c r="A569" s="11" t="s">
        <v>1767</v>
      </c>
      <c r="B569" s="11">
        <f>MATCH(A569,'raw data'!A:A,0)</f>
        <v>4248</v>
      </c>
      <c r="C569" s="21">
        <f t="array" ref="C569">INDEX('raw data'!A:A,B569+8,1)</f>
        <v>1070</v>
      </c>
      <c r="D569" s="7" t="str">
        <f t="array" ref="D569">INDEX('raw data'!A:A,B569+11,1)</f>
        <v>excl. utilities</v>
      </c>
      <c r="E569" s="7" t="str">
        <f t="array" ref="E569">INDEX('raw data'!A:A,B569-2,1)</f>
        <v>Trifillias ΙΙ,</v>
      </c>
      <c r="F569" s="6" t="str">
        <f t="array" ref="F569">INDEX('raw data'!A:A,B569-1,1)</f>
        <v>Ampelokipoi</v>
      </c>
      <c r="G569" s="6" t="str">
        <f t="array" ref="G569">INDEX('raw data'!A:A,B569+6,1)</f>
        <v>62 m²</v>
      </c>
      <c r="H569" s="25">
        <f ca="1">IFERROR(__xludf.DUMMYFUNCTION("split(G577,"" "")"),62)</f>
        <v>62</v>
      </c>
      <c r="I569" s="6" t="str">
        <f ca="1">IFERROR(__xludf.DUMMYFUNCTION("""COMPUTED_VALUE"""),"m²")</f>
        <v>m²</v>
      </c>
      <c r="J569" s="6">
        <f t="array" ref="J569">INDEX('raw data'!A:A,B569+4,1)</f>
        <v>1</v>
      </c>
      <c r="K569" s="25">
        <f t="array" ref="K569">INDEX('raw data'!A:A,B569+2,1)</f>
        <v>2</v>
      </c>
      <c r="L569" s="6" t="str">
        <f t="array" ref="L569">INDEX('raw data'!A:A,B569-1,1)</f>
        <v>Ampelokipoi</v>
      </c>
      <c r="M569" s="9">
        <f t="shared" ca="1" si="0"/>
        <v>17.258064516129032</v>
      </c>
      <c r="N569" s="6" t="str">
        <f t="shared" si="1"/>
        <v>Trifillias ΙΙ, Ampelokipoi, Athens</v>
      </c>
      <c r="O569" s="6" t="str">
        <f t="array" ref="O569">INDEX('raw data'!A:A,B569+12,1)</f>
        <v>Available 17 Dec 2024</v>
      </c>
      <c r="P569" s="17">
        <v>45643</v>
      </c>
      <c r="Q569">
        <f>_xlfn.XLOOKUP(A569, locations!A:A, locations!F:F, "NULL")</f>
        <v>37.994062200000002</v>
      </c>
      <c r="R569">
        <f>_xlfn.XLOOKUP(A569, locations!A:A, locations!G:G, "Not found")</f>
        <v>23.761013899999998</v>
      </c>
    </row>
    <row r="570" spans="1:18" ht="13">
      <c r="A570" s="11" t="s">
        <v>1770</v>
      </c>
      <c r="B570" s="11">
        <f>MATCH(A570,'raw data'!A:A,0)</f>
        <v>4265</v>
      </c>
      <c r="C570" s="21">
        <f t="array" ref="C570">INDEX('raw data'!A:A,B570+8,1)</f>
        <v>1180</v>
      </c>
      <c r="D570" s="7" t="str">
        <f t="array" ref="D570">INDEX('raw data'!A:A,B570+11,1)</f>
        <v>excl. utilities</v>
      </c>
      <c r="E570" s="7" t="str">
        <f t="array" ref="E570">INDEX('raw data'!A:A,B570-2,1)</f>
        <v>Megalou Alexandrou III,</v>
      </c>
      <c r="F570" s="6" t="str">
        <f t="array" ref="F570">INDEX('raw data'!A:A,B570-1,1)</f>
        <v>Marousi</v>
      </c>
      <c r="G570" s="6" t="str">
        <f t="array" ref="G570">INDEX('raw data'!A:A,B570+6,1)</f>
        <v>95 m²</v>
      </c>
      <c r="H570" s="25">
        <f ca="1">IFERROR(__xludf.DUMMYFUNCTION("split(G578,"" "")"),95)</f>
        <v>95</v>
      </c>
      <c r="I570" s="6" t="str">
        <f ca="1">IFERROR(__xludf.DUMMYFUNCTION("""COMPUTED_VALUE"""),"m²")</f>
        <v>m²</v>
      </c>
      <c r="J570" s="6">
        <f t="array" ref="J570">INDEX('raw data'!A:A,B570+4,1)</f>
        <v>1</v>
      </c>
      <c r="K570" s="25">
        <f t="array" ref="K570">INDEX('raw data'!A:A,B570+2,1)</f>
        <v>2</v>
      </c>
      <c r="L570" s="6" t="str">
        <f t="array" ref="L570">INDEX('raw data'!A:A,B570-1,1)</f>
        <v>Marousi</v>
      </c>
      <c r="M570" s="9">
        <f t="shared" ca="1" si="0"/>
        <v>12.421052631578947</v>
      </c>
      <c r="N570" s="6" t="str">
        <f t="shared" si="1"/>
        <v>Megalou Alexandrou III, Marousi, Athens</v>
      </c>
      <c r="O570" s="6" t="str">
        <f t="array" ref="O570">INDEX('raw data'!A:A,B570+12,1)</f>
        <v>Available 17 Dec 2024</v>
      </c>
      <c r="P570" s="17">
        <v>45643</v>
      </c>
      <c r="Q570">
        <f>_xlfn.XLOOKUP(A570, locations!A:A, locations!F:F, "NULL")</f>
        <v>37.982634400000002</v>
      </c>
      <c r="R570">
        <f>_xlfn.XLOOKUP(A570, locations!A:A, locations!G:G, "Not found")</f>
        <v>23.716653900000001</v>
      </c>
    </row>
    <row r="571" spans="1:18" ht="13">
      <c r="A571" s="11" t="s">
        <v>1773</v>
      </c>
      <c r="B571" s="11">
        <f>MATCH(A571,'raw data'!A:A,0)</f>
        <v>4282</v>
      </c>
      <c r="C571" s="21">
        <f t="array" ref="C571">INDEX('raw data'!A:A,B571+8,1)</f>
        <v>1190</v>
      </c>
      <c r="D571" s="7" t="str">
        <f t="array" ref="D571">INDEX('raw data'!A:A,B571+11,1)</f>
        <v>excl. utilities</v>
      </c>
      <c r="E571" s="7" t="str">
        <f t="array" ref="E571">INDEX('raw data'!A:A,B571-2,1)</f>
        <v>Alsous II,</v>
      </c>
      <c r="F571" s="6" t="str">
        <f t="array" ref="F571">INDEX('raw data'!A:A,B571-1,1)</f>
        <v>Chalandri</v>
      </c>
      <c r="G571" s="6" t="str">
        <f t="array" ref="G571">INDEX('raw data'!A:A,B571+6,1)</f>
        <v>75 m²</v>
      </c>
      <c r="H571" s="25">
        <f ca="1">IFERROR(__xludf.DUMMYFUNCTION("split(G579,"" "")"),75)</f>
        <v>75</v>
      </c>
      <c r="I571" s="6" t="str">
        <f ca="1">IFERROR(__xludf.DUMMYFUNCTION("""COMPUTED_VALUE"""),"m²")</f>
        <v>m²</v>
      </c>
      <c r="J571" s="6" t="str">
        <f t="array" ref="J571">INDEX('raw data'!A:A,B571+4,1)</f>
        <v>1, 1 WC</v>
      </c>
      <c r="K571" s="25">
        <f t="array" ref="K571">INDEX('raw data'!A:A,B571+2,1)</f>
        <v>2</v>
      </c>
      <c r="L571" s="6" t="str">
        <f t="array" ref="L571">INDEX('raw data'!A:A,B571-1,1)</f>
        <v>Chalandri</v>
      </c>
      <c r="M571" s="9">
        <f t="shared" ca="1" si="0"/>
        <v>15.866666666666667</v>
      </c>
      <c r="N571" s="6" t="str">
        <f t="shared" si="1"/>
        <v>Alsous II, Chalandri, Athens</v>
      </c>
      <c r="O571" s="6" t="str">
        <f t="array" ref="O571">INDEX('raw data'!A:A,B571+12,1)</f>
        <v>Available 17 Dec 2024</v>
      </c>
      <c r="P571" s="17">
        <v>45643</v>
      </c>
      <c r="Q571">
        <f>_xlfn.XLOOKUP(A571, locations!A:A, locations!F:F, "NULL")</f>
        <v>38.008622000000003</v>
      </c>
      <c r="R571">
        <f>_xlfn.XLOOKUP(A571, locations!A:A, locations!G:G, "Not found")</f>
        <v>23.7943459</v>
      </c>
    </row>
    <row r="572" spans="1:18" ht="13">
      <c r="A572" s="11" t="s">
        <v>1776</v>
      </c>
      <c r="B572" s="11">
        <f>MATCH(A572,'raw data'!A:A,0)</f>
        <v>4299</v>
      </c>
      <c r="C572" s="21">
        <f t="array" ref="C572">INDEX('raw data'!A:A,B572+8,1)</f>
        <v>1260</v>
      </c>
      <c r="D572" s="7" t="str">
        <f t="array" ref="D572">INDEX('raw data'!A:A,B572+11,1)</f>
        <v>excl. utilities</v>
      </c>
      <c r="E572" s="7" t="str">
        <f t="array" ref="E572">INDEX('raw data'!A:A,B572-2,1)</f>
        <v>Petras,</v>
      </c>
      <c r="F572" s="6" t="str">
        <f t="array" ref="F572">INDEX('raw data'!A:A,B572-1,1)</f>
        <v>Marousi</v>
      </c>
      <c r="G572" s="6" t="str">
        <f t="array" ref="G572">INDEX('raw data'!A:A,B572+6,1)</f>
        <v>75 m²</v>
      </c>
      <c r="H572" s="25">
        <f ca="1">IFERROR(__xludf.DUMMYFUNCTION("split(G580,"" "")"),75)</f>
        <v>75</v>
      </c>
      <c r="I572" s="6" t="str">
        <f ca="1">IFERROR(__xludf.DUMMYFUNCTION("""COMPUTED_VALUE"""),"m²")</f>
        <v>m²</v>
      </c>
      <c r="J572" s="6">
        <f t="array" ref="J572">INDEX('raw data'!A:A,B572+4,1)</f>
        <v>1</v>
      </c>
      <c r="K572" s="25">
        <f t="array" ref="K572">INDEX('raw data'!A:A,B572+2,1)</f>
        <v>2</v>
      </c>
      <c r="L572" s="6" t="str">
        <f t="array" ref="L572">INDEX('raw data'!A:A,B572-1,1)</f>
        <v>Marousi</v>
      </c>
      <c r="M572" s="9">
        <f t="shared" ca="1" si="0"/>
        <v>16.8</v>
      </c>
      <c r="N572" s="6" t="str">
        <f t="shared" si="1"/>
        <v>Petras, Marousi, Athens</v>
      </c>
      <c r="O572" s="6" t="str">
        <f t="array" ref="O572">INDEX('raw data'!A:A,B572+12,1)</f>
        <v>Available 17 Dec 2024</v>
      </c>
      <c r="P572" s="17">
        <v>45643</v>
      </c>
      <c r="Q572">
        <f>_xlfn.XLOOKUP(A572, locations!A:A, locations!F:F, "NULL")</f>
        <v>38.046310099999999</v>
      </c>
      <c r="R572">
        <f>_xlfn.XLOOKUP(A572, locations!A:A, locations!G:G, "Not found")</f>
        <v>23.8074163</v>
      </c>
    </row>
    <row r="573" spans="1:18" ht="13">
      <c r="A573" s="11" t="s">
        <v>1779</v>
      </c>
      <c r="B573" s="11">
        <f>MATCH(A573,'raw data'!A:A,0)</f>
        <v>4333</v>
      </c>
      <c r="C573" s="21">
        <f t="array" ref="C573">INDEX('raw data'!A:A,B573+8,1)</f>
        <v>1430</v>
      </c>
      <c r="D573" s="7" t="str">
        <f t="array" ref="D573">INDEX('raw data'!A:A,B573+11,1)</f>
        <v>excl. utilities</v>
      </c>
      <c r="E573" s="7" t="str">
        <f t="array" ref="E573">INDEX('raw data'!A:A,B573-2,1)</f>
        <v>Parnithos IX,</v>
      </c>
      <c r="F573" s="6" t="str">
        <f t="array" ref="F573">INDEX('raw data'!A:A,B573-1,1)</f>
        <v>Chalandri</v>
      </c>
      <c r="G573" s="6" t="str">
        <f t="array" ref="G573">INDEX('raw data'!A:A,B573+6,1)</f>
        <v>90 m²</v>
      </c>
      <c r="H573" s="25">
        <f ca="1">IFERROR(__xludf.DUMMYFUNCTION("split(G581,"" "")"),90)</f>
        <v>90</v>
      </c>
      <c r="I573" s="6" t="str">
        <f ca="1">IFERROR(__xludf.DUMMYFUNCTION("""COMPUTED_VALUE"""),"m²")</f>
        <v>m²</v>
      </c>
      <c r="J573" s="6" t="str">
        <f t="array" ref="J573">INDEX('raw data'!A:A,B573+4,1)</f>
        <v>1, 1 WC</v>
      </c>
      <c r="K573" s="25">
        <f t="array" ref="K573">INDEX('raw data'!A:A,B573+2,1)</f>
        <v>2</v>
      </c>
      <c r="L573" s="6" t="str">
        <f t="array" ref="L573">INDEX('raw data'!A:A,B573-1,1)</f>
        <v>Chalandri</v>
      </c>
      <c r="M573" s="9">
        <f t="shared" ca="1" si="0"/>
        <v>15.888888888888889</v>
      </c>
      <c r="N573" s="6" t="str">
        <f t="shared" si="1"/>
        <v>Parnithos IX, Chalandri, Athens</v>
      </c>
      <c r="O573" s="6" t="str">
        <f t="array" ref="O573">INDEX('raw data'!A:A,B573+12,1)</f>
        <v>Available 17 Dec 2024</v>
      </c>
      <c r="P573" s="17">
        <v>45643</v>
      </c>
      <c r="Q573">
        <f>_xlfn.XLOOKUP(A573, locations!A:A, locations!F:F, "NULL")</f>
        <v>38.031609400000001</v>
      </c>
      <c r="R573">
        <f>_xlfn.XLOOKUP(A573, locations!A:A, locations!G:G, "Not found")</f>
        <v>23.817556100000001</v>
      </c>
    </row>
    <row r="574" spans="1:18" ht="13">
      <c r="A574" s="11" t="s">
        <v>3624</v>
      </c>
      <c r="B574" s="11">
        <f>MATCH(A574,'raw data'!A:A,0)</f>
        <v>4350</v>
      </c>
      <c r="C574" s="21">
        <f t="array" ref="C574">INDEX('raw data'!A:A,B574+8,1)</f>
        <v>1510</v>
      </c>
      <c r="D574" s="7" t="str">
        <f t="array" ref="D574">INDEX('raw data'!A:A,B574+11,1)</f>
        <v>excl. utilities</v>
      </c>
      <c r="E574" s="7" t="str">
        <f t="array" ref="E574">INDEX('raw data'!A:A,B574-2,1)</f>
        <v>Amarillidos I,</v>
      </c>
      <c r="F574" s="6" t="str">
        <f t="array" ref="F574">INDEX('raw data'!A:A,B574-1,1)</f>
        <v>Agia Paraskevi</v>
      </c>
      <c r="G574" s="6" t="str">
        <f t="array" ref="G574">INDEX('raw data'!A:A,B574+6,1)</f>
        <v>145 m²</v>
      </c>
      <c r="H574" s="25">
        <f ca="1">IFERROR(__xludf.DUMMYFUNCTION("split(G582,"" "")"),145)</f>
        <v>145</v>
      </c>
      <c r="I574" s="6" t="str">
        <f ca="1">IFERROR(__xludf.DUMMYFUNCTION("""COMPUTED_VALUE"""),"m²")</f>
        <v>m²</v>
      </c>
      <c r="J574" s="6" t="str">
        <f t="array" ref="J574">INDEX('raw data'!A:A,B574+4,1)</f>
        <v>2, 1 WC</v>
      </c>
      <c r="K574" s="25">
        <f t="array" ref="K574">INDEX('raw data'!A:A,B574+2,1)</f>
        <v>3</v>
      </c>
      <c r="L574" s="6" t="str">
        <f t="array" ref="L574">INDEX('raw data'!A:A,B574-1,1)</f>
        <v>Agia Paraskevi</v>
      </c>
      <c r="M574" s="9">
        <f t="shared" ca="1" si="0"/>
        <v>10.413793103448276</v>
      </c>
      <c r="N574" s="6" t="str">
        <f t="shared" si="1"/>
        <v>Amarillidos I, Agia Paraskevi, Athens</v>
      </c>
      <c r="O574" s="6" t="str">
        <f t="array" ref="O574">INDEX('raw data'!A:A,B574+12,1)</f>
        <v>Available 17 Dec 2024</v>
      </c>
      <c r="P574" s="17">
        <v>45643</v>
      </c>
      <c r="Q574">
        <f>_xlfn.XLOOKUP(A574, locations!A:A, locations!F:F, "NULL")</f>
        <v>38.0025896</v>
      </c>
      <c r="R574">
        <f>_xlfn.XLOOKUP(A574, locations!A:A, locations!G:G, "Not found")</f>
        <v>23.8218836</v>
      </c>
    </row>
    <row r="575" spans="1:18" ht="13">
      <c r="A575" s="11" t="s">
        <v>1782</v>
      </c>
      <c r="B575" s="11">
        <f>MATCH(A575,'raw data'!A:A,0)</f>
        <v>4316</v>
      </c>
      <c r="C575" s="21">
        <f t="array" ref="C575">INDEX('raw data'!A:A,B575+8,1)</f>
        <v>1550</v>
      </c>
      <c r="D575" s="7" t="str">
        <f t="array" ref="D575">INDEX('raw data'!A:A,B575+11,1)</f>
        <v>excl. utilities</v>
      </c>
      <c r="E575" s="7" t="str">
        <f t="array" ref="E575">INDEX('raw data'!A:A,B575-2,1)</f>
        <v>Tritonos III,</v>
      </c>
      <c r="F575" s="6" t="str">
        <f t="array" ref="F575">INDEX('raw data'!A:A,B575-1,1)</f>
        <v>Palaio Faliro</v>
      </c>
      <c r="G575" s="6" t="str">
        <f t="array" ref="G575">INDEX('raw data'!A:A,B575+6,1)</f>
        <v>75 m²</v>
      </c>
      <c r="H575" s="25">
        <f ca="1">IFERROR(__xludf.DUMMYFUNCTION("split(G583,"" "")"),75)</f>
        <v>75</v>
      </c>
      <c r="I575" s="6" t="str">
        <f ca="1">IFERROR(__xludf.DUMMYFUNCTION("""COMPUTED_VALUE"""),"m²")</f>
        <v>m²</v>
      </c>
      <c r="J575" s="6">
        <f t="array" ref="J575">INDEX('raw data'!A:A,B575+4,1)</f>
        <v>2</v>
      </c>
      <c r="K575" s="25">
        <f t="array" ref="K575">INDEX('raw data'!A:A,B575+2,1)</f>
        <v>2</v>
      </c>
      <c r="L575" s="6" t="str">
        <f t="array" ref="L575">INDEX('raw data'!A:A,B575-1,1)</f>
        <v>Palaio Faliro</v>
      </c>
      <c r="M575" s="9">
        <f t="shared" ca="1" si="0"/>
        <v>20.666666666666668</v>
      </c>
      <c r="N575" s="6" t="str">
        <f t="shared" si="1"/>
        <v>Tritonos III, Palaio Faliro, Athens</v>
      </c>
      <c r="O575" s="6" t="str">
        <f t="array" ref="O575">INDEX('raw data'!A:A,B575+12,1)</f>
        <v>Available 17 Dec 2024</v>
      </c>
      <c r="P575" s="17">
        <v>45643</v>
      </c>
      <c r="Q575">
        <f>_xlfn.XLOOKUP(A575, locations!A:A, locations!F:F, "NULL")</f>
        <v>37.926021599999999</v>
      </c>
      <c r="R575">
        <f>_xlfn.XLOOKUP(A575, locations!A:A, locations!G:G, "Not found")</f>
        <v>23.696047100000001</v>
      </c>
    </row>
    <row r="576" spans="1:18" ht="13">
      <c r="A576" s="11" t="s">
        <v>1785</v>
      </c>
      <c r="B576" s="11">
        <f>MATCH(A576,'raw data'!A:A,0)</f>
        <v>19194</v>
      </c>
      <c r="C576" s="21">
        <f t="array" ref="C576">INDEX('raw data'!A:A,B576+8,1)</f>
        <v>1000</v>
      </c>
      <c r="D576" s="7" t="str">
        <f t="array" ref="D576">INDEX('raw data'!A:A,B576+11,1)</f>
        <v>excl. utilities</v>
      </c>
      <c r="E576" s="7" t="str">
        <f t="array" ref="E576">INDEX('raw data'!A:A,B576-2,1)</f>
        <v>Kallidromiou I,</v>
      </c>
      <c r="F576" s="6" t="str">
        <f t="array" ref="F576">INDEX('raw data'!A:A,B576-1,1)</f>
        <v>Historic Center</v>
      </c>
      <c r="G576" s="6" t="str">
        <f t="array" ref="G576">INDEX('raw data'!A:A,B576+6,1)</f>
        <v>75 m²</v>
      </c>
      <c r="H576" s="25">
        <f ca="1">IFERROR(__xludf.DUMMYFUNCTION("split(G584,"" "")"),75)</f>
        <v>75</v>
      </c>
      <c r="I576" s="6" t="str">
        <f ca="1">IFERROR(__xludf.DUMMYFUNCTION("""COMPUTED_VALUE"""),"m²")</f>
        <v>m²</v>
      </c>
      <c r="J576" s="6">
        <f t="array" ref="J576">INDEX('raw data'!A:A,B576+4,1)</f>
        <v>1</v>
      </c>
      <c r="K576" s="25">
        <f t="array" ref="K576">INDEX('raw data'!A:A,B576+2,1)</f>
        <v>2</v>
      </c>
      <c r="L576" s="6" t="str">
        <f t="array" ref="L576">INDEX('raw data'!A:A,B576-1,1)</f>
        <v>Historic Center</v>
      </c>
      <c r="M576" s="9">
        <f t="shared" ca="1" si="0"/>
        <v>13.333333333333334</v>
      </c>
      <c r="N576" s="6" t="str">
        <f t="shared" si="1"/>
        <v>Kallidromiou I, Historic Center, Athens</v>
      </c>
      <c r="O576" s="6" t="str">
        <f t="array" ref="O576">INDEX('raw data'!A:A,B576+12,1)</f>
        <v>Available 17 Aug 2025</v>
      </c>
      <c r="P576" s="17">
        <v>45886</v>
      </c>
      <c r="Q576">
        <f>_xlfn.XLOOKUP(A576, locations!A:A, locations!F:F, "NULL")</f>
        <v>37.983809600000001</v>
      </c>
      <c r="R576">
        <f>_xlfn.XLOOKUP(A576, locations!A:A, locations!G:G, "Not found")</f>
        <v>23.727538800000001</v>
      </c>
    </row>
    <row r="577" spans="1:18" ht="13">
      <c r="A577" s="11" t="s">
        <v>3627</v>
      </c>
      <c r="B577" s="11">
        <f>MATCH(A577,'raw data'!A:A,0)</f>
        <v>19211</v>
      </c>
      <c r="C577" s="21">
        <f t="array" ref="C577">INDEX('raw data'!A:A,B577+8,1)</f>
        <v>1480</v>
      </c>
      <c r="D577" s="7" t="str">
        <f t="array" ref="D577">INDEX('raw data'!A:A,B577+11,1)</f>
        <v>excl. utilities</v>
      </c>
      <c r="E577" s="7" t="str">
        <f t="array" ref="E577">INDEX('raw data'!A:A,B577-2,1)</f>
        <v>Xenofontos II,</v>
      </c>
      <c r="F577" s="6" t="str">
        <f t="array" ref="F577">INDEX('raw data'!A:A,B577-1,1)</f>
        <v>Vrilissia</v>
      </c>
      <c r="G577" s="6" t="str">
        <f t="array" ref="G577">INDEX('raw data'!A:A,B577+6,1)</f>
        <v>125 m²</v>
      </c>
      <c r="H577" s="25">
        <f ca="1">IFERROR(__xludf.DUMMYFUNCTION("split(G585,"" "")"),125)</f>
        <v>125</v>
      </c>
      <c r="I577" s="6" t="str">
        <f ca="1">IFERROR(__xludf.DUMMYFUNCTION("""COMPUTED_VALUE"""),"m²")</f>
        <v>m²</v>
      </c>
      <c r="J577" s="6" t="str">
        <f t="array" ref="J577">INDEX('raw data'!A:A,B577+4,1)</f>
        <v>2, 1 WC</v>
      </c>
      <c r="K577" s="25">
        <f t="array" ref="K577">INDEX('raw data'!A:A,B577+2,1)</f>
        <v>3</v>
      </c>
      <c r="L577" s="6" t="str">
        <f t="array" ref="L577">INDEX('raw data'!A:A,B577-1,1)</f>
        <v>Vrilissia</v>
      </c>
      <c r="M577" s="9">
        <f t="shared" ca="1" si="0"/>
        <v>11.84</v>
      </c>
      <c r="N577" s="6" t="str">
        <f t="shared" si="1"/>
        <v>Xenofontos II, Vrilissia, Athens</v>
      </c>
      <c r="O577" s="6" t="str">
        <f t="array" ref="O577">INDEX('raw data'!A:A,B577+12,1)</f>
        <v>Available 17 Aug 2025</v>
      </c>
      <c r="P577" s="17">
        <v>45886</v>
      </c>
      <c r="Q577">
        <f>_xlfn.XLOOKUP(A577, locations!A:A, locations!F:F, "NULL")</f>
        <v>38.038495300000001</v>
      </c>
      <c r="R577">
        <f>_xlfn.XLOOKUP(A577, locations!A:A, locations!G:G, "Not found")</f>
        <v>23.846378999999999</v>
      </c>
    </row>
    <row r="578" spans="1:18" ht="13">
      <c r="A578" s="11" t="s">
        <v>4624</v>
      </c>
      <c r="B578" s="11">
        <f>MATCH(A578,'raw data'!A:A,0)</f>
        <v>19228</v>
      </c>
      <c r="C578" s="21">
        <f t="array" ref="C578">INDEX('raw data'!A:A,B578+8,1)</f>
        <v>1940</v>
      </c>
      <c r="D578" s="7" t="str">
        <f t="array" ref="D578">INDEX('raw data'!A:A,B578+11,1)</f>
        <v>excl. utilities</v>
      </c>
      <c r="E578" s="7" t="str">
        <f t="array" ref="E578">INDEX('raw data'!A:A,B578-2,1)</f>
        <v>Spartis,</v>
      </c>
      <c r="F578" s="6" t="str">
        <f t="array" ref="F578">INDEX('raw data'!A:A,B578-1,1)</f>
        <v>Chalandri</v>
      </c>
      <c r="G578" s="6" t="str">
        <f t="array" ref="G578">INDEX('raw data'!A:A,B578+6,1)</f>
        <v>200 m²</v>
      </c>
      <c r="H578" s="25">
        <f ca="1">IFERROR(__xludf.DUMMYFUNCTION("split(G586,"" "")"),200)</f>
        <v>200</v>
      </c>
      <c r="I578" s="6" t="str">
        <f ca="1">IFERROR(__xludf.DUMMYFUNCTION("""COMPUTED_VALUE"""),"m²")</f>
        <v>m²</v>
      </c>
      <c r="J578" s="6" t="str">
        <f t="array" ref="J578">INDEX('raw data'!A:A,B578+4,1)</f>
        <v>1, 2 WC</v>
      </c>
      <c r="K578" s="25">
        <f t="array" ref="K578">INDEX('raw data'!A:A,B578+2,1)</f>
        <v>4</v>
      </c>
      <c r="L578" s="6" t="str">
        <f t="array" ref="L578">INDEX('raw data'!A:A,B578-1,1)</f>
        <v>Chalandri</v>
      </c>
      <c r="M578" s="9">
        <f t="shared" ca="1" si="0"/>
        <v>9.6999999999999993</v>
      </c>
      <c r="N578" s="6" t="str">
        <f t="shared" si="1"/>
        <v>Spartis, Chalandri, Athens</v>
      </c>
      <c r="O578" s="6" t="str">
        <f t="array" ref="O578">INDEX('raw data'!A:A,B578+12,1)</f>
        <v>Available 17 Aug 2025</v>
      </c>
      <c r="P578" s="17">
        <v>45886</v>
      </c>
      <c r="Q578">
        <f>_xlfn.XLOOKUP(A578, locations!A:A, locations!F:F, "NULL")</f>
        <v>38.021421400000001</v>
      </c>
      <c r="R578">
        <f>_xlfn.XLOOKUP(A578, locations!A:A, locations!G:G, "Not found")</f>
        <v>23.798767900000001</v>
      </c>
    </row>
    <row r="579" spans="1:18" ht="13">
      <c r="A579" s="11" t="s">
        <v>443</v>
      </c>
      <c r="B579" s="11">
        <f>MATCH(A579,'raw data'!A:A,0)</f>
        <v>13046</v>
      </c>
      <c r="C579" s="21">
        <f t="array" ref="C579">INDEX('raw data'!A:A,B579+8,1)</f>
        <v>750</v>
      </c>
      <c r="D579" s="7" t="str">
        <f t="array" ref="D579">INDEX('raw data'!A:A,B579+11,1)</f>
        <v>excl. utilities</v>
      </c>
      <c r="E579" s="7" t="str">
        <f t="array" ref="E579">INDEX('raw data'!A:A,B579-2,1)</f>
        <v>Zaimi II,</v>
      </c>
      <c r="F579" s="6" t="str">
        <f t="array" ref="F579">INDEX('raw data'!A:A,B579-1,1)</f>
        <v>Palaio Faliro</v>
      </c>
      <c r="G579" s="6" t="str">
        <f t="array" ref="G579">INDEX('raw data'!A:A,B579+6,1)</f>
        <v>55 m²</v>
      </c>
      <c r="H579" s="25">
        <f ca="1">IFERROR(__xludf.DUMMYFUNCTION("split(G587,"" "")"),55)</f>
        <v>55</v>
      </c>
      <c r="I579" s="6" t="str">
        <f ca="1">IFERROR(__xludf.DUMMYFUNCTION("""COMPUTED_VALUE"""),"m²")</f>
        <v>m²</v>
      </c>
      <c r="J579" s="6">
        <f t="array" ref="J579">INDEX('raw data'!A:A,B579+4,1)</f>
        <v>1</v>
      </c>
      <c r="K579" s="25">
        <f t="array" ref="K579">INDEX('raw data'!A:A,B579+2,1)</f>
        <v>1</v>
      </c>
      <c r="L579" s="6" t="str">
        <f t="array" ref="L579">INDEX('raw data'!A:A,B579-1,1)</f>
        <v>Palaio Faliro</v>
      </c>
      <c r="M579" s="9">
        <f t="shared" ca="1" si="0"/>
        <v>13.636363636363637</v>
      </c>
      <c r="N579" s="6" t="str">
        <f t="shared" si="1"/>
        <v>Zaimi II, Palaio Faliro, Athens</v>
      </c>
      <c r="O579" s="6" t="str">
        <f t="array" ref="O579">INDEX('raw data'!A:A,B579+12,1)</f>
        <v>Available 17 Apr 2025</v>
      </c>
      <c r="P579" s="17">
        <v>45764</v>
      </c>
      <c r="Q579">
        <f>_xlfn.XLOOKUP(A579, locations!A:A, locations!F:F, "NULL")</f>
        <v>37.927778000000004</v>
      </c>
      <c r="R579">
        <f>_xlfn.XLOOKUP(A579, locations!A:A, locations!G:G, "Not found")</f>
        <v>23.703625599999999</v>
      </c>
    </row>
    <row r="580" spans="1:18" ht="13">
      <c r="A580" s="11" t="s">
        <v>1788</v>
      </c>
      <c r="B580" s="11">
        <f>MATCH(A580,'raw data'!A:A,0)</f>
        <v>13063</v>
      </c>
      <c r="C580" s="21">
        <f t="array" ref="C580">INDEX('raw data'!A:A,B580+8,1)</f>
        <v>1200</v>
      </c>
      <c r="D580" s="7" t="str">
        <f t="array" ref="D580">INDEX('raw data'!A:A,B580+11,1)</f>
        <v>excl. utilities</v>
      </c>
      <c r="E580" s="7" t="str">
        <f t="array" ref="E580">INDEX('raw data'!A:A,B580-2,1)</f>
        <v>Pindou III,</v>
      </c>
      <c r="F580" s="6" t="str">
        <f t="array" ref="F580">INDEX('raw data'!A:A,B580-1,1)</f>
        <v>Filothei</v>
      </c>
      <c r="G580" s="6" t="str">
        <f t="array" ref="G580">INDEX('raw data'!A:A,B580+6,1)</f>
        <v>75 m²</v>
      </c>
      <c r="H580" s="25">
        <f ca="1">IFERROR(__xludf.DUMMYFUNCTION("split(G588,"" "")"),75)</f>
        <v>75</v>
      </c>
      <c r="I580" s="6" t="str">
        <f ca="1">IFERROR(__xludf.DUMMYFUNCTION("""COMPUTED_VALUE"""),"m²")</f>
        <v>m²</v>
      </c>
      <c r="J580" s="6">
        <f t="array" ref="J580">INDEX('raw data'!A:A,B580+4,1)</f>
        <v>1</v>
      </c>
      <c r="K580" s="25">
        <f t="array" ref="K580">INDEX('raw data'!A:A,B580+2,1)</f>
        <v>2</v>
      </c>
      <c r="L580" s="6" t="str">
        <f t="array" ref="L580">INDEX('raw data'!A:A,B580-1,1)</f>
        <v>Filothei</v>
      </c>
      <c r="M580" s="9">
        <f t="shared" ca="1" si="0"/>
        <v>16</v>
      </c>
      <c r="N580" s="6" t="str">
        <f t="shared" si="1"/>
        <v>Pindou III, Filothei, Athens</v>
      </c>
      <c r="O580" s="6" t="str">
        <f t="array" ref="O580">INDEX('raw data'!A:A,B580+12,1)</f>
        <v>Available 17 Apr 2025</v>
      </c>
      <c r="P580" s="17">
        <v>45764</v>
      </c>
      <c r="Q580">
        <f>_xlfn.XLOOKUP(A580, locations!A:A, locations!F:F, "NULL")</f>
        <v>38.025595299999999</v>
      </c>
      <c r="R580">
        <f>_xlfn.XLOOKUP(A580, locations!A:A, locations!G:G, "Not found")</f>
        <v>23.777133200000002</v>
      </c>
    </row>
    <row r="581" spans="1:18" ht="13">
      <c r="A581" s="11" t="s">
        <v>1791</v>
      </c>
      <c r="B581" s="11">
        <f>MATCH(A581,'raw data'!A:A,0)</f>
        <v>13080</v>
      </c>
      <c r="C581" s="21">
        <f t="array" ref="C581">INDEX('raw data'!A:A,B581+8,1)</f>
        <v>1290</v>
      </c>
      <c r="D581" s="7" t="str">
        <f t="array" ref="D581">INDEX('raw data'!A:A,B581+11,1)</f>
        <v>excl. utilities</v>
      </c>
      <c r="E581" s="7" t="str">
        <f t="array" ref="E581">INDEX('raw data'!A:A,B581-2,1)</f>
        <v>Europe VII,</v>
      </c>
      <c r="F581" s="6" t="str">
        <f t="array" ref="F581">INDEX('raw data'!A:A,B581-1,1)</f>
        <v>Marousi</v>
      </c>
      <c r="G581" s="6" t="str">
        <f t="array" ref="G581">INDEX('raw data'!A:A,B581+6,1)</f>
        <v>95 m²</v>
      </c>
      <c r="H581" s="25">
        <f ca="1">IFERROR(__xludf.DUMMYFUNCTION("split(G589,"" "")"),95)</f>
        <v>95</v>
      </c>
      <c r="I581" s="6" t="str">
        <f ca="1">IFERROR(__xludf.DUMMYFUNCTION("""COMPUTED_VALUE"""),"m²")</f>
        <v>m²</v>
      </c>
      <c r="J581" s="6" t="str">
        <f t="array" ref="J581">INDEX('raw data'!A:A,B581+4,1)</f>
        <v>1, 1 WC</v>
      </c>
      <c r="K581" s="25">
        <f t="array" ref="K581">INDEX('raw data'!A:A,B581+2,1)</f>
        <v>2</v>
      </c>
      <c r="L581" s="6" t="str">
        <f t="array" ref="L581">INDEX('raw data'!A:A,B581-1,1)</f>
        <v>Marousi</v>
      </c>
      <c r="M581" s="9">
        <f t="shared" ca="1" si="0"/>
        <v>13.578947368421053</v>
      </c>
      <c r="N581" s="6" t="str">
        <f t="shared" si="1"/>
        <v>Europe VII, Marousi, Athens</v>
      </c>
      <c r="O581" s="6" t="str">
        <f t="array" ref="O581">INDEX('raw data'!A:A,B581+12,1)</f>
        <v>Available 17 Apr 2025</v>
      </c>
      <c r="P581" s="17">
        <v>45764</v>
      </c>
      <c r="Q581">
        <f>_xlfn.XLOOKUP(A581, locations!A:A, locations!F:F, "NULL")</f>
        <v>38.046310099999999</v>
      </c>
      <c r="R581">
        <f>_xlfn.XLOOKUP(A581, locations!A:A, locations!G:G, "Not found")</f>
        <v>23.8074163</v>
      </c>
    </row>
    <row r="582" spans="1:18" ht="13">
      <c r="A582" s="11" t="s">
        <v>3630</v>
      </c>
      <c r="B582" s="11">
        <f>MATCH(A582,'raw data'!A:A,0)</f>
        <v>13097</v>
      </c>
      <c r="C582" s="21">
        <f t="array" ref="C582">INDEX('raw data'!A:A,B582+8,1)</f>
        <v>1470</v>
      </c>
      <c r="D582" s="7" t="str">
        <f t="array" ref="D582">INDEX('raw data'!A:A,B582+11,1)</f>
        <v>excl. utilities</v>
      </c>
      <c r="E582" s="7" t="str">
        <f t="array" ref="E582">INDEX('raw data'!A:A,B582-2,1)</f>
        <v>Miaouli,</v>
      </c>
      <c r="F582" s="6" t="str">
        <f t="array" ref="F582">INDEX('raw data'!A:A,B582-1,1)</f>
        <v>Chalandri</v>
      </c>
      <c r="G582" s="6" t="str">
        <f t="array" ref="G582">INDEX('raw data'!A:A,B582+6,1)</f>
        <v>130 m²</v>
      </c>
      <c r="H582" s="25">
        <f ca="1">IFERROR(__xludf.DUMMYFUNCTION("split(G590,"" "")"),130)</f>
        <v>130</v>
      </c>
      <c r="I582" s="6" t="str">
        <f ca="1">IFERROR(__xludf.DUMMYFUNCTION("""COMPUTED_VALUE"""),"m²")</f>
        <v>m²</v>
      </c>
      <c r="J582" s="6">
        <f t="array" ref="J582">INDEX('raw data'!A:A,B582+4,1)</f>
        <v>2</v>
      </c>
      <c r="K582" s="25">
        <f t="array" ref="K582">INDEX('raw data'!A:A,B582+2,1)</f>
        <v>3</v>
      </c>
      <c r="L582" s="6" t="str">
        <f t="array" ref="L582">INDEX('raw data'!A:A,B582-1,1)</f>
        <v>Chalandri</v>
      </c>
      <c r="M582" s="9">
        <f t="shared" ca="1" si="0"/>
        <v>11.307692307692308</v>
      </c>
      <c r="N582" s="6" t="str">
        <f t="shared" si="1"/>
        <v>Miaouli, Chalandri, Athens</v>
      </c>
      <c r="O582" s="6" t="str">
        <f t="array" ref="O582">INDEX('raw data'!A:A,B582+12,1)</f>
        <v>Available 17 Apr 2025</v>
      </c>
      <c r="P582" s="17">
        <v>45764</v>
      </c>
      <c r="Q582">
        <f>_xlfn.XLOOKUP(A582, locations!A:A, locations!F:F, "NULL")</f>
        <v>37.977486800000001</v>
      </c>
      <c r="R582">
        <f>_xlfn.XLOOKUP(A582, locations!A:A, locations!G:G, "Not found")</f>
        <v>23.7254799</v>
      </c>
    </row>
    <row r="583" spans="1:18" ht="13">
      <c r="A583" s="11" t="s">
        <v>3633</v>
      </c>
      <c r="B583" s="11">
        <f>MATCH(A583,'raw data'!A:A,0)</f>
        <v>13114</v>
      </c>
      <c r="C583" s="21">
        <f t="array" ref="C583">INDEX('raw data'!A:A,B583+8,1)</f>
        <v>1660</v>
      </c>
      <c r="D583" s="7" t="str">
        <f t="array" ref="D583">INDEX('raw data'!A:A,B583+11,1)</f>
        <v>excl. utilities</v>
      </c>
      <c r="E583" s="7" t="str">
        <f t="array" ref="E583">INDEX('raw data'!A:A,B583-2,1)</f>
        <v>Nikis II,</v>
      </c>
      <c r="F583" s="6" t="str">
        <f t="array" ref="F583">INDEX('raw data'!A:A,B583-1,1)</f>
        <v>Alimos</v>
      </c>
      <c r="G583" s="6" t="str">
        <f t="array" ref="G583">INDEX('raw data'!A:A,B583+6,1)</f>
        <v>110 m²</v>
      </c>
      <c r="H583" s="25">
        <f ca="1">IFERROR(__xludf.DUMMYFUNCTION("split(G591,"" "")"),110)</f>
        <v>110</v>
      </c>
      <c r="I583" s="6" t="str">
        <f ca="1">IFERROR(__xludf.DUMMYFUNCTION("""COMPUTED_VALUE"""),"m²")</f>
        <v>m²</v>
      </c>
      <c r="J583" s="6">
        <f t="array" ref="J583">INDEX('raw data'!A:A,B583+4,1)</f>
        <v>2</v>
      </c>
      <c r="K583" s="25">
        <f t="array" ref="K583">INDEX('raw data'!A:A,B583+2,1)</f>
        <v>3</v>
      </c>
      <c r="L583" s="6" t="str">
        <f t="array" ref="L583">INDEX('raw data'!A:A,B583-1,1)</f>
        <v>Alimos</v>
      </c>
      <c r="M583" s="9">
        <f t="shared" ca="1" si="0"/>
        <v>15.090909090909092</v>
      </c>
      <c r="N583" s="6" t="str">
        <f t="shared" si="1"/>
        <v>Nikis II, Alimos, Athens</v>
      </c>
      <c r="O583" s="6" t="str">
        <f t="array" ref="O583">INDEX('raw data'!A:A,B583+12,1)</f>
        <v>Available 17 Apr 2025</v>
      </c>
      <c r="P583" s="17">
        <v>45764</v>
      </c>
      <c r="Q583">
        <f>_xlfn.XLOOKUP(A583, locations!A:A, locations!F:F, "NULL")</f>
        <v>37.914817499999998</v>
      </c>
      <c r="R583">
        <f>_xlfn.XLOOKUP(A583, locations!A:A, locations!G:G, "Not found")</f>
        <v>23.713446900000001</v>
      </c>
    </row>
    <row r="584" spans="1:18" ht="13">
      <c r="A584" s="11" t="s">
        <v>1794</v>
      </c>
      <c r="B584" s="11">
        <f>MATCH(A584,'raw data'!A:A,0)</f>
        <v>20105</v>
      </c>
      <c r="C584" s="21">
        <f t="array" ref="C584">INDEX('raw data'!A:A,B584+8,1)</f>
        <v>1020</v>
      </c>
      <c r="D584" s="7" t="str">
        <f t="array" ref="D584">INDEX('raw data'!A:A,B584+11,1)</f>
        <v>excl. utilities</v>
      </c>
      <c r="E584" s="7" t="str">
        <f t="array" ref="E584">INDEX('raw data'!A:A,B584-2,1)</f>
        <v>Damareos III,</v>
      </c>
      <c r="F584" s="6" t="str">
        <f t="array" ref="F584">INDEX('raw data'!A:A,B584-1,1)</f>
        <v>Pangrati</v>
      </c>
      <c r="G584" s="6" t="str">
        <f t="array" ref="G584">INDEX('raw data'!A:A,B584+6,1)</f>
        <v>85 m²</v>
      </c>
      <c r="H584" s="25">
        <f ca="1">IFERROR(__xludf.DUMMYFUNCTION("split(G592,"" "")"),85)</f>
        <v>85</v>
      </c>
      <c r="I584" s="6" t="str">
        <f ca="1">IFERROR(__xludf.DUMMYFUNCTION("""COMPUTED_VALUE"""),"m²")</f>
        <v>m²</v>
      </c>
      <c r="J584" s="6">
        <f t="array" ref="J584">INDEX('raw data'!A:A,B584+4,1)</f>
        <v>1</v>
      </c>
      <c r="K584" s="25">
        <f t="array" ref="K584">INDEX('raw data'!A:A,B584+2,1)</f>
        <v>2</v>
      </c>
      <c r="L584" s="6" t="str">
        <f t="array" ref="L584">INDEX('raw data'!A:A,B584-1,1)</f>
        <v>Pangrati</v>
      </c>
      <c r="M584" s="9">
        <f t="shared" ca="1" si="0"/>
        <v>12</v>
      </c>
      <c r="N584" s="6" t="str">
        <f t="shared" si="1"/>
        <v>Damareos III, Pangrati, Athens</v>
      </c>
      <c r="O584" s="6" t="str">
        <f t="array" ref="O584">INDEX('raw data'!A:A,B584+12,1)</f>
        <v>Available 16 Sep 2025</v>
      </c>
      <c r="P584" s="17">
        <v>45916</v>
      </c>
      <c r="Q584">
        <f>_xlfn.XLOOKUP(A584, locations!A:A, locations!F:F, "NULL")</f>
        <v>37.964907500000002</v>
      </c>
      <c r="R584">
        <f>_xlfn.XLOOKUP(A584, locations!A:A, locations!G:G, "Not found")</f>
        <v>23.747422799999999</v>
      </c>
    </row>
    <row r="585" spans="1:18" ht="13">
      <c r="A585" s="11" t="s">
        <v>3636</v>
      </c>
      <c r="B585" s="11">
        <f>MATCH(A585,'raw data'!A:A,0)</f>
        <v>20122</v>
      </c>
      <c r="C585" s="21">
        <f t="array" ref="C585">INDEX('raw data'!A:A,B585+8,1)</f>
        <v>1180</v>
      </c>
      <c r="D585" s="7" t="str">
        <f t="array" ref="D585">INDEX('raw data'!A:A,B585+11,1)</f>
        <v>excl. utilities</v>
      </c>
      <c r="E585" s="7" t="str">
        <f t="array" ref="E585">INDEX('raw data'!A:A,B585-2,1)</f>
        <v>Sevdikiou I,</v>
      </c>
      <c r="F585" s="6" t="str">
        <f t="array" ref="F585">INDEX('raw data'!A:A,B585-1,1)</f>
        <v>Nea Smyrni</v>
      </c>
      <c r="G585" s="6" t="str">
        <f t="array" ref="G585">INDEX('raw data'!A:A,B585+6,1)</f>
        <v>97 m²</v>
      </c>
      <c r="H585" s="25">
        <f ca="1">IFERROR(__xludf.DUMMYFUNCTION("split(G593,"" "")"),97)</f>
        <v>97</v>
      </c>
      <c r="I585" s="6" t="str">
        <f ca="1">IFERROR(__xludf.DUMMYFUNCTION("""COMPUTED_VALUE"""),"m²")</f>
        <v>m²</v>
      </c>
      <c r="J585" s="6">
        <f t="array" ref="J585">INDEX('raw data'!A:A,B585+4,1)</f>
        <v>2</v>
      </c>
      <c r="K585" s="25">
        <f t="array" ref="K585">INDEX('raw data'!A:A,B585+2,1)</f>
        <v>3</v>
      </c>
      <c r="L585" s="6" t="str">
        <f t="array" ref="L585">INDEX('raw data'!A:A,B585-1,1)</f>
        <v>Nea Smyrni</v>
      </c>
      <c r="M585" s="9">
        <f t="shared" ca="1" si="0"/>
        <v>12.164948453608247</v>
      </c>
      <c r="N585" s="6" t="str">
        <f t="shared" si="1"/>
        <v>Sevdikiou I, Nea Smyrni, Athens</v>
      </c>
      <c r="O585" s="6" t="str">
        <f t="array" ref="O585">INDEX('raw data'!A:A,B585+12,1)</f>
        <v>Available 16 Sep 2025</v>
      </c>
      <c r="P585" s="17">
        <v>45916</v>
      </c>
      <c r="Q585">
        <f>_xlfn.XLOOKUP(A585, locations!A:A, locations!F:F, "NULL")</f>
        <v>37.945853499999998</v>
      </c>
      <c r="R585">
        <f>_xlfn.XLOOKUP(A585, locations!A:A, locations!G:G, "Not found")</f>
        <v>23.7077575</v>
      </c>
    </row>
    <row r="586" spans="1:18" ht="13">
      <c r="A586" s="11" t="s">
        <v>1797</v>
      </c>
      <c r="B586" s="11">
        <f>MATCH(A586,'raw data'!A:A,0)</f>
        <v>20139</v>
      </c>
      <c r="C586" s="21">
        <f t="array" ref="C586">INDEX('raw data'!A:A,B586+8,1)</f>
        <v>1280</v>
      </c>
      <c r="D586" s="7" t="str">
        <f t="array" ref="D586">INDEX('raw data'!A:A,B586+11,1)</f>
        <v>excl. utilities</v>
      </c>
      <c r="E586" s="7" t="str">
        <f t="array" ref="E586">INDEX('raw data'!A:A,B586-2,1)</f>
        <v>Megalou Alexandrou V,</v>
      </c>
      <c r="F586" s="6" t="str">
        <f t="array" ref="F586">INDEX('raw data'!A:A,B586-1,1)</f>
        <v>Vrilissia</v>
      </c>
      <c r="G586" s="6" t="str">
        <f t="array" ref="G586">INDEX('raw data'!A:A,B586+6,1)</f>
        <v>75 m²</v>
      </c>
      <c r="H586" s="25">
        <f ca="1">IFERROR(__xludf.DUMMYFUNCTION("split(G594,"" "")"),75)</f>
        <v>75</v>
      </c>
      <c r="I586" s="6" t="str">
        <f ca="1">IFERROR(__xludf.DUMMYFUNCTION("""COMPUTED_VALUE"""),"m²")</f>
        <v>m²</v>
      </c>
      <c r="J586" s="6">
        <f t="array" ref="J586">INDEX('raw data'!A:A,B586+4,1)</f>
        <v>2</v>
      </c>
      <c r="K586" s="25">
        <f t="array" ref="K586">INDEX('raw data'!A:A,B586+2,1)</f>
        <v>2</v>
      </c>
      <c r="L586" s="6" t="str">
        <f t="array" ref="L586">INDEX('raw data'!A:A,B586-1,1)</f>
        <v>Vrilissia</v>
      </c>
      <c r="M586" s="9">
        <f t="shared" ca="1" si="0"/>
        <v>17.066666666666666</v>
      </c>
      <c r="N586" s="6" t="str">
        <f t="shared" si="1"/>
        <v>Megalou Alexandrou V, Vrilissia, Athens</v>
      </c>
      <c r="O586" s="6" t="str">
        <f t="array" ref="O586">INDEX('raw data'!A:A,B586+12,1)</f>
        <v>Available 16 Sep 2025</v>
      </c>
      <c r="P586" s="17">
        <v>45916</v>
      </c>
      <c r="Q586">
        <f>_xlfn.XLOOKUP(A586, locations!A:A, locations!F:F, "NULL")</f>
        <v>37.982634400000002</v>
      </c>
      <c r="R586">
        <f>_xlfn.XLOOKUP(A586, locations!A:A, locations!G:G, "Not found")</f>
        <v>23.716653900000001</v>
      </c>
    </row>
    <row r="587" spans="1:18" ht="13">
      <c r="A587" s="11" t="s">
        <v>3639</v>
      </c>
      <c r="B587" s="11">
        <f>MATCH(A587,'raw data'!A:A,0)</f>
        <v>20156</v>
      </c>
      <c r="C587" s="21">
        <f t="array" ref="C587">INDEX('raw data'!A:A,B587+8,1)</f>
        <v>1380</v>
      </c>
      <c r="D587" s="7" t="str">
        <f t="array" ref="D587">INDEX('raw data'!A:A,B587+11,1)</f>
        <v>excl. utilities</v>
      </c>
      <c r="E587" s="7" t="str">
        <f t="array" ref="E587">INDEX('raw data'!A:A,B587-2,1)</f>
        <v>Fragkokklisias VI,</v>
      </c>
      <c r="F587" s="6" t="str">
        <f t="array" ref="F587">INDEX('raw data'!A:A,B587-1,1)</f>
        <v>Marousi</v>
      </c>
      <c r="G587" s="6" t="str">
        <f t="array" ref="G587">INDEX('raw data'!A:A,B587+6,1)</f>
        <v>120 m²</v>
      </c>
      <c r="H587" s="25">
        <f ca="1">IFERROR(__xludf.DUMMYFUNCTION("split(G595,"" "")"),120)</f>
        <v>120</v>
      </c>
      <c r="I587" s="6" t="str">
        <f ca="1">IFERROR(__xludf.DUMMYFUNCTION("""COMPUTED_VALUE"""),"m²")</f>
        <v>m²</v>
      </c>
      <c r="J587" s="6">
        <f t="array" ref="J587">INDEX('raw data'!A:A,B587+4,1)</f>
        <v>2</v>
      </c>
      <c r="K587" s="25">
        <f t="array" ref="K587">INDEX('raw data'!A:A,B587+2,1)</f>
        <v>3</v>
      </c>
      <c r="L587" s="6" t="str">
        <f t="array" ref="L587">INDEX('raw data'!A:A,B587-1,1)</f>
        <v>Marousi</v>
      </c>
      <c r="M587" s="9">
        <f t="shared" ca="1" si="0"/>
        <v>11.5</v>
      </c>
      <c r="N587" s="6" t="str">
        <f t="shared" si="1"/>
        <v>Fragkokklisias VI, Marousi, Athens</v>
      </c>
      <c r="O587" s="6" t="str">
        <f t="array" ref="O587">INDEX('raw data'!A:A,B587+12,1)</f>
        <v>Available 16 Sep 2025</v>
      </c>
      <c r="P587" s="17">
        <v>45916</v>
      </c>
      <c r="Q587">
        <f>_xlfn.XLOOKUP(A587, locations!A:A, locations!F:F, "NULL")</f>
        <v>38.036072799999999</v>
      </c>
      <c r="R587">
        <f>_xlfn.XLOOKUP(A587, locations!A:A, locations!G:G, "Not found")</f>
        <v>23.810483399999999</v>
      </c>
    </row>
    <row r="588" spans="1:18" ht="13">
      <c r="A588" s="11" t="s">
        <v>3642</v>
      </c>
      <c r="B588" s="11">
        <f>MATCH(A588,'raw data'!A:A,0)</f>
        <v>20173</v>
      </c>
      <c r="C588" s="21">
        <f t="array" ref="C588">INDEX('raw data'!A:A,B588+8,1)</f>
        <v>1390</v>
      </c>
      <c r="D588" s="7" t="str">
        <f t="array" ref="D588">INDEX('raw data'!A:A,B588+11,1)</f>
        <v>excl. utilities</v>
      </c>
      <c r="E588" s="7" t="str">
        <f t="array" ref="E588">INDEX('raw data'!A:A,B588-2,1)</f>
        <v>Artemidos III,</v>
      </c>
      <c r="F588" s="6" t="str">
        <f t="array" ref="F588">INDEX('raw data'!A:A,B588-1,1)</f>
        <v>Agia Paraskevi</v>
      </c>
      <c r="G588" s="6" t="str">
        <f t="array" ref="G588">INDEX('raw data'!A:A,B588+6,1)</f>
        <v>130 m²</v>
      </c>
      <c r="H588" s="25">
        <f ca="1">IFERROR(__xludf.DUMMYFUNCTION("split(G596,"" "")"),130)</f>
        <v>130</v>
      </c>
      <c r="I588" s="6" t="str">
        <f ca="1">IFERROR(__xludf.DUMMYFUNCTION("""COMPUTED_VALUE"""),"m²")</f>
        <v>m²</v>
      </c>
      <c r="J588" s="6" t="str">
        <f t="array" ref="J588">INDEX('raw data'!A:A,B588+4,1)</f>
        <v>1, 1 WC</v>
      </c>
      <c r="K588" s="25">
        <f t="array" ref="K588">INDEX('raw data'!A:A,B588+2,1)</f>
        <v>3</v>
      </c>
      <c r="L588" s="6" t="str">
        <f t="array" ref="L588">INDEX('raw data'!A:A,B588-1,1)</f>
        <v>Agia Paraskevi</v>
      </c>
      <c r="M588" s="9">
        <f t="shared" ca="1" si="0"/>
        <v>10.692307692307692</v>
      </c>
      <c r="N588" s="6" t="str">
        <f t="shared" si="1"/>
        <v>Artemidos III, Agia Paraskevi, Athens</v>
      </c>
      <c r="O588" s="6" t="str">
        <f t="array" ref="O588">INDEX('raw data'!A:A,B588+12,1)</f>
        <v>Available 16 Sep 2025</v>
      </c>
      <c r="P588" s="17">
        <v>45916</v>
      </c>
      <c r="Q588">
        <f>_xlfn.XLOOKUP(A588, locations!A:A, locations!F:F, "NULL")</f>
        <v>38.009183499999999</v>
      </c>
      <c r="R588">
        <f>_xlfn.XLOOKUP(A588, locations!A:A, locations!G:G, "Not found")</f>
        <v>23.8282612</v>
      </c>
    </row>
    <row r="589" spans="1:18" ht="13">
      <c r="A589" s="11" t="s">
        <v>3645</v>
      </c>
      <c r="B589" s="11">
        <f>MATCH(A589,'raw data'!A:A,0)</f>
        <v>20747</v>
      </c>
      <c r="C589" s="21">
        <f t="array" ref="C589">INDEX('raw data'!A:A,B589+8,1)</f>
        <v>1560</v>
      </c>
      <c r="D589" s="7" t="str">
        <f t="array" ref="D589">INDEX('raw data'!A:A,B589+11,1)</f>
        <v>excl. utilities</v>
      </c>
      <c r="E589" s="7" t="str">
        <f t="array" ref="E589">INDEX('raw data'!A:A,B589-2,1)</f>
        <v>Remvis I,</v>
      </c>
      <c r="F589" s="6" t="str">
        <f t="array" ref="F589">INDEX('raw data'!A:A,B589-1,1)</f>
        <v>Kifisia</v>
      </c>
      <c r="G589" s="6" t="str">
        <f t="array" ref="G589">INDEX('raw data'!A:A,B589+6,1)</f>
        <v>115 m²</v>
      </c>
      <c r="H589" s="25">
        <f ca="1">IFERROR(__xludf.DUMMYFUNCTION("split(G597,"" "")"),115)</f>
        <v>115</v>
      </c>
      <c r="I589" s="6" t="str">
        <f ca="1">IFERROR(__xludf.DUMMYFUNCTION("""COMPUTED_VALUE"""),"m²")</f>
        <v>m²</v>
      </c>
      <c r="J589" s="6" t="str">
        <f t="array" ref="J589">INDEX('raw data'!A:A,B589+4,1)</f>
        <v>1, 1 WC</v>
      </c>
      <c r="K589" s="25">
        <f t="array" ref="K589">INDEX('raw data'!A:A,B589+2,1)</f>
        <v>3</v>
      </c>
      <c r="L589" s="6" t="str">
        <f t="array" ref="L589">INDEX('raw data'!A:A,B589-1,1)</f>
        <v>Kifisia</v>
      </c>
      <c r="M589" s="9">
        <f t="shared" ca="1" si="0"/>
        <v>13.565217391304348</v>
      </c>
      <c r="N589" s="6" t="str">
        <f t="shared" si="1"/>
        <v>Remvis I, Kifisia, Athens</v>
      </c>
      <c r="O589" s="6" t="str">
        <f t="array" ref="O589">INDEX('raw data'!A:A,B589+12,1)</f>
        <v>Available 16 Oct 2025</v>
      </c>
      <c r="P589" s="17">
        <v>45946</v>
      </c>
      <c r="Q589">
        <f>_xlfn.XLOOKUP(A589, locations!A:A, locations!F:F, "NULL")</f>
        <v>38.087557699999998</v>
      </c>
      <c r="R589">
        <f>_xlfn.XLOOKUP(A589, locations!A:A, locations!G:G, "Not found")</f>
        <v>23.795499499999998</v>
      </c>
    </row>
    <row r="590" spans="1:18" ht="13">
      <c r="A590" s="11" t="s">
        <v>3648</v>
      </c>
      <c r="B590" s="11">
        <f>MATCH(A590,'raw data'!A:A,0)</f>
        <v>20764</v>
      </c>
      <c r="C590" s="21">
        <f t="array" ref="C590">INDEX('raw data'!A:A,B590+8,1)</f>
        <v>1690</v>
      </c>
      <c r="D590" s="7" t="str">
        <f t="array" ref="D590">INDEX('raw data'!A:A,B590+11,1)</f>
        <v>excl. utilities</v>
      </c>
      <c r="E590" s="7" t="str">
        <f t="array" ref="E590">INDEX('raw data'!A:A,B590-2,1)</f>
        <v>Levadias II,</v>
      </c>
      <c r="F590" s="6" t="str">
        <f t="array" ref="F590">INDEX('raw data'!A:A,B590-1,1)</f>
        <v>Glyfada</v>
      </c>
      <c r="G590" s="6" t="str">
        <f t="array" ref="G590">INDEX('raw data'!A:A,B590+6,1)</f>
        <v>160 m²</v>
      </c>
      <c r="H590" s="25">
        <f ca="1">IFERROR(__xludf.DUMMYFUNCTION("split(G598,"" "")"),160)</f>
        <v>160</v>
      </c>
      <c r="I590" s="6" t="str">
        <f ca="1">IFERROR(__xludf.DUMMYFUNCTION("""COMPUTED_VALUE"""),"m²")</f>
        <v>m²</v>
      </c>
      <c r="J590" s="6" t="str">
        <f t="array" ref="J590">INDEX('raw data'!A:A,B590+4,1)</f>
        <v>1, 1 WC</v>
      </c>
      <c r="K590" s="25">
        <f t="array" ref="K590">INDEX('raw data'!A:A,B590+2,1)</f>
        <v>3</v>
      </c>
      <c r="L590" s="6" t="str">
        <f t="array" ref="L590">INDEX('raw data'!A:A,B590-1,1)</f>
        <v>Glyfada</v>
      </c>
      <c r="M590" s="9">
        <f t="shared" ca="1" si="0"/>
        <v>10.5625</v>
      </c>
      <c r="N590" s="6" t="str">
        <f t="shared" si="1"/>
        <v>Levadias II, Glyfada, Athens</v>
      </c>
      <c r="O590" s="6" t="str">
        <f t="array" ref="O590">INDEX('raw data'!A:A,B590+12,1)</f>
        <v>Available 16 Oct 2025</v>
      </c>
      <c r="P590" s="17">
        <v>45946</v>
      </c>
      <c r="Q590">
        <f>_xlfn.XLOOKUP(A590, locations!A:A, locations!F:F, "NULL")</f>
        <v>37.886886799999999</v>
      </c>
      <c r="R590">
        <f>_xlfn.XLOOKUP(A590, locations!A:A, locations!G:G, "Not found")</f>
        <v>23.756551300000002</v>
      </c>
    </row>
    <row r="591" spans="1:18" ht="13">
      <c r="A591" s="11" t="s">
        <v>446</v>
      </c>
      <c r="B591" s="11">
        <f>MATCH(A591,'raw data'!A:A,0)</f>
        <v>8</v>
      </c>
      <c r="C591" s="21">
        <f t="array" ref="C591">INDEX('raw data'!A:A,B591+8,1)</f>
        <v>800</v>
      </c>
      <c r="D591" s="7" t="str">
        <f t="array" ref="D591">INDEX('raw data'!A:A,B591+11,1)</f>
        <v>excl. utilities</v>
      </c>
      <c r="E591" s="7" t="str">
        <f t="array" ref="E591">INDEX('raw data'!A:A,B591-2,1)</f>
        <v>Aristidou V,</v>
      </c>
      <c r="F591" s="6" t="str">
        <f t="array" ref="F591">INDEX('raw data'!A:A,B591-1,1)</f>
        <v>Chalandri</v>
      </c>
      <c r="G591" s="6" t="str">
        <f t="array" ref="G591">INDEX('raw data'!A:A,B591+6,1)</f>
        <v>50 m²</v>
      </c>
      <c r="H591" s="25">
        <f ca="1">IFERROR(__xludf.DUMMYFUNCTION("split(G599,"" "")"),50)</f>
        <v>50</v>
      </c>
      <c r="I591" s="6" t="str">
        <f ca="1">IFERROR(__xludf.DUMMYFUNCTION("""COMPUTED_VALUE"""),"m²")</f>
        <v>m²</v>
      </c>
      <c r="J591" s="6">
        <f t="array" ref="J591">INDEX('raw data'!A:A,B591+4,1)</f>
        <v>1</v>
      </c>
      <c r="K591" s="25">
        <f t="array" ref="K591">INDEX('raw data'!A:A,B591+2,1)</f>
        <v>1</v>
      </c>
      <c r="L591" s="6" t="str">
        <f t="array" ref="L591">INDEX('raw data'!A:A,B591-1,1)</f>
        <v>Chalandri</v>
      </c>
      <c r="M591" s="9">
        <f t="shared" ca="1" si="0"/>
        <v>16</v>
      </c>
      <c r="N591" s="6" t="str">
        <f t="shared" si="1"/>
        <v>Aristidou V, Chalandri, Athens</v>
      </c>
      <c r="O591" s="6" t="str">
        <f t="array" ref="O591">INDEX('raw data'!A:A,B591+12,1)</f>
        <v>Available 16 Oct 2024</v>
      </c>
      <c r="P591" s="17">
        <v>45581</v>
      </c>
      <c r="Q591">
        <f>_xlfn.XLOOKUP(A591, locations!A:A, locations!F:F, "NULL")</f>
        <v>38.021421400000001</v>
      </c>
      <c r="R591">
        <f>_xlfn.XLOOKUP(A591, locations!A:A, locations!G:G, "Not found")</f>
        <v>23.798767900000001</v>
      </c>
    </row>
    <row r="592" spans="1:18" ht="13">
      <c r="A592" s="11" t="s">
        <v>1800</v>
      </c>
      <c r="B592" s="11">
        <f>MATCH(A592,'raw data'!A:A,0)</f>
        <v>42</v>
      </c>
      <c r="C592" s="21">
        <f t="array" ref="C592">INDEX('raw data'!A:A,B592+8,1)</f>
        <v>1000</v>
      </c>
      <c r="D592" s="7" t="str">
        <f t="array" ref="D592">INDEX('raw data'!A:A,B592+11,1)</f>
        <v>excl. utilities</v>
      </c>
      <c r="E592" s="7" t="str">
        <f t="array" ref="E592">INDEX('raw data'!A:A,B592-2,1)</f>
        <v>Mpeles I,</v>
      </c>
      <c r="F592" s="6" t="str">
        <f t="array" ref="F592">INDEX('raw data'!A:A,B592-1,1)</f>
        <v>Koukaki</v>
      </c>
      <c r="G592" s="6" t="str">
        <f t="array" ref="G592">INDEX('raw data'!A:A,B592+6,1)</f>
        <v>71 m²</v>
      </c>
      <c r="H592" s="25">
        <f ca="1">IFERROR(__xludf.DUMMYFUNCTION("split(G600,"" "")"),71)</f>
        <v>71</v>
      </c>
      <c r="I592" s="6" t="str">
        <f ca="1">IFERROR(__xludf.DUMMYFUNCTION("""COMPUTED_VALUE"""),"m²")</f>
        <v>m²</v>
      </c>
      <c r="J592" s="6" t="str">
        <f t="array" ref="J592">INDEX('raw data'!A:A,B592+4,1)</f>
        <v>1, 1 WC</v>
      </c>
      <c r="K592" s="25">
        <f t="array" ref="K592">INDEX('raw data'!A:A,B592+2,1)</f>
        <v>2</v>
      </c>
      <c r="L592" s="6" t="str">
        <f t="array" ref="L592">INDEX('raw data'!A:A,B592-1,1)</f>
        <v>Koukaki</v>
      </c>
      <c r="M592" s="9">
        <f t="shared" ca="1" si="0"/>
        <v>14.084507042253522</v>
      </c>
      <c r="N592" s="6" t="str">
        <f t="shared" si="1"/>
        <v>Mpeles I, Koukaki, Athens</v>
      </c>
      <c r="O592" s="6" t="str">
        <f t="array" ref="O592">INDEX('raw data'!A:A,B592+12,1)</f>
        <v>Available 16 Oct 2024</v>
      </c>
      <c r="P592" s="17">
        <v>45581</v>
      </c>
      <c r="Q592">
        <f>_xlfn.XLOOKUP(A592, locations!A:A, locations!F:F, "NULL")</f>
        <v>37.964009599999997</v>
      </c>
      <c r="R592">
        <f>_xlfn.XLOOKUP(A592, locations!A:A, locations!G:G, "Not found")</f>
        <v>23.720257400000001</v>
      </c>
    </row>
    <row r="593" spans="1:18" ht="13">
      <c r="A593" s="11" t="s">
        <v>1803</v>
      </c>
      <c r="B593" s="11">
        <f>MATCH(A593,'raw data'!A:A,0)</f>
        <v>77</v>
      </c>
      <c r="C593" s="21">
        <f t="array" ref="C593">INDEX('raw data'!A:A,B593+8,1)</f>
        <v>1000</v>
      </c>
      <c r="D593" s="7" t="str">
        <f t="array" ref="D593">INDEX('raw data'!A:A,B593+11,1)</f>
        <v>excl. utilities</v>
      </c>
      <c r="E593" s="7" t="str">
        <f t="array" ref="E593">INDEX('raw data'!A:A,B593-2,1)</f>
        <v>Sergiou Patriarchou,</v>
      </c>
      <c r="F593" s="6" t="str">
        <f t="array" ref="F593">INDEX('raw data'!A:A,B593-1,1)</f>
        <v>Lycabettus</v>
      </c>
      <c r="G593" s="6" t="str">
        <f t="array" ref="G593">INDEX('raw data'!A:A,B593+6,1)</f>
        <v>71 m²</v>
      </c>
      <c r="H593" s="25">
        <f ca="1">IFERROR(__xludf.DUMMYFUNCTION("split(G601,"" "")"),71)</f>
        <v>71</v>
      </c>
      <c r="I593" s="6" t="str">
        <f ca="1">IFERROR(__xludf.DUMMYFUNCTION("""COMPUTED_VALUE"""),"m²")</f>
        <v>m²</v>
      </c>
      <c r="J593" s="6">
        <f t="array" ref="J593">INDEX('raw data'!A:A,B593+4,1)</f>
        <v>1</v>
      </c>
      <c r="K593" s="25">
        <f t="array" ref="K593">INDEX('raw data'!A:A,B593+2,1)</f>
        <v>2</v>
      </c>
      <c r="L593" s="6" t="str">
        <f t="array" ref="L593">INDEX('raw data'!A:A,B593-1,1)</f>
        <v>Lycabettus</v>
      </c>
      <c r="M593" s="9">
        <f t="shared" ca="1" si="0"/>
        <v>14.084507042253522</v>
      </c>
      <c r="N593" s="6" t="str">
        <f t="shared" si="1"/>
        <v>Sergiou Patriarchou, Lycabettus, Athens</v>
      </c>
      <c r="O593" s="6" t="str">
        <f t="array" ref="O593">INDEX('raw data'!A:A,B593+12,1)</f>
        <v>Available 16 Oct 2024</v>
      </c>
      <c r="P593" s="17">
        <v>45581</v>
      </c>
      <c r="Q593">
        <f>_xlfn.XLOOKUP(A593, locations!A:A, locations!F:F, "NULL")</f>
        <v>37.984217999999998</v>
      </c>
      <c r="R593">
        <f>_xlfn.XLOOKUP(A593, locations!A:A, locations!G:G, "Not found")</f>
        <v>23.740940800000001</v>
      </c>
    </row>
    <row r="594" spans="1:18" ht="13">
      <c r="A594" s="11" t="s">
        <v>1806</v>
      </c>
      <c r="B594" s="11">
        <f>MATCH(A594,'raw data'!A:A,0)</f>
        <v>25</v>
      </c>
      <c r="C594" s="21">
        <f t="array" ref="C594">INDEX('raw data'!A:A,B594+8,1)</f>
        <v>1050</v>
      </c>
      <c r="D594" s="7" t="str">
        <f t="array" ref="D594">INDEX('raw data'!A:A,B594+11,1)</f>
        <v>excl. utilities</v>
      </c>
      <c r="E594" s="7" t="str">
        <f t="array" ref="E594">INDEX('raw data'!A:A,B594-2,1)</f>
        <v>Sokratous VI,</v>
      </c>
      <c r="F594" s="6" t="str">
        <f t="array" ref="F594">INDEX('raw data'!A:A,B594-1,1)</f>
        <v>Kifisia</v>
      </c>
      <c r="G594" s="6" t="str">
        <f t="array" ref="G594">INDEX('raw data'!A:A,B594+6,1)</f>
        <v>62 m²</v>
      </c>
      <c r="H594" s="25">
        <f ca="1">IFERROR(__xludf.DUMMYFUNCTION("split(G602,"" "")"),62)</f>
        <v>62</v>
      </c>
      <c r="I594" s="6" t="str">
        <f ca="1">IFERROR(__xludf.DUMMYFUNCTION("""COMPUTED_VALUE"""),"m²")</f>
        <v>m²</v>
      </c>
      <c r="J594" s="6">
        <f t="array" ref="J594">INDEX('raw data'!A:A,B594+4,1)</f>
        <v>1</v>
      </c>
      <c r="K594" s="25">
        <f t="array" ref="K594">INDEX('raw data'!A:A,B594+2,1)</f>
        <v>2</v>
      </c>
      <c r="L594" s="6" t="str">
        <f t="array" ref="L594">INDEX('raw data'!A:A,B594-1,1)</f>
        <v>Kifisia</v>
      </c>
      <c r="M594" s="9">
        <f t="shared" ca="1" si="0"/>
        <v>16.93548387096774</v>
      </c>
      <c r="N594" s="6" t="str">
        <f t="shared" si="1"/>
        <v>Sokratous VI, Kifisia, Athens</v>
      </c>
      <c r="O594" s="6" t="str">
        <f t="array" ref="O594">INDEX('raw data'!A:A,B594+12,1)</f>
        <v>Available 16 Oct 2024</v>
      </c>
      <c r="P594" s="17">
        <v>45581</v>
      </c>
      <c r="Q594">
        <f>_xlfn.XLOOKUP(A594, locations!A:A, locations!F:F, "NULL")</f>
        <v>38.076360700000002</v>
      </c>
      <c r="R594">
        <f>_xlfn.XLOOKUP(A594, locations!A:A, locations!G:G, "Not found")</f>
        <v>23.805745699999999</v>
      </c>
    </row>
    <row r="595" spans="1:18" ht="13">
      <c r="A595" s="11" t="s">
        <v>1809</v>
      </c>
      <c r="B595" s="11">
        <f>MATCH(A595,'raw data'!A:A,0)</f>
        <v>59</v>
      </c>
      <c r="C595" s="21">
        <f t="array" ref="C595">INDEX('raw data'!A:A,B595+8,1)</f>
        <v>1130</v>
      </c>
      <c r="D595" s="7" t="str">
        <f t="array" ref="D595">INDEX('raw data'!A:A,B595+11,1)</f>
        <v>excl. utilities</v>
      </c>
      <c r="E595" s="7" t="str">
        <f t="array" ref="E595">INDEX('raw data'!A:A,B595-2,1)</f>
        <v>Achaias II,</v>
      </c>
      <c r="F595" s="6" t="str">
        <f t="array" ref="F595">INDEX('raw data'!A:A,B595-1,1)</f>
        <v>Ampelokipoi</v>
      </c>
      <c r="G595" s="6" t="str">
        <f t="array" ref="G595">INDEX('raw data'!A:A,B595+6,1)</f>
        <v>100 m²</v>
      </c>
      <c r="H595" s="25">
        <f ca="1">IFERROR(__xludf.DUMMYFUNCTION("split(G603,"" "")"),100)</f>
        <v>100</v>
      </c>
      <c r="I595" s="6" t="str">
        <f ca="1">IFERROR(__xludf.DUMMYFUNCTION("""COMPUTED_VALUE"""),"m²")</f>
        <v>m²</v>
      </c>
      <c r="J595" s="6" t="str">
        <f t="array" ref="J595">INDEX('raw data'!A:A,B595+4,1)</f>
        <v>1, 1 WC</v>
      </c>
      <c r="K595" s="25">
        <f t="array" ref="K595">INDEX('raw data'!A:A,B595+2,1)</f>
        <v>2</v>
      </c>
      <c r="L595" s="6" t="str">
        <f t="array" ref="L595">INDEX('raw data'!A:A,B595-1,1)</f>
        <v>Ampelokipoi</v>
      </c>
      <c r="M595" s="9">
        <f t="shared" ca="1" si="0"/>
        <v>11.3</v>
      </c>
      <c r="N595" s="6" t="str">
        <f t="shared" si="1"/>
        <v>Achaias II, Ampelokipoi, Athens</v>
      </c>
      <c r="O595" s="6" t="str">
        <f t="array" ref="O595">INDEX('raw data'!A:A,B595+12,1)</f>
        <v>Available 16 Oct 2024</v>
      </c>
      <c r="P595" s="17">
        <v>45581</v>
      </c>
      <c r="Q595">
        <f>_xlfn.XLOOKUP(A595, locations!A:A, locations!F:F, "NULL")</f>
        <v>37.991644399999998</v>
      </c>
      <c r="R595">
        <f>_xlfn.XLOOKUP(A595, locations!A:A, locations!G:G, "Not found")</f>
        <v>23.761943200000001</v>
      </c>
    </row>
    <row r="596" spans="1:18" ht="13">
      <c r="A596" s="11" t="s">
        <v>1812</v>
      </c>
      <c r="B596" s="11">
        <f>MATCH(A596,'raw data'!A:A,0)</f>
        <v>94</v>
      </c>
      <c r="C596" s="21">
        <f t="array" ref="C596">INDEX('raw data'!A:A,B596+8,1)</f>
        <v>1200</v>
      </c>
      <c r="D596" s="7" t="str">
        <f t="array" ref="D596">INDEX('raw data'!A:A,B596+11,1)</f>
        <v>excl. utilities</v>
      </c>
      <c r="E596" s="7" t="str">
        <f t="array" ref="E596">INDEX('raw data'!A:A,B596-2,1)</f>
        <v>Vrilission II,</v>
      </c>
      <c r="F596" s="6" t="str">
        <f t="array" ref="F596">INDEX('raw data'!A:A,B596-1,1)</f>
        <v>Chalandri</v>
      </c>
      <c r="G596" s="6" t="str">
        <f t="array" ref="G596">INDEX('raw data'!A:A,B596+6,1)</f>
        <v>95 m²</v>
      </c>
      <c r="H596" s="25">
        <f ca="1">IFERROR(__xludf.DUMMYFUNCTION("split(G604,"" "")"),95)</f>
        <v>95</v>
      </c>
      <c r="I596" s="6" t="str">
        <f ca="1">IFERROR(__xludf.DUMMYFUNCTION("""COMPUTED_VALUE"""),"m²")</f>
        <v>m²</v>
      </c>
      <c r="J596" s="6">
        <f t="array" ref="J596">INDEX('raw data'!A:A,B596+4,1)</f>
        <v>1</v>
      </c>
      <c r="K596" s="25">
        <f t="array" ref="K596">INDEX('raw data'!A:A,B596+2,1)</f>
        <v>2</v>
      </c>
      <c r="L596" s="6" t="str">
        <f t="array" ref="L596">INDEX('raw data'!A:A,B596-1,1)</f>
        <v>Chalandri</v>
      </c>
      <c r="M596" s="9">
        <f t="shared" ca="1" si="0"/>
        <v>12.631578947368421</v>
      </c>
      <c r="N596" s="6" t="str">
        <f t="shared" si="1"/>
        <v>Vrilission II, Chalandri, Athens</v>
      </c>
      <c r="O596" s="6" t="str">
        <f t="array" ref="O596">INDEX('raw data'!A:A,B596+12,1)</f>
        <v>Available 16 Oct 2024</v>
      </c>
      <c r="P596" s="17">
        <v>45581</v>
      </c>
      <c r="Q596">
        <f>_xlfn.XLOOKUP(A596, locations!A:A, locations!F:F, "NULL")</f>
        <v>38.025532499999997</v>
      </c>
      <c r="R596">
        <f>_xlfn.XLOOKUP(A596, locations!A:A, locations!G:G, "Not found")</f>
        <v>23.827278100000001</v>
      </c>
    </row>
    <row r="597" spans="1:18" ht="13">
      <c r="A597" s="11" t="s">
        <v>1815</v>
      </c>
      <c r="B597" s="11">
        <f>MATCH(A597,'raw data'!A:A,0)</f>
        <v>111</v>
      </c>
      <c r="C597" s="21">
        <f t="array" ref="C597">INDEX('raw data'!A:A,B597+8,1)</f>
        <v>1230</v>
      </c>
      <c r="D597" s="7" t="str">
        <f t="array" ref="D597">INDEX('raw data'!A:A,B597+11,1)</f>
        <v>excl. utilities</v>
      </c>
      <c r="E597" s="7" t="str">
        <f t="array" ref="E597">INDEX('raw data'!A:A,B597-2,1)</f>
        <v>Artemidos V,</v>
      </c>
      <c r="F597" s="6" t="str">
        <f t="array" ref="F597">INDEX('raw data'!A:A,B597-1,1)</f>
        <v>Palaio Faliro</v>
      </c>
      <c r="G597" s="6" t="str">
        <f t="array" ref="G597">INDEX('raw data'!A:A,B597+6,1)</f>
        <v>90 m²</v>
      </c>
      <c r="H597" s="25">
        <f ca="1">IFERROR(__xludf.DUMMYFUNCTION("split(G605,"" "")"),90)</f>
        <v>90</v>
      </c>
      <c r="I597" s="6" t="str">
        <f ca="1">IFERROR(__xludf.DUMMYFUNCTION("""COMPUTED_VALUE"""),"m²")</f>
        <v>m²</v>
      </c>
      <c r="J597" s="6">
        <f t="array" ref="J597">INDEX('raw data'!A:A,B597+4,1)</f>
        <v>1</v>
      </c>
      <c r="K597" s="25">
        <f t="array" ref="K597">INDEX('raw data'!A:A,B597+2,1)</f>
        <v>2</v>
      </c>
      <c r="L597" s="6" t="str">
        <f t="array" ref="L597">INDEX('raw data'!A:A,B597-1,1)</f>
        <v>Palaio Faliro</v>
      </c>
      <c r="M597" s="9">
        <f t="shared" ca="1" si="0"/>
        <v>13.666666666666666</v>
      </c>
      <c r="N597" s="6" t="str">
        <f t="shared" si="1"/>
        <v>Artemidos V, Palaio Faliro, Athens</v>
      </c>
      <c r="O597" s="6" t="str">
        <f t="array" ref="O597">INDEX('raw data'!A:A,B597+12,1)</f>
        <v>Available 16 Oct 2024</v>
      </c>
      <c r="P597" s="17">
        <v>45581</v>
      </c>
      <c r="Q597">
        <f>_xlfn.XLOOKUP(A597, locations!A:A, locations!F:F, "NULL")</f>
        <v>37.929006000000001</v>
      </c>
      <c r="R597">
        <f>_xlfn.XLOOKUP(A597, locations!A:A, locations!G:G, "Not found")</f>
        <v>23.697085000000001</v>
      </c>
    </row>
    <row r="598" spans="1:18" ht="13">
      <c r="A598" s="11" t="s">
        <v>3651</v>
      </c>
      <c r="B598" s="11">
        <f>MATCH(A598,'raw data'!A:A,0)</f>
        <v>128</v>
      </c>
      <c r="C598" s="21">
        <f t="array" ref="C598">INDEX('raw data'!A:A,B598+8,1)</f>
        <v>1330</v>
      </c>
      <c r="D598" s="7" t="str">
        <f t="array" ref="D598">INDEX('raw data'!A:A,B598+11,1)</f>
        <v>excl. utilities</v>
      </c>
      <c r="E598" s="7" t="str">
        <f t="array" ref="E598">INDEX('raw data'!A:A,B598-2,1)</f>
        <v>Mouson,</v>
      </c>
      <c r="F598" s="6" t="str">
        <f t="array" ref="F598">INDEX('raw data'!A:A,B598-1,1)</f>
        <v>Palaio Faliro</v>
      </c>
      <c r="G598" s="6" t="str">
        <f t="array" ref="G598">INDEX('raw data'!A:A,B598+6,1)</f>
        <v>120 m²</v>
      </c>
      <c r="H598" s="25">
        <f ca="1">IFERROR(__xludf.DUMMYFUNCTION("split(G606,"" "")"),120)</f>
        <v>120</v>
      </c>
      <c r="I598" s="6" t="str">
        <f ca="1">IFERROR(__xludf.DUMMYFUNCTION("""COMPUTED_VALUE"""),"m²")</f>
        <v>m²</v>
      </c>
      <c r="J598" s="6" t="str">
        <f t="array" ref="J598">INDEX('raw data'!A:A,B598+4,1)</f>
        <v>1, 1 WC</v>
      </c>
      <c r="K598" s="25">
        <f t="array" ref="K598">INDEX('raw data'!A:A,B598+2,1)</f>
        <v>3</v>
      </c>
      <c r="L598" s="6" t="str">
        <f t="array" ref="L598">INDEX('raw data'!A:A,B598-1,1)</f>
        <v>Palaio Faliro</v>
      </c>
      <c r="M598" s="9">
        <f t="shared" ca="1" si="0"/>
        <v>11.083333333333334</v>
      </c>
      <c r="N598" s="6" t="str">
        <f t="shared" si="1"/>
        <v>Mouson, Palaio Faliro, Athens</v>
      </c>
      <c r="O598" s="6" t="str">
        <f t="array" ref="O598">INDEX('raw data'!A:A,B598+12,1)</f>
        <v>Available 16 Oct 2024</v>
      </c>
      <c r="P598" s="17">
        <v>45581</v>
      </c>
      <c r="Q598">
        <f>_xlfn.XLOOKUP(A598, locations!A:A, locations!F:F, "NULL")</f>
        <v>37.922372799999998</v>
      </c>
      <c r="R598">
        <f>_xlfn.XLOOKUP(A598, locations!A:A, locations!G:G, "Not found")</f>
        <v>23.6977677</v>
      </c>
    </row>
    <row r="599" spans="1:18" ht="13">
      <c r="A599" s="11" t="s">
        <v>1818</v>
      </c>
      <c r="B599" s="11">
        <f>MATCH(A599,'raw data'!A:A,0)</f>
        <v>196</v>
      </c>
      <c r="C599" s="21">
        <f t="array" ref="C599">INDEX('raw data'!A:A,B599+8,1)</f>
        <v>1350</v>
      </c>
      <c r="D599" s="7" t="str">
        <f t="array" ref="D599">INDEX('raw data'!A:A,B599+11,1)</f>
        <v>excl. utilities</v>
      </c>
      <c r="E599" s="7" t="str">
        <f t="array" ref="E599">INDEX('raw data'!A:A,B599-2,1)</f>
        <v>Anapiron Polemou I,</v>
      </c>
      <c r="F599" s="6" t="str">
        <f t="array" ref="F599">INDEX('raw data'!A:A,B599-1,1)</f>
        <v>Kolonaki</v>
      </c>
      <c r="G599" s="6" t="str">
        <f t="array" ref="G599">INDEX('raw data'!A:A,B599+6,1)</f>
        <v>80 m²</v>
      </c>
      <c r="H599" s="25">
        <f ca="1">IFERROR(__xludf.DUMMYFUNCTION("split(G607,"" "")"),80)</f>
        <v>80</v>
      </c>
      <c r="I599" s="6" t="str">
        <f ca="1">IFERROR(__xludf.DUMMYFUNCTION("""COMPUTED_VALUE"""),"m²")</f>
        <v>m²</v>
      </c>
      <c r="J599" s="6" t="str">
        <f t="array" ref="J599">INDEX('raw data'!A:A,B599+4,1)</f>
        <v>1, 1 WC</v>
      </c>
      <c r="K599" s="25">
        <f t="array" ref="K599">INDEX('raw data'!A:A,B599+2,1)</f>
        <v>2</v>
      </c>
      <c r="L599" s="6" t="str">
        <f t="array" ref="L599">INDEX('raw data'!A:A,B599-1,1)</f>
        <v>Kolonaki</v>
      </c>
      <c r="M599" s="9">
        <f t="shared" ca="1" si="0"/>
        <v>16.875</v>
      </c>
      <c r="N599" s="6" t="str">
        <f t="shared" si="1"/>
        <v>Anapiron Polemou I, Kolonaki, Athens</v>
      </c>
      <c r="O599" s="6" t="str">
        <f t="array" ref="O599">INDEX('raw data'!A:A,B599+12,1)</f>
        <v>Available 16 Oct 2024</v>
      </c>
      <c r="P599" s="17">
        <v>45581</v>
      </c>
      <c r="Q599">
        <f>_xlfn.XLOOKUP(A599, locations!A:A, locations!F:F, "NULL")</f>
        <v>37.980036300000002</v>
      </c>
      <c r="R599">
        <f>_xlfn.XLOOKUP(A599, locations!A:A, locations!G:G, "Not found")</f>
        <v>23.748914899999999</v>
      </c>
    </row>
    <row r="600" spans="1:18" ht="13">
      <c r="A600" s="11" t="s">
        <v>1821</v>
      </c>
      <c r="B600" s="11">
        <f>MATCH(A600,'raw data'!A:A,0)</f>
        <v>145</v>
      </c>
      <c r="C600" s="21">
        <f t="array" ref="C600">INDEX('raw data'!A:A,B600+8,1)</f>
        <v>1370</v>
      </c>
      <c r="D600" s="7" t="str">
        <f t="array" ref="D600">INDEX('raw data'!A:A,B600+11,1)</f>
        <v>excl. utilities</v>
      </c>
      <c r="E600" s="7" t="str">
        <f t="array" ref="E600">INDEX('raw data'!A:A,B600-2,1)</f>
        <v>Ikoniou I,</v>
      </c>
      <c r="F600" s="6" t="str">
        <f t="array" ref="F600">INDEX('raw data'!A:A,B600-1,1)</f>
        <v>Nea Smyrni</v>
      </c>
      <c r="G600" s="6" t="str">
        <f t="array" ref="G600">INDEX('raw data'!A:A,B600+6,1)</f>
        <v>85 m²</v>
      </c>
      <c r="H600" s="25">
        <f ca="1">IFERROR(__xludf.DUMMYFUNCTION("split(G608,"" "")"),85)</f>
        <v>85</v>
      </c>
      <c r="I600" s="6" t="str">
        <f ca="1">IFERROR(__xludf.DUMMYFUNCTION("""COMPUTED_VALUE"""),"m²")</f>
        <v>m²</v>
      </c>
      <c r="J600" s="6">
        <f t="array" ref="J600">INDEX('raw data'!A:A,B600+4,1)</f>
        <v>2</v>
      </c>
      <c r="K600" s="25">
        <f t="array" ref="K600">INDEX('raw data'!A:A,B600+2,1)</f>
        <v>2</v>
      </c>
      <c r="L600" s="6" t="str">
        <f t="array" ref="L600">INDEX('raw data'!A:A,B600-1,1)</f>
        <v>Nea Smyrni</v>
      </c>
      <c r="M600" s="9">
        <f t="shared" ca="1" si="0"/>
        <v>16.117647058823529</v>
      </c>
      <c r="N600" s="6" t="str">
        <f t="shared" si="1"/>
        <v>Ikoniou I, Nea Smyrni, Athens</v>
      </c>
      <c r="O600" s="6" t="str">
        <f t="array" ref="O600">INDEX('raw data'!A:A,B600+12,1)</f>
        <v>Available 16 Oct 2024</v>
      </c>
      <c r="P600" s="17">
        <v>45581</v>
      </c>
      <c r="Q600">
        <f>_xlfn.XLOOKUP(A600, locations!A:A, locations!F:F, "NULL")</f>
        <v>37.942430100000003</v>
      </c>
      <c r="R600">
        <f>_xlfn.XLOOKUP(A600, locations!A:A, locations!G:G, "Not found")</f>
        <v>23.714657899999999</v>
      </c>
    </row>
    <row r="601" spans="1:18" ht="13">
      <c r="A601" s="11" t="s">
        <v>1824</v>
      </c>
      <c r="B601" s="11">
        <f>MATCH(A601,'raw data'!A:A,0)</f>
        <v>297</v>
      </c>
      <c r="C601" s="21">
        <f t="array" ref="C601">INDEX('raw data'!A:A,B601+8,1)</f>
        <v>1450</v>
      </c>
      <c r="D601" s="7" t="str">
        <f t="array" ref="D601">INDEX('raw data'!A:A,B601+11,1)</f>
        <v>excl. utilities</v>
      </c>
      <c r="E601" s="7" t="str">
        <f t="array" ref="E601">INDEX('raw data'!A:A,B601-2,1)</f>
        <v>Ipsilantou XIII,</v>
      </c>
      <c r="F601" s="6" t="str">
        <f t="array" ref="F601">INDEX('raw data'!A:A,B601-1,1)</f>
        <v>Kolonaki</v>
      </c>
      <c r="G601" s="6" t="str">
        <f t="array" ref="G601">INDEX('raw data'!A:A,B601+6,1)</f>
        <v>100 m²</v>
      </c>
      <c r="H601" s="25">
        <f ca="1">IFERROR(__xludf.DUMMYFUNCTION("split(G609,"" "")"),100)</f>
        <v>100</v>
      </c>
      <c r="I601" s="6" t="str">
        <f ca="1">IFERROR(__xludf.DUMMYFUNCTION("""COMPUTED_VALUE"""),"m²")</f>
        <v>m²</v>
      </c>
      <c r="J601" s="6">
        <f t="array" ref="J601">INDEX('raw data'!A:A,B601+4,1)</f>
        <v>1</v>
      </c>
      <c r="K601" s="25">
        <f t="array" ref="K601">INDEX('raw data'!A:A,B601+2,1)</f>
        <v>2</v>
      </c>
      <c r="L601" s="6" t="str">
        <f t="array" ref="L601">INDEX('raw data'!A:A,B601-1,1)</f>
        <v>Kolonaki</v>
      </c>
      <c r="M601" s="9">
        <f t="shared" ca="1" si="0"/>
        <v>14.5</v>
      </c>
      <c r="N601" s="6" t="str">
        <f t="shared" si="1"/>
        <v>Ipsilantou XIII, Kolonaki, Athens</v>
      </c>
      <c r="O601" s="6" t="str">
        <f t="array" ref="O601">INDEX('raw data'!A:A,B601+12,1)</f>
        <v>Available 16 Oct 2024</v>
      </c>
      <c r="P601" s="17">
        <v>45581</v>
      </c>
      <c r="Q601">
        <f>_xlfn.XLOOKUP(A601, locations!A:A, locations!F:F, "NULL")</f>
        <v>37.9769127</v>
      </c>
      <c r="R601">
        <f>_xlfn.XLOOKUP(A601, locations!A:A, locations!G:G, "Not found")</f>
        <v>23.7468045</v>
      </c>
    </row>
    <row r="602" spans="1:18" ht="13">
      <c r="A602" s="11" t="s">
        <v>3654</v>
      </c>
      <c r="B602" s="11">
        <f>MATCH(A602,'raw data'!A:A,0)</f>
        <v>162</v>
      </c>
      <c r="C602" s="21">
        <f t="array" ref="C602">INDEX('raw data'!A:A,B602+8,1)</f>
        <v>1470</v>
      </c>
      <c r="D602" s="7" t="str">
        <f t="array" ref="D602">INDEX('raw data'!A:A,B602+11,1)</f>
        <v>excl. utilities</v>
      </c>
      <c r="E602" s="7" t="str">
        <f t="array" ref="E602">INDEX('raw data'!A:A,B602-2,1)</f>
        <v>Vizantiou II,</v>
      </c>
      <c r="F602" s="6" t="str">
        <f t="array" ref="F602">INDEX('raw data'!A:A,B602-1,1)</f>
        <v>Marousi</v>
      </c>
      <c r="G602" s="6" t="str">
        <f t="array" ref="G602">INDEX('raw data'!A:A,B602+6,1)</f>
        <v>120 m²</v>
      </c>
      <c r="H602" s="25">
        <f ca="1">IFERROR(__xludf.DUMMYFUNCTION("split(G610,"" "")"),120)</f>
        <v>120</v>
      </c>
      <c r="I602" s="6" t="str">
        <f ca="1">IFERROR(__xludf.DUMMYFUNCTION("""COMPUTED_VALUE"""),"m²")</f>
        <v>m²</v>
      </c>
      <c r="J602" s="6">
        <f t="array" ref="J602">INDEX('raw data'!A:A,B602+4,1)</f>
        <v>2</v>
      </c>
      <c r="K602" s="25">
        <f t="array" ref="K602">INDEX('raw data'!A:A,B602+2,1)</f>
        <v>3</v>
      </c>
      <c r="L602" s="6" t="str">
        <f t="array" ref="L602">INDEX('raw data'!A:A,B602-1,1)</f>
        <v>Marousi</v>
      </c>
      <c r="M602" s="9">
        <f t="shared" ca="1" si="0"/>
        <v>12.25</v>
      </c>
      <c r="N602" s="6" t="str">
        <f t="shared" si="1"/>
        <v>Vizantiou II, Marousi, Athens</v>
      </c>
      <c r="O602" s="6" t="str">
        <f t="array" ref="O602">INDEX('raw data'!A:A,B602+12,1)</f>
        <v>Available 16 Oct 2024</v>
      </c>
      <c r="P602" s="17">
        <v>45581</v>
      </c>
      <c r="Q602">
        <f>_xlfn.XLOOKUP(A602, locations!A:A, locations!F:F, "NULL")</f>
        <v>38.046310099999999</v>
      </c>
      <c r="R602">
        <f>_xlfn.XLOOKUP(A602, locations!A:A, locations!G:G, "Not found")</f>
        <v>23.8074163</v>
      </c>
    </row>
    <row r="603" spans="1:18" ht="13">
      <c r="A603" s="11" t="s">
        <v>3657</v>
      </c>
      <c r="B603" s="11">
        <f>MATCH(A603,'raw data'!A:A,0)</f>
        <v>179</v>
      </c>
      <c r="C603" s="21">
        <f t="array" ref="C603">INDEX('raw data'!A:A,B603+8,1)</f>
        <v>1470</v>
      </c>
      <c r="D603" s="7" t="str">
        <f t="array" ref="D603">INDEX('raw data'!A:A,B603+11,1)</f>
        <v>excl. utilities</v>
      </c>
      <c r="E603" s="7" t="str">
        <f t="array" ref="E603">INDEX('raw data'!A:A,B603-2,1)</f>
        <v>Mesogion II,</v>
      </c>
      <c r="F603" s="6" t="str">
        <f t="array" ref="F603">INDEX('raw data'!A:A,B603-1,1)</f>
        <v>Marousi</v>
      </c>
      <c r="G603" s="6" t="str">
        <f t="array" ref="G603">INDEX('raw data'!A:A,B603+6,1)</f>
        <v>140 m²</v>
      </c>
      <c r="H603" s="25">
        <f ca="1">IFERROR(__xludf.DUMMYFUNCTION("split(G611,"" "")"),140)</f>
        <v>140</v>
      </c>
      <c r="I603" s="6" t="str">
        <f ca="1">IFERROR(__xludf.DUMMYFUNCTION("""COMPUTED_VALUE"""),"m²")</f>
        <v>m²</v>
      </c>
      <c r="J603" s="6">
        <f t="array" ref="J603">INDEX('raw data'!A:A,B603+4,1)</f>
        <v>2</v>
      </c>
      <c r="K603" s="25">
        <f t="array" ref="K603">INDEX('raw data'!A:A,B603+2,1)</f>
        <v>3</v>
      </c>
      <c r="L603" s="6" t="str">
        <f t="array" ref="L603">INDEX('raw data'!A:A,B603-1,1)</f>
        <v>Marousi</v>
      </c>
      <c r="M603" s="9">
        <f t="shared" ca="1" si="0"/>
        <v>10.5</v>
      </c>
      <c r="N603" s="6" t="str">
        <f t="shared" si="1"/>
        <v>Mesogion II, Marousi, Athens</v>
      </c>
      <c r="O603" s="6" t="str">
        <f t="array" ref="O603">INDEX('raw data'!A:A,B603+12,1)</f>
        <v>Available 16 Oct 2024</v>
      </c>
      <c r="P603" s="17">
        <v>45581</v>
      </c>
      <c r="Q603">
        <f>_xlfn.XLOOKUP(A603, locations!A:A, locations!F:F, "NULL")</f>
        <v>38.046310099999999</v>
      </c>
      <c r="R603">
        <f>_xlfn.XLOOKUP(A603, locations!A:A, locations!G:G, "Not found")</f>
        <v>23.8074163</v>
      </c>
    </row>
    <row r="604" spans="1:18" ht="13">
      <c r="A604" s="11" t="s">
        <v>3660</v>
      </c>
      <c r="B604" s="11">
        <f>MATCH(A604,'raw data'!A:A,0)</f>
        <v>229</v>
      </c>
      <c r="C604" s="21">
        <f t="array" ref="C604">INDEX('raw data'!A:A,B604+8,1)</f>
        <v>1530</v>
      </c>
      <c r="D604" s="7" t="str">
        <f t="array" ref="D604">INDEX('raw data'!A:A,B604+11,1)</f>
        <v>excl. utilities</v>
      </c>
      <c r="E604" s="7" t="str">
        <f t="array" ref="E604">INDEX('raw data'!A:A,B604-2,1)</f>
        <v>Alkionis II,</v>
      </c>
      <c r="F604" s="6" t="str">
        <f t="array" ref="F604">INDEX('raw data'!A:A,B604-1,1)</f>
        <v>Palaio Faliro</v>
      </c>
      <c r="G604" s="6" t="str">
        <f t="array" ref="G604">INDEX('raw data'!A:A,B604+6,1)</f>
        <v>125 m²</v>
      </c>
      <c r="H604" s="25">
        <f ca="1">IFERROR(__xludf.DUMMYFUNCTION("split(G612,"" "")"),125)</f>
        <v>125</v>
      </c>
      <c r="I604" s="6" t="str">
        <f ca="1">IFERROR(__xludf.DUMMYFUNCTION("""COMPUTED_VALUE"""),"m²")</f>
        <v>m²</v>
      </c>
      <c r="J604" s="6" t="str">
        <f t="array" ref="J604">INDEX('raw data'!A:A,B604+4,1)</f>
        <v>1, 1 WC</v>
      </c>
      <c r="K604" s="25">
        <f t="array" ref="K604">INDEX('raw data'!A:A,B604+2,1)</f>
        <v>3</v>
      </c>
      <c r="L604" s="6" t="str">
        <f t="array" ref="L604">INDEX('raw data'!A:A,B604-1,1)</f>
        <v>Palaio Faliro</v>
      </c>
      <c r="M604" s="9">
        <f t="shared" ca="1" si="0"/>
        <v>12.24</v>
      </c>
      <c r="N604" s="6" t="str">
        <f t="shared" si="1"/>
        <v>Alkionis II, Palaio Faliro, Athens</v>
      </c>
      <c r="O604" s="6" t="str">
        <f t="array" ref="O604">INDEX('raw data'!A:A,B604+12,1)</f>
        <v>Available 16 Oct 2024</v>
      </c>
      <c r="P604" s="17">
        <v>45581</v>
      </c>
      <c r="Q604">
        <f>_xlfn.XLOOKUP(A604, locations!A:A, locations!F:F, "NULL")</f>
        <v>37.924855299999997</v>
      </c>
      <c r="R604">
        <f>_xlfn.XLOOKUP(A604, locations!A:A, locations!G:G, "Not found")</f>
        <v>23.696879200000001</v>
      </c>
    </row>
    <row r="605" spans="1:18" ht="13">
      <c r="A605" s="11" t="s">
        <v>3663</v>
      </c>
      <c r="B605" s="11">
        <f>MATCH(A605,'raw data'!A:A,0)</f>
        <v>331</v>
      </c>
      <c r="C605" s="21">
        <f t="array" ref="C605">INDEX('raw data'!A:A,B605+8,1)</f>
        <v>1530</v>
      </c>
      <c r="D605" s="7" t="str">
        <f t="array" ref="D605">INDEX('raw data'!A:A,B605+11,1)</f>
        <v>excl. utilities</v>
      </c>
      <c r="E605" s="7" t="str">
        <f t="array" ref="E605">INDEX('raw data'!A:A,B605-2,1)</f>
        <v>Panagias Eleftherotrias I,</v>
      </c>
      <c r="F605" s="6" t="str">
        <f t="array" ref="F605">INDEX('raw data'!A:A,B605-1,1)</f>
        <v>Politeia</v>
      </c>
      <c r="G605" s="6" t="str">
        <f t="array" ref="G605">INDEX('raw data'!A:A,B605+6,1)</f>
        <v>180 m²</v>
      </c>
      <c r="H605" s="25">
        <f ca="1">IFERROR(__xludf.DUMMYFUNCTION("split(G613,"" "")"),180)</f>
        <v>180</v>
      </c>
      <c r="I605" s="6" t="str">
        <f ca="1">IFERROR(__xludf.DUMMYFUNCTION("""COMPUTED_VALUE"""),"m²")</f>
        <v>m²</v>
      </c>
      <c r="J605" s="6" t="str">
        <f t="array" ref="J605">INDEX('raw data'!A:A,B605+4,1)</f>
        <v>2, 1 WC</v>
      </c>
      <c r="K605" s="25">
        <f t="array" ref="K605">INDEX('raw data'!A:A,B605+2,1)</f>
        <v>3</v>
      </c>
      <c r="L605" s="6" t="str">
        <f t="array" ref="L605">INDEX('raw data'!A:A,B605-1,1)</f>
        <v>Politeia</v>
      </c>
      <c r="M605" s="9">
        <f t="shared" ca="1" si="0"/>
        <v>8.5</v>
      </c>
      <c r="N605" s="6" t="str">
        <f t="shared" si="1"/>
        <v>Panagias Eleftherotrias I, Politeia, Athens</v>
      </c>
      <c r="O605" s="6" t="str">
        <f t="array" ref="O605">INDEX('raw data'!A:A,B605+12,1)</f>
        <v>Available 16 Oct 2024</v>
      </c>
      <c r="P605" s="17">
        <v>45581</v>
      </c>
      <c r="Q605">
        <f>_xlfn.XLOOKUP(A605, locations!A:A, locations!F:F, "NULL")</f>
        <v>38.079180999999998</v>
      </c>
      <c r="R605">
        <f>_xlfn.XLOOKUP(A605, locations!A:A, locations!G:G, "Not found")</f>
        <v>23.831454099999998</v>
      </c>
    </row>
    <row r="606" spans="1:18" ht="13">
      <c r="A606" s="11" t="s">
        <v>3666</v>
      </c>
      <c r="B606" s="11">
        <f>MATCH(A606,'raw data'!A:A,0)</f>
        <v>246</v>
      </c>
      <c r="C606" s="21">
        <f t="array" ref="C606">INDEX('raw data'!A:A,B606+8,1)</f>
        <v>1570</v>
      </c>
      <c r="D606" s="7" t="str">
        <f t="array" ref="D606">INDEX('raw data'!A:A,B606+11,1)</f>
        <v>excl. utilities</v>
      </c>
      <c r="E606" s="7" t="str">
        <f t="array" ref="E606">INDEX('raw data'!A:A,B606-2,1)</f>
        <v>Paritsi III,</v>
      </c>
      <c r="F606" s="6" t="str">
        <f t="array" ref="F606">INDEX('raw data'!A:A,B606-1,1)</f>
        <v>Neo Psychiko</v>
      </c>
      <c r="G606" s="6" t="str">
        <f t="array" ref="G606">INDEX('raw data'!A:A,B606+6,1)</f>
        <v>110 m²</v>
      </c>
      <c r="H606" s="25">
        <f ca="1">IFERROR(__xludf.DUMMYFUNCTION("split(G614,"" "")"),110)</f>
        <v>110</v>
      </c>
      <c r="I606" s="6" t="str">
        <f ca="1">IFERROR(__xludf.DUMMYFUNCTION("""COMPUTED_VALUE"""),"m²")</f>
        <v>m²</v>
      </c>
      <c r="J606" s="6" t="str">
        <f t="array" ref="J606">INDEX('raw data'!A:A,B606+4,1)</f>
        <v>1, 1 WC</v>
      </c>
      <c r="K606" s="25">
        <f t="array" ref="K606">INDEX('raw data'!A:A,B606+2,1)</f>
        <v>3</v>
      </c>
      <c r="L606" s="6" t="str">
        <f t="array" ref="L606">INDEX('raw data'!A:A,B606-1,1)</f>
        <v>Neo Psychiko</v>
      </c>
      <c r="M606" s="9">
        <f t="shared" ca="1" si="0"/>
        <v>14.272727272727273</v>
      </c>
      <c r="N606" s="6" t="str">
        <f t="shared" si="1"/>
        <v>Paritsi III, Neo Psychiko, Athens</v>
      </c>
      <c r="O606" s="6" t="str">
        <f t="array" ref="O606">INDEX('raw data'!A:A,B606+12,1)</f>
        <v>Available 16 Oct 2024</v>
      </c>
      <c r="P606" s="17">
        <v>45581</v>
      </c>
      <c r="Q606">
        <f>_xlfn.XLOOKUP(A606, locations!A:A, locations!F:F, "NULL")</f>
        <v>38.0042209</v>
      </c>
      <c r="R606">
        <f>_xlfn.XLOOKUP(A606, locations!A:A, locations!G:G, "Not found")</f>
        <v>23.782893600000001</v>
      </c>
    </row>
    <row r="607" spans="1:18" ht="13">
      <c r="A607" s="11" t="s">
        <v>3669</v>
      </c>
      <c r="B607" s="11">
        <f>MATCH(A607,'raw data'!A:A,0)</f>
        <v>263</v>
      </c>
      <c r="C607" s="21">
        <f t="array" ref="C607">INDEX('raw data'!A:A,B607+8,1)</f>
        <v>1610</v>
      </c>
      <c r="D607" s="7" t="str">
        <f t="array" ref="D607">INDEX('raw data'!A:A,B607+11,1)</f>
        <v>excl. utilities</v>
      </c>
      <c r="E607" s="7" t="str">
        <f t="array" ref="E607">INDEX('raw data'!A:A,B607-2,1)</f>
        <v>Panagias Eleftherotrias III,</v>
      </c>
      <c r="F607" s="6" t="str">
        <f t="array" ref="F607">INDEX('raw data'!A:A,B607-1,1)</f>
        <v>Politeia</v>
      </c>
      <c r="G607" s="6" t="str">
        <f t="array" ref="G607">INDEX('raw data'!A:A,B607+6,1)</f>
        <v>150 m²</v>
      </c>
      <c r="H607" s="25">
        <f ca="1">IFERROR(__xludf.DUMMYFUNCTION("split(G615,"" "")"),150)</f>
        <v>150</v>
      </c>
      <c r="I607" s="6" t="str">
        <f ca="1">IFERROR(__xludf.DUMMYFUNCTION("""COMPUTED_VALUE"""),"m²")</f>
        <v>m²</v>
      </c>
      <c r="J607" s="6" t="str">
        <f t="array" ref="J607">INDEX('raw data'!A:A,B607+4,1)</f>
        <v>2, 1 WC</v>
      </c>
      <c r="K607" s="25">
        <f t="array" ref="K607">INDEX('raw data'!A:A,B607+2,1)</f>
        <v>3</v>
      </c>
      <c r="L607" s="6" t="str">
        <f t="array" ref="L607">INDEX('raw data'!A:A,B607-1,1)</f>
        <v>Politeia</v>
      </c>
      <c r="M607" s="9">
        <f t="shared" ca="1" si="0"/>
        <v>10.733333333333333</v>
      </c>
      <c r="N607" s="6" t="str">
        <f t="shared" si="1"/>
        <v>Panagias Eleftherotrias III, Politeia, Athens</v>
      </c>
      <c r="O607" s="6" t="str">
        <f t="array" ref="O607">INDEX('raw data'!A:A,B607+12,1)</f>
        <v>Available 16 Oct 2024</v>
      </c>
      <c r="P607" s="17">
        <v>45581</v>
      </c>
      <c r="Q607">
        <f>_xlfn.XLOOKUP(A607, locations!A:A, locations!F:F, "NULL")</f>
        <v>38.079180999999998</v>
      </c>
      <c r="R607">
        <f>_xlfn.XLOOKUP(A607, locations!A:A, locations!G:G, "Not found")</f>
        <v>23.831454099999998</v>
      </c>
    </row>
    <row r="608" spans="1:18" ht="13">
      <c r="A608" s="11" t="s">
        <v>3672</v>
      </c>
      <c r="B608" s="11">
        <f>MATCH(A608,'raw data'!A:A,0)</f>
        <v>280</v>
      </c>
      <c r="C608" s="21">
        <f t="array" ref="C608">INDEX('raw data'!A:A,B608+8,1)</f>
        <v>1660</v>
      </c>
      <c r="D608" s="7" t="str">
        <f t="array" ref="D608">INDEX('raw data'!A:A,B608+11,1)</f>
        <v>excl. utilities</v>
      </c>
      <c r="E608" s="7" t="str">
        <f t="array" ref="E608">INDEX('raw data'!A:A,B608-2,1)</f>
        <v>33i II,</v>
      </c>
      <c r="F608" s="6" t="str">
        <f t="array" ref="F608">INDEX('raw data'!A:A,B608-1,1)</f>
        <v>Elliniko</v>
      </c>
      <c r="G608" s="6" t="str">
        <f t="array" ref="G608">INDEX('raw data'!A:A,B608+6,1)</f>
        <v>123 m²</v>
      </c>
      <c r="H608" s="25">
        <f ca="1">IFERROR(__xludf.DUMMYFUNCTION("split(G616,"" "")"),123)</f>
        <v>123</v>
      </c>
      <c r="I608" s="6" t="str">
        <f ca="1">IFERROR(__xludf.DUMMYFUNCTION("""COMPUTED_VALUE"""),"m²")</f>
        <v>m²</v>
      </c>
      <c r="J608" s="6" t="str">
        <f t="array" ref="J608">INDEX('raw data'!A:A,B608+4,1)</f>
        <v>2, 1 WC</v>
      </c>
      <c r="K608" s="25">
        <f t="array" ref="K608">INDEX('raw data'!A:A,B608+2,1)</f>
        <v>3</v>
      </c>
      <c r="L608" s="6" t="str">
        <f t="array" ref="L608">INDEX('raw data'!A:A,B608-1,1)</f>
        <v>Elliniko</v>
      </c>
      <c r="M608" s="9">
        <f t="shared" ca="1" si="0"/>
        <v>13.495934959349594</v>
      </c>
      <c r="N608" s="6" t="str">
        <f t="shared" si="1"/>
        <v>33i II, Elliniko, Athens</v>
      </c>
      <c r="O608" s="6" t="str">
        <f t="array" ref="O608">INDEX('raw data'!A:A,B608+12,1)</f>
        <v>Available 16 Oct 2024</v>
      </c>
      <c r="P608" s="17">
        <v>45581</v>
      </c>
      <c r="Q608">
        <f>_xlfn.XLOOKUP(A608, locations!A:A, locations!F:F, "NULL")</f>
        <v>37.890801799999998</v>
      </c>
      <c r="R608">
        <f>_xlfn.XLOOKUP(A608, locations!A:A, locations!G:G, "Not found")</f>
        <v>23.746136700000001</v>
      </c>
    </row>
    <row r="609" spans="1:18" ht="13">
      <c r="A609" s="11" t="s">
        <v>3675</v>
      </c>
      <c r="B609" s="11">
        <f>MATCH(A609,'raw data'!A:A,0)</f>
        <v>314</v>
      </c>
      <c r="C609" s="21">
        <f t="array" ref="C609">INDEX('raw data'!A:A,B609+8,1)</f>
        <v>1720</v>
      </c>
      <c r="D609" s="7" t="str">
        <f t="array" ref="D609">INDEX('raw data'!A:A,B609+11,1)</f>
        <v>excl. utilities</v>
      </c>
      <c r="E609" s="7" t="str">
        <f t="array" ref="E609">INDEX('raw data'!A:A,B609-2,1)</f>
        <v>Amarisias Artemidos II,</v>
      </c>
      <c r="F609" s="6" t="str">
        <f t="array" ref="F609">INDEX('raw data'!A:A,B609-1,1)</f>
        <v>Marousi</v>
      </c>
      <c r="G609" s="6" t="str">
        <f t="array" ref="G609">INDEX('raw data'!A:A,B609+6,1)</f>
        <v>155 m²</v>
      </c>
      <c r="H609" s="25">
        <f ca="1">IFERROR(__xludf.DUMMYFUNCTION("split(G617,"" "")"),155)</f>
        <v>155</v>
      </c>
      <c r="I609" s="6" t="str">
        <f ca="1">IFERROR(__xludf.DUMMYFUNCTION("""COMPUTED_VALUE"""),"m²")</f>
        <v>m²</v>
      </c>
      <c r="J609" s="6" t="str">
        <f t="array" ref="J609">INDEX('raw data'!A:A,B609+4,1)</f>
        <v>2, 1 WC</v>
      </c>
      <c r="K609" s="25">
        <f t="array" ref="K609">INDEX('raw data'!A:A,B609+2,1)</f>
        <v>3</v>
      </c>
      <c r="L609" s="6" t="str">
        <f t="array" ref="L609">INDEX('raw data'!A:A,B609-1,1)</f>
        <v>Marousi</v>
      </c>
      <c r="M609" s="9">
        <f t="shared" ca="1" si="0"/>
        <v>11.096774193548388</v>
      </c>
      <c r="N609" s="6" t="str">
        <f t="shared" si="1"/>
        <v>Amarisias Artemidos II, Marousi, Athens</v>
      </c>
      <c r="O609" s="6" t="str">
        <f t="array" ref="O609">INDEX('raw data'!A:A,B609+12,1)</f>
        <v>Available 16 Oct 2024</v>
      </c>
      <c r="P609" s="17">
        <v>45581</v>
      </c>
      <c r="Q609">
        <f>_xlfn.XLOOKUP(A609, locations!A:A, locations!F:F, "NULL")</f>
        <v>38.039844700000003</v>
      </c>
      <c r="R609">
        <f>_xlfn.XLOOKUP(A609, locations!A:A, locations!G:G, "Not found")</f>
        <v>23.7940985</v>
      </c>
    </row>
    <row r="610" spans="1:18" ht="13">
      <c r="A610" s="11" t="s">
        <v>3678</v>
      </c>
      <c r="B610" s="11">
        <f>MATCH(A610,'raw data'!A:A,0)</f>
        <v>348</v>
      </c>
      <c r="C610" s="21">
        <f t="array" ref="C610">INDEX('raw data'!A:A,B610+8,1)</f>
        <v>2990</v>
      </c>
      <c r="D610" s="7" t="str">
        <f t="array" ref="D610">INDEX('raw data'!A:A,B610+11,1)</f>
        <v>excl. utilities</v>
      </c>
      <c r="E610" s="7" t="str">
        <f t="array" ref="E610">INDEX('raw data'!A:A,B610-2,1)</f>
        <v>Charitos I,</v>
      </c>
      <c r="F610" s="6" t="str">
        <f t="array" ref="F610">INDEX('raw data'!A:A,B610-1,1)</f>
        <v>Kolonaki</v>
      </c>
      <c r="G610" s="6" t="str">
        <f t="array" ref="G610">INDEX('raw data'!A:A,B610+6,1)</f>
        <v>135 m²</v>
      </c>
      <c r="H610" s="25">
        <f ca="1">IFERROR(__xludf.DUMMYFUNCTION("split(G618,"" "")"),135)</f>
        <v>135</v>
      </c>
      <c r="I610" s="6" t="str">
        <f ca="1">IFERROR(__xludf.DUMMYFUNCTION("""COMPUTED_VALUE"""),"m²")</f>
        <v>m²</v>
      </c>
      <c r="J610" s="6" t="str">
        <f t="array" ref="J610">INDEX('raw data'!A:A,B610+4,1)</f>
        <v>2, 1 WC</v>
      </c>
      <c r="K610" s="25">
        <f t="array" ref="K610">INDEX('raw data'!A:A,B610+2,1)</f>
        <v>3</v>
      </c>
      <c r="L610" s="6" t="str">
        <f t="array" ref="L610">INDEX('raw data'!A:A,B610-1,1)</f>
        <v>Kolonaki</v>
      </c>
      <c r="M610" s="9">
        <f t="shared" ca="1" si="0"/>
        <v>22.148148148148149</v>
      </c>
      <c r="N610" s="6" t="str">
        <f t="shared" si="1"/>
        <v>Charitos I, Kolonaki, Athens</v>
      </c>
      <c r="O610" s="6" t="str">
        <f t="array" ref="O610">INDEX('raw data'!A:A,B610+12,1)</f>
        <v>Available 16 Oct 2024</v>
      </c>
      <c r="P610" s="17">
        <v>45581</v>
      </c>
      <c r="Q610">
        <f>_xlfn.XLOOKUP(A610, locations!A:A, locations!F:F, "NULL")</f>
        <v>37.9783629</v>
      </c>
      <c r="R610">
        <f>_xlfn.XLOOKUP(A610, locations!A:A, locations!G:G, "Not found")</f>
        <v>23.744019399999999</v>
      </c>
    </row>
    <row r="611" spans="1:18" ht="13">
      <c r="A611" s="11" t="s">
        <v>4710</v>
      </c>
      <c r="B611" s="11">
        <f>MATCH(A611,'raw data'!A:A,0)</f>
        <v>2153</v>
      </c>
      <c r="C611" s="21">
        <f t="array" ref="C611">INDEX('raw data'!A:A,B611+8,1)</f>
        <v>790</v>
      </c>
      <c r="D611" s="7" t="str">
        <f t="array" ref="D611">INDEX('raw data'!A:A,B611+11,1)</f>
        <v>excl. utilities</v>
      </c>
      <c r="E611" s="7" t="str">
        <f t="array" ref="E611">INDEX('raw data'!A:A,B611-2,1)</f>
        <v>Filadelfeos III,</v>
      </c>
      <c r="F611" s="6" t="str">
        <f t="array" ref="F611">INDEX('raw data'!A:A,B611-1,1)</f>
        <v>Kifisia</v>
      </c>
      <c r="G611" s="6" t="str">
        <f t="array" ref="G611">INDEX('raw data'!A:A,B611+6,1)</f>
        <v>46 m²</v>
      </c>
      <c r="H611" s="25">
        <f ca="1">IFERROR(__xludf.DUMMYFUNCTION("split(G619,"" "")"),46)</f>
        <v>46</v>
      </c>
      <c r="I611" s="6" t="str">
        <f ca="1">IFERROR(__xludf.DUMMYFUNCTION("""COMPUTED_VALUE"""),"m²")</f>
        <v>m²</v>
      </c>
      <c r="J611" s="6">
        <f t="array" ref="J611">INDEX('raw data'!A:A,B611+4,1)</f>
        <v>1</v>
      </c>
      <c r="K611" s="25" t="str">
        <f t="array" ref="K611">INDEX('raw data'!A:A,B611+2,1)</f>
        <v>Studio</v>
      </c>
      <c r="L611" s="6" t="str">
        <f t="array" ref="L611">INDEX('raw data'!A:A,B611-1,1)</f>
        <v>Kifisia</v>
      </c>
      <c r="M611" s="9">
        <f t="shared" ca="1" si="0"/>
        <v>17.173913043478262</v>
      </c>
      <c r="N611" s="6" t="str">
        <f t="shared" si="1"/>
        <v>Filadelfeos III, Kifisia, Athens</v>
      </c>
      <c r="O611" s="6" t="str">
        <f t="array" ref="O611">INDEX('raw data'!A:A,B611+12,1)</f>
        <v>Available 16 Nov 2024</v>
      </c>
      <c r="P611" s="17">
        <v>45612</v>
      </c>
      <c r="Q611">
        <f>_xlfn.XLOOKUP(A611, locations!A:A, locations!F:F, "NULL")</f>
        <v>38.073734199999997</v>
      </c>
      <c r="R611">
        <f>_xlfn.XLOOKUP(A611, locations!A:A, locations!G:G, "Not found")</f>
        <v>23.828942900000001</v>
      </c>
    </row>
    <row r="612" spans="1:18" ht="13">
      <c r="A612" s="11" t="s">
        <v>449</v>
      </c>
      <c r="B612" s="11">
        <f>MATCH(A612,'raw data'!A:A,0)</f>
        <v>2119</v>
      </c>
      <c r="C612" s="21">
        <f t="array" ref="C612">INDEX('raw data'!A:A,B612+8,1)</f>
        <v>820</v>
      </c>
      <c r="D612" s="7" t="str">
        <f t="array" ref="D612">INDEX('raw data'!A:A,B612+11,1)</f>
        <v>excl. utilities</v>
      </c>
      <c r="E612" s="7" t="str">
        <f t="array" ref="E612">INDEX('raw data'!A:A,B612-2,1)</f>
        <v>Formionos I,</v>
      </c>
      <c r="F612" s="6" t="str">
        <f t="array" ref="F612">INDEX('raw data'!A:A,B612-1,1)</f>
        <v>Pangrati</v>
      </c>
      <c r="G612" s="6" t="str">
        <f t="array" ref="G612">INDEX('raw data'!A:A,B612+6,1)</f>
        <v>55 m²</v>
      </c>
      <c r="H612" s="25">
        <f ca="1">IFERROR(__xludf.DUMMYFUNCTION("split(G620,"" "")"),55)</f>
        <v>55</v>
      </c>
      <c r="I612" s="6" t="str">
        <f ca="1">IFERROR(__xludf.DUMMYFUNCTION("""COMPUTED_VALUE"""),"m²")</f>
        <v>m²</v>
      </c>
      <c r="J612" s="6">
        <f t="array" ref="J612">INDEX('raw data'!A:A,B612+4,1)</f>
        <v>1</v>
      </c>
      <c r="K612" s="25">
        <f t="array" ref="K612">INDEX('raw data'!A:A,B612+2,1)</f>
        <v>1</v>
      </c>
      <c r="L612" s="6" t="str">
        <f t="array" ref="L612">INDEX('raw data'!A:A,B612-1,1)</f>
        <v>Pangrati</v>
      </c>
      <c r="M612" s="9">
        <f t="shared" ca="1" si="0"/>
        <v>14.909090909090908</v>
      </c>
      <c r="N612" s="6" t="str">
        <f t="shared" si="1"/>
        <v>Formionos I, Pangrati, Athens</v>
      </c>
      <c r="O612" s="6" t="str">
        <f t="array" ref="O612">INDEX('raw data'!A:A,B612+12,1)</f>
        <v>Available 16 Nov 2024</v>
      </c>
      <c r="P612" s="17">
        <v>45612</v>
      </c>
      <c r="Q612">
        <f>_xlfn.XLOOKUP(A612, locations!A:A, locations!F:F, "NULL")</f>
        <v>37.969582199999998</v>
      </c>
      <c r="R612">
        <f>_xlfn.XLOOKUP(A612, locations!A:A, locations!G:G, "Not found")</f>
        <v>23.752371799999999</v>
      </c>
    </row>
    <row r="613" spans="1:18" ht="13">
      <c r="A613" s="11" t="s">
        <v>452</v>
      </c>
      <c r="B613" s="11">
        <f>MATCH(A613,'raw data'!A:A,0)</f>
        <v>2136</v>
      </c>
      <c r="C613" s="21">
        <f t="array" ref="C613">INDEX('raw data'!A:A,B613+8,1)</f>
        <v>890</v>
      </c>
      <c r="D613" s="7" t="str">
        <f t="array" ref="D613">INDEX('raw data'!A:A,B613+11,1)</f>
        <v>excl. utilities</v>
      </c>
      <c r="E613" s="7" t="str">
        <f t="array" ref="E613">INDEX('raw data'!A:A,B613-2,1)</f>
        <v>Dimitriou Alexandridou IV,</v>
      </c>
      <c r="F613" s="6" t="str">
        <f t="array" ref="F613">INDEX('raw data'!A:A,B613-1,1)</f>
        <v>Marousi</v>
      </c>
      <c r="G613" s="6" t="str">
        <f t="array" ref="G613">INDEX('raw data'!A:A,B613+6,1)</f>
        <v>40 m²</v>
      </c>
      <c r="H613" s="25">
        <f ca="1">IFERROR(__xludf.DUMMYFUNCTION("split(G621,"" "")"),40)</f>
        <v>40</v>
      </c>
      <c r="I613" s="6" t="str">
        <f ca="1">IFERROR(__xludf.DUMMYFUNCTION("""COMPUTED_VALUE"""),"m²")</f>
        <v>m²</v>
      </c>
      <c r="J613" s="6">
        <f t="array" ref="J613">INDEX('raw data'!A:A,B613+4,1)</f>
        <v>1</v>
      </c>
      <c r="K613" s="25">
        <f t="array" ref="K613">INDEX('raw data'!A:A,B613+2,1)</f>
        <v>1</v>
      </c>
      <c r="L613" s="6" t="str">
        <f t="array" ref="L613">INDEX('raw data'!A:A,B613-1,1)</f>
        <v>Marousi</v>
      </c>
      <c r="M613" s="9">
        <f t="shared" ca="1" si="0"/>
        <v>22.25</v>
      </c>
      <c r="N613" s="6" t="str">
        <f t="shared" si="1"/>
        <v>Dimitriou Alexandridou IV, Marousi, Athens</v>
      </c>
      <c r="O613" s="6" t="str">
        <f t="array" ref="O613">INDEX('raw data'!A:A,B613+12,1)</f>
        <v>Available 16 Nov 2024</v>
      </c>
      <c r="P613" s="17">
        <v>45612</v>
      </c>
      <c r="Q613">
        <f>_xlfn.XLOOKUP(A613, locations!A:A, locations!F:F, "NULL")</f>
        <v>38.041008599999998</v>
      </c>
      <c r="R613">
        <f>_xlfn.XLOOKUP(A613, locations!A:A, locations!G:G, "Not found")</f>
        <v>23.814216299999998</v>
      </c>
    </row>
    <row r="614" spans="1:18" ht="13">
      <c r="A614" s="11" t="s">
        <v>3681</v>
      </c>
      <c r="B614" s="11">
        <f>MATCH(A614,'raw data'!A:A,0)</f>
        <v>2170</v>
      </c>
      <c r="C614" s="21">
        <f t="array" ref="C614">INDEX('raw data'!A:A,B614+8,1)</f>
        <v>1140</v>
      </c>
      <c r="D614" s="7" t="str">
        <f t="array" ref="D614">INDEX('raw data'!A:A,B614+11,1)</f>
        <v>excl. utilities</v>
      </c>
      <c r="E614" s="7" t="str">
        <f t="array" ref="E614">INDEX('raw data'!A:A,B614-2,1)</f>
        <v>Paradisou,</v>
      </c>
      <c r="F614" s="6" t="str">
        <f t="array" ref="F614">INDEX('raw data'!A:A,B614-1,1)</f>
        <v>Marousi</v>
      </c>
      <c r="G614" s="6" t="str">
        <f t="array" ref="G614">INDEX('raw data'!A:A,B614+6,1)</f>
        <v>100 m²</v>
      </c>
      <c r="H614" s="25">
        <f ca="1">IFERROR(__xludf.DUMMYFUNCTION("split(G622,"" "")"),100)</f>
        <v>100</v>
      </c>
      <c r="I614" s="6" t="str">
        <f ca="1">IFERROR(__xludf.DUMMYFUNCTION("""COMPUTED_VALUE"""),"m²")</f>
        <v>m²</v>
      </c>
      <c r="J614" s="6">
        <f t="array" ref="J614">INDEX('raw data'!A:A,B614+4,1)</f>
        <v>1</v>
      </c>
      <c r="K614" s="25">
        <f t="array" ref="K614">INDEX('raw data'!A:A,B614+2,1)</f>
        <v>3</v>
      </c>
      <c r="L614" s="6" t="str">
        <f t="array" ref="L614">INDEX('raw data'!A:A,B614-1,1)</f>
        <v>Marousi</v>
      </c>
      <c r="M614" s="9">
        <f t="shared" ca="1" si="0"/>
        <v>11.4</v>
      </c>
      <c r="N614" s="6" t="str">
        <f t="shared" si="1"/>
        <v>Paradisou, Marousi, Athens</v>
      </c>
      <c r="O614" s="6" t="str">
        <f t="array" ref="O614">INDEX('raw data'!A:A,B614+12,1)</f>
        <v>Available 16 Nov 2024</v>
      </c>
      <c r="P614" s="17">
        <v>45612</v>
      </c>
      <c r="Q614">
        <f>_xlfn.XLOOKUP(A614, locations!A:A, locations!F:F, "NULL")</f>
        <v>38.033934700000003</v>
      </c>
      <c r="R614">
        <f>_xlfn.XLOOKUP(A614, locations!A:A, locations!G:G, "Not found")</f>
        <v>23.801272600000001</v>
      </c>
    </row>
    <row r="615" spans="1:18" ht="13">
      <c r="A615" s="11" t="s">
        <v>3683</v>
      </c>
      <c r="B615" s="11">
        <f>MATCH(A615,'raw data'!A:A,0)</f>
        <v>2187</v>
      </c>
      <c r="C615" s="21">
        <f t="array" ref="C615">INDEX('raw data'!A:A,B615+8,1)</f>
        <v>1140</v>
      </c>
      <c r="D615" s="7" t="str">
        <f t="array" ref="D615">INDEX('raw data'!A:A,B615+11,1)</f>
        <v>excl. utilities</v>
      </c>
      <c r="E615" s="7" t="str">
        <f t="array" ref="E615">INDEX('raw data'!A:A,B615-2,1)</f>
        <v>Mavromichali IV,</v>
      </c>
      <c r="F615" s="6" t="str">
        <f t="array" ref="F615">INDEX('raw data'!A:A,B615-1,1)</f>
        <v>Historic Center</v>
      </c>
      <c r="G615" s="6" t="str">
        <f t="array" ref="G615">INDEX('raw data'!A:A,B615+6,1)</f>
        <v>110 m²</v>
      </c>
      <c r="H615" s="25">
        <f ca="1">IFERROR(__xludf.DUMMYFUNCTION("split(G623,"" "")"),110)</f>
        <v>110</v>
      </c>
      <c r="I615" s="6" t="str">
        <f ca="1">IFERROR(__xludf.DUMMYFUNCTION("""COMPUTED_VALUE"""),"m²")</f>
        <v>m²</v>
      </c>
      <c r="J615" s="6" t="str">
        <f t="array" ref="J615">INDEX('raw data'!A:A,B615+4,1)</f>
        <v>1, 1 WC</v>
      </c>
      <c r="K615" s="25">
        <f t="array" ref="K615">INDEX('raw data'!A:A,B615+2,1)</f>
        <v>3</v>
      </c>
      <c r="L615" s="6" t="str">
        <f t="array" ref="L615">INDEX('raw data'!A:A,B615-1,1)</f>
        <v>Historic Center</v>
      </c>
      <c r="M615" s="9">
        <f t="shared" ca="1" si="0"/>
        <v>10.363636363636363</v>
      </c>
      <c r="N615" s="6" t="str">
        <f t="shared" si="1"/>
        <v>Mavromichali IV, Historic Center, Athens</v>
      </c>
      <c r="O615" s="6" t="str">
        <f t="array" ref="O615">INDEX('raw data'!A:A,B615+12,1)</f>
        <v>Available 16 Nov 2024</v>
      </c>
      <c r="P615" s="17">
        <v>45612</v>
      </c>
      <c r="Q615">
        <f>_xlfn.XLOOKUP(A615, locations!A:A, locations!F:F, "NULL")</f>
        <v>37.983809600000001</v>
      </c>
      <c r="R615">
        <f>_xlfn.XLOOKUP(A615, locations!A:A, locations!G:G, "Not found")</f>
        <v>23.727538800000001</v>
      </c>
    </row>
    <row r="616" spans="1:18" ht="13">
      <c r="A616" s="11" t="s">
        <v>455</v>
      </c>
      <c r="B616" s="11">
        <f>MATCH(A616,'raw data'!A:A,0)</f>
        <v>2204</v>
      </c>
      <c r="C616" s="21">
        <f t="array" ref="C616">INDEX('raw data'!A:A,B616+8,1)</f>
        <v>1200</v>
      </c>
      <c r="D616" s="7" t="str">
        <f t="array" ref="D616">INDEX('raw data'!A:A,B616+11,1)</f>
        <v>excl. utilities</v>
      </c>
      <c r="E616" s="7" t="str">
        <f t="array" ref="E616">INDEX('raw data'!A:A,B616-2,1)</f>
        <v>Charilaou Trikoupi,</v>
      </c>
      <c r="F616" s="6" t="str">
        <f t="array" ref="F616">INDEX('raw data'!A:A,B616-1,1)</f>
        <v>Kifisia</v>
      </c>
      <c r="G616" s="6" t="str">
        <f t="array" ref="G616">INDEX('raw data'!A:A,B616+6,1)</f>
        <v>70 m²</v>
      </c>
      <c r="H616" s="25">
        <f ca="1">IFERROR(__xludf.DUMMYFUNCTION("split(G624,"" "")"),70)</f>
        <v>70</v>
      </c>
      <c r="I616" s="6" t="str">
        <f ca="1">IFERROR(__xludf.DUMMYFUNCTION("""COMPUTED_VALUE"""),"m²")</f>
        <v>m²</v>
      </c>
      <c r="J616" s="6">
        <f t="array" ref="J616">INDEX('raw data'!A:A,B616+4,1)</f>
        <v>1</v>
      </c>
      <c r="K616" s="25">
        <f t="array" ref="K616">INDEX('raw data'!A:A,B616+2,1)</f>
        <v>1</v>
      </c>
      <c r="L616" s="6" t="str">
        <f t="array" ref="L616">INDEX('raw data'!A:A,B616-1,1)</f>
        <v>Kifisia</v>
      </c>
      <c r="M616" s="9">
        <f t="shared" ca="1" si="0"/>
        <v>17.142857142857142</v>
      </c>
      <c r="N616" s="6" t="str">
        <f t="shared" si="1"/>
        <v>Charilaou Trikoupi, Kifisia, Athens</v>
      </c>
      <c r="O616" s="6" t="str">
        <f t="array" ref="O616">INDEX('raw data'!A:A,B616+12,1)</f>
        <v>Available 16 Nov 2024</v>
      </c>
      <c r="P616" s="17">
        <v>45612</v>
      </c>
      <c r="Q616">
        <f>_xlfn.XLOOKUP(A616, locations!A:A, locations!F:F, "NULL")</f>
        <v>37.985681100000001</v>
      </c>
      <c r="R616">
        <f>_xlfn.XLOOKUP(A616, locations!A:A, locations!G:G, "Not found")</f>
        <v>23.738613600000001</v>
      </c>
    </row>
    <row r="617" spans="1:18" ht="13">
      <c r="A617" s="11" t="s">
        <v>3686</v>
      </c>
      <c r="B617" s="11">
        <f>MATCH(A617,'raw data'!A:A,0)</f>
        <v>2221</v>
      </c>
      <c r="C617" s="21">
        <f t="array" ref="C617">INDEX('raw data'!A:A,B617+8,1)</f>
        <v>1820</v>
      </c>
      <c r="D617" s="7" t="str">
        <f t="array" ref="D617">INDEX('raw data'!A:A,B617+11,1)</f>
        <v>excl. utilities</v>
      </c>
      <c r="E617" s="7" t="str">
        <f t="array" ref="E617">INDEX('raw data'!A:A,B617-2,1)</f>
        <v>Eratous,</v>
      </c>
      <c r="F617" s="6" t="str">
        <f t="array" ref="F617">INDEX('raw data'!A:A,B617-1,1)</f>
        <v>Marousi</v>
      </c>
      <c r="G617" s="6" t="str">
        <f t="array" ref="G617">INDEX('raw data'!A:A,B617+6,1)</f>
        <v>110 m²</v>
      </c>
      <c r="H617" s="25">
        <f ca="1">IFERROR(__xludf.DUMMYFUNCTION("split(G625,"" "")"),110)</f>
        <v>110</v>
      </c>
      <c r="I617" s="6" t="str">
        <f ca="1">IFERROR(__xludf.DUMMYFUNCTION("""COMPUTED_VALUE"""),"m²")</f>
        <v>m²</v>
      </c>
      <c r="J617" s="6">
        <f t="array" ref="J617">INDEX('raw data'!A:A,B617+4,1)</f>
        <v>2</v>
      </c>
      <c r="K617" s="25">
        <f t="array" ref="K617">INDEX('raw data'!A:A,B617+2,1)</f>
        <v>3</v>
      </c>
      <c r="L617" s="6" t="str">
        <f t="array" ref="L617">INDEX('raw data'!A:A,B617-1,1)</f>
        <v>Marousi</v>
      </c>
      <c r="M617" s="9">
        <f t="shared" ca="1" si="0"/>
        <v>16.545454545454547</v>
      </c>
      <c r="N617" s="6" t="str">
        <f t="shared" si="1"/>
        <v>Eratous, Marousi, Athens</v>
      </c>
      <c r="O617" s="6" t="str">
        <f t="array" ref="O617">INDEX('raw data'!A:A,B617+12,1)</f>
        <v>Available 16 Nov 2024</v>
      </c>
      <c r="P617" s="17">
        <v>45612</v>
      </c>
      <c r="Q617">
        <f>_xlfn.XLOOKUP(A617, locations!A:A, locations!F:F, "NULL")</f>
        <v>38.042440900000003</v>
      </c>
      <c r="R617">
        <f>_xlfn.XLOOKUP(A617, locations!A:A, locations!G:G, "Not found")</f>
        <v>23.7954653</v>
      </c>
    </row>
    <row r="618" spans="1:18" ht="13">
      <c r="A618" s="11" t="s">
        <v>3689</v>
      </c>
      <c r="B618" s="11">
        <f>MATCH(A618,'raw data'!A:A,0)</f>
        <v>22601</v>
      </c>
      <c r="C618" s="21">
        <f t="array" ref="C618">INDEX('raw data'!A:A,B618+8,1)</f>
        <v>1360</v>
      </c>
      <c r="D618" s="7" t="str">
        <f t="array" ref="D618">INDEX('raw data'!A:A,B618+11,1)</f>
        <v>excl. utilities</v>
      </c>
      <c r="E618" s="7" t="str">
        <f t="array" ref="E618">INDEX('raw data'!A:A,B618-2,1)</f>
        <v>Sofias Vempo III,</v>
      </c>
      <c r="F618" s="6" t="str">
        <f t="array" ref="F618">INDEX('raw data'!A:A,B618-1,1)</f>
        <v>Marousi</v>
      </c>
      <c r="G618" s="6" t="str">
        <f t="array" ref="G618">INDEX('raw data'!A:A,B618+6,1)</f>
        <v>105 m²</v>
      </c>
      <c r="H618" s="25">
        <f ca="1">IFERROR(__xludf.DUMMYFUNCTION("split(G626,"" "")"),105)</f>
        <v>105</v>
      </c>
      <c r="I618" s="6" t="str">
        <f ca="1">IFERROR(__xludf.DUMMYFUNCTION("""COMPUTED_VALUE"""),"m²")</f>
        <v>m²</v>
      </c>
      <c r="J618" s="6" t="str">
        <f t="array" ref="J618">INDEX('raw data'!A:A,B618+4,1)</f>
        <v>1, 1 WC</v>
      </c>
      <c r="K618" s="25">
        <f t="array" ref="K618">INDEX('raw data'!A:A,B618+2,1)</f>
        <v>3</v>
      </c>
      <c r="L618" s="6" t="str">
        <f t="array" ref="L618">INDEX('raw data'!A:A,B618-1,1)</f>
        <v>Marousi</v>
      </c>
      <c r="M618" s="9">
        <f t="shared" ca="1" si="0"/>
        <v>12.952380952380953</v>
      </c>
      <c r="N618" s="6" t="str">
        <f t="shared" si="1"/>
        <v>Sofias Vempo III, Marousi, Athens</v>
      </c>
      <c r="O618" s="6" t="str">
        <f t="array" ref="O618">INDEX('raw data'!A:A,B618+12,1)</f>
        <v>Available 16 May 2026</v>
      </c>
      <c r="P618" s="17">
        <v>46158</v>
      </c>
      <c r="Q618">
        <f>_xlfn.XLOOKUP(A618, locations!A:A, locations!F:F, "NULL")</f>
        <v>38.032987499999997</v>
      </c>
      <c r="R618">
        <f>_xlfn.XLOOKUP(A618, locations!A:A, locations!G:G, "Not found")</f>
        <v>23.798819600000002</v>
      </c>
    </row>
    <row r="619" spans="1:18" ht="13">
      <c r="A619" s="11" t="s">
        <v>458</v>
      </c>
      <c r="B619" s="11">
        <f>MATCH(A619,'raw data'!A:A,0)</f>
        <v>14350</v>
      </c>
      <c r="C619" s="21">
        <f t="array" ref="C619">INDEX('raw data'!A:A,B619+8,1)</f>
        <v>770</v>
      </c>
      <c r="D619" s="7" t="str">
        <f t="array" ref="D619">INDEX('raw data'!A:A,B619+11,1)</f>
        <v>excl. utilities</v>
      </c>
      <c r="E619" s="7" t="str">
        <f t="array" ref="E619">INDEX('raw data'!A:A,B619-2,1)</f>
        <v>Charilaou Trikoupi IV,</v>
      </c>
      <c r="F619" s="6" t="str">
        <f t="array" ref="F619">INDEX('raw data'!A:A,B619-1,1)</f>
        <v>Historic Center</v>
      </c>
      <c r="G619" s="6" t="str">
        <f t="array" ref="G619">INDEX('raw data'!A:A,B619+6,1)</f>
        <v>55 m²</v>
      </c>
      <c r="H619" s="25">
        <f ca="1">IFERROR(__xludf.DUMMYFUNCTION("split(G627,"" "")"),55)</f>
        <v>55</v>
      </c>
      <c r="I619" s="6" t="str">
        <f ca="1">IFERROR(__xludf.DUMMYFUNCTION("""COMPUTED_VALUE"""),"m²")</f>
        <v>m²</v>
      </c>
      <c r="J619" s="6">
        <f t="array" ref="J619">INDEX('raw data'!A:A,B619+4,1)</f>
        <v>1</v>
      </c>
      <c r="K619" s="25">
        <f t="array" ref="K619">INDEX('raw data'!A:A,B619+2,1)</f>
        <v>1</v>
      </c>
      <c r="L619" s="6" t="str">
        <f t="array" ref="L619">INDEX('raw data'!A:A,B619-1,1)</f>
        <v>Historic Center</v>
      </c>
      <c r="M619" s="9">
        <f t="shared" ca="1" si="0"/>
        <v>14</v>
      </c>
      <c r="N619" s="6" t="str">
        <f t="shared" si="1"/>
        <v>Charilaou Trikoupi IV, Historic Center, Athens</v>
      </c>
      <c r="O619" s="6" t="str">
        <f t="array" ref="O619">INDEX('raw data'!A:A,B619+12,1)</f>
        <v>Available 16 May 2025</v>
      </c>
      <c r="P619" s="17">
        <v>45793</v>
      </c>
      <c r="Q619">
        <f>_xlfn.XLOOKUP(A619, locations!A:A, locations!F:F, "NULL")</f>
        <v>37.983809600000001</v>
      </c>
      <c r="R619">
        <f>_xlfn.XLOOKUP(A619, locations!A:A, locations!G:G, "Not found")</f>
        <v>23.727538800000001</v>
      </c>
    </row>
    <row r="620" spans="1:18" ht="13">
      <c r="A620" s="11" t="s">
        <v>3692</v>
      </c>
      <c r="B620" s="11">
        <f>MATCH(A620,'raw data'!A:A,0)</f>
        <v>14416</v>
      </c>
      <c r="C620" s="21">
        <f t="array" ref="C620">INDEX('raw data'!A:A,B620+8,1)</f>
        <v>1570</v>
      </c>
      <c r="D620" s="7" t="str">
        <f t="array" ref="D620">INDEX('raw data'!A:A,B620+11,1)</f>
        <v>excl. utilities</v>
      </c>
      <c r="E620" s="7" t="str">
        <f t="array" ref="E620">INDEX('raw data'!A:A,B620-2,1)</f>
        <v>Dimitriou Ralli,</v>
      </c>
      <c r="F620" s="6" t="str">
        <f t="array" ref="F620">INDEX('raw data'!A:A,B620-1,1)</f>
        <v>Agia Paraskevi</v>
      </c>
      <c r="G620" s="6" t="str">
        <f t="array" ref="G620">INDEX('raw data'!A:A,B620+6,1)</f>
        <v>135 m²</v>
      </c>
      <c r="H620" s="25">
        <f ca="1">IFERROR(__xludf.DUMMYFUNCTION("split(G628,"" "")"),135)</f>
        <v>135</v>
      </c>
      <c r="I620" s="6" t="str">
        <f ca="1">IFERROR(__xludf.DUMMYFUNCTION("""COMPUTED_VALUE"""),"m²")</f>
        <v>m²</v>
      </c>
      <c r="J620" s="6">
        <f t="array" ref="J620">INDEX('raw data'!A:A,B620+4,1)</f>
        <v>2</v>
      </c>
      <c r="K620" s="25">
        <f t="array" ref="K620">INDEX('raw data'!A:A,B620+2,1)</f>
        <v>3</v>
      </c>
      <c r="L620" s="6" t="str">
        <f t="array" ref="L620">INDEX('raw data'!A:A,B620-1,1)</f>
        <v>Agia Paraskevi</v>
      </c>
      <c r="M620" s="9">
        <f t="shared" ca="1" si="0"/>
        <v>11.62962962962963</v>
      </c>
      <c r="N620" s="6" t="str">
        <f t="shared" si="1"/>
        <v>Dimitriou Ralli, Agia Paraskevi, Athens</v>
      </c>
      <c r="O620" s="6" t="str">
        <f t="array" ref="O620">INDEX('raw data'!A:A,B620+12,1)</f>
        <v>Available 16 May 2025</v>
      </c>
      <c r="P620" s="17">
        <v>45793</v>
      </c>
      <c r="Q620">
        <f>_xlfn.XLOOKUP(A620, locations!A:A, locations!F:F, "NULL")</f>
        <v>38.006440400000002</v>
      </c>
      <c r="R620">
        <f>_xlfn.XLOOKUP(A620, locations!A:A, locations!G:G, "Not found")</f>
        <v>23.830677399999999</v>
      </c>
    </row>
    <row r="621" spans="1:18" ht="13">
      <c r="A621" s="11" t="s">
        <v>1827</v>
      </c>
      <c r="B621" s="11">
        <f>MATCH(A621,'raw data'!A:A,0)</f>
        <v>14399</v>
      </c>
      <c r="C621" s="21">
        <f t="array" ref="C621">INDEX('raw data'!A:A,B621+8,1)</f>
        <v>1580</v>
      </c>
      <c r="D621" s="7" t="str">
        <f t="array" ref="D621">INDEX('raw data'!A:A,B621+11,1)</f>
        <v>excl. utilities</v>
      </c>
      <c r="E621" s="7" t="str">
        <f t="array" ref="E621">INDEX('raw data'!A:A,B621-2,1)</f>
        <v>Omirou IV,</v>
      </c>
      <c r="F621" s="6" t="str">
        <f t="array" ref="F621">INDEX('raw data'!A:A,B621-1,1)</f>
        <v>Nea Smyrni</v>
      </c>
      <c r="G621" s="6" t="str">
        <f t="array" ref="G621">INDEX('raw data'!A:A,B621+6,1)</f>
        <v>105 m²</v>
      </c>
      <c r="H621" s="25">
        <f ca="1">IFERROR(__xludf.DUMMYFUNCTION("split(G629,"" "")"),105)</f>
        <v>105</v>
      </c>
      <c r="I621" s="6" t="str">
        <f ca="1">IFERROR(__xludf.DUMMYFUNCTION("""COMPUTED_VALUE"""),"m²")</f>
        <v>m²</v>
      </c>
      <c r="J621" s="6" t="str">
        <f t="array" ref="J621">INDEX('raw data'!A:A,B621+4,1)</f>
        <v>1, 1 WC</v>
      </c>
      <c r="K621" s="25">
        <f t="array" ref="K621">INDEX('raw data'!A:A,B621+2,1)</f>
        <v>2</v>
      </c>
      <c r="L621" s="6" t="str">
        <f t="array" ref="L621">INDEX('raw data'!A:A,B621-1,1)</f>
        <v>Nea Smyrni</v>
      </c>
      <c r="M621" s="9">
        <f t="shared" ca="1" si="0"/>
        <v>15.047619047619047</v>
      </c>
      <c r="N621" s="6" t="str">
        <f t="shared" si="1"/>
        <v>Omirou IV, Nea Smyrni, Athens</v>
      </c>
      <c r="O621" s="6" t="str">
        <f t="array" ref="O621">INDEX('raw data'!A:A,B621+12,1)</f>
        <v>Available 16 May 2025</v>
      </c>
      <c r="P621" s="17">
        <v>45793</v>
      </c>
      <c r="Q621">
        <f>_xlfn.XLOOKUP(A621, locations!A:A, locations!F:F, "NULL")</f>
        <v>37.9468101</v>
      </c>
      <c r="R621">
        <f>_xlfn.XLOOKUP(A621, locations!A:A, locations!G:G, "Not found")</f>
        <v>23.7089842</v>
      </c>
    </row>
    <row r="622" spans="1:18" ht="13">
      <c r="A622" s="11" t="s">
        <v>461</v>
      </c>
      <c r="B622" s="11">
        <f>MATCH(A622,'raw data'!A:A,0)</f>
        <v>11212</v>
      </c>
      <c r="C622" s="21">
        <f t="array" ref="C622">INDEX('raw data'!A:A,B622+8,1)</f>
        <v>760</v>
      </c>
      <c r="D622" s="7" t="str">
        <f t="array" ref="D622">INDEX('raw data'!A:A,B622+11,1)</f>
        <v>excl. utilities</v>
      </c>
      <c r="E622" s="7" t="str">
        <f t="array" ref="E622">INDEX('raw data'!A:A,B622-2,1)</f>
        <v>Vatatzi,</v>
      </c>
      <c r="F622" s="6" t="str">
        <f t="array" ref="F622">INDEX('raw data'!A:A,B622-1,1)</f>
        <v>Historic Center</v>
      </c>
      <c r="G622" s="6" t="str">
        <f t="array" ref="G622">INDEX('raw data'!A:A,B622+6,1)</f>
        <v>51 m²</v>
      </c>
      <c r="H622" s="25">
        <f ca="1">IFERROR(__xludf.DUMMYFUNCTION("split(G630,"" "")"),51)</f>
        <v>51</v>
      </c>
      <c r="I622" s="6" t="str">
        <f ca="1">IFERROR(__xludf.DUMMYFUNCTION("""COMPUTED_VALUE"""),"m²")</f>
        <v>m²</v>
      </c>
      <c r="J622" s="6">
        <f t="array" ref="J622">INDEX('raw data'!A:A,B622+4,1)</f>
        <v>1</v>
      </c>
      <c r="K622" s="25">
        <f t="array" ref="K622">INDEX('raw data'!A:A,B622+2,1)</f>
        <v>1</v>
      </c>
      <c r="L622" s="6" t="str">
        <f t="array" ref="L622">INDEX('raw data'!A:A,B622-1,1)</f>
        <v>Historic Center</v>
      </c>
      <c r="M622" s="9">
        <f t="shared" ca="1" si="0"/>
        <v>14.901960784313726</v>
      </c>
      <c r="N622" s="6" t="str">
        <f t="shared" si="1"/>
        <v>Vatatzi, Historic Center, Athens</v>
      </c>
      <c r="O622" s="6" t="str">
        <f t="array" ref="O622">INDEX('raw data'!A:A,B622+12,1)</f>
        <v>Available 16 Mar 2025</v>
      </c>
      <c r="P622" s="17">
        <v>45732</v>
      </c>
      <c r="Q622">
        <f>_xlfn.XLOOKUP(A622, locations!A:A, locations!F:F, "NULL")</f>
        <v>37.983809600000001</v>
      </c>
      <c r="R622">
        <f>_xlfn.XLOOKUP(A622, locations!A:A, locations!G:G, "Not found")</f>
        <v>23.727538800000001</v>
      </c>
    </row>
    <row r="623" spans="1:18" ht="13">
      <c r="A623" s="11" t="s">
        <v>1830</v>
      </c>
      <c r="B623" s="11">
        <f>MATCH(A623,'raw data'!A:A,0)</f>
        <v>11245</v>
      </c>
      <c r="C623" s="21">
        <f t="array" ref="C623">INDEX('raw data'!A:A,B623+8,1)</f>
        <v>1190</v>
      </c>
      <c r="D623" s="7" t="str">
        <f t="array" ref="D623">INDEX('raw data'!A:A,B623+11,1)</f>
        <v>excl. utilities</v>
      </c>
      <c r="E623" s="7" t="str">
        <f t="array" ref="E623">INDEX('raw data'!A:A,B623-2,1)</f>
        <v>Feidiou Ι,</v>
      </c>
      <c r="F623" s="6" t="str">
        <f t="array" ref="F623">INDEX('raw data'!A:A,B623-1,1)</f>
        <v>Melissia</v>
      </c>
      <c r="G623" s="6" t="str">
        <f t="array" ref="G623">INDEX('raw data'!A:A,B623+6,1)</f>
        <v>85 m²</v>
      </c>
      <c r="H623" s="25">
        <f ca="1">IFERROR(__xludf.DUMMYFUNCTION("split(G631,"" "")"),85)</f>
        <v>85</v>
      </c>
      <c r="I623" s="6" t="str">
        <f ca="1">IFERROR(__xludf.DUMMYFUNCTION("""COMPUTED_VALUE"""),"m²")</f>
        <v>m²</v>
      </c>
      <c r="J623" s="6">
        <f t="array" ref="J623">INDEX('raw data'!A:A,B623+4,1)</f>
        <v>1</v>
      </c>
      <c r="K623" s="25">
        <f t="array" ref="K623">INDEX('raw data'!A:A,B623+2,1)</f>
        <v>2</v>
      </c>
      <c r="L623" s="6" t="str">
        <f t="array" ref="L623">INDEX('raw data'!A:A,B623-1,1)</f>
        <v>Melissia</v>
      </c>
      <c r="M623" s="9">
        <f t="shared" ca="1" si="0"/>
        <v>14</v>
      </c>
      <c r="N623" s="6" t="str">
        <f t="shared" si="1"/>
        <v>Feidiou Ι, Melissia, Athens</v>
      </c>
      <c r="O623" s="6" t="str">
        <f t="array" ref="O623">INDEX('raw data'!A:A,B623+12,1)</f>
        <v>Available 16 Mar 2025</v>
      </c>
      <c r="P623" s="17">
        <v>45732</v>
      </c>
      <c r="Q623">
        <f>_xlfn.XLOOKUP(A623, locations!A:A, locations!F:F, "NULL")</f>
        <v>38.065873500000002</v>
      </c>
      <c r="R623">
        <f>_xlfn.XLOOKUP(A623, locations!A:A, locations!G:G, "Not found")</f>
        <v>23.835225900000001</v>
      </c>
    </row>
    <row r="624" spans="1:18" ht="13">
      <c r="A624" s="11" t="s">
        <v>1833</v>
      </c>
      <c r="B624" s="11">
        <f>MATCH(A624,'raw data'!A:A,0)</f>
        <v>11262</v>
      </c>
      <c r="C624" s="21">
        <f t="array" ref="C624">INDEX('raw data'!A:A,B624+8,1)</f>
        <v>1360</v>
      </c>
      <c r="D624" s="7" t="str">
        <f t="array" ref="D624">INDEX('raw data'!A:A,B624+11,1)</f>
        <v>excl. utilities</v>
      </c>
      <c r="E624" s="7" t="str">
        <f t="array" ref="E624">INDEX('raw data'!A:A,B624-2,1)</f>
        <v>Parnassou I,</v>
      </c>
      <c r="F624" s="6" t="str">
        <f t="array" ref="F624">INDEX('raw data'!A:A,B624-1,1)</f>
        <v>Chalandri</v>
      </c>
      <c r="G624" s="6" t="str">
        <f t="array" ref="G624">INDEX('raw data'!A:A,B624+6,1)</f>
        <v>100 m²</v>
      </c>
      <c r="H624" s="25">
        <f ca="1">IFERROR(__xludf.DUMMYFUNCTION("split(G632,"" "")"),100)</f>
        <v>100</v>
      </c>
      <c r="I624" s="6" t="str">
        <f ca="1">IFERROR(__xludf.DUMMYFUNCTION("""COMPUTED_VALUE"""),"m²")</f>
        <v>m²</v>
      </c>
      <c r="J624" s="6">
        <f t="array" ref="J624">INDEX('raw data'!A:A,B624+4,1)</f>
        <v>2</v>
      </c>
      <c r="K624" s="25">
        <f t="array" ref="K624">INDEX('raw data'!A:A,B624+2,1)</f>
        <v>2</v>
      </c>
      <c r="L624" s="6" t="str">
        <f t="array" ref="L624">INDEX('raw data'!A:A,B624-1,1)</f>
        <v>Chalandri</v>
      </c>
      <c r="M624" s="9">
        <f t="shared" ca="1" si="0"/>
        <v>13.6</v>
      </c>
      <c r="N624" s="6" t="str">
        <f t="shared" si="1"/>
        <v>Parnassou I, Chalandri, Athens</v>
      </c>
      <c r="O624" s="6" t="str">
        <f t="array" ref="O624">INDEX('raw data'!A:A,B624+12,1)</f>
        <v>Available 16 Mar 2025</v>
      </c>
      <c r="P624" s="17">
        <v>45732</v>
      </c>
      <c r="Q624">
        <f>_xlfn.XLOOKUP(A624, locations!A:A, locations!F:F, "NULL")</f>
        <v>38.025914</v>
      </c>
      <c r="R624">
        <f>_xlfn.XLOOKUP(A624, locations!A:A, locations!G:G, "Not found")</f>
        <v>23.824596499999998</v>
      </c>
    </row>
    <row r="625" spans="1:18" ht="13">
      <c r="A625" s="11" t="s">
        <v>1836</v>
      </c>
      <c r="B625" s="11">
        <f>MATCH(A625,'raw data'!A:A,0)</f>
        <v>11279</v>
      </c>
      <c r="C625" s="21">
        <f t="array" ref="C625">INDEX('raw data'!A:A,B625+8,1)</f>
        <v>1740</v>
      </c>
      <c r="D625" s="7" t="str">
        <f t="array" ref="D625">INDEX('raw data'!A:A,B625+11,1)</f>
        <v>excl. utilities</v>
      </c>
      <c r="E625" s="7" t="str">
        <f t="array" ref="E625">INDEX('raw data'!A:A,B625-2,1)</f>
        <v>Parou I,</v>
      </c>
      <c r="F625" s="6" t="str">
        <f t="array" ref="F625">INDEX('raw data'!A:A,B625-1,1)</f>
        <v>Kifisia</v>
      </c>
      <c r="G625" s="6" t="str">
        <f t="array" ref="G625">INDEX('raw data'!A:A,B625+6,1)</f>
        <v>105 m²</v>
      </c>
      <c r="H625" s="25">
        <f ca="1">IFERROR(__xludf.DUMMYFUNCTION("split(G633,"" "")"),105)</f>
        <v>105</v>
      </c>
      <c r="I625" s="6" t="str">
        <f ca="1">IFERROR(__xludf.DUMMYFUNCTION("""COMPUTED_VALUE"""),"m²")</f>
        <v>m²</v>
      </c>
      <c r="J625" s="6" t="str">
        <f t="array" ref="J625">INDEX('raw data'!A:A,B625+4,1)</f>
        <v>1, 1 WC</v>
      </c>
      <c r="K625" s="25">
        <f t="array" ref="K625">INDEX('raw data'!A:A,B625+2,1)</f>
        <v>2</v>
      </c>
      <c r="L625" s="6" t="str">
        <f t="array" ref="L625">INDEX('raw data'!A:A,B625-1,1)</f>
        <v>Kifisia</v>
      </c>
      <c r="M625" s="9">
        <f t="shared" ca="1" si="0"/>
        <v>16.571428571428573</v>
      </c>
      <c r="N625" s="6" t="str">
        <f t="shared" si="1"/>
        <v>Parou I, Kifisia, Athens</v>
      </c>
      <c r="O625" s="6" t="str">
        <f t="array" ref="O625">INDEX('raw data'!A:A,B625+12,1)</f>
        <v>Available 16 Mar 2025</v>
      </c>
      <c r="P625" s="17">
        <v>45732</v>
      </c>
      <c r="Q625">
        <f>_xlfn.XLOOKUP(A625, locations!A:A, locations!F:F, "NULL")</f>
        <v>38.068641100000001</v>
      </c>
      <c r="R625">
        <f>_xlfn.XLOOKUP(A625, locations!A:A, locations!G:G, "Not found")</f>
        <v>23.818636999999999</v>
      </c>
    </row>
    <row r="626" spans="1:18" ht="13">
      <c r="A626" s="11" t="s">
        <v>3695</v>
      </c>
      <c r="B626" s="11">
        <f>MATCH(A626,'raw data'!A:A,0)</f>
        <v>11296</v>
      </c>
      <c r="C626" s="21">
        <f t="array" ref="C626">INDEX('raw data'!A:A,B626+8,1)</f>
        <v>1830</v>
      </c>
      <c r="D626" s="7" t="str">
        <f t="array" ref="D626">INDEX('raw data'!A:A,B626+11,1)</f>
        <v>excl. utilities</v>
      </c>
      <c r="E626" s="7" t="str">
        <f t="array" ref="E626">INDEX('raw data'!A:A,B626-2,1)</f>
        <v>Papadiamantopoulou,</v>
      </c>
      <c r="F626" s="6" t="str">
        <f t="array" ref="F626">INDEX('raw data'!A:A,B626-1,1)</f>
        <v>Vasilissis Sofias Avenue</v>
      </c>
      <c r="G626" s="6" t="str">
        <f t="array" ref="G626">INDEX('raw data'!A:A,B626+6,1)</f>
        <v>110 m²</v>
      </c>
      <c r="H626" s="25">
        <f ca="1">IFERROR(__xludf.DUMMYFUNCTION("split(G634,"" "")"),110)</f>
        <v>110</v>
      </c>
      <c r="I626" s="6" t="str">
        <f ca="1">IFERROR(__xludf.DUMMYFUNCTION("""COMPUTED_VALUE"""),"m²")</f>
        <v>m²</v>
      </c>
      <c r="J626" s="6">
        <f t="array" ref="J626">INDEX('raw data'!A:A,B626+4,1)</f>
        <v>3</v>
      </c>
      <c r="K626" s="25">
        <f t="array" ref="K626">INDEX('raw data'!A:A,B626+2,1)</f>
        <v>3</v>
      </c>
      <c r="L626" s="6" t="str">
        <f t="array" ref="L626">INDEX('raw data'!A:A,B626-1,1)</f>
        <v>Vasilissis Sofias Avenue</v>
      </c>
      <c r="M626" s="9">
        <f t="shared" ca="1" si="0"/>
        <v>16.636363636363637</v>
      </c>
      <c r="N626" s="6" t="str">
        <f t="shared" si="1"/>
        <v>Papadiamantopoulou, Vasilissis Sofias Avenue, Athens</v>
      </c>
      <c r="O626" s="6" t="str">
        <f t="array" ref="O626">INDEX('raw data'!A:A,B626+12,1)</f>
        <v>Available 16 Mar 2025</v>
      </c>
      <c r="P626" s="17">
        <v>45732</v>
      </c>
      <c r="Q626">
        <f>_xlfn.XLOOKUP(A626, locations!A:A, locations!F:F, "NULL")</f>
        <v>37.978146299999999</v>
      </c>
      <c r="R626">
        <f>_xlfn.XLOOKUP(A626, locations!A:A, locations!G:G, "Not found")</f>
        <v>23.7521007</v>
      </c>
    </row>
    <row r="627" spans="1:18" ht="13">
      <c r="A627" s="11" t="s">
        <v>1839</v>
      </c>
      <c r="B627" s="11">
        <f>MATCH(A627,'raw data'!A:A,0)</f>
        <v>11313</v>
      </c>
      <c r="C627" s="21">
        <f t="array" ref="C627">INDEX('raw data'!A:A,B627+8,1)</f>
        <v>1970</v>
      </c>
      <c r="D627" s="7" t="str">
        <f t="array" ref="D627">INDEX('raw data'!A:A,B627+11,1)</f>
        <v>excl. utilities</v>
      </c>
      <c r="E627" s="7" t="str">
        <f t="array" ref="E627">INDEX('raw data'!A:A,B627-2,1)</f>
        <v>Fokilidou,</v>
      </c>
      <c r="F627" s="6" t="str">
        <f t="array" ref="F627">INDEX('raw data'!A:A,B627-1,1)</f>
        <v>Kolonaki</v>
      </c>
      <c r="G627" s="6" t="str">
        <f t="array" ref="G627">INDEX('raw data'!A:A,B627+6,1)</f>
        <v>100 m²</v>
      </c>
      <c r="H627" s="25">
        <f ca="1">IFERROR(__xludf.DUMMYFUNCTION("split(G635,"" "")"),100)</f>
        <v>100</v>
      </c>
      <c r="I627" s="6" t="str">
        <f ca="1">IFERROR(__xludf.DUMMYFUNCTION("""COMPUTED_VALUE"""),"m²")</f>
        <v>m²</v>
      </c>
      <c r="J627" s="6">
        <f t="array" ref="J627">INDEX('raw data'!A:A,B627+4,1)</f>
        <v>2</v>
      </c>
      <c r="K627" s="25">
        <f t="array" ref="K627">INDEX('raw data'!A:A,B627+2,1)</f>
        <v>2</v>
      </c>
      <c r="L627" s="6" t="str">
        <f t="array" ref="L627">INDEX('raw data'!A:A,B627-1,1)</f>
        <v>Kolonaki</v>
      </c>
      <c r="M627" s="9">
        <f t="shared" ca="1" si="0"/>
        <v>19.7</v>
      </c>
      <c r="N627" s="6" t="str">
        <f t="shared" si="1"/>
        <v>Fokilidou, Kolonaki, Athens</v>
      </c>
      <c r="O627" s="6" t="str">
        <f t="array" ref="O627">INDEX('raw data'!A:A,B627+12,1)</f>
        <v>Available 16 Mar 2025</v>
      </c>
      <c r="P627" s="17">
        <v>45732</v>
      </c>
      <c r="Q627">
        <f>_xlfn.XLOOKUP(A627, locations!A:A, locations!F:F, "NULL")</f>
        <v>37.979504200000001</v>
      </c>
      <c r="R627">
        <f>_xlfn.XLOOKUP(A627, locations!A:A, locations!G:G, "Not found")</f>
        <v>23.740592800000002</v>
      </c>
    </row>
    <row r="628" spans="1:18" ht="13">
      <c r="A628" s="11" t="s">
        <v>1842</v>
      </c>
      <c r="B628" s="11">
        <f>MATCH(A628,'raw data'!A:A,0)</f>
        <v>17807</v>
      </c>
      <c r="C628" s="21">
        <f t="array" ref="C628">INDEX('raw data'!A:A,B628+8,1)</f>
        <v>1080</v>
      </c>
      <c r="D628" s="7" t="str">
        <f t="array" ref="D628">INDEX('raw data'!A:A,B628+11,1)</f>
        <v>excl. utilities</v>
      </c>
      <c r="E628" s="7" t="str">
        <f t="array" ref="E628">INDEX('raw data'!A:A,B628-2,1)</f>
        <v>Dionisiou Eginitou II,</v>
      </c>
      <c r="F628" s="6" t="str">
        <f t="array" ref="F628">INDEX('raw data'!A:A,B628-1,1)</f>
        <v>Vasilissis Sofias Avenue</v>
      </c>
      <c r="G628" s="6" t="str">
        <f t="array" ref="G628">INDEX('raw data'!A:A,B628+6,1)</f>
        <v>70 m²</v>
      </c>
      <c r="H628" s="25">
        <f ca="1">IFERROR(__xludf.DUMMYFUNCTION("split(G636,"" "")"),70)</f>
        <v>70</v>
      </c>
      <c r="I628" s="6" t="str">
        <f ca="1">IFERROR(__xludf.DUMMYFUNCTION("""COMPUTED_VALUE"""),"m²")</f>
        <v>m²</v>
      </c>
      <c r="J628" s="6">
        <f t="array" ref="J628">INDEX('raw data'!A:A,B628+4,1)</f>
        <v>1</v>
      </c>
      <c r="K628" s="25">
        <f t="array" ref="K628">INDEX('raw data'!A:A,B628+2,1)</f>
        <v>2</v>
      </c>
      <c r="L628" s="6" t="str">
        <f t="array" ref="L628">INDEX('raw data'!A:A,B628-1,1)</f>
        <v>Vasilissis Sofias Avenue</v>
      </c>
      <c r="M628" s="9">
        <f t="shared" ca="1" si="0"/>
        <v>15.428571428571429</v>
      </c>
      <c r="N628" s="6" t="str">
        <f t="shared" si="1"/>
        <v>Dionisiou Eginitou II, Vasilissis Sofias Avenue, Athens</v>
      </c>
      <c r="O628" s="6" t="str">
        <f t="array" ref="O628">INDEX('raw data'!A:A,B628+12,1)</f>
        <v>Available 16 Jul 2025</v>
      </c>
      <c r="P628" s="17">
        <v>45854</v>
      </c>
      <c r="Q628">
        <f>_xlfn.XLOOKUP(A628, locations!A:A, locations!F:F, "NULL")</f>
        <v>37.977495500000003</v>
      </c>
      <c r="R628">
        <f>_xlfn.XLOOKUP(A628, locations!A:A, locations!G:G, "Not found")</f>
        <v>23.756073000000001</v>
      </c>
    </row>
    <row r="629" spans="1:18" ht="13">
      <c r="A629" s="11" t="s">
        <v>1845</v>
      </c>
      <c r="B629" s="11">
        <f>MATCH(A629,'raw data'!A:A,0)</f>
        <v>17824</v>
      </c>
      <c r="C629" s="21">
        <f t="array" ref="C629">INDEX('raw data'!A:A,B629+8,1)</f>
        <v>1330</v>
      </c>
      <c r="D629" s="7" t="str">
        <f t="array" ref="D629">INDEX('raw data'!A:A,B629+11,1)</f>
        <v>excl. utilities</v>
      </c>
      <c r="E629" s="7" t="str">
        <f t="array" ref="E629">INDEX('raw data'!A:A,B629-2,1)</f>
        <v>Ipsilantou VII,</v>
      </c>
      <c r="F629" s="6" t="str">
        <f t="array" ref="F629">INDEX('raw data'!A:A,B629-1,1)</f>
        <v>Kifisia</v>
      </c>
      <c r="G629" s="6" t="str">
        <f t="array" ref="G629">INDEX('raw data'!A:A,B629+6,1)</f>
        <v>110 m²</v>
      </c>
      <c r="H629" s="25">
        <f ca="1">IFERROR(__xludf.DUMMYFUNCTION("split(G637,"" "")"),110)</f>
        <v>110</v>
      </c>
      <c r="I629" s="6" t="str">
        <f ca="1">IFERROR(__xludf.DUMMYFUNCTION("""COMPUTED_VALUE"""),"m²")</f>
        <v>m²</v>
      </c>
      <c r="J629" s="6" t="str">
        <f t="array" ref="J629">INDEX('raw data'!A:A,B629+4,1)</f>
        <v>1, 1 WC</v>
      </c>
      <c r="K629" s="25">
        <f t="array" ref="K629">INDEX('raw data'!A:A,B629+2,1)</f>
        <v>2</v>
      </c>
      <c r="L629" s="6" t="str">
        <f t="array" ref="L629">INDEX('raw data'!A:A,B629-1,1)</f>
        <v>Kifisia</v>
      </c>
      <c r="M629" s="9">
        <f t="shared" ca="1" si="0"/>
        <v>12.090909090909092</v>
      </c>
      <c r="N629" s="6" t="str">
        <f t="shared" si="1"/>
        <v>Ipsilantou VII, Kifisia, Athens</v>
      </c>
      <c r="O629" s="6" t="str">
        <f t="array" ref="O629">INDEX('raw data'!A:A,B629+12,1)</f>
        <v>Available 16 Jul 2025</v>
      </c>
      <c r="P629" s="17">
        <v>45854</v>
      </c>
      <c r="Q629">
        <f>_xlfn.XLOOKUP(A629, locations!A:A, locations!F:F, "NULL")</f>
        <v>37.9769127</v>
      </c>
      <c r="R629">
        <f>_xlfn.XLOOKUP(A629, locations!A:A, locations!G:G, "Not found")</f>
        <v>23.7468045</v>
      </c>
    </row>
    <row r="630" spans="1:18" ht="13">
      <c r="A630" s="11" t="s">
        <v>3698</v>
      </c>
      <c r="B630" s="11">
        <f>MATCH(A630,'raw data'!A:A,0)</f>
        <v>17841</v>
      </c>
      <c r="C630" s="21">
        <f t="array" ref="C630">INDEX('raw data'!A:A,B630+8,1)</f>
        <v>1380</v>
      </c>
      <c r="D630" s="7" t="str">
        <f t="array" ref="D630">INDEX('raw data'!A:A,B630+11,1)</f>
        <v>excl. utilities</v>
      </c>
      <c r="E630" s="7" t="str">
        <f t="array" ref="E630">INDEX('raw data'!A:A,B630-2,1)</f>
        <v>Sarantaporou,</v>
      </c>
      <c r="F630" s="6" t="str">
        <f t="array" ref="F630">INDEX('raw data'!A:A,B630-1,1)</f>
        <v>Chalandri</v>
      </c>
      <c r="G630" s="6" t="str">
        <f t="array" ref="G630">INDEX('raw data'!A:A,B630+6,1)</f>
        <v>105 m²</v>
      </c>
      <c r="H630" s="25">
        <f ca="1">IFERROR(__xludf.DUMMYFUNCTION("split(G638,"" "")"),105)</f>
        <v>105</v>
      </c>
      <c r="I630" s="6" t="str">
        <f ca="1">IFERROR(__xludf.DUMMYFUNCTION("""COMPUTED_VALUE"""),"m²")</f>
        <v>m²</v>
      </c>
      <c r="J630" s="6" t="str">
        <f t="array" ref="J630">INDEX('raw data'!A:A,B630+4,1)</f>
        <v>1, 1 WC</v>
      </c>
      <c r="K630" s="25">
        <f t="array" ref="K630">INDEX('raw data'!A:A,B630+2,1)</f>
        <v>3</v>
      </c>
      <c r="L630" s="6" t="str">
        <f t="array" ref="L630">INDEX('raw data'!A:A,B630-1,1)</f>
        <v>Chalandri</v>
      </c>
      <c r="M630" s="9">
        <f t="shared" ca="1" si="0"/>
        <v>13.142857142857142</v>
      </c>
      <c r="N630" s="6" t="str">
        <f t="shared" si="1"/>
        <v>Sarantaporou, Chalandri, Athens</v>
      </c>
      <c r="O630" s="6" t="str">
        <f t="array" ref="O630">INDEX('raw data'!A:A,B630+12,1)</f>
        <v>Available 16 Jul 2025</v>
      </c>
      <c r="P630" s="17">
        <v>45854</v>
      </c>
      <c r="Q630">
        <f>_xlfn.XLOOKUP(A630, locations!A:A, locations!F:F, "NULL")</f>
        <v>38.013195899999999</v>
      </c>
      <c r="R630">
        <f>_xlfn.XLOOKUP(A630, locations!A:A, locations!G:G, "Not found")</f>
        <v>23.800766599999999</v>
      </c>
    </row>
    <row r="631" spans="1:18" ht="13">
      <c r="A631" s="11" t="s">
        <v>3701</v>
      </c>
      <c r="B631" s="11">
        <f>MATCH(A631,'raw data'!A:A,0)</f>
        <v>17858</v>
      </c>
      <c r="C631" s="21">
        <f t="array" ref="C631">INDEX('raw data'!A:A,B631+8,1)</f>
        <v>1800</v>
      </c>
      <c r="D631" s="7" t="str">
        <f t="array" ref="D631">INDEX('raw data'!A:A,B631+11,1)</f>
        <v>excl. utilities</v>
      </c>
      <c r="E631" s="7" t="str">
        <f t="array" ref="E631">INDEX('raw data'!A:A,B631-2,1)</f>
        <v>Marathonodromou V,</v>
      </c>
      <c r="F631" s="6" t="str">
        <f t="array" ref="F631">INDEX('raw data'!A:A,B631-1,1)</f>
        <v>Psychiko</v>
      </c>
      <c r="G631" s="6" t="str">
        <f t="array" ref="G631">INDEX('raw data'!A:A,B631+6,1)</f>
        <v>110 m²</v>
      </c>
      <c r="H631" s="25">
        <f ca="1">IFERROR(__xludf.DUMMYFUNCTION("split(G639,"" "")"),110)</f>
        <v>110</v>
      </c>
      <c r="I631" s="6" t="str">
        <f ca="1">IFERROR(__xludf.DUMMYFUNCTION("""COMPUTED_VALUE"""),"m²")</f>
        <v>m²</v>
      </c>
      <c r="J631" s="6" t="str">
        <f t="array" ref="J631">INDEX('raw data'!A:A,B631+4,1)</f>
        <v>2, 1 WC</v>
      </c>
      <c r="K631" s="25">
        <f t="array" ref="K631">INDEX('raw data'!A:A,B631+2,1)</f>
        <v>3</v>
      </c>
      <c r="L631" s="6" t="str">
        <f t="array" ref="L631">INDEX('raw data'!A:A,B631-1,1)</f>
        <v>Psychiko</v>
      </c>
      <c r="M631" s="9">
        <f t="shared" ca="1" si="0"/>
        <v>16.363636363636363</v>
      </c>
      <c r="N631" s="6" t="str">
        <f t="shared" si="1"/>
        <v>Marathonodromou V, Psychiko, Athens</v>
      </c>
      <c r="O631" s="6" t="str">
        <f t="array" ref="O631">INDEX('raw data'!A:A,B631+12,1)</f>
        <v>Available 16 Jul 2025</v>
      </c>
      <c r="P631" s="17">
        <v>45854</v>
      </c>
      <c r="Q631">
        <f>_xlfn.XLOOKUP(A631, locations!A:A, locations!F:F, "NULL")</f>
        <v>38.0026461</v>
      </c>
      <c r="R631">
        <f>_xlfn.XLOOKUP(A631, locations!A:A, locations!G:G, "Not found")</f>
        <v>23.773604500000001</v>
      </c>
    </row>
    <row r="632" spans="1:18" ht="13">
      <c r="A632" s="11" t="s">
        <v>464</v>
      </c>
      <c r="B632" s="11">
        <f>MATCH(A632,'raw data'!A:A,0)</f>
        <v>7341</v>
      </c>
      <c r="C632" s="21">
        <f t="array" ref="C632">INDEX('raw data'!A:A,B632+8,1)</f>
        <v>780</v>
      </c>
      <c r="D632" s="7" t="str">
        <f t="array" ref="D632">INDEX('raw data'!A:A,B632+11,1)</f>
        <v>excl. utilities</v>
      </c>
      <c r="E632" s="7" t="str">
        <f t="array" ref="E632">INDEX('raw data'!A:A,B632-2,1)</f>
        <v>Dimitressa IV,</v>
      </c>
      <c r="F632" s="6" t="str">
        <f t="array" ref="F632">INDEX('raw data'!A:A,B632-1,1)</f>
        <v>Vasilissis Sofias Avenue</v>
      </c>
      <c r="G632" s="6" t="str">
        <f t="array" ref="G632">INDEX('raw data'!A:A,B632+6,1)</f>
        <v>50 m²</v>
      </c>
      <c r="H632" s="25">
        <f ca="1">IFERROR(__xludf.DUMMYFUNCTION("split(G640,"" "")"),50)</f>
        <v>50</v>
      </c>
      <c r="I632" s="6" t="str">
        <f ca="1">IFERROR(__xludf.DUMMYFUNCTION("""COMPUTED_VALUE"""),"m²")</f>
        <v>m²</v>
      </c>
      <c r="J632" s="6">
        <f t="array" ref="J632">INDEX('raw data'!A:A,B632+4,1)</f>
        <v>1</v>
      </c>
      <c r="K632" s="25">
        <f t="array" ref="K632">INDEX('raw data'!A:A,B632+2,1)</f>
        <v>1</v>
      </c>
      <c r="L632" s="6" t="str">
        <f t="array" ref="L632">INDEX('raw data'!A:A,B632-1,1)</f>
        <v>Vasilissis Sofias Avenue</v>
      </c>
      <c r="M632" s="9">
        <f t="shared" ca="1" si="0"/>
        <v>15.6</v>
      </c>
      <c r="N632" s="6" t="str">
        <f t="shared" si="1"/>
        <v>Dimitressa IV, Vasilissis Sofias Avenue, Athens</v>
      </c>
      <c r="O632" s="6" t="str">
        <f t="array" ref="O632">INDEX('raw data'!A:A,B632+12,1)</f>
        <v>Available 16 Jan 2025</v>
      </c>
      <c r="P632" s="17">
        <v>45673</v>
      </c>
      <c r="Q632">
        <f>_xlfn.XLOOKUP(A632, locations!A:A, locations!F:F, "NULL")</f>
        <v>37.975368799999998</v>
      </c>
      <c r="R632">
        <f>_xlfn.XLOOKUP(A632, locations!A:A, locations!G:G, "Not found")</f>
        <v>23.742497499999999</v>
      </c>
    </row>
    <row r="633" spans="1:18" ht="13">
      <c r="A633" s="11" t="s">
        <v>467</v>
      </c>
      <c r="B633" s="11">
        <f>MATCH(A633,'raw data'!A:A,0)</f>
        <v>7324</v>
      </c>
      <c r="C633" s="21">
        <f t="array" ref="C633">INDEX('raw data'!A:A,B633+8,1)</f>
        <v>800</v>
      </c>
      <c r="D633" s="7" t="str">
        <f t="array" ref="D633">INDEX('raw data'!A:A,B633+11,1)</f>
        <v>excl. utilities</v>
      </c>
      <c r="E633" s="7" t="str">
        <f t="array" ref="E633">INDEX('raw data'!A:A,B633-2,1)</f>
        <v>Themistokleous IV,</v>
      </c>
      <c r="F633" s="6" t="str">
        <f t="array" ref="F633">INDEX('raw data'!A:A,B633-1,1)</f>
        <v>Alimos</v>
      </c>
      <c r="G633" s="6" t="str">
        <f t="array" ref="G633">INDEX('raw data'!A:A,B633+6,1)</f>
        <v>45 m²</v>
      </c>
      <c r="H633" s="25">
        <f ca="1">IFERROR(__xludf.DUMMYFUNCTION("split(G641,"" "")"),45)</f>
        <v>45</v>
      </c>
      <c r="I633" s="6" t="str">
        <f ca="1">IFERROR(__xludf.DUMMYFUNCTION("""COMPUTED_VALUE"""),"m²")</f>
        <v>m²</v>
      </c>
      <c r="J633" s="6">
        <f t="array" ref="J633">INDEX('raw data'!A:A,B633+4,1)</f>
        <v>1</v>
      </c>
      <c r="K633" s="25">
        <f t="array" ref="K633">INDEX('raw data'!A:A,B633+2,1)</f>
        <v>1</v>
      </c>
      <c r="L633" s="6" t="str">
        <f t="array" ref="L633">INDEX('raw data'!A:A,B633-1,1)</f>
        <v>Alimos</v>
      </c>
      <c r="M633" s="9">
        <f t="shared" ca="1" si="0"/>
        <v>17.777777777777779</v>
      </c>
      <c r="N633" s="6" t="str">
        <f t="shared" si="1"/>
        <v>Themistokleous IV, Alimos, Athens</v>
      </c>
      <c r="O633" s="6" t="str">
        <f t="array" ref="O633">INDEX('raw data'!A:A,B633+12,1)</f>
        <v>Available 16 Jan 2025</v>
      </c>
      <c r="P633" s="17">
        <v>45673</v>
      </c>
      <c r="Q633">
        <f>_xlfn.XLOOKUP(A633, locations!A:A, locations!F:F, "NULL")</f>
        <v>37.985712300000003</v>
      </c>
      <c r="R633">
        <f>_xlfn.XLOOKUP(A633, locations!A:A, locations!G:G, "Not found")</f>
        <v>23.7335551</v>
      </c>
    </row>
    <row r="634" spans="1:18" ht="13">
      <c r="A634" s="11" t="s">
        <v>1848</v>
      </c>
      <c r="B634" s="11">
        <f>MATCH(A634,'raw data'!A:A,0)</f>
        <v>7358</v>
      </c>
      <c r="C634" s="21">
        <f t="array" ref="C634">INDEX('raw data'!A:A,B634+8,1)</f>
        <v>1240</v>
      </c>
      <c r="D634" s="7" t="str">
        <f t="array" ref="D634">INDEX('raw data'!A:A,B634+11,1)</f>
        <v>excl. utilities</v>
      </c>
      <c r="E634" s="7" t="str">
        <f t="array" ref="E634">INDEX('raw data'!A:A,B634-2,1)</f>
        <v>Kriezi VII,</v>
      </c>
      <c r="F634" s="6" t="str">
        <f t="array" ref="F634">INDEX('raw data'!A:A,B634-1,1)</f>
        <v>Chalandri</v>
      </c>
      <c r="G634" s="6" t="str">
        <f t="array" ref="G634">INDEX('raw data'!A:A,B634+6,1)</f>
        <v>75 m²</v>
      </c>
      <c r="H634" s="25">
        <f ca="1">IFERROR(__xludf.DUMMYFUNCTION("split(G642,"" "")"),75)</f>
        <v>75</v>
      </c>
      <c r="I634" s="6" t="str">
        <f ca="1">IFERROR(__xludf.DUMMYFUNCTION("""COMPUTED_VALUE"""),"m²")</f>
        <v>m²</v>
      </c>
      <c r="J634" s="6">
        <f t="array" ref="J634">INDEX('raw data'!A:A,B634+4,1)</f>
        <v>1</v>
      </c>
      <c r="K634" s="25">
        <f t="array" ref="K634">INDEX('raw data'!A:A,B634+2,1)</f>
        <v>2</v>
      </c>
      <c r="L634" s="6" t="str">
        <f t="array" ref="L634">INDEX('raw data'!A:A,B634-1,1)</f>
        <v>Chalandri</v>
      </c>
      <c r="M634" s="9">
        <f t="shared" ca="1" si="0"/>
        <v>16.533333333333335</v>
      </c>
      <c r="N634" s="6" t="str">
        <f t="shared" si="1"/>
        <v>Kriezi VII, Chalandri, Athens</v>
      </c>
      <c r="O634" s="6" t="str">
        <f t="array" ref="O634">INDEX('raw data'!A:A,B634+12,1)</f>
        <v>Available 16 Jan 2025</v>
      </c>
      <c r="P634" s="17">
        <v>45673</v>
      </c>
      <c r="Q634">
        <f>_xlfn.XLOOKUP(A634, locations!A:A, locations!F:F, "NULL")</f>
        <v>38.0313357</v>
      </c>
      <c r="R634">
        <f>_xlfn.XLOOKUP(A634, locations!A:A, locations!G:G, "Not found")</f>
        <v>23.808622</v>
      </c>
    </row>
    <row r="635" spans="1:18" ht="13">
      <c r="A635" s="11" t="s">
        <v>3704</v>
      </c>
      <c r="B635" s="11">
        <f>MATCH(A635,'raw data'!A:A,0)</f>
        <v>7375</v>
      </c>
      <c r="C635" s="21">
        <f t="array" ref="C635">INDEX('raw data'!A:A,B635+8,1)</f>
        <v>1410</v>
      </c>
      <c r="D635" s="7" t="str">
        <f t="array" ref="D635">INDEX('raw data'!A:A,B635+11,1)</f>
        <v>excl. utilities</v>
      </c>
      <c r="E635" s="7" t="str">
        <f t="array" ref="E635">INDEX('raw data'!A:A,B635-2,1)</f>
        <v>Kleomenous VI,</v>
      </c>
      <c r="F635" s="6" t="str">
        <f t="array" ref="F635">INDEX('raw data'!A:A,B635-1,1)</f>
        <v>Kolonaki</v>
      </c>
      <c r="G635" s="6" t="str">
        <f t="array" ref="G635">INDEX('raw data'!A:A,B635+6,1)</f>
        <v>125 m²</v>
      </c>
      <c r="H635" s="25">
        <f ca="1">IFERROR(__xludf.DUMMYFUNCTION("split(G643,"" "")"),125)</f>
        <v>125</v>
      </c>
      <c r="I635" s="6" t="str">
        <f ca="1">IFERROR(__xludf.DUMMYFUNCTION("""COMPUTED_VALUE"""),"m²")</f>
        <v>m²</v>
      </c>
      <c r="J635" s="6">
        <f t="array" ref="J635">INDEX('raw data'!A:A,B635+4,1)</f>
        <v>2</v>
      </c>
      <c r="K635" s="25">
        <f t="array" ref="K635">INDEX('raw data'!A:A,B635+2,1)</f>
        <v>3</v>
      </c>
      <c r="L635" s="6" t="str">
        <f t="array" ref="L635">INDEX('raw data'!A:A,B635-1,1)</f>
        <v>Kolonaki</v>
      </c>
      <c r="M635" s="9">
        <f t="shared" ca="1" si="0"/>
        <v>11.28</v>
      </c>
      <c r="N635" s="6" t="str">
        <f t="shared" si="1"/>
        <v>Kleomenous VI, Kolonaki, Athens</v>
      </c>
      <c r="O635" s="6" t="str">
        <f t="array" ref="O635">INDEX('raw data'!A:A,B635+12,1)</f>
        <v>Available 16 Jan 2025</v>
      </c>
      <c r="P635" s="17">
        <v>45673</v>
      </c>
      <c r="Q635">
        <f>_xlfn.XLOOKUP(A635, locations!A:A, locations!F:F, "NULL")</f>
        <v>37.979908999999999</v>
      </c>
      <c r="R635">
        <f>_xlfn.XLOOKUP(A635, locations!A:A, locations!G:G, "Not found")</f>
        <v>23.744311199999999</v>
      </c>
    </row>
    <row r="636" spans="1:18" ht="13">
      <c r="A636" s="11" t="s">
        <v>3707</v>
      </c>
      <c r="B636" s="11">
        <f>MATCH(A636,'raw data'!A:A,0)</f>
        <v>7392</v>
      </c>
      <c r="C636" s="21">
        <f t="array" ref="C636">INDEX('raw data'!A:A,B636+8,1)</f>
        <v>1500</v>
      </c>
      <c r="D636" s="7" t="str">
        <f t="array" ref="D636">INDEX('raw data'!A:A,B636+11,1)</f>
        <v>excl. utilities</v>
      </c>
      <c r="E636" s="7" t="str">
        <f t="array" ref="E636">INDEX('raw data'!A:A,B636-2,1)</f>
        <v>Xanthou II,</v>
      </c>
      <c r="F636" s="6" t="str">
        <f t="array" ref="F636">INDEX('raw data'!A:A,B636-1,1)</f>
        <v>Agia Paraskevi</v>
      </c>
      <c r="G636" s="6" t="str">
        <f t="array" ref="G636">INDEX('raw data'!A:A,B636+6,1)</f>
        <v>160 m²</v>
      </c>
      <c r="H636" s="25">
        <f ca="1">IFERROR(__xludf.DUMMYFUNCTION("split(G644,"" "")"),160)</f>
        <v>160</v>
      </c>
      <c r="I636" s="6" t="str">
        <f ca="1">IFERROR(__xludf.DUMMYFUNCTION("""COMPUTED_VALUE"""),"m²")</f>
        <v>m²</v>
      </c>
      <c r="J636" s="6">
        <f t="array" ref="J636">INDEX('raw data'!A:A,B636+4,1)</f>
        <v>2</v>
      </c>
      <c r="K636" s="25">
        <f t="array" ref="K636">INDEX('raw data'!A:A,B636+2,1)</f>
        <v>3</v>
      </c>
      <c r="L636" s="6" t="str">
        <f t="array" ref="L636">INDEX('raw data'!A:A,B636-1,1)</f>
        <v>Agia Paraskevi</v>
      </c>
      <c r="M636" s="9">
        <f t="shared" ca="1" si="0"/>
        <v>9.375</v>
      </c>
      <c r="N636" s="6" t="str">
        <f t="shared" si="1"/>
        <v>Xanthou II, Agia Paraskevi, Athens</v>
      </c>
      <c r="O636" s="6" t="str">
        <f t="array" ref="O636">INDEX('raw data'!A:A,B636+12,1)</f>
        <v>Available 16 Jan 2025</v>
      </c>
      <c r="P636" s="17">
        <v>45673</v>
      </c>
      <c r="Q636">
        <f>_xlfn.XLOOKUP(A636, locations!A:A, locations!F:F, "NULL")</f>
        <v>38.006873599999999</v>
      </c>
      <c r="R636">
        <f>_xlfn.XLOOKUP(A636, locations!A:A, locations!G:G, "Not found")</f>
        <v>23.806608499999999</v>
      </c>
    </row>
    <row r="637" spans="1:18" ht="13">
      <c r="A637" s="11" t="s">
        <v>1851</v>
      </c>
      <c r="B637" s="11">
        <f>MATCH(A637,'raw data'!A:A,0)</f>
        <v>7409</v>
      </c>
      <c r="C637" s="21">
        <f t="array" ref="C637">INDEX('raw data'!A:A,B637+8,1)</f>
        <v>1540</v>
      </c>
      <c r="D637" s="7" t="str">
        <f t="array" ref="D637">INDEX('raw data'!A:A,B637+11,1)</f>
        <v>excl. utilities</v>
      </c>
      <c r="E637" s="7" t="str">
        <f t="array" ref="E637">INDEX('raw data'!A:A,B637-2,1)</f>
        <v>Fokianou I,</v>
      </c>
      <c r="F637" s="6" t="str">
        <f t="array" ref="F637">INDEX('raw data'!A:A,B637-1,1)</f>
        <v>Pangrati</v>
      </c>
      <c r="G637" s="6" t="str">
        <f t="array" ref="G637">INDEX('raw data'!A:A,B637+6,1)</f>
        <v>90 m²</v>
      </c>
      <c r="H637" s="25">
        <f ca="1">IFERROR(__xludf.DUMMYFUNCTION("split(G645,"" "")"),90)</f>
        <v>90</v>
      </c>
      <c r="I637" s="6" t="str">
        <f ca="1">IFERROR(__xludf.DUMMYFUNCTION("""COMPUTED_VALUE"""),"m²")</f>
        <v>m²</v>
      </c>
      <c r="J637" s="6" t="str">
        <f t="array" ref="J637">INDEX('raw data'!A:A,B637+4,1)</f>
        <v>1, 1 WC</v>
      </c>
      <c r="K637" s="25">
        <f t="array" ref="K637">INDEX('raw data'!A:A,B637+2,1)</f>
        <v>2</v>
      </c>
      <c r="L637" s="6" t="str">
        <f t="array" ref="L637">INDEX('raw data'!A:A,B637-1,1)</f>
        <v>Pangrati</v>
      </c>
      <c r="M637" s="9">
        <f t="shared" ca="1" si="0"/>
        <v>17.111111111111111</v>
      </c>
      <c r="N637" s="6" t="str">
        <f t="shared" si="1"/>
        <v>Fokianou I, Pangrati, Athens</v>
      </c>
      <c r="O637" s="6" t="str">
        <f t="array" ref="O637">INDEX('raw data'!A:A,B637+12,1)</f>
        <v>Available 16 Jan 2025</v>
      </c>
      <c r="P637" s="17">
        <v>45673</v>
      </c>
      <c r="Q637">
        <f>_xlfn.XLOOKUP(A637, locations!A:A, locations!F:F, "NULL")</f>
        <v>37.971020899999999</v>
      </c>
      <c r="R637">
        <f>_xlfn.XLOOKUP(A637, locations!A:A, locations!G:G, "Not found")</f>
        <v>23.7422632</v>
      </c>
    </row>
    <row r="638" spans="1:18" ht="13">
      <c r="A638" s="11" t="s">
        <v>3710</v>
      </c>
      <c r="B638" s="11">
        <f>MATCH(A638,'raw data'!A:A,0)</f>
        <v>7426</v>
      </c>
      <c r="C638" s="21">
        <f t="array" ref="C638">INDEX('raw data'!A:A,B638+8,1)</f>
        <v>1540</v>
      </c>
      <c r="D638" s="7" t="str">
        <f t="array" ref="D638">INDEX('raw data'!A:A,B638+11,1)</f>
        <v>excl. utilities</v>
      </c>
      <c r="E638" s="7" t="str">
        <f t="array" ref="E638">INDEX('raw data'!A:A,B638-2,1)</f>
        <v>Etolias,</v>
      </c>
      <c r="F638" s="6" t="str">
        <f t="array" ref="F638">INDEX('raw data'!A:A,B638-1,1)</f>
        <v>Ampelokipoi</v>
      </c>
      <c r="G638" s="6" t="str">
        <f t="array" ref="G638">INDEX('raw data'!A:A,B638+6,1)</f>
        <v>100 m²</v>
      </c>
      <c r="H638" s="25">
        <f ca="1">IFERROR(__xludf.DUMMYFUNCTION("split(G646,"" "")"),100)</f>
        <v>100</v>
      </c>
      <c r="I638" s="6" t="str">
        <f ca="1">IFERROR(__xludf.DUMMYFUNCTION("""COMPUTED_VALUE"""),"m²")</f>
        <v>m²</v>
      </c>
      <c r="J638" s="6">
        <f t="array" ref="J638">INDEX('raw data'!A:A,B638+4,1)</f>
        <v>2</v>
      </c>
      <c r="K638" s="25">
        <f t="array" ref="K638">INDEX('raw data'!A:A,B638+2,1)</f>
        <v>3</v>
      </c>
      <c r="L638" s="6" t="str">
        <f t="array" ref="L638">INDEX('raw data'!A:A,B638-1,1)</f>
        <v>Ampelokipoi</v>
      </c>
      <c r="M638" s="9">
        <f t="shared" ca="1" si="0"/>
        <v>15.4</v>
      </c>
      <c r="N638" s="6" t="str">
        <f t="shared" si="1"/>
        <v>Etolias, Ampelokipoi, Athens</v>
      </c>
      <c r="O638" s="6" t="str">
        <f t="array" ref="O638">INDEX('raw data'!A:A,B638+12,1)</f>
        <v>Available 16 Jan 2025</v>
      </c>
      <c r="P638" s="17">
        <v>45673</v>
      </c>
      <c r="Q638">
        <f>_xlfn.XLOOKUP(A638, locations!A:A, locations!F:F, "NULL")</f>
        <v>37.987431899999997</v>
      </c>
      <c r="R638">
        <f>_xlfn.XLOOKUP(A638, locations!A:A, locations!G:G, "Not found")</f>
        <v>23.762548800000001</v>
      </c>
    </row>
    <row r="639" spans="1:18" ht="13">
      <c r="A639" s="11" t="s">
        <v>4713</v>
      </c>
      <c r="B639" s="11">
        <f>MATCH(A639,'raw data'!A:A,0)</f>
        <v>9597</v>
      </c>
      <c r="C639" s="21">
        <f t="array" ref="C639">INDEX('raw data'!A:A,B639+8,1)</f>
        <v>540</v>
      </c>
      <c r="D639" s="7" t="str">
        <f t="array" ref="D639">INDEX('raw data'!A:A,B639+11,1)</f>
        <v>excl. utilities</v>
      </c>
      <c r="E639" s="7" t="str">
        <f t="array" ref="E639">INDEX('raw data'!A:A,B639-2,1)</f>
        <v>Didotou I,</v>
      </c>
      <c r="F639" s="6" t="str">
        <f t="array" ref="F639">INDEX('raw data'!A:A,B639-1,1)</f>
        <v>Kolonaki</v>
      </c>
      <c r="G639" s="6" t="str">
        <f t="array" ref="G639">INDEX('raw data'!A:A,B639+6,1)</f>
        <v>26 m²</v>
      </c>
      <c r="H639" s="25">
        <f ca="1">IFERROR(__xludf.DUMMYFUNCTION("split(G647,"" "")"),26)</f>
        <v>26</v>
      </c>
      <c r="I639" s="6" t="str">
        <f ca="1">IFERROR(__xludf.DUMMYFUNCTION("""COMPUTED_VALUE"""),"m²")</f>
        <v>m²</v>
      </c>
      <c r="J639" s="6">
        <f t="array" ref="J639">INDEX('raw data'!A:A,B639+4,1)</f>
        <v>1</v>
      </c>
      <c r="K639" s="25" t="str">
        <f t="array" ref="K639">INDEX('raw data'!A:A,B639+2,1)</f>
        <v>Studio</v>
      </c>
      <c r="L639" s="6" t="str">
        <f t="array" ref="L639">INDEX('raw data'!A:A,B639-1,1)</f>
        <v>Kolonaki</v>
      </c>
      <c r="M639" s="9">
        <f t="shared" ca="1" si="0"/>
        <v>20.76923076923077</v>
      </c>
      <c r="N639" s="6" t="str">
        <f t="shared" si="1"/>
        <v>Didotou I, Kolonaki, Athens</v>
      </c>
      <c r="O639" s="6" t="str">
        <f t="array" ref="O639">INDEX('raw data'!A:A,B639+12,1)</f>
        <v>Available 16 Feb 2025</v>
      </c>
      <c r="P639" s="17">
        <v>45704</v>
      </c>
      <c r="Q639">
        <f>_xlfn.XLOOKUP(A639, locations!A:A, locations!F:F, "NULL")</f>
        <v>37.982894600000002</v>
      </c>
      <c r="R639">
        <f>_xlfn.XLOOKUP(A639, locations!A:A, locations!G:G, "Not found")</f>
        <v>23.7370336</v>
      </c>
    </row>
    <row r="640" spans="1:18" ht="13">
      <c r="A640" s="11" t="s">
        <v>1854</v>
      </c>
      <c r="B640" s="11">
        <f>MATCH(A640,'raw data'!A:A,0)</f>
        <v>9614</v>
      </c>
      <c r="C640" s="21">
        <f t="array" ref="C640">INDEX('raw data'!A:A,B640+8,1)</f>
        <v>1160</v>
      </c>
      <c r="D640" s="7" t="str">
        <f t="array" ref="D640">INDEX('raw data'!A:A,B640+11,1)</f>
        <v>excl. utilities</v>
      </c>
      <c r="E640" s="7" t="str">
        <f t="array" ref="E640">INDEX('raw data'!A:A,B640-2,1)</f>
        <v>Neoptolemou,</v>
      </c>
      <c r="F640" s="6" t="str">
        <f t="array" ref="F640">INDEX('raw data'!A:A,B640-1,1)</f>
        <v>Pangrati</v>
      </c>
      <c r="G640" s="6" t="str">
        <f t="array" ref="G640">INDEX('raw data'!A:A,B640+6,1)</f>
        <v>95 m²</v>
      </c>
      <c r="H640" s="25">
        <f ca="1">IFERROR(__xludf.DUMMYFUNCTION("split(G648,"" "")"),95)</f>
        <v>95</v>
      </c>
      <c r="I640" s="6" t="str">
        <f ca="1">IFERROR(__xludf.DUMMYFUNCTION("""COMPUTED_VALUE"""),"m²")</f>
        <v>m²</v>
      </c>
      <c r="J640" s="6" t="str">
        <f t="array" ref="J640">INDEX('raw data'!A:A,B640+4,1)</f>
        <v>1, 1 WC</v>
      </c>
      <c r="K640" s="25">
        <f t="array" ref="K640">INDEX('raw data'!A:A,B640+2,1)</f>
        <v>2</v>
      </c>
      <c r="L640" s="6" t="str">
        <f t="array" ref="L640">INDEX('raw data'!A:A,B640-1,1)</f>
        <v>Pangrati</v>
      </c>
      <c r="M640" s="9">
        <f t="shared" ca="1" si="0"/>
        <v>12.210526315789474</v>
      </c>
      <c r="N640" s="6" t="str">
        <f t="shared" si="1"/>
        <v>Neoptolemou, Pangrati, Athens</v>
      </c>
      <c r="O640" s="6" t="str">
        <f t="array" ref="O640">INDEX('raw data'!A:A,B640+12,1)</f>
        <v>Available 16 Feb 2025</v>
      </c>
      <c r="P640" s="17">
        <v>45704</v>
      </c>
      <c r="Q640">
        <f>_xlfn.XLOOKUP(A640, locations!A:A, locations!F:F, "NULL")</f>
        <v>37.962888100000001</v>
      </c>
      <c r="R640">
        <f>_xlfn.XLOOKUP(A640, locations!A:A, locations!G:G, "Not found")</f>
        <v>23.747432100000001</v>
      </c>
    </row>
    <row r="641" spans="1:18" ht="13">
      <c r="A641" s="11" t="s">
        <v>3713</v>
      </c>
      <c r="B641" s="11">
        <f>MATCH(A641,'raw data'!A:A,0)</f>
        <v>9631</v>
      </c>
      <c r="C641" s="21">
        <f t="array" ref="C641">INDEX('raw data'!A:A,B641+8,1)</f>
        <v>1310</v>
      </c>
      <c r="D641" s="7" t="str">
        <f t="array" ref="D641">INDEX('raw data'!A:A,B641+11,1)</f>
        <v>excl. utilities</v>
      </c>
      <c r="E641" s="7" t="str">
        <f t="array" ref="E641">INDEX('raw data'!A:A,B641-2,1)</f>
        <v>Astidamantos III,</v>
      </c>
      <c r="F641" s="6" t="str">
        <f t="array" ref="F641">INDEX('raw data'!A:A,B641-1,1)</f>
        <v>Pangrati</v>
      </c>
      <c r="G641" s="6" t="str">
        <f t="array" ref="G641">INDEX('raw data'!A:A,B641+6,1)</f>
        <v>100 m²</v>
      </c>
      <c r="H641" s="25">
        <f ca="1">IFERROR(__xludf.DUMMYFUNCTION("split(G649,"" "")"),100)</f>
        <v>100</v>
      </c>
      <c r="I641" s="6" t="str">
        <f ca="1">IFERROR(__xludf.DUMMYFUNCTION("""COMPUTED_VALUE"""),"m²")</f>
        <v>m²</v>
      </c>
      <c r="J641" s="6">
        <f t="array" ref="J641">INDEX('raw data'!A:A,B641+4,1)</f>
        <v>2</v>
      </c>
      <c r="K641" s="25">
        <f t="array" ref="K641">INDEX('raw data'!A:A,B641+2,1)</f>
        <v>3</v>
      </c>
      <c r="L641" s="6" t="str">
        <f t="array" ref="L641">INDEX('raw data'!A:A,B641-1,1)</f>
        <v>Pangrati</v>
      </c>
      <c r="M641" s="9">
        <f t="shared" ca="1" si="0"/>
        <v>13.1</v>
      </c>
      <c r="N641" s="6" t="str">
        <f t="shared" si="1"/>
        <v>Astidamantos III, Pangrati, Athens</v>
      </c>
      <c r="O641" s="6" t="str">
        <f t="array" ref="O641">INDEX('raw data'!A:A,B641+12,1)</f>
        <v>Available 16 Feb 2025</v>
      </c>
      <c r="P641" s="17">
        <v>45704</v>
      </c>
      <c r="Q641">
        <f>_xlfn.XLOOKUP(A641, locations!A:A, locations!F:F, "NULL")</f>
        <v>37.970543200000002</v>
      </c>
      <c r="R641">
        <f>_xlfn.XLOOKUP(A641, locations!A:A, locations!G:G, "Not found")</f>
        <v>23.748950799999999</v>
      </c>
    </row>
    <row r="642" spans="1:18" ht="13">
      <c r="A642" s="11" t="s">
        <v>3716</v>
      </c>
      <c r="B642" s="11">
        <f>MATCH(A642,'raw data'!A:A,0)</f>
        <v>9648</v>
      </c>
      <c r="C642" s="21">
        <f t="array" ref="C642">INDEX('raw data'!A:A,B642+8,1)</f>
        <v>1540</v>
      </c>
      <c r="D642" s="7" t="str">
        <f t="array" ref="D642">INDEX('raw data'!A:A,B642+11,1)</f>
        <v>excl. utilities</v>
      </c>
      <c r="E642" s="7" t="str">
        <f t="array" ref="E642">INDEX('raw data'!A:A,B642-2,1)</f>
        <v>Massalias,</v>
      </c>
      <c r="F642" s="6" t="str">
        <f t="array" ref="F642">INDEX('raw data'!A:A,B642-1,1)</f>
        <v>Kolonaki</v>
      </c>
      <c r="G642" s="6" t="str">
        <f t="array" ref="G642">INDEX('raw data'!A:A,B642+6,1)</f>
        <v>125 m²</v>
      </c>
      <c r="H642" s="25">
        <f ca="1">IFERROR(__xludf.DUMMYFUNCTION("split(G650,"" "")"),125)</f>
        <v>125</v>
      </c>
      <c r="I642" s="6" t="str">
        <f ca="1">IFERROR(__xludf.DUMMYFUNCTION("""COMPUTED_VALUE"""),"m²")</f>
        <v>m²</v>
      </c>
      <c r="J642" s="6" t="str">
        <f t="array" ref="J642">INDEX('raw data'!A:A,B642+4,1)</f>
        <v>1, 1 WC</v>
      </c>
      <c r="K642" s="25">
        <f t="array" ref="K642">INDEX('raw data'!A:A,B642+2,1)</f>
        <v>3</v>
      </c>
      <c r="L642" s="6" t="str">
        <f t="array" ref="L642">INDEX('raw data'!A:A,B642-1,1)</f>
        <v>Kolonaki</v>
      </c>
      <c r="M642" s="9">
        <f t="shared" ca="1" si="0"/>
        <v>12.32</v>
      </c>
      <c r="N642" s="6" t="str">
        <f t="shared" si="1"/>
        <v>Massalias, Kolonaki, Athens</v>
      </c>
      <c r="O642" s="6" t="str">
        <f t="array" ref="O642">INDEX('raw data'!A:A,B642+12,1)</f>
        <v>Available 16 Feb 2025</v>
      </c>
      <c r="P642" s="17">
        <v>45704</v>
      </c>
      <c r="Q642">
        <f>_xlfn.XLOOKUP(A642, locations!A:A, locations!F:F, "NULL")</f>
        <v>37.981374799999998</v>
      </c>
      <c r="R642">
        <f>_xlfn.XLOOKUP(A642, locations!A:A, locations!G:G, "Not found")</f>
        <v>23.736256999999998</v>
      </c>
    </row>
    <row r="643" spans="1:18" ht="13">
      <c r="A643" s="11" t="s">
        <v>470</v>
      </c>
      <c r="B643" s="11">
        <f>MATCH(A643,'raw data'!A:A,0)</f>
        <v>21994</v>
      </c>
      <c r="C643" s="21">
        <f t="array" ref="C643">INDEX('raw data'!A:A,B643+8,1)</f>
        <v>590</v>
      </c>
      <c r="D643" s="7" t="str">
        <f t="array" ref="D643">INDEX('raw data'!A:A,B643+11,1)</f>
        <v>excl. utilities</v>
      </c>
      <c r="E643" s="7" t="str">
        <f t="array" ref="E643">INDEX('raw data'!A:A,B643-2,1)</f>
        <v>Kriezi V,</v>
      </c>
      <c r="F643" s="6" t="str">
        <f t="array" ref="F643">INDEX('raw data'!A:A,B643-1,1)</f>
        <v>Chalandri</v>
      </c>
      <c r="G643" s="6" t="str">
        <f t="array" ref="G643">INDEX('raw data'!A:A,B643+6,1)</f>
        <v>45 m²</v>
      </c>
      <c r="H643" s="25">
        <f ca="1">IFERROR(__xludf.DUMMYFUNCTION("split(G651,"" "")"),45)</f>
        <v>45</v>
      </c>
      <c r="I643" s="6" t="str">
        <f ca="1">IFERROR(__xludf.DUMMYFUNCTION("""COMPUTED_VALUE"""),"m²")</f>
        <v>m²</v>
      </c>
      <c r="J643" s="6">
        <f t="array" ref="J643">INDEX('raw data'!A:A,B643+4,1)</f>
        <v>1</v>
      </c>
      <c r="K643" s="25">
        <f t="array" ref="K643">INDEX('raw data'!A:A,B643+2,1)</f>
        <v>1</v>
      </c>
      <c r="L643" s="6" t="str">
        <f t="array" ref="L643">INDEX('raw data'!A:A,B643-1,1)</f>
        <v>Chalandri</v>
      </c>
      <c r="M643" s="9">
        <f t="shared" ca="1" si="0"/>
        <v>13.111111111111111</v>
      </c>
      <c r="N643" s="6" t="str">
        <f t="shared" si="1"/>
        <v>Kriezi V, Chalandri, Athens</v>
      </c>
      <c r="O643" s="6" t="str">
        <f t="array" ref="O643">INDEX('raw data'!A:A,B643+12,1)</f>
        <v>Available 16 Dec 2025</v>
      </c>
      <c r="P643" s="17">
        <v>46007</v>
      </c>
      <c r="Q643">
        <f>_xlfn.XLOOKUP(A643, locations!A:A, locations!F:F, "NULL")</f>
        <v>38.0313357</v>
      </c>
      <c r="R643">
        <f>_xlfn.XLOOKUP(A643, locations!A:A, locations!G:G, "Not found")</f>
        <v>23.808622</v>
      </c>
    </row>
    <row r="644" spans="1:18" ht="13">
      <c r="A644" s="11" t="s">
        <v>1857</v>
      </c>
      <c r="B644" s="11">
        <f>MATCH(A644,'raw data'!A:A,0)</f>
        <v>19177</v>
      </c>
      <c r="C644" s="21">
        <f t="array" ref="C644">INDEX('raw data'!A:A,B644+8,1)</f>
        <v>1500</v>
      </c>
      <c r="D644" s="7" t="str">
        <f t="array" ref="D644">INDEX('raw data'!A:A,B644+11,1)</f>
        <v>excl. utilities</v>
      </c>
      <c r="E644" s="7" t="str">
        <f t="array" ref="E644">INDEX('raw data'!A:A,B644-2,1)</f>
        <v>Sinesiou Kirinis I,</v>
      </c>
      <c r="F644" s="6" t="str">
        <f t="array" ref="F644">INDEX('raw data'!A:A,B644-1,1)</f>
        <v>Lycabettus</v>
      </c>
      <c r="G644" s="6" t="str">
        <f t="array" ref="G644">INDEX('raw data'!A:A,B644+6,1)</f>
        <v>100 m²</v>
      </c>
      <c r="H644" s="25">
        <f ca="1">IFERROR(__xludf.DUMMYFUNCTION("split(G652,"" "")"),100)</f>
        <v>100</v>
      </c>
      <c r="I644" s="6" t="str">
        <f ca="1">IFERROR(__xludf.DUMMYFUNCTION("""COMPUTED_VALUE"""),"m²")</f>
        <v>m²</v>
      </c>
      <c r="J644" s="6" t="str">
        <f t="array" ref="J644">INDEX('raw data'!A:A,B644+4,1)</f>
        <v>1, 1 WC</v>
      </c>
      <c r="K644" s="25">
        <f t="array" ref="K644">INDEX('raw data'!A:A,B644+2,1)</f>
        <v>2</v>
      </c>
      <c r="L644" s="6" t="str">
        <f t="array" ref="L644">INDEX('raw data'!A:A,B644-1,1)</f>
        <v>Lycabettus</v>
      </c>
      <c r="M644" s="9">
        <f t="shared" ca="1" si="0"/>
        <v>15</v>
      </c>
      <c r="N644" s="6" t="str">
        <f t="shared" si="1"/>
        <v>Sinesiou Kirinis I, Lycabettus, Athens</v>
      </c>
      <c r="O644" s="6" t="str">
        <f t="array" ref="O644">INDEX('raw data'!A:A,B644+12,1)</f>
        <v>Available 16 Aug 2025</v>
      </c>
      <c r="P644" s="17">
        <v>45885</v>
      </c>
      <c r="Q644">
        <f>_xlfn.XLOOKUP(A644, locations!A:A, locations!F:F, "NULL")</f>
        <v>37.986206199999998</v>
      </c>
      <c r="R644">
        <f>_xlfn.XLOOKUP(A644, locations!A:A, locations!G:G, "Not found")</f>
        <v>23.7454456</v>
      </c>
    </row>
    <row r="645" spans="1:18" ht="13">
      <c r="A645" s="11" t="s">
        <v>473</v>
      </c>
      <c r="B645" s="11">
        <f>MATCH(A645,'raw data'!A:A,0)</f>
        <v>13012</v>
      </c>
      <c r="C645" s="21">
        <f t="array" ref="C645">INDEX('raw data'!A:A,B645+8,1)</f>
        <v>870</v>
      </c>
      <c r="D645" s="7" t="str">
        <f t="array" ref="D645">INDEX('raw data'!A:A,B645+11,1)</f>
        <v>excl. utilities</v>
      </c>
      <c r="E645" s="7" t="str">
        <f t="array" ref="E645">INDEX('raw data'!A:A,B645-2,1)</f>
        <v>Alopekis II,</v>
      </c>
      <c r="F645" s="6" t="str">
        <f t="array" ref="F645">INDEX('raw data'!A:A,B645-1,1)</f>
        <v>Kolonaki</v>
      </c>
      <c r="G645" s="6" t="str">
        <f t="array" ref="G645">INDEX('raw data'!A:A,B645+6,1)</f>
        <v>55 m²</v>
      </c>
      <c r="H645" s="25">
        <f ca="1">IFERROR(__xludf.DUMMYFUNCTION("split(G653,"" "")"),55)</f>
        <v>55</v>
      </c>
      <c r="I645" s="6" t="str">
        <f ca="1">IFERROR(__xludf.DUMMYFUNCTION("""COMPUTED_VALUE"""),"m²")</f>
        <v>m²</v>
      </c>
      <c r="J645" s="6">
        <f t="array" ref="J645">INDEX('raw data'!A:A,B645+4,1)</f>
        <v>1</v>
      </c>
      <c r="K645" s="25">
        <f t="array" ref="K645">INDEX('raw data'!A:A,B645+2,1)</f>
        <v>1</v>
      </c>
      <c r="L645" s="6" t="str">
        <f t="array" ref="L645">INDEX('raw data'!A:A,B645-1,1)</f>
        <v>Kolonaki</v>
      </c>
      <c r="M645" s="9">
        <f t="shared" ca="1" si="0"/>
        <v>15.818181818181818</v>
      </c>
      <c r="N645" s="6" t="str">
        <f t="shared" si="1"/>
        <v>Alopekis II, Kolonaki, Athens</v>
      </c>
      <c r="O645" s="6" t="str">
        <f t="array" ref="O645">INDEX('raw data'!A:A,B645+12,1)</f>
        <v>Available 16 Apr 2025</v>
      </c>
      <c r="P645" s="17">
        <v>45763</v>
      </c>
      <c r="Q645">
        <f>_xlfn.XLOOKUP(A645, locations!A:A, locations!F:F, "NULL")</f>
        <v>37.977517200000001</v>
      </c>
      <c r="R645">
        <f>_xlfn.XLOOKUP(A645, locations!A:A, locations!G:G, "Not found")</f>
        <v>23.744351699999999</v>
      </c>
    </row>
    <row r="646" spans="1:18" ht="13">
      <c r="A646" s="11" t="s">
        <v>3719</v>
      </c>
      <c r="B646" s="11">
        <f>MATCH(A646,'raw data'!A:A,0)</f>
        <v>13029</v>
      </c>
      <c r="C646" s="21">
        <f t="array" ref="C646">INDEX('raw data'!A:A,B646+8,1)</f>
        <v>1350</v>
      </c>
      <c r="D646" s="7" t="str">
        <f t="array" ref="D646">INDEX('raw data'!A:A,B646+11,1)</f>
        <v>excl. utilities</v>
      </c>
      <c r="E646" s="7" t="str">
        <f t="array" ref="E646">INDEX('raw data'!A:A,B646-2,1)</f>
        <v>Chironos,</v>
      </c>
      <c r="F646" s="6" t="str">
        <f t="array" ref="F646">INDEX('raw data'!A:A,B646-1,1)</f>
        <v>Pangrati</v>
      </c>
      <c r="G646" s="6" t="str">
        <f t="array" ref="G646">INDEX('raw data'!A:A,B646+6,1)</f>
        <v>110 m²</v>
      </c>
      <c r="H646" s="25">
        <f ca="1">IFERROR(__xludf.DUMMYFUNCTION("split(G654,"" "")"),110)</f>
        <v>110</v>
      </c>
      <c r="I646" s="6" t="str">
        <f ca="1">IFERROR(__xludf.DUMMYFUNCTION("""COMPUTED_VALUE"""),"m²")</f>
        <v>m²</v>
      </c>
      <c r="J646" s="6" t="str">
        <f t="array" ref="J646">INDEX('raw data'!A:A,B646+4,1)</f>
        <v>1, 1 WC</v>
      </c>
      <c r="K646" s="25">
        <f t="array" ref="K646">INDEX('raw data'!A:A,B646+2,1)</f>
        <v>3</v>
      </c>
      <c r="L646" s="6" t="str">
        <f t="array" ref="L646">INDEX('raw data'!A:A,B646-1,1)</f>
        <v>Pangrati</v>
      </c>
      <c r="M646" s="9">
        <f t="shared" ca="1" si="0"/>
        <v>12.272727272727273</v>
      </c>
      <c r="N646" s="6" t="str">
        <f t="shared" si="1"/>
        <v>Chironos, Pangrati, Athens</v>
      </c>
      <c r="O646" s="6" t="str">
        <f t="array" ref="O646">INDEX('raw data'!A:A,B646+12,1)</f>
        <v>Available 16 Apr 2025</v>
      </c>
      <c r="P646" s="17">
        <v>45763</v>
      </c>
      <c r="Q646">
        <f>_xlfn.XLOOKUP(A646, locations!A:A, locations!F:F, "NULL")</f>
        <v>37.972032499999997</v>
      </c>
      <c r="R646">
        <f>_xlfn.XLOOKUP(A646, locations!A:A, locations!G:G, "Not found")</f>
        <v>23.7465753</v>
      </c>
    </row>
    <row r="647" spans="1:18" ht="13">
      <c r="A647" s="11" t="s">
        <v>476</v>
      </c>
      <c r="B647" s="11">
        <f>MATCH(A647,'raw data'!A:A,0)</f>
        <v>20713</v>
      </c>
      <c r="C647" s="21">
        <f t="array" ref="C647">INDEX('raw data'!A:A,B647+8,1)</f>
        <v>940</v>
      </c>
      <c r="D647" s="7" t="str">
        <f t="array" ref="D647">INDEX('raw data'!A:A,B647+11,1)</f>
        <v>excl. utilities</v>
      </c>
      <c r="E647" s="7" t="str">
        <f t="array" ref="E647">INDEX('raw data'!A:A,B647-2,1)</f>
        <v>Kolokotroni V,</v>
      </c>
      <c r="F647" s="6" t="str">
        <f t="array" ref="F647">INDEX('raw data'!A:A,B647-1,1)</f>
        <v>Alimos</v>
      </c>
      <c r="G647" s="6" t="str">
        <f t="array" ref="G647">INDEX('raw data'!A:A,B647+6,1)</f>
        <v>55 m²</v>
      </c>
      <c r="H647" s="25">
        <f ca="1">IFERROR(__xludf.DUMMYFUNCTION("split(G655,"" "")"),55)</f>
        <v>55</v>
      </c>
      <c r="I647" s="6" t="str">
        <f ca="1">IFERROR(__xludf.DUMMYFUNCTION("""COMPUTED_VALUE"""),"m²")</f>
        <v>m²</v>
      </c>
      <c r="J647" s="6">
        <f t="array" ref="J647">INDEX('raw data'!A:A,B647+4,1)</f>
        <v>1</v>
      </c>
      <c r="K647" s="25">
        <f t="array" ref="K647">INDEX('raw data'!A:A,B647+2,1)</f>
        <v>1</v>
      </c>
      <c r="L647" s="6" t="str">
        <f t="array" ref="L647">INDEX('raw data'!A:A,B647-1,1)</f>
        <v>Alimos</v>
      </c>
      <c r="M647" s="9">
        <f t="shared" ca="1" si="0"/>
        <v>17.09090909090909</v>
      </c>
      <c r="N647" s="6" t="str">
        <f t="shared" si="1"/>
        <v>Kolokotroni V, Alimos, Athens</v>
      </c>
      <c r="O647" s="6" t="str">
        <f t="array" ref="O647">INDEX('raw data'!A:A,B647+12,1)</f>
        <v>Available 15 Oct 2025</v>
      </c>
      <c r="P647" s="17">
        <v>45945</v>
      </c>
      <c r="Q647">
        <f>_xlfn.XLOOKUP(A647, locations!A:A, locations!F:F, "NULL")</f>
        <v>37.977585699999999</v>
      </c>
      <c r="R647">
        <f>_xlfn.XLOOKUP(A647, locations!A:A, locations!G:G, "Not found")</f>
        <v>23.730868600000001</v>
      </c>
    </row>
    <row r="648" spans="1:18" ht="13">
      <c r="A648" s="11" t="s">
        <v>1860</v>
      </c>
      <c r="B648" s="11">
        <f>MATCH(A648,'raw data'!A:A,0)</f>
        <v>20730</v>
      </c>
      <c r="C648" s="21">
        <f t="array" ref="C648">INDEX('raw data'!A:A,B648+8,1)</f>
        <v>1170</v>
      </c>
      <c r="D648" s="7" t="str">
        <f t="array" ref="D648">INDEX('raw data'!A:A,B648+11,1)</f>
        <v>excl. utilities</v>
      </c>
      <c r="E648" s="7" t="str">
        <f t="array" ref="E648">INDEX('raw data'!A:A,B648-2,1)</f>
        <v>Kifisias Avenue II,</v>
      </c>
      <c r="F648" s="6" t="str">
        <f t="array" ref="F648">INDEX('raw data'!A:A,B648-1,1)</f>
        <v>Ampelokipoi</v>
      </c>
      <c r="G648" s="6" t="str">
        <f t="array" ref="G648">INDEX('raw data'!A:A,B648+6,1)</f>
        <v>72 m²</v>
      </c>
      <c r="H648" s="25">
        <f ca="1">IFERROR(__xludf.DUMMYFUNCTION("split(G656,"" "")"),72)</f>
        <v>72</v>
      </c>
      <c r="I648" s="6" t="str">
        <f ca="1">IFERROR(__xludf.DUMMYFUNCTION("""COMPUTED_VALUE"""),"m²")</f>
        <v>m²</v>
      </c>
      <c r="J648" s="6">
        <f t="array" ref="J648">INDEX('raw data'!A:A,B648+4,1)</f>
        <v>1</v>
      </c>
      <c r="K648" s="25">
        <f t="array" ref="K648">INDEX('raw data'!A:A,B648+2,1)</f>
        <v>2</v>
      </c>
      <c r="L648" s="6" t="str">
        <f t="array" ref="L648">INDEX('raw data'!A:A,B648-1,1)</f>
        <v>Ampelokipoi</v>
      </c>
      <c r="M648" s="9">
        <f t="shared" ca="1" si="0"/>
        <v>16.25</v>
      </c>
      <c r="N648" s="6" t="str">
        <f t="shared" si="1"/>
        <v>Kifisias Avenue II, Ampelokipoi, Athens</v>
      </c>
      <c r="O648" s="6" t="str">
        <f t="array" ref="O648">INDEX('raw data'!A:A,B648+12,1)</f>
        <v>Available 15 Oct 2025</v>
      </c>
      <c r="P648" s="17">
        <v>45945</v>
      </c>
      <c r="Q648">
        <f>_xlfn.XLOOKUP(A648, locations!A:A, locations!F:F, "NULL")</f>
        <v>37.990903199999998</v>
      </c>
      <c r="R648">
        <f>_xlfn.XLOOKUP(A648, locations!A:A, locations!G:G, "Not found")</f>
        <v>23.765552</v>
      </c>
    </row>
    <row r="649" spans="1:18" ht="13">
      <c r="A649" s="11" t="s">
        <v>3722</v>
      </c>
      <c r="B649" s="11">
        <f>MATCH(A649,'raw data'!A:A,0)</f>
        <v>21605</v>
      </c>
      <c r="C649" s="21">
        <f t="array" ref="C649">INDEX('raw data'!A:A,B649+8,1)</f>
        <v>1810</v>
      </c>
      <c r="D649" s="7" t="str">
        <f t="array" ref="D649">INDEX('raw data'!A:A,B649+11,1)</f>
        <v>excl. utilities</v>
      </c>
      <c r="E649" s="7" t="str">
        <f t="array" ref="E649">INDEX('raw data'!A:A,B649-2,1)</f>
        <v>Tsakalof IV,</v>
      </c>
      <c r="F649" s="6" t="str">
        <f t="array" ref="F649">INDEX('raw data'!A:A,B649-1,1)</f>
        <v>Kolonaki</v>
      </c>
      <c r="G649" s="6" t="str">
        <f t="array" ref="G649">INDEX('raw data'!A:A,B649+6,1)</f>
        <v>100 m²</v>
      </c>
      <c r="H649" s="25">
        <f ca="1">IFERROR(__xludf.DUMMYFUNCTION("split(G657,"" "")"),100)</f>
        <v>100</v>
      </c>
      <c r="I649" s="6" t="str">
        <f ca="1">IFERROR(__xludf.DUMMYFUNCTION("""COMPUTED_VALUE"""),"m²")</f>
        <v>m²</v>
      </c>
      <c r="J649" s="6">
        <f t="array" ref="J649">INDEX('raw data'!A:A,B649+4,1)</f>
        <v>2</v>
      </c>
      <c r="K649" s="25">
        <f t="array" ref="K649">INDEX('raw data'!A:A,B649+2,1)</f>
        <v>3</v>
      </c>
      <c r="L649" s="6" t="str">
        <f t="array" ref="L649">INDEX('raw data'!A:A,B649-1,1)</f>
        <v>Kolonaki</v>
      </c>
      <c r="M649" s="9">
        <f t="shared" ca="1" si="0"/>
        <v>18.100000000000001</v>
      </c>
      <c r="N649" s="6" t="str">
        <f t="shared" si="1"/>
        <v>Tsakalof IV, Kolonaki, Athens</v>
      </c>
      <c r="O649" s="6" t="str">
        <f t="array" ref="O649">INDEX('raw data'!A:A,B649+12,1)</f>
        <v>Available 15 Nov 2025</v>
      </c>
      <c r="P649" s="17">
        <v>45976</v>
      </c>
      <c r="Q649">
        <f>_xlfn.XLOOKUP(A649, locations!A:A, locations!F:F, "NULL")</f>
        <v>37.978764099999999</v>
      </c>
      <c r="R649">
        <f>_xlfn.XLOOKUP(A649, locations!A:A, locations!G:G, "Not found")</f>
        <v>23.740016600000001</v>
      </c>
    </row>
    <row r="650" spans="1:18" ht="13">
      <c r="A650" s="11" t="s">
        <v>3725</v>
      </c>
      <c r="B650" s="11">
        <f>MATCH(A650,'raw data'!A:A,0)</f>
        <v>14301</v>
      </c>
      <c r="C650" s="21">
        <f t="array" ref="C650">INDEX('raw data'!A:A,B650+8,1)</f>
        <v>1150</v>
      </c>
      <c r="D650" s="7" t="str">
        <f t="array" ref="D650">INDEX('raw data'!A:A,B650+11,1)</f>
        <v>excl. utilities</v>
      </c>
      <c r="E650" s="7" t="str">
        <f t="array" ref="E650">INDEX('raw data'!A:A,B650-2,1)</f>
        <v>Efroniou IV,</v>
      </c>
      <c r="F650" s="6" t="str">
        <f t="array" ref="F650">INDEX('raw data'!A:A,B650-1,1)</f>
        <v>Pangrati</v>
      </c>
      <c r="G650" s="6" t="str">
        <f t="array" ref="G650">INDEX('raw data'!A:A,B650+6,1)</f>
        <v>75 m²</v>
      </c>
      <c r="H650" s="25">
        <f ca="1">IFERROR(__xludf.DUMMYFUNCTION("split(G658,"" "")"),75)</f>
        <v>75</v>
      </c>
      <c r="I650" s="6" t="str">
        <f ca="1">IFERROR(__xludf.DUMMYFUNCTION("""COMPUTED_VALUE"""),"m²")</f>
        <v>m²</v>
      </c>
      <c r="J650" s="6">
        <f t="array" ref="J650">INDEX('raw data'!A:A,B650+4,1)</f>
        <v>2</v>
      </c>
      <c r="K650" s="25">
        <f t="array" ref="K650">INDEX('raw data'!A:A,B650+2,1)</f>
        <v>3</v>
      </c>
      <c r="L650" s="6" t="str">
        <f t="array" ref="L650">INDEX('raw data'!A:A,B650-1,1)</f>
        <v>Pangrati</v>
      </c>
      <c r="M650" s="9">
        <f t="shared" ca="1" si="0"/>
        <v>15.333333333333334</v>
      </c>
      <c r="N650" s="6" t="str">
        <f t="shared" si="1"/>
        <v>Efroniou IV, Pangrati, Athens</v>
      </c>
      <c r="O650" s="6" t="str">
        <f t="array" ref="O650">INDEX('raw data'!A:A,B650+12,1)</f>
        <v>Available 15 May 2025</v>
      </c>
      <c r="P650" s="17">
        <v>45792</v>
      </c>
      <c r="Q650">
        <f>_xlfn.XLOOKUP(A650, locations!A:A, locations!F:F, "NULL")</f>
        <v>37.972504700000002</v>
      </c>
      <c r="R650">
        <f>_xlfn.XLOOKUP(A650, locations!A:A, locations!G:G, "Not found")</f>
        <v>23.751894700000001</v>
      </c>
    </row>
    <row r="651" spans="1:18" ht="13">
      <c r="A651" s="11" t="s">
        <v>1863</v>
      </c>
      <c r="B651" s="11">
        <f>MATCH(A651,'raw data'!A:A,0)</f>
        <v>22517</v>
      </c>
      <c r="C651" s="21">
        <f t="array" ref="C651">INDEX('raw data'!A:A,B651+8,1)</f>
        <v>1400</v>
      </c>
      <c r="D651" s="7" t="str">
        <f t="array" ref="D651">INDEX('raw data'!A:A,B651+11,1)</f>
        <v>excl. utilities</v>
      </c>
      <c r="E651" s="7" t="str">
        <f t="array" ref="E651">INDEX('raw data'!A:A,B651-2,1)</f>
        <v>Neoptolemou I,</v>
      </c>
      <c r="F651" s="6" t="str">
        <f t="array" ref="F651">INDEX('raw data'!A:A,B651-1,1)</f>
        <v>Pangrati</v>
      </c>
      <c r="G651" s="6" t="str">
        <f t="array" ref="G651">INDEX('raw data'!A:A,B651+6,1)</f>
        <v>95 m²</v>
      </c>
      <c r="H651" s="25">
        <f ca="1">IFERROR(__xludf.DUMMYFUNCTION("split(G659,"" "")"),95)</f>
        <v>95</v>
      </c>
      <c r="I651" s="6" t="str">
        <f ca="1">IFERROR(__xludf.DUMMYFUNCTION("""COMPUTED_VALUE"""),"m²")</f>
        <v>m²</v>
      </c>
      <c r="J651" s="6" t="str">
        <f t="array" ref="J651">INDEX('raw data'!A:A,B651+4,1)</f>
        <v>1, 1 WC</v>
      </c>
      <c r="K651" s="25">
        <f t="array" ref="K651">INDEX('raw data'!A:A,B651+2,1)</f>
        <v>2</v>
      </c>
      <c r="L651" s="6" t="str">
        <f t="array" ref="L651">INDEX('raw data'!A:A,B651-1,1)</f>
        <v>Pangrati</v>
      </c>
      <c r="M651" s="9">
        <f t="shared" ca="1" si="0"/>
        <v>14.736842105263158</v>
      </c>
      <c r="N651" s="6" t="str">
        <f t="shared" si="1"/>
        <v>Neoptolemou I, Pangrati, Athens</v>
      </c>
      <c r="O651" s="6" t="str">
        <f t="array" ref="O651">INDEX('raw data'!A:A,B651+12,1)</f>
        <v>Available 15 Mar 2026</v>
      </c>
      <c r="P651" s="17">
        <v>46096</v>
      </c>
      <c r="Q651">
        <f>_xlfn.XLOOKUP(A651, locations!A:A, locations!F:F, "NULL")</f>
        <v>37.962888100000001</v>
      </c>
      <c r="R651">
        <f>_xlfn.XLOOKUP(A651, locations!A:A, locations!G:G, "Not found")</f>
        <v>23.747432100000001</v>
      </c>
    </row>
    <row r="652" spans="1:18" ht="13">
      <c r="A652" s="11" t="s">
        <v>1866</v>
      </c>
      <c r="B652" s="11">
        <f>MATCH(A652,'raw data'!A:A,0)</f>
        <v>11195</v>
      </c>
      <c r="C652" s="21">
        <f t="array" ref="C652">INDEX('raw data'!A:A,B652+8,1)</f>
        <v>1600</v>
      </c>
      <c r="D652" s="7" t="str">
        <f t="array" ref="D652">INDEX('raw data'!A:A,B652+11,1)</f>
        <v>excl. utilities</v>
      </c>
      <c r="E652" s="7" t="str">
        <f t="array" ref="E652">INDEX('raw data'!A:A,B652-2,1)</f>
        <v>Nikis VI,</v>
      </c>
      <c r="F652" s="6" t="str">
        <f t="array" ref="F652">INDEX('raw data'!A:A,B652-1,1)</f>
        <v>Alimos</v>
      </c>
      <c r="G652" s="6" t="str">
        <f t="array" ref="G652">INDEX('raw data'!A:A,B652+6,1)</f>
        <v>120 m²</v>
      </c>
      <c r="H652" s="25">
        <f ca="1">IFERROR(__xludf.DUMMYFUNCTION("split(G660,"" "")"),120)</f>
        <v>120</v>
      </c>
      <c r="I652" s="6" t="str">
        <f ca="1">IFERROR(__xludf.DUMMYFUNCTION("""COMPUTED_VALUE"""),"m²")</f>
        <v>m²</v>
      </c>
      <c r="J652" s="6" t="str">
        <f t="array" ref="J652">INDEX('raw data'!A:A,B652+4,1)</f>
        <v>1, 1 WC</v>
      </c>
      <c r="K652" s="25">
        <f t="array" ref="K652">INDEX('raw data'!A:A,B652+2,1)</f>
        <v>2</v>
      </c>
      <c r="L652" s="6" t="str">
        <f t="array" ref="L652">INDEX('raw data'!A:A,B652-1,1)</f>
        <v>Alimos</v>
      </c>
      <c r="M652" s="9">
        <f t="shared" ca="1" si="0"/>
        <v>13.333333333333334</v>
      </c>
      <c r="N652" s="6" t="str">
        <f t="shared" si="1"/>
        <v>Nikis VI, Alimos, Athens</v>
      </c>
      <c r="O652" s="6" t="str">
        <f t="array" ref="O652">INDEX('raw data'!A:A,B652+12,1)</f>
        <v>Available 15 Mar 2025</v>
      </c>
      <c r="P652" s="17">
        <v>45731</v>
      </c>
      <c r="Q652">
        <f>_xlfn.XLOOKUP(A652, locations!A:A, locations!F:F, "NULL")</f>
        <v>37.914817499999998</v>
      </c>
      <c r="R652">
        <f>_xlfn.XLOOKUP(A652, locations!A:A, locations!G:G, "Not found")</f>
        <v>23.713446900000001</v>
      </c>
    </row>
    <row r="653" spans="1:18" ht="13">
      <c r="A653" s="11" t="s">
        <v>479</v>
      </c>
      <c r="B653" s="11">
        <f>MATCH(A653,'raw data'!A:A,0)</f>
        <v>16069</v>
      </c>
      <c r="C653" s="21">
        <f t="array" ref="C653">INDEX('raw data'!A:A,B653+8,1)</f>
        <v>830</v>
      </c>
      <c r="D653" s="7" t="str">
        <f t="array" ref="D653">INDEX('raw data'!A:A,B653+11,1)</f>
        <v>excl. utilities</v>
      </c>
      <c r="E653" s="7" t="str">
        <f t="array" ref="E653">INDEX('raw data'!A:A,B653-2,1)</f>
        <v>Dimitriou Gounari XIV,</v>
      </c>
      <c r="F653" s="6" t="str">
        <f t="array" ref="F653">INDEX('raw data'!A:A,B653-1,1)</f>
        <v>Agia Paraskevi</v>
      </c>
      <c r="G653" s="6" t="str">
        <f t="array" ref="G653">INDEX('raw data'!A:A,B653+6,1)</f>
        <v>54 m²</v>
      </c>
      <c r="H653" s="25">
        <f ca="1">IFERROR(__xludf.DUMMYFUNCTION("split(G661,"" "")"),54)</f>
        <v>54</v>
      </c>
      <c r="I653" s="6" t="str">
        <f ca="1">IFERROR(__xludf.DUMMYFUNCTION("""COMPUTED_VALUE"""),"m²")</f>
        <v>m²</v>
      </c>
      <c r="J653" s="6">
        <f t="array" ref="J653">INDEX('raw data'!A:A,B653+4,1)</f>
        <v>1</v>
      </c>
      <c r="K653" s="25">
        <f t="array" ref="K653">INDEX('raw data'!A:A,B653+2,1)</f>
        <v>1</v>
      </c>
      <c r="L653" s="6" t="str">
        <f t="array" ref="L653">INDEX('raw data'!A:A,B653-1,1)</f>
        <v>Agia Paraskevi</v>
      </c>
      <c r="M653" s="9">
        <f t="shared" ca="1" si="0"/>
        <v>15.37037037037037</v>
      </c>
      <c r="N653" s="6" t="str">
        <f t="shared" si="1"/>
        <v>Dimitriou Gounari XIV, Agia Paraskevi, Athens</v>
      </c>
      <c r="O653" s="6" t="str">
        <f t="array" ref="O653">INDEX('raw data'!A:A,B653+12,1)</f>
        <v>Available 15 Jun 2025</v>
      </c>
      <c r="P653" s="17">
        <v>45823</v>
      </c>
      <c r="Q653">
        <f>_xlfn.XLOOKUP(A653, locations!A:A, locations!F:F, "NULL")</f>
        <v>38.014966999999999</v>
      </c>
      <c r="R653">
        <f>_xlfn.XLOOKUP(A653, locations!A:A, locations!G:G, "Not found")</f>
        <v>23.822489300000001</v>
      </c>
    </row>
    <row r="654" spans="1:18" ht="13">
      <c r="A654" s="11" t="s">
        <v>1869</v>
      </c>
      <c r="B654" s="11">
        <f>MATCH(A654,'raw data'!A:A,0)</f>
        <v>17722</v>
      </c>
      <c r="C654" s="21">
        <f t="array" ref="C654">INDEX('raw data'!A:A,B654+8,1)</f>
        <v>910</v>
      </c>
      <c r="D654" s="7" t="str">
        <f t="array" ref="D654">INDEX('raw data'!A:A,B654+11,1)</f>
        <v>excl. utilities</v>
      </c>
      <c r="E654" s="7" t="str">
        <f t="array" ref="E654">INDEX('raw data'!A:A,B654-2,1)</f>
        <v>Fokianou II,</v>
      </c>
      <c r="F654" s="6" t="str">
        <f t="array" ref="F654">INDEX('raw data'!A:A,B654-1,1)</f>
        <v>Pangrati</v>
      </c>
      <c r="G654" s="6" t="str">
        <f t="array" ref="G654">INDEX('raw data'!A:A,B654+6,1)</f>
        <v>80 m²</v>
      </c>
      <c r="H654" s="25">
        <f ca="1">IFERROR(__xludf.DUMMYFUNCTION("split(G662,"" "")"),80)</f>
        <v>80</v>
      </c>
      <c r="I654" s="6" t="str">
        <f ca="1">IFERROR(__xludf.DUMMYFUNCTION("""COMPUTED_VALUE"""),"m²")</f>
        <v>m²</v>
      </c>
      <c r="J654" s="6">
        <f t="array" ref="J654">INDEX('raw data'!A:A,B654+4,1)</f>
        <v>1</v>
      </c>
      <c r="K654" s="25">
        <f t="array" ref="K654">INDEX('raw data'!A:A,B654+2,1)</f>
        <v>2</v>
      </c>
      <c r="L654" s="6" t="str">
        <f t="array" ref="L654">INDEX('raw data'!A:A,B654-1,1)</f>
        <v>Pangrati</v>
      </c>
      <c r="M654" s="9">
        <f t="shared" ca="1" si="0"/>
        <v>11.375</v>
      </c>
      <c r="N654" s="6" t="str">
        <f t="shared" si="1"/>
        <v>Fokianou II, Pangrati, Athens</v>
      </c>
      <c r="O654" s="6" t="str">
        <f t="array" ref="O654">INDEX('raw data'!A:A,B654+12,1)</f>
        <v>Available 15 Jul 2025</v>
      </c>
      <c r="P654" s="17">
        <v>45853</v>
      </c>
      <c r="Q654">
        <f>_xlfn.XLOOKUP(A654, locations!A:A, locations!F:F, "NULL")</f>
        <v>37.971020899999999</v>
      </c>
      <c r="R654">
        <f>_xlfn.XLOOKUP(A654, locations!A:A, locations!G:G, "Not found")</f>
        <v>23.7422632</v>
      </c>
    </row>
    <row r="655" spans="1:18" ht="13">
      <c r="A655" s="11" t="s">
        <v>1872</v>
      </c>
      <c r="B655" s="11">
        <f>MATCH(A655,'raw data'!A:A,0)</f>
        <v>17739</v>
      </c>
      <c r="C655" s="21">
        <f t="array" ref="C655">INDEX('raw data'!A:A,B655+8,1)</f>
        <v>1010</v>
      </c>
      <c r="D655" s="7" t="str">
        <f t="array" ref="D655">INDEX('raw data'!A:A,B655+11,1)</f>
        <v>excl. utilities</v>
      </c>
      <c r="E655" s="7" t="str">
        <f t="array" ref="E655">INDEX('raw data'!A:A,B655-2,1)</f>
        <v>Louloudion,</v>
      </c>
      <c r="F655" s="6" t="str">
        <f t="array" ref="F655">INDEX('raw data'!A:A,B655-1,1)</f>
        <v>Ampelokipoi</v>
      </c>
      <c r="G655" s="6" t="str">
        <f t="array" ref="G655">INDEX('raw data'!A:A,B655+6,1)</f>
        <v>85 m²</v>
      </c>
      <c r="H655" s="25">
        <f ca="1">IFERROR(__xludf.DUMMYFUNCTION("split(G663,"" "")"),85)</f>
        <v>85</v>
      </c>
      <c r="I655" s="6" t="str">
        <f ca="1">IFERROR(__xludf.DUMMYFUNCTION("""COMPUTED_VALUE"""),"m²")</f>
        <v>m²</v>
      </c>
      <c r="J655" s="6">
        <f t="array" ref="J655">INDEX('raw data'!A:A,B655+4,1)</f>
        <v>1</v>
      </c>
      <c r="K655" s="25">
        <f t="array" ref="K655">INDEX('raw data'!A:A,B655+2,1)</f>
        <v>2</v>
      </c>
      <c r="L655" s="6" t="str">
        <f t="array" ref="L655">INDEX('raw data'!A:A,B655-1,1)</f>
        <v>Ampelokipoi</v>
      </c>
      <c r="M655" s="9">
        <f t="shared" ca="1" si="0"/>
        <v>11.882352941176471</v>
      </c>
      <c r="N655" s="6" t="str">
        <f t="shared" si="1"/>
        <v>Louloudion, Ampelokipoi, Athens</v>
      </c>
      <c r="O655" s="6" t="str">
        <f t="array" ref="O655">INDEX('raw data'!A:A,B655+12,1)</f>
        <v>Available 15 Jul 2025</v>
      </c>
      <c r="P655" s="17">
        <v>45853</v>
      </c>
      <c r="Q655">
        <f>_xlfn.XLOOKUP(A655, locations!A:A, locations!F:F, "NULL")</f>
        <v>37.982558900000001</v>
      </c>
      <c r="R655">
        <f>_xlfn.XLOOKUP(A655, locations!A:A, locations!G:G, "Not found")</f>
        <v>23.771145099999998</v>
      </c>
    </row>
    <row r="656" spans="1:18" ht="13">
      <c r="A656" s="11" t="s">
        <v>3728</v>
      </c>
      <c r="B656" s="11">
        <f>MATCH(A656,'raw data'!A:A,0)</f>
        <v>17756</v>
      </c>
      <c r="C656" s="21">
        <f t="array" ref="C656">INDEX('raw data'!A:A,B656+8,1)</f>
        <v>1220</v>
      </c>
      <c r="D656" s="7" t="str">
        <f t="array" ref="D656">INDEX('raw data'!A:A,B656+11,1)</f>
        <v>excl. utilities</v>
      </c>
      <c r="E656" s="7" t="str">
        <f t="array" ref="E656">INDEX('raw data'!A:A,B656-2,1)</f>
        <v>Efroniou I,</v>
      </c>
      <c r="F656" s="6" t="str">
        <f t="array" ref="F656">INDEX('raw data'!A:A,B656-1,1)</f>
        <v>Pangrati</v>
      </c>
      <c r="G656" s="6" t="str">
        <f t="array" ref="G656">INDEX('raw data'!A:A,B656+6,1)</f>
        <v>100 m²</v>
      </c>
      <c r="H656" s="25">
        <f ca="1">IFERROR(__xludf.DUMMYFUNCTION("split(G664,"" "")"),100)</f>
        <v>100</v>
      </c>
      <c r="I656" s="6" t="str">
        <f ca="1">IFERROR(__xludf.DUMMYFUNCTION("""COMPUTED_VALUE"""),"m²")</f>
        <v>m²</v>
      </c>
      <c r="J656" s="6" t="str">
        <f t="array" ref="J656">INDEX('raw data'!A:A,B656+4,1)</f>
        <v>1, 1 WC</v>
      </c>
      <c r="K656" s="25">
        <f t="array" ref="K656">INDEX('raw data'!A:A,B656+2,1)</f>
        <v>3</v>
      </c>
      <c r="L656" s="6" t="str">
        <f t="array" ref="L656">INDEX('raw data'!A:A,B656-1,1)</f>
        <v>Pangrati</v>
      </c>
      <c r="M656" s="9">
        <f t="shared" ca="1" si="0"/>
        <v>12.2</v>
      </c>
      <c r="N656" s="6" t="str">
        <f t="shared" si="1"/>
        <v>Efroniou I, Pangrati, Athens</v>
      </c>
      <c r="O656" s="6" t="str">
        <f t="array" ref="O656">INDEX('raw data'!A:A,B656+12,1)</f>
        <v>Available 15 Jul 2025</v>
      </c>
      <c r="P656" s="17">
        <v>45853</v>
      </c>
      <c r="Q656">
        <f>_xlfn.XLOOKUP(A656, locations!A:A, locations!F:F, "NULL")</f>
        <v>37.972504700000002</v>
      </c>
      <c r="R656">
        <f>_xlfn.XLOOKUP(A656, locations!A:A, locations!G:G, "Not found")</f>
        <v>23.751894700000001</v>
      </c>
    </row>
    <row r="657" spans="1:18" ht="13">
      <c r="A657" s="11" t="s">
        <v>1875</v>
      </c>
      <c r="B657" s="11">
        <f>MATCH(A657,'raw data'!A:A,0)</f>
        <v>17773</v>
      </c>
      <c r="C657" s="21">
        <f t="array" ref="C657">INDEX('raw data'!A:A,B657+8,1)</f>
        <v>1640</v>
      </c>
      <c r="D657" s="7" t="str">
        <f t="array" ref="D657">INDEX('raw data'!A:A,B657+11,1)</f>
        <v>excl. utilities</v>
      </c>
      <c r="E657" s="7" t="str">
        <f t="array" ref="E657">INDEX('raw data'!A:A,B657-2,1)</f>
        <v>Parnithos VIII,</v>
      </c>
      <c r="F657" s="6" t="str">
        <f t="array" ref="F657">INDEX('raw data'!A:A,B657-1,1)</f>
        <v>Chalandri</v>
      </c>
      <c r="G657" s="6" t="str">
        <f t="array" ref="G657">INDEX('raw data'!A:A,B657+6,1)</f>
        <v>90 m²</v>
      </c>
      <c r="H657" s="25">
        <f ca="1">IFERROR(__xludf.DUMMYFUNCTION("split(G665,"" "")"),90)</f>
        <v>90</v>
      </c>
      <c r="I657" s="6" t="str">
        <f ca="1">IFERROR(__xludf.DUMMYFUNCTION("""COMPUTED_VALUE"""),"m²")</f>
        <v>m²</v>
      </c>
      <c r="J657" s="6" t="str">
        <f t="array" ref="J657">INDEX('raw data'!A:A,B657+4,1)</f>
        <v>1, 1 WC</v>
      </c>
      <c r="K657" s="25">
        <f t="array" ref="K657">INDEX('raw data'!A:A,B657+2,1)</f>
        <v>2</v>
      </c>
      <c r="L657" s="6" t="str">
        <f t="array" ref="L657">INDEX('raw data'!A:A,B657-1,1)</f>
        <v>Chalandri</v>
      </c>
      <c r="M657" s="9">
        <f t="shared" ca="1" si="0"/>
        <v>18.222222222222221</v>
      </c>
      <c r="N657" s="6" t="str">
        <f t="shared" si="1"/>
        <v>Parnithos VIII, Chalandri, Athens</v>
      </c>
      <c r="O657" s="6" t="str">
        <f t="array" ref="O657">INDEX('raw data'!A:A,B657+12,1)</f>
        <v>Available 15 Jul 2025</v>
      </c>
      <c r="P657" s="17">
        <v>45853</v>
      </c>
      <c r="Q657">
        <f>_xlfn.XLOOKUP(A657, locations!A:A, locations!F:F, "NULL")</f>
        <v>38.021421400000001</v>
      </c>
      <c r="R657">
        <f>_xlfn.XLOOKUP(A657, locations!A:A, locations!G:G, "Not found")</f>
        <v>23.798767900000001</v>
      </c>
    </row>
    <row r="658" spans="1:18" ht="13">
      <c r="A658" s="11" t="s">
        <v>3731</v>
      </c>
      <c r="B658" s="11">
        <f>MATCH(A658,'raw data'!A:A,0)</f>
        <v>17790</v>
      </c>
      <c r="C658" s="21">
        <f t="array" ref="C658">INDEX('raw data'!A:A,B658+8,1)</f>
        <v>1750</v>
      </c>
      <c r="D658" s="7" t="str">
        <f t="array" ref="D658">INDEX('raw data'!A:A,B658+11,1)</f>
        <v>excl. utilities</v>
      </c>
      <c r="E658" s="7" t="str">
        <f t="array" ref="E658">INDEX('raw data'!A:A,B658-2,1)</f>
        <v>Agiou Orous I,</v>
      </c>
      <c r="F658" s="6" t="str">
        <f t="array" ref="F658">INDEX('raw data'!A:A,B658-1,1)</f>
        <v>Marousi</v>
      </c>
      <c r="G658" s="6" t="str">
        <f t="array" ref="G658">INDEX('raw data'!A:A,B658+6,1)</f>
        <v>125 m²</v>
      </c>
      <c r="H658" s="25">
        <f ca="1">IFERROR(__xludf.DUMMYFUNCTION("split(G666,"" "")"),125)</f>
        <v>125</v>
      </c>
      <c r="I658" s="6" t="str">
        <f ca="1">IFERROR(__xludf.DUMMYFUNCTION("""COMPUTED_VALUE"""),"m²")</f>
        <v>m²</v>
      </c>
      <c r="J658" s="6">
        <f t="array" ref="J658">INDEX('raw data'!A:A,B658+4,1)</f>
        <v>2</v>
      </c>
      <c r="K658" s="25">
        <f t="array" ref="K658">INDEX('raw data'!A:A,B658+2,1)</f>
        <v>3</v>
      </c>
      <c r="L658" s="6" t="str">
        <f t="array" ref="L658">INDEX('raw data'!A:A,B658-1,1)</f>
        <v>Marousi</v>
      </c>
      <c r="M658" s="9">
        <f t="shared" ca="1" si="0"/>
        <v>14</v>
      </c>
      <c r="N658" s="6" t="str">
        <f t="shared" si="1"/>
        <v>Agiou Orous I, Marousi, Athens</v>
      </c>
      <c r="O658" s="6" t="str">
        <f t="array" ref="O658">INDEX('raw data'!A:A,B658+12,1)</f>
        <v>Available 15 Jul 2025</v>
      </c>
      <c r="P658" s="17">
        <v>45853</v>
      </c>
      <c r="Q658">
        <f>_xlfn.XLOOKUP(A658, locations!A:A, locations!F:F, "NULL")</f>
        <v>37.982669799999996</v>
      </c>
      <c r="R658">
        <f>_xlfn.XLOOKUP(A658, locations!A:A, locations!G:G, "Not found")</f>
        <v>23.710940000000001</v>
      </c>
    </row>
    <row r="659" spans="1:18" ht="13">
      <c r="A659" s="11" t="s">
        <v>1878</v>
      </c>
      <c r="B659" s="11">
        <f>MATCH(A659,'raw data'!A:A,0)</f>
        <v>7273</v>
      </c>
      <c r="C659" s="21">
        <f t="array" ref="C659">INDEX('raw data'!A:A,B659+8,1)</f>
        <v>1220</v>
      </c>
      <c r="D659" s="7" t="str">
        <f t="array" ref="D659">INDEX('raw data'!A:A,B659+11,1)</f>
        <v>excl. utilities</v>
      </c>
      <c r="E659" s="7" t="str">
        <f t="array" ref="E659">INDEX('raw data'!A:A,B659-2,1)</f>
        <v>Tsami Karatasou IV,</v>
      </c>
      <c r="F659" s="6" t="str">
        <f t="array" ref="F659">INDEX('raw data'!A:A,B659-1,1)</f>
        <v>Acropolis</v>
      </c>
      <c r="G659" s="6" t="str">
        <f t="array" ref="G659">INDEX('raw data'!A:A,B659+6,1)</f>
        <v>80 m²</v>
      </c>
      <c r="H659" s="25">
        <f ca="1">IFERROR(__xludf.DUMMYFUNCTION("split(G667,"" "")"),80)</f>
        <v>80</v>
      </c>
      <c r="I659" s="6" t="str">
        <f ca="1">IFERROR(__xludf.DUMMYFUNCTION("""COMPUTED_VALUE"""),"m²")</f>
        <v>m²</v>
      </c>
      <c r="J659" s="6">
        <f t="array" ref="J659">INDEX('raw data'!A:A,B659+4,1)</f>
        <v>1</v>
      </c>
      <c r="K659" s="25">
        <f t="array" ref="K659">INDEX('raw data'!A:A,B659+2,1)</f>
        <v>2</v>
      </c>
      <c r="L659" s="6" t="str">
        <f t="array" ref="L659">INDEX('raw data'!A:A,B659-1,1)</f>
        <v>Acropolis</v>
      </c>
      <c r="M659" s="9">
        <f t="shared" ca="1" si="0"/>
        <v>15.25</v>
      </c>
      <c r="N659" s="6" t="str">
        <f t="shared" si="1"/>
        <v>Tsami Karatasou IV, Acropolis, Athens</v>
      </c>
      <c r="O659" s="6" t="str">
        <f t="array" ref="O659">INDEX('raw data'!A:A,B659+12,1)</f>
        <v>Available 15 Jan 2025</v>
      </c>
      <c r="P659" s="17">
        <v>45672</v>
      </c>
      <c r="Q659">
        <f>_xlfn.XLOOKUP(A659, locations!A:A, locations!F:F, "NULL")</f>
        <v>37.966551799999998</v>
      </c>
      <c r="R659">
        <f>_xlfn.XLOOKUP(A659, locations!A:A, locations!G:G, "Not found")</f>
        <v>23.723646599999999</v>
      </c>
    </row>
    <row r="660" spans="1:18" ht="13">
      <c r="A660" s="11" t="s">
        <v>1881</v>
      </c>
      <c r="B660" s="11">
        <f>MATCH(A660,'raw data'!A:A,0)</f>
        <v>7290</v>
      </c>
      <c r="C660" s="21">
        <f t="array" ref="C660">INDEX('raw data'!A:A,B660+8,1)</f>
        <v>1580</v>
      </c>
      <c r="D660" s="7" t="str">
        <f t="array" ref="D660">INDEX('raw data'!A:A,B660+11,1)</f>
        <v>excl. utilities</v>
      </c>
      <c r="E660" s="7" t="str">
        <f t="array" ref="E660">INDEX('raw data'!A:A,B660-2,1)</f>
        <v>Charavgis IV,</v>
      </c>
      <c r="F660" s="6" t="str">
        <f t="array" ref="F660">INDEX('raw data'!A:A,B660-1,1)</f>
        <v>Chalandri</v>
      </c>
      <c r="G660" s="6" t="str">
        <f t="array" ref="G660">INDEX('raw data'!A:A,B660+6,1)</f>
        <v>95 m²</v>
      </c>
      <c r="H660" s="25">
        <f ca="1">IFERROR(__xludf.DUMMYFUNCTION("split(G668,"" "")"),95)</f>
        <v>95</v>
      </c>
      <c r="I660" s="6" t="str">
        <f ca="1">IFERROR(__xludf.DUMMYFUNCTION("""COMPUTED_VALUE"""),"m²")</f>
        <v>m²</v>
      </c>
      <c r="J660" s="6">
        <f t="array" ref="J660">INDEX('raw data'!A:A,B660+4,1)</f>
        <v>2</v>
      </c>
      <c r="K660" s="25">
        <f t="array" ref="K660">INDEX('raw data'!A:A,B660+2,1)</f>
        <v>2</v>
      </c>
      <c r="L660" s="6" t="str">
        <f t="array" ref="L660">INDEX('raw data'!A:A,B660-1,1)</f>
        <v>Chalandri</v>
      </c>
      <c r="M660" s="9">
        <f t="shared" ca="1" si="0"/>
        <v>16.631578947368421</v>
      </c>
      <c r="N660" s="6" t="str">
        <f t="shared" si="1"/>
        <v>Charavgis IV, Chalandri, Athens</v>
      </c>
      <c r="O660" s="6" t="str">
        <f t="array" ref="O660">INDEX('raw data'!A:A,B660+12,1)</f>
        <v>Available 15 Jan 2025</v>
      </c>
      <c r="P660" s="17">
        <v>45672</v>
      </c>
      <c r="Q660">
        <f>_xlfn.XLOOKUP(A660, locations!A:A, locations!F:F, "NULL")</f>
        <v>38.014088000000001</v>
      </c>
      <c r="R660">
        <f>_xlfn.XLOOKUP(A660, locations!A:A, locations!G:G, "Not found")</f>
        <v>23.807163599999999</v>
      </c>
    </row>
    <row r="661" spans="1:18" ht="13">
      <c r="A661" s="11" t="s">
        <v>3734</v>
      </c>
      <c r="B661" s="11">
        <f>MATCH(A661,'raw data'!A:A,0)</f>
        <v>7307</v>
      </c>
      <c r="C661" s="21">
        <f t="array" ref="C661">INDEX('raw data'!A:A,B661+8,1)</f>
        <v>1640</v>
      </c>
      <c r="D661" s="7" t="str">
        <f t="array" ref="D661">INDEX('raw data'!A:A,B661+11,1)</f>
        <v>excl. utilities</v>
      </c>
      <c r="E661" s="7" t="str">
        <f t="array" ref="E661">INDEX('raw data'!A:A,B661-2,1)</f>
        <v>Europe X,</v>
      </c>
      <c r="F661" s="6" t="str">
        <f t="array" ref="F661">INDEX('raw data'!A:A,B661-1,1)</f>
        <v>Marousi</v>
      </c>
      <c r="G661" s="6" t="str">
        <f t="array" ref="G661">INDEX('raw data'!A:A,B661+6,1)</f>
        <v>130 m²</v>
      </c>
      <c r="H661" s="25">
        <f ca="1">IFERROR(__xludf.DUMMYFUNCTION("split(G669,"" "")"),130)</f>
        <v>130</v>
      </c>
      <c r="I661" s="6" t="str">
        <f ca="1">IFERROR(__xludf.DUMMYFUNCTION("""COMPUTED_VALUE"""),"m²")</f>
        <v>m²</v>
      </c>
      <c r="J661" s="6" t="str">
        <f t="array" ref="J661">INDEX('raw data'!A:A,B661+4,1)</f>
        <v>2, 1 WC</v>
      </c>
      <c r="K661" s="25">
        <f t="array" ref="K661">INDEX('raw data'!A:A,B661+2,1)</f>
        <v>3</v>
      </c>
      <c r="L661" s="6" t="str">
        <f t="array" ref="L661">INDEX('raw data'!A:A,B661-1,1)</f>
        <v>Marousi</v>
      </c>
      <c r="M661" s="9">
        <f t="shared" ca="1" si="0"/>
        <v>12.615384615384615</v>
      </c>
      <c r="N661" s="6" t="str">
        <f t="shared" si="1"/>
        <v>Europe X, Marousi, Athens</v>
      </c>
      <c r="O661" s="6" t="str">
        <f t="array" ref="O661">INDEX('raw data'!A:A,B661+12,1)</f>
        <v>Available 15 Jan 2025</v>
      </c>
      <c r="P661" s="17">
        <v>45672</v>
      </c>
      <c r="Q661">
        <f>_xlfn.XLOOKUP(A661, locations!A:A, locations!F:F, "NULL")</f>
        <v>38.046310099999999</v>
      </c>
      <c r="R661">
        <f>_xlfn.XLOOKUP(A661, locations!A:A, locations!G:G, "Not found")</f>
        <v>23.8074163</v>
      </c>
    </row>
    <row r="662" spans="1:18" ht="13">
      <c r="A662" s="11" t="s">
        <v>482</v>
      </c>
      <c r="B662" s="11">
        <f>MATCH(A662,'raw data'!A:A,0)</f>
        <v>9547</v>
      </c>
      <c r="C662" s="21">
        <f t="array" ref="C662">INDEX('raw data'!A:A,B662+8,1)</f>
        <v>800</v>
      </c>
      <c r="D662" s="7" t="str">
        <f t="array" ref="D662">INDEX('raw data'!A:A,B662+11,1)</f>
        <v>excl. utilities</v>
      </c>
      <c r="E662" s="7" t="str">
        <f t="array" ref="E662">INDEX('raw data'!A:A,B662-2,1)</f>
        <v>Chironos III,</v>
      </c>
      <c r="F662" s="6" t="str">
        <f t="array" ref="F662">INDEX('raw data'!A:A,B662-1,1)</f>
        <v>Pangrati</v>
      </c>
      <c r="G662" s="6" t="str">
        <f t="array" ref="G662">INDEX('raw data'!A:A,B662+6,1)</f>
        <v>45 m²</v>
      </c>
      <c r="H662" s="25">
        <f ca="1">IFERROR(__xludf.DUMMYFUNCTION("split(G670,"" "")"),45)</f>
        <v>45</v>
      </c>
      <c r="I662" s="6" t="str">
        <f ca="1">IFERROR(__xludf.DUMMYFUNCTION("""COMPUTED_VALUE"""),"m²")</f>
        <v>m²</v>
      </c>
      <c r="J662" s="6">
        <f t="array" ref="J662">INDEX('raw data'!A:A,B662+4,1)</f>
        <v>1</v>
      </c>
      <c r="K662" s="25">
        <f t="array" ref="K662">INDEX('raw data'!A:A,B662+2,1)</f>
        <v>1</v>
      </c>
      <c r="L662" s="6" t="str">
        <f t="array" ref="L662">INDEX('raw data'!A:A,B662-1,1)</f>
        <v>Pangrati</v>
      </c>
      <c r="M662" s="9">
        <f t="shared" ca="1" si="0"/>
        <v>17.777777777777779</v>
      </c>
      <c r="N662" s="6" t="str">
        <f t="shared" si="1"/>
        <v>Chironos III, Pangrati, Athens</v>
      </c>
      <c r="O662" s="6" t="str">
        <f t="array" ref="O662">INDEX('raw data'!A:A,B662+12,1)</f>
        <v>Available 15 Feb 2025</v>
      </c>
      <c r="P662" s="17">
        <v>45703</v>
      </c>
      <c r="Q662">
        <f>_xlfn.XLOOKUP(A662, locations!A:A, locations!F:F, "NULL")</f>
        <v>37.972032499999997</v>
      </c>
      <c r="R662">
        <f>_xlfn.XLOOKUP(A662, locations!A:A, locations!G:G, "Not found")</f>
        <v>23.7465753</v>
      </c>
    </row>
    <row r="663" spans="1:18" ht="13">
      <c r="A663" s="11" t="s">
        <v>3737</v>
      </c>
      <c r="B663" s="11">
        <f>MATCH(A663,'raw data'!A:A,0)</f>
        <v>9580</v>
      </c>
      <c r="C663" s="21">
        <f t="array" ref="C663">INDEX('raw data'!A:A,B663+8,1)</f>
        <v>2280</v>
      </c>
      <c r="D663" s="7" t="str">
        <f t="array" ref="D663">INDEX('raw data'!A:A,B663+11,1)</f>
        <v>excl. utilities</v>
      </c>
      <c r="E663" s="7" t="str">
        <f t="array" ref="E663">INDEX('raw data'!A:A,B663-2,1)</f>
        <v>Faethontos,</v>
      </c>
      <c r="F663" s="6" t="str">
        <f t="array" ref="F663">INDEX('raw data'!A:A,B663-1,1)</f>
        <v>Palaio Faliro</v>
      </c>
      <c r="G663" s="6" t="str">
        <f t="array" ref="G663">INDEX('raw data'!A:A,B663+6,1)</f>
        <v>150 m²</v>
      </c>
      <c r="H663" s="25">
        <f ca="1">IFERROR(__xludf.DUMMYFUNCTION("split(G671,"" "")"),150)</f>
        <v>150</v>
      </c>
      <c r="I663" s="6" t="str">
        <f ca="1">IFERROR(__xludf.DUMMYFUNCTION("""COMPUTED_VALUE"""),"m²")</f>
        <v>m²</v>
      </c>
      <c r="J663" s="6">
        <f t="array" ref="J663">INDEX('raw data'!A:A,B663+4,1)</f>
        <v>2</v>
      </c>
      <c r="K663" s="25">
        <f t="array" ref="K663">INDEX('raw data'!A:A,B663+2,1)</f>
        <v>3</v>
      </c>
      <c r="L663" s="6" t="str">
        <f t="array" ref="L663">INDEX('raw data'!A:A,B663-1,1)</f>
        <v>Palaio Faliro</v>
      </c>
      <c r="M663" s="9">
        <f t="shared" ca="1" si="0"/>
        <v>15.2</v>
      </c>
      <c r="N663" s="6" t="str">
        <f t="shared" si="1"/>
        <v>Faethontos, Palaio Faliro, Athens</v>
      </c>
      <c r="O663" s="6" t="str">
        <f t="array" ref="O663">INDEX('raw data'!A:A,B663+12,1)</f>
        <v>Available 15 Feb 2025</v>
      </c>
      <c r="P663" s="17">
        <v>45703</v>
      </c>
      <c r="Q663">
        <f>_xlfn.XLOOKUP(A663, locations!A:A, locations!F:F, "NULL")</f>
        <v>38.003745799999997</v>
      </c>
      <c r="R663">
        <f>_xlfn.XLOOKUP(A663, locations!A:A, locations!G:G, "Not found")</f>
        <v>23.744288099999999</v>
      </c>
    </row>
    <row r="664" spans="1:18" ht="13">
      <c r="A664" s="11" t="s">
        <v>485</v>
      </c>
      <c r="B664" s="11">
        <f>MATCH(A664,'raw data'!A:A,0)</f>
        <v>3960</v>
      </c>
      <c r="C664" s="21">
        <f t="array" ref="C664">INDEX('raw data'!A:A,B664+8,1)</f>
        <v>850</v>
      </c>
      <c r="D664" s="7" t="str">
        <f t="array" ref="D664">INDEX('raw data'!A:A,B664+11,1)</f>
        <v>excl. utilities</v>
      </c>
      <c r="E664" s="7" t="str">
        <f t="array" ref="E664">INDEX('raw data'!A:A,B664-2,1)</f>
        <v>Evinou II,</v>
      </c>
      <c r="F664" s="6" t="str">
        <f t="array" ref="F664">INDEX('raw data'!A:A,B664-1,1)</f>
        <v>Vasilissis Sofias Avenue</v>
      </c>
      <c r="G664" s="6" t="str">
        <f t="array" ref="G664">INDEX('raw data'!A:A,B664+6,1)</f>
        <v>55 m²</v>
      </c>
      <c r="H664" s="25">
        <f ca="1">IFERROR(__xludf.DUMMYFUNCTION("split(G672,"" "")"),55)</f>
        <v>55</v>
      </c>
      <c r="I664" s="6" t="str">
        <f ca="1">IFERROR(__xludf.DUMMYFUNCTION("""COMPUTED_VALUE"""),"m²")</f>
        <v>m²</v>
      </c>
      <c r="J664" s="6">
        <f t="array" ref="J664">INDEX('raw data'!A:A,B664+4,1)</f>
        <v>1</v>
      </c>
      <c r="K664" s="25">
        <f t="array" ref="K664">INDEX('raw data'!A:A,B664+2,1)</f>
        <v>1</v>
      </c>
      <c r="L664" s="6" t="str">
        <f t="array" ref="L664">INDEX('raw data'!A:A,B664-1,1)</f>
        <v>Vasilissis Sofias Avenue</v>
      </c>
      <c r="M664" s="9">
        <f t="shared" ca="1" si="0"/>
        <v>15.454545454545455</v>
      </c>
      <c r="N664" s="6" t="str">
        <f t="shared" si="1"/>
        <v>Evinou II, Vasilissis Sofias Avenue, Athens</v>
      </c>
      <c r="O664" s="6" t="str">
        <f t="array" ref="O664">INDEX('raw data'!A:A,B664+12,1)</f>
        <v>Available 15 Dec 2024</v>
      </c>
      <c r="P664" s="17">
        <v>45641</v>
      </c>
      <c r="Q664">
        <f>_xlfn.XLOOKUP(A664, locations!A:A, locations!F:F, "NULL")</f>
        <v>37.975368799999998</v>
      </c>
      <c r="R664">
        <f>_xlfn.XLOOKUP(A664, locations!A:A, locations!G:G, "Not found")</f>
        <v>23.742497499999999</v>
      </c>
    </row>
    <row r="665" spans="1:18" ht="13">
      <c r="A665" s="11" t="s">
        <v>488</v>
      </c>
      <c r="B665" s="11">
        <f>MATCH(A665,'raw data'!A:A,0)</f>
        <v>3977</v>
      </c>
      <c r="C665" s="21">
        <f t="array" ref="C665">INDEX('raw data'!A:A,B665+8,1)</f>
        <v>860</v>
      </c>
      <c r="D665" s="7" t="str">
        <f t="array" ref="D665">INDEX('raw data'!A:A,B665+11,1)</f>
        <v>excl. utilities</v>
      </c>
      <c r="E665" s="7" t="str">
        <f t="array" ref="E665">INDEX('raw data'!A:A,B665-2,1)</f>
        <v>Grigoriou Lampraki I,</v>
      </c>
      <c r="F665" s="6" t="str">
        <f t="array" ref="F665">INDEX('raw data'!A:A,B665-1,1)</f>
        <v>Kifisia</v>
      </c>
      <c r="G665" s="6" t="str">
        <f t="array" ref="G665">INDEX('raw data'!A:A,B665+6,1)</f>
        <v>55 m²</v>
      </c>
      <c r="H665" s="25">
        <f ca="1">IFERROR(__xludf.DUMMYFUNCTION("split(G673,"" "")"),55)</f>
        <v>55</v>
      </c>
      <c r="I665" s="6" t="str">
        <f ca="1">IFERROR(__xludf.DUMMYFUNCTION("""COMPUTED_VALUE"""),"m²")</f>
        <v>m²</v>
      </c>
      <c r="J665" s="6">
        <f t="array" ref="J665">INDEX('raw data'!A:A,B665+4,1)</f>
        <v>1</v>
      </c>
      <c r="K665" s="25">
        <f t="array" ref="K665">INDEX('raw data'!A:A,B665+2,1)</f>
        <v>1</v>
      </c>
      <c r="L665" s="6" t="str">
        <f t="array" ref="L665">INDEX('raw data'!A:A,B665-1,1)</f>
        <v>Kifisia</v>
      </c>
      <c r="M665" s="9">
        <f t="shared" ca="1" si="0"/>
        <v>15.636363636363637</v>
      </c>
      <c r="N665" s="6" t="str">
        <f t="shared" si="1"/>
        <v>Grigoriou Lampraki I, Kifisia, Athens</v>
      </c>
      <c r="O665" s="6" t="str">
        <f t="array" ref="O665">INDEX('raw data'!A:A,B665+12,1)</f>
        <v>Available 15 Dec 2024</v>
      </c>
      <c r="P665" s="17">
        <v>45641</v>
      </c>
      <c r="Q665">
        <f>_xlfn.XLOOKUP(A665, locations!A:A, locations!F:F, "NULL")</f>
        <v>38.069700900000001</v>
      </c>
      <c r="R665">
        <f>_xlfn.XLOOKUP(A665, locations!A:A, locations!G:G, "Not found")</f>
        <v>23.807720700000001</v>
      </c>
    </row>
    <row r="666" spans="1:18" ht="13">
      <c r="A666" s="11" t="s">
        <v>1884</v>
      </c>
      <c r="B666" s="11">
        <f>MATCH(A666,'raw data'!A:A,0)</f>
        <v>3994</v>
      </c>
      <c r="C666" s="21">
        <f t="array" ref="C666">INDEX('raw data'!A:A,B666+8,1)</f>
        <v>910</v>
      </c>
      <c r="D666" s="7" t="str">
        <f t="array" ref="D666">INDEX('raw data'!A:A,B666+11,1)</f>
        <v>excl. utilities</v>
      </c>
      <c r="E666" s="7" t="str">
        <f t="array" ref="E666">INDEX('raw data'!A:A,B666-2,1)</f>
        <v>Ionias I,</v>
      </c>
      <c r="F666" s="6" t="str">
        <f t="array" ref="F666">INDEX('raw data'!A:A,B666-1,1)</f>
        <v>Nea Smyrni</v>
      </c>
      <c r="G666" s="6" t="str">
        <f t="array" ref="G666">INDEX('raw data'!A:A,B666+6,1)</f>
        <v>70 m²</v>
      </c>
      <c r="H666" s="25">
        <f ca="1">IFERROR(__xludf.DUMMYFUNCTION("split(G674,"" "")"),70)</f>
        <v>70</v>
      </c>
      <c r="I666" s="6" t="str">
        <f ca="1">IFERROR(__xludf.DUMMYFUNCTION("""COMPUTED_VALUE"""),"m²")</f>
        <v>m²</v>
      </c>
      <c r="J666" s="6">
        <f t="array" ref="J666">INDEX('raw data'!A:A,B666+4,1)</f>
        <v>1</v>
      </c>
      <c r="K666" s="25">
        <f t="array" ref="K666">INDEX('raw data'!A:A,B666+2,1)</f>
        <v>2</v>
      </c>
      <c r="L666" s="6" t="str">
        <f t="array" ref="L666">INDEX('raw data'!A:A,B666-1,1)</f>
        <v>Nea Smyrni</v>
      </c>
      <c r="M666" s="9">
        <f t="shared" ca="1" si="0"/>
        <v>13</v>
      </c>
      <c r="N666" s="6" t="str">
        <f t="shared" si="1"/>
        <v>Ionias I, Nea Smyrni, Athens</v>
      </c>
      <c r="O666" s="6" t="str">
        <f t="array" ref="O666">INDEX('raw data'!A:A,B666+12,1)</f>
        <v>Available 15 Dec 2024</v>
      </c>
      <c r="P666" s="17">
        <v>45641</v>
      </c>
      <c r="Q666">
        <f>_xlfn.XLOOKUP(A666, locations!A:A, locations!F:F, "NULL")</f>
        <v>37.950838900000001</v>
      </c>
      <c r="R666">
        <f>_xlfn.XLOOKUP(A666, locations!A:A, locations!G:G, "Not found")</f>
        <v>23.713488399999999</v>
      </c>
    </row>
    <row r="667" spans="1:18" ht="13">
      <c r="A667" s="11" t="s">
        <v>1887</v>
      </c>
      <c r="B667" s="11">
        <f>MATCH(A667,'raw data'!A:A,0)</f>
        <v>4011</v>
      </c>
      <c r="C667" s="21">
        <f t="array" ref="C667">INDEX('raw data'!A:A,B667+8,1)</f>
        <v>990</v>
      </c>
      <c r="D667" s="7" t="str">
        <f t="array" ref="D667">INDEX('raw data'!A:A,B667+11,1)</f>
        <v>excl. utilities</v>
      </c>
      <c r="E667" s="7" t="str">
        <f t="array" ref="E667">INDEX('raw data'!A:A,B667-2,1)</f>
        <v>Efkalipton V,</v>
      </c>
      <c r="F667" s="6" t="str">
        <f t="array" ref="F667">INDEX('raw data'!A:A,B667-1,1)</f>
        <v>Marousi</v>
      </c>
      <c r="G667" s="6" t="str">
        <f t="array" ref="G667">INDEX('raw data'!A:A,B667+6,1)</f>
        <v>65 m²</v>
      </c>
      <c r="H667" s="25">
        <f ca="1">IFERROR(__xludf.DUMMYFUNCTION("split(G675,"" "")"),65)</f>
        <v>65</v>
      </c>
      <c r="I667" s="6" t="str">
        <f ca="1">IFERROR(__xludf.DUMMYFUNCTION("""COMPUTED_VALUE"""),"m²")</f>
        <v>m²</v>
      </c>
      <c r="J667" s="6">
        <f t="array" ref="J667">INDEX('raw data'!A:A,B667+4,1)</f>
        <v>1</v>
      </c>
      <c r="K667" s="25">
        <f t="array" ref="K667">INDEX('raw data'!A:A,B667+2,1)</f>
        <v>2</v>
      </c>
      <c r="L667" s="6" t="str">
        <f t="array" ref="L667">INDEX('raw data'!A:A,B667-1,1)</f>
        <v>Marousi</v>
      </c>
      <c r="M667" s="9">
        <f t="shared" ca="1" si="0"/>
        <v>15.23076923076923</v>
      </c>
      <c r="N667" s="6" t="str">
        <f t="shared" si="1"/>
        <v>Efkalipton V, Marousi, Athens</v>
      </c>
      <c r="O667" s="6" t="str">
        <f t="array" ref="O667">INDEX('raw data'!A:A,B667+12,1)</f>
        <v>Available 15 Dec 2024</v>
      </c>
      <c r="P667" s="17">
        <v>45641</v>
      </c>
      <c r="Q667">
        <f>_xlfn.XLOOKUP(A667, locations!A:A, locations!F:F, "NULL")</f>
        <v>38.057056799999998</v>
      </c>
      <c r="R667">
        <f>_xlfn.XLOOKUP(A667, locations!A:A, locations!G:G, "Not found")</f>
        <v>23.8209315</v>
      </c>
    </row>
    <row r="668" spans="1:18" ht="13">
      <c r="A668" s="11" t="s">
        <v>1890</v>
      </c>
      <c r="B668" s="11">
        <f>MATCH(A668,'raw data'!A:A,0)</f>
        <v>4028</v>
      </c>
      <c r="C668" s="21">
        <f t="array" ref="C668">INDEX('raw data'!A:A,B668+8,1)</f>
        <v>1200</v>
      </c>
      <c r="D668" s="7" t="str">
        <f t="array" ref="D668">INDEX('raw data'!A:A,B668+11,1)</f>
        <v>excl. utilities</v>
      </c>
      <c r="E668" s="7" t="str">
        <f t="array" ref="E668">INDEX('raw data'!A:A,B668-2,1)</f>
        <v>Diovounioti III,</v>
      </c>
      <c r="F668" s="6" t="str">
        <f t="array" ref="F668">INDEX('raw data'!A:A,B668-1,1)</f>
        <v>Chalandri</v>
      </c>
      <c r="G668" s="6" t="str">
        <f t="array" ref="G668">INDEX('raw data'!A:A,B668+6,1)</f>
        <v>72 m²</v>
      </c>
      <c r="H668" s="25">
        <f ca="1">IFERROR(__xludf.DUMMYFUNCTION("split(G676,"" "")"),72)</f>
        <v>72</v>
      </c>
      <c r="I668" s="6" t="str">
        <f ca="1">IFERROR(__xludf.DUMMYFUNCTION("""COMPUTED_VALUE"""),"m²")</f>
        <v>m²</v>
      </c>
      <c r="J668" s="6">
        <f t="array" ref="J668">INDEX('raw data'!A:A,B668+4,1)</f>
        <v>1</v>
      </c>
      <c r="K668" s="25">
        <f t="array" ref="K668">INDEX('raw data'!A:A,B668+2,1)</f>
        <v>2</v>
      </c>
      <c r="L668" s="6" t="str">
        <f t="array" ref="L668">INDEX('raw data'!A:A,B668-1,1)</f>
        <v>Chalandri</v>
      </c>
      <c r="M668" s="9">
        <f t="shared" ca="1" si="0"/>
        <v>16.666666666666668</v>
      </c>
      <c r="N668" s="6" t="str">
        <f t="shared" si="1"/>
        <v>Diovounioti III, Chalandri, Athens</v>
      </c>
      <c r="O668" s="6" t="str">
        <f t="array" ref="O668">INDEX('raw data'!A:A,B668+12,1)</f>
        <v>Available 15 Dec 2024</v>
      </c>
      <c r="P668" s="17">
        <v>45641</v>
      </c>
      <c r="Q668">
        <f>_xlfn.XLOOKUP(A668, locations!A:A, locations!F:F, "NULL")</f>
        <v>38.0112922</v>
      </c>
      <c r="R668">
        <f>_xlfn.XLOOKUP(A668, locations!A:A, locations!G:G, "Not found")</f>
        <v>23.801344499999999</v>
      </c>
    </row>
    <row r="669" spans="1:18" ht="13">
      <c r="A669" s="11" t="s">
        <v>1893</v>
      </c>
      <c r="B669" s="11">
        <f>MATCH(A669,'raw data'!A:A,0)</f>
        <v>4045</v>
      </c>
      <c r="C669" s="21">
        <f t="array" ref="C669">INDEX('raw data'!A:A,B669+8,1)</f>
        <v>1230</v>
      </c>
      <c r="D669" s="7" t="str">
        <f t="array" ref="D669">INDEX('raw data'!A:A,B669+11,1)</f>
        <v>excl. utilities</v>
      </c>
      <c r="E669" s="7" t="str">
        <f t="array" ref="E669">INDEX('raw data'!A:A,B669-2,1)</f>
        <v>Dimitriou Gounari IV,</v>
      </c>
      <c r="F669" s="6" t="str">
        <f t="array" ref="F669">INDEX('raw data'!A:A,B669-1,1)</f>
        <v>Marousi</v>
      </c>
      <c r="G669" s="6" t="str">
        <f t="array" ref="G669">INDEX('raw data'!A:A,B669+6,1)</f>
        <v>85 m²</v>
      </c>
      <c r="H669" s="25">
        <f ca="1">IFERROR(__xludf.DUMMYFUNCTION("split(G677,"" "")"),85)</f>
        <v>85</v>
      </c>
      <c r="I669" s="6" t="str">
        <f ca="1">IFERROR(__xludf.DUMMYFUNCTION("""COMPUTED_VALUE"""),"m²")</f>
        <v>m²</v>
      </c>
      <c r="J669" s="6">
        <f t="array" ref="J669">INDEX('raw data'!A:A,B669+4,1)</f>
        <v>1</v>
      </c>
      <c r="K669" s="25">
        <f t="array" ref="K669">INDEX('raw data'!A:A,B669+2,1)</f>
        <v>2</v>
      </c>
      <c r="L669" s="6" t="str">
        <f t="array" ref="L669">INDEX('raw data'!A:A,B669-1,1)</f>
        <v>Marousi</v>
      </c>
      <c r="M669" s="9">
        <f t="shared" ca="1" si="0"/>
        <v>14.470588235294118</v>
      </c>
      <c r="N669" s="6" t="str">
        <f t="shared" si="1"/>
        <v>Dimitriou Gounari IV, Marousi, Athens</v>
      </c>
      <c r="O669" s="6" t="str">
        <f t="array" ref="O669">INDEX('raw data'!A:A,B669+12,1)</f>
        <v>Available 15 Dec 2024</v>
      </c>
      <c r="P669" s="17">
        <v>45641</v>
      </c>
      <c r="Q669">
        <f>_xlfn.XLOOKUP(A669, locations!A:A, locations!F:F, "NULL")</f>
        <v>38.051331599999997</v>
      </c>
      <c r="R669">
        <f>_xlfn.XLOOKUP(A669, locations!A:A, locations!G:G, "Not found")</f>
        <v>23.808062700000001</v>
      </c>
    </row>
    <row r="670" spans="1:18" ht="13">
      <c r="A670" s="11" t="s">
        <v>3740</v>
      </c>
      <c r="B670" s="11">
        <f>MATCH(A670,'raw data'!A:A,0)</f>
        <v>4062</v>
      </c>
      <c r="C670" s="21">
        <f t="array" ref="C670">INDEX('raw data'!A:A,B670+8,1)</f>
        <v>1510</v>
      </c>
      <c r="D670" s="7" t="str">
        <f t="array" ref="D670">INDEX('raw data'!A:A,B670+11,1)</f>
        <v>excl. utilities</v>
      </c>
      <c r="E670" s="7" t="str">
        <f t="array" ref="E670">INDEX('raw data'!A:A,B670-2,1)</f>
        <v>Kirou,</v>
      </c>
      <c r="F670" s="6" t="str">
        <f t="array" ref="F670">INDEX('raw data'!A:A,B670-1,1)</f>
        <v>Kifisia</v>
      </c>
      <c r="G670" s="6" t="str">
        <f t="array" ref="G670">INDEX('raw data'!A:A,B670+6,1)</f>
        <v>125 m²</v>
      </c>
      <c r="H670" s="25">
        <f ca="1">IFERROR(__xludf.DUMMYFUNCTION("split(G678,"" "")"),125)</f>
        <v>125</v>
      </c>
      <c r="I670" s="6" t="str">
        <f ca="1">IFERROR(__xludf.DUMMYFUNCTION("""COMPUTED_VALUE"""),"m²")</f>
        <v>m²</v>
      </c>
      <c r="J670" s="6" t="str">
        <f t="array" ref="J670">INDEX('raw data'!A:A,B670+4,1)</f>
        <v>1, 1 WC</v>
      </c>
      <c r="K670" s="25">
        <f t="array" ref="K670">INDEX('raw data'!A:A,B670+2,1)</f>
        <v>3</v>
      </c>
      <c r="L670" s="6" t="str">
        <f t="array" ref="L670">INDEX('raw data'!A:A,B670-1,1)</f>
        <v>Kifisia</v>
      </c>
      <c r="M670" s="9">
        <f t="shared" ca="1" si="0"/>
        <v>12.08</v>
      </c>
      <c r="N670" s="6" t="str">
        <f t="shared" si="1"/>
        <v>Kirou, Kifisia, Athens</v>
      </c>
      <c r="O670" s="6" t="str">
        <f t="array" ref="O670">INDEX('raw data'!A:A,B670+12,1)</f>
        <v>Available 15 Dec 2024</v>
      </c>
      <c r="P670" s="17">
        <v>45641</v>
      </c>
      <c r="Q670">
        <f>_xlfn.XLOOKUP(A670, locations!A:A, locations!F:F, "NULL")</f>
        <v>38.087060700000002</v>
      </c>
      <c r="R670">
        <f>_xlfn.XLOOKUP(A670, locations!A:A, locations!G:G, "Not found")</f>
        <v>23.811192299999998</v>
      </c>
    </row>
    <row r="671" spans="1:18" ht="13">
      <c r="A671" s="11" t="s">
        <v>1896</v>
      </c>
      <c r="B671" s="11">
        <f>MATCH(A671,'raw data'!A:A,0)</f>
        <v>19160</v>
      </c>
      <c r="C671" s="21">
        <f t="array" ref="C671">INDEX('raw data'!A:A,B671+8,1)</f>
        <v>1550</v>
      </c>
      <c r="D671" s="7" t="str">
        <f t="array" ref="D671">INDEX('raw data'!A:A,B671+11,1)</f>
        <v>excl. utilities</v>
      </c>
      <c r="E671" s="7" t="str">
        <f t="array" ref="E671">INDEX('raw data'!A:A,B671-2,1)</f>
        <v>Kosti Palama II,</v>
      </c>
      <c r="F671" s="6" t="str">
        <f t="array" ref="F671">INDEX('raw data'!A:A,B671-1,1)</f>
        <v>Neo Psychiko</v>
      </c>
      <c r="G671" s="6" t="str">
        <f t="array" ref="G671">INDEX('raw data'!A:A,B671+6,1)</f>
        <v>125 m²</v>
      </c>
      <c r="H671" s="25">
        <f ca="1">IFERROR(__xludf.DUMMYFUNCTION("split(G679,"" "")"),125)</f>
        <v>125</v>
      </c>
      <c r="I671" s="6" t="str">
        <f ca="1">IFERROR(__xludf.DUMMYFUNCTION("""COMPUTED_VALUE"""),"m²")</f>
        <v>m²</v>
      </c>
      <c r="J671" s="6" t="str">
        <f t="array" ref="J671">INDEX('raw data'!A:A,B671+4,1)</f>
        <v>1, 1 WC</v>
      </c>
      <c r="K671" s="25">
        <f t="array" ref="K671">INDEX('raw data'!A:A,B671+2,1)</f>
        <v>2</v>
      </c>
      <c r="L671" s="6" t="str">
        <f t="array" ref="L671">INDEX('raw data'!A:A,B671-1,1)</f>
        <v>Neo Psychiko</v>
      </c>
      <c r="M671" s="9">
        <f t="shared" ca="1" si="0"/>
        <v>12.4</v>
      </c>
      <c r="N671" s="6" t="str">
        <f t="shared" si="1"/>
        <v>Kosti Palama II, Neo Psychiko, Athens</v>
      </c>
      <c r="O671" s="6" t="str">
        <f t="array" ref="O671">INDEX('raw data'!A:A,B671+12,1)</f>
        <v>Available 15 Aug 2025</v>
      </c>
      <c r="P671" s="17">
        <v>45884</v>
      </c>
      <c r="Q671">
        <f>_xlfn.XLOOKUP(A671, locations!A:A, locations!F:F, "NULL")</f>
        <v>38.008888499999998</v>
      </c>
      <c r="R671">
        <f>_xlfn.XLOOKUP(A671, locations!A:A, locations!G:G, "Not found")</f>
        <v>23.781055800000001</v>
      </c>
    </row>
    <row r="672" spans="1:18" ht="13">
      <c r="A672" s="11" t="s">
        <v>1899</v>
      </c>
      <c r="B672" s="11">
        <f>MATCH(A672,'raw data'!A:A,0)</f>
        <v>12945</v>
      </c>
      <c r="C672" s="21">
        <f t="array" ref="C672">INDEX('raw data'!A:A,B672+8,1)</f>
        <v>890</v>
      </c>
      <c r="D672" s="7" t="str">
        <f t="array" ref="D672">INDEX('raw data'!A:A,B672+11,1)</f>
        <v>excl. utilities</v>
      </c>
      <c r="E672" s="7" t="str">
        <f t="array" ref="E672">INDEX('raw data'!A:A,B672-2,1)</f>
        <v>Stravonos,</v>
      </c>
      <c r="F672" s="6" t="str">
        <f t="array" ref="F672">INDEX('raw data'!A:A,B672-1,1)</f>
        <v>Pangrati</v>
      </c>
      <c r="G672" s="6" t="str">
        <f t="array" ref="G672">INDEX('raw data'!A:A,B672+6,1)</f>
        <v>70 m²</v>
      </c>
      <c r="H672" s="25">
        <f ca="1">IFERROR(__xludf.DUMMYFUNCTION("split(G680,"" "")"),70)</f>
        <v>70</v>
      </c>
      <c r="I672" s="6" t="str">
        <f ca="1">IFERROR(__xludf.DUMMYFUNCTION("""COMPUTED_VALUE"""),"m²")</f>
        <v>m²</v>
      </c>
      <c r="J672" s="6">
        <f t="array" ref="J672">INDEX('raw data'!A:A,B672+4,1)</f>
        <v>1</v>
      </c>
      <c r="K672" s="25">
        <f t="array" ref="K672">INDEX('raw data'!A:A,B672+2,1)</f>
        <v>2</v>
      </c>
      <c r="L672" s="6" t="str">
        <f t="array" ref="L672">INDEX('raw data'!A:A,B672-1,1)</f>
        <v>Pangrati</v>
      </c>
      <c r="M672" s="9">
        <f t="shared" ca="1" si="0"/>
        <v>12.714285714285714</v>
      </c>
      <c r="N672" s="6" t="str">
        <f t="shared" si="1"/>
        <v>Stravonos, Pangrati, Athens</v>
      </c>
      <c r="O672" s="6" t="str">
        <f t="array" ref="O672">INDEX('raw data'!A:A,B672+12,1)</f>
        <v>Available 15 Apr 2025</v>
      </c>
      <c r="P672" s="17">
        <v>45762</v>
      </c>
      <c r="Q672">
        <f>_xlfn.XLOOKUP(A672, locations!A:A, locations!F:F, "NULL")</f>
        <v>37.969746299999997</v>
      </c>
      <c r="R672">
        <f>_xlfn.XLOOKUP(A672, locations!A:A, locations!G:G, "Not found")</f>
        <v>23.7488694</v>
      </c>
    </row>
    <row r="673" spans="1:18" ht="13">
      <c r="A673" s="11" t="s">
        <v>1902</v>
      </c>
      <c r="B673" s="11">
        <f>MATCH(A673,'raw data'!A:A,0)</f>
        <v>12978</v>
      </c>
      <c r="C673" s="21">
        <f t="array" ref="C673">INDEX('raw data'!A:A,B673+8,1)</f>
        <v>1780</v>
      </c>
      <c r="D673" s="7" t="str">
        <f t="array" ref="D673">INDEX('raw data'!A:A,B673+11,1)</f>
        <v>excl. utilities</v>
      </c>
      <c r="E673" s="7" t="str">
        <f t="array" ref="E673">INDEX('raw data'!A:A,B673-2,1)</f>
        <v>Lochagou Chatzievaggelou III,</v>
      </c>
      <c r="F673" s="6" t="str">
        <f t="array" ref="F673">INDEX('raw data'!A:A,B673-1,1)</f>
        <v>Elliniko</v>
      </c>
      <c r="G673" s="6" t="str">
        <f t="array" ref="G673">INDEX('raw data'!A:A,B673+6,1)</f>
        <v>96 m²</v>
      </c>
      <c r="H673" s="25">
        <f ca="1">IFERROR(__xludf.DUMMYFUNCTION("split(G681,"" "")"),96)</f>
        <v>96</v>
      </c>
      <c r="I673" s="6" t="str">
        <f ca="1">IFERROR(__xludf.DUMMYFUNCTION("""COMPUTED_VALUE"""),"m²")</f>
        <v>m²</v>
      </c>
      <c r="J673" s="6" t="str">
        <f t="array" ref="J673">INDEX('raw data'!A:A,B673+4,1)</f>
        <v>1, 1 WC</v>
      </c>
      <c r="K673" s="25">
        <f t="array" ref="K673">INDEX('raw data'!A:A,B673+2,1)</f>
        <v>2</v>
      </c>
      <c r="L673" s="6" t="str">
        <f t="array" ref="L673">INDEX('raw data'!A:A,B673-1,1)</f>
        <v>Elliniko</v>
      </c>
      <c r="M673" s="9">
        <f t="shared" ca="1" si="0"/>
        <v>18.541666666666668</v>
      </c>
      <c r="N673" s="6" t="str">
        <f t="shared" si="1"/>
        <v>Lochagou Chatzievaggelou III, Elliniko, Athens</v>
      </c>
      <c r="O673" s="6" t="str">
        <f t="array" ref="O673">INDEX('raw data'!A:A,B673+12,1)</f>
        <v>Available 15 Apr 2025</v>
      </c>
      <c r="P673" s="17">
        <v>45762</v>
      </c>
      <c r="Q673">
        <f>_xlfn.XLOOKUP(A673, locations!A:A, locations!F:F, "NULL")</f>
        <v>37.889366299999999</v>
      </c>
      <c r="R673">
        <f>_xlfn.XLOOKUP(A673, locations!A:A, locations!G:G, "Not found")</f>
        <v>23.7460928</v>
      </c>
    </row>
    <row r="674" spans="1:18" ht="13">
      <c r="A674" s="11" t="s">
        <v>3743</v>
      </c>
      <c r="B674" s="11">
        <f>MATCH(A674,'raw data'!A:A,0)</f>
        <v>12995</v>
      </c>
      <c r="C674" s="21">
        <f t="array" ref="C674">INDEX('raw data'!A:A,B674+8,1)</f>
        <v>2060</v>
      </c>
      <c r="D674" s="7" t="str">
        <f t="array" ref="D674">INDEX('raw data'!A:A,B674+11,1)</f>
        <v>excl. utilities</v>
      </c>
      <c r="E674" s="7" t="str">
        <f t="array" ref="E674">INDEX('raw data'!A:A,B674-2,1)</f>
        <v>Ioanninon I,</v>
      </c>
      <c r="F674" s="6" t="str">
        <f t="array" ref="F674">INDEX('raw data'!A:A,B674-1,1)</f>
        <v>Kifisia</v>
      </c>
      <c r="G674" s="6" t="str">
        <f t="array" ref="G674">INDEX('raw data'!A:A,B674+6,1)</f>
        <v>162 m²</v>
      </c>
      <c r="H674" s="25">
        <f ca="1">IFERROR(__xludf.DUMMYFUNCTION("split(G682,"" "")"),162)</f>
        <v>162</v>
      </c>
      <c r="I674" s="6" t="str">
        <f ca="1">IFERROR(__xludf.DUMMYFUNCTION("""COMPUTED_VALUE"""),"m²")</f>
        <v>m²</v>
      </c>
      <c r="J674" s="6" t="str">
        <f t="array" ref="J674">INDEX('raw data'!A:A,B674+4,1)</f>
        <v>2, 1 WC</v>
      </c>
      <c r="K674" s="25">
        <f t="array" ref="K674">INDEX('raw data'!A:A,B674+2,1)</f>
        <v>3</v>
      </c>
      <c r="L674" s="6" t="str">
        <f t="array" ref="L674">INDEX('raw data'!A:A,B674-1,1)</f>
        <v>Kifisia</v>
      </c>
      <c r="M674" s="9">
        <f t="shared" ca="1" si="0"/>
        <v>12.716049382716049</v>
      </c>
      <c r="N674" s="6" t="str">
        <f t="shared" si="1"/>
        <v>Ioanninon I, Kifisia, Athens</v>
      </c>
      <c r="O674" s="6" t="str">
        <f t="array" ref="O674">INDEX('raw data'!A:A,B674+12,1)</f>
        <v>Available 15 Apr 2025</v>
      </c>
      <c r="P674" s="17">
        <v>45762</v>
      </c>
      <c r="Q674">
        <f>_xlfn.XLOOKUP(A674, locations!A:A, locations!F:F, "NULL")</f>
        <v>37.995025800000001</v>
      </c>
      <c r="R674">
        <f>_xlfn.XLOOKUP(A674, locations!A:A, locations!G:G, "Not found")</f>
        <v>23.716313400000001</v>
      </c>
    </row>
    <row r="675" spans="1:18" ht="13">
      <c r="A675" s="11" t="s">
        <v>1905</v>
      </c>
      <c r="B675" s="11">
        <f>MATCH(A675,'raw data'!A:A,0)</f>
        <v>20088</v>
      </c>
      <c r="C675" s="21">
        <f t="array" ref="C675">INDEX('raw data'!A:A,B675+8,1)</f>
        <v>1180</v>
      </c>
      <c r="D675" s="7" t="str">
        <f t="array" ref="D675">INDEX('raw data'!A:A,B675+11,1)</f>
        <v>excl. utilities</v>
      </c>
      <c r="E675" s="7" t="str">
        <f t="array" ref="E675">INDEX('raw data'!A:A,B675-2,1)</f>
        <v>Efranoros III,</v>
      </c>
      <c r="F675" s="6" t="str">
        <f t="array" ref="F675">INDEX('raw data'!A:A,B675-1,1)</f>
        <v>Pangrati</v>
      </c>
      <c r="G675" s="6" t="str">
        <f t="array" ref="G675">INDEX('raw data'!A:A,B675+6,1)</f>
        <v>85 m²</v>
      </c>
      <c r="H675" s="25">
        <f ca="1">IFERROR(__xludf.DUMMYFUNCTION("split(G683,"" "")"),85)</f>
        <v>85</v>
      </c>
      <c r="I675" s="6" t="str">
        <f ca="1">IFERROR(__xludf.DUMMYFUNCTION("""COMPUTED_VALUE"""),"m²")</f>
        <v>m²</v>
      </c>
      <c r="J675" s="6" t="str">
        <f t="array" ref="J675">INDEX('raw data'!A:A,B675+4,1)</f>
        <v>1, 1 WC</v>
      </c>
      <c r="K675" s="25">
        <f t="array" ref="K675">INDEX('raw data'!A:A,B675+2,1)</f>
        <v>2</v>
      </c>
      <c r="L675" s="6" t="str">
        <f t="array" ref="L675">INDEX('raw data'!A:A,B675-1,1)</f>
        <v>Pangrati</v>
      </c>
      <c r="M675" s="9">
        <f t="shared" ca="1" si="0"/>
        <v>13.882352941176471</v>
      </c>
      <c r="N675" s="6" t="str">
        <f t="shared" si="1"/>
        <v>Efranoros III, Pangrati, Athens</v>
      </c>
      <c r="O675" s="6" t="str">
        <f t="array" ref="O675">INDEX('raw data'!A:A,B675+12,1)</f>
        <v>Available 14 Sep 2025</v>
      </c>
      <c r="P675" s="17">
        <v>45914</v>
      </c>
      <c r="Q675">
        <f>_xlfn.XLOOKUP(A675, locations!A:A, locations!F:F, "NULL")</f>
        <v>37.967759699999903</v>
      </c>
      <c r="R675">
        <f>_xlfn.XLOOKUP(A675, locations!A:A, locations!G:G, "Not found")</f>
        <v>23.746974099999999</v>
      </c>
    </row>
    <row r="676" spans="1:18" ht="13">
      <c r="A676" s="11" t="s">
        <v>1908</v>
      </c>
      <c r="B676" s="11">
        <f>MATCH(A676,'raw data'!A:A,0)</f>
        <v>23052</v>
      </c>
      <c r="C676" s="21">
        <f t="array" ref="C676">INDEX('raw data'!A:A,B676+8,1)</f>
        <v>1620</v>
      </c>
      <c r="D676" s="7" t="str">
        <f t="array" ref="D676">INDEX('raw data'!A:A,B676+11,1)</f>
        <v>excl. utilities</v>
      </c>
      <c r="E676" s="7" t="str">
        <f t="array" ref="E676">INDEX('raw data'!A:A,B676-2,1)</f>
        <v>Anapiron Polemou II,</v>
      </c>
      <c r="F676" s="6" t="str">
        <f t="array" ref="F676">INDEX('raw data'!A:A,B676-1,1)</f>
        <v>Kolonaki</v>
      </c>
      <c r="G676" s="6" t="str">
        <f t="array" ref="G676">INDEX('raw data'!A:A,B676+6,1)</f>
        <v>80 m²</v>
      </c>
      <c r="H676" s="25">
        <f ca="1">IFERROR(__xludf.DUMMYFUNCTION("split(G684,"" "")"),80)</f>
        <v>80</v>
      </c>
      <c r="I676" s="6" t="str">
        <f ca="1">IFERROR(__xludf.DUMMYFUNCTION("""COMPUTED_VALUE"""),"m²")</f>
        <v>m²</v>
      </c>
      <c r="J676" s="6" t="str">
        <f t="array" ref="J676">INDEX('raw data'!A:A,B676+4,1)</f>
        <v>1, 1 WC</v>
      </c>
      <c r="K676" s="25">
        <f t="array" ref="K676">INDEX('raw data'!A:A,B676+2,1)</f>
        <v>2</v>
      </c>
      <c r="L676" s="6" t="str">
        <f t="array" ref="L676">INDEX('raw data'!A:A,B676-1,1)</f>
        <v>Kolonaki</v>
      </c>
      <c r="M676" s="9">
        <f t="shared" ca="1" si="0"/>
        <v>20.25</v>
      </c>
      <c r="N676" s="6" t="str">
        <f t="shared" si="1"/>
        <v>Anapiron Polemou II, Kolonaki, Athens</v>
      </c>
      <c r="O676" s="6" t="str">
        <f t="array" ref="O676">INDEX('raw data'!A:A,B676+12,1)</f>
        <v>Available 14 Oct 2026</v>
      </c>
      <c r="P676" s="17">
        <v>46309</v>
      </c>
      <c r="Q676">
        <f>_xlfn.XLOOKUP(A676, locations!A:A, locations!F:F, "NULL")</f>
        <v>37.980036300000002</v>
      </c>
      <c r="R676">
        <f>_xlfn.XLOOKUP(A676, locations!A:A, locations!G:G, "Not found")</f>
        <v>23.748914899999999</v>
      </c>
    </row>
    <row r="677" spans="1:18" ht="13">
      <c r="A677" s="11" t="s">
        <v>1911</v>
      </c>
      <c r="B677" s="11">
        <f>MATCH(A677,'raw data'!A:A,0)</f>
        <v>20696</v>
      </c>
      <c r="C677" s="21">
        <f t="array" ref="C677">INDEX('raw data'!A:A,B677+8,1)</f>
        <v>1350</v>
      </c>
      <c r="D677" s="7" t="str">
        <f t="array" ref="D677">INDEX('raw data'!A:A,B677+11,1)</f>
        <v>excl. utilities</v>
      </c>
      <c r="E677" s="7" t="str">
        <f t="array" ref="E677">INDEX('raw data'!A:A,B677-2,1)</f>
        <v>Michail Chatzikonstanti III,</v>
      </c>
      <c r="F677" s="6" t="str">
        <f t="array" ref="F677">INDEX('raw data'!A:A,B677-1,1)</f>
        <v>Ampelokipoi</v>
      </c>
      <c r="G677" s="6" t="str">
        <f t="array" ref="G677">INDEX('raw data'!A:A,B677+6,1)</f>
        <v>85 m²</v>
      </c>
      <c r="H677" s="25">
        <f ca="1">IFERROR(__xludf.DUMMYFUNCTION("split(G685,"" "")"),85)</f>
        <v>85</v>
      </c>
      <c r="I677" s="6" t="str">
        <f ca="1">IFERROR(__xludf.DUMMYFUNCTION("""COMPUTED_VALUE"""),"m²")</f>
        <v>m²</v>
      </c>
      <c r="J677" s="6" t="str">
        <f t="array" ref="J677">INDEX('raw data'!A:A,B677+4,1)</f>
        <v>1, 1 WC</v>
      </c>
      <c r="K677" s="25">
        <f t="array" ref="K677">INDEX('raw data'!A:A,B677+2,1)</f>
        <v>2</v>
      </c>
      <c r="L677" s="6" t="str">
        <f t="array" ref="L677">INDEX('raw data'!A:A,B677-1,1)</f>
        <v>Ampelokipoi</v>
      </c>
      <c r="M677" s="9">
        <f t="shared" ca="1" si="0"/>
        <v>15.882352941176471</v>
      </c>
      <c r="N677" s="6" t="str">
        <f t="shared" si="1"/>
        <v>Michail Chatzikonstanti III, Ampelokipoi, Athens</v>
      </c>
      <c r="O677" s="6" t="str">
        <f t="array" ref="O677">INDEX('raw data'!A:A,B677+12,1)</f>
        <v>Available 14 Oct 2025</v>
      </c>
      <c r="P677" s="17">
        <v>45944</v>
      </c>
      <c r="Q677">
        <f>_xlfn.XLOOKUP(A677, locations!A:A, locations!F:F, "NULL")</f>
        <v>37.994549999999997</v>
      </c>
      <c r="R677">
        <f>_xlfn.XLOOKUP(A677, locations!A:A, locations!G:G, "Not found")</f>
        <v>23.764264600000001</v>
      </c>
    </row>
    <row r="678" spans="1:18" ht="13">
      <c r="A678" s="11" t="s">
        <v>3746</v>
      </c>
      <c r="B678" s="11">
        <f>MATCH(A678,'raw data'!A:A,0)</f>
        <v>21571</v>
      </c>
      <c r="C678" s="21">
        <f t="array" ref="C678">INDEX('raw data'!A:A,B678+8,1)</f>
        <v>1120</v>
      </c>
      <c r="D678" s="7" t="str">
        <f t="array" ref="D678">INDEX('raw data'!A:A,B678+11,1)</f>
        <v>excl. utilities</v>
      </c>
      <c r="E678" s="7" t="str">
        <f t="array" ref="E678">INDEX('raw data'!A:A,B678-2,1)</f>
        <v>Pindou II,</v>
      </c>
      <c r="F678" s="6" t="str">
        <f t="array" ref="F678">INDEX('raw data'!A:A,B678-1,1)</f>
        <v>Papagou</v>
      </c>
      <c r="G678" s="6" t="str">
        <f t="array" ref="G678">INDEX('raw data'!A:A,B678+6,1)</f>
        <v>145 m²</v>
      </c>
      <c r="H678" s="25">
        <f ca="1">IFERROR(__xludf.DUMMYFUNCTION("split(G686,"" "")"),145)</f>
        <v>145</v>
      </c>
      <c r="I678" s="6" t="str">
        <f ca="1">IFERROR(__xludf.DUMMYFUNCTION("""COMPUTED_VALUE"""),"m²")</f>
        <v>m²</v>
      </c>
      <c r="J678" s="6" t="str">
        <f t="array" ref="J678">INDEX('raw data'!A:A,B678+4,1)</f>
        <v>1, 1 WC</v>
      </c>
      <c r="K678" s="25">
        <f t="array" ref="K678">INDEX('raw data'!A:A,B678+2,1)</f>
        <v>3</v>
      </c>
      <c r="L678" s="6" t="str">
        <f t="array" ref="L678">INDEX('raw data'!A:A,B678-1,1)</f>
        <v>Papagou</v>
      </c>
      <c r="M678" s="9">
        <f t="shared" ca="1" si="0"/>
        <v>7.7241379310344831</v>
      </c>
      <c r="N678" s="6" t="str">
        <f t="shared" si="1"/>
        <v>Pindou II, Papagou, Athens</v>
      </c>
      <c r="O678" s="6" t="str">
        <f t="array" ref="O678">INDEX('raw data'!A:A,B678+12,1)</f>
        <v>Available 14 Nov 2025</v>
      </c>
      <c r="P678" s="17">
        <v>45975</v>
      </c>
      <c r="Q678">
        <f>_xlfn.XLOOKUP(A678, locations!A:A, locations!F:F, "NULL")</f>
        <v>38.012483400000001</v>
      </c>
      <c r="R678">
        <f>_xlfn.XLOOKUP(A678, locations!A:A, locations!G:G, "Not found")</f>
        <v>23.737846699999999</v>
      </c>
    </row>
    <row r="679" spans="1:18" ht="13">
      <c r="A679" s="11" t="s">
        <v>1914</v>
      </c>
      <c r="B679" s="11">
        <f>MATCH(A679,'raw data'!A:A,0)</f>
        <v>21588</v>
      </c>
      <c r="C679" s="21">
        <f t="array" ref="C679">INDEX('raw data'!A:A,B679+8,1)</f>
        <v>1160</v>
      </c>
      <c r="D679" s="7" t="str">
        <f t="array" ref="D679">INDEX('raw data'!A:A,B679+11,1)</f>
        <v>excl. utilities</v>
      </c>
      <c r="E679" s="7" t="str">
        <f t="array" ref="E679">INDEX('raw data'!A:A,B679-2,1)</f>
        <v>Skra III,</v>
      </c>
      <c r="F679" s="6" t="str">
        <f t="array" ref="F679">INDEX('raw data'!A:A,B679-1,1)</f>
        <v>Marousi</v>
      </c>
      <c r="G679" s="6" t="str">
        <f t="array" ref="G679">INDEX('raw data'!A:A,B679+6,1)</f>
        <v>80 m²</v>
      </c>
      <c r="H679" s="25">
        <f ca="1">IFERROR(__xludf.DUMMYFUNCTION("split(G687,"" "")"),80)</f>
        <v>80</v>
      </c>
      <c r="I679" s="6" t="str">
        <f ca="1">IFERROR(__xludf.DUMMYFUNCTION("""COMPUTED_VALUE"""),"m²")</f>
        <v>m²</v>
      </c>
      <c r="J679" s="6" t="str">
        <f t="array" ref="J679">INDEX('raw data'!A:A,B679+4,1)</f>
        <v>1, 1 WC</v>
      </c>
      <c r="K679" s="25">
        <f t="array" ref="K679">INDEX('raw data'!A:A,B679+2,1)</f>
        <v>2</v>
      </c>
      <c r="L679" s="6" t="str">
        <f t="array" ref="L679">INDEX('raw data'!A:A,B679-1,1)</f>
        <v>Marousi</v>
      </c>
      <c r="M679" s="9">
        <f t="shared" ca="1" si="0"/>
        <v>14.5</v>
      </c>
      <c r="N679" s="6" t="str">
        <f t="shared" si="1"/>
        <v>Skra III, Marousi, Athens</v>
      </c>
      <c r="O679" s="6" t="str">
        <f t="array" ref="O679">INDEX('raw data'!A:A,B679+12,1)</f>
        <v>Available 14 Nov 2025</v>
      </c>
      <c r="P679" s="17">
        <v>45975</v>
      </c>
      <c r="Q679">
        <f>_xlfn.XLOOKUP(A679, locations!A:A, locations!F:F, "NULL")</f>
        <v>38.046310099999999</v>
      </c>
      <c r="R679">
        <f>_xlfn.XLOOKUP(A679, locations!A:A, locations!G:G, "Not found")</f>
        <v>23.8074163</v>
      </c>
    </row>
    <row r="680" spans="1:18" ht="13">
      <c r="A680" s="11" t="s">
        <v>491</v>
      </c>
      <c r="B680" s="11">
        <f>MATCH(A680,'raw data'!A:A,0)</f>
        <v>2068</v>
      </c>
      <c r="C680" s="21">
        <f t="array" ref="C680">INDEX('raw data'!A:A,B680+8,1)</f>
        <v>880</v>
      </c>
      <c r="D680" s="7" t="str">
        <f t="array" ref="D680">INDEX('raw data'!A:A,B680+11,1)</f>
        <v>excl. utilities</v>
      </c>
      <c r="E680" s="7" t="str">
        <f t="array" ref="E680">INDEX('raw data'!A:A,B680-2,1)</f>
        <v>Sifneon Angioplaston,</v>
      </c>
      <c r="F680" s="6" t="str">
        <f t="array" ref="F680">INDEX('raw data'!A:A,B680-1,1)</f>
        <v>Marousi</v>
      </c>
      <c r="G680" s="6" t="str">
        <f t="array" ref="G680">INDEX('raw data'!A:A,B680+6,1)</f>
        <v>55 m²</v>
      </c>
      <c r="H680" s="25">
        <f ca="1">IFERROR(__xludf.DUMMYFUNCTION("split(G688,"" "")"),55)</f>
        <v>55</v>
      </c>
      <c r="I680" s="6" t="str">
        <f ca="1">IFERROR(__xludf.DUMMYFUNCTION("""COMPUTED_VALUE"""),"m²")</f>
        <v>m²</v>
      </c>
      <c r="J680" s="6">
        <f t="array" ref="J680">INDEX('raw data'!A:A,B680+4,1)</f>
        <v>1</v>
      </c>
      <c r="K680" s="25">
        <f t="array" ref="K680">INDEX('raw data'!A:A,B680+2,1)</f>
        <v>1</v>
      </c>
      <c r="L680" s="6" t="str">
        <f t="array" ref="L680">INDEX('raw data'!A:A,B680-1,1)</f>
        <v>Marousi</v>
      </c>
      <c r="M680" s="9">
        <f t="shared" ca="1" si="0"/>
        <v>16</v>
      </c>
      <c r="N680" s="6" t="str">
        <f t="shared" si="1"/>
        <v>Sifneon Angioplaston, Marousi, Athens</v>
      </c>
      <c r="O680" s="6" t="str">
        <f t="array" ref="O680">INDEX('raw data'!A:A,B680+12,1)</f>
        <v>Available 14 Nov 2024</v>
      </c>
      <c r="P680" s="17">
        <v>45610</v>
      </c>
      <c r="Q680">
        <f>_xlfn.XLOOKUP(A680, locations!A:A, locations!F:F, "NULL")</f>
        <v>38.045092500000003</v>
      </c>
      <c r="R680">
        <f>_xlfn.XLOOKUP(A680, locations!A:A, locations!G:G, "Not found")</f>
        <v>23.811301199999999</v>
      </c>
    </row>
    <row r="681" spans="1:18" ht="13">
      <c r="A681" s="11" t="s">
        <v>494</v>
      </c>
      <c r="B681" s="11">
        <f>MATCH(A681,'raw data'!A:A,0)</f>
        <v>2085</v>
      </c>
      <c r="C681" s="21">
        <f t="array" ref="C681">INDEX('raw data'!A:A,B681+8,1)</f>
        <v>1020</v>
      </c>
      <c r="D681" s="7" t="str">
        <f t="array" ref="D681">INDEX('raw data'!A:A,B681+11,1)</f>
        <v>excl. utilities</v>
      </c>
      <c r="E681" s="7" t="str">
        <f t="array" ref="E681">INDEX('raw data'!A:A,B681-2,1)</f>
        <v>Dimitriou Gounari XXIII,</v>
      </c>
      <c r="F681" s="6" t="str">
        <f t="array" ref="F681">INDEX('raw data'!A:A,B681-1,1)</f>
        <v>Agia Paraskevi</v>
      </c>
      <c r="G681" s="6" t="str">
        <f t="array" ref="G681">INDEX('raw data'!A:A,B681+6,1)</f>
        <v>56 m²</v>
      </c>
      <c r="H681" s="25">
        <f ca="1">IFERROR(__xludf.DUMMYFUNCTION("split(G689,"" "")"),56)</f>
        <v>56</v>
      </c>
      <c r="I681" s="6" t="str">
        <f ca="1">IFERROR(__xludf.DUMMYFUNCTION("""COMPUTED_VALUE"""),"m²")</f>
        <v>m²</v>
      </c>
      <c r="J681" s="6">
        <f t="array" ref="J681">INDEX('raw data'!A:A,B681+4,1)</f>
        <v>1</v>
      </c>
      <c r="K681" s="25">
        <f t="array" ref="K681">INDEX('raw data'!A:A,B681+2,1)</f>
        <v>1</v>
      </c>
      <c r="L681" s="6" t="str">
        <f t="array" ref="L681">INDEX('raw data'!A:A,B681-1,1)</f>
        <v>Agia Paraskevi</v>
      </c>
      <c r="M681" s="9">
        <f t="shared" ca="1" si="0"/>
        <v>18.214285714285715</v>
      </c>
      <c r="N681" s="6" t="str">
        <f t="shared" si="1"/>
        <v>Dimitriou Gounari XXIII, Agia Paraskevi, Athens</v>
      </c>
      <c r="O681" s="6" t="str">
        <f t="array" ref="O681">INDEX('raw data'!A:A,B681+12,1)</f>
        <v>Available 14 Nov 2024</v>
      </c>
      <c r="P681" s="17">
        <v>45610</v>
      </c>
      <c r="Q681">
        <f>_xlfn.XLOOKUP(A681, locations!A:A, locations!F:F, "NULL")</f>
        <v>38.014966999999999</v>
      </c>
      <c r="R681">
        <f>_xlfn.XLOOKUP(A681, locations!A:A, locations!G:G, "Not found")</f>
        <v>23.822489300000001</v>
      </c>
    </row>
    <row r="682" spans="1:18" ht="13">
      <c r="A682" s="11" t="s">
        <v>1917</v>
      </c>
      <c r="B682" s="11">
        <f>MATCH(A682,'raw data'!A:A,0)</f>
        <v>2102</v>
      </c>
      <c r="C682" s="21">
        <f t="array" ref="C682">INDEX('raw data'!A:A,B682+8,1)</f>
        <v>2210</v>
      </c>
      <c r="D682" s="7" t="str">
        <f t="array" ref="D682">INDEX('raw data'!A:A,B682+11,1)</f>
        <v>excl. utilities</v>
      </c>
      <c r="E682" s="7" t="str">
        <f t="array" ref="E682">INDEX('raw data'!A:A,B682-2,1)</f>
        <v>Dimocharous III,</v>
      </c>
      <c r="F682" s="6" t="str">
        <f t="array" ref="F682">INDEX('raw data'!A:A,B682-1,1)</f>
        <v>Kolonaki</v>
      </c>
      <c r="G682" s="6" t="str">
        <f t="array" ref="G682">INDEX('raw data'!A:A,B682+6,1)</f>
        <v>170 m²</v>
      </c>
      <c r="H682" s="25">
        <f ca="1">IFERROR(__xludf.DUMMYFUNCTION("split(G690,"" "")"),170)</f>
        <v>170</v>
      </c>
      <c r="I682" s="6" t="str">
        <f ca="1">IFERROR(__xludf.DUMMYFUNCTION("""COMPUTED_VALUE"""),"m²")</f>
        <v>m²</v>
      </c>
      <c r="J682" s="6">
        <f t="array" ref="J682">INDEX('raw data'!A:A,B682+4,1)</f>
        <v>2</v>
      </c>
      <c r="K682" s="25">
        <f t="array" ref="K682">INDEX('raw data'!A:A,B682+2,1)</f>
        <v>2</v>
      </c>
      <c r="L682" s="6" t="str">
        <f t="array" ref="L682">INDEX('raw data'!A:A,B682-1,1)</f>
        <v>Kolonaki</v>
      </c>
      <c r="M682" s="9">
        <f t="shared" ca="1" si="0"/>
        <v>13</v>
      </c>
      <c r="N682" s="6" t="str">
        <f t="shared" si="1"/>
        <v>Dimocharous III, Kolonaki, Athens</v>
      </c>
      <c r="O682" s="6" t="str">
        <f t="array" ref="O682">INDEX('raw data'!A:A,B682+12,1)</f>
        <v>Available 14 Nov 2024</v>
      </c>
      <c r="P682" s="17">
        <v>45610</v>
      </c>
      <c r="Q682">
        <f>_xlfn.XLOOKUP(A682, locations!A:A, locations!F:F, "NULL")</f>
        <v>37.9818353</v>
      </c>
      <c r="R682">
        <f>_xlfn.XLOOKUP(A682, locations!A:A, locations!G:G, "Not found")</f>
        <v>23.750785799999999</v>
      </c>
    </row>
    <row r="683" spans="1:18" ht="13">
      <c r="A683" s="11" t="s">
        <v>3749</v>
      </c>
      <c r="B683" s="11">
        <f>MATCH(A683,'raw data'!A:A,0)</f>
        <v>14284</v>
      </c>
      <c r="C683" s="21">
        <f t="array" ref="C683">INDEX('raw data'!A:A,B683+8,1)</f>
        <v>1760</v>
      </c>
      <c r="D683" s="7" t="str">
        <f t="array" ref="D683">INDEX('raw data'!A:A,B683+11,1)</f>
        <v>excl. utilities</v>
      </c>
      <c r="E683" s="7" t="str">
        <f t="array" ref="E683">INDEX('raw data'!A:A,B683-2,1)</f>
        <v>Iasiou II,</v>
      </c>
      <c r="F683" s="6" t="str">
        <f t="array" ref="F683">INDEX('raw data'!A:A,B683-1,1)</f>
        <v>Kolonaki</v>
      </c>
      <c r="G683" s="6" t="str">
        <f t="array" ref="G683">INDEX('raw data'!A:A,B683+6,1)</f>
        <v>90 m²</v>
      </c>
      <c r="H683" s="25">
        <f ca="1">IFERROR(__xludf.DUMMYFUNCTION("split(G691,"" "")"),90)</f>
        <v>90</v>
      </c>
      <c r="I683" s="6" t="str">
        <f ca="1">IFERROR(__xludf.DUMMYFUNCTION("""COMPUTED_VALUE"""),"m²")</f>
        <v>m²</v>
      </c>
      <c r="J683" s="6">
        <f t="array" ref="J683">INDEX('raw data'!A:A,B683+4,1)</f>
        <v>2</v>
      </c>
      <c r="K683" s="25">
        <f t="array" ref="K683">INDEX('raw data'!A:A,B683+2,1)</f>
        <v>3</v>
      </c>
      <c r="L683" s="6" t="str">
        <f t="array" ref="L683">INDEX('raw data'!A:A,B683-1,1)</f>
        <v>Kolonaki</v>
      </c>
      <c r="M683" s="9">
        <f t="shared" ca="1" si="0"/>
        <v>19.555555555555557</v>
      </c>
      <c r="N683" s="6" t="str">
        <f t="shared" si="1"/>
        <v>Iasiou II, Kolonaki, Athens</v>
      </c>
      <c r="O683" s="6" t="str">
        <f t="array" ref="O683">INDEX('raw data'!A:A,B683+12,1)</f>
        <v>Available 14 May 2025</v>
      </c>
      <c r="P683" s="17">
        <v>45791</v>
      </c>
      <c r="Q683">
        <f>_xlfn.XLOOKUP(A683, locations!A:A, locations!F:F, "NULL")</f>
        <v>37.978614499999999</v>
      </c>
      <c r="R683">
        <f>_xlfn.XLOOKUP(A683, locations!A:A, locations!G:G, "Not found")</f>
        <v>23.749917799999999</v>
      </c>
    </row>
    <row r="684" spans="1:18" ht="13">
      <c r="A684" s="11" t="s">
        <v>3752</v>
      </c>
      <c r="B684" s="11">
        <f>MATCH(A684,'raw data'!A:A,0)</f>
        <v>11145</v>
      </c>
      <c r="C684" s="21">
        <f t="array" ref="C684">INDEX('raw data'!A:A,B684+8,1)</f>
        <v>1160</v>
      </c>
      <c r="D684" s="7" t="str">
        <f t="array" ref="D684">INDEX('raw data'!A:A,B684+11,1)</f>
        <v>excl. utilities</v>
      </c>
      <c r="E684" s="7" t="str">
        <f t="array" ref="E684">INDEX('raw data'!A:A,B684-2,1)</f>
        <v>Aldou Manoutiou,</v>
      </c>
      <c r="F684" s="6" t="str">
        <f t="array" ref="F684">INDEX('raw data'!A:A,B684-1,1)</f>
        <v>Ampelokipoi</v>
      </c>
      <c r="G684" s="6" t="str">
        <f t="array" ref="G684">INDEX('raw data'!A:A,B684+6,1)</f>
        <v>75 m²</v>
      </c>
      <c r="H684" s="25">
        <f ca="1">IFERROR(__xludf.DUMMYFUNCTION("split(G692,"" "")"),75)</f>
        <v>75</v>
      </c>
      <c r="I684" s="6" t="str">
        <f ca="1">IFERROR(__xludf.DUMMYFUNCTION("""COMPUTED_VALUE"""),"m²")</f>
        <v>m²</v>
      </c>
      <c r="J684" s="6">
        <f t="array" ref="J684">INDEX('raw data'!A:A,B684+4,1)</f>
        <v>2</v>
      </c>
      <c r="K684" s="25">
        <f t="array" ref="K684">INDEX('raw data'!A:A,B684+2,1)</f>
        <v>3</v>
      </c>
      <c r="L684" s="6" t="str">
        <f t="array" ref="L684">INDEX('raw data'!A:A,B684-1,1)</f>
        <v>Ampelokipoi</v>
      </c>
      <c r="M684" s="9">
        <f t="shared" ca="1" si="0"/>
        <v>15.466666666666667</v>
      </c>
      <c r="N684" s="6" t="str">
        <f t="shared" si="1"/>
        <v>Aldou Manoutiou, Ampelokipoi, Athens</v>
      </c>
      <c r="O684" s="6" t="str">
        <f t="array" ref="O684">INDEX('raw data'!A:A,B684+12,1)</f>
        <v>Available 14 Mar 2025</v>
      </c>
      <c r="P684" s="17">
        <v>45730</v>
      </c>
      <c r="Q684">
        <f>_xlfn.XLOOKUP(A684, locations!A:A, locations!F:F, "NULL")</f>
        <v>37.988674499999902</v>
      </c>
      <c r="R684">
        <f>_xlfn.XLOOKUP(A684, locations!A:A, locations!G:G, "Not found")</f>
        <v>23.7637517</v>
      </c>
    </row>
    <row r="685" spans="1:18" ht="13">
      <c r="A685" s="11" t="s">
        <v>3755</v>
      </c>
      <c r="B685" s="11">
        <f>MATCH(A685,'raw data'!A:A,0)</f>
        <v>11162</v>
      </c>
      <c r="C685" s="21">
        <f t="array" ref="C685">INDEX('raw data'!A:A,B685+8,1)</f>
        <v>1740</v>
      </c>
      <c r="D685" s="7" t="str">
        <f t="array" ref="D685">INDEX('raw data'!A:A,B685+11,1)</f>
        <v>excl. utilities</v>
      </c>
      <c r="E685" s="7" t="str">
        <f t="array" ref="E685">INDEX('raw data'!A:A,B685-2,1)</f>
        <v>Prigkipisson I,</v>
      </c>
      <c r="F685" s="6" t="str">
        <f t="array" ref="F685">INDEX('raw data'!A:A,B685-1,1)</f>
        <v>Chalandri</v>
      </c>
      <c r="G685" s="6" t="str">
        <f t="array" ref="G685">INDEX('raw data'!A:A,B685+6,1)</f>
        <v>130 m²</v>
      </c>
      <c r="H685" s="25">
        <f ca="1">IFERROR(__xludf.DUMMYFUNCTION("split(G693,"" "")"),130)</f>
        <v>130</v>
      </c>
      <c r="I685" s="6" t="str">
        <f ca="1">IFERROR(__xludf.DUMMYFUNCTION("""COMPUTED_VALUE"""),"m²")</f>
        <v>m²</v>
      </c>
      <c r="J685" s="6" t="str">
        <f t="array" ref="J685">INDEX('raw data'!A:A,B685+4,1)</f>
        <v>2, 1 WC</v>
      </c>
      <c r="K685" s="25">
        <f t="array" ref="K685">INDEX('raw data'!A:A,B685+2,1)</f>
        <v>3</v>
      </c>
      <c r="L685" s="6" t="str">
        <f t="array" ref="L685">INDEX('raw data'!A:A,B685-1,1)</f>
        <v>Chalandri</v>
      </c>
      <c r="M685" s="9">
        <f t="shared" ca="1" si="0"/>
        <v>13.384615384615385</v>
      </c>
      <c r="N685" s="6" t="str">
        <f t="shared" si="1"/>
        <v>Prigkipisson I, Chalandri, Athens</v>
      </c>
      <c r="O685" s="6" t="str">
        <f t="array" ref="O685">INDEX('raw data'!A:A,B685+12,1)</f>
        <v>Available 14 Mar 2025</v>
      </c>
      <c r="P685" s="17">
        <v>45730</v>
      </c>
      <c r="Q685">
        <f>_xlfn.XLOOKUP(A685, locations!A:A, locations!F:F, "NULL")</f>
        <v>38.007708999999998</v>
      </c>
      <c r="R685">
        <f>_xlfn.XLOOKUP(A685, locations!A:A, locations!G:G, "Not found")</f>
        <v>23.7908729</v>
      </c>
    </row>
    <row r="686" spans="1:18" ht="13">
      <c r="A686" s="11" t="s">
        <v>497</v>
      </c>
      <c r="B686" s="11">
        <f>MATCH(A686,'raw data'!A:A,0)</f>
        <v>16018</v>
      </c>
      <c r="C686" s="21">
        <f t="array" ref="C686">INDEX('raw data'!A:A,B686+8,1)</f>
        <v>950</v>
      </c>
      <c r="D686" s="7" t="str">
        <f t="array" ref="D686">INDEX('raw data'!A:A,B686+11,1)</f>
        <v>excl. utilities</v>
      </c>
      <c r="E686" s="7" t="str">
        <f t="array" ref="E686">INDEX('raw data'!A:A,B686-2,1)</f>
        <v>Aigaiou Pelagous,</v>
      </c>
      <c r="F686" s="6" t="str">
        <f t="array" ref="F686">INDEX('raw data'!A:A,B686-1,1)</f>
        <v>Agia Paraskevi</v>
      </c>
      <c r="G686" s="6" t="str">
        <f t="array" ref="G686">INDEX('raw data'!A:A,B686+6,1)</f>
        <v>55 m²</v>
      </c>
      <c r="H686" s="25">
        <f ca="1">IFERROR(__xludf.DUMMYFUNCTION("split(G694,"" "")"),55)</f>
        <v>55</v>
      </c>
      <c r="I686" s="6" t="str">
        <f ca="1">IFERROR(__xludf.DUMMYFUNCTION("""COMPUTED_VALUE"""),"m²")</f>
        <v>m²</v>
      </c>
      <c r="J686" s="6">
        <f t="array" ref="J686">INDEX('raw data'!A:A,B686+4,1)</f>
        <v>1</v>
      </c>
      <c r="K686" s="25">
        <f t="array" ref="K686">INDEX('raw data'!A:A,B686+2,1)</f>
        <v>1</v>
      </c>
      <c r="L686" s="6" t="str">
        <f t="array" ref="L686">INDEX('raw data'!A:A,B686-1,1)</f>
        <v>Agia Paraskevi</v>
      </c>
      <c r="M686" s="9">
        <f t="shared" ca="1" si="0"/>
        <v>17.272727272727273</v>
      </c>
      <c r="N686" s="6" t="str">
        <f t="shared" si="1"/>
        <v>Aigaiou Pelagous, Agia Paraskevi, Athens</v>
      </c>
      <c r="O686" s="6" t="str">
        <f t="array" ref="O686">INDEX('raw data'!A:A,B686+12,1)</f>
        <v>Available 14 Jun 2025</v>
      </c>
      <c r="P686" s="17">
        <v>45822</v>
      </c>
      <c r="Q686">
        <f>_xlfn.XLOOKUP(A686, locations!A:A, locations!F:F, "NULL")</f>
        <v>38.007420600000003</v>
      </c>
      <c r="R686">
        <f>_xlfn.XLOOKUP(A686, locations!A:A, locations!G:G, "Not found")</f>
        <v>23.8225938</v>
      </c>
    </row>
    <row r="687" spans="1:18" ht="13">
      <c r="A687" s="11" t="s">
        <v>1920</v>
      </c>
      <c r="B687" s="11">
        <f>MATCH(A687,'raw data'!A:A,0)</f>
        <v>16035</v>
      </c>
      <c r="C687" s="21">
        <f t="array" ref="C687">INDEX('raw data'!A:A,B687+8,1)</f>
        <v>1030</v>
      </c>
      <c r="D687" s="7" t="str">
        <f t="array" ref="D687">INDEX('raw data'!A:A,B687+11,1)</f>
        <v>excl. utilities</v>
      </c>
      <c r="E687" s="7" t="str">
        <f t="array" ref="E687">INDEX('raw data'!A:A,B687-2,1)</f>
        <v>Spirou Merkouri II,</v>
      </c>
      <c r="F687" s="6" t="str">
        <f t="array" ref="F687">INDEX('raw data'!A:A,B687-1,1)</f>
        <v>Pangrati</v>
      </c>
      <c r="G687" s="6" t="str">
        <f t="array" ref="G687">INDEX('raw data'!A:A,B687+6,1)</f>
        <v>70 m²</v>
      </c>
      <c r="H687" s="25">
        <f ca="1">IFERROR(__xludf.DUMMYFUNCTION("split(G695,"" "")"),70)</f>
        <v>70</v>
      </c>
      <c r="I687" s="6" t="str">
        <f ca="1">IFERROR(__xludf.DUMMYFUNCTION("""COMPUTED_VALUE"""),"m²")</f>
        <v>m²</v>
      </c>
      <c r="J687" s="6">
        <f t="array" ref="J687">INDEX('raw data'!A:A,B687+4,1)</f>
        <v>1</v>
      </c>
      <c r="K687" s="25">
        <f t="array" ref="K687">INDEX('raw data'!A:A,B687+2,1)</f>
        <v>2</v>
      </c>
      <c r="L687" s="6" t="str">
        <f t="array" ref="L687">INDEX('raw data'!A:A,B687-1,1)</f>
        <v>Pangrati</v>
      </c>
      <c r="M687" s="9">
        <f t="shared" ca="1" si="0"/>
        <v>14.714285714285714</v>
      </c>
      <c r="N687" s="6" t="str">
        <f t="shared" si="1"/>
        <v>Spirou Merkouri II, Pangrati, Athens</v>
      </c>
      <c r="O687" s="6" t="str">
        <f t="array" ref="O687">INDEX('raw data'!A:A,B687+12,1)</f>
        <v>Available 14 Jun 2025</v>
      </c>
      <c r="P687" s="17">
        <v>45822</v>
      </c>
      <c r="Q687">
        <f>_xlfn.XLOOKUP(A687, locations!A:A, locations!F:F, "NULL")</f>
        <v>37.970341300000001</v>
      </c>
      <c r="R687">
        <f>_xlfn.XLOOKUP(A687, locations!A:A, locations!G:G, "Not found")</f>
        <v>23.7473806</v>
      </c>
    </row>
    <row r="688" spans="1:18" ht="13">
      <c r="A688" s="11" t="s">
        <v>3758</v>
      </c>
      <c r="B688" s="11">
        <f>MATCH(A688,'raw data'!A:A,0)</f>
        <v>16052</v>
      </c>
      <c r="C688" s="21">
        <f t="array" ref="C688">INDEX('raw data'!A:A,B688+8,1)</f>
        <v>1560</v>
      </c>
      <c r="D688" s="7" t="str">
        <f t="array" ref="D688">INDEX('raw data'!A:A,B688+11,1)</f>
        <v>excl. utilities</v>
      </c>
      <c r="E688" s="7" t="str">
        <f t="array" ref="E688">INDEX('raw data'!A:A,B688-2,1)</f>
        <v>Adamantiou Korai,</v>
      </c>
      <c r="F688" s="6" t="str">
        <f t="array" ref="F688">INDEX('raw data'!A:A,B688-1,1)</f>
        <v>Marousi</v>
      </c>
      <c r="G688" s="6" t="str">
        <f t="array" ref="G688">INDEX('raw data'!A:A,B688+6,1)</f>
        <v>125 m²</v>
      </c>
      <c r="H688" s="25">
        <f ca="1">IFERROR(__xludf.DUMMYFUNCTION("split(G696,"" "")"),125)</f>
        <v>125</v>
      </c>
      <c r="I688" s="6" t="str">
        <f ca="1">IFERROR(__xludf.DUMMYFUNCTION("""COMPUTED_VALUE"""),"m²")</f>
        <v>m²</v>
      </c>
      <c r="J688" s="6">
        <f t="array" ref="J688">INDEX('raw data'!A:A,B688+4,1)</f>
        <v>2</v>
      </c>
      <c r="K688" s="25">
        <f t="array" ref="K688">INDEX('raw data'!A:A,B688+2,1)</f>
        <v>3</v>
      </c>
      <c r="L688" s="6" t="str">
        <f t="array" ref="L688">INDEX('raw data'!A:A,B688-1,1)</f>
        <v>Marousi</v>
      </c>
      <c r="M688" s="9">
        <f t="shared" ca="1" si="0"/>
        <v>12.48</v>
      </c>
      <c r="N688" s="6" t="str">
        <f t="shared" si="1"/>
        <v>Adamantiou Korai, Marousi, Athens</v>
      </c>
      <c r="O688" s="6" t="str">
        <f t="array" ref="O688">INDEX('raw data'!A:A,B688+12,1)</f>
        <v>Available 14 Jun 2025</v>
      </c>
      <c r="P688" s="17">
        <v>45822</v>
      </c>
      <c r="Q688">
        <f>_xlfn.XLOOKUP(A688, locations!A:A, locations!F:F, "NULL")</f>
        <v>38.041123499999998</v>
      </c>
      <c r="R688">
        <f>_xlfn.XLOOKUP(A688, locations!A:A, locations!G:G, "Not found")</f>
        <v>23.8216635</v>
      </c>
    </row>
    <row r="689" spans="1:18" ht="13">
      <c r="A689" s="11" t="s">
        <v>500</v>
      </c>
      <c r="B689" s="11">
        <f>MATCH(A689,'raw data'!A:A,0)</f>
        <v>7138</v>
      </c>
      <c r="C689" s="21">
        <f t="array" ref="C689">INDEX('raw data'!A:A,B689+8,1)</f>
        <v>940</v>
      </c>
      <c r="D689" s="7" t="str">
        <f t="array" ref="D689">INDEX('raw data'!A:A,B689+11,1)</f>
        <v>excl. utilities</v>
      </c>
      <c r="E689" s="7" t="str">
        <f t="array" ref="E689">INDEX('raw data'!A:A,B689-2,1)</f>
        <v>Varnava Square,</v>
      </c>
      <c r="F689" s="6" t="str">
        <f t="array" ref="F689">INDEX('raw data'!A:A,B689-1,1)</f>
        <v>Pangrati</v>
      </c>
      <c r="G689" s="6" t="str">
        <f t="array" ref="G689">INDEX('raw data'!A:A,B689+6,1)</f>
        <v>53 m²</v>
      </c>
      <c r="H689" s="25">
        <f ca="1">IFERROR(__xludf.DUMMYFUNCTION("split(G697,"" "")"),53)</f>
        <v>53</v>
      </c>
      <c r="I689" s="6" t="str">
        <f ca="1">IFERROR(__xludf.DUMMYFUNCTION("""COMPUTED_VALUE"""),"m²")</f>
        <v>m²</v>
      </c>
      <c r="J689" s="6">
        <f t="array" ref="J689">INDEX('raw data'!A:A,B689+4,1)</f>
        <v>1</v>
      </c>
      <c r="K689" s="25">
        <f t="array" ref="K689">INDEX('raw data'!A:A,B689+2,1)</f>
        <v>1</v>
      </c>
      <c r="L689" s="6" t="str">
        <f t="array" ref="L689">INDEX('raw data'!A:A,B689-1,1)</f>
        <v>Pangrati</v>
      </c>
      <c r="M689" s="9">
        <f t="shared" ca="1" si="0"/>
        <v>17.735849056603772</v>
      </c>
      <c r="N689" s="6" t="str">
        <f t="shared" si="1"/>
        <v>Varnava Square, Pangrati, Athens</v>
      </c>
      <c r="O689" s="6" t="str">
        <f t="array" ref="O689">INDEX('raw data'!A:A,B689+12,1)</f>
        <v>Available 14 Jan 2025</v>
      </c>
      <c r="P689" s="17">
        <v>45671</v>
      </c>
      <c r="Q689">
        <f>_xlfn.XLOOKUP(A689, locations!A:A, locations!F:F, "NULL")</f>
        <v>37.965714599999998</v>
      </c>
      <c r="R689">
        <f>_xlfn.XLOOKUP(A689, locations!A:A, locations!G:G, "Not found")</f>
        <v>23.7433075</v>
      </c>
    </row>
    <row r="690" spans="1:18" ht="13">
      <c r="A690" s="11" t="s">
        <v>1923</v>
      </c>
      <c r="B690" s="11">
        <f>MATCH(A690,'raw data'!A:A,0)</f>
        <v>7155</v>
      </c>
      <c r="C690" s="21">
        <f t="array" ref="C690">INDEX('raw data'!A:A,B690+8,1)</f>
        <v>1070</v>
      </c>
      <c r="D690" s="7" t="str">
        <f t="array" ref="D690">INDEX('raw data'!A:A,B690+11,1)</f>
        <v>excl. utilities</v>
      </c>
      <c r="E690" s="7" t="str">
        <f t="array" ref="E690">INDEX('raw data'!A:A,B690-2,1)</f>
        <v>Theagenous II,</v>
      </c>
      <c r="F690" s="6" t="str">
        <f t="array" ref="F690">INDEX('raw data'!A:A,B690-1,1)</f>
        <v>Pangrati</v>
      </c>
      <c r="G690" s="6" t="str">
        <f t="array" ref="G690">INDEX('raw data'!A:A,B690+6,1)</f>
        <v>75 m²</v>
      </c>
      <c r="H690" s="25">
        <f ca="1">IFERROR(__xludf.DUMMYFUNCTION("split(G698,"" "")"),75)</f>
        <v>75</v>
      </c>
      <c r="I690" s="6" t="str">
        <f ca="1">IFERROR(__xludf.DUMMYFUNCTION("""COMPUTED_VALUE"""),"m²")</f>
        <v>m²</v>
      </c>
      <c r="J690" s="6">
        <f t="array" ref="J690">INDEX('raw data'!A:A,B690+4,1)</f>
        <v>1</v>
      </c>
      <c r="K690" s="25">
        <f t="array" ref="K690">INDEX('raw data'!A:A,B690+2,1)</f>
        <v>2</v>
      </c>
      <c r="L690" s="6" t="str">
        <f t="array" ref="L690">INDEX('raw data'!A:A,B690-1,1)</f>
        <v>Pangrati</v>
      </c>
      <c r="M690" s="9">
        <f t="shared" ca="1" si="0"/>
        <v>14.266666666666667</v>
      </c>
      <c r="N690" s="6" t="str">
        <f t="shared" si="1"/>
        <v>Theagenous II, Pangrati, Athens</v>
      </c>
      <c r="O690" s="6" t="str">
        <f t="array" ref="O690">INDEX('raw data'!A:A,B690+12,1)</f>
        <v>Available 14 Jan 2025</v>
      </c>
      <c r="P690" s="17">
        <v>45671</v>
      </c>
      <c r="Q690">
        <f>_xlfn.XLOOKUP(A690, locations!A:A, locations!F:F, "NULL")</f>
        <v>37.971264099999999</v>
      </c>
      <c r="R690">
        <f>_xlfn.XLOOKUP(A690, locations!A:A, locations!G:G, "Not found")</f>
        <v>23.751081599999999</v>
      </c>
    </row>
    <row r="691" spans="1:18" ht="13">
      <c r="A691" s="11" t="s">
        <v>503</v>
      </c>
      <c r="B691" s="11">
        <f>MATCH(A691,'raw data'!A:A,0)</f>
        <v>7172</v>
      </c>
      <c r="C691" s="21">
        <f t="array" ref="C691">INDEX('raw data'!A:A,B691+8,1)</f>
        <v>1090</v>
      </c>
      <c r="D691" s="7" t="str">
        <f t="array" ref="D691">INDEX('raw data'!A:A,B691+11,1)</f>
        <v>excl. utilities</v>
      </c>
      <c r="E691" s="7" t="str">
        <f t="array" ref="E691">INDEX('raw data'!A:A,B691-2,1)</f>
        <v>Dimitriou Gounari III,</v>
      </c>
      <c r="F691" s="6" t="str">
        <f t="array" ref="F691">INDEX('raw data'!A:A,B691-1,1)</f>
        <v>Marousi</v>
      </c>
      <c r="G691" s="6" t="str">
        <f t="array" ref="G691">INDEX('raw data'!A:A,B691+6,1)</f>
        <v>60 m²</v>
      </c>
      <c r="H691" s="25">
        <f ca="1">IFERROR(__xludf.DUMMYFUNCTION("split(G699,"" "")"),60)</f>
        <v>60</v>
      </c>
      <c r="I691" s="6" t="str">
        <f ca="1">IFERROR(__xludf.DUMMYFUNCTION("""COMPUTED_VALUE"""),"m²")</f>
        <v>m²</v>
      </c>
      <c r="J691" s="6">
        <f t="array" ref="J691">INDEX('raw data'!A:A,B691+4,1)</f>
        <v>1</v>
      </c>
      <c r="K691" s="25">
        <f t="array" ref="K691">INDEX('raw data'!A:A,B691+2,1)</f>
        <v>1</v>
      </c>
      <c r="L691" s="6" t="str">
        <f t="array" ref="L691">INDEX('raw data'!A:A,B691-1,1)</f>
        <v>Marousi</v>
      </c>
      <c r="M691" s="9">
        <f t="shared" ca="1" si="0"/>
        <v>18.166666666666668</v>
      </c>
      <c r="N691" s="6" t="str">
        <f t="shared" si="1"/>
        <v>Dimitriou Gounari III, Marousi, Athens</v>
      </c>
      <c r="O691" s="6" t="str">
        <f t="array" ref="O691">INDEX('raw data'!A:A,B691+12,1)</f>
        <v>Available 14 Jan 2025</v>
      </c>
      <c r="P691" s="17">
        <v>45671</v>
      </c>
      <c r="Q691">
        <f>_xlfn.XLOOKUP(A691, locations!A:A, locations!F:F, "NULL")</f>
        <v>38.051331599999997</v>
      </c>
      <c r="R691">
        <f>_xlfn.XLOOKUP(A691, locations!A:A, locations!G:G, "Not found")</f>
        <v>23.808062700000001</v>
      </c>
    </row>
    <row r="692" spans="1:18" ht="13">
      <c r="A692" s="11" t="s">
        <v>1926</v>
      </c>
      <c r="B692" s="11">
        <f>MATCH(A692,'raw data'!A:A,0)</f>
        <v>7189</v>
      </c>
      <c r="C692" s="21">
        <f t="array" ref="C692">INDEX('raw data'!A:A,B692+8,1)</f>
        <v>1150</v>
      </c>
      <c r="D692" s="7" t="str">
        <f t="array" ref="D692">INDEX('raw data'!A:A,B692+11,1)</f>
        <v>excl. utilities</v>
      </c>
      <c r="E692" s="7" t="str">
        <f t="array" ref="E692">INDEX('raw data'!A:A,B692-2,1)</f>
        <v>Ipsilantou VIII,</v>
      </c>
      <c r="F692" s="6" t="str">
        <f t="array" ref="F692">INDEX('raw data'!A:A,B692-1,1)</f>
        <v>Marousi</v>
      </c>
      <c r="G692" s="6" t="str">
        <f t="array" ref="G692">INDEX('raw data'!A:A,B692+6,1)</f>
        <v>80 m²</v>
      </c>
      <c r="H692" s="25">
        <f ca="1">IFERROR(__xludf.DUMMYFUNCTION("split(G700,"" "")"),80)</f>
        <v>80</v>
      </c>
      <c r="I692" s="6" t="str">
        <f ca="1">IFERROR(__xludf.DUMMYFUNCTION("""COMPUTED_VALUE"""),"m²")</f>
        <v>m²</v>
      </c>
      <c r="J692" s="6">
        <f t="array" ref="J692">INDEX('raw data'!A:A,B692+4,1)</f>
        <v>1</v>
      </c>
      <c r="K692" s="25">
        <f t="array" ref="K692">INDEX('raw data'!A:A,B692+2,1)</f>
        <v>2</v>
      </c>
      <c r="L692" s="6" t="str">
        <f t="array" ref="L692">INDEX('raw data'!A:A,B692-1,1)</f>
        <v>Marousi</v>
      </c>
      <c r="M692" s="9">
        <f t="shared" ca="1" si="0"/>
        <v>14.375</v>
      </c>
      <c r="N692" s="6" t="str">
        <f t="shared" si="1"/>
        <v>Ipsilantou VIII, Marousi, Athens</v>
      </c>
      <c r="O692" s="6" t="str">
        <f t="array" ref="O692">INDEX('raw data'!A:A,B692+12,1)</f>
        <v>Available 14 Jan 2025</v>
      </c>
      <c r="P692" s="17">
        <v>45671</v>
      </c>
      <c r="Q692">
        <f>_xlfn.XLOOKUP(A692, locations!A:A, locations!F:F, "NULL")</f>
        <v>37.9769127</v>
      </c>
      <c r="R692">
        <f>_xlfn.XLOOKUP(A692, locations!A:A, locations!G:G, "Not found")</f>
        <v>23.7468045</v>
      </c>
    </row>
    <row r="693" spans="1:18" ht="13">
      <c r="A693" s="11" t="s">
        <v>1929</v>
      </c>
      <c r="B693" s="11">
        <f>MATCH(A693,'raw data'!A:A,0)</f>
        <v>7206</v>
      </c>
      <c r="C693" s="21">
        <f t="array" ref="C693">INDEX('raw data'!A:A,B693+8,1)</f>
        <v>1170</v>
      </c>
      <c r="D693" s="7" t="str">
        <f t="array" ref="D693">INDEX('raw data'!A:A,B693+11,1)</f>
        <v>excl. utilities</v>
      </c>
      <c r="E693" s="7" t="str">
        <f t="array" ref="E693">INDEX('raw data'!A:A,B693-2,1)</f>
        <v>Giasemion,</v>
      </c>
      <c r="F693" s="6" t="str">
        <f t="array" ref="F693">INDEX('raw data'!A:A,B693-1,1)</f>
        <v>Chalandri</v>
      </c>
      <c r="G693" s="6" t="str">
        <f t="array" ref="G693">INDEX('raw data'!A:A,B693+6,1)</f>
        <v>60 m²</v>
      </c>
      <c r="H693" s="25">
        <f ca="1">IFERROR(__xludf.DUMMYFUNCTION("split(G701,"" "")"),60)</f>
        <v>60</v>
      </c>
      <c r="I693" s="6" t="str">
        <f ca="1">IFERROR(__xludf.DUMMYFUNCTION("""COMPUTED_VALUE"""),"m²")</f>
        <v>m²</v>
      </c>
      <c r="J693" s="6">
        <f t="array" ref="J693">INDEX('raw data'!A:A,B693+4,1)</f>
        <v>1</v>
      </c>
      <c r="K693" s="25">
        <f t="array" ref="K693">INDEX('raw data'!A:A,B693+2,1)</f>
        <v>2</v>
      </c>
      <c r="L693" s="6" t="str">
        <f t="array" ref="L693">INDEX('raw data'!A:A,B693-1,1)</f>
        <v>Chalandri</v>
      </c>
      <c r="M693" s="9">
        <f t="shared" ca="1" si="0"/>
        <v>19.5</v>
      </c>
      <c r="N693" s="6" t="str">
        <f t="shared" si="1"/>
        <v>Giasemion, Chalandri, Athens</v>
      </c>
      <c r="O693" s="6" t="str">
        <f t="array" ref="O693">INDEX('raw data'!A:A,B693+12,1)</f>
        <v>Available 14 Jan 2025</v>
      </c>
      <c r="P693" s="17">
        <v>45671</v>
      </c>
      <c r="Q693">
        <f>_xlfn.XLOOKUP(A693, locations!A:A, locations!F:F, "NULL")</f>
        <v>38.029871499999999</v>
      </c>
      <c r="R693">
        <f>_xlfn.XLOOKUP(A693, locations!A:A, locations!G:G, "Not found")</f>
        <v>23.806642</v>
      </c>
    </row>
    <row r="694" spans="1:18" ht="13">
      <c r="A694" s="11" t="s">
        <v>4627</v>
      </c>
      <c r="B694" s="11">
        <f>MATCH(A694,'raw data'!A:A,0)</f>
        <v>7239</v>
      </c>
      <c r="C694" s="21">
        <f t="array" ref="C694">INDEX('raw data'!A:A,B694+8,1)</f>
        <v>1280</v>
      </c>
      <c r="D694" s="7" t="str">
        <f t="array" ref="D694">INDEX('raw data'!A:A,B694+11,1)</f>
        <v>excl. utilities</v>
      </c>
      <c r="E694" s="7" t="str">
        <f t="array" ref="E694">INDEX('raw data'!A:A,B694-2,1)</f>
        <v>Arrianou III,</v>
      </c>
      <c r="F694" s="6" t="str">
        <f t="array" ref="F694">INDEX('raw data'!A:A,B694-1,1)</f>
        <v>Pangrati</v>
      </c>
      <c r="G694" s="6" t="str">
        <f t="array" ref="G694">INDEX('raw data'!A:A,B694+6,1)</f>
        <v>145 m²</v>
      </c>
      <c r="H694" s="25">
        <f ca="1">IFERROR(__xludf.DUMMYFUNCTION("split(G702,"" "")"),145)</f>
        <v>145</v>
      </c>
      <c r="I694" s="6" t="str">
        <f ca="1">IFERROR(__xludf.DUMMYFUNCTION("""COMPUTED_VALUE"""),"m²")</f>
        <v>m²</v>
      </c>
      <c r="J694" s="6" t="str">
        <f t="array" ref="J694">INDEX('raw data'!A:A,B694+4,1)</f>
        <v>1, 1 WC</v>
      </c>
      <c r="K694" s="25">
        <f t="array" ref="K694">INDEX('raw data'!A:A,B694+2,1)</f>
        <v>4</v>
      </c>
      <c r="L694" s="6" t="str">
        <f t="array" ref="L694">INDEX('raw data'!A:A,B694-1,1)</f>
        <v>Pangrati</v>
      </c>
      <c r="M694" s="9">
        <f t="shared" ca="1" si="0"/>
        <v>8.8275862068965516</v>
      </c>
      <c r="N694" s="6" t="str">
        <f t="shared" si="1"/>
        <v>Arrianou III, Pangrati, Athens</v>
      </c>
      <c r="O694" s="6" t="str">
        <f t="array" ref="O694">INDEX('raw data'!A:A,B694+12,1)</f>
        <v>Available 14 Jan 2025</v>
      </c>
      <c r="P694" s="17">
        <v>45671</v>
      </c>
      <c r="Q694">
        <f>_xlfn.XLOOKUP(A694, locations!A:A, locations!F:F, "NULL")</f>
        <v>37.970900200000003</v>
      </c>
      <c r="R694">
        <f>_xlfn.XLOOKUP(A694, locations!A:A, locations!G:G, "Not found")</f>
        <v>23.744076700000001</v>
      </c>
    </row>
    <row r="695" spans="1:18" ht="13">
      <c r="A695" s="11" t="s">
        <v>3761</v>
      </c>
      <c r="B695" s="11">
        <f>MATCH(A695,'raw data'!A:A,0)</f>
        <v>7256</v>
      </c>
      <c r="C695" s="21">
        <f t="array" ref="C695">INDEX('raw data'!A:A,B695+8,1)</f>
        <v>1400</v>
      </c>
      <c r="D695" s="7" t="str">
        <f t="array" ref="D695">INDEX('raw data'!A:A,B695+11,1)</f>
        <v>excl. utilities</v>
      </c>
      <c r="E695" s="7" t="str">
        <f t="array" ref="E695">INDEX('raw data'!A:A,B695-2,1)</f>
        <v>Dimitriou Gounari VII,</v>
      </c>
      <c r="F695" s="6" t="str">
        <f t="array" ref="F695">INDEX('raw data'!A:A,B695-1,1)</f>
        <v>Marousi</v>
      </c>
      <c r="G695" s="6" t="str">
        <f t="array" ref="G695">INDEX('raw data'!A:A,B695+6,1)</f>
        <v>110 m²</v>
      </c>
      <c r="H695" s="25">
        <f ca="1">IFERROR(__xludf.DUMMYFUNCTION("split(G703,"" "")"),110)</f>
        <v>110</v>
      </c>
      <c r="I695" s="6" t="str">
        <f ca="1">IFERROR(__xludf.DUMMYFUNCTION("""COMPUTED_VALUE"""),"m²")</f>
        <v>m²</v>
      </c>
      <c r="J695" s="6" t="str">
        <f t="array" ref="J695">INDEX('raw data'!A:A,B695+4,1)</f>
        <v>1, 1 WC</v>
      </c>
      <c r="K695" s="25">
        <f t="array" ref="K695">INDEX('raw data'!A:A,B695+2,1)</f>
        <v>3</v>
      </c>
      <c r="L695" s="6" t="str">
        <f t="array" ref="L695">INDEX('raw data'!A:A,B695-1,1)</f>
        <v>Marousi</v>
      </c>
      <c r="M695" s="9">
        <f t="shared" ca="1" si="0"/>
        <v>12.727272727272727</v>
      </c>
      <c r="N695" s="6" t="str">
        <f t="shared" si="1"/>
        <v>Dimitriou Gounari VII, Marousi, Athens</v>
      </c>
      <c r="O695" s="6" t="str">
        <f t="array" ref="O695">INDEX('raw data'!A:A,B695+12,1)</f>
        <v>Available 14 Jan 2025</v>
      </c>
      <c r="P695" s="17">
        <v>45671</v>
      </c>
      <c r="Q695">
        <f>_xlfn.XLOOKUP(A695, locations!A:A, locations!F:F, "NULL")</f>
        <v>38.051331599999997</v>
      </c>
      <c r="R695">
        <f>_xlfn.XLOOKUP(A695, locations!A:A, locations!G:G, "Not found")</f>
        <v>23.808062700000001</v>
      </c>
    </row>
    <row r="696" spans="1:18" ht="13">
      <c r="A696" s="11" t="s">
        <v>3764</v>
      </c>
      <c r="B696" s="11">
        <f>MATCH(A696,'raw data'!A:A,0)</f>
        <v>21977</v>
      </c>
      <c r="C696" s="21">
        <f t="array" ref="C696">INDEX('raw data'!A:A,B696+8,1)</f>
        <v>2010</v>
      </c>
      <c r="D696" s="7" t="str">
        <f t="array" ref="D696">INDEX('raw data'!A:A,B696+11,1)</f>
        <v>excl. utilities</v>
      </c>
      <c r="E696" s="7" t="str">
        <f t="array" ref="E696">INDEX('raw data'!A:A,B696-2,1)</f>
        <v>Xenokratous V,</v>
      </c>
      <c r="F696" s="6" t="str">
        <f t="array" ref="F696">INDEX('raw data'!A:A,B696-1,1)</f>
        <v>Kolonaki</v>
      </c>
      <c r="G696" s="6" t="str">
        <f t="array" ref="G696">INDEX('raw data'!A:A,B696+6,1)</f>
        <v>120 m²</v>
      </c>
      <c r="H696" s="25">
        <f ca="1">IFERROR(__xludf.DUMMYFUNCTION("split(G704,"" "")"),120)</f>
        <v>120</v>
      </c>
      <c r="I696" s="6" t="str">
        <f ca="1">IFERROR(__xludf.DUMMYFUNCTION("""COMPUTED_VALUE"""),"m²")</f>
        <v>m²</v>
      </c>
      <c r="J696" s="6" t="str">
        <f t="array" ref="J696">INDEX('raw data'!A:A,B696+4,1)</f>
        <v>1, 1 WC</v>
      </c>
      <c r="K696" s="25">
        <f t="array" ref="K696">INDEX('raw data'!A:A,B696+2,1)</f>
        <v>3</v>
      </c>
      <c r="L696" s="6" t="str">
        <f t="array" ref="L696">INDEX('raw data'!A:A,B696-1,1)</f>
        <v>Kolonaki</v>
      </c>
      <c r="M696" s="9">
        <f t="shared" ca="1" si="0"/>
        <v>16.75</v>
      </c>
      <c r="N696" s="6" t="str">
        <f t="shared" si="1"/>
        <v>Xenokratous V, Kolonaki, Athens</v>
      </c>
      <c r="O696" s="6" t="str">
        <f t="array" ref="O696">INDEX('raw data'!A:A,B696+12,1)</f>
        <v>Available 14 Dec 2025</v>
      </c>
      <c r="P696" s="17">
        <v>46005</v>
      </c>
      <c r="Q696">
        <f>_xlfn.XLOOKUP(A696, locations!A:A, locations!F:F, "NULL")</f>
        <v>37.979425599999999</v>
      </c>
      <c r="R696">
        <f>_xlfn.XLOOKUP(A696, locations!A:A, locations!G:G, "Not found")</f>
        <v>23.745690199999999</v>
      </c>
    </row>
    <row r="697" spans="1:18" ht="13">
      <c r="A697" s="11" t="s">
        <v>3767</v>
      </c>
      <c r="B697" s="11">
        <f>MATCH(A697,'raw data'!A:A,0)</f>
        <v>3927</v>
      </c>
      <c r="C697" s="21">
        <f t="array" ref="C697">INDEX('raw data'!A:A,B697+8,1)</f>
        <v>1610</v>
      </c>
      <c r="D697" s="7" t="str">
        <f t="array" ref="D697">INDEX('raw data'!A:A,B697+11,1)</f>
        <v>excl. utilities</v>
      </c>
      <c r="E697" s="7" t="str">
        <f t="array" ref="E697">INDEX('raw data'!A:A,B697-2,1)</f>
        <v>Kritonos,</v>
      </c>
      <c r="F697" s="6" t="str">
        <f t="array" ref="F697">INDEX('raw data'!A:A,B697-1,1)</f>
        <v>Pangrati</v>
      </c>
      <c r="G697" s="6" t="str">
        <f t="array" ref="G697">INDEX('raw data'!A:A,B697+6,1)</f>
        <v>100 m²</v>
      </c>
      <c r="H697" s="25">
        <f ca="1">IFERROR(__xludf.DUMMYFUNCTION("split(G705,"" "")"),100)</f>
        <v>100</v>
      </c>
      <c r="I697" s="6" t="str">
        <f ca="1">IFERROR(__xludf.DUMMYFUNCTION("""COMPUTED_VALUE"""),"m²")</f>
        <v>m²</v>
      </c>
      <c r="J697" s="6" t="str">
        <f t="array" ref="J697">INDEX('raw data'!A:A,B697+4,1)</f>
        <v>1, 1 WC</v>
      </c>
      <c r="K697" s="25">
        <f t="array" ref="K697">INDEX('raw data'!A:A,B697+2,1)</f>
        <v>3</v>
      </c>
      <c r="L697" s="6" t="str">
        <f t="array" ref="L697">INDEX('raw data'!A:A,B697-1,1)</f>
        <v>Pangrati</v>
      </c>
      <c r="M697" s="9">
        <f t="shared" ca="1" si="0"/>
        <v>16.100000000000001</v>
      </c>
      <c r="N697" s="6" t="str">
        <f t="shared" si="1"/>
        <v>Kritonos, Pangrati, Athens</v>
      </c>
      <c r="O697" s="6" t="str">
        <f t="array" ref="O697">INDEX('raw data'!A:A,B697+12,1)</f>
        <v>Available 14 Dec 2024</v>
      </c>
      <c r="P697" s="17">
        <v>45640</v>
      </c>
      <c r="Q697">
        <f>_xlfn.XLOOKUP(A697, locations!A:A, locations!F:F, "NULL")</f>
        <v>37.973291400000001</v>
      </c>
      <c r="R697">
        <f>_xlfn.XLOOKUP(A697, locations!A:A, locations!G:G, "Not found")</f>
        <v>23.748619399999999</v>
      </c>
    </row>
    <row r="698" spans="1:18" ht="13">
      <c r="A698" s="11" t="s">
        <v>1932</v>
      </c>
      <c r="B698" s="11">
        <f>MATCH(A698,'raw data'!A:A,0)</f>
        <v>19126</v>
      </c>
      <c r="C698" s="21">
        <f t="array" ref="C698">INDEX('raw data'!A:A,B698+8,1)</f>
        <v>1290</v>
      </c>
      <c r="D698" s="7" t="str">
        <f t="array" ref="D698">INDEX('raw data'!A:A,B698+11,1)</f>
        <v>excl. utilities</v>
      </c>
      <c r="E698" s="7" t="str">
        <f t="array" ref="E698">INDEX('raw data'!A:A,B698-2,1)</f>
        <v>Karditsas,</v>
      </c>
      <c r="F698" s="6" t="str">
        <f t="array" ref="F698">INDEX('raw data'!A:A,B698-1,1)</f>
        <v>Chalandri</v>
      </c>
      <c r="G698" s="6" t="str">
        <f t="array" ref="G698">INDEX('raw data'!A:A,B698+6,1)</f>
        <v>70 m²</v>
      </c>
      <c r="H698" s="25">
        <f ca="1">IFERROR(__xludf.DUMMYFUNCTION("split(G706,"" "")"),70)</f>
        <v>70</v>
      </c>
      <c r="I698" s="6" t="str">
        <f ca="1">IFERROR(__xludf.DUMMYFUNCTION("""COMPUTED_VALUE"""),"m²")</f>
        <v>m²</v>
      </c>
      <c r="J698" s="6">
        <f t="array" ref="J698">INDEX('raw data'!A:A,B698+4,1)</f>
        <v>1</v>
      </c>
      <c r="K698" s="25">
        <f t="array" ref="K698">INDEX('raw data'!A:A,B698+2,1)</f>
        <v>2</v>
      </c>
      <c r="L698" s="6" t="str">
        <f t="array" ref="L698">INDEX('raw data'!A:A,B698-1,1)</f>
        <v>Chalandri</v>
      </c>
      <c r="M698" s="9">
        <f t="shared" ca="1" si="0"/>
        <v>18.428571428571427</v>
      </c>
      <c r="N698" s="6" t="str">
        <f t="shared" si="1"/>
        <v>Karditsas, Chalandri, Athens</v>
      </c>
      <c r="O698" s="6" t="str">
        <f t="array" ref="O698">INDEX('raw data'!A:A,B698+12,1)</f>
        <v>Available 14 Aug 2025</v>
      </c>
      <c r="P698" s="17">
        <v>45883</v>
      </c>
      <c r="Q698">
        <f>_xlfn.XLOOKUP(A698, locations!A:A, locations!F:F, "NULL")</f>
        <v>38.021421400000001</v>
      </c>
      <c r="R698">
        <f>_xlfn.XLOOKUP(A698, locations!A:A, locations!G:G, "Not found")</f>
        <v>23.798767900000001</v>
      </c>
    </row>
    <row r="699" spans="1:18" ht="13">
      <c r="A699" s="11" t="s">
        <v>3770</v>
      </c>
      <c r="B699" s="11">
        <f>MATCH(A699,'raw data'!A:A,0)</f>
        <v>19143</v>
      </c>
      <c r="C699" s="21">
        <f t="array" ref="C699">INDEX('raw data'!A:A,B699+8,1)</f>
        <v>1990</v>
      </c>
      <c r="D699" s="7" t="str">
        <f t="array" ref="D699">INDEX('raw data'!A:A,B699+11,1)</f>
        <v>excl. utilities</v>
      </c>
      <c r="E699" s="7" t="str">
        <f t="array" ref="E699">INDEX('raw data'!A:A,B699-2,1)</f>
        <v>Dilou,</v>
      </c>
      <c r="F699" s="6" t="str">
        <f t="array" ref="F699">INDEX('raw data'!A:A,B699-1,1)</f>
        <v>Kifisia</v>
      </c>
      <c r="G699" s="6" t="str">
        <f t="array" ref="G699">INDEX('raw data'!A:A,B699+6,1)</f>
        <v>145 m²</v>
      </c>
      <c r="H699" s="25">
        <f ca="1">IFERROR(__xludf.DUMMYFUNCTION("split(G707,"" "")"),145)</f>
        <v>145</v>
      </c>
      <c r="I699" s="6" t="str">
        <f ca="1">IFERROR(__xludf.DUMMYFUNCTION("""COMPUTED_VALUE"""),"m²")</f>
        <v>m²</v>
      </c>
      <c r="J699" s="6" t="str">
        <f t="array" ref="J699">INDEX('raw data'!A:A,B699+4,1)</f>
        <v>1, 1 WC</v>
      </c>
      <c r="K699" s="25">
        <f t="array" ref="K699">INDEX('raw data'!A:A,B699+2,1)</f>
        <v>3</v>
      </c>
      <c r="L699" s="6" t="str">
        <f t="array" ref="L699">INDEX('raw data'!A:A,B699-1,1)</f>
        <v>Kifisia</v>
      </c>
      <c r="M699" s="9">
        <f t="shared" ca="1" si="0"/>
        <v>13.724137931034482</v>
      </c>
      <c r="N699" s="6" t="str">
        <f t="shared" si="1"/>
        <v>Dilou, Kifisia, Athens</v>
      </c>
      <c r="O699" s="6" t="str">
        <f t="array" ref="O699">INDEX('raw data'!A:A,B699+12,1)</f>
        <v>Available 14 Aug 2025</v>
      </c>
      <c r="P699" s="17">
        <v>45883</v>
      </c>
      <c r="Q699">
        <f>_xlfn.XLOOKUP(A699, locations!A:A, locations!F:F, "NULL")</f>
        <v>38.0687286</v>
      </c>
      <c r="R699">
        <f>_xlfn.XLOOKUP(A699, locations!A:A, locations!G:G, "Not found")</f>
        <v>23.8199878</v>
      </c>
    </row>
    <row r="700" spans="1:18" ht="13">
      <c r="A700" s="11" t="s">
        <v>3773</v>
      </c>
      <c r="B700" s="11">
        <f>MATCH(A700,'raw data'!A:A,0)</f>
        <v>12928</v>
      </c>
      <c r="C700" s="21">
        <f t="array" ref="C700">INDEX('raw data'!A:A,B700+8,1)</f>
        <v>1530</v>
      </c>
      <c r="D700" s="7" t="str">
        <f t="array" ref="D700">INDEX('raw data'!A:A,B700+11,1)</f>
        <v>excl. utilities</v>
      </c>
      <c r="E700" s="7" t="str">
        <f t="array" ref="E700">INDEX('raw data'!A:A,B700-2,1)</f>
        <v>Mantos Mavrogenous II,</v>
      </c>
      <c r="F700" s="6" t="str">
        <f t="array" ref="F700">INDEX('raw data'!A:A,B700-1,1)</f>
        <v>Elliniko</v>
      </c>
      <c r="G700" s="6" t="str">
        <f t="array" ref="G700">INDEX('raw data'!A:A,B700+6,1)</f>
        <v>120 m²</v>
      </c>
      <c r="H700" s="25">
        <f ca="1">IFERROR(__xludf.DUMMYFUNCTION("split(G708,"" "")"),120)</f>
        <v>120</v>
      </c>
      <c r="I700" s="6" t="str">
        <f ca="1">IFERROR(__xludf.DUMMYFUNCTION("""COMPUTED_VALUE"""),"m²")</f>
        <v>m²</v>
      </c>
      <c r="J700" s="6" t="str">
        <f t="array" ref="J700">INDEX('raw data'!A:A,B700+4,1)</f>
        <v>1, 1 WC</v>
      </c>
      <c r="K700" s="25">
        <f t="array" ref="K700">INDEX('raw data'!A:A,B700+2,1)</f>
        <v>3</v>
      </c>
      <c r="L700" s="6" t="str">
        <f t="array" ref="L700">INDEX('raw data'!A:A,B700-1,1)</f>
        <v>Elliniko</v>
      </c>
      <c r="M700" s="9">
        <f t="shared" ca="1" si="0"/>
        <v>12.75</v>
      </c>
      <c r="N700" s="6" t="str">
        <f t="shared" si="1"/>
        <v>Mantos Mavrogenous II, Elliniko, Athens</v>
      </c>
      <c r="O700" s="6" t="str">
        <f t="array" ref="O700">INDEX('raw data'!A:A,B700+12,1)</f>
        <v>Available 14 Apr 2025</v>
      </c>
      <c r="P700" s="17">
        <v>45761</v>
      </c>
      <c r="Q700">
        <f>_xlfn.XLOOKUP(A700, locations!A:A, locations!F:F, "NULL")</f>
        <v>37.998271299999999</v>
      </c>
      <c r="R700">
        <f>_xlfn.XLOOKUP(A700, locations!A:A, locations!G:G, "Not found")</f>
        <v>23.728393700000002</v>
      </c>
    </row>
    <row r="701" spans="1:18" ht="13">
      <c r="A701" s="11" t="s">
        <v>1935</v>
      </c>
      <c r="B701" s="11">
        <f>MATCH(A701,'raw data'!A:A,0)</f>
        <v>22967</v>
      </c>
      <c r="C701" s="21">
        <f t="array" ref="C701">INDEX('raw data'!A:A,B701+8,1)</f>
        <v>1450</v>
      </c>
      <c r="D701" s="7" t="str">
        <f t="array" ref="D701">INDEX('raw data'!A:A,B701+11,1)</f>
        <v>excl. utilities</v>
      </c>
      <c r="E701" s="7" t="str">
        <f t="array" ref="E701">INDEX('raw data'!A:A,B701-2,1)</f>
        <v>Acheou,</v>
      </c>
      <c r="F701" s="6" t="str">
        <f t="array" ref="F701">INDEX('raw data'!A:A,B701-1,1)</f>
        <v>Kolonaki</v>
      </c>
      <c r="G701" s="6" t="str">
        <f t="array" ref="G701">INDEX('raw data'!A:A,B701+6,1)</f>
        <v>140 m²</v>
      </c>
      <c r="H701" s="25">
        <f ca="1">IFERROR(__xludf.DUMMYFUNCTION("split(G709,"" "")"),140)</f>
        <v>140</v>
      </c>
      <c r="I701" s="6" t="str">
        <f ca="1">IFERROR(__xludf.DUMMYFUNCTION("""COMPUTED_VALUE"""),"m²")</f>
        <v>m²</v>
      </c>
      <c r="J701" s="6" t="str">
        <f t="array" ref="J701">INDEX('raw data'!A:A,B701+4,1)</f>
        <v>1, 1 WC</v>
      </c>
      <c r="K701" s="25">
        <f t="array" ref="K701">INDEX('raw data'!A:A,B701+2,1)</f>
        <v>2</v>
      </c>
      <c r="L701" s="6" t="str">
        <f t="array" ref="L701">INDEX('raw data'!A:A,B701-1,1)</f>
        <v>Kolonaki</v>
      </c>
      <c r="M701" s="9">
        <f t="shared" ca="1" si="0"/>
        <v>10.357142857142858</v>
      </c>
      <c r="N701" s="6" t="str">
        <f t="shared" si="1"/>
        <v>Acheou, Kolonaki, Athens</v>
      </c>
      <c r="O701" s="6" t="str">
        <f t="array" ref="O701">INDEX('raw data'!A:A,B701+12,1)</f>
        <v>Available 13 Sep 2026</v>
      </c>
      <c r="P701" s="17">
        <v>46278</v>
      </c>
      <c r="Q701">
        <f>_xlfn.XLOOKUP(A701, locations!A:A, locations!F:F, "NULL")</f>
        <v>37.979120199999997</v>
      </c>
      <c r="R701">
        <f>_xlfn.XLOOKUP(A701, locations!A:A, locations!G:G, "Not found")</f>
        <v>23.743732099999999</v>
      </c>
    </row>
    <row r="702" spans="1:18" ht="13">
      <c r="A702" s="11" t="s">
        <v>1938</v>
      </c>
      <c r="B702" s="11">
        <f>MATCH(A702,'raw data'!A:A,0)</f>
        <v>21554</v>
      </c>
      <c r="C702" s="21">
        <f t="array" ref="C702">INDEX('raw data'!A:A,B702+8,1)</f>
        <v>1490</v>
      </c>
      <c r="D702" s="7" t="str">
        <f t="array" ref="D702">INDEX('raw data'!A:A,B702+11,1)</f>
        <v>excl. utilities</v>
      </c>
      <c r="E702" s="7" t="str">
        <f t="array" ref="E702">INDEX('raw data'!A:A,B702-2,1)</f>
        <v>Tritonos II,</v>
      </c>
      <c r="F702" s="6" t="str">
        <f t="array" ref="F702">INDEX('raw data'!A:A,B702-1,1)</f>
        <v>Palaio Faliro</v>
      </c>
      <c r="G702" s="6" t="str">
        <f t="array" ref="G702">INDEX('raw data'!A:A,B702+6,1)</f>
        <v>80 m²</v>
      </c>
      <c r="H702" s="25">
        <f ca="1">IFERROR(__xludf.DUMMYFUNCTION("split(G710,"" "")"),80)</f>
        <v>80</v>
      </c>
      <c r="I702" s="6" t="str">
        <f ca="1">IFERROR(__xludf.DUMMYFUNCTION("""COMPUTED_VALUE"""),"m²")</f>
        <v>m²</v>
      </c>
      <c r="J702" s="6">
        <f t="array" ref="J702">INDEX('raw data'!A:A,B702+4,1)</f>
        <v>2</v>
      </c>
      <c r="K702" s="25">
        <f t="array" ref="K702">INDEX('raw data'!A:A,B702+2,1)</f>
        <v>2</v>
      </c>
      <c r="L702" s="6" t="str">
        <f t="array" ref="L702">INDEX('raw data'!A:A,B702-1,1)</f>
        <v>Palaio Faliro</v>
      </c>
      <c r="M702" s="9">
        <f t="shared" ca="1" si="0"/>
        <v>18.625</v>
      </c>
      <c r="N702" s="6" t="str">
        <f t="shared" si="1"/>
        <v>Tritonos II, Palaio Faliro, Athens</v>
      </c>
      <c r="O702" s="6" t="str">
        <f t="array" ref="O702">INDEX('raw data'!A:A,B702+12,1)</f>
        <v>Available 13 Nov 2025</v>
      </c>
      <c r="P702" s="17">
        <v>45974</v>
      </c>
      <c r="Q702">
        <f>_xlfn.XLOOKUP(A702, locations!A:A, locations!F:F, "NULL")</f>
        <v>37.926021599999999</v>
      </c>
      <c r="R702">
        <f>_xlfn.XLOOKUP(A702, locations!A:A, locations!G:G, "Not found")</f>
        <v>23.696047100000001</v>
      </c>
    </row>
    <row r="703" spans="1:18" ht="13">
      <c r="A703" s="11" t="s">
        <v>506</v>
      </c>
      <c r="B703" s="11">
        <f>MATCH(A703,'raw data'!A:A,0)</f>
        <v>2017</v>
      </c>
      <c r="C703" s="21">
        <f t="array" ref="C703">INDEX('raw data'!A:A,B703+8,1)</f>
        <v>930</v>
      </c>
      <c r="D703" s="7" t="str">
        <f t="array" ref="D703">INDEX('raw data'!A:A,B703+11,1)</f>
        <v>excl. utilities</v>
      </c>
      <c r="E703" s="7" t="str">
        <f t="array" ref="E703">INDEX('raw data'!A:A,B703-2,1)</f>
        <v>Sinesiou Kirinis II,</v>
      </c>
      <c r="F703" s="6" t="str">
        <f t="array" ref="F703">INDEX('raw data'!A:A,B703-1,1)</f>
        <v>Lycabettus</v>
      </c>
      <c r="G703" s="6" t="str">
        <f t="array" ref="G703">INDEX('raw data'!A:A,B703+6,1)</f>
        <v>55 m²</v>
      </c>
      <c r="H703" s="25">
        <f ca="1">IFERROR(__xludf.DUMMYFUNCTION("split(G711,"" "")"),55)</f>
        <v>55</v>
      </c>
      <c r="I703" s="6" t="str">
        <f ca="1">IFERROR(__xludf.DUMMYFUNCTION("""COMPUTED_VALUE"""),"m²")</f>
        <v>m²</v>
      </c>
      <c r="J703" s="6">
        <f t="array" ref="J703">INDEX('raw data'!A:A,B703+4,1)</f>
        <v>1</v>
      </c>
      <c r="K703" s="25">
        <f t="array" ref="K703">INDEX('raw data'!A:A,B703+2,1)</f>
        <v>1</v>
      </c>
      <c r="L703" s="6" t="str">
        <f t="array" ref="L703">INDEX('raw data'!A:A,B703-1,1)</f>
        <v>Lycabettus</v>
      </c>
      <c r="M703" s="9">
        <f t="shared" ca="1" si="0"/>
        <v>16.90909090909091</v>
      </c>
      <c r="N703" s="6" t="str">
        <f t="shared" si="1"/>
        <v>Sinesiou Kirinis II, Lycabettus, Athens</v>
      </c>
      <c r="O703" s="6" t="str">
        <f t="array" ref="O703">INDEX('raw data'!A:A,B703+12,1)</f>
        <v>Available 13 Nov 2024</v>
      </c>
      <c r="P703" s="17">
        <v>45609</v>
      </c>
      <c r="Q703">
        <f>_xlfn.XLOOKUP(A703, locations!A:A, locations!F:F, "NULL")</f>
        <v>37.986206199999998</v>
      </c>
      <c r="R703">
        <f>_xlfn.XLOOKUP(A703, locations!A:A, locations!G:G, "Not found")</f>
        <v>23.7454456</v>
      </c>
    </row>
    <row r="704" spans="1:18" ht="13">
      <c r="A704" s="11" t="s">
        <v>3776</v>
      </c>
      <c r="B704" s="11">
        <f>MATCH(A704,'raw data'!A:A,0)</f>
        <v>2034</v>
      </c>
      <c r="C704" s="21">
        <f t="array" ref="C704">INDEX('raw data'!A:A,B704+8,1)</f>
        <v>1340</v>
      </c>
      <c r="D704" s="7" t="str">
        <f t="array" ref="D704">INDEX('raw data'!A:A,B704+11,1)</f>
        <v>excl. utilities</v>
      </c>
      <c r="E704" s="7" t="str">
        <f t="array" ref="E704">INDEX('raw data'!A:A,B704-2,1)</f>
        <v>Agias Marinas Ι,</v>
      </c>
      <c r="F704" s="6" t="str">
        <f t="array" ref="F704">INDEX('raw data'!A:A,B704-1,1)</f>
        <v>Melissia</v>
      </c>
      <c r="G704" s="6" t="str">
        <f t="array" ref="G704">INDEX('raw data'!A:A,B704+6,1)</f>
        <v>120 m²</v>
      </c>
      <c r="H704" s="25">
        <f ca="1">IFERROR(__xludf.DUMMYFUNCTION("split(G712,"" "")"),120)</f>
        <v>120</v>
      </c>
      <c r="I704" s="6" t="str">
        <f ca="1">IFERROR(__xludf.DUMMYFUNCTION("""COMPUTED_VALUE"""),"m²")</f>
        <v>m²</v>
      </c>
      <c r="J704" s="6">
        <f t="array" ref="J704">INDEX('raw data'!A:A,B704+4,1)</f>
        <v>2</v>
      </c>
      <c r="K704" s="25">
        <f t="array" ref="K704">INDEX('raw data'!A:A,B704+2,1)</f>
        <v>3</v>
      </c>
      <c r="L704" s="6" t="str">
        <f t="array" ref="L704">INDEX('raw data'!A:A,B704-1,1)</f>
        <v>Melissia</v>
      </c>
      <c r="M704" s="9">
        <f t="shared" ca="1" si="0"/>
        <v>11.166666666666666</v>
      </c>
      <c r="N704" s="6" t="str">
        <f t="shared" si="1"/>
        <v>Agias Marinas Ι, Melissia, Athens</v>
      </c>
      <c r="O704" s="6" t="str">
        <f t="array" ref="O704">INDEX('raw data'!A:A,B704+12,1)</f>
        <v>Available 13 Nov 2024</v>
      </c>
      <c r="P704" s="17">
        <v>45609</v>
      </c>
      <c r="Q704">
        <f>_xlfn.XLOOKUP(A704, locations!A:A, locations!F:F, "NULL")</f>
        <v>38.057229499999998</v>
      </c>
      <c r="R704">
        <f>_xlfn.XLOOKUP(A704, locations!A:A, locations!G:G, "Not found")</f>
        <v>23.833601600000001</v>
      </c>
    </row>
    <row r="705" spans="1:18" ht="13">
      <c r="A705" s="11" t="s">
        <v>1941</v>
      </c>
      <c r="B705" s="11">
        <f>MATCH(A705,'raw data'!A:A,0)</f>
        <v>2051</v>
      </c>
      <c r="C705" s="21">
        <f t="array" ref="C705">INDEX('raw data'!A:A,B705+8,1)</f>
        <v>1420</v>
      </c>
      <c r="D705" s="7" t="str">
        <f t="array" ref="D705">INDEX('raw data'!A:A,B705+11,1)</f>
        <v>excl. utilities</v>
      </c>
      <c r="E705" s="7" t="str">
        <f t="array" ref="E705">INDEX('raw data'!A:A,B705-2,1)</f>
        <v>Nikis VII,</v>
      </c>
      <c r="F705" s="6" t="str">
        <f t="array" ref="F705">INDEX('raw data'!A:A,B705-1,1)</f>
        <v>Marousi</v>
      </c>
      <c r="G705" s="6" t="str">
        <f t="array" ref="G705">INDEX('raw data'!A:A,B705+6,1)</f>
        <v>86 m²</v>
      </c>
      <c r="H705" s="25">
        <f ca="1">IFERROR(__xludf.DUMMYFUNCTION("split(G713,"" "")"),86)</f>
        <v>86</v>
      </c>
      <c r="I705" s="6" t="str">
        <f ca="1">IFERROR(__xludf.DUMMYFUNCTION("""COMPUTED_VALUE"""),"m²")</f>
        <v>m²</v>
      </c>
      <c r="J705" s="6" t="str">
        <f t="array" ref="J705">INDEX('raw data'!A:A,B705+4,1)</f>
        <v>1, 1 WC</v>
      </c>
      <c r="K705" s="25">
        <f t="array" ref="K705">INDEX('raw data'!A:A,B705+2,1)</f>
        <v>2</v>
      </c>
      <c r="L705" s="6" t="str">
        <f t="array" ref="L705">INDEX('raw data'!A:A,B705-1,1)</f>
        <v>Marousi</v>
      </c>
      <c r="M705" s="9">
        <f t="shared" ca="1" si="0"/>
        <v>16.511627906976745</v>
      </c>
      <c r="N705" s="6" t="str">
        <f t="shared" si="1"/>
        <v>Nikis VII, Marousi, Athens</v>
      </c>
      <c r="O705" s="6" t="str">
        <f t="array" ref="O705">INDEX('raw data'!A:A,B705+12,1)</f>
        <v>Available 13 Nov 2024</v>
      </c>
      <c r="P705" s="17">
        <v>45609</v>
      </c>
      <c r="Q705">
        <f>_xlfn.XLOOKUP(A705, locations!A:A, locations!F:F, "NULL")</f>
        <v>38.046310099999999</v>
      </c>
      <c r="R705">
        <f>_xlfn.XLOOKUP(A705, locations!A:A, locations!G:G, "Not found")</f>
        <v>23.8074163</v>
      </c>
    </row>
    <row r="706" spans="1:18" ht="13">
      <c r="A706" s="11" t="s">
        <v>3779</v>
      </c>
      <c r="B706" s="11">
        <f>MATCH(A706,'raw data'!A:A,0)</f>
        <v>22584</v>
      </c>
      <c r="C706" s="21">
        <f t="array" ref="C706">INDEX('raw data'!A:A,B706+8,1)</f>
        <v>950</v>
      </c>
      <c r="D706" s="7" t="str">
        <f t="array" ref="D706">INDEX('raw data'!A:A,B706+11,1)</f>
        <v>excl. utilities</v>
      </c>
      <c r="E706" s="7" t="str">
        <f t="array" ref="E706">INDEX('raw data'!A:A,B706-2,1)</f>
        <v>Eftichias II,</v>
      </c>
      <c r="F706" s="6" t="str">
        <f t="array" ref="F706">INDEX('raw data'!A:A,B706-1,1)</f>
        <v>Marousi</v>
      </c>
      <c r="G706" s="6" t="str">
        <f t="array" ref="G706">INDEX('raw data'!A:A,B706+6,1)</f>
        <v>89 m²</v>
      </c>
      <c r="H706" s="25">
        <f ca="1">IFERROR(__xludf.DUMMYFUNCTION("split(G714,"" "")"),89)</f>
        <v>89</v>
      </c>
      <c r="I706" s="6" t="str">
        <f ca="1">IFERROR(__xludf.DUMMYFUNCTION("""COMPUTED_VALUE"""),"m²")</f>
        <v>m²</v>
      </c>
      <c r="J706" s="6" t="str">
        <f t="array" ref="J706">INDEX('raw data'!A:A,B706+4,1)</f>
        <v>1, 1 WC</v>
      </c>
      <c r="K706" s="25">
        <f t="array" ref="K706">INDEX('raw data'!A:A,B706+2,1)</f>
        <v>3</v>
      </c>
      <c r="L706" s="6" t="str">
        <f t="array" ref="L706">INDEX('raw data'!A:A,B706-1,1)</f>
        <v>Marousi</v>
      </c>
      <c r="M706" s="9">
        <f t="shared" ca="1" si="0"/>
        <v>10.674157303370787</v>
      </c>
      <c r="N706" s="6" t="str">
        <f t="shared" si="1"/>
        <v>Eftichias II, Marousi, Athens</v>
      </c>
      <c r="O706" s="6" t="str">
        <f t="array" ref="O706">INDEX('raw data'!A:A,B706+12,1)</f>
        <v>Available 13 May 2026</v>
      </c>
      <c r="P706" s="17">
        <v>46155</v>
      </c>
      <c r="Q706">
        <f>_xlfn.XLOOKUP(A706, locations!A:A, locations!F:F, "NULL")</f>
        <v>37.999389000000001</v>
      </c>
      <c r="R706">
        <f>_xlfn.XLOOKUP(A706, locations!A:A, locations!G:G, "Not found")</f>
        <v>23.7282695</v>
      </c>
    </row>
    <row r="707" spans="1:18" ht="13">
      <c r="A707" s="11" t="s">
        <v>1944</v>
      </c>
      <c r="B707" s="11">
        <f>MATCH(A707,'raw data'!A:A,0)</f>
        <v>14250</v>
      </c>
      <c r="C707" s="21">
        <f t="array" ref="C707">INDEX('raw data'!A:A,B707+8,1)</f>
        <v>1120</v>
      </c>
      <c r="D707" s="7" t="str">
        <f t="array" ref="D707">INDEX('raw data'!A:A,B707+11,1)</f>
        <v>excl. utilities</v>
      </c>
      <c r="E707" s="7" t="str">
        <f t="array" ref="E707">INDEX('raw data'!A:A,B707-2,1)</f>
        <v>Astidamantos V,</v>
      </c>
      <c r="F707" s="6" t="str">
        <f t="array" ref="F707">INDEX('raw data'!A:A,B707-1,1)</f>
        <v>Pangrati</v>
      </c>
      <c r="G707" s="6" t="str">
        <f t="array" ref="G707">INDEX('raw data'!A:A,B707+6,1)</f>
        <v>70 m²</v>
      </c>
      <c r="H707" s="25">
        <f ca="1">IFERROR(__xludf.DUMMYFUNCTION("split(G715,"" "")"),70)</f>
        <v>70</v>
      </c>
      <c r="I707" s="6" t="str">
        <f ca="1">IFERROR(__xludf.DUMMYFUNCTION("""COMPUTED_VALUE"""),"m²")</f>
        <v>m²</v>
      </c>
      <c r="J707" s="6">
        <f t="array" ref="J707">INDEX('raw data'!A:A,B707+4,1)</f>
        <v>1</v>
      </c>
      <c r="K707" s="25">
        <f t="array" ref="K707">INDEX('raw data'!A:A,B707+2,1)</f>
        <v>2</v>
      </c>
      <c r="L707" s="6" t="str">
        <f t="array" ref="L707">INDEX('raw data'!A:A,B707-1,1)</f>
        <v>Pangrati</v>
      </c>
      <c r="M707" s="9">
        <f t="shared" ca="1" si="0"/>
        <v>16</v>
      </c>
      <c r="N707" s="6" t="str">
        <f t="shared" si="1"/>
        <v>Astidamantos V, Pangrati, Athens</v>
      </c>
      <c r="O707" s="6" t="str">
        <f t="array" ref="O707">INDEX('raw data'!A:A,B707+12,1)</f>
        <v>Available 13 May 2025</v>
      </c>
      <c r="P707" s="17">
        <v>45790</v>
      </c>
      <c r="Q707">
        <f>_xlfn.XLOOKUP(A707, locations!A:A, locations!F:F, "NULL")</f>
        <v>37.970543200000002</v>
      </c>
      <c r="R707">
        <f>_xlfn.XLOOKUP(A707, locations!A:A, locations!G:G, "Not found")</f>
        <v>23.748950799999999</v>
      </c>
    </row>
    <row r="708" spans="1:18" ht="13">
      <c r="A708" s="11" t="s">
        <v>1947</v>
      </c>
      <c r="B708" s="11">
        <f>MATCH(A708,'raw data'!A:A,0)</f>
        <v>14267</v>
      </c>
      <c r="C708" s="21">
        <f t="array" ref="C708">INDEX('raw data'!A:A,B708+8,1)</f>
        <v>1220</v>
      </c>
      <c r="D708" s="7" t="str">
        <f t="array" ref="D708">INDEX('raw data'!A:A,B708+11,1)</f>
        <v>excl. utilities</v>
      </c>
      <c r="E708" s="7" t="str">
        <f t="array" ref="E708">INDEX('raw data'!A:A,B708-2,1)</f>
        <v>Ivis II,</v>
      </c>
      <c r="F708" s="6" t="str">
        <f t="array" ref="F708">INDEX('raw data'!A:A,B708-1,1)</f>
        <v>Chalandri</v>
      </c>
      <c r="G708" s="6" t="str">
        <f t="array" ref="G708">INDEX('raw data'!A:A,B708+6,1)</f>
        <v>92 m²</v>
      </c>
      <c r="H708" s="25">
        <f ca="1">IFERROR(__xludf.DUMMYFUNCTION("split(G716,"" "")"),92)</f>
        <v>92</v>
      </c>
      <c r="I708" s="6" t="str">
        <f ca="1">IFERROR(__xludf.DUMMYFUNCTION("""COMPUTED_VALUE"""),"m²")</f>
        <v>m²</v>
      </c>
      <c r="J708" s="6" t="str">
        <f t="array" ref="J708">INDEX('raw data'!A:A,B708+4,1)</f>
        <v>1, 1 WC</v>
      </c>
      <c r="K708" s="25">
        <f t="array" ref="K708">INDEX('raw data'!A:A,B708+2,1)</f>
        <v>2</v>
      </c>
      <c r="L708" s="6" t="str">
        <f t="array" ref="L708">INDEX('raw data'!A:A,B708-1,1)</f>
        <v>Chalandri</v>
      </c>
      <c r="M708" s="9">
        <f t="shared" ca="1" si="0"/>
        <v>13.260869565217391</v>
      </c>
      <c r="N708" s="6" t="str">
        <f t="shared" si="1"/>
        <v>Ivis II, Chalandri, Athens</v>
      </c>
      <c r="O708" s="6" t="str">
        <f t="array" ref="O708">INDEX('raw data'!A:A,B708+12,1)</f>
        <v>Available 13 May 2025</v>
      </c>
      <c r="P708" s="17">
        <v>45790</v>
      </c>
      <c r="Q708">
        <f>_xlfn.XLOOKUP(A708, locations!A:A, locations!F:F, "NULL")</f>
        <v>38.021421400000001</v>
      </c>
      <c r="R708">
        <f>_xlfn.XLOOKUP(A708, locations!A:A, locations!G:G, "Not found")</f>
        <v>23.798767900000001</v>
      </c>
    </row>
    <row r="709" spans="1:18" ht="13">
      <c r="A709" s="11" t="s">
        <v>1950</v>
      </c>
      <c r="B709" s="11">
        <f>MATCH(A709,'raw data'!A:A,0)</f>
        <v>16001</v>
      </c>
      <c r="C709" s="21">
        <f t="array" ref="C709">INDEX('raw data'!A:A,B709+8,1)</f>
        <v>1070</v>
      </c>
      <c r="D709" s="7" t="str">
        <f t="array" ref="D709">INDEX('raw data'!A:A,B709+11,1)</f>
        <v>excl. utilities</v>
      </c>
      <c r="E709" s="7" t="str">
        <f t="array" ref="E709">INDEX('raw data'!A:A,B709-2,1)</f>
        <v>Erifilis,</v>
      </c>
      <c r="F709" s="6" t="str">
        <f t="array" ref="F709">INDEX('raw data'!A:A,B709-1,1)</f>
        <v>Pangrati</v>
      </c>
      <c r="G709" s="6" t="str">
        <f t="array" ref="G709">INDEX('raw data'!A:A,B709+6,1)</f>
        <v>100 m²</v>
      </c>
      <c r="H709" s="25">
        <f ca="1">IFERROR(__xludf.DUMMYFUNCTION("split(G717,"" "")"),100)</f>
        <v>100</v>
      </c>
      <c r="I709" s="6" t="str">
        <f ca="1">IFERROR(__xludf.DUMMYFUNCTION("""COMPUTED_VALUE"""),"m²")</f>
        <v>m²</v>
      </c>
      <c r="J709" s="6" t="str">
        <f t="array" ref="J709">INDEX('raw data'!A:A,B709+4,1)</f>
        <v>1, 1 WC</v>
      </c>
      <c r="K709" s="25">
        <f t="array" ref="K709">INDEX('raw data'!A:A,B709+2,1)</f>
        <v>2</v>
      </c>
      <c r="L709" s="6" t="str">
        <f t="array" ref="L709">INDEX('raw data'!A:A,B709-1,1)</f>
        <v>Pangrati</v>
      </c>
      <c r="M709" s="9">
        <f t="shared" ca="1" si="0"/>
        <v>10.7</v>
      </c>
      <c r="N709" s="6" t="str">
        <f t="shared" si="1"/>
        <v>Erifilis, Pangrati, Athens</v>
      </c>
      <c r="O709" s="6" t="str">
        <f t="array" ref="O709">INDEX('raw data'!A:A,B709+12,1)</f>
        <v>Available 13 Jun 2025</v>
      </c>
      <c r="P709" s="17">
        <v>45821</v>
      </c>
      <c r="Q709">
        <f>_xlfn.XLOOKUP(A709, locations!A:A, locations!F:F, "NULL")</f>
        <v>37.970566099999999</v>
      </c>
      <c r="R709">
        <f>_xlfn.XLOOKUP(A709, locations!A:A, locations!G:G, "Not found")</f>
        <v>23.748507100000001</v>
      </c>
    </row>
    <row r="710" spans="1:18" ht="13">
      <c r="A710" s="11" t="s">
        <v>3782</v>
      </c>
      <c r="B710" s="11">
        <f>MATCH(A710,'raw data'!A:A,0)</f>
        <v>17705</v>
      </c>
      <c r="C710" s="21">
        <f t="array" ref="C710">INDEX('raw data'!A:A,B710+8,1)</f>
        <v>1560</v>
      </c>
      <c r="D710" s="7" t="str">
        <f t="array" ref="D710">INDEX('raw data'!A:A,B710+11,1)</f>
        <v>excl. utilities</v>
      </c>
      <c r="E710" s="7" t="str">
        <f t="array" ref="E710">INDEX('raw data'!A:A,B710-2,1)</f>
        <v>Gkionas I,</v>
      </c>
      <c r="F710" s="6" t="str">
        <f t="array" ref="F710">INDEX('raw data'!A:A,B710-1,1)</f>
        <v>Marousi</v>
      </c>
      <c r="G710" s="6" t="str">
        <f t="array" ref="G710">INDEX('raw data'!A:A,B710+6,1)</f>
        <v>120 m²</v>
      </c>
      <c r="H710" s="25">
        <f ca="1">IFERROR(__xludf.DUMMYFUNCTION("split(G718,"" "")"),120)</f>
        <v>120</v>
      </c>
      <c r="I710" s="6" t="str">
        <f ca="1">IFERROR(__xludf.DUMMYFUNCTION("""COMPUTED_VALUE"""),"m²")</f>
        <v>m²</v>
      </c>
      <c r="J710" s="6" t="str">
        <f t="array" ref="J710">INDEX('raw data'!A:A,B710+4,1)</f>
        <v>1, 1 WC</v>
      </c>
      <c r="K710" s="25">
        <f t="array" ref="K710">INDEX('raw data'!A:A,B710+2,1)</f>
        <v>3</v>
      </c>
      <c r="L710" s="6" t="str">
        <f t="array" ref="L710">INDEX('raw data'!A:A,B710-1,1)</f>
        <v>Marousi</v>
      </c>
      <c r="M710" s="9">
        <f t="shared" ca="1" si="0"/>
        <v>13</v>
      </c>
      <c r="N710" s="6" t="str">
        <f t="shared" si="1"/>
        <v>Gkionas I, Marousi, Athens</v>
      </c>
      <c r="O710" s="6" t="str">
        <f t="array" ref="O710">INDEX('raw data'!A:A,B710+12,1)</f>
        <v>Available 13 Jul 2025</v>
      </c>
      <c r="P710" s="17">
        <v>45851</v>
      </c>
      <c r="Q710">
        <f>_xlfn.XLOOKUP(A710, locations!A:A, locations!F:F, "NULL")</f>
        <v>38.033521</v>
      </c>
      <c r="R710">
        <f>_xlfn.XLOOKUP(A710, locations!A:A, locations!G:G, "Not found")</f>
        <v>23.782011900000001</v>
      </c>
    </row>
    <row r="711" spans="1:18" ht="13">
      <c r="A711" s="11" t="s">
        <v>1953</v>
      </c>
      <c r="B711" s="11">
        <f>MATCH(A711,'raw data'!A:A,0)</f>
        <v>9480</v>
      </c>
      <c r="C711" s="21">
        <f t="array" ref="C711">INDEX('raw data'!A:A,B711+8,1)</f>
        <v>1020</v>
      </c>
      <c r="D711" s="7" t="str">
        <f t="array" ref="D711">INDEX('raw data'!A:A,B711+11,1)</f>
        <v>excl. utilities</v>
      </c>
      <c r="E711" s="7" t="str">
        <f t="array" ref="E711">INDEX('raw data'!A:A,B711-2,1)</f>
        <v>Chrisocheri II,</v>
      </c>
      <c r="F711" s="6" t="str">
        <f t="array" ref="F711">INDEX('raw data'!A:A,B711-1,1)</f>
        <v>Marousi</v>
      </c>
      <c r="G711" s="6" t="str">
        <f t="array" ref="G711">INDEX('raw data'!A:A,B711+6,1)</f>
        <v>75 m²</v>
      </c>
      <c r="H711" s="25">
        <f ca="1">IFERROR(__xludf.DUMMYFUNCTION("split(G719,"" "")"),75)</f>
        <v>75</v>
      </c>
      <c r="I711" s="6" t="str">
        <f ca="1">IFERROR(__xludf.DUMMYFUNCTION("""COMPUTED_VALUE"""),"m²")</f>
        <v>m²</v>
      </c>
      <c r="J711" s="6">
        <f t="array" ref="J711">INDEX('raw data'!A:A,B711+4,1)</f>
        <v>1</v>
      </c>
      <c r="K711" s="25">
        <f t="array" ref="K711">INDEX('raw data'!A:A,B711+2,1)</f>
        <v>2</v>
      </c>
      <c r="L711" s="6" t="str">
        <f t="array" ref="L711">INDEX('raw data'!A:A,B711-1,1)</f>
        <v>Marousi</v>
      </c>
      <c r="M711" s="9">
        <f t="shared" ca="1" si="0"/>
        <v>13.6</v>
      </c>
      <c r="N711" s="6" t="str">
        <f t="shared" si="1"/>
        <v>Chrisocheri II, Marousi, Athens</v>
      </c>
      <c r="O711" s="6" t="str">
        <f t="array" ref="O711">INDEX('raw data'!A:A,B711+12,1)</f>
        <v>Available 13 Feb 2025</v>
      </c>
      <c r="P711" s="17">
        <v>45701</v>
      </c>
      <c r="Q711">
        <f>_xlfn.XLOOKUP(A711, locations!A:A, locations!F:F, "NULL")</f>
        <v>38.0472544</v>
      </c>
      <c r="R711">
        <f>_xlfn.XLOOKUP(A711, locations!A:A, locations!G:G, "Not found")</f>
        <v>23.818276000000001</v>
      </c>
    </row>
    <row r="712" spans="1:18" ht="13">
      <c r="A712" s="11" t="s">
        <v>509</v>
      </c>
      <c r="B712" s="11">
        <f>MATCH(A712,'raw data'!A:A,0)</f>
        <v>9497</v>
      </c>
      <c r="C712" s="21">
        <f t="array" ref="C712">INDEX('raw data'!A:A,B712+8,1)</f>
        <v>1050</v>
      </c>
      <c r="D712" s="7" t="str">
        <f t="array" ref="D712">INDEX('raw data'!A:A,B712+11,1)</f>
        <v>excl. utilities</v>
      </c>
      <c r="E712" s="7" t="str">
        <f t="array" ref="E712">INDEX('raw data'!A:A,B712-2,1)</f>
        <v>Spefsippou III,</v>
      </c>
      <c r="F712" s="6" t="str">
        <f t="array" ref="F712">INDEX('raw data'!A:A,B712-1,1)</f>
        <v>Kolonaki</v>
      </c>
      <c r="G712" s="6" t="str">
        <f t="array" ref="G712">INDEX('raw data'!A:A,B712+6,1)</f>
        <v>60 m²</v>
      </c>
      <c r="H712" s="25">
        <f ca="1">IFERROR(__xludf.DUMMYFUNCTION("split(G720,"" "")"),60)</f>
        <v>60</v>
      </c>
      <c r="I712" s="6" t="str">
        <f ca="1">IFERROR(__xludf.DUMMYFUNCTION("""COMPUTED_VALUE"""),"m²")</f>
        <v>m²</v>
      </c>
      <c r="J712" s="6">
        <f t="array" ref="J712">INDEX('raw data'!A:A,B712+4,1)</f>
        <v>1</v>
      </c>
      <c r="K712" s="25">
        <f t="array" ref="K712">INDEX('raw data'!A:A,B712+2,1)</f>
        <v>1</v>
      </c>
      <c r="L712" s="6" t="str">
        <f t="array" ref="L712">INDEX('raw data'!A:A,B712-1,1)</f>
        <v>Kolonaki</v>
      </c>
      <c r="M712" s="9">
        <f t="shared" ca="1" si="0"/>
        <v>17.5</v>
      </c>
      <c r="N712" s="6" t="str">
        <f t="shared" si="1"/>
        <v>Spefsippou III, Kolonaki, Athens</v>
      </c>
      <c r="O712" s="6" t="str">
        <f t="array" ref="O712">INDEX('raw data'!A:A,B712+12,1)</f>
        <v>Available 13 Feb 2025</v>
      </c>
      <c r="P712" s="17">
        <v>45701</v>
      </c>
      <c r="Q712">
        <f>_xlfn.XLOOKUP(A712, locations!A:A, locations!F:F, "NULL")</f>
        <v>37.978544800000002</v>
      </c>
      <c r="R712">
        <f>_xlfn.XLOOKUP(A712, locations!A:A, locations!G:G, "Not found")</f>
        <v>23.743474200000001</v>
      </c>
    </row>
    <row r="713" spans="1:18" ht="13">
      <c r="A713" s="11" t="s">
        <v>3785</v>
      </c>
      <c r="B713" s="11">
        <f>MATCH(A713,'raw data'!A:A,0)</f>
        <v>9530</v>
      </c>
      <c r="C713" s="21">
        <f t="array" ref="C713">INDEX('raw data'!A:A,B713+8,1)</f>
        <v>1550</v>
      </c>
      <c r="D713" s="7" t="str">
        <f t="array" ref="D713">INDEX('raw data'!A:A,B713+11,1)</f>
        <v>excl. utilities</v>
      </c>
      <c r="E713" s="7" t="str">
        <f t="array" ref="E713">INDEX('raw data'!A:A,B713-2,1)</f>
        <v>Taxiarchon II,</v>
      </c>
      <c r="F713" s="6" t="str">
        <f t="array" ref="F713">INDEX('raw data'!A:A,B713-1,1)</f>
        <v>Alimos</v>
      </c>
      <c r="G713" s="6" t="str">
        <f t="array" ref="G713">INDEX('raw data'!A:A,B713+6,1)</f>
        <v>115 m²</v>
      </c>
      <c r="H713" s="25">
        <f ca="1">IFERROR(__xludf.DUMMYFUNCTION("split(G721,"" "")"),115)</f>
        <v>115</v>
      </c>
      <c r="I713" s="6" t="str">
        <f ca="1">IFERROR(__xludf.DUMMYFUNCTION("""COMPUTED_VALUE"""),"m²")</f>
        <v>m²</v>
      </c>
      <c r="J713" s="6">
        <f t="array" ref="J713">INDEX('raw data'!A:A,B713+4,1)</f>
        <v>2</v>
      </c>
      <c r="K713" s="25">
        <f t="array" ref="K713">INDEX('raw data'!A:A,B713+2,1)</f>
        <v>3</v>
      </c>
      <c r="L713" s="6" t="str">
        <f t="array" ref="L713">INDEX('raw data'!A:A,B713-1,1)</f>
        <v>Alimos</v>
      </c>
      <c r="M713" s="9">
        <f t="shared" ca="1" si="0"/>
        <v>13.478260869565217</v>
      </c>
      <c r="N713" s="6" t="str">
        <f t="shared" si="1"/>
        <v>Taxiarchon II, Alimos, Athens</v>
      </c>
      <c r="O713" s="6" t="str">
        <f t="array" ref="O713">INDEX('raw data'!A:A,B713+12,1)</f>
        <v>Available 13 Feb 2025</v>
      </c>
      <c r="P713" s="17">
        <v>45701</v>
      </c>
      <c r="Q713">
        <f>_xlfn.XLOOKUP(A713, locations!A:A, locations!F:F, "NULL")</f>
        <v>37.974750700000001</v>
      </c>
      <c r="R713">
        <f>_xlfn.XLOOKUP(A713, locations!A:A, locations!G:G, "Not found")</f>
        <v>23.725864999999999</v>
      </c>
    </row>
    <row r="714" spans="1:18" ht="13">
      <c r="A714" s="11" t="s">
        <v>3788</v>
      </c>
      <c r="B714" s="11">
        <f>MATCH(A714,'raw data'!A:A,0)</f>
        <v>3876</v>
      </c>
      <c r="C714" s="21">
        <f t="array" ref="C714">INDEX('raw data'!A:A,B714+8,1)</f>
        <v>1090</v>
      </c>
      <c r="D714" s="7" t="str">
        <f t="array" ref="D714">INDEX('raw data'!A:A,B714+11,1)</f>
        <v>excl. utilities</v>
      </c>
      <c r="E714" s="7" t="str">
        <f t="array" ref="E714">INDEX('raw data'!A:A,B714-2,1)</f>
        <v>Eftichias,</v>
      </c>
      <c r="F714" s="6" t="str">
        <f t="array" ref="F714">INDEX('raw data'!A:A,B714-1,1)</f>
        <v>Marousi</v>
      </c>
      <c r="G714" s="6" t="str">
        <f t="array" ref="G714">INDEX('raw data'!A:A,B714+6,1)</f>
        <v>95 m²</v>
      </c>
      <c r="H714" s="25">
        <f ca="1">IFERROR(__xludf.DUMMYFUNCTION("split(G722,"" "")"),95)</f>
        <v>95</v>
      </c>
      <c r="I714" s="6" t="str">
        <f ca="1">IFERROR(__xludf.DUMMYFUNCTION("""COMPUTED_VALUE"""),"m²")</f>
        <v>m²</v>
      </c>
      <c r="J714" s="6" t="str">
        <f t="array" ref="J714">INDEX('raw data'!A:A,B714+4,1)</f>
        <v>1, 1 WC</v>
      </c>
      <c r="K714" s="25">
        <f t="array" ref="K714">INDEX('raw data'!A:A,B714+2,1)</f>
        <v>3</v>
      </c>
      <c r="L714" s="6" t="str">
        <f t="array" ref="L714">INDEX('raw data'!A:A,B714-1,1)</f>
        <v>Marousi</v>
      </c>
      <c r="M714" s="9">
        <f t="shared" ca="1" si="0"/>
        <v>11.473684210526315</v>
      </c>
      <c r="N714" s="6" t="str">
        <f t="shared" si="1"/>
        <v>Eftichias, Marousi, Athens</v>
      </c>
      <c r="O714" s="6" t="str">
        <f t="array" ref="O714">INDEX('raw data'!A:A,B714+12,1)</f>
        <v>Available 13 Dec 2024</v>
      </c>
      <c r="P714" s="17">
        <v>45639</v>
      </c>
      <c r="Q714">
        <f>_xlfn.XLOOKUP(A714, locations!A:A, locations!F:F, "NULL")</f>
        <v>37.999389000000001</v>
      </c>
      <c r="R714">
        <f>_xlfn.XLOOKUP(A714, locations!A:A, locations!G:G, "Not found")</f>
        <v>23.7282695</v>
      </c>
    </row>
    <row r="715" spans="1:18" ht="13">
      <c r="A715" s="11" t="s">
        <v>1956</v>
      </c>
      <c r="B715" s="11">
        <f>MATCH(A715,'raw data'!A:A,0)</f>
        <v>3893</v>
      </c>
      <c r="C715" s="21">
        <f t="array" ref="C715">INDEX('raw data'!A:A,B715+8,1)</f>
        <v>1140</v>
      </c>
      <c r="D715" s="7" t="str">
        <f t="array" ref="D715">INDEX('raw data'!A:A,B715+11,1)</f>
        <v>excl. utilities</v>
      </c>
      <c r="E715" s="7" t="str">
        <f t="array" ref="E715">INDEX('raw data'!A:A,B715-2,1)</f>
        <v>Farantaton I,</v>
      </c>
      <c r="F715" s="6" t="str">
        <f t="array" ref="F715">INDEX('raw data'!A:A,B715-1,1)</f>
        <v>Vasilissis Sofias Avenue</v>
      </c>
      <c r="G715" s="6" t="str">
        <f t="array" ref="G715">INDEX('raw data'!A:A,B715+6,1)</f>
        <v>95 m²</v>
      </c>
      <c r="H715" s="25">
        <f ca="1">IFERROR(__xludf.DUMMYFUNCTION("split(G723,"" "")"),95)</f>
        <v>95</v>
      </c>
      <c r="I715" s="6" t="str">
        <f ca="1">IFERROR(__xludf.DUMMYFUNCTION("""COMPUTED_VALUE"""),"m²")</f>
        <v>m²</v>
      </c>
      <c r="J715" s="6">
        <f t="array" ref="J715">INDEX('raw data'!A:A,B715+4,1)</f>
        <v>2</v>
      </c>
      <c r="K715" s="25">
        <f t="array" ref="K715">INDEX('raw data'!A:A,B715+2,1)</f>
        <v>2</v>
      </c>
      <c r="L715" s="6" t="str">
        <f t="array" ref="L715">INDEX('raw data'!A:A,B715-1,1)</f>
        <v>Vasilissis Sofias Avenue</v>
      </c>
      <c r="M715" s="9">
        <f t="shared" ca="1" si="0"/>
        <v>12</v>
      </c>
      <c r="N715" s="6" t="str">
        <f t="shared" si="1"/>
        <v>Farantaton I, Vasilissis Sofias Avenue, Athens</v>
      </c>
      <c r="O715" s="6" t="str">
        <f t="array" ref="O715">INDEX('raw data'!A:A,B715+12,1)</f>
        <v>Available 13 Dec 2024</v>
      </c>
      <c r="P715" s="17">
        <v>45639</v>
      </c>
      <c r="Q715">
        <f>_xlfn.XLOOKUP(A715, locations!A:A, locations!F:F, "NULL")</f>
        <v>37.975368799999998</v>
      </c>
      <c r="R715">
        <f>_xlfn.XLOOKUP(A715, locations!A:A, locations!G:G, "Not found")</f>
        <v>23.742497499999999</v>
      </c>
    </row>
    <row r="716" spans="1:18" ht="13">
      <c r="A716" s="11" t="s">
        <v>3791</v>
      </c>
      <c r="B716" s="11">
        <f>MATCH(A716,'raw data'!A:A,0)</f>
        <v>3910</v>
      </c>
      <c r="C716" s="21">
        <f t="array" ref="C716">INDEX('raw data'!A:A,B716+8,1)</f>
        <v>1160</v>
      </c>
      <c r="D716" s="7" t="str">
        <f t="array" ref="D716">INDEX('raw data'!A:A,B716+11,1)</f>
        <v>excl. utilities</v>
      </c>
      <c r="E716" s="7" t="str">
        <f t="array" ref="E716">INDEX('raw data'!A:A,B716-2,1)</f>
        <v>Nikis IV,</v>
      </c>
      <c r="F716" s="6" t="str">
        <f t="array" ref="F716">INDEX('raw data'!A:A,B716-1,1)</f>
        <v>Marousi</v>
      </c>
      <c r="G716" s="6" t="str">
        <f t="array" ref="G716">INDEX('raw data'!A:A,B716+6,1)</f>
        <v>115 m²</v>
      </c>
      <c r="H716" s="25">
        <f ca="1">IFERROR(__xludf.DUMMYFUNCTION("split(G724,"" "")"),115)</f>
        <v>115</v>
      </c>
      <c r="I716" s="6" t="str">
        <f ca="1">IFERROR(__xludf.DUMMYFUNCTION("""COMPUTED_VALUE"""),"m²")</f>
        <v>m²</v>
      </c>
      <c r="J716" s="6" t="str">
        <f t="array" ref="J716">INDEX('raw data'!A:A,B716+4,1)</f>
        <v>1, 1 WC</v>
      </c>
      <c r="K716" s="25">
        <f t="array" ref="K716">INDEX('raw data'!A:A,B716+2,1)</f>
        <v>3</v>
      </c>
      <c r="L716" s="6" t="str">
        <f t="array" ref="L716">INDEX('raw data'!A:A,B716-1,1)</f>
        <v>Marousi</v>
      </c>
      <c r="M716" s="9">
        <f t="shared" ca="1" si="0"/>
        <v>10.086956521739131</v>
      </c>
      <c r="N716" s="6" t="str">
        <f t="shared" si="1"/>
        <v>Nikis IV, Marousi, Athens</v>
      </c>
      <c r="O716" s="6" t="str">
        <f t="array" ref="O716">INDEX('raw data'!A:A,B716+12,1)</f>
        <v>Available 13 Dec 2024</v>
      </c>
      <c r="P716" s="17">
        <v>45639</v>
      </c>
      <c r="Q716">
        <f>_xlfn.XLOOKUP(A716, locations!A:A, locations!F:F, "NULL")</f>
        <v>38.046310099999999</v>
      </c>
      <c r="R716">
        <f>_xlfn.XLOOKUP(A716, locations!A:A, locations!G:G, "Not found")</f>
        <v>23.8074163</v>
      </c>
    </row>
    <row r="717" spans="1:18" ht="13">
      <c r="A717" s="11" t="s">
        <v>1959</v>
      </c>
      <c r="B717" s="11">
        <f>MATCH(A717,'raw data'!A:A,0)</f>
        <v>12878</v>
      </c>
      <c r="C717" s="21">
        <f t="array" ref="C717">INDEX('raw data'!A:A,B717+8,1)</f>
        <v>980</v>
      </c>
      <c r="D717" s="7" t="str">
        <f t="array" ref="D717">INDEX('raw data'!A:A,B717+11,1)</f>
        <v>excl. utilities</v>
      </c>
      <c r="E717" s="7" t="str">
        <f t="array" ref="E717">INDEX('raw data'!A:A,B717-2,1)</f>
        <v>Efroniou V,</v>
      </c>
      <c r="F717" s="6" t="str">
        <f t="array" ref="F717">INDEX('raw data'!A:A,B717-1,1)</f>
        <v>Pangrati</v>
      </c>
      <c r="G717" s="6" t="str">
        <f t="array" ref="G717">INDEX('raw data'!A:A,B717+6,1)</f>
        <v>60 m²</v>
      </c>
      <c r="H717" s="25">
        <f ca="1">IFERROR(__xludf.DUMMYFUNCTION("split(G725,"" "")"),60)</f>
        <v>60</v>
      </c>
      <c r="I717" s="6" t="str">
        <f ca="1">IFERROR(__xludf.DUMMYFUNCTION("""COMPUTED_VALUE"""),"m²")</f>
        <v>m²</v>
      </c>
      <c r="J717" s="6">
        <f t="array" ref="J717">INDEX('raw data'!A:A,B717+4,1)</f>
        <v>1</v>
      </c>
      <c r="K717" s="25">
        <f t="array" ref="K717">INDEX('raw data'!A:A,B717+2,1)</f>
        <v>2</v>
      </c>
      <c r="L717" s="6" t="str">
        <f t="array" ref="L717">INDEX('raw data'!A:A,B717-1,1)</f>
        <v>Pangrati</v>
      </c>
      <c r="M717" s="9">
        <f t="shared" ca="1" si="0"/>
        <v>16.333333333333332</v>
      </c>
      <c r="N717" s="6" t="str">
        <f t="shared" si="1"/>
        <v>Efroniou V, Pangrati, Athens</v>
      </c>
      <c r="O717" s="6" t="str">
        <f t="array" ref="O717">INDEX('raw data'!A:A,B717+12,1)</f>
        <v>Available 13 Apr 2025</v>
      </c>
      <c r="P717" s="17">
        <v>45760</v>
      </c>
      <c r="Q717">
        <f>_xlfn.XLOOKUP(A717, locations!A:A, locations!F:F, "NULL")</f>
        <v>37.972504700000002</v>
      </c>
      <c r="R717">
        <f>_xlfn.XLOOKUP(A717, locations!A:A, locations!G:G, "Not found")</f>
        <v>23.751894700000001</v>
      </c>
    </row>
    <row r="718" spans="1:18" ht="13">
      <c r="A718" s="11" t="s">
        <v>1962</v>
      </c>
      <c r="B718" s="11">
        <f>MATCH(A718,'raw data'!A:A,0)</f>
        <v>12895</v>
      </c>
      <c r="C718" s="21">
        <f t="array" ref="C718">INDEX('raw data'!A:A,B718+8,1)</f>
        <v>1000</v>
      </c>
      <c r="D718" s="7" t="str">
        <f t="array" ref="D718">INDEX('raw data'!A:A,B718+11,1)</f>
        <v>excl. utilities</v>
      </c>
      <c r="E718" s="7" t="str">
        <f t="array" ref="E718">INDEX('raw data'!A:A,B718-2,1)</f>
        <v>Meandroupoleos I,</v>
      </c>
      <c r="F718" s="6" t="str">
        <f t="array" ref="F718">INDEX('raw data'!A:A,B718-1,1)</f>
        <v>Ampelokipoi</v>
      </c>
      <c r="G718" s="6" t="str">
        <f t="array" ref="G718">INDEX('raw data'!A:A,B718+6,1)</f>
        <v>75 m²</v>
      </c>
      <c r="H718" s="25">
        <f ca="1">IFERROR(__xludf.DUMMYFUNCTION("split(G726,"" "")"),75)</f>
        <v>75</v>
      </c>
      <c r="I718" s="6" t="str">
        <f ca="1">IFERROR(__xludf.DUMMYFUNCTION("""COMPUTED_VALUE"""),"m²")</f>
        <v>m²</v>
      </c>
      <c r="J718" s="6">
        <f t="array" ref="J718">INDEX('raw data'!A:A,B718+4,1)</f>
        <v>2</v>
      </c>
      <c r="K718" s="25">
        <f t="array" ref="K718">INDEX('raw data'!A:A,B718+2,1)</f>
        <v>2</v>
      </c>
      <c r="L718" s="6" t="str">
        <f t="array" ref="L718">INDEX('raw data'!A:A,B718-1,1)</f>
        <v>Ampelokipoi</v>
      </c>
      <c r="M718" s="9">
        <f t="shared" ca="1" si="0"/>
        <v>13.333333333333334</v>
      </c>
      <c r="N718" s="6" t="str">
        <f t="shared" si="1"/>
        <v>Meandroupoleos I, Ampelokipoi, Athens</v>
      </c>
      <c r="O718" s="6" t="str">
        <f t="array" ref="O718">INDEX('raw data'!A:A,B718+12,1)</f>
        <v>Available 13 Apr 2025</v>
      </c>
      <c r="P718" s="17">
        <v>45760</v>
      </c>
      <c r="Q718">
        <f>_xlfn.XLOOKUP(A718, locations!A:A, locations!F:F, "NULL")</f>
        <v>37.992938799999997</v>
      </c>
      <c r="R718">
        <f>_xlfn.XLOOKUP(A718, locations!A:A, locations!G:G, "Not found")</f>
        <v>23.7607693</v>
      </c>
    </row>
    <row r="719" spans="1:18" ht="13">
      <c r="A719" s="11" t="s">
        <v>512</v>
      </c>
      <c r="B719" s="11">
        <f>MATCH(A719,'raw data'!A:A,0)</f>
        <v>20071</v>
      </c>
      <c r="C719" s="21">
        <f t="array" ref="C719">INDEX('raw data'!A:A,B719+8,1)</f>
        <v>700</v>
      </c>
      <c r="D719" s="7" t="str">
        <f t="array" ref="D719">INDEX('raw data'!A:A,B719+11,1)</f>
        <v>excl. utilities</v>
      </c>
      <c r="E719" s="7" t="str">
        <f t="array" ref="E719">INDEX('raw data'!A:A,B719-2,1)</f>
        <v>Kononos III,</v>
      </c>
      <c r="F719" s="6" t="str">
        <f t="array" ref="F719">INDEX('raw data'!A:A,B719-1,1)</f>
        <v>Pangrati</v>
      </c>
      <c r="G719" s="6" t="str">
        <f t="array" ref="G719">INDEX('raw data'!A:A,B719+6,1)</f>
        <v>52 m²</v>
      </c>
      <c r="H719" s="25">
        <f ca="1">IFERROR(__xludf.DUMMYFUNCTION("split(G727,"" "")"),52)</f>
        <v>52</v>
      </c>
      <c r="I719" s="6" t="str">
        <f ca="1">IFERROR(__xludf.DUMMYFUNCTION("""COMPUTED_VALUE"""),"m²")</f>
        <v>m²</v>
      </c>
      <c r="J719" s="6">
        <f t="array" ref="J719">INDEX('raw data'!A:A,B719+4,1)</f>
        <v>1</v>
      </c>
      <c r="K719" s="25">
        <f t="array" ref="K719">INDEX('raw data'!A:A,B719+2,1)</f>
        <v>1</v>
      </c>
      <c r="L719" s="6" t="str">
        <f t="array" ref="L719">INDEX('raw data'!A:A,B719-1,1)</f>
        <v>Pangrati</v>
      </c>
      <c r="M719" s="9">
        <f t="shared" ca="1" si="0"/>
        <v>13.461538461538462</v>
      </c>
      <c r="N719" s="6" t="str">
        <f t="shared" si="1"/>
        <v>Kononos III, Pangrati, Athens</v>
      </c>
      <c r="O719" s="6" t="str">
        <f t="array" ref="O719">INDEX('raw data'!A:A,B719+12,1)</f>
        <v>Available 12 Sep 2025</v>
      </c>
      <c r="P719" s="17">
        <v>45912</v>
      </c>
      <c r="Q719">
        <f>_xlfn.XLOOKUP(A719, locations!A:A, locations!F:F, "NULL")</f>
        <v>37.967195599999997</v>
      </c>
      <c r="R719">
        <f>_xlfn.XLOOKUP(A719, locations!A:A, locations!G:G, "Not found")</f>
        <v>23.753390899999999</v>
      </c>
    </row>
    <row r="720" spans="1:18" ht="13">
      <c r="A720" s="11" t="s">
        <v>1965</v>
      </c>
      <c r="B720" s="11">
        <f>MATCH(A720,'raw data'!A:A,0)</f>
        <v>21537</v>
      </c>
      <c r="C720" s="21">
        <f t="array" ref="C720">INDEX('raw data'!A:A,B720+8,1)</f>
        <v>2120</v>
      </c>
      <c r="D720" s="7" t="str">
        <f t="array" ref="D720">INDEX('raw data'!A:A,B720+11,1)</f>
        <v>excl. utilities</v>
      </c>
      <c r="E720" s="7" t="str">
        <f t="array" ref="E720">INDEX('raw data'!A:A,B720-2,1)</f>
        <v>Dinokratous VII,</v>
      </c>
      <c r="F720" s="6" t="str">
        <f t="array" ref="F720">INDEX('raw data'!A:A,B720-1,1)</f>
        <v>Kolonaki</v>
      </c>
      <c r="G720" s="6" t="str">
        <f t="array" ref="G720">INDEX('raw data'!A:A,B720+6,1)</f>
        <v>100 m²</v>
      </c>
      <c r="H720" s="25">
        <f ca="1">IFERROR(__xludf.DUMMYFUNCTION("split(G728,"" "")"),100)</f>
        <v>100</v>
      </c>
      <c r="I720" s="6" t="str">
        <f ca="1">IFERROR(__xludf.DUMMYFUNCTION("""COMPUTED_VALUE"""),"m²")</f>
        <v>m²</v>
      </c>
      <c r="J720" s="6">
        <f t="array" ref="J720">INDEX('raw data'!A:A,B720+4,1)</f>
        <v>1</v>
      </c>
      <c r="K720" s="25">
        <f t="array" ref="K720">INDEX('raw data'!A:A,B720+2,1)</f>
        <v>2</v>
      </c>
      <c r="L720" s="6" t="str">
        <f t="array" ref="L720">INDEX('raw data'!A:A,B720-1,1)</f>
        <v>Kolonaki</v>
      </c>
      <c r="M720" s="9">
        <f t="shared" ca="1" si="0"/>
        <v>21.2</v>
      </c>
      <c r="N720" s="6" t="str">
        <f t="shared" si="1"/>
        <v>Dinokratous VII, Kolonaki, Athens</v>
      </c>
      <c r="O720" s="6" t="str">
        <f t="array" ref="O720">INDEX('raw data'!A:A,B720+12,1)</f>
        <v>Available 12 Nov 2025</v>
      </c>
      <c r="P720" s="17">
        <v>45973</v>
      </c>
      <c r="Q720">
        <f>_xlfn.XLOOKUP(A720, locations!A:A, locations!F:F, "NULL")</f>
        <v>37.980324199999998</v>
      </c>
      <c r="R720">
        <f>_xlfn.XLOOKUP(A720, locations!A:A, locations!G:G, "Not found")</f>
        <v>23.747664400000001</v>
      </c>
    </row>
    <row r="721" spans="1:18" ht="13">
      <c r="A721" s="11" t="s">
        <v>1968</v>
      </c>
      <c r="B721" s="11">
        <f>MATCH(A721,'raw data'!A:A,0)</f>
        <v>1933</v>
      </c>
      <c r="C721" s="21">
        <f t="array" ref="C721">INDEX('raw data'!A:A,B721+8,1)</f>
        <v>1120</v>
      </c>
      <c r="D721" s="7" t="str">
        <f t="array" ref="D721">INDEX('raw data'!A:A,B721+11,1)</f>
        <v>excl. utilities</v>
      </c>
      <c r="E721" s="7" t="str">
        <f t="array" ref="E721">INDEX('raw data'!A:A,B721-2,1)</f>
        <v>Dimitriou Gounari XXVII,</v>
      </c>
      <c r="F721" s="6" t="str">
        <f t="array" ref="F721">INDEX('raw data'!A:A,B721-1,1)</f>
        <v>Agia Paraskevi</v>
      </c>
      <c r="G721" s="6" t="str">
        <f t="array" ref="G721">INDEX('raw data'!A:A,B721+6,1)</f>
        <v>74 m²</v>
      </c>
      <c r="H721" s="25">
        <f ca="1">IFERROR(__xludf.DUMMYFUNCTION("split(G729,"" "")"),74)</f>
        <v>74</v>
      </c>
      <c r="I721" s="6" t="str">
        <f ca="1">IFERROR(__xludf.DUMMYFUNCTION("""COMPUTED_VALUE"""),"m²")</f>
        <v>m²</v>
      </c>
      <c r="J721" s="6">
        <f t="array" ref="J721">INDEX('raw data'!A:A,B721+4,1)</f>
        <v>1</v>
      </c>
      <c r="K721" s="25">
        <f t="array" ref="K721">INDEX('raw data'!A:A,B721+2,1)</f>
        <v>2</v>
      </c>
      <c r="L721" s="6" t="str">
        <f t="array" ref="L721">INDEX('raw data'!A:A,B721-1,1)</f>
        <v>Agia Paraskevi</v>
      </c>
      <c r="M721" s="9">
        <f t="shared" ca="1" si="0"/>
        <v>15.135135135135135</v>
      </c>
      <c r="N721" s="6" t="str">
        <f t="shared" si="1"/>
        <v>Dimitriou Gounari XXVII, Agia Paraskevi, Athens</v>
      </c>
      <c r="O721" s="6" t="str">
        <f t="array" ref="O721">INDEX('raw data'!A:A,B721+12,1)</f>
        <v>Available 12 Nov 2024</v>
      </c>
      <c r="P721" s="17">
        <v>45608</v>
      </c>
      <c r="Q721">
        <f>_xlfn.XLOOKUP(A721, locations!A:A, locations!F:F, "NULL")</f>
        <v>38.014966999999999</v>
      </c>
      <c r="R721">
        <f>_xlfn.XLOOKUP(A721, locations!A:A, locations!G:G, "Not found")</f>
        <v>23.822489300000001</v>
      </c>
    </row>
    <row r="722" spans="1:18" ht="13">
      <c r="A722" s="11" t="s">
        <v>1971</v>
      </c>
      <c r="B722" s="11">
        <f>MATCH(A722,'raw data'!A:A,0)</f>
        <v>1950</v>
      </c>
      <c r="C722" s="21">
        <f t="array" ref="C722">INDEX('raw data'!A:A,B722+8,1)</f>
        <v>1210</v>
      </c>
      <c r="D722" s="7" t="str">
        <f t="array" ref="D722">INDEX('raw data'!A:A,B722+11,1)</f>
        <v>excl. utilities</v>
      </c>
      <c r="E722" s="7" t="str">
        <f t="array" ref="E722">INDEX('raw data'!A:A,B722-2,1)</f>
        <v>Olimpionikou Tsiklitira,</v>
      </c>
      <c r="F722" s="6" t="str">
        <f t="array" ref="F722">INDEX('raw data'!A:A,B722-1,1)</f>
        <v>Marousi</v>
      </c>
      <c r="G722" s="6" t="str">
        <f t="array" ref="G722">INDEX('raw data'!A:A,B722+6,1)</f>
        <v>80 m²</v>
      </c>
      <c r="H722" s="25">
        <f ca="1">IFERROR(__xludf.DUMMYFUNCTION("split(G730,"" "")"),80)</f>
        <v>80</v>
      </c>
      <c r="I722" s="6" t="str">
        <f ca="1">IFERROR(__xludf.DUMMYFUNCTION("""COMPUTED_VALUE"""),"m²")</f>
        <v>m²</v>
      </c>
      <c r="J722" s="6">
        <f t="array" ref="J722">INDEX('raw data'!A:A,B722+4,1)</f>
        <v>1</v>
      </c>
      <c r="K722" s="25">
        <f t="array" ref="K722">INDEX('raw data'!A:A,B722+2,1)</f>
        <v>2</v>
      </c>
      <c r="L722" s="6" t="str">
        <f t="array" ref="L722">INDEX('raw data'!A:A,B722-1,1)</f>
        <v>Marousi</v>
      </c>
      <c r="M722" s="9">
        <f t="shared" ca="1" si="0"/>
        <v>15.125</v>
      </c>
      <c r="N722" s="6" t="str">
        <f t="shared" si="1"/>
        <v>Olimpionikou Tsiklitira, Marousi, Athens</v>
      </c>
      <c r="O722" s="6" t="str">
        <f t="array" ref="O722">INDEX('raw data'!A:A,B722+12,1)</f>
        <v>Available 12 Nov 2024</v>
      </c>
      <c r="P722" s="17">
        <v>45608</v>
      </c>
      <c r="Q722">
        <f>_xlfn.XLOOKUP(A722, locations!A:A, locations!F:F, "NULL")</f>
        <v>38.041746500000002</v>
      </c>
      <c r="R722">
        <f>_xlfn.XLOOKUP(A722, locations!A:A, locations!G:G, "Not found")</f>
        <v>23.813722200000001</v>
      </c>
    </row>
    <row r="723" spans="1:18" ht="13">
      <c r="A723" s="11" t="s">
        <v>1974</v>
      </c>
      <c r="B723" s="11">
        <f>MATCH(A723,'raw data'!A:A,0)</f>
        <v>1983</v>
      </c>
      <c r="C723" s="21">
        <f t="array" ref="C723">INDEX('raw data'!A:A,B723+8,1)</f>
        <v>1510</v>
      </c>
      <c r="D723" s="7" t="str">
        <f t="array" ref="D723">INDEX('raw data'!A:A,B723+11,1)</f>
        <v>excl. utilities</v>
      </c>
      <c r="E723" s="7" t="str">
        <f t="array" ref="E723">INDEX('raw data'!A:A,B723-2,1)</f>
        <v>Georgiou Seferi III,</v>
      </c>
      <c r="F723" s="6" t="str">
        <f t="array" ref="F723">INDEX('raw data'!A:A,B723-1,1)</f>
        <v>Elliniko</v>
      </c>
      <c r="G723" s="6" t="str">
        <f t="array" ref="G723">INDEX('raw data'!A:A,B723+6,1)</f>
        <v>80 m²</v>
      </c>
      <c r="H723" s="25">
        <f ca="1">IFERROR(__xludf.DUMMYFUNCTION("split(G731,"" "")"),80)</f>
        <v>80</v>
      </c>
      <c r="I723" s="6" t="str">
        <f ca="1">IFERROR(__xludf.DUMMYFUNCTION("""COMPUTED_VALUE"""),"m²")</f>
        <v>m²</v>
      </c>
      <c r="J723" s="6">
        <f t="array" ref="J723">INDEX('raw data'!A:A,B723+4,1)</f>
        <v>1</v>
      </c>
      <c r="K723" s="25">
        <f t="array" ref="K723">INDEX('raw data'!A:A,B723+2,1)</f>
        <v>2</v>
      </c>
      <c r="L723" s="6" t="str">
        <f t="array" ref="L723">INDEX('raw data'!A:A,B723-1,1)</f>
        <v>Elliniko</v>
      </c>
      <c r="M723" s="9">
        <f t="shared" ca="1" si="0"/>
        <v>18.875</v>
      </c>
      <c r="N723" s="6" t="str">
        <f t="shared" si="1"/>
        <v>Georgiou Seferi III, Elliniko, Athens</v>
      </c>
      <c r="O723" s="6" t="str">
        <f t="array" ref="O723">INDEX('raw data'!A:A,B723+12,1)</f>
        <v>Available 12 Nov 2024</v>
      </c>
      <c r="P723" s="17">
        <v>45608</v>
      </c>
      <c r="Q723">
        <f>_xlfn.XLOOKUP(A723, locations!A:A, locations!F:F, "NULL")</f>
        <v>38.005669300000001</v>
      </c>
      <c r="R723">
        <f>_xlfn.XLOOKUP(A723, locations!A:A, locations!G:G, "Not found")</f>
        <v>23.780306599999999</v>
      </c>
    </row>
    <row r="724" spans="1:18" ht="13">
      <c r="A724" s="11" t="s">
        <v>1977</v>
      </c>
      <c r="B724" s="11">
        <f>MATCH(A724,'raw data'!A:A,0)</f>
        <v>2000</v>
      </c>
      <c r="C724" s="21">
        <f t="array" ref="C724">INDEX('raw data'!A:A,B724+8,1)</f>
        <v>1760</v>
      </c>
      <c r="D724" s="7" t="str">
        <f t="array" ref="D724">INDEX('raw data'!A:A,B724+11,1)</f>
        <v>excl. utilities</v>
      </c>
      <c r="E724" s="7" t="str">
        <f t="array" ref="E724">INDEX('raw data'!A:A,B724-2,1)</f>
        <v>Christou Lada IV,</v>
      </c>
      <c r="F724" s="6" t="str">
        <f t="array" ref="F724">INDEX('raw data'!A:A,B724-1,1)</f>
        <v>Kifisia</v>
      </c>
      <c r="G724" s="6" t="str">
        <f t="array" ref="G724">INDEX('raw data'!A:A,B724+6,1)</f>
        <v>100 m²</v>
      </c>
      <c r="H724" s="25">
        <f ca="1">IFERROR(__xludf.DUMMYFUNCTION("split(G732,"" "")"),100)</f>
        <v>100</v>
      </c>
      <c r="I724" s="6" t="str">
        <f ca="1">IFERROR(__xludf.DUMMYFUNCTION("""COMPUTED_VALUE"""),"m²")</f>
        <v>m²</v>
      </c>
      <c r="J724" s="6" t="str">
        <f t="array" ref="J724">INDEX('raw data'!A:A,B724+4,1)</f>
        <v>1, 1 WC</v>
      </c>
      <c r="K724" s="25">
        <f t="array" ref="K724">INDEX('raw data'!A:A,B724+2,1)</f>
        <v>2</v>
      </c>
      <c r="L724" s="6" t="str">
        <f t="array" ref="L724">INDEX('raw data'!A:A,B724-1,1)</f>
        <v>Kifisia</v>
      </c>
      <c r="M724" s="9">
        <f t="shared" ca="1" si="0"/>
        <v>17.600000000000001</v>
      </c>
      <c r="N724" s="6" t="str">
        <f t="shared" si="1"/>
        <v>Christou Lada IV, Kifisia, Athens</v>
      </c>
      <c r="O724" s="6" t="str">
        <f t="array" ref="O724">INDEX('raw data'!A:A,B724+12,1)</f>
        <v>Available 12 Nov 2024</v>
      </c>
      <c r="P724" s="17">
        <v>45608</v>
      </c>
      <c r="Q724">
        <f>_xlfn.XLOOKUP(A724, locations!A:A, locations!F:F, "NULL")</f>
        <v>38.068601899999997</v>
      </c>
      <c r="R724">
        <f>_xlfn.XLOOKUP(A724, locations!A:A, locations!G:G, "Not found")</f>
        <v>23.816014299999999</v>
      </c>
    </row>
    <row r="725" spans="1:18" ht="13">
      <c r="A725" s="11" t="s">
        <v>515</v>
      </c>
      <c r="B725" s="11">
        <f>MATCH(A725,'raw data'!A:A,0)</f>
        <v>11095</v>
      </c>
      <c r="C725" s="21">
        <f t="array" ref="C725">INDEX('raw data'!A:A,B725+8,1)</f>
        <v>850</v>
      </c>
      <c r="D725" s="7" t="str">
        <f t="array" ref="D725">INDEX('raw data'!A:A,B725+11,1)</f>
        <v>excl. utilities</v>
      </c>
      <c r="E725" s="7" t="str">
        <f t="array" ref="E725">INDEX('raw data'!A:A,B725-2,1)</f>
        <v>Vardousion II,</v>
      </c>
      <c r="F725" s="6" t="str">
        <f t="array" ref="F725">INDEX('raw data'!A:A,B725-1,1)</f>
        <v>Ampelokipoi</v>
      </c>
      <c r="G725" s="6" t="str">
        <f t="array" ref="G725">INDEX('raw data'!A:A,B725+6,1)</f>
        <v>50 m²</v>
      </c>
      <c r="H725" s="25">
        <f ca="1">IFERROR(__xludf.DUMMYFUNCTION("split(G733,"" "")"),50)</f>
        <v>50</v>
      </c>
      <c r="I725" s="6" t="str">
        <f ca="1">IFERROR(__xludf.DUMMYFUNCTION("""COMPUTED_VALUE"""),"m²")</f>
        <v>m²</v>
      </c>
      <c r="J725" s="6">
        <f t="array" ref="J725">INDEX('raw data'!A:A,B725+4,1)</f>
        <v>1</v>
      </c>
      <c r="K725" s="25">
        <f t="array" ref="K725">INDEX('raw data'!A:A,B725+2,1)</f>
        <v>1</v>
      </c>
      <c r="L725" s="6" t="str">
        <f t="array" ref="L725">INDEX('raw data'!A:A,B725-1,1)</f>
        <v>Ampelokipoi</v>
      </c>
      <c r="M725" s="9">
        <f t="shared" ca="1" si="0"/>
        <v>17</v>
      </c>
      <c r="N725" s="6" t="str">
        <f t="shared" si="1"/>
        <v>Vardousion II, Ampelokipoi, Athens</v>
      </c>
      <c r="O725" s="6" t="str">
        <f t="array" ref="O725">INDEX('raw data'!A:A,B725+12,1)</f>
        <v>Available 12 Mar 2025</v>
      </c>
      <c r="P725" s="17">
        <v>45728</v>
      </c>
      <c r="Q725">
        <f>_xlfn.XLOOKUP(A725, locations!A:A, locations!F:F, "NULL")</f>
        <v>37.990183000000002</v>
      </c>
      <c r="R725">
        <f>_xlfn.XLOOKUP(A725, locations!A:A, locations!G:G, "Not found")</f>
        <v>23.767453799999998</v>
      </c>
    </row>
    <row r="726" spans="1:18" ht="13">
      <c r="A726" s="11" t="s">
        <v>518</v>
      </c>
      <c r="B726" s="11">
        <f>MATCH(A726,'raw data'!A:A,0)</f>
        <v>11112</v>
      </c>
      <c r="C726" s="21">
        <f t="array" ref="C726">INDEX('raw data'!A:A,B726+8,1)</f>
        <v>1020</v>
      </c>
      <c r="D726" s="7" t="str">
        <f t="array" ref="D726">INDEX('raw data'!A:A,B726+11,1)</f>
        <v>excl. utilities</v>
      </c>
      <c r="E726" s="7" t="str">
        <f t="array" ref="E726">INDEX('raw data'!A:A,B726-2,1)</f>
        <v>Taxiarchon III,</v>
      </c>
      <c r="F726" s="6" t="str">
        <f t="array" ref="F726">INDEX('raw data'!A:A,B726-1,1)</f>
        <v>Alimos</v>
      </c>
      <c r="G726" s="6" t="str">
        <f t="array" ref="G726">INDEX('raw data'!A:A,B726+6,1)</f>
        <v>55 m²</v>
      </c>
      <c r="H726" s="25">
        <f ca="1">IFERROR(__xludf.DUMMYFUNCTION("split(G734,"" "")"),55)</f>
        <v>55</v>
      </c>
      <c r="I726" s="6" t="str">
        <f ca="1">IFERROR(__xludf.DUMMYFUNCTION("""COMPUTED_VALUE"""),"m²")</f>
        <v>m²</v>
      </c>
      <c r="J726" s="6">
        <f t="array" ref="J726">INDEX('raw data'!A:A,B726+4,1)</f>
        <v>1</v>
      </c>
      <c r="K726" s="25">
        <f t="array" ref="K726">INDEX('raw data'!A:A,B726+2,1)</f>
        <v>1</v>
      </c>
      <c r="L726" s="6" t="str">
        <f t="array" ref="L726">INDEX('raw data'!A:A,B726-1,1)</f>
        <v>Alimos</v>
      </c>
      <c r="M726" s="9">
        <f t="shared" ca="1" si="0"/>
        <v>18.545454545454547</v>
      </c>
      <c r="N726" s="6" t="str">
        <f t="shared" si="1"/>
        <v>Taxiarchon III, Alimos, Athens</v>
      </c>
      <c r="O726" s="6" t="str">
        <f t="array" ref="O726">INDEX('raw data'!A:A,B726+12,1)</f>
        <v>Available 12 Mar 2025</v>
      </c>
      <c r="P726" s="17">
        <v>45728</v>
      </c>
      <c r="Q726">
        <f>_xlfn.XLOOKUP(A726, locations!A:A, locations!F:F, "NULL")</f>
        <v>37.974750700000001</v>
      </c>
      <c r="R726">
        <f>_xlfn.XLOOKUP(A726, locations!A:A, locations!G:G, "Not found")</f>
        <v>23.725864999999999</v>
      </c>
    </row>
    <row r="727" spans="1:18" ht="13">
      <c r="A727" s="11" t="s">
        <v>521</v>
      </c>
      <c r="B727" s="11">
        <f>MATCH(A727,'raw data'!A:A,0)</f>
        <v>15933</v>
      </c>
      <c r="C727" s="21">
        <f t="array" ref="C727">INDEX('raw data'!A:A,B727+8,1)</f>
        <v>850</v>
      </c>
      <c r="D727" s="7" t="str">
        <f t="array" ref="D727">INDEX('raw data'!A:A,B727+11,1)</f>
        <v>excl. utilities</v>
      </c>
      <c r="E727" s="7" t="str">
        <f t="array" ref="E727">INDEX('raw data'!A:A,B727-2,1)</f>
        <v>Kronou II,</v>
      </c>
      <c r="F727" s="6" t="str">
        <f t="array" ref="F727">INDEX('raw data'!A:A,B727-1,1)</f>
        <v>Palaio Faliro</v>
      </c>
      <c r="G727" s="6" t="str">
        <f t="array" ref="G727">INDEX('raw data'!A:A,B727+6,1)</f>
        <v>55 m²</v>
      </c>
      <c r="H727" s="25">
        <f ca="1">IFERROR(__xludf.DUMMYFUNCTION("split(G735,"" "")"),55)</f>
        <v>55</v>
      </c>
      <c r="I727" s="6" t="str">
        <f ca="1">IFERROR(__xludf.DUMMYFUNCTION("""COMPUTED_VALUE"""),"m²")</f>
        <v>m²</v>
      </c>
      <c r="J727" s="6">
        <f t="array" ref="J727">INDEX('raw data'!A:A,B727+4,1)</f>
        <v>1</v>
      </c>
      <c r="K727" s="25">
        <f t="array" ref="K727">INDEX('raw data'!A:A,B727+2,1)</f>
        <v>1</v>
      </c>
      <c r="L727" s="6" t="str">
        <f t="array" ref="L727">INDEX('raw data'!A:A,B727-1,1)</f>
        <v>Palaio Faliro</v>
      </c>
      <c r="M727" s="9">
        <f t="shared" ca="1" si="0"/>
        <v>15.454545454545455</v>
      </c>
      <c r="N727" s="6" t="str">
        <f t="shared" si="1"/>
        <v>Kronou II, Palaio Faliro, Athens</v>
      </c>
      <c r="O727" s="6" t="str">
        <f t="array" ref="O727">INDEX('raw data'!A:A,B727+12,1)</f>
        <v>Available 12 Jun 2025</v>
      </c>
      <c r="P727" s="17">
        <v>45820</v>
      </c>
      <c r="Q727">
        <f>_xlfn.XLOOKUP(A727, locations!A:A, locations!F:F, "NULL")</f>
        <v>37.930690599999998</v>
      </c>
      <c r="R727">
        <f>_xlfn.XLOOKUP(A727, locations!A:A, locations!G:G, "Not found")</f>
        <v>23.688935799999999</v>
      </c>
    </row>
    <row r="728" spans="1:18" ht="13">
      <c r="A728" s="11" t="s">
        <v>1980</v>
      </c>
      <c r="B728" s="11">
        <f>MATCH(A728,'raw data'!A:A,0)</f>
        <v>15967</v>
      </c>
      <c r="C728" s="21">
        <f t="array" ref="C728">INDEX('raw data'!A:A,B728+8,1)</f>
        <v>1000</v>
      </c>
      <c r="D728" s="7" t="str">
        <f t="array" ref="D728">INDEX('raw data'!A:A,B728+11,1)</f>
        <v>excl. utilities</v>
      </c>
      <c r="E728" s="7" t="str">
        <f t="array" ref="E728">INDEX('raw data'!A:A,B728-2,1)</f>
        <v>Korai V,</v>
      </c>
      <c r="F728" s="6" t="str">
        <f t="array" ref="F728">INDEX('raw data'!A:A,B728-1,1)</f>
        <v>Chalandri</v>
      </c>
      <c r="G728" s="6" t="str">
        <f t="array" ref="G728">INDEX('raw data'!A:A,B728+6,1)</f>
        <v>80 m²</v>
      </c>
      <c r="H728" s="25">
        <f ca="1">IFERROR(__xludf.DUMMYFUNCTION("split(G736,"" "")"),80)</f>
        <v>80</v>
      </c>
      <c r="I728" s="6" t="str">
        <f ca="1">IFERROR(__xludf.DUMMYFUNCTION("""COMPUTED_VALUE"""),"m²")</f>
        <v>m²</v>
      </c>
      <c r="J728" s="6">
        <f t="array" ref="J728">INDEX('raw data'!A:A,B728+4,1)</f>
        <v>1</v>
      </c>
      <c r="K728" s="25">
        <f t="array" ref="K728">INDEX('raw data'!A:A,B728+2,1)</f>
        <v>2</v>
      </c>
      <c r="L728" s="6" t="str">
        <f t="array" ref="L728">INDEX('raw data'!A:A,B728-1,1)</f>
        <v>Chalandri</v>
      </c>
      <c r="M728" s="9">
        <f t="shared" ca="1" si="0"/>
        <v>12.5</v>
      </c>
      <c r="N728" s="6" t="str">
        <f t="shared" si="1"/>
        <v>Korai V, Chalandri, Athens</v>
      </c>
      <c r="O728" s="6" t="str">
        <f t="array" ref="O728">INDEX('raw data'!A:A,B728+12,1)</f>
        <v>Available 12 Jun 2025</v>
      </c>
      <c r="P728" s="17">
        <v>45820</v>
      </c>
      <c r="Q728">
        <f>_xlfn.XLOOKUP(A728, locations!A:A, locations!F:F, "NULL")</f>
        <v>38.021421400000001</v>
      </c>
      <c r="R728">
        <f>_xlfn.XLOOKUP(A728, locations!A:A, locations!G:G, "Not found")</f>
        <v>23.798767900000001</v>
      </c>
    </row>
    <row r="729" spans="1:18" ht="13">
      <c r="A729" s="11" t="s">
        <v>3794</v>
      </c>
      <c r="B729" s="11">
        <f>MATCH(A729,'raw data'!A:A,0)</f>
        <v>15950</v>
      </c>
      <c r="C729" s="21">
        <f t="array" ref="C729">INDEX('raw data'!A:A,B729+8,1)</f>
        <v>1130</v>
      </c>
      <c r="D729" s="7" t="str">
        <f t="array" ref="D729">INDEX('raw data'!A:A,B729+11,1)</f>
        <v>excl. utilities</v>
      </c>
      <c r="E729" s="7" t="str">
        <f t="array" ref="E729">INDEX('raw data'!A:A,B729-2,1)</f>
        <v>Mpoumpoulinas I,</v>
      </c>
      <c r="F729" s="6" t="str">
        <f t="array" ref="F729">INDEX('raw data'!A:A,B729-1,1)</f>
        <v>Neo Psychiko</v>
      </c>
      <c r="G729" s="6" t="str">
        <f t="array" ref="G729">INDEX('raw data'!A:A,B729+6,1)</f>
        <v>95 m²</v>
      </c>
      <c r="H729" s="25">
        <f ca="1">IFERROR(__xludf.DUMMYFUNCTION("split(G737,"" "")"),95)</f>
        <v>95</v>
      </c>
      <c r="I729" s="6" t="str">
        <f ca="1">IFERROR(__xludf.DUMMYFUNCTION("""COMPUTED_VALUE"""),"m²")</f>
        <v>m²</v>
      </c>
      <c r="J729" s="6">
        <f t="array" ref="J729">INDEX('raw data'!A:A,B729+4,1)</f>
        <v>1</v>
      </c>
      <c r="K729" s="25">
        <f t="array" ref="K729">INDEX('raw data'!A:A,B729+2,1)</f>
        <v>3</v>
      </c>
      <c r="L729" s="6" t="str">
        <f t="array" ref="L729">INDEX('raw data'!A:A,B729-1,1)</f>
        <v>Neo Psychiko</v>
      </c>
      <c r="M729" s="9">
        <f t="shared" ca="1" si="0"/>
        <v>11.894736842105264</v>
      </c>
      <c r="N729" s="6" t="str">
        <f t="shared" si="1"/>
        <v>Mpoumpoulinas I, Neo Psychiko, Athens</v>
      </c>
      <c r="O729" s="6" t="str">
        <f t="array" ref="O729">INDEX('raw data'!A:A,B729+12,1)</f>
        <v>Available 12 Jun 2025</v>
      </c>
      <c r="P729" s="17">
        <v>45820</v>
      </c>
      <c r="Q729">
        <f>_xlfn.XLOOKUP(A729, locations!A:A, locations!F:F, "NULL")</f>
        <v>38.002975599999999</v>
      </c>
      <c r="R729">
        <f>_xlfn.XLOOKUP(A729, locations!A:A, locations!G:G, "Not found")</f>
        <v>23.788514800000002</v>
      </c>
    </row>
    <row r="730" spans="1:18" ht="13">
      <c r="A730" s="11" t="s">
        <v>1983</v>
      </c>
      <c r="B730" s="11">
        <f>MATCH(A730,'raw data'!A:A,0)</f>
        <v>15984</v>
      </c>
      <c r="C730" s="21">
        <f t="array" ref="C730">INDEX('raw data'!A:A,B730+8,1)</f>
        <v>1150</v>
      </c>
      <c r="D730" s="7" t="str">
        <f t="array" ref="D730">INDEX('raw data'!A:A,B730+11,1)</f>
        <v>excl. utilities</v>
      </c>
      <c r="E730" s="7" t="str">
        <f t="array" ref="E730">INDEX('raw data'!A:A,B730-2,1)</f>
        <v>Niriidon II,</v>
      </c>
      <c r="F730" s="6" t="str">
        <f t="array" ref="F730">INDEX('raw data'!A:A,B730-1,1)</f>
        <v>Palaio Faliro</v>
      </c>
      <c r="G730" s="6" t="str">
        <f t="array" ref="G730">INDEX('raw data'!A:A,B730+6,1)</f>
        <v>90 m²</v>
      </c>
      <c r="H730" s="25">
        <f ca="1">IFERROR(__xludf.DUMMYFUNCTION("split(G738,"" "")"),90)</f>
        <v>90</v>
      </c>
      <c r="I730" s="6" t="str">
        <f ca="1">IFERROR(__xludf.DUMMYFUNCTION("""COMPUTED_VALUE"""),"m²")</f>
        <v>m²</v>
      </c>
      <c r="J730" s="6">
        <f t="array" ref="J730">INDEX('raw data'!A:A,B730+4,1)</f>
        <v>1</v>
      </c>
      <c r="K730" s="25">
        <f t="array" ref="K730">INDEX('raw data'!A:A,B730+2,1)</f>
        <v>2</v>
      </c>
      <c r="L730" s="6" t="str">
        <f t="array" ref="L730">INDEX('raw data'!A:A,B730-1,1)</f>
        <v>Palaio Faliro</v>
      </c>
      <c r="M730" s="9">
        <f t="shared" ca="1" si="0"/>
        <v>12.777777777777779</v>
      </c>
      <c r="N730" s="6" t="str">
        <f t="shared" si="1"/>
        <v>Niriidon II, Palaio Faliro, Athens</v>
      </c>
      <c r="O730" s="6" t="str">
        <f t="array" ref="O730">INDEX('raw data'!A:A,B730+12,1)</f>
        <v>Available 12 Jun 2025</v>
      </c>
      <c r="P730" s="17">
        <v>45820</v>
      </c>
      <c r="Q730">
        <f>_xlfn.XLOOKUP(A730, locations!A:A, locations!F:F, "NULL")</f>
        <v>37.927727599999997</v>
      </c>
      <c r="R730">
        <f>_xlfn.XLOOKUP(A730, locations!A:A, locations!G:G, "Not found")</f>
        <v>23.6962434</v>
      </c>
    </row>
    <row r="731" spans="1:18" ht="13">
      <c r="A731" s="11" t="s">
        <v>524</v>
      </c>
      <c r="B731" s="11">
        <f>MATCH(A731,'raw data'!A:A,0)</f>
        <v>17671</v>
      </c>
      <c r="C731" s="21">
        <f t="array" ref="C731">INDEX('raw data'!A:A,B731+8,1)</f>
        <v>870</v>
      </c>
      <c r="D731" s="7" t="str">
        <f t="array" ref="D731">INDEX('raw data'!A:A,B731+11,1)</f>
        <v>excl. utilities</v>
      </c>
      <c r="E731" s="7" t="str">
        <f t="array" ref="E731">INDEX('raw data'!A:A,B731-2,1)</f>
        <v>Agiou Thoma III,</v>
      </c>
      <c r="F731" s="6" t="str">
        <f t="array" ref="F731">INDEX('raw data'!A:A,B731-1,1)</f>
        <v>Ampelokipoi</v>
      </c>
      <c r="G731" s="6" t="str">
        <f t="array" ref="G731">INDEX('raw data'!A:A,B731+6,1)</f>
        <v>46 m²</v>
      </c>
      <c r="H731" s="25">
        <f ca="1">IFERROR(__xludf.DUMMYFUNCTION("split(G739,"" "")"),46)</f>
        <v>46</v>
      </c>
      <c r="I731" s="6" t="str">
        <f ca="1">IFERROR(__xludf.DUMMYFUNCTION("""COMPUTED_VALUE"""),"m²")</f>
        <v>m²</v>
      </c>
      <c r="J731" s="6">
        <f t="array" ref="J731">INDEX('raw data'!A:A,B731+4,1)</f>
        <v>1</v>
      </c>
      <c r="K731" s="25">
        <f t="array" ref="K731">INDEX('raw data'!A:A,B731+2,1)</f>
        <v>1</v>
      </c>
      <c r="L731" s="6" t="str">
        <f t="array" ref="L731">INDEX('raw data'!A:A,B731-1,1)</f>
        <v>Ampelokipoi</v>
      </c>
      <c r="M731" s="9">
        <f t="shared" ca="1" si="0"/>
        <v>18.913043478260871</v>
      </c>
      <c r="N731" s="6" t="str">
        <f t="shared" si="1"/>
        <v>Agiou Thoma III, Ampelokipoi, Athens</v>
      </c>
      <c r="O731" s="6" t="str">
        <f t="array" ref="O731">INDEX('raw data'!A:A,B731+12,1)</f>
        <v>Available 12 Jul 2025</v>
      </c>
      <c r="P731" s="17">
        <v>45850</v>
      </c>
      <c r="Q731">
        <f>_xlfn.XLOOKUP(A731, locations!A:A, locations!F:F, "NULL")</f>
        <v>37.984431999999998</v>
      </c>
      <c r="R731">
        <f>_xlfn.XLOOKUP(A731, locations!A:A, locations!G:G, "Not found")</f>
        <v>23.763936699999999</v>
      </c>
    </row>
    <row r="732" spans="1:18" ht="13">
      <c r="A732" s="11" t="s">
        <v>1986</v>
      </c>
      <c r="B732" s="11">
        <f>MATCH(A732,'raw data'!A:A,0)</f>
        <v>17688</v>
      </c>
      <c r="C732" s="21">
        <f t="array" ref="C732">INDEX('raw data'!A:A,B732+8,1)</f>
        <v>1090</v>
      </c>
      <c r="D732" s="7" t="str">
        <f t="array" ref="D732">INDEX('raw data'!A:A,B732+11,1)</f>
        <v>excl. utilities</v>
      </c>
      <c r="E732" s="7" t="str">
        <f t="array" ref="E732">INDEX('raw data'!A:A,B732-2,1)</f>
        <v>Vasileos Georgiou VIII,</v>
      </c>
      <c r="F732" s="6" t="str">
        <f t="array" ref="F732">INDEX('raw data'!A:A,B732-1,1)</f>
        <v>Pangrati</v>
      </c>
      <c r="G732" s="6" t="str">
        <f t="array" ref="G732">INDEX('raw data'!A:A,B732+6,1)</f>
        <v>80 m²</v>
      </c>
      <c r="H732" s="25">
        <f ca="1">IFERROR(__xludf.DUMMYFUNCTION("split(G740,"" "")"),80)</f>
        <v>80</v>
      </c>
      <c r="I732" s="6" t="str">
        <f ca="1">IFERROR(__xludf.DUMMYFUNCTION("""COMPUTED_VALUE"""),"m²")</f>
        <v>m²</v>
      </c>
      <c r="J732" s="6">
        <f t="array" ref="J732">INDEX('raw data'!A:A,B732+4,1)</f>
        <v>2</v>
      </c>
      <c r="K732" s="25">
        <f t="array" ref="K732">INDEX('raw data'!A:A,B732+2,1)</f>
        <v>2</v>
      </c>
      <c r="L732" s="6" t="str">
        <f t="array" ref="L732">INDEX('raw data'!A:A,B732-1,1)</f>
        <v>Pangrati</v>
      </c>
      <c r="M732" s="9">
        <f t="shared" ca="1" si="0"/>
        <v>13.625</v>
      </c>
      <c r="N732" s="6" t="str">
        <f t="shared" si="1"/>
        <v>Vasileos Georgiou VIII, Pangrati, Athens</v>
      </c>
      <c r="O732" s="6" t="str">
        <f t="array" ref="O732">INDEX('raw data'!A:A,B732+12,1)</f>
        <v>Available 12 Jul 2025</v>
      </c>
      <c r="P732" s="17">
        <v>45850</v>
      </c>
      <c r="Q732">
        <f>_xlfn.XLOOKUP(A732, locations!A:A, locations!F:F, "NULL")</f>
        <v>37.972752800000002</v>
      </c>
      <c r="R732">
        <f>_xlfn.XLOOKUP(A732, locations!A:A, locations!G:G, "Not found")</f>
        <v>23.744617399999999</v>
      </c>
    </row>
    <row r="733" spans="1:18" ht="13">
      <c r="A733" s="11" t="s">
        <v>1989</v>
      </c>
      <c r="B733" s="11">
        <f>MATCH(A733,'raw data'!A:A,0)</f>
        <v>7087</v>
      </c>
      <c r="C733" s="21">
        <f t="array" ref="C733">INDEX('raw data'!A:A,B733+8,1)</f>
        <v>1120</v>
      </c>
      <c r="D733" s="7" t="str">
        <f t="array" ref="D733">INDEX('raw data'!A:A,B733+11,1)</f>
        <v>excl. utilities</v>
      </c>
      <c r="E733" s="7" t="str">
        <f t="array" ref="E733">INDEX('raw data'!A:A,B733-2,1)</f>
        <v>Rodon II,</v>
      </c>
      <c r="F733" s="6" t="str">
        <f t="array" ref="F733">INDEX('raw data'!A:A,B733-1,1)</f>
        <v>Chalandri</v>
      </c>
      <c r="G733" s="6" t="str">
        <f t="array" ref="G733">INDEX('raw data'!A:A,B733+6,1)</f>
        <v>95 m²</v>
      </c>
      <c r="H733" s="25">
        <f ca="1">IFERROR(__xludf.DUMMYFUNCTION("split(G741,"" "")"),95)</f>
        <v>95</v>
      </c>
      <c r="I733" s="6" t="str">
        <f ca="1">IFERROR(__xludf.DUMMYFUNCTION("""COMPUTED_VALUE"""),"m²")</f>
        <v>m²</v>
      </c>
      <c r="J733" s="6">
        <f t="array" ref="J733">INDEX('raw data'!A:A,B733+4,1)</f>
        <v>1</v>
      </c>
      <c r="K733" s="25">
        <f t="array" ref="K733">INDEX('raw data'!A:A,B733+2,1)</f>
        <v>2</v>
      </c>
      <c r="L733" s="6" t="str">
        <f t="array" ref="L733">INDEX('raw data'!A:A,B733-1,1)</f>
        <v>Chalandri</v>
      </c>
      <c r="M733" s="9">
        <f t="shared" ca="1" si="0"/>
        <v>11.789473684210526</v>
      </c>
      <c r="N733" s="6" t="str">
        <f t="shared" si="1"/>
        <v>Rodon II, Chalandri, Athens</v>
      </c>
      <c r="O733" s="6" t="str">
        <f t="array" ref="O733">INDEX('raw data'!A:A,B733+12,1)</f>
        <v>Available 12 Jan 2025</v>
      </c>
      <c r="P733" s="17">
        <v>45669</v>
      </c>
      <c r="Q733">
        <f>_xlfn.XLOOKUP(A733, locations!A:A, locations!F:F, "NULL")</f>
        <v>38.021421400000001</v>
      </c>
      <c r="R733">
        <f>_xlfn.XLOOKUP(A733, locations!A:A, locations!G:G, "Not found")</f>
        <v>23.798767900000001</v>
      </c>
    </row>
    <row r="734" spans="1:18" ht="13">
      <c r="A734" s="11" t="s">
        <v>1992</v>
      </c>
      <c r="B734" s="11">
        <f>MATCH(A734,'raw data'!A:A,0)</f>
        <v>7070</v>
      </c>
      <c r="C734" s="21">
        <f t="array" ref="C734">INDEX('raw data'!A:A,B734+8,1)</f>
        <v>1170</v>
      </c>
      <c r="D734" s="7" t="str">
        <f t="array" ref="D734">INDEX('raw data'!A:A,B734+11,1)</f>
        <v>excl. utilities</v>
      </c>
      <c r="E734" s="7" t="str">
        <f t="array" ref="E734">INDEX('raw data'!A:A,B734-2,1)</f>
        <v>Perikleous IV,</v>
      </c>
      <c r="F734" s="6" t="str">
        <f t="array" ref="F734">INDEX('raw data'!A:A,B734-1,1)</f>
        <v>Chalandri</v>
      </c>
      <c r="G734" s="6" t="str">
        <f t="array" ref="G734">INDEX('raw data'!A:A,B734+6,1)</f>
        <v>90 m²</v>
      </c>
      <c r="H734" s="25">
        <f ca="1">IFERROR(__xludf.DUMMYFUNCTION("split(G742,"" "")"),90)</f>
        <v>90</v>
      </c>
      <c r="I734" s="6" t="str">
        <f ca="1">IFERROR(__xludf.DUMMYFUNCTION("""COMPUTED_VALUE"""),"m²")</f>
        <v>m²</v>
      </c>
      <c r="J734" s="6">
        <f t="array" ref="J734">INDEX('raw data'!A:A,B734+4,1)</f>
        <v>2</v>
      </c>
      <c r="K734" s="25">
        <f t="array" ref="K734">INDEX('raw data'!A:A,B734+2,1)</f>
        <v>2</v>
      </c>
      <c r="L734" s="6" t="str">
        <f t="array" ref="L734">INDEX('raw data'!A:A,B734-1,1)</f>
        <v>Chalandri</v>
      </c>
      <c r="M734" s="9">
        <f t="shared" ca="1" si="0"/>
        <v>13</v>
      </c>
      <c r="N734" s="6" t="str">
        <f t="shared" si="1"/>
        <v>Perikleous IV, Chalandri, Athens</v>
      </c>
      <c r="O734" s="6" t="str">
        <f t="array" ref="O734">INDEX('raw data'!A:A,B734+12,1)</f>
        <v>Available 12 Jan 2025</v>
      </c>
      <c r="P734" s="17">
        <v>45669</v>
      </c>
      <c r="Q734">
        <f>_xlfn.XLOOKUP(A734, locations!A:A, locations!F:F, "NULL")</f>
        <v>38.021421400000001</v>
      </c>
      <c r="R734">
        <f>_xlfn.XLOOKUP(A734, locations!A:A, locations!G:G, "Not found")</f>
        <v>23.798767900000001</v>
      </c>
    </row>
    <row r="735" spans="1:18" ht="13">
      <c r="A735" s="11" t="s">
        <v>1995</v>
      </c>
      <c r="B735" s="11">
        <f>MATCH(A735,'raw data'!A:A,0)</f>
        <v>7104</v>
      </c>
      <c r="C735" s="21">
        <f t="array" ref="C735">INDEX('raw data'!A:A,B735+8,1)</f>
        <v>1180</v>
      </c>
      <c r="D735" s="7" t="str">
        <f t="array" ref="D735">INDEX('raw data'!A:A,B735+11,1)</f>
        <v>excl. utilities</v>
      </c>
      <c r="E735" s="7" t="str">
        <f t="array" ref="E735">INDEX('raw data'!A:A,B735-2,1)</f>
        <v>Dim. Karaoli II,</v>
      </c>
      <c r="F735" s="6" t="str">
        <f t="array" ref="F735">INDEX('raw data'!A:A,B735-1,1)</f>
        <v>Agia Paraskevi</v>
      </c>
      <c r="G735" s="6" t="str">
        <f t="array" ref="G735">INDEX('raw data'!A:A,B735+6,1)</f>
        <v>85 m²</v>
      </c>
      <c r="H735" s="25">
        <f ca="1">IFERROR(__xludf.DUMMYFUNCTION("split(G743,"" "")"),85)</f>
        <v>85</v>
      </c>
      <c r="I735" s="6" t="str">
        <f ca="1">IFERROR(__xludf.DUMMYFUNCTION("""COMPUTED_VALUE"""),"m²")</f>
        <v>m²</v>
      </c>
      <c r="J735" s="6">
        <f t="array" ref="J735">INDEX('raw data'!A:A,B735+4,1)</f>
        <v>1</v>
      </c>
      <c r="K735" s="25">
        <f t="array" ref="K735">INDEX('raw data'!A:A,B735+2,1)</f>
        <v>2</v>
      </c>
      <c r="L735" s="6" t="str">
        <f t="array" ref="L735">INDEX('raw data'!A:A,B735-1,1)</f>
        <v>Agia Paraskevi</v>
      </c>
      <c r="M735" s="9">
        <f t="shared" ca="1" si="0"/>
        <v>13.882352941176471</v>
      </c>
      <c r="N735" s="6" t="str">
        <f t="shared" si="1"/>
        <v>Dim. Karaoli II, Agia Paraskevi, Athens</v>
      </c>
      <c r="O735" s="6" t="str">
        <f t="array" ref="O735">INDEX('raw data'!A:A,B735+12,1)</f>
        <v>Available 12 Jan 2025</v>
      </c>
      <c r="P735" s="17">
        <v>45669</v>
      </c>
      <c r="Q735">
        <f>_xlfn.XLOOKUP(A735, locations!A:A, locations!F:F, "NULL")</f>
        <v>38.017363099999997</v>
      </c>
      <c r="R735">
        <f>_xlfn.XLOOKUP(A735, locations!A:A, locations!G:G, "Not found")</f>
        <v>23.837400200000001</v>
      </c>
    </row>
    <row r="736" spans="1:18" ht="13">
      <c r="A736" s="11" t="s">
        <v>1998</v>
      </c>
      <c r="B736" s="11">
        <f>MATCH(A736,'raw data'!A:A,0)</f>
        <v>7121</v>
      </c>
      <c r="C736" s="21">
        <f t="array" ref="C736">INDEX('raw data'!A:A,B736+8,1)</f>
        <v>1860</v>
      </c>
      <c r="D736" s="7" t="str">
        <f t="array" ref="D736">INDEX('raw data'!A:A,B736+11,1)</f>
        <v>excl. utilities</v>
      </c>
      <c r="E736" s="7" t="str">
        <f t="array" ref="E736">INDEX('raw data'!A:A,B736-2,1)</f>
        <v>Lochagou Chatzievaggelou II,</v>
      </c>
      <c r="F736" s="6" t="str">
        <f t="array" ref="F736">INDEX('raw data'!A:A,B736-1,1)</f>
        <v>Elliniko</v>
      </c>
      <c r="G736" s="6" t="str">
        <f t="array" ref="G736">INDEX('raw data'!A:A,B736+6,1)</f>
        <v>90 m²</v>
      </c>
      <c r="H736" s="25">
        <f ca="1">IFERROR(__xludf.DUMMYFUNCTION("split(G744,"" "")"),90)</f>
        <v>90</v>
      </c>
      <c r="I736" s="6" t="str">
        <f ca="1">IFERROR(__xludf.DUMMYFUNCTION("""COMPUTED_VALUE"""),"m²")</f>
        <v>m²</v>
      </c>
      <c r="J736" s="6">
        <f t="array" ref="J736">INDEX('raw data'!A:A,B736+4,1)</f>
        <v>2</v>
      </c>
      <c r="K736" s="25">
        <f t="array" ref="K736">INDEX('raw data'!A:A,B736+2,1)</f>
        <v>2</v>
      </c>
      <c r="L736" s="6" t="str">
        <f t="array" ref="L736">INDEX('raw data'!A:A,B736-1,1)</f>
        <v>Elliniko</v>
      </c>
      <c r="M736" s="9">
        <f t="shared" ca="1" si="0"/>
        <v>20.666666666666668</v>
      </c>
      <c r="N736" s="6" t="str">
        <f t="shared" si="1"/>
        <v>Lochagou Chatzievaggelou II, Elliniko, Athens</v>
      </c>
      <c r="O736" s="6" t="str">
        <f t="array" ref="O736">INDEX('raw data'!A:A,B736+12,1)</f>
        <v>Available 12 Jan 2025</v>
      </c>
      <c r="P736" s="17">
        <v>45669</v>
      </c>
      <c r="Q736">
        <f>_xlfn.XLOOKUP(A736, locations!A:A, locations!F:F, "NULL")</f>
        <v>37.889366299999999</v>
      </c>
      <c r="R736">
        <f>_xlfn.XLOOKUP(A736, locations!A:A, locations!G:G, "Not found")</f>
        <v>23.7460928</v>
      </c>
    </row>
    <row r="737" spans="1:18" ht="13">
      <c r="A737" s="11" t="s">
        <v>3797</v>
      </c>
      <c r="B737" s="11">
        <f>MATCH(A737,'raw data'!A:A,0)</f>
        <v>9463</v>
      </c>
      <c r="C737" s="21">
        <f t="array" ref="C737">INDEX('raw data'!A:A,B737+8,1)</f>
        <v>1710</v>
      </c>
      <c r="D737" s="7" t="str">
        <f t="array" ref="D737">INDEX('raw data'!A:A,B737+11,1)</f>
        <v>excl. utilities</v>
      </c>
      <c r="E737" s="7" t="str">
        <f t="array" ref="E737">INDEX('raw data'!A:A,B737-2,1)</f>
        <v>Proteos VI,</v>
      </c>
      <c r="F737" s="6" t="str">
        <f t="array" ref="F737">INDEX('raw data'!A:A,B737-1,1)</f>
        <v>Palaio Faliro</v>
      </c>
      <c r="G737" s="6" t="str">
        <f t="array" ref="G737">INDEX('raw data'!A:A,B737+6,1)</f>
        <v>115 m²</v>
      </c>
      <c r="H737" s="25">
        <f ca="1">IFERROR(__xludf.DUMMYFUNCTION("split(G745,"" "")"),115)</f>
        <v>115</v>
      </c>
      <c r="I737" s="6" t="str">
        <f ca="1">IFERROR(__xludf.DUMMYFUNCTION("""COMPUTED_VALUE"""),"m²")</f>
        <v>m²</v>
      </c>
      <c r="J737" s="6">
        <f t="array" ref="J737">INDEX('raw data'!A:A,B737+4,1)</f>
        <v>2</v>
      </c>
      <c r="K737" s="25">
        <f t="array" ref="K737">INDEX('raw data'!A:A,B737+2,1)</f>
        <v>3</v>
      </c>
      <c r="L737" s="6" t="str">
        <f t="array" ref="L737">INDEX('raw data'!A:A,B737-1,1)</f>
        <v>Palaio Faliro</v>
      </c>
      <c r="M737" s="9">
        <f t="shared" ca="1" si="0"/>
        <v>14.869565217391305</v>
      </c>
      <c r="N737" s="6" t="str">
        <f t="shared" si="1"/>
        <v>Proteos VI, Palaio Faliro, Athens</v>
      </c>
      <c r="O737" s="6" t="str">
        <f t="array" ref="O737">INDEX('raw data'!A:A,B737+12,1)</f>
        <v>Available 12 Feb 2025</v>
      </c>
      <c r="P737" s="17">
        <v>45700</v>
      </c>
      <c r="Q737">
        <f>_xlfn.XLOOKUP(A737, locations!A:A, locations!F:F, "NULL")</f>
        <v>37.928368499999998</v>
      </c>
      <c r="R737">
        <f>_xlfn.XLOOKUP(A737, locations!A:A, locations!G:G, "Not found")</f>
        <v>23.695215399999999</v>
      </c>
    </row>
    <row r="738" spans="1:18" ht="13">
      <c r="A738" s="11" t="s">
        <v>3800</v>
      </c>
      <c r="B738" s="11">
        <f>MATCH(A738,'raw data'!A:A,0)</f>
        <v>3808</v>
      </c>
      <c r="C738" s="21">
        <f t="array" ref="C738">INDEX('raw data'!A:A,B738+8,1)</f>
        <v>1020</v>
      </c>
      <c r="D738" s="7" t="str">
        <f t="array" ref="D738">INDEX('raw data'!A:A,B738+11,1)</f>
        <v>excl. utilities</v>
      </c>
      <c r="E738" s="7" t="str">
        <f t="array" ref="E738">INDEX('raw data'!A:A,B738-2,1)</f>
        <v>Stratigou Lekka III,</v>
      </c>
      <c r="F738" s="6" t="str">
        <f t="array" ref="F738">INDEX('raw data'!A:A,B738-1,1)</f>
        <v>Marousi</v>
      </c>
      <c r="G738" s="6" t="str">
        <f t="array" ref="G738">INDEX('raw data'!A:A,B738+6,1)</f>
        <v>105 m²</v>
      </c>
      <c r="H738" s="25">
        <f ca="1">IFERROR(__xludf.DUMMYFUNCTION("split(G746,"" "")"),105)</f>
        <v>105</v>
      </c>
      <c r="I738" s="6" t="str">
        <f ca="1">IFERROR(__xludf.DUMMYFUNCTION("""COMPUTED_VALUE"""),"m²")</f>
        <v>m²</v>
      </c>
      <c r="J738" s="6" t="str">
        <f t="array" ref="J738">INDEX('raw data'!A:A,B738+4,1)</f>
        <v>1, 1 WC</v>
      </c>
      <c r="K738" s="25">
        <f t="array" ref="K738">INDEX('raw data'!A:A,B738+2,1)</f>
        <v>3</v>
      </c>
      <c r="L738" s="6" t="str">
        <f t="array" ref="L738">INDEX('raw data'!A:A,B738-1,1)</f>
        <v>Marousi</v>
      </c>
      <c r="M738" s="9">
        <f t="shared" ca="1" si="0"/>
        <v>9.7142857142857135</v>
      </c>
      <c r="N738" s="6" t="str">
        <f t="shared" si="1"/>
        <v>Stratigou Lekka III, Marousi, Athens</v>
      </c>
      <c r="O738" s="6" t="str">
        <f t="array" ref="O738">INDEX('raw data'!A:A,B738+12,1)</f>
        <v>Available 12 Dec 2024</v>
      </c>
      <c r="P738" s="17">
        <v>45638</v>
      </c>
      <c r="Q738">
        <f>_xlfn.XLOOKUP(A738, locations!A:A, locations!F:F, "NULL")</f>
        <v>38.054123400000002</v>
      </c>
      <c r="R738">
        <f>_xlfn.XLOOKUP(A738, locations!A:A, locations!G:G, "Not found")</f>
        <v>23.7978545</v>
      </c>
    </row>
    <row r="739" spans="1:18" ht="13">
      <c r="A739" s="11" t="s">
        <v>2001</v>
      </c>
      <c r="B739" s="11">
        <f>MATCH(A739,'raw data'!A:A,0)</f>
        <v>3825</v>
      </c>
      <c r="C739" s="21">
        <f t="array" ref="C739">INDEX('raw data'!A:A,B739+8,1)</f>
        <v>1070</v>
      </c>
      <c r="D739" s="7" t="str">
        <f t="array" ref="D739">INDEX('raw data'!A:A,B739+11,1)</f>
        <v>excl. utilities</v>
      </c>
      <c r="E739" s="7" t="str">
        <f t="array" ref="E739">INDEX('raw data'!A:A,B739-2,1)</f>
        <v>Erechthiou I,</v>
      </c>
      <c r="F739" s="6" t="str">
        <f t="array" ref="F739">INDEX('raw data'!A:A,B739-1,1)</f>
        <v>Koukaki</v>
      </c>
      <c r="G739" s="6" t="str">
        <f t="array" ref="G739">INDEX('raw data'!A:A,B739+6,1)</f>
        <v>75 m²</v>
      </c>
      <c r="H739" s="25">
        <f ca="1">IFERROR(__xludf.DUMMYFUNCTION("split(G747,"" "")"),75)</f>
        <v>75</v>
      </c>
      <c r="I739" s="6" t="str">
        <f ca="1">IFERROR(__xludf.DUMMYFUNCTION("""COMPUTED_VALUE"""),"m²")</f>
        <v>m²</v>
      </c>
      <c r="J739" s="6">
        <f t="array" ref="J739">INDEX('raw data'!A:A,B739+4,1)</f>
        <v>1</v>
      </c>
      <c r="K739" s="25">
        <f t="array" ref="K739">INDEX('raw data'!A:A,B739+2,1)</f>
        <v>2</v>
      </c>
      <c r="L739" s="6" t="str">
        <f t="array" ref="L739">INDEX('raw data'!A:A,B739-1,1)</f>
        <v>Koukaki</v>
      </c>
      <c r="M739" s="9">
        <f t="shared" ca="1" si="0"/>
        <v>14.266666666666667</v>
      </c>
      <c r="N739" s="6" t="str">
        <f t="shared" si="1"/>
        <v>Erechthiou I, Koukaki, Athens</v>
      </c>
      <c r="O739" s="6" t="str">
        <f t="array" ref="O739">INDEX('raw data'!A:A,B739+12,1)</f>
        <v>Available 12 Dec 2024</v>
      </c>
      <c r="P739" s="17">
        <v>45638</v>
      </c>
      <c r="Q739">
        <f>_xlfn.XLOOKUP(A739, locations!A:A, locations!F:F, "NULL")</f>
        <v>37.966926200000003</v>
      </c>
      <c r="R739">
        <f>_xlfn.XLOOKUP(A739, locations!A:A, locations!G:G, "Not found")</f>
        <v>23.725288200000001</v>
      </c>
    </row>
    <row r="740" spans="1:18" ht="13">
      <c r="A740" s="11" t="s">
        <v>2004</v>
      </c>
      <c r="B740" s="11">
        <f>MATCH(A740,'raw data'!A:A,0)</f>
        <v>3842</v>
      </c>
      <c r="C740" s="21">
        <f t="array" ref="C740">INDEX('raw data'!A:A,B740+8,1)</f>
        <v>1150</v>
      </c>
      <c r="D740" s="7" t="str">
        <f t="array" ref="D740">INDEX('raw data'!A:A,B740+11,1)</f>
        <v>excl. utilities</v>
      </c>
      <c r="E740" s="7" t="str">
        <f t="array" ref="E740">INDEX('raw data'!A:A,B740-2,1)</f>
        <v>Iridanou V,</v>
      </c>
      <c r="F740" s="6" t="str">
        <f t="array" ref="F740">INDEX('raw data'!A:A,B740-1,1)</f>
        <v>Vasilissis Sofias Avenue</v>
      </c>
      <c r="G740" s="6" t="str">
        <f t="array" ref="G740">INDEX('raw data'!A:A,B740+6,1)</f>
        <v>85 m²</v>
      </c>
      <c r="H740" s="25">
        <f ca="1">IFERROR(__xludf.DUMMYFUNCTION("split(G748,"" "")"),85)</f>
        <v>85</v>
      </c>
      <c r="I740" s="6" t="str">
        <f ca="1">IFERROR(__xludf.DUMMYFUNCTION("""COMPUTED_VALUE"""),"m²")</f>
        <v>m²</v>
      </c>
      <c r="J740" s="6">
        <f t="array" ref="J740">INDEX('raw data'!A:A,B740+4,1)</f>
        <v>1</v>
      </c>
      <c r="K740" s="25">
        <f t="array" ref="K740">INDEX('raw data'!A:A,B740+2,1)</f>
        <v>2</v>
      </c>
      <c r="L740" s="6" t="str">
        <f t="array" ref="L740">INDEX('raw data'!A:A,B740-1,1)</f>
        <v>Vasilissis Sofias Avenue</v>
      </c>
      <c r="M740" s="9">
        <f t="shared" ca="1" si="0"/>
        <v>13.529411764705882</v>
      </c>
      <c r="N740" s="6" t="str">
        <f t="shared" si="1"/>
        <v>Iridanou V, Vasilissis Sofias Avenue, Athens</v>
      </c>
      <c r="O740" s="6" t="str">
        <f t="array" ref="O740">INDEX('raw data'!A:A,B740+12,1)</f>
        <v>Available 12 Dec 2024</v>
      </c>
      <c r="P740" s="17">
        <v>45638</v>
      </c>
      <c r="Q740">
        <f>_xlfn.XLOOKUP(A740, locations!A:A, locations!F:F, "NULL")</f>
        <v>37.975368799999998</v>
      </c>
      <c r="R740">
        <f>_xlfn.XLOOKUP(A740, locations!A:A, locations!G:G, "Not found")</f>
        <v>23.742497499999999</v>
      </c>
    </row>
    <row r="741" spans="1:18" ht="13">
      <c r="A741" s="11" t="s">
        <v>2007</v>
      </c>
      <c r="B741" s="11">
        <f>MATCH(A741,'raw data'!A:A,0)</f>
        <v>3859</v>
      </c>
      <c r="C741" s="21">
        <f t="array" ref="C741">INDEX('raw data'!A:A,B741+8,1)</f>
        <v>1310</v>
      </c>
      <c r="D741" s="7" t="str">
        <f t="array" ref="D741">INDEX('raw data'!A:A,B741+11,1)</f>
        <v>excl. utilities</v>
      </c>
      <c r="E741" s="7" t="str">
        <f t="array" ref="E741">INDEX('raw data'!A:A,B741-2,1)</f>
        <v>Doiranis I,</v>
      </c>
      <c r="F741" s="6" t="str">
        <f t="array" ref="F741">INDEX('raw data'!A:A,B741-1,1)</f>
        <v>Kifisia</v>
      </c>
      <c r="G741" s="6" t="str">
        <f t="array" ref="G741">INDEX('raw data'!A:A,B741+6,1)</f>
        <v>70 m²</v>
      </c>
      <c r="H741" s="25">
        <f ca="1">IFERROR(__xludf.DUMMYFUNCTION("split(G749,"" "")"),70)</f>
        <v>70</v>
      </c>
      <c r="I741" s="6" t="str">
        <f ca="1">IFERROR(__xludf.DUMMYFUNCTION("""COMPUTED_VALUE"""),"m²")</f>
        <v>m²</v>
      </c>
      <c r="J741" s="6" t="str">
        <f t="array" ref="J741">INDEX('raw data'!A:A,B741+4,1)</f>
        <v>1, 1 WC</v>
      </c>
      <c r="K741" s="25">
        <f t="array" ref="K741">INDEX('raw data'!A:A,B741+2,1)</f>
        <v>2</v>
      </c>
      <c r="L741" s="6" t="str">
        <f t="array" ref="L741">INDEX('raw data'!A:A,B741-1,1)</f>
        <v>Kifisia</v>
      </c>
      <c r="M741" s="9">
        <f t="shared" ca="1" si="0"/>
        <v>18.714285714285715</v>
      </c>
      <c r="N741" s="6" t="str">
        <f t="shared" si="1"/>
        <v>Doiranis I, Kifisia, Athens</v>
      </c>
      <c r="O741" s="6" t="str">
        <f t="array" ref="O741">INDEX('raw data'!A:A,B741+12,1)</f>
        <v>Available 12 Dec 2024</v>
      </c>
      <c r="P741" s="17">
        <v>45638</v>
      </c>
      <c r="Q741">
        <f>_xlfn.XLOOKUP(A741, locations!A:A, locations!F:F, "NULL")</f>
        <v>37.999917400000001</v>
      </c>
      <c r="R741">
        <f>_xlfn.XLOOKUP(A741, locations!A:A, locations!G:G, "Not found")</f>
        <v>23.7475548</v>
      </c>
    </row>
    <row r="742" spans="1:18" ht="13">
      <c r="A742" s="11" t="s">
        <v>527</v>
      </c>
      <c r="B742" s="11">
        <f>MATCH(A742,'raw data'!A:A,0)</f>
        <v>19075</v>
      </c>
      <c r="C742" s="21">
        <f t="array" ref="C742">INDEX('raw data'!A:A,B742+8,1)</f>
        <v>790</v>
      </c>
      <c r="D742" s="7" t="str">
        <f t="array" ref="D742">INDEX('raw data'!A:A,B742+11,1)</f>
        <v>excl. utilities</v>
      </c>
      <c r="E742" s="7" t="str">
        <f t="array" ref="E742">INDEX('raw data'!A:A,B742-2,1)</f>
        <v>Alkmanos II,</v>
      </c>
      <c r="F742" s="6" t="str">
        <f t="array" ref="F742">INDEX('raw data'!A:A,B742-1,1)</f>
        <v>Vasilissis Sofias Avenue</v>
      </c>
      <c r="G742" s="6" t="str">
        <f t="array" ref="G742">INDEX('raw data'!A:A,B742+6,1)</f>
        <v>50 m²</v>
      </c>
      <c r="H742" s="25">
        <f ca="1">IFERROR(__xludf.DUMMYFUNCTION("split(G750,"" "")"),50)</f>
        <v>50</v>
      </c>
      <c r="I742" s="6" t="str">
        <f ca="1">IFERROR(__xludf.DUMMYFUNCTION("""COMPUTED_VALUE"""),"m²")</f>
        <v>m²</v>
      </c>
      <c r="J742" s="6">
        <f t="array" ref="J742">INDEX('raw data'!A:A,B742+4,1)</f>
        <v>1</v>
      </c>
      <c r="K742" s="25">
        <f t="array" ref="K742">INDEX('raw data'!A:A,B742+2,1)</f>
        <v>1</v>
      </c>
      <c r="L742" s="6" t="str">
        <f t="array" ref="L742">INDEX('raw data'!A:A,B742-1,1)</f>
        <v>Vasilissis Sofias Avenue</v>
      </c>
      <c r="M742" s="9">
        <f t="shared" ca="1" si="0"/>
        <v>15.8</v>
      </c>
      <c r="N742" s="6" t="str">
        <f t="shared" si="1"/>
        <v>Alkmanos II, Vasilissis Sofias Avenue, Athens</v>
      </c>
      <c r="O742" s="6" t="str">
        <f t="array" ref="O742">INDEX('raw data'!A:A,B742+12,1)</f>
        <v>Available 12 Aug 2025</v>
      </c>
      <c r="P742" s="17">
        <v>45881</v>
      </c>
      <c r="Q742">
        <f>_xlfn.XLOOKUP(A742, locations!A:A, locations!F:F, "NULL")</f>
        <v>37.975368799999998</v>
      </c>
      <c r="R742">
        <f>_xlfn.XLOOKUP(A742, locations!A:A, locations!G:G, "Not found")</f>
        <v>23.742497499999999</v>
      </c>
    </row>
    <row r="743" spans="1:18" ht="13">
      <c r="A743" s="11" t="s">
        <v>2010</v>
      </c>
      <c r="B743" s="11">
        <f>MATCH(A743,'raw data'!A:A,0)</f>
        <v>19092</v>
      </c>
      <c r="C743" s="21">
        <f t="array" ref="C743">INDEX('raw data'!A:A,B743+8,1)</f>
        <v>1170</v>
      </c>
      <c r="D743" s="7" t="str">
        <f t="array" ref="D743">INDEX('raw data'!A:A,B743+11,1)</f>
        <v>excl. utilities</v>
      </c>
      <c r="E743" s="7" t="str">
        <f t="array" ref="E743">INDEX('raw data'!A:A,B743-2,1)</f>
        <v>Ipeirou,</v>
      </c>
      <c r="F743" s="6" t="str">
        <f t="array" ref="F743">INDEX('raw data'!A:A,B743-1,1)</f>
        <v>Agia Paraskevi</v>
      </c>
      <c r="G743" s="6" t="str">
        <f t="array" ref="G743">INDEX('raw data'!A:A,B743+6,1)</f>
        <v>90 m²</v>
      </c>
      <c r="H743" s="25">
        <f ca="1">IFERROR(__xludf.DUMMYFUNCTION("split(G751,"" "")"),90)</f>
        <v>90</v>
      </c>
      <c r="I743" s="6" t="str">
        <f ca="1">IFERROR(__xludf.DUMMYFUNCTION("""COMPUTED_VALUE"""),"m²")</f>
        <v>m²</v>
      </c>
      <c r="J743" s="6" t="str">
        <f t="array" ref="J743">INDEX('raw data'!A:A,B743+4,1)</f>
        <v>1, 1 WC</v>
      </c>
      <c r="K743" s="25">
        <f t="array" ref="K743">INDEX('raw data'!A:A,B743+2,1)</f>
        <v>2</v>
      </c>
      <c r="L743" s="6" t="str">
        <f t="array" ref="L743">INDEX('raw data'!A:A,B743-1,1)</f>
        <v>Agia Paraskevi</v>
      </c>
      <c r="M743" s="9">
        <f t="shared" ca="1" si="0"/>
        <v>13</v>
      </c>
      <c r="N743" s="6" t="str">
        <f t="shared" si="1"/>
        <v>Ipeirou, Agia Paraskevi, Athens</v>
      </c>
      <c r="O743" s="6" t="str">
        <f t="array" ref="O743">INDEX('raw data'!A:A,B743+12,1)</f>
        <v>Available 12 Aug 2025</v>
      </c>
      <c r="P743" s="17">
        <v>45881</v>
      </c>
      <c r="Q743">
        <f>_xlfn.XLOOKUP(A743, locations!A:A, locations!F:F, "NULL")</f>
        <v>40.831933999999997</v>
      </c>
      <c r="R743">
        <f>_xlfn.XLOOKUP(A743, locations!A:A, locations!G:G, "Not found")</f>
        <v>24.302808899999999</v>
      </c>
    </row>
    <row r="744" spans="1:18" ht="13">
      <c r="A744" s="11" t="s">
        <v>3803</v>
      </c>
      <c r="B744" s="11">
        <f>MATCH(A744,'raw data'!A:A,0)</f>
        <v>19109</v>
      </c>
      <c r="C744" s="21">
        <f t="array" ref="C744">INDEX('raw data'!A:A,B744+8,1)</f>
        <v>1550</v>
      </c>
      <c r="D744" s="7" t="str">
        <f t="array" ref="D744">INDEX('raw data'!A:A,B744+11,1)</f>
        <v>excl. utilities</v>
      </c>
      <c r="E744" s="7" t="str">
        <f t="array" ref="E744">INDEX('raw data'!A:A,B744-2,1)</f>
        <v>I. Soranoglou,</v>
      </c>
      <c r="F744" s="6" t="str">
        <f t="array" ref="F744">INDEX('raw data'!A:A,B744-1,1)</f>
        <v>Melissia</v>
      </c>
      <c r="G744" s="6" t="str">
        <f t="array" ref="G744">INDEX('raw data'!A:A,B744+6,1)</f>
        <v>141 m²</v>
      </c>
      <c r="H744" s="25">
        <f ca="1">IFERROR(__xludf.DUMMYFUNCTION("split(G752,"" "")"),141)</f>
        <v>141</v>
      </c>
      <c r="I744" s="6" t="str">
        <f ca="1">IFERROR(__xludf.DUMMYFUNCTION("""COMPUTED_VALUE"""),"m²")</f>
        <v>m²</v>
      </c>
      <c r="J744" s="6">
        <f t="array" ref="J744">INDEX('raw data'!A:A,B744+4,1)</f>
        <v>2</v>
      </c>
      <c r="K744" s="25">
        <f t="array" ref="K744">INDEX('raw data'!A:A,B744+2,1)</f>
        <v>3</v>
      </c>
      <c r="L744" s="6" t="str">
        <f t="array" ref="L744">INDEX('raw data'!A:A,B744-1,1)</f>
        <v>Melissia</v>
      </c>
      <c r="M744" s="9">
        <f t="shared" ca="1" si="0"/>
        <v>10.99290780141844</v>
      </c>
      <c r="N744" s="6" t="str">
        <f t="shared" si="1"/>
        <v>I. Soranoglou, Melissia, Athens</v>
      </c>
      <c r="O744" s="6" t="str">
        <f t="array" ref="O744">INDEX('raw data'!A:A,B744+12,1)</f>
        <v>Available 12 Aug 2025</v>
      </c>
      <c r="P744" s="17">
        <v>45881</v>
      </c>
      <c r="Q744">
        <f>_xlfn.XLOOKUP(A744, locations!A:A, locations!F:F, "NULL")</f>
        <v>38.052427100000003</v>
      </c>
      <c r="R744">
        <f>_xlfn.XLOOKUP(A744, locations!A:A, locations!G:G, "Not found")</f>
        <v>23.8410568</v>
      </c>
    </row>
    <row r="745" spans="1:18" ht="13">
      <c r="A745" s="11" t="s">
        <v>2013</v>
      </c>
      <c r="B745" s="11">
        <f>MATCH(A745,'raw data'!A:A,0)</f>
        <v>12827</v>
      </c>
      <c r="C745" s="21">
        <f t="array" ref="C745">INDEX('raw data'!A:A,B745+8,1)</f>
        <v>1110</v>
      </c>
      <c r="D745" s="7" t="str">
        <f t="array" ref="D745">INDEX('raw data'!A:A,B745+11,1)</f>
        <v>excl. utilities</v>
      </c>
      <c r="E745" s="7" t="str">
        <f t="array" ref="E745">INDEX('raw data'!A:A,B745-2,1)</f>
        <v>Veikou,</v>
      </c>
      <c r="F745" s="6" t="str">
        <f t="array" ref="F745">INDEX('raw data'!A:A,B745-1,1)</f>
        <v>Acropolis</v>
      </c>
      <c r="G745" s="6" t="str">
        <f t="array" ref="G745">INDEX('raw data'!A:A,B745+6,1)</f>
        <v>65 m²</v>
      </c>
      <c r="H745" s="25">
        <f ca="1">IFERROR(__xludf.DUMMYFUNCTION("split(G753,"" "")"),65)</f>
        <v>65</v>
      </c>
      <c r="I745" s="6" t="str">
        <f ca="1">IFERROR(__xludf.DUMMYFUNCTION("""COMPUTED_VALUE"""),"m²")</f>
        <v>m²</v>
      </c>
      <c r="J745" s="6">
        <f t="array" ref="J745">INDEX('raw data'!A:A,B745+4,1)</f>
        <v>1</v>
      </c>
      <c r="K745" s="25">
        <f t="array" ref="K745">INDEX('raw data'!A:A,B745+2,1)</f>
        <v>2</v>
      </c>
      <c r="L745" s="6" t="str">
        <f t="array" ref="L745">INDEX('raw data'!A:A,B745-1,1)</f>
        <v>Acropolis</v>
      </c>
      <c r="M745" s="9">
        <f t="shared" ca="1" si="0"/>
        <v>17.076923076923077</v>
      </c>
      <c r="N745" s="6" t="str">
        <f t="shared" si="1"/>
        <v>Veikou, Acropolis, Athens</v>
      </c>
      <c r="O745" s="6" t="str">
        <f t="array" ref="O745">INDEX('raw data'!A:A,B745+12,1)</f>
        <v>Available 12 Apr 2025</v>
      </c>
      <c r="P745" s="17">
        <v>45759</v>
      </c>
      <c r="Q745">
        <f>_xlfn.XLOOKUP(A745, locations!A:A, locations!F:F, "NULL")</f>
        <v>37.964991300000001</v>
      </c>
      <c r="R745">
        <f>_xlfn.XLOOKUP(A745, locations!A:A, locations!G:G, "Not found")</f>
        <v>23.7239501</v>
      </c>
    </row>
    <row r="746" spans="1:18" ht="13">
      <c r="A746" s="11" t="s">
        <v>3806</v>
      </c>
      <c r="B746" s="11">
        <f>MATCH(A746,'raw data'!A:A,0)</f>
        <v>12844</v>
      </c>
      <c r="C746" s="21">
        <f t="array" ref="C746">INDEX('raw data'!A:A,B746+8,1)</f>
        <v>1450</v>
      </c>
      <c r="D746" s="7" t="str">
        <f t="array" ref="D746">INDEX('raw data'!A:A,B746+11,1)</f>
        <v>excl. utilities</v>
      </c>
      <c r="E746" s="7" t="str">
        <f t="array" ref="E746">INDEX('raw data'!A:A,B746-2,1)</f>
        <v>Imitou,</v>
      </c>
      <c r="F746" s="6" t="str">
        <f t="array" ref="F746">INDEX('raw data'!A:A,B746-1,1)</f>
        <v>Cholargos</v>
      </c>
      <c r="G746" s="6" t="str">
        <f t="array" ref="G746">INDEX('raw data'!A:A,B746+6,1)</f>
        <v>125 m²</v>
      </c>
      <c r="H746" s="25">
        <f ca="1">IFERROR(__xludf.DUMMYFUNCTION("split(G754,"" "")"),125)</f>
        <v>125</v>
      </c>
      <c r="I746" s="6" t="str">
        <f ca="1">IFERROR(__xludf.DUMMYFUNCTION("""COMPUTED_VALUE"""),"m²")</f>
        <v>m²</v>
      </c>
      <c r="J746" s="6" t="str">
        <f t="array" ref="J746">INDEX('raw data'!A:A,B746+4,1)</f>
        <v>1, 1 WC</v>
      </c>
      <c r="K746" s="25">
        <f t="array" ref="K746">INDEX('raw data'!A:A,B746+2,1)</f>
        <v>3</v>
      </c>
      <c r="L746" s="6" t="str">
        <f t="array" ref="L746">INDEX('raw data'!A:A,B746-1,1)</f>
        <v>Cholargos</v>
      </c>
      <c r="M746" s="9">
        <f t="shared" ca="1" si="0"/>
        <v>11.6</v>
      </c>
      <c r="N746" s="6" t="str">
        <f t="shared" si="1"/>
        <v>Imitou, Cholargos, Athens</v>
      </c>
      <c r="O746" s="6" t="str">
        <f t="array" ref="O746">INDEX('raw data'!A:A,B746+12,1)</f>
        <v>Available 12 Apr 2025</v>
      </c>
      <c r="P746" s="17">
        <v>45759</v>
      </c>
      <c r="Q746">
        <f>_xlfn.XLOOKUP(A746, locations!A:A, locations!F:F, "NULL")</f>
        <v>37.966392499999998</v>
      </c>
      <c r="R746">
        <f>_xlfn.XLOOKUP(A746, locations!A:A, locations!G:G, "Not found")</f>
        <v>23.748004000000002</v>
      </c>
    </row>
    <row r="747" spans="1:18" ht="13">
      <c r="A747" s="11" t="s">
        <v>3809</v>
      </c>
      <c r="B747" s="11">
        <f>MATCH(A747,'raw data'!A:A,0)</f>
        <v>12861</v>
      </c>
      <c r="C747" s="21">
        <f t="array" ref="C747">INDEX('raw data'!A:A,B747+8,1)</f>
        <v>2260</v>
      </c>
      <c r="D747" s="7" t="str">
        <f t="array" ref="D747">INDEX('raw data'!A:A,B747+11,1)</f>
        <v>excl. utilities</v>
      </c>
      <c r="E747" s="7" t="str">
        <f t="array" ref="E747">INDEX('raw data'!A:A,B747-2,1)</f>
        <v>Melitos II,</v>
      </c>
      <c r="F747" s="6" t="str">
        <f t="array" ref="F747">INDEX('raw data'!A:A,B747-1,1)</f>
        <v>Nea Smyrni</v>
      </c>
      <c r="G747" s="6" t="str">
        <f t="array" ref="G747">INDEX('raw data'!A:A,B747+6,1)</f>
        <v>150 m²</v>
      </c>
      <c r="H747" s="25">
        <f ca="1">IFERROR(__xludf.DUMMYFUNCTION("split(G755,"" "")"),150)</f>
        <v>150</v>
      </c>
      <c r="I747" s="6" t="str">
        <f ca="1">IFERROR(__xludf.DUMMYFUNCTION("""COMPUTED_VALUE"""),"m²")</f>
        <v>m²</v>
      </c>
      <c r="J747" s="6">
        <f t="array" ref="J747">INDEX('raw data'!A:A,B747+4,1)</f>
        <v>3</v>
      </c>
      <c r="K747" s="25">
        <f t="array" ref="K747">INDEX('raw data'!A:A,B747+2,1)</f>
        <v>3</v>
      </c>
      <c r="L747" s="6" t="str">
        <f t="array" ref="L747">INDEX('raw data'!A:A,B747-1,1)</f>
        <v>Nea Smyrni</v>
      </c>
      <c r="M747" s="9">
        <f t="shared" ca="1" si="0"/>
        <v>15.066666666666666</v>
      </c>
      <c r="N747" s="6" t="str">
        <f t="shared" si="1"/>
        <v>Melitos II, Nea Smyrni, Athens</v>
      </c>
      <c r="O747" s="6" t="str">
        <f t="array" ref="O747">INDEX('raw data'!A:A,B747+12,1)</f>
        <v>Available 12 Apr 2025</v>
      </c>
      <c r="P747" s="17">
        <v>45759</v>
      </c>
      <c r="Q747">
        <f>_xlfn.XLOOKUP(A747, locations!A:A, locations!F:F, "NULL")</f>
        <v>37.9476364</v>
      </c>
      <c r="R747">
        <f>_xlfn.XLOOKUP(A747, locations!A:A, locations!G:G, "Not found")</f>
        <v>23.707692000000002</v>
      </c>
    </row>
    <row r="748" spans="1:18" ht="13">
      <c r="A748" s="11" t="s">
        <v>3812</v>
      </c>
      <c r="B748" s="11">
        <f>MATCH(A748,'raw data'!A:A,0)</f>
        <v>20054</v>
      </c>
      <c r="C748" s="21">
        <f t="array" ref="C748">INDEX('raw data'!A:A,B748+8,1)</f>
        <v>1630</v>
      </c>
      <c r="D748" s="7" t="str">
        <f t="array" ref="D748">INDEX('raw data'!A:A,B748+11,1)</f>
        <v>excl. utilities</v>
      </c>
      <c r="E748" s="7" t="str">
        <f t="array" ref="E748">INDEX('raw data'!A:A,B748-2,1)</f>
        <v>Dimitriou Gounari XIII,</v>
      </c>
      <c r="F748" s="6" t="str">
        <f t="array" ref="F748">INDEX('raw data'!A:A,B748-1,1)</f>
        <v>Marousi</v>
      </c>
      <c r="G748" s="6" t="str">
        <f t="array" ref="G748">INDEX('raw data'!A:A,B748+6,1)</f>
        <v>92 m²</v>
      </c>
      <c r="H748" s="25">
        <f ca="1">IFERROR(__xludf.DUMMYFUNCTION("split(G756,"" "")"),92)</f>
        <v>92</v>
      </c>
      <c r="I748" s="6" t="str">
        <f ca="1">IFERROR(__xludf.DUMMYFUNCTION("""COMPUTED_VALUE"""),"m²")</f>
        <v>m²</v>
      </c>
      <c r="J748" s="6" t="str">
        <f t="array" ref="J748">INDEX('raw data'!A:A,B748+4,1)</f>
        <v>1, 1 WC</v>
      </c>
      <c r="K748" s="25">
        <f t="array" ref="K748">INDEX('raw data'!A:A,B748+2,1)</f>
        <v>3</v>
      </c>
      <c r="L748" s="6" t="str">
        <f t="array" ref="L748">INDEX('raw data'!A:A,B748-1,1)</f>
        <v>Marousi</v>
      </c>
      <c r="M748" s="9">
        <f t="shared" ca="1" si="0"/>
        <v>17.717391304347824</v>
      </c>
      <c r="N748" s="6" t="str">
        <f t="shared" si="1"/>
        <v>Dimitriou Gounari XIII, Marousi, Athens</v>
      </c>
      <c r="O748" s="6" t="str">
        <f t="array" ref="O748">INDEX('raw data'!A:A,B748+12,1)</f>
        <v>Available 11 Sep 2025</v>
      </c>
      <c r="P748" s="17">
        <v>45911</v>
      </c>
      <c r="Q748">
        <f>_xlfn.XLOOKUP(A748, locations!A:A, locations!F:F, "NULL")</f>
        <v>38.051331599999997</v>
      </c>
      <c r="R748">
        <f>_xlfn.XLOOKUP(A748, locations!A:A, locations!G:G, "Not found")</f>
        <v>23.808062700000001</v>
      </c>
    </row>
    <row r="749" spans="1:18" ht="13">
      <c r="A749" s="11" t="s">
        <v>2016</v>
      </c>
      <c r="B749" s="11">
        <f>MATCH(A749,'raw data'!A:A,0)</f>
        <v>20662</v>
      </c>
      <c r="C749" s="21">
        <f t="array" ref="C749">INDEX('raw data'!A:A,B749+8,1)</f>
        <v>1210</v>
      </c>
      <c r="D749" s="7" t="str">
        <f t="array" ref="D749">INDEX('raw data'!A:A,B749+11,1)</f>
        <v>excl. utilities</v>
      </c>
      <c r="E749" s="7" t="str">
        <f t="array" ref="E749">INDEX('raw data'!A:A,B749-2,1)</f>
        <v>Ierou Lochou II,</v>
      </c>
      <c r="F749" s="6" t="str">
        <f t="array" ref="F749">INDEX('raw data'!A:A,B749-1,1)</f>
        <v>Marousi</v>
      </c>
      <c r="G749" s="6" t="str">
        <f t="array" ref="G749">INDEX('raw data'!A:A,B749+6,1)</f>
        <v>80 m²</v>
      </c>
      <c r="H749" s="25">
        <f ca="1">IFERROR(__xludf.DUMMYFUNCTION("split(G757,"" "")"),80)</f>
        <v>80</v>
      </c>
      <c r="I749" s="6" t="str">
        <f ca="1">IFERROR(__xludf.DUMMYFUNCTION("""COMPUTED_VALUE"""),"m²")</f>
        <v>m²</v>
      </c>
      <c r="J749" s="6">
        <f t="array" ref="J749">INDEX('raw data'!A:A,B749+4,1)</f>
        <v>1</v>
      </c>
      <c r="K749" s="25">
        <f t="array" ref="K749">INDEX('raw data'!A:A,B749+2,1)</f>
        <v>2</v>
      </c>
      <c r="L749" s="6" t="str">
        <f t="array" ref="L749">INDEX('raw data'!A:A,B749-1,1)</f>
        <v>Marousi</v>
      </c>
      <c r="M749" s="9">
        <f t="shared" ca="1" si="0"/>
        <v>15.125</v>
      </c>
      <c r="N749" s="6" t="str">
        <f t="shared" si="1"/>
        <v>Ierou Lochou II, Marousi, Athens</v>
      </c>
      <c r="O749" s="6" t="str">
        <f t="array" ref="O749">INDEX('raw data'!A:A,B749+12,1)</f>
        <v>Available 11 Oct 2025</v>
      </c>
      <c r="P749" s="17">
        <v>45941</v>
      </c>
      <c r="Q749">
        <f>_xlfn.XLOOKUP(A749, locations!A:A, locations!F:F, "NULL")</f>
        <v>38.046016700000003</v>
      </c>
      <c r="R749">
        <f>_xlfn.XLOOKUP(A749, locations!A:A, locations!G:G, "Not found")</f>
        <v>23.799674499999998</v>
      </c>
    </row>
    <row r="750" spans="1:18" ht="13">
      <c r="A750" s="11" t="s">
        <v>2019</v>
      </c>
      <c r="B750" s="11">
        <f>MATCH(A750,'raw data'!A:A,0)</f>
        <v>20679</v>
      </c>
      <c r="C750" s="21">
        <f t="array" ref="C750">INDEX('raw data'!A:A,B750+8,1)</f>
        <v>1300</v>
      </c>
      <c r="D750" s="7" t="str">
        <f t="array" ref="D750">INDEX('raw data'!A:A,B750+11,1)</f>
        <v>excl. utilities</v>
      </c>
      <c r="E750" s="7" t="str">
        <f t="array" ref="E750">INDEX('raw data'!A:A,B750-2,1)</f>
        <v>Andromedas V,</v>
      </c>
      <c r="F750" s="6" t="str">
        <f t="array" ref="F750">INDEX('raw data'!A:A,B750-1,1)</f>
        <v>Marousi</v>
      </c>
      <c r="G750" s="6" t="str">
        <f t="array" ref="G750">INDEX('raw data'!A:A,B750+6,1)</f>
        <v>80 m²</v>
      </c>
      <c r="H750" s="25">
        <f ca="1">IFERROR(__xludf.DUMMYFUNCTION("split(G758,"" "")"),80)</f>
        <v>80</v>
      </c>
      <c r="I750" s="6" t="str">
        <f ca="1">IFERROR(__xludf.DUMMYFUNCTION("""COMPUTED_VALUE"""),"m²")</f>
        <v>m²</v>
      </c>
      <c r="J750" s="6">
        <f t="array" ref="J750">INDEX('raw data'!A:A,B750+4,1)</f>
        <v>1</v>
      </c>
      <c r="K750" s="25">
        <f t="array" ref="K750">INDEX('raw data'!A:A,B750+2,1)</f>
        <v>2</v>
      </c>
      <c r="L750" s="6" t="str">
        <f t="array" ref="L750">INDEX('raw data'!A:A,B750-1,1)</f>
        <v>Marousi</v>
      </c>
      <c r="M750" s="9">
        <f t="shared" ca="1" si="0"/>
        <v>16.25</v>
      </c>
      <c r="N750" s="6" t="str">
        <f t="shared" si="1"/>
        <v>Andromedas V, Marousi, Athens</v>
      </c>
      <c r="O750" s="6" t="str">
        <f t="array" ref="O750">INDEX('raw data'!A:A,B750+12,1)</f>
        <v>Available 11 Oct 2025</v>
      </c>
      <c r="P750" s="17">
        <v>45941</v>
      </c>
      <c r="Q750">
        <f>_xlfn.XLOOKUP(A750, locations!A:A, locations!F:F, "NULL")</f>
        <v>38.046310099999999</v>
      </c>
      <c r="R750">
        <f>_xlfn.XLOOKUP(A750, locations!A:A, locations!G:G, "Not found")</f>
        <v>23.8074163</v>
      </c>
    </row>
    <row r="751" spans="1:18" ht="13">
      <c r="A751" s="11" t="s">
        <v>2022</v>
      </c>
      <c r="B751" s="11">
        <f>MATCH(A751,'raw data'!A:A,0)</f>
        <v>21503</v>
      </c>
      <c r="C751" s="21">
        <f t="array" ref="C751">INDEX('raw data'!A:A,B751+8,1)</f>
        <v>1270</v>
      </c>
      <c r="D751" s="7" t="str">
        <f t="array" ref="D751">INDEX('raw data'!A:A,B751+11,1)</f>
        <v>excl. utilities</v>
      </c>
      <c r="E751" s="7" t="str">
        <f t="array" ref="E751">INDEX('raw data'!A:A,B751-2,1)</f>
        <v>Xanthou V,</v>
      </c>
      <c r="F751" s="6" t="str">
        <f t="array" ref="F751">INDEX('raw data'!A:A,B751-1,1)</f>
        <v>Agia Paraskevi</v>
      </c>
      <c r="G751" s="6" t="str">
        <f t="array" ref="G751">INDEX('raw data'!A:A,B751+6,1)</f>
        <v>110 m²</v>
      </c>
      <c r="H751" s="25">
        <f ca="1">IFERROR(__xludf.DUMMYFUNCTION("split(G759,"" "")"),110)</f>
        <v>110</v>
      </c>
      <c r="I751" s="6" t="str">
        <f ca="1">IFERROR(__xludf.DUMMYFUNCTION("""COMPUTED_VALUE"""),"m²")</f>
        <v>m²</v>
      </c>
      <c r="J751" s="6">
        <f t="array" ref="J751">INDEX('raw data'!A:A,B751+4,1)</f>
        <v>2</v>
      </c>
      <c r="K751" s="25">
        <f t="array" ref="K751">INDEX('raw data'!A:A,B751+2,1)</f>
        <v>2</v>
      </c>
      <c r="L751" s="6" t="str">
        <f t="array" ref="L751">INDEX('raw data'!A:A,B751-1,1)</f>
        <v>Agia Paraskevi</v>
      </c>
      <c r="M751" s="9">
        <f t="shared" ca="1" si="0"/>
        <v>11.545454545454545</v>
      </c>
      <c r="N751" s="6" t="str">
        <f t="shared" si="1"/>
        <v>Xanthou V, Agia Paraskevi, Athens</v>
      </c>
      <c r="O751" s="6" t="str">
        <f t="array" ref="O751">INDEX('raw data'!A:A,B751+12,1)</f>
        <v>Available 11 Nov 2025</v>
      </c>
      <c r="P751" s="17">
        <v>45972</v>
      </c>
      <c r="Q751">
        <f>_xlfn.XLOOKUP(A751, locations!A:A, locations!F:F, "NULL")</f>
        <v>38.005944300000003</v>
      </c>
      <c r="R751">
        <f>_xlfn.XLOOKUP(A751, locations!A:A, locations!G:G, "Not found")</f>
        <v>23.814657199999999</v>
      </c>
    </row>
    <row r="752" spans="1:18" ht="13">
      <c r="A752" s="11" t="s">
        <v>2025</v>
      </c>
      <c r="B752" s="11">
        <f>MATCH(A752,'raw data'!A:A,0)</f>
        <v>21520</v>
      </c>
      <c r="C752" s="21">
        <f t="array" ref="C752">INDEX('raw data'!A:A,B752+8,1)</f>
        <v>1390</v>
      </c>
      <c r="D752" s="7" t="str">
        <f t="array" ref="D752">INDEX('raw data'!A:A,B752+11,1)</f>
        <v>excl. utilities</v>
      </c>
      <c r="E752" s="7" t="str">
        <f t="array" ref="E752">INDEX('raw data'!A:A,B752-2,1)</f>
        <v>Chironos II,</v>
      </c>
      <c r="F752" s="6" t="str">
        <f t="array" ref="F752">INDEX('raw data'!A:A,B752-1,1)</f>
        <v>Pangrati</v>
      </c>
      <c r="G752" s="6" t="str">
        <f t="array" ref="G752">INDEX('raw data'!A:A,B752+6,1)</f>
        <v>86 m²</v>
      </c>
      <c r="H752" s="25">
        <f ca="1">IFERROR(__xludf.DUMMYFUNCTION("split(G760,"" "")"),86)</f>
        <v>86</v>
      </c>
      <c r="I752" s="6" t="str">
        <f ca="1">IFERROR(__xludf.DUMMYFUNCTION("""COMPUTED_VALUE"""),"m²")</f>
        <v>m²</v>
      </c>
      <c r="J752" s="6">
        <f t="array" ref="J752">INDEX('raw data'!A:A,B752+4,1)</f>
        <v>2</v>
      </c>
      <c r="K752" s="25">
        <f t="array" ref="K752">INDEX('raw data'!A:A,B752+2,1)</f>
        <v>2</v>
      </c>
      <c r="L752" s="6" t="str">
        <f t="array" ref="L752">INDEX('raw data'!A:A,B752-1,1)</f>
        <v>Pangrati</v>
      </c>
      <c r="M752" s="9">
        <f t="shared" ca="1" si="0"/>
        <v>16.162790697674417</v>
      </c>
      <c r="N752" s="6" t="str">
        <f t="shared" si="1"/>
        <v>Chironos II, Pangrati, Athens</v>
      </c>
      <c r="O752" s="6" t="str">
        <f t="array" ref="O752">INDEX('raw data'!A:A,B752+12,1)</f>
        <v>Available 11 Nov 2025</v>
      </c>
      <c r="P752" s="17">
        <v>45972</v>
      </c>
      <c r="Q752">
        <f>_xlfn.XLOOKUP(A752, locations!A:A, locations!F:F, "NULL")</f>
        <v>37.972032499999997</v>
      </c>
      <c r="R752">
        <f>_xlfn.XLOOKUP(A752, locations!A:A, locations!G:G, "Not found")</f>
        <v>23.7465753</v>
      </c>
    </row>
    <row r="753" spans="1:18" ht="13">
      <c r="A753" s="11" t="s">
        <v>3815</v>
      </c>
      <c r="B753" s="11">
        <f>MATCH(A753,'raw data'!A:A,0)</f>
        <v>1900</v>
      </c>
      <c r="C753" s="21">
        <f t="array" ref="C753">INDEX('raw data'!A:A,B753+8,1)</f>
        <v>1850</v>
      </c>
      <c r="D753" s="7" t="str">
        <f t="array" ref="D753">INDEX('raw data'!A:A,B753+11,1)</f>
        <v>excl. utilities</v>
      </c>
      <c r="E753" s="7" t="str">
        <f t="array" ref="E753">INDEX('raw data'!A:A,B753-2,1)</f>
        <v>Ethnarchou Makariou I,</v>
      </c>
      <c r="F753" s="6" t="str">
        <f t="array" ref="F753">INDEX('raw data'!A:A,B753-1,1)</f>
        <v>Alimos</v>
      </c>
      <c r="G753" s="6" t="str">
        <f t="array" ref="G753">INDEX('raw data'!A:A,B753+6,1)</f>
        <v>130 m²</v>
      </c>
      <c r="H753" s="25">
        <f ca="1">IFERROR(__xludf.DUMMYFUNCTION("split(G761,"" "")"),130)</f>
        <v>130</v>
      </c>
      <c r="I753" s="6" t="str">
        <f ca="1">IFERROR(__xludf.DUMMYFUNCTION("""COMPUTED_VALUE"""),"m²")</f>
        <v>m²</v>
      </c>
      <c r="J753" s="6" t="str">
        <f t="array" ref="J753">INDEX('raw data'!A:A,B753+4,1)</f>
        <v>1, 1 WC</v>
      </c>
      <c r="K753" s="25">
        <f t="array" ref="K753">INDEX('raw data'!A:A,B753+2,1)</f>
        <v>3</v>
      </c>
      <c r="L753" s="6" t="str">
        <f t="array" ref="L753">INDEX('raw data'!A:A,B753-1,1)</f>
        <v>Alimos</v>
      </c>
      <c r="M753" s="9">
        <f t="shared" ca="1" si="0"/>
        <v>14.23076923076923</v>
      </c>
      <c r="N753" s="6" t="str">
        <f t="shared" si="1"/>
        <v>Ethnarchou Makariou I, Alimos, Athens</v>
      </c>
      <c r="O753" s="6" t="str">
        <f t="array" ref="O753">INDEX('raw data'!A:A,B753+12,1)</f>
        <v>Available 11 Nov 2024</v>
      </c>
      <c r="P753" s="17">
        <v>45607</v>
      </c>
      <c r="Q753">
        <f>_xlfn.XLOOKUP(A753, locations!A:A, locations!F:F, "NULL")</f>
        <v>37.917720699999997</v>
      </c>
      <c r="R753">
        <f>_xlfn.XLOOKUP(A753, locations!A:A, locations!G:G, "Not found")</f>
        <v>23.706261999999999</v>
      </c>
    </row>
    <row r="754" spans="1:18" ht="13">
      <c r="A754" s="11" t="s">
        <v>2028</v>
      </c>
      <c r="B754" s="11">
        <f>MATCH(A754,'raw data'!A:A,0)</f>
        <v>10959</v>
      </c>
      <c r="C754" s="21">
        <f t="array" ref="C754">INDEX('raw data'!A:A,B754+8,1)</f>
        <v>1030</v>
      </c>
      <c r="D754" s="7" t="str">
        <f t="array" ref="D754">INDEX('raw data'!A:A,B754+11,1)</f>
        <v>excl. utilities</v>
      </c>
      <c r="E754" s="7" t="str">
        <f t="array" ref="E754">INDEX('raw data'!A:A,B754-2,1)</f>
        <v>Str. Kontouli,</v>
      </c>
      <c r="F754" s="6" t="str">
        <f t="array" ref="F754">INDEX('raw data'!A:A,B754-1,1)</f>
        <v>Acropolis</v>
      </c>
      <c r="G754" s="6" t="str">
        <f t="array" ref="G754">INDEX('raw data'!A:A,B754+6,1)</f>
        <v>78 m²</v>
      </c>
      <c r="H754" s="25">
        <f ca="1">IFERROR(__xludf.DUMMYFUNCTION("split(G762,"" "")"),78)</f>
        <v>78</v>
      </c>
      <c r="I754" s="6" t="str">
        <f ca="1">IFERROR(__xludf.DUMMYFUNCTION("""COMPUTED_VALUE"""),"m²")</f>
        <v>m²</v>
      </c>
      <c r="J754" s="6">
        <f t="array" ref="J754">INDEX('raw data'!A:A,B754+4,1)</f>
        <v>1</v>
      </c>
      <c r="K754" s="25">
        <f t="array" ref="K754">INDEX('raw data'!A:A,B754+2,1)</f>
        <v>2</v>
      </c>
      <c r="L754" s="6" t="str">
        <f t="array" ref="L754">INDEX('raw data'!A:A,B754-1,1)</f>
        <v>Acropolis</v>
      </c>
      <c r="M754" s="9">
        <f t="shared" ca="1" si="0"/>
        <v>13.205128205128204</v>
      </c>
      <c r="N754" s="6" t="str">
        <f t="shared" si="1"/>
        <v>Str. Kontouli, Acropolis, Athens</v>
      </c>
      <c r="O754" s="6" t="str">
        <f t="array" ref="O754">INDEX('raw data'!A:A,B754+12,1)</f>
        <v>Available 11 Mar 2025</v>
      </c>
      <c r="P754" s="17">
        <v>45727</v>
      </c>
      <c r="Q754">
        <f>_xlfn.XLOOKUP(A754, locations!A:A, locations!F:F, "NULL")</f>
        <v>37.965671700000001</v>
      </c>
      <c r="R754">
        <f>_xlfn.XLOOKUP(A754, locations!A:A, locations!G:G, "Not found")</f>
        <v>23.726801600000002</v>
      </c>
    </row>
    <row r="755" spans="1:18" ht="13">
      <c r="A755" s="11" t="s">
        <v>2031</v>
      </c>
      <c r="B755" s="11">
        <f>MATCH(A755,'raw data'!A:A,0)</f>
        <v>10976</v>
      </c>
      <c r="C755" s="21">
        <f t="array" ref="C755">INDEX('raw data'!A:A,B755+8,1)</f>
        <v>1060</v>
      </c>
      <c r="D755" s="7" t="str">
        <f t="array" ref="D755">INDEX('raw data'!A:A,B755+11,1)</f>
        <v>excl. utilities</v>
      </c>
      <c r="E755" s="7" t="str">
        <f t="array" ref="E755">INDEX('raw data'!A:A,B755-2,1)</f>
        <v>Parthenonos VI,</v>
      </c>
      <c r="F755" s="6" t="str">
        <f t="array" ref="F755">INDEX('raw data'!A:A,B755-1,1)</f>
        <v>Palaio Faliro</v>
      </c>
      <c r="G755" s="6" t="str">
        <f t="array" ref="G755">INDEX('raw data'!A:A,B755+6,1)</f>
        <v>80 m²</v>
      </c>
      <c r="H755" s="25">
        <f ca="1">IFERROR(__xludf.DUMMYFUNCTION("split(G763,"" "")"),80)</f>
        <v>80</v>
      </c>
      <c r="I755" s="6" t="str">
        <f ca="1">IFERROR(__xludf.DUMMYFUNCTION("""COMPUTED_VALUE"""),"m²")</f>
        <v>m²</v>
      </c>
      <c r="J755" s="6" t="str">
        <f t="array" ref="J755">INDEX('raw data'!A:A,B755+4,1)</f>
        <v>1, 1 WC</v>
      </c>
      <c r="K755" s="25">
        <f t="array" ref="K755">INDEX('raw data'!A:A,B755+2,1)</f>
        <v>2</v>
      </c>
      <c r="L755" s="6" t="str">
        <f t="array" ref="L755">INDEX('raw data'!A:A,B755-1,1)</f>
        <v>Palaio Faliro</v>
      </c>
      <c r="M755" s="9">
        <f t="shared" ca="1" si="0"/>
        <v>13.25</v>
      </c>
      <c r="N755" s="6" t="str">
        <f t="shared" si="1"/>
        <v>Parthenonos VI, Palaio Faliro, Athens</v>
      </c>
      <c r="O755" s="6" t="str">
        <f t="array" ref="O755">INDEX('raw data'!A:A,B755+12,1)</f>
        <v>Available 11 Mar 2025</v>
      </c>
      <c r="P755" s="17">
        <v>45727</v>
      </c>
      <c r="Q755">
        <f>_xlfn.XLOOKUP(A755, locations!A:A, locations!F:F, "NULL")</f>
        <v>37.926152899999998</v>
      </c>
      <c r="R755">
        <f>_xlfn.XLOOKUP(A755, locations!A:A, locations!G:G, "Not found")</f>
        <v>23.699080200000001</v>
      </c>
    </row>
    <row r="756" spans="1:18" ht="13">
      <c r="A756" s="11" t="s">
        <v>2034</v>
      </c>
      <c r="B756" s="11">
        <f>MATCH(A756,'raw data'!A:A,0)</f>
        <v>10993</v>
      </c>
      <c r="C756" s="21">
        <f t="array" ref="C756">INDEX('raw data'!A:A,B756+8,1)</f>
        <v>1280</v>
      </c>
      <c r="D756" s="7" t="str">
        <f t="array" ref="D756">INDEX('raw data'!A:A,B756+11,1)</f>
        <v>excl. utilities</v>
      </c>
      <c r="E756" s="7" t="str">
        <f t="array" ref="E756">INDEX('raw data'!A:A,B756-2,1)</f>
        <v>Kosti Palama,</v>
      </c>
      <c r="F756" s="6" t="str">
        <f t="array" ref="F756">INDEX('raw data'!A:A,B756-1,1)</f>
        <v>Chalandri</v>
      </c>
      <c r="G756" s="6" t="str">
        <f t="array" ref="G756">INDEX('raw data'!A:A,B756+6,1)</f>
        <v>85 m²</v>
      </c>
      <c r="H756" s="25">
        <f ca="1">IFERROR(__xludf.DUMMYFUNCTION("split(G764,"" "")"),85)</f>
        <v>85</v>
      </c>
      <c r="I756" s="6" t="str">
        <f ca="1">IFERROR(__xludf.DUMMYFUNCTION("""COMPUTED_VALUE"""),"m²")</f>
        <v>m²</v>
      </c>
      <c r="J756" s="6" t="str">
        <f t="array" ref="J756">INDEX('raw data'!A:A,B756+4,1)</f>
        <v>1, 1 WC</v>
      </c>
      <c r="K756" s="25">
        <f t="array" ref="K756">INDEX('raw data'!A:A,B756+2,1)</f>
        <v>2</v>
      </c>
      <c r="L756" s="6" t="str">
        <f t="array" ref="L756">INDEX('raw data'!A:A,B756-1,1)</f>
        <v>Chalandri</v>
      </c>
      <c r="M756" s="9">
        <f t="shared" ca="1" si="0"/>
        <v>15.058823529411764</v>
      </c>
      <c r="N756" s="6" t="str">
        <f t="shared" si="1"/>
        <v>Kosti Palama, Chalandri, Athens</v>
      </c>
      <c r="O756" s="6" t="str">
        <f t="array" ref="O756">INDEX('raw data'!A:A,B756+12,1)</f>
        <v>Available 11 Mar 2025</v>
      </c>
      <c r="P756" s="17">
        <v>45727</v>
      </c>
      <c r="Q756">
        <f>_xlfn.XLOOKUP(A756, locations!A:A, locations!F:F, "NULL")</f>
        <v>38.017743500000002</v>
      </c>
      <c r="R756">
        <f>_xlfn.XLOOKUP(A756, locations!A:A, locations!G:G, "Not found")</f>
        <v>23.792203900000001</v>
      </c>
    </row>
    <row r="757" spans="1:18" ht="13">
      <c r="A757" s="11" t="s">
        <v>3818</v>
      </c>
      <c r="B757" s="11">
        <f>MATCH(A757,'raw data'!A:A,0)</f>
        <v>11010</v>
      </c>
      <c r="C757" s="21">
        <f t="array" ref="C757">INDEX('raw data'!A:A,B757+8,1)</f>
        <v>1310</v>
      </c>
      <c r="D757" s="7" t="str">
        <f t="array" ref="D757">INDEX('raw data'!A:A,B757+11,1)</f>
        <v>excl. utilities</v>
      </c>
      <c r="E757" s="7" t="str">
        <f t="array" ref="E757">INDEX('raw data'!A:A,B757-2,1)</f>
        <v>Psaron I,</v>
      </c>
      <c r="F757" s="6" t="str">
        <f t="array" ref="F757">INDEX('raw data'!A:A,B757-1,1)</f>
        <v>Cholargos</v>
      </c>
      <c r="G757" s="6" t="str">
        <f t="array" ref="G757">INDEX('raw data'!A:A,B757+6,1)</f>
        <v>120 m²</v>
      </c>
      <c r="H757" s="25">
        <f ca="1">IFERROR(__xludf.DUMMYFUNCTION("split(G765,"" "")"),120)</f>
        <v>120</v>
      </c>
      <c r="I757" s="6" t="str">
        <f ca="1">IFERROR(__xludf.DUMMYFUNCTION("""COMPUTED_VALUE"""),"m²")</f>
        <v>m²</v>
      </c>
      <c r="J757" s="6" t="str">
        <f t="array" ref="J757">INDEX('raw data'!A:A,B757+4,1)</f>
        <v>1, 1 WC</v>
      </c>
      <c r="K757" s="25">
        <f t="array" ref="K757">INDEX('raw data'!A:A,B757+2,1)</f>
        <v>3</v>
      </c>
      <c r="L757" s="6" t="str">
        <f t="array" ref="L757">INDEX('raw data'!A:A,B757-1,1)</f>
        <v>Cholargos</v>
      </c>
      <c r="M757" s="9">
        <f t="shared" ca="1" si="0"/>
        <v>10.916666666666666</v>
      </c>
      <c r="N757" s="6" t="str">
        <f t="shared" si="1"/>
        <v>Psaron I, Cholargos, Athens</v>
      </c>
      <c r="O757" s="6" t="str">
        <f t="array" ref="O757">INDEX('raw data'!A:A,B757+12,1)</f>
        <v>Available 11 Mar 2025</v>
      </c>
      <c r="P757" s="17">
        <v>45727</v>
      </c>
      <c r="Q757">
        <f>_xlfn.XLOOKUP(A757, locations!A:A, locations!F:F, "NULL")</f>
        <v>38.0040008</v>
      </c>
      <c r="R757">
        <f>_xlfn.XLOOKUP(A757, locations!A:A, locations!G:G, "Not found")</f>
        <v>23.803719000000001</v>
      </c>
    </row>
    <row r="758" spans="1:18" ht="13">
      <c r="A758" s="11" t="s">
        <v>3821</v>
      </c>
      <c r="B758" s="11">
        <f>MATCH(A758,'raw data'!A:A,0)</f>
        <v>11044</v>
      </c>
      <c r="C758" s="21">
        <f t="array" ref="C758">INDEX('raw data'!A:A,B758+8,1)</f>
        <v>1430</v>
      </c>
      <c r="D758" s="7" t="str">
        <f t="array" ref="D758">INDEX('raw data'!A:A,B758+11,1)</f>
        <v>excl. utilities</v>
      </c>
      <c r="E758" s="7" t="str">
        <f t="array" ref="E758">INDEX('raw data'!A:A,B758-2,1)</f>
        <v>Dolianis,</v>
      </c>
      <c r="F758" s="6" t="str">
        <f t="array" ref="F758">INDEX('raw data'!A:A,B758-1,1)</f>
        <v>Marousi</v>
      </c>
      <c r="G758" s="6" t="str">
        <f t="array" ref="G758">INDEX('raw data'!A:A,B758+6,1)</f>
        <v>105 m²</v>
      </c>
      <c r="H758" s="25">
        <f ca="1">IFERROR(__xludf.DUMMYFUNCTION("split(G766,"" "")"),105)</f>
        <v>105</v>
      </c>
      <c r="I758" s="6" t="str">
        <f ca="1">IFERROR(__xludf.DUMMYFUNCTION("""COMPUTED_VALUE"""),"m²")</f>
        <v>m²</v>
      </c>
      <c r="J758" s="6">
        <f t="array" ref="J758">INDEX('raw data'!A:A,B758+4,1)</f>
        <v>1</v>
      </c>
      <c r="K758" s="25">
        <f t="array" ref="K758">INDEX('raw data'!A:A,B758+2,1)</f>
        <v>3</v>
      </c>
      <c r="L758" s="6" t="str">
        <f t="array" ref="L758">INDEX('raw data'!A:A,B758-1,1)</f>
        <v>Marousi</v>
      </c>
      <c r="M758" s="9">
        <f t="shared" ca="1" si="0"/>
        <v>13.619047619047619</v>
      </c>
      <c r="N758" s="6" t="str">
        <f t="shared" si="1"/>
        <v>Dolianis, Marousi, Athens</v>
      </c>
      <c r="O758" s="6" t="str">
        <f t="array" ref="O758">INDEX('raw data'!A:A,B758+12,1)</f>
        <v>Available 11 Mar 2025</v>
      </c>
      <c r="P758" s="17">
        <v>45727</v>
      </c>
      <c r="Q758">
        <f>_xlfn.XLOOKUP(A758, locations!A:A, locations!F:F, "NULL")</f>
        <v>38.049800099999999</v>
      </c>
      <c r="R758">
        <f>_xlfn.XLOOKUP(A758, locations!A:A, locations!G:G, "Not found")</f>
        <v>23.8034067</v>
      </c>
    </row>
    <row r="759" spans="1:18" ht="13">
      <c r="A759" s="11" t="s">
        <v>2037</v>
      </c>
      <c r="B759" s="11">
        <f>MATCH(A759,'raw data'!A:A,0)</f>
        <v>11027</v>
      </c>
      <c r="C759" s="21">
        <f t="array" ref="C759">INDEX('raw data'!A:A,B759+8,1)</f>
        <v>1440</v>
      </c>
      <c r="D759" s="7" t="str">
        <f t="array" ref="D759">INDEX('raw data'!A:A,B759+11,1)</f>
        <v>excl. utilities</v>
      </c>
      <c r="E759" s="7" t="str">
        <f t="array" ref="E759">INDEX('raw data'!A:A,B759-2,1)</f>
        <v>Kritis I,</v>
      </c>
      <c r="F759" s="6" t="str">
        <f t="array" ref="F759">INDEX('raw data'!A:A,B759-1,1)</f>
        <v>Kifisia</v>
      </c>
      <c r="G759" s="6" t="str">
        <f t="array" ref="G759">INDEX('raw data'!A:A,B759+6,1)</f>
        <v>67 m²</v>
      </c>
      <c r="H759" s="25">
        <f ca="1">IFERROR(__xludf.DUMMYFUNCTION("split(G767,"" "")"),67)</f>
        <v>67</v>
      </c>
      <c r="I759" s="6" t="str">
        <f ca="1">IFERROR(__xludf.DUMMYFUNCTION("""COMPUTED_VALUE"""),"m²")</f>
        <v>m²</v>
      </c>
      <c r="J759" s="6">
        <f t="array" ref="J759">INDEX('raw data'!A:A,B759+4,1)</f>
        <v>1</v>
      </c>
      <c r="K759" s="25">
        <f t="array" ref="K759">INDEX('raw data'!A:A,B759+2,1)</f>
        <v>2</v>
      </c>
      <c r="L759" s="6" t="str">
        <f t="array" ref="L759">INDEX('raw data'!A:A,B759-1,1)</f>
        <v>Kifisia</v>
      </c>
      <c r="M759" s="9">
        <f t="shared" ca="1" si="0"/>
        <v>21.492537313432837</v>
      </c>
      <c r="N759" s="6" t="str">
        <f t="shared" si="1"/>
        <v>Kritis I, Kifisia, Athens</v>
      </c>
      <c r="O759" s="6" t="str">
        <f t="array" ref="O759">INDEX('raw data'!A:A,B759+12,1)</f>
        <v>Available 11 Mar 2025</v>
      </c>
      <c r="P759" s="17">
        <v>45727</v>
      </c>
      <c r="Q759">
        <f>_xlfn.XLOOKUP(A759, locations!A:A, locations!F:F, "NULL")</f>
        <v>37.989481699999999</v>
      </c>
      <c r="R759">
        <f>_xlfn.XLOOKUP(A759, locations!A:A, locations!G:G, "Not found")</f>
        <v>23.722492200000001</v>
      </c>
    </row>
    <row r="760" spans="1:18" ht="13">
      <c r="A760" s="11" t="s">
        <v>3824</v>
      </c>
      <c r="B760" s="11">
        <f>MATCH(A760,'raw data'!A:A,0)</f>
        <v>11078</v>
      </c>
      <c r="C760" s="21">
        <f t="array" ref="C760">INDEX('raw data'!A:A,B760+8,1)</f>
        <v>1510</v>
      </c>
      <c r="D760" s="7" t="str">
        <f t="array" ref="D760">INDEX('raw data'!A:A,B760+11,1)</f>
        <v>excl. utilities</v>
      </c>
      <c r="E760" s="7" t="str">
        <f t="array" ref="E760">INDEX('raw data'!A:A,B760-2,1)</f>
        <v>Olimpou,</v>
      </c>
      <c r="F760" s="6" t="str">
        <f t="array" ref="F760">INDEX('raw data'!A:A,B760-1,1)</f>
        <v>Chalandri</v>
      </c>
      <c r="G760" s="6" t="str">
        <f t="array" ref="G760">INDEX('raw data'!A:A,B760+6,1)</f>
        <v>115 m²</v>
      </c>
      <c r="H760" s="25">
        <f ca="1">IFERROR(__xludf.DUMMYFUNCTION("split(G768,"" "")"),115)</f>
        <v>115</v>
      </c>
      <c r="I760" s="6" t="str">
        <f ca="1">IFERROR(__xludf.DUMMYFUNCTION("""COMPUTED_VALUE"""),"m²")</f>
        <v>m²</v>
      </c>
      <c r="J760" s="6" t="str">
        <f t="array" ref="J760">INDEX('raw data'!A:A,B760+4,1)</f>
        <v>1, 1 WC</v>
      </c>
      <c r="K760" s="25">
        <f t="array" ref="K760">INDEX('raw data'!A:A,B760+2,1)</f>
        <v>3</v>
      </c>
      <c r="L760" s="6" t="str">
        <f t="array" ref="L760">INDEX('raw data'!A:A,B760-1,1)</f>
        <v>Chalandri</v>
      </c>
      <c r="M760" s="9">
        <f t="shared" ca="1" si="0"/>
        <v>13.130434782608695</v>
      </c>
      <c r="N760" s="6" t="str">
        <f t="shared" si="1"/>
        <v>Olimpou, Chalandri, Athens</v>
      </c>
      <c r="O760" s="6" t="str">
        <f t="array" ref="O760">INDEX('raw data'!A:A,B760+12,1)</f>
        <v>Available 11 Mar 2025</v>
      </c>
      <c r="P760" s="17">
        <v>45727</v>
      </c>
      <c r="Q760">
        <f>_xlfn.XLOOKUP(A760, locations!A:A, locations!F:F, "NULL")</f>
        <v>38.035398000000001</v>
      </c>
      <c r="R760">
        <f>_xlfn.XLOOKUP(A760, locations!A:A, locations!G:G, "Not found")</f>
        <v>23.843299699999999</v>
      </c>
    </row>
    <row r="761" spans="1:18" ht="13">
      <c r="A761" s="11" t="s">
        <v>3827</v>
      </c>
      <c r="B761" s="11">
        <f>MATCH(A761,'raw data'!A:A,0)</f>
        <v>11061</v>
      </c>
      <c r="C761" s="21">
        <f t="array" ref="C761">INDEX('raw data'!A:A,B761+8,1)</f>
        <v>1560</v>
      </c>
      <c r="D761" s="7" t="str">
        <f t="array" ref="D761">INDEX('raw data'!A:A,B761+11,1)</f>
        <v>excl. utilities</v>
      </c>
      <c r="E761" s="7" t="str">
        <f t="array" ref="E761">INDEX('raw data'!A:A,B761-2,1)</f>
        <v>Arrianou I,</v>
      </c>
      <c r="F761" s="6" t="str">
        <f t="array" ref="F761">INDEX('raw data'!A:A,B761-1,1)</f>
        <v>Pangrati</v>
      </c>
      <c r="G761" s="6" t="str">
        <f t="array" ref="G761">INDEX('raw data'!A:A,B761+6,1)</f>
        <v>120 m²</v>
      </c>
      <c r="H761" s="25">
        <f ca="1">IFERROR(__xludf.DUMMYFUNCTION("split(G769,"" "")"),120)</f>
        <v>120</v>
      </c>
      <c r="I761" s="6" t="str">
        <f ca="1">IFERROR(__xludf.DUMMYFUNCTION("""COMPUTED_VALUE"""),"m²")</f>
        <v>m²</v>
      </c>
      <c r="J761" s="6" t="str">
        <f t="array" ref="J761">INDEX('raw data'!A:A,B761+4,1)</f>
        <v>1, 1 WC</v>
      </c>
      <c r="K761" s="25">
        <f t="array" ref="K761">INDEX('raw data'!A:A,B761+2,1)</f>
        <v>3</v>
      </c>
      <c r="L761" s="6" t="str">
        <f t="array" ref="L761">INDEX('raw data'!A:A,B761-1,1)</f>
        <v>Pangrati</v>
      </c>
      <c r="M761" s="9">
        <f t="shared" ca="1" si="0"/>
        <v>13</v>
      </c>
      <c r="N761" s="6" t="str">
        <f t="shared" si="1"/>
        <v>Arrianou I, Pangrati, Athens</v>
      </c>
      <c r="O761" s="6" t="str">
        <f t="array" ref="O761">INDEX('raw data'!A:A,B761+12,1)</f>
        <v>Available 11 Mar 2025</v>
      </c>
      <c r="P761" s="17">
        <v>45727</v>
      </c>
      <c r="Q761">
        <f>_xlfn.XLOOKUP(A761, locations!A:A, locations!F:F, "NULL")</f>
        <v>37.970900200000003</v>
      </c>
      <c r="R761">
        <f>_xlfn.XLOOKUP(A761, locations!A:A, locations!G:G, "Not found")</f>
        <v>23.744076700000001</v>
      </c>
    </row>
    <row r="762" spans="1:18" ht="13">
      <c r="A762" s="11" t="s">
        <v>530</v>
      </c>
      <c r="B762" s="11">
        <f>MATCH(A762,'raw data'!A:A,0)</f>
        <v>15900</v>
      </c>
      <c r="C762" s="21">
        <f t="array" ref="C762">INDEX('raw data'!A:A,B762+8,1)</f>
        <v>890</v>
      </c>
      <c r="D762" s="7" t="str">
        <f t="array" ref="D762">INDEX('raw data'!A:A,B762+11,1)</f>
        <v>excl. utilities</v>
      </c>
      <c r="E762" s="7" t="str">
        <f t="array" ref="E762">INDEX('raw data'!A:A,B762-2,1)</f>
        <v>Argolidos,</v>
      </c>
      <c r="F762" s="6" t="str">
        <f t="array" ref="F762">INDEX('raw data'!A:A,B762-1,1)</f>
        <v>Ampelokipoi</v>
      </c>
      <c r="G762" s="6" t="str">
        <f t="array" ref="G762">INDEX('raw data'!A:A,B762+6,1)</f>
        <v>52 m²</v>
      </c>
      <c r="H762" s="25">
        <f ca="1">IFERROR(__xludf.DUMMYFUNCTION("split(G770,"" "")"),52)</f>
        <v>52</v>
      </c>
      <c r="I762" s="6" t="str">
        <f ca="1">IFERROR(__xludf.DUMMYFUNCTION("""COMPUTED_VALUE"""),"m²")</f>
        <v>m²</v>
      </c>
      <c r="J762" s="6">
        <f t="array" ref="J762">INDEX('raw data'!A:A,B762+4,1)</f>
        <v>1</v>
      </c>
      <c r="K762" s="25">
        <f t="array" ref="K762">INDEX('raw data'!A:A,B762+2,1)</f>
        <v>1</v>
      </c>
      <c r="L762" s="6" t="str">
        <f t="array" ref="L762">INDEX('raw data'!A:A,B762-1,1)</f>
        <v>Ampelokipoi</v>
      </c>
      <c r="M762" s="9">
        <f t="shared" ca="1" si="0"/>
        <v>17.115384615384617</v>
      </c>
      <c r="N762" s="6" t="str">
        <f t="shared" si="1"/>
        <v>Argolidos, Ampelokipoi, Athens</v>
      </c>
      <c r="O762" s="6" t="str">
        <f t="array" ref="O762">INDEX('raw data'!A:A,B762+12,1)</f>
        <v>Available 11 Jun 2025</v>
      </c>
      <c r="P762" s="17">
        <v>45819</v>
      </c>
      <c r="Q762">
        <f>_xlfn.XLOOKUP(A762, locations!A:A, locations!F:F, "NULL")</f>
        <v>37.990034799999997</v>
      </c>
      <c r="R762">
        <f>_xlfn.XLOOKUP(A762, locations!A:A, locations!G:G, "Not found")</f>
        <v>23.7614293</v>
      </c>
    </row>
    <row r="763" spans="1:18" ht="13">
      <c r="A763" s="11" t="s">
        <v>2040</v>
      </c>
      <c r="B763" s="11">
        <f>MATCH(A763,'raw data'!A:A,0)</f>
        <v>17587</v>
      </c>
      <c r="C763" s="21">
        <f t="array" ref="C763">INDEX('raw data'!A:A,B763+8,1)</f>
        <v>960</v>
      </c>
      <c r="D763" s="7" t="str">
        <f t="array" ref="D763">INDEX('raw data'!A:A,B763+11,1)</f>
        <v>excl. utilities</v>
      </c>
      <c r="E763" s="7" t="str">
        <f t="array" ref="E763">INDEX('raw data'!A:A,B763-2,1)</f>
        <v>Panormou III,</v>
      </c>
      <c r="F763" s="6" t="str">
        <f t="array" ref="F763">INDEX('raw data'!A:A,B763-1,1)</f>
        <v>Ampelokipoi</v>
      </c>
      <c r="G763" s="6" t="str">
        <f t="array" ref="G763">INDEX('raw data'!A:A,B763+6,1)</f>
        <v>71 m²</v>
      </c>
      <c r="H763" s="25">
        <f ca="1">IFERROR(__xludf.DUMMYFUNCTION("split(G771,"" "")"),71)</f>
        <v>71</v>
      </c>
      <c r="I763" s="6" t="str">
        <f ca="1">IFERROR(__xludf.DUMMYFUNCTION("""COMPUTED_VALUE"""),"m²")</f>
        <v>m²</v>
      </c>
      <c r="J763" s="6">
        <f t="array" ref="J763">INDEX('raw data'!A:A,B763+4,1)</f>
        <v>1</v>
      </c>
      <c r="K763" s="25">
        <f t="array" ref="K763">INDEX('raw data'!A:A,B763+2,1)</f>
        <v>2</v>
      </c>
      <c r="L763" s="6" t="str">
        <f t="array" ref="L763">INDEX('raw data'!A:A,B763-1,1)</f>
        <v>Ampelokipoi</v>
      </c>
      <c r="M763" s="9">
        <f t="shared" ca="1" si="0"/>
        <v>13.52112676056338</v>
      </c>
      <c r="N763" s="6" t="str">
        <f t="shared" si="1"/>
        <v>Panormou III, Ampelokipoi, Athens</v>
      </c>
      <c r="O763" s="6" t="str">
        <f t="array" ref="O763">INDEX('raw data'!A:A,B763+12,1)</f>
        <v>Available 11 Jul 2025</v>
      </c>
      <c r="P763" s="17">
        <v>45849</v>
      </c>
      <c r="Q763">
        <f>_xlfn.XLOOKUP(A763, locations!A:A, locations!F:F, "NULL")</f>
        <v>37.991729599999999</v>
      </c>
      <c r="R763">
        <f>_xlfn.XLOOKUP(A763, locations!A:A, locations!G:G, "Not found")</f>
        <v>23.760157</v>
      </c>
    </row>
    <row r="764" spans="1:18" ht="13">
      <c r="A764" s="11" t="s">
        <v>2043</v>
      </c>
      <c r="B764" s="11">
        <f>MATCH(A764,'raw data'!A:A,0)</f>
        <v>17621</v>
      </c>
      <c r="C764" s="21">
        <f t="array" ref="C764">INDEX('raw data'!A:A,B764+8,1)</f>
        <v>1150</v>
      </c>
      <c r="D764" s="7" t="str">
        <f t="array" ref="D764">INDEX('raw data'!A:A,B764+11,1)</f>
        <v>excl. utilities</v>
      </c>
      <c r="E764" s="7" t="str">
        <f t="array" ref="E764">INDEX('raw data'!A:A,B764-2,1)</f>
        <v>Artemidos II,</v>
      </c>
      <c r="F764" s="6" t="str">
        <f t="array" ref="F764">INDEX('raw data'!A:A,B764-1,1)</f>
        <v>Agia Paraskevi</v>
      </c>
      <c r="G764" s="6" t="str">
        <f t="array" ref="G764">INDEX('raw data'!A:A,B764+6,1)</f>
        <v>95 m²</v>
      </c>
      <c r="H764" s="25">
        <f ca="1">IFERROR(__xludf.DUMMYFUNCTION("split(G772,"" "")"),95)</f>
        <v>95</v>
      </c>
      <c r="I764" s="6" t="str">
        <f ca="1">IFERROR(__xludf.DUMMYFUNCTION("""COMPUTED_VALUE"""),"m²")</f>
        <v>m²</v>
      </c>
      <c r="J764" s="6" t="str">
        <f t="array" ref="J764">INDEX('raw data'!A:A,B764+4,1)</f>
        <v>1, 1 WC</v>
      </c>
      <c r="K764" s="25">
        <f t="array" ref="K764">INDEX('raw data'!A:A,B764+2,1)</f>
        <v>2</v>
      </c>
      <c r="L764" s="6" t="str">
        <f t="array" ref="L764">INDEX('raw data'!A:A,B764-1,1)</f>
        <v>Agia Paraskevi</v>
      </c>
      <c r="M764" s="9">
        <f t="shared" ca="1" si="0"/>
        <v>12.105263157894736</v>
      </c>
      <c r="N764" s="6" t="str">
        <f t="shared" si="1"/>
        <v>Artemidos II, Agia Paraskevi, Athens</v>
      </c>
      <c r="O764" s="6" t="str">
        <f t="array" ref="O764">INDEX('raw data'!A:A,B764+12,1)</f>
        <v>Available 11 Jul 2025</v>
      </c>
      <c r="P764" s="17">
        <v>45849</v>
      </c>
      <c r="Q764">
        <f>_xlfn.XLOOKUP(A764, locations!A:A, locations!F:F, "NULL")</f>
        <v>38.009183499999999</v>
      </c>
      <c r="R764">
        <f>_xlfn.XLOOKUP(A764, locations!A:A, locations!G:G, "Not found")</f>
        <v>23.8282612</v>
      </c>
    </row>
    <row r="765" spans="1:18" ht="13">
      <c r="A765" s="11" t="s">
        <v>2046</v>
      </c>
      <c r="B765" s="11">
        <f>MATCH(A765,'raw data'!A:A,0)</f>
        <v>17604</v>
      </c>
      <c r="C765" s="21">
        <f t="array" ref="C765">INDEX('raw data'!A:A,B765+8,1)</f>
        <v>1310</v>
      </c>
      <c r="D765" s="7" t="str">
        <f t="array" ref="D765">INDEX('raw data'!A:A,B765+11,1)</f>
        <v>excl. utilities</v>
      </c>
      <c r="E765" s="7" t="str">
        <f t="array" ref="E765">INDEX('raw data'!A:A,B765-2,1)</f>
        <v>Amarousiou Chalandriou II,</v>
      </c>
      <c r="F765" s="6" t="str">
        <f t="array" ref="F765">INDEX('raw data'!A:A,B765-1,1)</f>
        <v>Marousi</v>
      </c>
      <c r="G765" s="6" t="str">
        <f t="array" ref="G765">INDEX('raw data'!A:A,B765+6,1)</f>
        <v>80 m²</v>
      </c>
      <c r="H765" s="25">
        <f ca="1">IFERROR(__xludf.DUMMYFUNCTION("split(G773,"" "")"),80)</f>
        <v>80</v>
      </c>
      <c r="I765" s="6" t="str">
        <f ca="1">IFERROR(__xludf.DUMMYFUNCTION("""COMPUTED_VALUE"""),"m²")</f>
        <v>m²</v>
      </c>
      <c r="J765" s="6" t="str">
        <f t="array" ref="J765">INDEX('raw data'!A:A,B765+4,1)</f>
        <v>1, 1 WC</v>
      </c>
      <c r="K765" s="25">
        <f t="array" ref="K765">INDEX('raw data'!A:A,B765+2,1)</f>
        <v>2</v>
      </c>
      <c r="L765" s="6" t="str">
        <f t="array" ref="L765">INDEX('raw data'!A:A,B765-1,1)</f>
        <v>Marousi</v>
      </c>
      <c r="M765" s="9">
        <f t="shared" ca="1" si="0"/>
        <v>16.375</v>
      </c>
      <c r="N765" s="6" t="str">
        <f t="shared" si="1"/>
        <v>Amarousiou Chalandriou II, Marousi, Athens</v>
      </c>
      <c r="O765" s="6" t="str">
        <f t="array" ref="O765">INDEX('raw data'!A:A,B765+12,1)</f>
        <v>Available 11 Jul 2025</v>
      </c>
      <c r="P765" s="17">
        <v>45849</v>
      </c>
      <c r="Q765">
        <f>_xlfn.XLOOKUP(A765, locations!A:A, locations!F:F, "NULL")</f>
        <v>38.046310099999999</v>
      </c>
      <c r="R765">
        <f>_xlfn.XLOOKUP(A765, locations!A:A, locations!G:G, "Not found")</f>
        <v>23.8074163</v>
      </c>
    </row>
    <row r="766" spans="1:18" ht="13">
      <c r="A766" s="11" t="s">
        <v>3830</v>
      </c>
      <c r="B766" s="11">
        <f>MATCH(A766,'raw data'!A:A,0)</f>
        <v>17654</v>
      </c>
      <c r="C766" s="21">
        <f t="array" ref="C766">INDEX('raw data'!A:A,B766+8,1)</f>
        <v>1740</v>
      </c>
      <c r="D766" s="7" t="str">
        <f t="array" ref="D766">INDEX('raw data'!A:A,B766+11,1)</f>
        <v>excl. utilities</v>
      </c>
      <c r="E766" s="7" t="str">
        <f t="array" ref="E766">INDEX('raw data'!A:A,B766-2,1)</f>
        <v>Agrafon I,</v>
      </c>
      <c r="F766" s="6" t="str">
        <f t="array" ref="F766">INDEX('raw data'!A:A,B766-1,1)</f>
        <v>Marousi</v>
      </c>
      <c r="G766" s="6" t="str">
        <f t="array" ref="G766">INDEX('raw data'!A:A,B766+6,1)</f>
        <v>112 m²</v>
      </c>
      <c r="H766" s="25">
        <f ca="1">IFERROR(__xludf.DUMMYFUNCTION("split(G774,"" "")"),112)</f>
        <v>112</v>
      </c>
      <c r="I766" s="6" t="str">
        <f ca="1">IFERROR(__xludf.DUMMYFUNCTION("""COMPUTED_VALUE"""),"m²")</f>
        <v>m²</v>
      </c>
      <c r="J766" s="6">
        <f t="array" ref="J766">INDEX('raw data'!A:A,B766+4,1)</f>
        <v>2</v>
      </c>
      <c r="K766" s="25">
        <f t="array" ref="K766">INDEX('raw data'!A:A,B766+2,1)</f>
        <v>3</v>
      </c>
      <c r="L766" s="6" t="str">
        <f t="array" ref="L766">INDEX('raw data'!A:A,B766-1,1)</f>
        <v>Marousi</v>
      </c>
      <c r="M766" s="9">
        <f t="shared" ca="1" si="0"/>
        <v>15.535714285714286</v>
      </c>
      <c r="N766" s="6" t="str">
        <f t="shared" si="1"/>
        <v>Agrafon I, Marousi, Athens</v>
      </c>
      <c r="O766" s="6" t="str">
        <f t="array" ref="O766">INDEX('raw data'!A:A,B766+12,1)</f>
        <v>Available 11 Jul 2025</v>
      </c>
      <c r="P766" s="17">
        <v>45849</v>
      </c>
      <c r="Q766">
        <f>_xlfn.XLOOKUP(A766, locations!A:A, locations!F:F, "NULL")</f>
        <v>38.033127299999997</v>
      </c>
      <c r="R766">
        <f>_xlfn.XLOOKUP(A766, locations!A:A, locations!G:G, "Not found")</f>
        <v>23.788307799999998</v>
      </c>
    </row>
    <row r="767" spans="1:18" ht="13">
      <c r="A767" s="11" t="s">
        <v>2049</v>
      </c>
      <c r="B767" s="11">
        <f>MATCH(A767,'raw data'!A:A,0)</f>
        <v>22333</v>
      </c>
      <c r="C767" s="21">
        <f t="array" ref="C767">INDEX('raw data'!A:A,B767+8,1)</f>
        <v>2090</v>
      </c>
      <c r="D767" s="7" t="str">
        <f t="array" ref="D767">INDEX('raw data'!A:A,B767+11,1)</f>
        <v>excl. utilities</v>
      </c>
      <c r="E767" s="7" t="str">
        <f t="array" ref="E767">INDEX('raw data'!A:A,B767-2,1)</f>
        <v>Tsami Karatasou III,</v>
      </c>
      <c r="F767" s="6" t="str">
        <f t="array" ref="F767">INDEX('raw data'!A:A,B767-1,1)</f>
        <v>Acropolis</v>
      </c>
      <c r="G767" s="6" t="str">
        <f t="array" ref="G767">INDEX('raw data'!A:A,B767+6,1)</f>
        <v>85 m²</v>
      </c>
      <c r="H767" s="25">
        <f ca="1">IFERROR(__xludf.DUMMYFUNCTION("split(G775,"" "")"),85)</f>
        <v>85</v>
      </c>
      <c r="I767" s="6" t="str">
        <f ca="1">IFERROR(__xludf.DUMMYFUNCTION("""COMPUTED_VALUE"""),"m²")</f>
        <v>m²</v>
      </c>
      <c r="J767" s="6" t="str">
        <f t="array" ref="J767">INDEX('raw data'!A:A,B767+4,1)</f>
        <v>1, 1 WC</v>
      </c>
      <c r="K767" s="25">
        <f t="array" ref="K767">INDEX('raw data'!A:A,B767+2,1)</f>
        <v>2</v>
      </c>
      <c r="L767" s="6" t="str">
        <f t="array" ref="L767">INDEX('raw data'!A:A,B767-1,1)</f>
        <v>Acropolis</v>
      </c>
      <c r="M767" s="9">
        <f t="shared" ca="1" si="0"/>
        <v>24.588235294117649</v>
      </c>
      <c r="N767" s="6" t="str">
        <f t="shared" si="1"/>
        <v>Tsami Karatasou III, Acropolis, Athens</v>
      </c>
      <c r="O767" s="6" t="str">
        <f t="array" ref="O767">INDEX('raw data'!A:A,B767+12,1)</f>
        <v>Available 11 Jan 2026</v>
      </c>
      <c r="P767" s="17">
        <v>46033</v>
      </c>
      <c r="Q767">
        <f>_xlfn.XLOOKUP(A767, locations!A:A, locations!F:F, "NULL")</f>
        <v>37.966551799999998</v>
      </c>
      <c r="R767">
        <f>_xlfn.XLOOKUP(A767, locations!A:A, locations!G:G, "Not found")</f>
        <v>23.723646599999999</v>
      </c>
    </row>
    <row r="768" spans="1:18" ht="13">
      <c r="A768" s="11" t="s">
        <v>2052</v>
      </c>
      <c r="B768" s="11">
        <f>MATCH(A768,'raw data'!A:A,0)</f>
        <v>7036</v>
      </c>
      <c r="C768" s="21">
        <f t="array" ref="C768">INDEX('raw data'!A:A,B768+8,1)</f>
        <v>1260</v>
      </c>
      <c r="D768" s="7" t="str">
        <f t="array" ref="D768">INDEX('raw data'!A:A,B768+11,1)</f>
        <v>excl. utilities</v>
      </c>
      <c r="E768" s="7" t="str">
        <f t="array" ref="E768">INDEX('raw data'!A:A,B768-2,1)</f>
        <v>Ifigeneias II,</v>
      </c>
      <c r="F768" s="6" t="str">
        <f t="array" ref="F768">INDEX('raw data'!A:A,B768-1,1)</f>
        <v>Palaio Faliro</v>
      </c>
      <c r="G768" s="6" t="str">
        <f t="array" ref="G768">INDEX('raw data'!A:A,B768+6,1)</f>
        <v>80 m²</v>
      </c>
      <c r="H768" s="25">
        <f ca="1">IFERROR(__xludf.DUMMYFUNCTION("split(G776,"" "")"),80)</f>
        <v>80</v>
      </c>
      <c r="I768" s="6" t="str">
        <f ca="1">IFERROR(__xludf.DUMMYFUNCTION("""COMPUTED_VALUE"""),"m²")</f>
        <v>m²</v>
      </c>
      <c r="J768" s="6" t="str">
        <f t="array" ref="J768">INDEX('raw data'!A:A,B768+4,1)</f>
        <v>1, 1 WC</v>
      </c>
      <c r="K768" s="25">
        <f t="array" ref="K768">INDEX('raw data'!A:A,B768+2,1)</f>
        <v>2</v>
      </c>
      <c r="L768" s="6" t="str">
        <f t="array" ref="L768">INDEX('raw data'!A:A,B768-1,1)</f>
        <v>Palaio Faliro</v>
      </c>
      <c r="M768" s="9">
        <f t="shared" ca="1" si="0"/>
        <v>15.75</v>
      </c>
      <c r="N768" s="6" t="str">
        <f t="shared" si="1"/>
        <v>Ifigeneias II, Palaio Faliro, Athens</v>
      </c>
      <c r="O768" s="6" t="str">
        <f t="array" ref="O768">INDEX('raw data'!A:A,B768+12,1)</f>
        <v>Available 11 Jan 2025</v>
      </c>
      <c r="P768" s="17">
        <v>45668</v>
      </c>
      <c r="Q768">
        <f>_xlfn.XLOOKUP(A768, locations!A:A, locations!F:F, "NULL")</f>
        <v>37.927278399999999</v>
      </c>
      <c r="R768">
        <f>_xlfn.XLOOKUP(A768, locations!A:A, locations!G:G, "Not found")</f>
        <v>23.708656999999999</v>
      </c>
    </row>
    <row r="769" spans="1:18" ht="13">
      <c r="A769" s="11" t="s">
        <v>3833</v>
      </c>
      <c r="B769" s="11">
        <f>MATCH(A769,'raw data'!A:A,0)</f>
        <v>7053</v>
      </c>
      <c r="C769" s="21">
        <f t="array" ref="C769">INDEX('raw data'!A:A,B769+8,1)</f>
        <v>1400</v>
      </c>
      <c r="D769" s="7" t="str">
        <f t="array" ref="D769">INDEX('raw data'!A:A,B769+11,1)</f>
        <v>excl. utilities</v>
      </c>
      <c r="E769" s="7" t="str">
        <f t="array" ref="E769">INDEX('raw data'!A:A,B769-2,1)</f>
        <v>Ioanni Tsigante,</v>
      </c>
      <c r="F769" s="6" t="str">
        <f t="array" ref="F769">INDEX('raw data'!A:A,B769-1,1)</f>
        <v>Papagou</v>
      </c>
      <c r="G769" s="6" t="str">
        <f t="array" ref="G769">INDEX('raw data'!A:A,B769+6,1)</f>
        <v>120 m²</v>
      </c>
      <c r="H769" s="25">
        <f ca="1">IFERROR(__xludf.DUMMYFUNCTION("split(G777,"" "")"),120)</f>
        <v>120</v>
      </c>
      <c r="I769" s="6" t="str">
        <f ca="1">IFERROR(__xludf.DUMMYFUNCTION("""COMPUTED_VALUE"""),"m²")</f>
        <v>m²</v>
      </c>
      <c r="J769" s="6">
        <f t="array" ref="J769">INDEX('raw data'!A:A,B769+4,1)</f>
        <v>2</v>
      </c>
      <c r="K769" s="25">
        <f t="array" ref="K769">INDEX('raw data'!A:A,B769+2,1)</f>
        <v>3</v>
      </c>
      <c r="L769" s="6" t="str">
        <f t="array" ref="L769">INDEX('raw data'!A:A,B769-1,1)</f>
        <v>Papagou</v>
      </c>
      <c r="M769" s="9">
        <f t="shared" ca="1" si="0"/>
        <v>11.666666666666666</v>
      </c>
      <c r="N769" s="6" t="str">
        <f t="shared" si="1"/>
        <v>Ioanni Tsigante, Papagou, Athens</v>
      </c>
      <c r="O769" s="6" t="str">
        <f t="array" ref="O769">INDEX('raw data'!A:A,B769+12,1)</f>
        <v>Available 11 Jan 2025</v>
      </c>
      <c r="P769" s="17">
        <v>45668</v>
      </c>
      <c r="Q769">
        <f>_xlfn.XLOOKUP(A769, locations!A:A, locations!F:F, "NULL")</f>
        <v>37.953191599999997</v>
      </c>
      <c r="R769">
        <f>_xlfn.XLOOKUP(A769, locations!A:A, locations!G:G, "Not found")</f>
        <v>23.719806699999999</v>
      </c>
    </row>
    <row r="770" spans="1:18" ht="13">
      <c r="A770" s="11" t="s">
        <v>2055</v>
      </c>
      <c r="B770" s="11">
        <f>MATCH(A770,'raw data'!A:A,0)</f>
        <v>9429</v>
      </c>
      <c r="C770" s="21">
        <f t="array" ref="C770">INDEX('raw data'!A:A,B770+8,1)</f>
        <v>1160</v>
      </c>
      <c r="D770" s="7" t="str">
        <f t="array" ref="D770">INDEX('raw data'!A:A,B770+11,1)</f>
        <v>excl. utilities</v>
      </c>
      <c r="E770" s="7" t="str">
        <f t="array" ref="E770">INDEX('raw data'!A:A,B770-2,1)</f>
        <v>Menippou,</v>
      </c>
      <c r="F770" s="6" t="str">
        <f t="array" ref="F770">INDEX('raw data'!A:A,B770-1,1)</f>
        <v>Cholargos</v>
      </c>
      <c r="G770" s="6" t="str">
        <f t="array" ref="G770">INDEX('raw data'!A:A,B770+6,1)</f>
        <v>75 m²</v>
      </c>
      <c r="H770" s="25">
        <f ca="1">IFERROR(__xludf.DUMMYFUNCTION("split(G778,"" "")"),75)</f>
        <v>75</v>
      </c>
      <c r="I770" s="6" t="str">
        <f ca="1">IFERROR(__xludf.DUMMYFUNCTION("""COMPUTED_VALUE"""),"m²")</f>
        <v>m²</v>
      </c>
      <c r="J770" s="6" t="str">
        <f t="array" ref="J770">INDEX('raw data'!A:A,B770+4,1)</f>
        <v>1, 1 WC</v>
      </c>
      <c r="K770" s="25">
        <f t="array" ref="K770">INDEX('raw data'!A:A,B770+2,1)</f>
        <v>2</v>
      </c>
      <c r="L770" s="6" t="str">
        <f t="array" ref="L770">INDEX('raw data'!A:A,B770-1,1)</f>
        <v>Cholargos</v>
      </c>
      <c r="M770" s="9">
        <f t="shared" ca="1" si="0"/>
        <v>15.466666666666667</v>
      </c>
      <c r="N770" s="6" t="str">
        <f t="shared" si="1"/>
        <v>Menippou, Cholargos, Athens</v>
      </c>
      <c r="O770" s="6" t="str">
        <f t="array" ref="O770">INDEX('raw data'!A:A,B770+12,1)</f>
        <v>Available 11 Feb 2025</v>
      </c>
      <c r="P770" s="17">
        <v>45699</v>
      </c>
      <c r="Q770">
        <f>_xlfn.XLOOKUP(A770, locations!A:A, locations!F:F, "NULL")</f>
        <v>38.005744499999999</v>
      </c>
      <c r="R770">
        <f>_xlfn.XLOOKUP(A770, locations!A:A, locations!G:G, "Not found")</f>
        <v>23.803570400000002</v>
      </c>
    </row>
    <row r="771" spans="1:18" ht="13">
      <c r="A771" s="11" t="s">
        <v>2058</v>
      </c>
      <c r="B771" s="11">
        <f>MATCH(A771,'raw data'!A:A,0)</f>
        <v>9446</v>
      </c>
      <c r="C771" s="21">
        <f t="array" ref="C771">INDEX('raw data'!A:A,B771+8,1)</f>
        <v>1190</v>
      </c>
      <c r="D771" s="7" t="str">
        <f t="array" ref="D771">INDEX('raw data'!A:A,B771+11,1)</f>
        <v>excl. utilities</v>
      </c>
      <c r="E771" s="7" t="str">
        <f t="array" ref="E771">INDEX('raw data'!A:A,B771-2,1)</f>
        <v>Argolidos V,</v>
      </c>
      <c r="F771" s="6" t="str">
        <f t="array" ref="F771">INDEX('raw data'!A:A,B771-1,1)</f>
        <v>Ampelokipoi</v>
      </c>
      <c r="G771" s="6" t="str">
        <f t="array" ref="G771">INDEX('raw data'!A:A,B771+6,1)</f>
        <v>76 m²</v>
      </c>
      <c r="H771" s="25">
        <f ca="1">IFERROR(__xludf.DUMMYFUNCTION("split(G779,"" "")"),76)</f>
        <v>76</v>
      </c>
      <c r="I771" s="6" t="str">
        <f ca="1">IFERROR(__xludf.DUMMYFUNCTION("""COMPUTED_VALUE"""),"m²")</f>
        <v>m²</v>
      </c>
      <c r="J771" s="6">
        <f t="array" ref="J771">INDEX('raw data'!A:A,B771+4,1)</f>
        <v>2</v>
      </c>
      <c r="K771" s="25">
        <f t="array" ref="K771">INDEX('raw data'!A:A,B771+2,1)</f>
        <v>2</v>
      </c>
      <c r="L771" s="6" t="str">
        <f t="array" ref="L771">INDEX('raw data'!A:A,B771-1,1)</f>
        <v>Ampelokipoi</v>
      </c>
      <c r="M771" s="9">
        <f t="shared" ca="1" si="0"/>
        <v>15.657894736842104</v>
      </c>
      <c r="N771" s="6" t="str">
        <f t="shared" si="1"/>
        <v>Argolidos V, Ampelokipoi, Athens</v>
      </c>
      <c r="O771" s="6" t="str">
        <f t="array" ref="O771">INDEX('raw data'!A:A,B771+12,1)</f>
        <v>Available 11 Feb 2025</v>
      </c>
      <c r="P771" s="17">
        <v>45699</v>
      </c>
      <c r="Q771">
        <f>_xlfn.XLOOKUP(A771, locations!A:A, locations!F:F, "NULL")</f>
        <v>37.990034799999997</v>
      </c>
      <c r="R771">
        <f>_xlfn.XLOOKUP(A771, locations!A:A, locations!G:G, "Not found")</f>
        <v>23.7614293</v>
      </c>
    </row>
    <row r="772" spans="1:18" ht="13">
      <c r="A772" s="11" t="s">
        <v>533</v>
      </c>
      <c r="B772" s="11">
        <f>MATCH(A772,'raw data'!A:A,0)</f>
        <v>9412</v>
      </c>
      <c r="C772" s="21">
        <f t="array" ref="C772">INDEX('raw data'!A:A,B772+8,1)</f>
        <v>1230</v>
      </c>
      <c r="D772" s="7" t="str">
        <f t="array" ref="D772">INDEX('raw data'!A:A,B772+11,1)</f>
        <v>excl. utilities</v>
      </c>
      <c r="E772" s="7" t="str">
        <f t="array" ref="E772">INDEX('raw data'!A:A,B772-2,1)</f>
        <v>Dinokratous XIV,</v>
      </c>
      <c r="F772" s="6" t="str">
        <f t="array" ref="F772">INDEX('raw data'!A:A,B772-1,1)</f>
        <v>Kolonaki</v>
      </c>
      <c r="G772" s="6" t="str">
        <f t="array" ref="G772">INDEX('raw data'!A:A,B772+6,1)</f>
        <v>56 m²</v>
      </c>
      <c r="H772" s="25">
        <f ca="1">IFERROR(__xludf.DUMMYFUNCTION("split(G780,"" "")"),56)</f>
        <v>56</v>
      </c>
      <c r="I772" s="6" t="str">
        <f ca="1">IFERROR(__xludf.DUMMYFUNCTION("""COMPUTED_VALUE"""),"m²")</f>
        <v>m²</v>
      </c>
      <c r="J772" s="6">
        <f t="array" ref="J772">INDEX('raw data'!A:A,B772+4,1)</f>
        <v>1</v>
      </c>
      <c r="K772" s="25">
        <f t="array" ref="K772">INDEX('raw data'!A:A,B772+2,1)</f>
        <v>1</v>
      </c>
      <c r="L772" s="6" t="str">
        <f t="array" ref="L772">INDEX('raw data'!A:A,B772-1,1)</f>
        <v>Kolonaki</v>
      </c>
      <c r="M772" s="9">
        <f t="shared" ca="1" si="0"/>
        <v>21.964285714285715</v>
      </c>
      <c r="N772" s="6" t="str">
        <f t="shared" si="1"/>
        <v>Dinokratous XIV, Kolonaki, Athens</v>
      </c>
      <c r="O772" s="6" t="str">
        <f t="array" ref="O772">INDEX('raw data'!A:A,B772+12,1)</f>
        <v>Available 11 Feb 2025</v>
      </c>
      <c r="P772" s="17">
        <v>45699</v>
      </c>
      <c r="Q772">
        <f>_xlfn.XLOOKUP(A772, locations!A:A, locations!F:F, "NULL")</f>
        <v>37.980324199999998</v>
      </c>
      <c r="R772">
        <f>_xlfn.XLOOKUP(A772, locations!A:A, locations!G:G, "Not found")</f>
        <v>23.747664400000001</v>
      </c>
    </row>
    <row r="773" spans="1:18" ht="13">
      <c r="A773" s="11" t="s">
        <v>3836</v>
      </c>
      <c r="B773" s="11">
        <f>MATCH(A773,'raw data'!A:A,0)</f>
        <v>3775</v>
      </c>
      <c r="C773" s="21">
        <f t="array" ref="C773">INDEX('raw data'!A:A,B773+8,1)</f>
        <v>1370</v>
      </c>
      <c r="D773" s="7" t="str">
        <f t="array" ref="D773">INDEX('raw data'!A:A,B773+11,1)</f>
        <v>excl. utilities</v>
      </c>
      <c r="E773" s="7" t="str">
        <f t="array" ref="E773">INDEX('raw data'!A:A,B773-2,1)</f>
        <v>Perikleous II,</v>
      </c>
      <c r="F773" s="6" t="str">
        <f t="array" ref="F773">INDEX('raw data'!A:A,B773-1,1)</f>
        <v>Chalandri</v>
      </c>
      <c r="G773" s="6" t="str">
        <f t="array" ref="G773">INDEX('raw data'!A:A,B773+6,1)</f>
        <v>105 m²</v>
      </c>
      <c r="H773" s="25">
        <f ca="1">IFERROR(__xludf.DUMMYFUNCTION("split(G781,"" "")"),105)</f>
        <v>105</v>
      </c>
      <c r="I773" s="6" t="str">
        <f ca="1">IFERROR(__xludf.DUMMYFUNCTION("""COMPUTED_VALUE"""),"m²")</f>
        <v>m²</v>
      </c>
      <c r="J773" s="6" t="str">
        <f t="array" ref="J773">INDEX('raw data'!A:A,B773+4,1)</f>
        <v>1, 1 WC</v>
      </c>
      <c r="K773" s="25">
        <f t="array" ref="K773">INDEX('raw data'!A:A,B773+2,1)</f>
        <v>3</v>
      </c>
      <c r="L773" s="6" t="str">
        <f t="array" ref="L773">INDEX('raw data'!A:A,B773-1,1)</f>
        <v>Chalandri</v>
      </c>
      <c r="M773" s="9">
        <f t="shared" ca="1" si="0"/>
        <v>13.047619047619047</v>
      </c>
      <c r="N773" s="6" t="str">
        <f t="shared" si="1"/>
        <v>Perikleous II, Chalandri, Athens</v>
      </c>
      <c r="O773" s="6" t="str">
        <f t="array" ref="O773">INDEX('raw data'!A:A,B773+12,1)</f>
        <v>Available 11 Dec 2024</v>
      </c>
      <c r="P773" s="17">
        <v>45637</v>
      </c>
      <c r="Q773">
        <f>_xlfn.XLOOKUP(A773, locations!A:A, locations!F:F, "NULL")</f>
        <v>38.011942300000001</v>
      </c>
      <c r="R773">
        <f>_xlfn.XLOOKUP(A773, locations!A:A, locations!G:G, "Not found")</f>
        <v>23.792931899999999</v>
      </c>
    </row>
    <row r="774" spans="1:18" ht="13">
      <c r="A774" s="11" t="s">
        <v>2061</v>
      </c>
      <c r="B774" s="11">
        <f>MATCH(A774,'raw data'!A:A,0)</f>
        <v>12794</v>
      </c>
      <c r="C774" s="21">
        <f t="array" ref="C774">INDEX('raw data'!A:A,B774+8,1)</f>
        <v>1180</v>
      </c>
      <c r="D774" s="7" t="str">
        <f t="array" ref="D774">INDEX('raw data'!A:A,B774+11,1)</f>
        <v>excl. utilities</v>
      </c>
      <c r="E774" s="7" t="str">
        <f t="array" ref="E774">INDEX('raw data'!A:A,B774-2,1)</f>
        <v>Troados,</v>
      </c>
      <c r="F774" s="6" t="str">
        <f t="array" ref="F774">INDEX('raw data'!A:A,B774-1,1)</f>
        <v>Agia Paraskevi</v>
      </c>
      <c r="G774" s="6" t="str">
        <f t="array" ref="G774">INDEX('raw data'!A:A,B774+6,1)</f>
        <v>105 m²</v>
      </c>
      <c r="H774" s="25">
        <f ca="1">IFERROR(__xludf.DUMMYFUNCTION("split(G782,"" "")"),105)</f>
        <v>105</v>
      </c>
      <c r="I774" s="6" t="str">
        <f ca="1">IFERROR(__xludf.DUMMYFUNCTION("""COMPUTED_VALUE"""),"m²")</f>
        <v>m²</v>
      </c>
      <c r="J774" s="6">
        <f t="array" ref="J774">INDEX('raw data'!A:A,B774+4,1)</f>
        <v>2</v>
      </c>
      <c r="K774" s="25">
        <f t="array" ref="K774">INDEX('raw data'!A:A,B774+2,1)</f>
        <v>2</v>
      </c>
      <c r="L774" s="6" t="str">
        <f t="array" ref="L774">INDEX('raw data'!A:A,B774-1,1)</f>
        <v>Agia Paraskevi</v>
      </c>
      <c r="M774" s="9">
        <f t="shared" ca="1" si="0"/>
        <v>11.238095238095237</v>
      </c>
      <c r="N774" s="6" t="str">
        <f t="shared" si="1"/>
        <v>Troados, Agia Paraskevi, Athens</v>
      </c>
      <c r="O774" s="6" t="str">
        <f t="array" ref="O774">INDEX('raw data'!A:A,B774+12,1)</f>
        <v>Available 11 Apr 2025</v>
      </c>
      <c r="P774" s="17">
        <v>45758</v>
      </c>
      <c r="Q774">
        <f>_xlfn.XLOOKUP(A774, locations!A:A, locations!F:F, "NULL")</f>
        <v>38.010067800000002</v>
      </c>
      <c r="R774">
        <f>_xlfn.XLOOKUP(A774, locations!A:A, locations!G:G, "Not found")</f>
        <v>23.826974700000001</v>
      </c>
    </row>
    <row r="775" spans="1:18" ht="13">
      <c r="A775" s="11" t="s">
        <v>536</v>
      </c>
      <c r="B775" s="11">
        <f>MATCH(A775,'raw data'!A:A,0)</f>
        <v>20020</v>
      </c>
      <c r="C775" s="21">
        <f t="array" ref="C775">INDEX('raw data'!A:A,B775+8,1)</f>
        <v>910</v>
      </c>
      <c r="D775" s="7" t="str">
        <f t="array" ref="D775">INDEX('raw data'!A:A,B775+11,1)</f>
        <v>excl. utilities</v>
      </c>
      <c r="E775" s="7" t="str">
        <f t="array" ref="E775">INDEX('raw data'!A:A,B775-2,1)</f>
        <v>Τimotheou,</v>
      </c>
      <c r="F775" s="6" t="str">
        <f t="array" ref="F775">INDEX('raw data'!A:A,B775-1,1)</f>
        <v>Pangrati</v>
      </c>
      <c r="G775" s="6" t="str">
        <f t="array" ref="G775">INDEX('raw data'!A:A,B775+6,1)</f>
        <v>50 m²</v>
      </c>
      <c r="H775" s="25">
        <f ca="1">IFERROR(__xludf.DUMMYFUNCTION("split(G783,"" "")"),50)</f>
        <v>50</v>
      </c>
      <c r="I775" s="6" t="str">
        <f ca="1">IFERROR(__xludf.DUMMYFUNCTION("""COMPUTED_VALUE"""),"m²")</f>
        <v>m²</v>
      </c>
      <c r="J775" s="6">
        <f t="array" ref="J775">INDEX('raw data'!A:A,B775+4,1)</f>
        <v>1</v>
      </c>
      <c r="K775" s="25">
        <f t="array" ref="K775">INDEX('raw data'!A:A,B775+2,1)</f>
        <v>1</v>
      </c>
      <c r="L775" s="6" t="str">
        <f t="array" ref="L775">INDEX('raw data'!A:A,B775-1,1)</f>
        <v>Pangrati</v>
      </c>
      <c r="M775" s="9">
        <f t="shared" ca="1" si="0"/>
        <v>18.2</v>
      </c>
      <c r="N775" s="6" t="str">
        <f t="shared" si="1"/>
        <v>Τimotheou, Pangrati, Athens</v>
      </c>
      <c r="O775" s="6" t="str">
        <f t="array" ref="O775">INDEX('raw data'!A:A,B775+12,1)</f>
        <v>Available 10 Sep 2025</v>
      </c>
      <c r="P775" s="17">
        <v>45910</v>
      </c>
      <c r="Q775">
        <f>_xlfn.XLOOKUP(A775, locations!A:A, locations!F:F, "NULL")</f>
        <v>37.967759699999903</v>
      </c>
      <c r="R775">
        <f>_xlfn.XLOOKUP(A775, locations!A:A, locations!G:G, "Not found")</f>
        <v>23.746974099999999</v>
      </c>
    </row>
    <row r="776" spans="1:18" ht="13">
      <c r="A776" s="11" t="s">
        <v>2064</v>
      </c>
      <c r="B776" s="11">
        <f>MATCH(A776,'raw data'!A:A,0)</f>
        <v>20037</v>
      </c>
      <c r="C776" s="21">
        <f t="array" ref="C776">INDEX('raw data'!A:A,B776+8,1)</f>
        <v>1230</v>
      </c>
      <c r="D776" s="7" t="str">
        <f t="array" ref="D776">INDEX('raw data'!A:A,B776+11,1)</f>
        <v>excl. utilities</v>
      </c>
      <c r="E776" s="7" t="str">
        <f t="array" ref="E776">INDEX('raw data'!A:A,B776-2,1)</f>
        <v>Georgiou Kedrinou I,</v>
      </c>
      <c r="F776" s="6" t="str">
        <f t="array" ref="F776">INDEX('raw data'!A:A,B776-1,1)</f>
        <v>Ampelokipoi</v>
      </c>
      <c r="G776" s="6" t="str">
        <f t="array" ref="G776">INDEX('raw data'!A:A,B776+6,1)</f>
        <v>90 m²</v>
      </c>
      <c r="H776" s="25">
        <f ca="1">IFERROR(__xludf.DUMMYFUNCTION("split(G784,"" "")"),90)</f>
        <v>90</v>
      </c>
      <c r="I776" s="6" t="str">
        <f ca="1">IFERROR(__xludf.DUMMYFUNCTION("""COMPUTED_VALUE"""),"m²")</f>
        <v>m²</v>
      </c>
      <c r="J776" s="6">
        <f t="array" ref="J776">INDEX('raw data'!A:A,B776+4,1)</f>
        <v>2</v>
      </c>
      <c r="K776" s="25">
        <f t="array" ref="K776">INDEX('raw data'!A:A,B776+2,1)</f>
        <v>2</v>
      </c>
      <c r="L776" s="6" t="str">
        <f t="array" ref="L776">INDEX('raw data'!A:A,B776-1,1)</f>
        <v>Ampelokipoi</v>
      </c>
      <c r="M776" s="9">
        <f t="shared" ca="1" si="0"/>
        <v>13.666666666666666</v>
      </c>
      <c r="N776" s="6" t="str">
        <f t="shared" si="1"/>
        <v>Georgiou Kedrinou I, Ampelokipoi, Athens</v>
      </c>
      <c r="O776" s="6" t="str">
        <f t="array" ref="O776">INDEX('raw data'!A:A,B776+12,1)</f>
        <v>Available 10 Sep 2025</v>
      </c>
      <c r="P776" s="17">
        <v>45910</v>
      </c>
      <c r="Q776">
        <f>_xlfn.XLOOKUP(A776, locations!A:A, locations!F:F, "NULL")</f>
        <v>37.990735399999998</v>
      </c>
      <c r="R776">
        <f>_xlfn.XLOOKUP(A776, locations!A:A, locations!G:G, "Not found")</f>
        <v>23.756996600000001</v>
      </c>
    </row>
    <row r="777" spans="1:18" ht="13">
      <c r="A777" s="11" t="s">
        <v>4678</v>
      </c>
      <c r="B777" s="11">
        <f>MATCH(A777,'raw data'!A:A,0)</f>
        <v>1800</v>
      </c>
      <c r="C777" s="21">
        <f t="array" ref="C777">INDEX('raw data'!A:A,B777+8,1)</f>
        <v>900</v>
      </c>
      <c r="D777" s="7" t="str">
        <f t="array" ref="D777">INDEX('raw data'!A:A,B777+11,1)</f>
        <v>excl. utilities</v>
      </c>
      <c r="E777" s="7" t="str">
        <f t="array" ref="E777">INDEX('raw data'!A:A,B777-2,1)</f>
        <v>Didotou III,</v>
      </c>
      <c r="F777" s="6" t="str">
        <f t="array" ref="F777">INDEX('raw data'!A:A,B777-1,1)</f>
        <v>Kolonaki</v>
      </c>
      <c r="G777" s="6" t="str">
        <f t="array" ref="G777">INDEX('raw data'!A:A,B777+6,1)</f>
        <v>26 m²</v>
      </c>
      <c r="H777" s="25">
        <f ca="1">IFERROR(__xludf.DUMMYFUNCTION("split(G785,"" "")"),26)</f>
        <v>26</v>
      </c>
      <c r="I777" s="6" t="str">
        <f ca="1">IFERROR(__xludf.DUMMYFUNCTION("""COMPUTED_VALUE"""),"m²")</f>
        <v>m²</v>
      </c>
      <c r="J777" s="6">
        <f t="array" ref="J777">INDEX('raw data'!A:A,B777+4,1)</f>
        <v>1</v>
      </c>
      <c r="K777" s="25" t="str">
        <f t="array" ref="K777">INDEX('raw data'!A:A,B777+2,1)</f>
        <v>Jr. 1 bed</v>
      </c>
      <c r="L777" s="6" t="str">
        <f t="array" ref="L777">INDEX('raw data'!A:A,B777-1,1)</f>
        <v>Kolonaki</v>
      </c>
      <c r="M777" s="9">
        <f t="shared" ca="1" si="0"/>
        <v>34.615384615384613</v>
      </c>
      <c r="N777" s="6" t="str">
        <f t="shared" si="1"/>
        <v>Didotou III, Kolonaki, Athens</v>
      </c>
      <c r="O777" s="6" t="str">
        <f t="array" ref="O777">INDEX('raw data'!A:A,B777+12,1)</f>
        <v>Available 10 Nov 2024</v>
      </c>
      <c r="P777" s="17">
        <v>45606</v>
      </c>
      <c r="Q777">
        <f>_xlfn.XLOOKUP(A777, locations!A:A, locations!F:F, "NULL")</f>
        <v>37.982894600000002</v>
      </c>
      <c r="R777">
        <f>_xlfn.XLOOKUP(A777, locations!A:A, locations!G:G, "Not found")</f>
        <v>23.7370336</v>
      </c>
    </row>
    <row r="778" spans="1:18" ht="13">
      <c r="A778" s="11" t="s">
        <v>2067</v>
      </c>
      <c r="B778" s="11">
        <f>MATCH(A778,'raw data'!A:A,0)</f>
        <v>1817</v>
      </c>
      <c r="C778" s="21">
        <f t="array" ref="C778">INDEX('raw data'!A:A,B778+8,1)</f>
        <v>1050</v>
      </c>
      <c r="D778" s="7" t="str">
        <f t="array" ref="D778">INDEX('raw data'!A:A,B778+11,1)</f>
        <v>excl. utilities</v>
      </c>
      <c r="E778" s="7" t="str">
        <f t="array" ref="E778">INDEX('raw data'!A:A,B778-2,1)</f>
        <v>Aristoxenou,</v>
      </c>
      <c r="F778" s="6" t="str">
        <f t="array" ref="F778">INDEX('raw data'!A:A,B778-1,1)</f>
        <v>Pangrati</v>
      </c>
      <c r="G778" s="6" t="str">
        <f t="array" ref="G778">INDEX('raw data'!A:A,B778+6,1)</f>
        <v>80 m²</v>
      </c>
      <c r="H778" s="25">
        <f ca="1">IFERROR(__xludf.DUMMYFUNCTION("split(G786,"" "")"),80)</f>
        <v>80</v>
      </c>
      <c r="I778" s="6" t="str">
        <f ca="1">IFERROR(__xludf.DUMMYFUNCTION("""COMPUTED_VALUE"""),"m²")</f>
        <v>m²</v>
      </c>
      <c r="J778" s="6">
        <f t="array" ref="J778">INDEX('raw data'!A:A,B778+4,1)</f>
        <v>1</v>
      </c>
      <c r="K778" s="25">
        <f t="array" ref="K778">INDEX('raw data'!A:A,B778+2,1)</f>
        <v>2</v>
      </c>
      <c r="L778" s="6" t="str">
        <f t="array" ref="L778">INDEX('raw data'!A:A,B778-1,1)</f>
        <v>Pangrati</v>
      </c>
      <c r="M778" s="9">
        <f t="shared" ca="1" si="0"/>
        <v>13.125</v>
      </c>
      <c r="N778" s="6" t="str">
        <f t="shared" si="1"/>
        <v>Aristoxenou, Pangrati, Athens</v>
      </c>
      <c r="O778" s="6" t="str">
        <f t="array" ref="O778">INDEX('raw data'!A:A,B778+12,1)</f>
        <v>Available 10 Nov 2024</v>
      </c>
      <c r="P778" s="17">
        <v>45606</v>
      </c>
      <c r="Q778">
        <f>_xlfn.XLOOKUP(A778, locations!A:A, locations!F:F, "NULL")</f>
        <v>37.969095600000003</v>
      </c>
      <c r="R778">
        <f>_xlfn.XLOOKUP(A778, locations!A:A, locations!G:G, "Not found")</f>
        <v>23.744780800000001</v>
      </c>
    </row>
    <row r="779" spans="1:18" ht="13">
      <c r="A779" s="11" t="s">
        <v>2070</v>
      </c>
      <c r="B779" s="11">
        <f>MATCH(A779,'raw data'!A:A,0)</f>
        <v>1834</v>
      </c>
      <c r="C779" s="21">
        <f t="array" ref="C779">INDEX('raw data'!A:A,B779+8,1)</f>
        <v>1140</v>
      </c>
      <c r="D779" s="7" t="str">
        <f t="array" ref="D779">INDEX('raw data'!A:A,B779+11,1)</f>
        <v>excl. utilities</v>
      </c>
      <c r="E779" s="7" t="str">
        <f t="array" ref="E779">INDEX('raw data'!A:A,B779-2,1)</f>
        <v>Nikis V,</v>
      </c>
      <c r="F779" s="6" t="str">
        <f t="array" ref="F779">INDEX('raw data'!A:A,B779-1,1)</f>
        <v>Marousi</v>
      </c>
      <c r="G779" s="6" t="str">
        <f t="array" ref="G779">INDEX('raw data'!A:A,B779+6,1)</f>
        <v>80 m²</v>
      </c>
      <c r="H779" s="25">
        <f ca="1">IFERROR(__xludf.DUMMYFUNCTION("split(G787,"" "")"),80)</f>
        <v>80</v>
      </c>
      <c r="I779" s="6" t="str">
        <f ca="1">IFERROR(__xludf.DUMMYFUNCTION("""COMPUTED_VALUE"""),"m²")</f>
        <v>m²</v>
      </c>
      <c r="J779" s="6">
        <f t="array" ref="J779">INDEX('raw data'!A:A,B779+4,1)</f>
        <v>1</v>
      </c>
      <c r="K779" s="25">
        <f t="array" ref="K779">INDEX('raw data'!A:A,B779+2,1)</f>
        <v>2</v>
      </c>
      <c r="L779" s="6" t="str">
        <f t="array" ref="L779">INDEX('raw data'!A:A,B779-1,1)</f>
        <v>Marousi</v>
      </c>
      <c r="M779" s="9">
        <f t="shared" ca="1" si="0"/>
        <v>14.25</v>
      </c>
      <c r="N779" s="6" t="str">
        <f t="shared" si="1"/>
        <v>Nikis V, Marousi, Athens</v>
      </c>
      <c r="O779" s="6" t="str">
        <f t="array" ref="O779">INDEX('raw data'!A:A,B779+12,1)</f>
        <v>Available 10 Nov 2024</v>
      </c>
      <c r="P779" s="17">
        <v>45606</v>
      </c>
      <c r="Q779">
        <f>_xlfn.XLOOKUP(A779, locations!A:A, locations!F:F, "NULL")</f>
        <v>38.046310099999999</v>
      </c>
      <c r="R779">
        <f>_xlfn.XLOOKUP(A779, locations!A:A, locations!G:G, "Not found")</f>
        <v>23.8074163</v>
      </c>
    </row>
    <row r="780" spans="1:18" ht="13">
      <c r="A780" s="11" t="s">
        <v>3839</v>
      </c>
      <c r="B780" s="11">
        <f>MATCH(A780,'raw data'!A:A,0)</f>
        <v>1867</v>
      </c>
      <c r="C780" s="21">
        <f t="array" ref="C780">INDEX('raw data'!A:A,B780+8,1)</f>
        <v>1990</v>
      </c>
      <c r="D780" s="7" t="str">
        <f t="array" ref="D780">INDEX('raw data'!A:A,B780+11,1)</f>
        <v>excl. utilities</v>
      </c>
      <c r="E780" s="7" t="str">
        <f t="array" ref="E780">INDEX('raw data'!A:A,B780-2,1)</f>
        <v>Anapiron Polemou III,</v>
      </c>
      <c r="F780" s="6" t="str">
        <f t="array" ref="F780">INDEX('raw data'!A:A,B780-1,1)</f>
        <v>Kolonaki</v>
      </c>
      <c r="G780" s="6" t="str">
        <f t="array" ref="G780">INDEX('raw data'!A:A,B780+6,1)</f>
        <v>135 m²</v>
      </c>
      <c r="H780" s="25">
        <f ca="1">IFERROR(__xludf.DUMMYFUNCTION("split(G788,"" "")"),135)</f>
        <v>135</v>
      </c>
      <c r="I780" s="6" t="str">
        <f ca="1">IFERROR(__xludf.DUMMYFUNCTION("""COMPUTED_VALUE"""),"m²")</f>
        <v>m²</v>
      </c>
      <c r="J780" s="6" t="str">
        <f t="array" ref="J780">INDEX('raw data'!A:A,B780+4,1)</f>
        <v>1, 1 WC</v>
      </c>
      <c r="K780" s="25">
        <f t="array" ref="K780">INDEX('raw data'!A:A,B780+2,1)</f>
        <v>3</v>
      </c>
      <c r="L780" s="6" t="str">
        <f t="array" ref="L780">INDEX('raw data'!A:A,B780-1,1)</f>
        <v>Kolonaki</v>
      </c>
      <c r="M780" s="9">
        <f t="shared" ca="1" si="0"/>
        <v>14.74074074074074</v>
      </c>
      <c r="N780" s="6" t="str">
        <f t="shared" si="1"/>
        <v>Anapiron Polemou III, Kolonaki, Athens</v>
      </c>
      <c r="O780" s="6" t="str">
        <f t="array" ref="O780">INDEX('raw data'!A:A,B780+12,1)</f>
        <v>Available 10 Nov 2024</v>
      </c>
      <c r="P780" s="17">
        <v>45606</v>
      </c>
      <c r="Q780">
        <f>_xlfn.XLOOKUP(A780, locations!A:A, locations!F:F, "NULL")</f>
        <v>37.980036300000002</v>
      </c>
      <c r="R780">
        <f>_xlfn.XLOOKUP(A780, locations!A:A, locations!G:G, "Not found")</f>
        <v>23.748914899999999</v>
      </c>
    </row>
    <row r="781" spans="1:18" ht="13">
      <c r="A781" s="11" t="s">
        <v>539</v>
      </c>
      <c r="B781" s="11">
        <f>MATCH(A781,'raw data'!A:A,0)</f>
        <v>15866</v>
      </c>
      <c r="C781" s="21">
        <f t="array" ref="C781">INDEX('raw data'!A:A,B781+8,1)</f>
        <v>970</v>
      </c>
      <c r="D781" s="7" t="str">
        <f t="array" ref="D781">INDEX('raw data'!A:A,B781+11,1)</f>
        <v>excl. utilities</v>
      </c>
      <c r="E781" s="7" t="str">
        <f t="array" ref="E781">INDEX('raw data'!A:A,B781-2,1)</f>
        <v>Korai,</v>
      </c>
      <c r="F781" s="6" t="str">
        <f t="array" ref="F781">INDEX('raw data'!A:A,B781-1,1)</f>
        <v>Chalandri</v>
      </c>
      <c r="G781" s="6" t="str">
        <f t="array" ref="G781">INDEX('raw data'!A:A,B781+6,1)</f>
        <v>60 m²</v>
      </c>
      <c r="H781" s="25">
        <f ca="1">IFERROR(__xludf.DUMMYFUNCTION("split(G789,"" "")"),60)</f>
        <v>60</v>
      </c>
      <c r="I781" s="6" t="str">
        <f ca="1">IFERROR(__xludf.DUMMYFUNCTION("""COMPUTED_VALUE"""),"m²")</f>
        <v>m²</v>
      </c>
      <c r="J781" s="6">
        <f t="array" ref="J781">INDEX('raw data'!A:A,B781+4,1)</f>
        <v>1</v>
      </c>
      <c r="K781" s="25">
        <f t="array" ref="K781">INDEX('raw data'!A:A,B781+2,1)</f>
        <v>1</v>
      </c>
      <c r="L781" s="6" t="str">
        <f t="array" ref="L781">INDEX('raw data'!A:A,B781-1,1)</f>
        <v>Chalandri</v>
      </c>
      <c r="M781" s="9">
        <f t="shared" ca="1" si="0"/>
        <v>16.166666666666668</v>
      </c>
      <c r="N781" s="6" t="str">
        <f t="shared" si="1"/>
        <v>Korai, Chalandri, Athens</v>
      </c>
      <c r="O781" s="6" t="str">
        <f t="array" ref="O781">INDEX('raw data'!A:A,B781+12,1)</f>
        <v>Available 10 Jun 2025</v>
      </c>
      <c r="P781" s="17">
        <v>45818</v>
      </c>
      <c r="Q781">
        <f>_xlfn.XLOOKUP(A781, locations!A:A, locations!F:F, "NULL")</f>
        <v>38.021421400000001</v>
      </c>
      <c r="R781">
        <f>_xlfn.XLOOKUP(A781, locations!A:A, locations!G:G, "Not found")</f>
        <v>23.798767900000001</v>
      </c>
    </row>
    <row r="782" spans="1:18" ht="13">
      <c r="A782" s="11" t="s">
        <v>2073</v>
      </c>
      <c r="B782" s="11">
        <f>MATCH(A782,'raw data'!A:A,0)</f>
        <v>15883</v>
      </c>
      <c r="C782" s="21">
        <f t="array" ref="C782">INDEX('raw data'!A:A,B782+8,1)</f>
        <v>1380</v>
      </c>
      <c r="D782" s="7" t="str">
        <f t="array" ref="D782">INDEX('raw data'!A:A,B782+11,1)</f>
        <v>excl. utilities</v>
      </c>
      <c r="E782" s="7" t="str">
        <f t="array" ref="E782">INDEX('raw data'!A:A,B782-2,1)</f>
        <v>Plateon II,</v>
      </c>
      <c r="F782" s="6" t="str">
        <f t="array" ref="F782">INDEX('raw data'!A:A,B782-1,1)</f>
        <v>Vrilissia</v>
      </c>
      <c r="G782" s="6" t="str">
        <f t="array" ref="G782">INDEX('raw data'!A:A,B782+6,1)</f>
        <v>100 m²</v>
      </c>
      <c r="H782" s="25">
        <f ca="1">IFERROR(__xludf.DUMMYFUNCTION("split(G790,"" "")"),100)</f>
        <v>100</v>
      </c>
      <c r="I782" s="6" t="str">
        <f ca="1">IFERROR(__xludf.DUMMYFUNCTION("""COMPUTED_VALUE"""),"m²")</f>
        <v>m²</v>
      </c>
      <c r="J782" s="6" t="str">
        <f t="array" ref="J782">INDEX('raw data'!A:A,B782+4,1)</f>
        <v>1, 1 WC</v>
      </c>
      <c r="K782" s="25">
        <f t="array" ref="K782">INDEX('raw data'!A:A,B782+2,1)</f>
        <v>2</v>
      </c>
      <c r="L782" s="6" t="str">
        <f t="array" ref="L782">INDEX('raw data'!A:A,B782-1,1)</f>
        <v>Vrilissia</v>
      </c>
      <c r="M782" s="9">
        <f t="shared" ca="1" si="0"/>
        <v>13.8</v>
      </c>
      <c r="N782" s="6" t="str">
        <f t="shared" si="1"/>
        <v>Plateon II, Vrilissia, Athens</v>
      </c>
      <c r="O782" s="6" t="str">
        <f t="array" ref="O782">INDEX('raw data'!A:A,B782+12,1)</f>
        <v>Available 10 Jun 2025</v>
      </c>
      <c r="P782" s="17">
        <v>45818</v>
      </c>
      <c r="Q782">
        <f>_xlfn.XLOOKUP(A782, locations!A:A, locations!F:F, "NULL")</f>
        <v>38.033954700000002</v>
      </c>
      <c r="R782">
        <f>_xlfn.XLOOKUP(A782, locations!A:A, locations!G:G, "Not found")</f>
        <v>23.8330552</v>
      </c>
    </row>
    <row r="783" spans="1:18" ht="13">
      <c r="A783" s="11" t="s">
        <v>2076</v>
      </c>
      <c r="B783" s="11">
        <f>MATCH(A783,'raw data'!A:A,0)</f>
        <v>7002</v>
      </c>
      <c r="C783" s="21">
        <f t="array" ref="C783">INDEX('raw data'!A:A,B783+8,1)</f>
        <v>1000</v>
      </c>
      <c r="D783" s="7" t="str">
        <f t="array" ref="D783">INDEX('raw data'!A:A,B783+11,1)</f>
        <v>excl. utilities</v>
      </c>
      <c r="E783" s="7" t="str">
        <f t="array" ref="E783">INDEX('raw data'!A:A,B783-2,1)</f>
        <v>Pirri,</v>
      </c>
      <c r="F783" s="6" t="str">
        <f t="array" ref="F783">INDEX('raw data'!A:A,B783-1,1)</f>
        <v>Vasilissis Sofias Avenue</v>
      </c>
      <c r="G783" s="6" t="str">
        <f t="array" ref="G783">INDEX('raw data'!A:A,B783+6,1)</f>
        <v>85 m²</v>
      </c>
      <c r="H783" s="25">
        <f ca="1">IFERROR(__xludf.DUMMYFUNCTION("split(G791,"" "")"),85)</f>
        <v>85</v>
      </c>
      <c r="I783" s="6" t="str">
        <f ca="1">IFERROR(__xludf.DUMMYFUNCTION("""COMPUTED_VALUE"""),"m²")</f>
        <v>m²</v>
      </c>
      <c r="J783" s="6">
        <f t="array" ref="J783">INDEX('raw data'!A:A,B783+4,1)</f>
        <v>1</v>
      </c>
      <c r="K783" s="25">
        <f t="array" ref="K783">INDEX('raw data'!A:A,B783+2,1)</f>
        <v>2</v>
      </c>
      <c r="L783" s="6" t="str">
        <f t="array" ref="L783">INDEX('raw data'!A:A,B783-1,1)</f>
        <v>Vasilissis Sofias Avenue</v>
      </c>
      <c r="M783" s="9">
        <f t="shared" ca="1" si="0"/>
        <v>11.764705882352942</v>
      </c>
      <c r="N783" s="6" t="str">
        <f t="shared" si="1"/>
        <v>Pirri, Vasilissis Sofias Avenue, Athens</v>
      </c>
      <c r="O783" s="6" t="str">
        <f t="array" ref="O783">INDEX('raw data'!A:A,B783+12,1)</f>
        <v>Available 10 Jan 2025</v>
      </c>
      <c r="P783" s="17">
        <v>45667</v>
      </c>
      <c r="Q783">
        <f>_xlfn.XLOOKUP(A783, locations!A:A, locations!F:F, "NULL")</f>
        <v>37.975368799999998</v>
      </c>
      <c r="R783">
        <f>_xlfn.XLOOKUP(A783, locations!A:A, locations!G:G, "Not found")</f>
        <v>23.742497499999999</v>
      </c>
    </row>
    <row r="784" spans="1:18" ht="13">
      <c r="A784" s="11" t="s">
        <v>2079</v>
      </c>
      <c r="B784" s="11">
        <f>MATCH(A784,'raw data'!A:A,0)</f>
        <v>7019</v>
      </c>
      <c r="C784" s="21">
        <f t="array" ref="C784">INDEX('raw data'!A:A,B784+8,1)</f>
        <v>1010</v>
      </c>
      <c r="D784" s="7" t="str">
        <f t="array" ref="D784">INDEX('raw data'!A:A,B784+11,1)</f>
        <v>excl. utilities</v>
      </c>
      <c r="E784" s="7" t="str">
        <f t="array" ref="E784">INDEX('raw data'!A:A,B784-2,1)</f>
        <v>Griveon,</v>
      </c>
      <c r="F784" s="6" t="str">
        <f t="array" ref="F784">INDEX('raw data'!A:A,B784-1,1)</f>
        <v>Kolonaki</v>
      </c>
      <c r="G784" s="6" t="str">
        <f t="array" ref="G784">INDEX('raw data'!A:A,B784+6,1)</f>
        <v>70 m²</v>
      </c>
      <c r="H784" s="25">
        <f ca="1">IFERROR(__xludf.DUMMYFUNCTION("split(G792,"" "")"),70)</f>
        <v>70</v>
      </c>
      <c r="I784" s="6" t="str">
        <f ca="1">IFERROR(__xludf.DUMMYFUNCTION("""COMPUTED_VALUE"""),"m²")</f>
        <v>m²</v>
      </c>
      <c r="J784" s="6">
        <f t="array" ref="J784">INDEX('raw data'!A:A,B784+4,1)</f>
        <v>1</v>
      </c>
      <c r="K784" s="25">
        <f t="array" ref="K784">INDEX('raw data'!A:A,B784+2,1)</f>
        <v>2</v>
      </c>
      <c r="L784" s="6" t="str">
        <f t="array" ref="L784">INDEX('raw data'!A:A,B784-1,1)</f>
        <v>Kolonaki</v>
      </c>
      <c r="M784" s="9">
        <f t="shared" ca="1" si="0"/>
        <v>14.428571428571429</v>
      </c>
      <c r="N784" s="6" t="str">
        <f t="shared" si="1"/>
        <v>Griveon, Kolonaki, Athens</v>
      </c>
      <c r="O784" s="6" t="str">
        <f t="array" ref="O784">INDEX('raw data'!A:A,B784+12,1)</f>
        <v>Available 10 Jan 2025</v>
      </c>
      <c r="P784" s="17">
        <v>45667</v>
      </c>
      <c r="Q784">
        <f>_xlfn.XLOOKUP(A784, locations!A:A, locations!F:F, "NULL")</f>
        <v>37.982127300000002</v>
      </c>
      <c r="R784">
        <f>_xlfn.XLOOKUP(A784, locations!A:A, locations!G:G, "Not found")</f>
        <v>23.7368059</v>
      </c>
    </row>
    <row r="785" spans="1:18" ht="13">
      <c r="A785" s="11" t="s">
        <v>542</v>
      </c>
      <c r="B785" s="11">
        <f>MATCH(A785,'raw data'!A:A,0)</f>
        <v>3741</v>
      </c>
      <c r="C785" s="21">
        <f t="array" ref="C785">INDEX('raw data'!A:A,B785+8,1)</f>
        <v>830</v>
      </c>
      <c r="D785" s="7" t="str">
        <f t="array" ref="D785">INDEX('raw data'!A:A,B785+11,1)</f>
        <v>excl. utilities</v>
      </c>
      <c r="E785" s="7" t="str">
        <f t="array" ref="E785">INDEX('raw data'!A:A,B785-2,1)</f>
        <v>Melission II,</v>
      </c>
      <c r="F785" s="6" t="str">
        <f t="array" ref="F785">INDEX('raw data'!A:A,B785-1,1)</f>
        <v>Marousi</v>
      </c>
      <c r="G785" s="6" t="str">
        <f t="array" ref="G785">INDEX('raw data'!A:A,B785+6,1)</f>
        <v>50 m²</v>
      </c>
      <c r="H785" s="25">
        <f ca="1">IFERROR(__xludf.DUMMYFUNCTION("split(G793,"" "")"),50)</f>
        <v>50</v>
      </c>
      <c r="I785" s="6" t="str">
        <f ca="1">IFERROR(__xludf.DUMMYFUNCTION("""COMPUTED_VALUE"""),"m²")</f>
        <v>m²</v>
      </c>
      <c r="J785" s="6">
        <f t="array" ref="J785">INDEX('raw data'!A:A,B785+4,1)</f>
        <v>1</v>
      </c>
      <c r="K785" s="25">
        <f t="array" ref="K785">INDEX('raw data'!A:A,B785+2,1)</f>
        <v>1</v>
      </c>
      <c r="L785" s="6" t="str">
        <f t="array" ref="L785">INDEX('raw data'!A:A,B785-1,1)</f>
        <v>Marousi</v>
      </c>
      <c r="M785" s="9">
        <f t="shared" ca="1" si="0"/>
        <v>16.600000000000001</v>
      </c>
      <c r="N785" s="6" t="str">
        <f t="shared" si="1"/>
        <v>Melission II, Marousi, Athens</v>
      </c>
      <c r="O785" s="6" t="str">
        <f t="array" ref="O785">INDEX('raw data'!A:A,B785+12,1)</f>
        <v>Available 10 Dec 2024</v>
      </c>
      <c r="P785" s="17">
        <v>45636</v>
      </c>
      <c r="Q785">
        <f>_xlfn.XLOOKUP(A785, locations!A:A, locations!F:F, "NULL")</f>
        <v>38.050685700000002</v>
      </c>
      <c r="R785">
        <f>_xlfn.XLOOKUP(A785, locations!A:A, locations!G:G, "Not found")</f>
        <v>23.819553299999999</v>
      </c>
    </row>
    <row r="786" spans="1:18" ht="13">
      <c r="A786" s="11" t="s">
        <v>2082</v>
      </c>
      <c r="B786" s="11">
        <f>MATCH(A786,'raw data'!A:A,0)</f>
        <v>3758</v>
      </c>
      <c r="C786" s="21">
        <f t="array" ref="C786">INDEX('raw data'!A:A,B786+8,1)</f>
        <v>1130</v>
      </c>
      <c r="D786" s="7" t="str">
        <f t="array" ref="D786">INDEX('raw data'!A:A,B786+11,1)</f>
        <v>excl. utilities</v>
      </c>
      <c r="E786" s="7" t="str">
        <f t="array" ref="E786">INDEX('raw data'!A:A,B786-2,1)</f>
        <v>Korinthias II,</v>
      </c>
      <c r="F786" s="6" t="str">
        <f t="array" ref="F786">INDEX('raw data'!A:A,B786-1,1)</f>
        <v>Ampelokipoi</v>
      </c>
      <c r="G786" s="6" t="str">
        <f t="array" ref="G786">INDEX('raw data'!A:A,B786+6,1)</f>
        <v>90 m²</v>
      </c>
      <c r="H786" s="25">
        <f ca="1">IFERROR(__xludf.DUMMYFUNCTION("split(G794,"" "")"),90)</f>
        <v>90</v>
      </c>
      <c r="I786" s="6" t="str">
        <f ca="1">IFERROR(__xludf.DUMMYFUNCTION("""COMPUTED_VALUE"""),"m²")</f>
        <v>m²</v>
      </c>
      <c r="J786" s="6" t="str">
        <f t="array" ref="J786">INDEX('raw data'!A:A,B786+4,1)</f>
        <v>1, 1 WC</v>
      </c>
      <c r="K786" s="25">
        <f t="array" ref="K786">INDEX('raw data'!A:A,B786+2,1)</f>
        <v>2</v>
      </c>
      <c r="L786" s="6" t="str">
        <f t="array" ref="L786">INDEX('raw data'!A:A,B786-1,1)</f>
        <v>Ampelokipoi</v>
      </c>
      <c r="M786" s="9">
        <f t="shared" ca="1" si="0"/>
        <v>12.555555555555555</v>
      </c>
      <c r="N786" s="6" t="str">
        <f t="shared" si="1"/>
        <v>Korinthias II, Ampelokipoi, Athens</v>
      </c>
      <c r="O786" s="6" t="str">
        <f t="array" ref="O786">INDEX('raw data'!A:A,B786+12,1)</f>
        <v>Available 10 Dec 2024</v>
      </c>
      <c r="P786" s="17">
        <v>45636</v>
      </c>
      <c r="Q786">
        <f>_xlfn.XLOOKUP(A786, locations!A:A, locations!F:F, "NULL")</f>
        <v>37.987420499999999</v>
      </c>
      <c r="R786">
        <f>_xlfn.XLOOKUP(A786, locations!A:A, locations!G:G, "Not found")</f>
        <v>23.7659418</v>
      </c>
    </row>
    <row r="787" spans="1:18" ht="13">
      <c r="A787" s="11" t="s">
        <v>2085</v>
      </c>
      <c r="B787" s="11">
        <f>MATCH(A787,'raw data'!A:A,0)</f>
        <v>19058</v>
      </c>
      <c r="C787" s="21">
        <f t="array" ref="C787">INDEX('raw data'!A:A,B787+8,1)</f>
        <v>1380</v>
      </c>
      <c r="D787" s="7" t="str">
        <f t="array" ref="D787">INDEX('raw data'!A:A,B787+11,1)</f>
        <v>excl. utilities</v>
      </c>
      <c r="E787" s="7" t="str">
        <f t="array" ref="E787">INDEX('raw data'!A:A,B787-2,1)</f>
        <v>Megistis III,</v>
      </c>
      <c r="F787" s="6" t="str">
        <f t="array" ref="F787">INDEX('raw data'!A:A,B787-1,1)</f>
        <v>Alimos</v>
      </c>
      <c r="G787" s="6" t="str">
        <f t="array" ref="G787">INDEX('raw data'!A:A,B787+6,1)</f>
        <v>90 m²</v>
      </c>
      <c r="H787" s="25">
        <f ca="1">IFERROR(__xludf.DUMMYFUNCTION("split(G795,"" "")"),90)</f>
        <v>90</v>
      </c>
      <c r="I787" s="6" t="str">
        <f ca="1">IFERROR(__xludf.DUMMYFUNCTION("""COMPUTED_VALUE"""),"m²")</f>
        <v>m²</v>
      </c>
      <c r="J787" s="6" t="str">
        <f t="array" ref="J787">INDEX('raw data'!A:A,B787+4,1)</f>
        <v>1, 1 WC</v>
      </c>
      <c r="K787" s="25">
        <f t="array" ref="K787">INDEX('raw data'!A:A,B787+2,1)</f>
        <v>2</v>
      </c>
      <c r="L787" s="6" t="str">
        <f t="array" ref="L787">INDEX('raw data'!A:A,B787-1,1)</f>
        <v>Alimos</v>
      </c>
      <c r="M787" s="9">
        <f t="shared" ca="1" si="0"/>
        <v>15.333333333333334</v>
      </c>
      <c r="N787" s="6" t="str">
        <f t="shared" si="1"/>
        <v>Megistis III, Alimos, Athens</v>
      </c>
      <c r="O787" s="6" t="str">
        <f t="array" ref="O787">INDEX('raw data'!A:A,B787+12,1)</f>
        <v>Available 10 Aug 2025</v>
      </c>
      <c r="P787" s="17">
        <v>45879</v>
      </c>
      <c r="Q787">
        <f>_xlfn.XLOOKUP(A787, locations!A:A, locations!F:F, "NULL")</f>
        <v>37.913685200000003</v>
      </c>
      <c r="R787">
        <f>_xlfn.XLOOKUP(A787, locations!A:A, locations!G:G, "Not found")</f>
        <v>23.717784000000002</v>
      </c>
    </row>
    <row r="788" spans="1:18" ht="13">
      <c r="A788" s="11" t="s">
        <v>545</v>
      </c>
      <c r="B788" s="11">
        <f>MATCH(A788,'raw data'!A:A,0)</f>
        <v>12727</v>
      </c>
      <c r="C788" s="21">
        <f t="array" ref="C788">INDEX('raw data'!A:A,B788+8,1)</f>
        <v>800</v>
      </c>
      <c r="D788" s="7" t="str">
        <f t="array" ref="D788">INDEX('raw data'!A:A,B788+11,1)</f>
        <v>excl. utilities</v>
      </c>
      <c r="E788" s="7" t="str">
        <f t="array" ref="E788">INDEX('raw data'!A:A,B788-2,1)</f>
        <v>Trifillias III,</v>
      </c>
      <c r="F788" s="6" t="str">
        <f t="array" ref="F788">INDEX('raw data'!A:A,B788-1,1)</f>
        <v>Ampelokipoi</v>
      </c>
      <c r="G788" s="6" t="str">
        <f t="array" ref="G788">INDEX('raw data'!A:A,B788+6,1)</f>
        <v>57 m²</v>
      </c>
      <c r="H788" s="25">
        <f ca="1">IFERROR(__xludf.DUMMYFUNCTION("split(G796,"" "")"),57)</f>
        <v>57</v>
      </c>
      <c r="I788" s="6" t="str">
        <f ca="1">IFERROR(__xludf.DUMMYFUNCTION("""COMPUTED_VALUE"""),"m²")</f>
        <v>m²</v>
      </c>
      <c r="J788" s="6">
        <f t="array" ref="J788">INDEX('raw data'!A:A,B788+4,1)</f>
        <v>1</v>
      </c>
      <c r="K788" s="25">
        <f t="array" ref="K788">INDEX('raw data'!A:A,B788+2,1)</f>
        <v>1</v>
      </c>
      <c r="L788" s="6" t="str">
        <f t="array" ref="L788">INDEX('raw data'!A:A,B788-1,1)</f>
        <v>Ampelokipoi</v>
      </c>
      <c r="M788" s="9">
        <f t="shared" ca="1" si="0"/>
        <v>14.035087719298245</v>
      </c>
      <c r="N788" s="6" t="str">
        <f t="shared" si="1"/>
        <v>Trifillias III, Ampelokipoi, Athens</v>
      </c>
      <c r="O788" s="6" t="str">
        <f t="array" ref="O788">INDEX('raw data'!A:A,B788+12,1)</f>
        <v>Available 10 Apr 2025</v>
      </c>
      <c r="P788" s="17">
        <v>45757</v>
      </c>
      <c r="Q788">
        <f>_xlfn.XLOOKUP(A788, locations!A:A, locations!F:F, "NULL")</f>
        <v>37.994062200000002</v>
      </c>
      <c r="R788">
        <f>_xlfn.XLOOKUP(A788, locations!A:A, locations!G:G, "Not found")</f>
        <v>23.761013899999998</v>
      </c>
    </row>
    <row r="789" spans="1:18" ht="13">
      <c r="A789" s="11" t="s">
        <v>2088</v>
      </c>
      <c r="B789" s="11">
        <f>MATCH(A789,'raw data'!A:A,0)</f>
        <v>12744</v>
      </c>
      <c r="C789" s="21">
        <f t="array" ref="C789">INDEX('raw data'!A:A,B789+8,1)</f>
        <v>870</v>
      </c>
      <c r="D789" s="7" t="str">
        <f t="array" ref="D789">INDEX('raw data'!A:A,B789+11,1)</f>
        <v>excl. utilities</v>
      </c>
      <c r="E789" s="7" t="str">
        <f t="array" ref="E789">INDEX('raw data'!A:A,B789-2,1)</f>
        <v>Frinis II,</v>
      </c>
      <c r="F789" s="6" t="str">
        <f t="array" ref="F789">INDEX('raw data'!A:A,B789-1,1)</f>
        <v>Pangrati</v>
      </c>
      <c r="G789" s="6" t="str">
        <f t="array" ref="G789">INDEX('raw data'!A:A,B789+6,1)</f>
        <v>55 m²</v>
      </c>
      <c r="H789" s="25">
        <f ca="1">IFERROR(__xludf.DUMMYFUNCTION("split(G797,"" "")"),55)</f>
        <v>55</v>
      </c>
      <c r="I789" s="6" t="str">
        <f ca="1">IFERROR(__xludf.DUMMYFUNCTION("""COMPUTED_VALUE"""),"m²")</f>
        <v>m²</v>
      </c>
      <c r="J789" s="6">
        <f t="array" ref="J789">INDEX('raw data'!A:A,B789+4,1)</f>
        <v>1</v>
      </c>
      <c r="K789" s="25">
        <f t="array" ref="K789">INDEX('raw data'!A:A,B789+2,1)</f>
        <v>2</v>
      </c>
      <c r="L789" s="6" t="str">
        <f t="array" ref="L789">INDEX('raw data'!A:A,B789-1,1)</f>
        <v>Pangrati</v>
      </c>
      <c r="M789" s="9">
        <f t="shared" ca="1" si="0"/>
        <v>15.818181818181818</v>
      </c>
      <c r="N789" s="6" t="str">
        <f t="shared" si="1"/>
        <v>Frinis II, Pangrati, Athens</v>
      </c>
      <c r="O789" s="6" t="str">
        <f t="array" ref="O789">INDEX('raw data'!A:A,B789+12,1)</f>
        <v>Available 10 Apr 2025</v>
      </c>
      <c r="P789" s="17">
        <v>45757</v>
      </c>
      <c r="Q789">
        <f>_xlfn.XLOOKUP(A789, locations!A:A, locations!F:F, "NULL")</f>
        <v>37.965688900000004</v>
      </c>
      <c r="R789">
        <f>_xlfn.XLOOKUP(A789, locations!A:A, locations!G:G, "Not found")</f>
        <v>23.748815400000002</v>
      </c>
    </row>
    <row r="790" spans="1:18" ht="13">
      <c r="A790" s="11" t="s">
        <v>3842</v>
      </c>
      <c r="B790" s="11">
        <f>MATCH(A790,'raw data'!A:A,0)</f>
        <v>12761</v>
      </c>
      <c r="C790" s="21">
        <f t="array" ref="C790">INDEX('raw data'!A:A,B790+8,1)</f>
        <v>1910</v>
      </c>
      <c r="D790" s="7" t="str">
        <f t="array" ref="D790">INDEX('raw data'!A:A,B790+11,1)</f>
        <v>excl. utilities</v>
      </c>
      <c r="E790" s="7" t="str">
        <f t="array" ref="E790">INDEX('raw data'!A:A,B790-2,1)</f>
        <v>Skiathou II,</v>
      </c>
      <c r="F790" s="6" t="str">
        <f t="array" ref="F790">INDEX('raw data'!A:A,B790-1,1)</f>
        <v>Melissia</v>
      </c>
      <c r="G790" s="6" t="str">
        <f t="array" ref="G790">INDEX('raw data'!A:A,B790+6,1)</f>
        <v>110 m²</v>
      </c>
      <c r="H790" s="25">
        <f ca="1">IFERROR(__xludf.DUMMYFUNCTION("split(G798,"" "")"),110)</f>
        <v>110</v>
      </c>
      <c r="I790" s="6" t="str">
        <f ca="1">IFERROR(__xludf.DUMMYFUNCTION("""COMPUTED_VALUE"""),"m²")</f>
        <v>m²</v>
      </c>
      <c r="J790" s="6">
        <f t="array" ref="J790">INDEX('raw data'!A:A,B790+4,1)</f>
        <v>2</v>
      </c>
      <c r="K790" s="25">
        <f t="array" ref="K790">INDEX('raw data'!A:A,B790+2,1)</f>
        <v>3</v>
      </c>
      <c r="L790" s="6" t="str">
        <f t="array" ref="L790">INDEX('raw data'!A:A,B790-1,1)</f>
        <v>Melissia</v>
      </c>
      <c r="M790" s="9">
        <f t="shared" ca="1" si="0"/>
        <v>17.363636363636363</v>
      </c>
      <c r="N790" s="6" t="str">
        <f t="shared" si="1"/>
        <v>Skiathou II, Melissia, Athens</v>
      </c>
      <c r="O790" s="6" t="str">
        <f t="array" ref="O790">INDEX('raw data'!A:A,B790+12,1)</f>
        <v>Available 10 Apr 2025</v>
      </c>
      <c r="P790" s="17">
        <v>45757</v>
      </c>
      <c r="Q790">
        <f>_xlfn.XLOOKUP(A790, locations!A:A, locations!F:F, "NULL")</f>
        <v>38.0479956</v>
      </c>
      <c r="R790">
        <f>_xlfn.XLOOKUP(A790, locations!A:A, locations!G:G, "Not found")</f>
        <v>23.832300799999999</v>
      </c>
    </row>
    <row r="791" spans="1:18" ht="13">
      <c r="A791" s="11" t="s">
        <v>3845</v>
      </c>
      <c r="B791" s="11">
        <f>MATCH(A791,'raw data'!A:A,0)</f>
        <v>20003</v>
      </c>
      <c r="C791" s="21">
        <f t="array" ref="C791">INDEX('raw data'!A:A,B791+8,1)</f>
        <v>1570</v>
      </c>
      <c r="D791" s="7" t="str">
        <f t="array" ref="D791">INDEX('raw data'!A:A,B791+11,1)</f>
        <v>excl. utilities</v>
      </c>
      <c r="E791" s="7" t="str">
        <f t="array" ref="E791">INDEX('raw data'!A:A,B791-2,1)</f>
        <v>Parthenonos V,</v>
      </c>
      <c r="F791" s="6" t="str">
        <f t="array" ref="F791">INDEX('raw data'!A:A,B791-1,1)</f>
        <v>Palaio Faliro</v>
      </c>
      <c r="G791" s="6" t="str">
        <f t="array" ref="G791">INDEX('raw data'!A:A,B791+6,1)</f>
        <v>100 m²</v>
      </c>
      <c r="H791" s="25">
        <f ca="1">IFERROR(__xludf.DUMMYFUNCTION("split(G799,"" "")"),100)</f>
        <v>100</v>
      </c>
      <c r="I791" s="6" t="str">
        <f ca="1">IFERROR(__xludf.DUMMYFUNCTION("""COMPUTED_VALUE"""),"m²")</f>
        <v>m²</v>
      </c>
      <c r="J791" s="6">
        <f t="array" ref="J791">INDEX('raw data'!A:A,B791+4,1)</f>
        <v>2</v>
      </c>
      <c r="K791" s="25">
        <f t="array" ref="K791">INDEX('raw data'!A:A,B791+2,1)</f>
        <v>3</v>
      </c>
      <c r="L791" s="6" t="str">
        <f t="array" ref="L791">INDEX('raw data'!A:A,B791-1,1)</f>
        <v>Palaio Faliro</v>
      </c>
      <c r="M791" s="9">
        <f t="shared" ca="1" si="0"/>
        <v>15.7</v>
      </c>
      <c r="N791" s="6" t="str">
        <f t="shared" si="1"/>
        <v>Parthenonos V, Palaio Faliro, Athens</v>
      </c>
      <c r="O791" s="6" t="str">
        <f t="array" ref="O791">INDEX('raw data'!A:A,B791+12,1)</f>
        <v>Available 09 Sep 2025</v>
      </c>
      <c r="P791" s="17">
        <v>45909</v>
      </c>
      <c r="Q791">
        <f>_xlfn.XLOOKUP(A791, locations!A:A, locations!F:F, "NULL")</f>
        <v>37.926152899999998</v>
      </c>
      <c r="R791">
        <f>_xlfn.XLOOKUP(A791, locations!A:A, locations!G:G, "Not found")</f>
        <v>23.699080200000001</v>
      </c>
    </row>
    <row r="792" spans="1:18" ht="13">
      <c r="A792" s="11" t="s">
        <v>548</v>
      </c>
      <c r="B792" s="11">
        <f>MATCH(A792,'raw data'!A:A,0)</f>
        <v>20645</v>
      </c>
      <c r="C792" s="21">
        <f t="array" ref="C792">INDEX('raw data'!A:A,B792+8,1)</f>
        <v>830</v>
      </c>
      <c r="D792" s="7" t="str">
        <f t="array" ref="D792">INDEX('raw data'!A:A,B792+11,1)</f>
        <v>excl. utilities</v>
      </c>
      <c r="E792" s="7" t="str">
        <f t="array" ref="E792">INDEX('raw data'!A:A,B792-2,1)</f>
        <v>Alios I,</v>
      </c>
      <c r="F792" s="6" t="str">
        <f t="array" ref="F792">INDEX('raw data'!A:A,B792-1,1)</f>
        <v>Vasilissis Sofias Avenue</v>
      </c>
      <c r="G792" s="6" t="str">
        <f t="array" ref="G792">INDEX('raw data'!A:A,B792+6,1)</f>
        <v>55 m²</v>
      </c>
      <c r="H792" s="25">
        <f ca="1">IFERROR(__xludf.DUMMYFUNCTION("split(G800,"" "")"),55)</f>
        <v>55</v>
      </c>
      <c r="I792" s="6" t="str">
        <f ca="1">IFERROR(__xludf.DUMMYFUNCTION("""COMPUTED_VALUE"""),"m²")</f>
        <v>m²</v>
      </c>
      <c r="J792" s="6">
        <f t="array" ref="J792">INDEX('raw data'!A:A,B792+4,1)</f>
        <v>1</v>
      </c>
      <c r="K792" s="25">
        <f t="array" ref="K792">INDEX('raw data'!A:A,B792+2,1)</f>
        <v>1</v>
      </c>
      <c r="L792" s="6" t="str">
        <f t="array" ref="L792">INDEX('raw data'!A:A,B792-1,1)</f>
        <v>Vasilissis Sofias Avenue</v>
      </c>
      <c r="M792" s="9">
        <f t="shared" ca="1" si="0"/>
        <v>15.090909090909092</v>
      </c>
      <c r="N792" s="6" t="str">
        <f t="shared" si="1"/>
        <v>Alios I, Vasilissis Sofias Avenue, Athens</v>
      </c>
      <c r="O792" s="6" t="str">
        <f t="array" ref="O792">INDEX('raw data'!A:A,B792+12,1)</f>
        <v>Available 09 Oct 2025</v>
      </c>
      <c r="P792" s="17">
        <v>45939</v>
      </c>
      <c r="Q792">
        <f>_xlfn.XLOOKUP(A792, locations!A:A, locations!F:F, "NULL")</f>
        <v>37.975368799999998</v>
      </c>
      <c r="R792">
        <f>_xlfn.XLOOKUP(A792, locations!A:A, locations!G:G, "Not found")</f>
        <v>23.742497499999999</v>
      </c>
    </row>
    <row r="793" spans="1:18" ht="13">
      <c r="A793" s="11" t="s">
        <v>551</v>
      </c>
      <c r="B793" s="11">
        <f>MATCH(A793,'raw data'!A:A,0)</f>
        <v>1749</v>
      </c>
      <c r="C793" s="21">
        <f t="array" ref="C793">INDEX('raw data'!A:A,B793+8,1)</f>
        <v>940</v>
      </c>
      <c r="D793" s="7" t="str">
        <f t="array" ref="D793">INDEX('raw data'!A:A,B793+11,1)</f>
        <v>excl. utilities</v>
      </c>
      <c r="E793" s="7" t="str">
        <f t="array" ref="E793">INDEX('raw data'!A:A,B793-2,1)</f>
        <v>Nemeseos I,</v>
      </c>
      <c r="F793" s="6" t="str">
        <f t="array" ref="F793">INDEX('raw data'!A:A,B793-1,1)</f>
        <v>Marousi</v>
      </c>
      <c r="G793" s="6" t="str">
        <f t="array" ref="G793">INDEX('raw data'!A:A,B793+6,1)</f>
        <v>50 m²</v>
      </c>
      <c r="H793" s="25">
        <f ca="1">IFERROR(__xludf.DUMMYFUNCTION("split(G801,"" "")"),50)</f>
        <v>50</v>
      </c>
      <c r="I793" s="6" t="str">
        <f ca="1">IFERROR(__xludf.DUMMYFUNCTION("""COMPUTED_VALUE"""),"m²")</f>
        <v>m²</v>
      </c>
      <c r="J793" s="6">
        <f t="array" ref="J793">INDEX('raw data'!A:A,B793+4,1)</f>
        <v>1</v>
      </c>
      <c r="K793" s="25">
        <f t="array" ref="K793">INDEX('raw data'!A:A,B793+2,1)</f>
        <v>1</v>
      </c>
      <c r="L793" s="6" t="str">
        <f t="array" ref="L793">INDEX('raw data'!A:A,B793-1,1)</f>
        <v>Marousi</v>
      </c>
      <c r="M793" s="9">
        <f t="shared" ca="1" si="0"/>
        <v>18.8</v>
      </c>
      <c r="N793" s="6" t="str">
        <f t="shared" si="1"/>
        <v>Nemeseos I, Marousi, Athens</v>
      </c>
      <c r="O793" s="6" t="str">
        <f t="array" ref="O793">INDEX('raw data'!A:A,B793+12,1)</f>
        <v>Available 09 Nov 2024</v>
      </c>
      <c r="P793" s="17">
        <v>45605</v>
      </c>
      <c r="Q793">
        <f>_xlfn.XLOOKUP(A793, locations!A:A, locations!F:F, "NULL")</f>
        <v>38.0430584</v>
      </c>
      <c r="R793">
        <f>_xlfn.XLOOKUP(A793, locations!A:A, locations!G:G, "Not found")</f>
        <v>23.794887800000001</v>
      </c>
    </row>
    <row r="794" spans="1:18" ht="13">
      <c r="A794" s="11" t="s">
        <v>2091</v>
      </c>
      <c r="B794" s="11">
        <f>MATCH(A794,'raw data'!A:A,0)</f>
        <v>1766</v>
      </c>
      <c r="C794" s="21">
        <f t="array" ref="C794">INDEX('raw data'!A:A,B794+8,1)</f>
        <v>1170</v>
      </c>
      <c r="D794" s="7" t="str">
        <f t="array" ref="D794">INDEX('raw data'!A:A,B794+11,1)</f>
        <v>excl. utilities</v>
      </c>
      <c r="E794" s="7" t="str">
        <f t="array" ref="E794">INDEX('raw data'!A:A,B794-2,1)</f>
        <v>Arrianou V,</v>
      </c>
      <c r="F794" s="6" t="str">
        <f t="array" ref="F794">INDEX('raw data'!A:A,B794-1,1)</f>
        <v>Pangrati</v>
      </c>
      <c r="G794" s="6" t="str">
        <f t="array" ref="G794">INDEX('raw data'!A:A,B794+6,1)</f>
        <v>80 m²</v>
      </c>
      <c r="H794" s="25">
        <f ca="1">IFERROR(__xludf.DUMMYFUNCTION("split(G802,"" "")"),80)</f>
        <v>80</v>
      </c>
      <c r="I794" s="6" t="str">
        <f ca="1">IFERROR(__xludf.DUMMYFUNCTION("""COMPUTED_VALUE"""),"m²")</f>
        <v>m²</v>
      </c>
      <c r="J794" s="6" t="str">
        <f t="array" ref="J794">INDEX('raw data'!A:A,B794+4,1)</f>
        <v>1, 1 WC</v>
      </c>
      <c r="K794" s="25">
        <f t="array" ref="K794">INDEX('raw data'!A:A,B794+2,1)</f>
        <v>2</v>
      </c>
      <c r="L794" s="6" t="str">
        <f t="array" ref="L794">INDEX('raw data'!A:A,B794-1,1)</f>
        <v>Pangrati</v>
      </c>
      <c r="M794" s="9">
        <f t="shared" ca="1" si="0"/>
        <v>14.625</v>
      </c>
      <c r="N794" s="6" t="str">
        <f t="shared" si="1"/>
        <v>Arrianou V, Pangrati, Athens</v>
      </c>
      <c r="O794" s="6" t="str">
        <f t="array" ref="O794">INDEX('raw data'!A:A,B794+12,1)</f>
        <v>Available 09 Nov 2024</v>
      </c>
      <c r="P794" s="17">
        <v>45605</v>
      </c>
      <c r="Q794">
        <f>_xlfn.XLOOKUP(A794, locations!A:A, locations!F:F, "NULL")</f>
        <v>37.970900200000003</v>
      </c>
      <c r="R794">
        <f>_xlfn.XLOOKUP(A794, locations!A:A, locations!G:G, "Not found")</f>
        <v>23.744076700000001</v>
      </c>
    </row>
    <row r="795" spans="1:18" ht="13">
      <c r="A795" s="11" t="s">
        <v>3848</v>
      </c>
      <c r="B795" s="11">
        <f>MATCH(A795,'raw data'!A:A,0)</f>
        <v>1783</v>
      </c>
      <c r="C795" s="21">
        <f t="array" ref="C795">INDEX('raw data'!A:A,B795+8,1)</f>
        <v>1410</v>
      </c>
      <c r="D795" s="7" t="str">
        <f t="array" ref="D795">INDEX('raw data'!A:A,B795+11,1)</f>
        <v>excl. utilities</v>
      </c>
      <c r="E795" s="7" t="str">
        <f t="array" ref="E795">INDEX('raw data'!A:A,B795-2,1)</f>
        <v>Gortinias,</v>
      </c>
      <c r="F795" s="6" t="str">
        <f t="array" ref="F795">INDEX('raw data'!A:A,B795-1,1)</f>
        <v>Chalandri</v>
      </c>
      <c r="G795" s="6" t="str">
        <f t="array" ref="G795">INDEX('raw data'!A:A,B795+6,1)</f>
        <v>110 m²</v>
      </c>
      <c r="H795" s="25">
        <f ca="1">IFERROR(__xludf.DUMMYFUNCTION("split(G803,"" "")"),110)</f>
        <v>110</v>
      </c>
      <c r="I795" s="6" t="str">
        <f ca="1">IFERROR(__xludf.DUMMYFUNCTION("""COMPUTED_VALUE"""),"m²")</f>
        <v>m²</v>
      </c>
      <c r="J795" s="6">
        <f t="array" ref="J795">INDEX('raw data'!A:A,B795+4,1)</f>
        <v>2</v>
      </c>
      <c r="K795" s="25">
        <f t="array" ref="K795">INDEX('raw data'!A:A,B795+2,1)</f>
        <v>3</v>
      </c>
      <c r="L795" s="6" t="str">
        <f t="array" ref="L795">INDEX('raw data'!A:A,B795-1,1)</f>
        <v>Chalandri</v>
      </c>
      <c r="M795" s="9">
        <f t="shared" ca="1" si="0"/>
        <v>12.818181818181818</v>
      </c>
      <c r="N795" s="6" t="str">
        <f t="shared" si="1"/>
        <v>Gortinias, Chalandri, Athens</v>
      </c>
      <c r="O795" s="6" t="str">
        <f t="array" ref="O795">INDEX('raw data'!A:A,B795+12,1)</f>
        <v>Available 09 Nov 2024</v>
      </c>
      <c r="P795" s="17">
        <v>45605</v>
      </c>
      <c r="Q795">
        <f>_xlfn.XLOOKUP(A795, locations!A:A, locations!F:F, "NULL")</f>
        <v>38.039411200000004</v>
      </c>
      <c r="R795">
        <f>_xlfn.XLOOKUP(A795, locations!A:A, locations!G:G, "Not found")</f>
        <v>23.853855500000002</v>
      </c>
    </row>
    <row r="796" spans="1:18" ht="13">
      <c r="A796" s="11" t="s">
        <v>554</v>
      </c>
      <c r="B796" s="11">
        <f>MATCH(A796,'raw data'!A:A,0)</f>
        <v>14185</v>
      </c>
      <c r="C796" s="21">
        <f t="array" ref="C796">INDEX('raw data'!A:A,B796+8,1)</f>
        <v>1100</v>
      </c>
      <c r="D796" s="7" t="str">
        <f t="array" ref="D796">INDEX('raw data'!A:A,B796+11,1)</f>
        <v>excl. utilities</v>
      </c>
      <c r="E796" s="7" t="str">
        <f t="array" ref="E796">INDEX('raw data'!A:A,B796-2,1)</f>
        <v>Artemidos IX,</v>
      </c>
      <c r="F796" s="6" t="str">
        <f t="array" ref="F796">INDEX('raw data'!A:A,B796-1,1)</f>
        <v>Palaio Faliro</v>
      </c>
      <c r="G796" s="6" t="str">
        <f t="array" ref="G796">INDEX('raw data'!A:A,B796+6,1)</f>
        <v>55 m²</v>
      </c>
      <c r="H796" s="25">
        <f ca="1">IFERROR(__xludf.DUMMYFUNCTION("split(G804,"" "")"),55)</f>
        <v>55</v>
      </c>
      <c r="I796" s="6" t="str">
        <f ca="1">IFERROR(__xludf.DUMMYFUNCTION("""COMPUTED_VALUE"""),"m²")</f>
        <v>m²</v>
      </c>
      <c r="J796" s="6">
        <f t="array" ref="J796">INDEX('raw data'!A:A,B796+4,1)</f>
        <v>1</v>
      </c>
      <c r="K796" s="25">
        <f t="array" ref="K796">INDEX('raw data'!A:A,B796+2,1)</f>
        <v>1</v>
      </c>
      <c r="L796" s="6" t="str">
        <f t="array" ref="L796">INDEX('raw data'!A:A,B796-1,1)</f>
        <v>Palaio Faliro</v>
      </c>
      <c r="M796" s="9">
        <f t="shared" ca="1" si="0"/>
        <v>20</v>
      </c>
      <c r="N796" s="6" t="str">
        <f t="shared" si="1"/>
        <v>Artemidos IX, Palaio Faliro, Athens</v>
      </c>
      <c r="O796" s="6" t="str">
        <f t="array" ref="O796">INDEX('raw data'!A:A,B796+12,1)</f>
        <v>Available 09 May 2025</v>
      </c>
      <c r="P796" s="17">
        <v>45786</v>
      </c>
      <c r="Q796">
        <f>_xlfn.XLOOKUP(A796, locations!A:A, locations!F:F, "NULL")</f>
        <v>37.929006000000001</v>
      </c>
      <c r="R796">
        <f>_xlfn.XLOOKUP(A796, locations!A:A, locations!G:G, "Not found")</f>
        <v>23.697085000000001</v>
      </c>
    </row>
    <row r="797" spans="1:18" ht="13">
      <c r="A797" s="11" t="s">
        <v>2094</v>
      </c>
      <c r="B797" s="11">
        <f>MATCH(A797,'raw data'!A:A,0)</f>
        <v>10894</v>
      </c>
      <c r="C797" s="21">
        <f t="array" ref="C797">INDEX('raw data'!A:A,B797+8,1)</f>
        <v>960</v>
      </c>
      <c r="D797" s="7" t="str">
        <f t="array" ref="D797">INDEX('raw data'!A:A,B797+11,1)</f>
        <v>excl. utilities</v>
      </c>
      <c r="E797" s="7" t="str">
        <f t="array" ref="E797">INDEX('raw data'!A:A,B797-2,1)</f>
        <v>Egiptou,</v>
      </c>
      <c r="F797" s="6" t="str">
        <f t="array" ref="F797">INDEX('raw data'!A:A,B797-1,1)</f>
        <v>Pangrati</v>
      </c>
      <c r="G797" s="6" t="str">
        <f t="array" ref="G797">INDEX('raw data'!A:A,B797+6,1)</f>
        <v>75 m²</v>
      </c>
      <c r="H797" s="25">
        <f ca="1">IFERROR(__xludf.DUMMYFUNCTION("split(G805,"" "")"),75)</f>
        <v>75</v>
      </c>
      <c r="I797" s="6" t="str">
        <f ca="1">IFERROR(__xludf.DUMMYFUNCTION("""COMPUTED_VALUE"""),"m²")</f>
        <v>m²</v>
      </c>
      <c r="J797" s="6">
        <f t="array" ref="J797">INDEX('raw data'!A:A,B797+4,1)</f>
        <v>1</v>
      </c>
      <c r="K797" s="25">
        <f t="array" ref="K797">INDEX('raw data'!A:A,B797+2,1)</f>
        <v>2</v>
      </c>
      <c r="L797" s="6" t="str">
        <f t="array" ref="L797">INDEX('raw data'!A:A,B797-1,1)</f>
        <v>Pangrati</v>
      </c>
      <c r="M797" s="9">
        <f t="shared" ca="1" si="0"/>
        <v>12.8</v>
      </c>
      <c r="N797" s="6" t="str">
        <f t="shared" si="1"/>
        <v>Egiptou, Pangrati, Athens</v>
      </c>
      <c r="O797" s="6" t="str">
        <f t="array" ref="O797">INDEX('raw data'!A:A,B797+12,1)</f>
        <v>Available 09 Mar 2025</v>
      </c>
      <c r="P797" s="17">
        <v>45725</v>
      </c>
      <c r="Q797">
        <f>_xlfn.XLOOKUP(A797, locations!A:A, locations!F:F, "NULL")</f>
        <v>37.969830600000002</v>
      </c>
      <c r="R797">
        <f>_xlfn.XLOOKUP(A797, locations!A:A, locations!G:G, "Not found")</f>
        <v>23.751566499999999</v>
      </c>
    </row>
    <row r="798" spans="1:18" ht="13">
      <c r="A798" s="11" t="s">
        <v>3851</v>
      </c>
      <c r="B798" s="11">
        <f>MATCH(A798,'raw data'!A:A,0)</f>
        <v>10925</v>
      </c>
      <c r="C798" s="21">
        <f t="array" ref="C798">INDEX('raw data'!A:A,B798+8,1)</f>
        <v>1300</v>
      </c>
      <c r="D798" s="7" t="str">
        <f t="array" ref="D798">INDEX('raw data'!A:A,B798+11,1)</f>
        <v>excl. utilities</v>
      </c>
      <c r="E798" s="7" t="str">
        <f t="array" ref="E798">INDEX('raw data'!A:A,B798-2,1)</f>
        <v>Neapoleos,</v>
      </c>
      <c r="F798" s="6" t="str">
        <f t="array" ref="F798">INDEX('raw data'!A:A,B798-1,1)</f>
        <v>Marousi</v>
      </c>
      <c r="G798" s="6" t="str">
        <f t="array" ref="G798">INDEX('raw data'!A:A,B798+6,1)</f>
        <v>120 m²</v>
      </c>
      <c r="H798" s="25">
        <f ca="1">IFERROR(__xludf.DUMMYFUNCTION("split(G806,"" "")"),120)</f>
        <v>120</v>
      </c>
      <c r="I798" s="6" t="str">
        <f ca="1">IFERROR(__xludf.DUMMYFUNCTION("""COMPUTED_VALUE"""),"m²")</f>
        <v>m²</v>
      </c>
      <c r="J798" s="6">
        <f t="array" ref="J798">INDEX('raw data'!A:A,B798+4,1)</f>
        <v>2</v>
      </c>
      <c r="K798" s="25">
        <f t="array" ref="K798">INDEX('raw data'!A:A,B798+2,1)</f>
        <v>3</v>
      </c>
      <c r="L798" s="6" t="str">
        <f t="array" ref="L798">INDEX('raw data'!A:A,B798-1,1)</f>
        <v>Marousi</v>
      </c>
      <c r="M798" s="9">
        <f t="shared" ca="1" si="0"/>
        <v>10.833333333333334</v>
      </c>
      <c r="N798" s="6" t="str">
        <f t="shared" si="1"/>
        <v>Neapoleos, Marousi, Athens</v>
      </c>
      <c r="O798" s="6" t="str">
        <f t="array" ref="O798">INDEX('raw data'!A:A,B798+12,1)</f>
        <v>Available 09 Mar 2025</v>
      </c>
      <c r="P798" s="17">
        <v>45725</v>
      </c>
      <c r="Q798">
        <f>_xlfn.XLOOKUP(A798, locations!A:A, locations!F:F, "NULL")</f>
        <v>38.028520299999997</v>
      </c>
      <c r="R798">
        <f>_xlfn.XLOOKUP(A798, locations!A:A, locations!G:G, "Not found")</f>
        <v>23.785665600000002</v>
      </c>
    </row>
    <row r="799" spans="1:18" ht="13">
      <c r="A799" s="11" t="s">
        <v>3854</v>
      </c>
      <c r="B799" s="11">
        <f>MATCH(A799,'raw data'!A:A,0)</f>
        <v>10942</v>
      </c>
      <c r="C799" s="21">
        <f t="array" ref="C799">INDEX('raw data'!A:A,B799+8,1)</f>
        <v>1840</v>
      </c>
      <c r="D799" s="7" t="str">
        <f t="array" ref="D799">INDEX('raw data'!A:A,B799+11,1)</f>
        <v>excl. utilities</v>
      </c>
      <c r="E799" s="7" t="str">
        <f t="array" ref="E799">INDEX('raw data'!A:A,B799-2,1)</f>
        <v>Atlantos III,</v>
      </c>
      <c r="F799" s="6" t="str">
        <f t="array" ref="F799">INDEX('raw data'!A:A,B799-1,1)</f>
        <v>Palaio Faliro</v>
      </c>
      <c r="G799" s="6" t="str">
        <f t="array" ref="G799">INDEX('raw data'!A:A,B799+6,1)</f>
        <v>135 m²</v>
      </c>
      <c r="H799" s="25">
        <f ca="1">IFERROR(__xludf.DUMMYFUNCTION("split(G807,"" "")"),135)</f>
        <v>135</v>
      </c>
      <c r="I799" s="6" t="str">
        <f ca="1">IFERROR(__xludf.DUMMYFUNCTION("""COMPUTED_VALUE"""),"m²")</f>
        <v>m²</v>
      </c>
      <c r="J799" s="6">
        <f t="array" ref="J799">INDEX('raw data'!A:A,B799+4,1)</f>
        <v>2</v>
      </c>
      <c r="K799" s="25">
        <f t="array" ref="K799">INDEX('raw data'!A:A,B799+2,1)</f>
        <v>3</v>
      </c>
      <c r="L799" s="6" t="str">
        <f t="array" ref="L799">INDEX('raw data'!A:A,B799-1,1)</f>
        <v>Palaio Faliro</v>
      </c>
      <c r="M799" s="9">
        <f t="shared" ca="1" si="0"/>
        <v>13.62962962962963</v>
      </c>
      <c r="N799" s="6" t="str">
        <f t="shared" si="1"/>
        <v>Atlantos III, Palaio Faliro, Athens</v>
      </c>
      <c r="O799" s="6" t="str">
        <f t="array" ref="O799">INDEX('raw data'!A:A,B799+12,1)</f>
        <v>Available 09 Mar 2025</v>
      </c>
      <c r="P799" s="17">
        <v>45725</v>
      </c>
      <c r="Q799">
        <f>_xlfn.XLOOKUP(A799, locations!A:A, locations!F:F, "NULL")</f>
        <v>37.930161300000002</v>
      </c>
      <c r="R799">
        <f>_xlfn.XLOOKUP(A799, locations!A:A, locations!G:G, "Not found")</f>
        <v>23.691233799999999</v>
      </c>
    </row>
    <row r="800" spans="1:18" ht="13">
      <c r="A800" s="11" t="s">
        <v>3857</v>
      </c>
      <c r="B800" s="11">
        <f>MATCH(A800,'raw data'!A:A,0)</f>
        <v>17570</v>
      </c>
      <c r="C800" s="21">
        <f t="array" ref="C800">INDEX('raw data'!A:A,B800+8,1)</f>
        <v>1930</v>
      </c>
      <c r="D800" s="7" t="str">
        <f t="array" ref="D800">INDEX('raw data'!A:A,B800+11,1)</f>
        <v>excl. utilities</v>
      </c>
      <c r="E800" s="7" t="str">
        <f t="array" ref="E800">INDEX('raw data'!A:A,B800-2,1)</f>
        <v>Davaki III,</v>
      </c>
      <c r="F800" s="6" t="str">
        <f t="array" ref="F800">INDEX('raw data'!A:A,B800-1,1)</f>
        <v>Alimos</v>
      </c>
      <c r="G800" s="6" t="str">
        <f t="array" ref="G800">INDEX('raw data'!A:A,B800+6,1)</f>
        <v>160 m²</v>
      </c>
      <c r="H800" s="25">
        <f ca="1">IFERROR(__xludf.DUMMYFUNCTION("split(G808,"" "")"),160)</f>
        <v>160</v>
      </c>
      <c r="I800" s="6" t="str">
        <f ca="1">IFERROR(__xludf.DUMMYFUNCTION("""COMPUTED_VALUE"""),"m²")</f>
        <v>m²</v>
      </c>
      <c r="J800" s="6" t="str">
        <f t="array" ref="J800">INDEX('raw data'!A:A,B800+4,1)</f>
        <v>2, 1 WC</v>
      </c>
      <c r="K800" s="25">
        <f t="array" ref="K800">INDEX('raw data'!A:A,B800+2,1)</f>
        <v>3</v>
      </c>
      <c r="L800" s="6" t="str">
        <f t="array" ref="L800">INDEX('raw data'!A:A,B800-1,1)</f>
        <v>Alimos</v>
      </c>
      <c r="M800" s="9">
        <f t="shared" ca="1" si="0"/>
        <v>12.0625</v>
      </c>
      <c r="N800" s="6" t="str">
        <f t="shared" si="1"/>
        <v>Davaki III, Alimos, Athens</v>
      </c>
      <c r="O800" s="6" t="str">
        <f t="array" ref="O800">INDEX('raw data'!A:A,B800+12,1)</f>
        <v>Available 09 Jul 2025</v>
      </c>
      <c r="P800" s="17">
        <v>45847</v>
      </c>
      <c r="Q800">
        <f>_xlfn.XLOOKUP(A800, locations!A:A, locations!F:F, "NULL")</f>
        <v>37.917415200000001</v>
      </c>
      <c r="R800">
        <f>_xlfn.XLOOKUP(A800, locations!A:A, locations!G:G, "Not found")</f>
        <v>23.7084343</v>
      </c>
    </row>
    <row r="801" spans="1:18" ht="13">
      <c r="A801" s="11" t="s">
        <v>2097</v>
      </c>
      <c r="B801" s="11">
        <f>MATCH(A801,'raw data'!A:A,0)</f>
        <v>6985</v>
      </c>
      <c r="C801" s="21">
        <f t="array" ref="C801">INDEX('raw data'!A:A,B801+8,1)</f>
        <v>1190</v>
      </c>
      <c r="D801" s="7" t="str">
        <f t="array" ref="D801">INDEX('raw data'!A:A,B801+11,1)</f>
        <v>excl. utilities</v>
      </c>
      <c r="E801" s="7" t="str">
        <f t="array" ref="E801">INDEX('raw data'!A:A,B801-2,1)</f>
        <v>Agias Sofias,</v>
      </c>
      <c r="F801" s="6" t="str">
        <f t="array" ref="F801">INDEX('raw data'!A:A,B801-1,1)</f>
        <v>Neo Psychiko</v>
      </c>
      <c r="G801" s="6" t="str">
        <f t="array" ref="G801">INDEX('raw data'!A:A,B801+6,1)</f>
        <v>75 m²</v>
      </c>
      <c r="H801" s="25">
        <f ca="1">IFERROR(__xludf.DUMMYFUNCTION("split(G809,"" "")"),75)</f>
        <v>75</v>
      </c>
      <c r="I801" s="6" t="str">
        <f ca="1">IFERROR(__xludf.DUMMYFUNCTION("""COMPUTED_VALUE"""),"m²")</f>
        <v>m²</v>
      </c>
      <c r="J801" s="6" t="str">
        <f t="array" ref="J801">INDEX('raw data'!A:A,B801+4,1)</f>
        <v>1, 1 WC</v>
      </c>
      <c r="K801" s="25">
        <f t="array" ref="K801">INDEX('raw data'!A:A,B801+2,1)</f>
        <v>2</v>
      </c>
      <c r="L801" s="6" t="str">
        <f t="array" ref="L801">INDEX('raw data'!A:A,B801-1,1)</f>
        <v>Neo Psychiko</v>
      </c>
      <c r="M801" s="9">
        <f t="shared" ca="1" si="0"/>
        <v>15.866666666666667</v>
      </c>
      <c r="N801" s="6" t="str">
        <f t="shared" si="1"/>
        <v>Agias Sofias, Neo Psychiko, Athens</v>
      </c>
      <c r="O801" s="6" t="str">
        <f t="array" ref="O801">INDEX('raw data'!A:A,B801+12,1)</f>
        <v>Available 09 Jan 2025</v>
      </c>
      <c r="P801" s="17">
        <v>45666</v>
      </c>
      <c r="Q801">
        <f>_xlfn.XLOOKUP(A801, locations!A:A, locations!F:F, "NULL")</f>
        <v>38.001266100000002</v>
      </c>
      <c r="R801">
        <f>_xlfn.XLOOKUP(A801, locations!A:A, locations!G:G, "Not found")</f>
        <v>23.776614200000001</v>
      </c>
    </row>
    <row r="802" spans="1:18" ht="13">
      <c r="A802" s="11" t="s">
        <v>557</v>
      </c>
      <c r="B802" s="11">
        <f>MATCH(A802,'raw data'!A:A,0)</f>
        <v>9378</v>
      </c>
      <c r="C802" s="21">
        <f t="array" ref="C802">INDEX('raw data'!A:A,B802+8,1)</f>
        <v>1050</v>
      </c>
      <c r="D802" s="7" t="str">
        <f t="array" ref="D802">INDEX('raw data'!A:A,B802+11,1)</f>
        <v>excl. utilities</v>
      </c>
      <c r="E802" s="7" t="str">
        <f t="array" ref="E802">INDEX('raw data'!A:A,B802-2,1)</f>
        <v>Sokratous V,</v>
      </c>
      <c r="F802" s="6" t="str">
        <f t="array" ref="F802">INDEX('raw data'!A:A,B802-1,1)</f>
        <v>Chalandri</v>
      </c>
      <c r="G802" s="6" t="str">
        <f t="array" ref="G802">INDEX('raw data'!A:A,B802+6,1)</f>
        <v>62 m²</v>
      </c>
      <c r="H802" s="25">
        <f ca="1">IFERROR(__xludf.DUMMYFUNCTION("split(G810,"" "")"),62)</f>
        <v>62</v>
      </c>
      <c r="I802" s="6" t="str">
        <f ca="1">IFERROR(__xludf.DUMMYFUNCTION("""COMPUTED_VALUE"""),"m²")</f>
        <v>m²</v>
      </c>
      <c r="J802" s="6">
        <f t="array" ref="J802">INDEX('raw data'!A:A,B802+4,1)</f>
        <v>1</v>
      </c>
      <c r="K802" s="25">
        <f t="array" ref="K802">INDEX('raw data'!A:A,B802+2,1)</f>
        <v>1</v>
      </c>
      <c r="L802" s="6" t="str">
        <f t="array" ref="L802">INDEX('raw data'!A:A,B802-1,1)</f>
        <v>Chalandri</v>
      </c>
      <c r="M802" s="9">
        <f t="shared" ca="1" si="0"/>
        <v>16.93548387096774</v>
      </c>
      <c r="N802" s="6" t="str">
        <f t="shared" si="1"/>
        <v>Sokratous V, Chalandri, Athens</v>
      </c>
      <c r="O802" s="6" t="str">
        <f t="array" ref="O802">INDEX('raw data'!A:A,B802+12,1)</f>
        <v>Available 09 Feb 2025</v>
      </c>
      <c r="P802" s="17">
        <v>45697</v>
      </c>
      <c r="Q802">
        <f>_xlfn.XLOOKUP(A802, locations!A:A, locations!F:F, "NULL")</f>
        <v>38.019571200000001</v>
      </c>
      <c r="R802">
        <f>_xlfn.XLOOKUP(A802, locations!A:A, locations!G:G, "Not found")</f>
        <v>23.801184599999999</v>
      </c>
    </row>
    <row r="803" spans="1:18" ht="13">
      <c r="A803" s="11" t="s">
        <v>3860</v>
      </c>
      <c r="B803" s="11">
        <f>MATCH(A803,'raw data'!A:A,0)</f>
        <v>9395</v>
      </c>
      <c r="C803" s="21">
        <f t="array" ref="C803">INDEX('raw data'!A:A,B803+8,1)</f>
        <v>1820</v>
      </c>
      <c r="D803" s="7" t="str">
        <f t="array" ref="D803">INDEX('raw data'!A:A,B803+11,1)</f>
        <v>excl. utilities</v>
      </c>
      <c r="E803" s="7" t="str">
        <f t="array" ref="E803">INDEX('raw data'!A:A,B803-2,1)</f>
        <v>Messinias,</v>
      </c>
      <c r="F803" s="6" t="str">
        <f t="array" ref="F803">INDEX('raw data'!A:A,B803-1,1)</f>
        <v>Chalandri</v>
      </c>
      <c r="G803" s="6" t="str">
        <f t="array" ref="G803">INDEX('raw data'!A:A,B803+6,1)</f>
        <v>135 m²</v>
      </c>
      <c r="H803" s="25">
        <f ca="1">IFERROR(__xludf.DUMMYFUNCTION("split(G811,"" "")"),135)</f>
        <v>135</v>
      </c>
      <c r="I803" s="6" t="str">
        <f ca="1">IFERROR(__xludf.DUMMYFUNCTION("""COMPUTED_VALUE"""),"m²")</f>
        <v>m²</v>
      </c>
      <c r="J803" s="6" t="str">
        <f t="array" ref="J803">INDEX('raw data'!A:A,B803+4,1)</f>
        <v>1, 1 WC</v>
      </c>
      <c r="K803" s="25">
        <f t="array" ref="K803">INDEX('raw data'!A:A,B803+2,1)</f>
        <v>3</v>
      </c>
      <c r="L803" s="6" t="str">
        <f t="array" ref="L803">INDEX('raw data'!A:A,B803-1,1)</f>
        <v>Chalandri</v>
      </c>
      <c r="M803" s="9">
        <f t="shared" ca="1" si="0"/>
        <v>13.481481481481481</v>
      </c>
      <c r="N803" s="6" t="str">
        <f t="shared" si="1"/>
        <v>Messinias, Chalandri, Athens</v>
      </c>
      <c r="O803" s="6" t="str">
        <f t="array" ref="O803">INDEX('raw data'!A:A,B803+12,1)</f>
        <v>Available 09 Feb 2025</v>
      </c>
      <c r="P803" s="17">
        <v>45697</v>
      </c>
      <c r="Q803">
        <f>_xlfn.XLOOKUP(A803, locations!A:A, locations!F:F, "NULL")</f>
        <v>38.029217799999998</v>
      </c>
      <c r="R803">
        <f>_xlfn.XLOOKUP(A803, locations!A:A, locations!G:G, "Not found")</f>
        <v>23.821649900000001</v>
      </c>
    </row>
    <row r="804" spans="1:18" ht="13">
      <c r="A804" s="11" t="s">
        <v>560</v>
      </c>
      <c r="B804" s="11">
        <f>MATCH(A804,'raw data'!A:A,0)</f>
        <v>22835</v>
      </c>
      <c r="C804" s="21">
        <f t="array" ref="C804">INDEX('raw data'!A:A,B804+8,1)</f>
        <v>930</v>
      </c>
      <c r="D804" s="7" t="str">
        <f t="array" ref="D804">INDEX('raw data'!A:A,B804+11,1)</f>
        <v>excl. utilities</v>
      </c>
      <c r="E804" s="7" t="str">
        <f t="array" ref="E804">INDEX('raw data'!A:A,B804-2,1)</f>
        <v>Chalkidonos,</v>
      </c>
      <c r="F804" s="6" t="str">
        <f t="array" ref="F804">INDEX('raw data'!A:A,B804-1,1)</f>
        <v>Ampelokipoi</v>
      </c>
      <c r="G804" s="6" t="str">
        <f t="array" ref="G804">INDEX('raw data'!A:A,B804+6,1)</f>
        <v>50 m²</v>
      </c>
      <c r="H804" s="25">
        <f ca="1">IFERROR(__xludf.DUMMYFUNCTION("split(G812,"" "")"),50)</f>
        <v>50</v>
      </c>
      <c r="I804" s="6" t="str">
        <f ca="1">IFERROR(__xludf.DUMMYFUNCTION("""COMPUTED_VALUE"""),"m²")</f>
        <v>m²</v>
      </c>
      <c r="J804" s="6">
        <f t="array" ref="J804">INDEX('raw data'!A:A,B804+4,1)</f>
        <v>1</v>
      </c>
      <c r="K804" s="25">
        <f t="array" ref="K804">INDEX('raw data'!A:A,B804+2,1)</f>
        <v>1</v>
      </c>
      <c r="L804" s="6" t="str">
        <f t="array" ref="L804">INDEX('raw data'!A:A,B804-1,1)</f>
        <v>Ampelokipoi</v>
      </c>
      <c r="M804" s="9">
        <f t="shared" ca="1" si="0"/>
        <v>18.600000000000001</v>
      </c>
      <c r="N804" s="6" t="str">
        <f t="shared" si="1"/>
        <v>Chalkidonos, Ampelokipoi, Athens</v>
      </c>
      <c r="O804" s="6" t="str">
        <f t="array" ref="O804">INDEX('raw data'!A:A,B804+12,1)</f>
        <v>Available 09 Aug 2026</v>
      </c>
      <c r="P804" s="17">
        <v>46243</v>
      </c>
      <c r="Q804">
        <f>_xlfn.XLOOKUP(A804, locations!A:A, locations!F:F, "NULL")</f>
        <v>37.985042499999999</v>
      </c>
      <c r="R804">
        <f>_xlfn.XLOOKUP(A804, locations!A:A, locations!G:G, "Not found")</f>
        <v>23.7628144</v>
      </c>
    </row>
    <row r="805" spans="1:18" ht="13">
      <c r="A805" s="11" t="s">
        <v>3863</v>
      </c>
      <c r="B805" s="11">
        <f>MATCH(A805,'raw data'!A:A,0)</f>
        <v>19007</v>
      </c>
      <c r="C805" s="21">
        <f t="array" ref="C805">INDEX('raw data'!A:A,B805+8,1)</f>
        <v>1430</v>
      </c>
      <c r="D805" s="7" t="str">
        <f t="array" ref="D805">INDEX('raw data'!A:A,B805+11,1)</f>
        <v>excl. utilities</v>
      </c>
      <c r="E805" s="7" t="str">
        <f t="array" ref="E805">INDEX('raw data'!A:A,B805-2,1)</f>
        <v>Vizantiou IV,</v>
      </c>
      <c r="F805" s="6" t="str">
        <f t="array" ref="F805">INDEX('raw data'!A:A,B805-1,1)</f>
        <v>Nea Smyrni</v>
      </c>
      <c r="G805" s="6" t="str">
        <f t="array" ref="G805">INDEX('raw data'!A:A,B805+6,1)</f>
        <v>110 m²</v>
      </c>
      <c r="H805" s="25">
        <f ca="1">IFERROR(__xludf.DUMMYFUNCTION("split(G813,"" "")"),110)</f>
        <v>110</v>
      </c>
      <c r="I805" s="6" t="str">
        <f ca="1">IFERROR(__xludf.DUMMYFUNCTION("""COMPUTED_VALUE"""),"m²")</f>
        <v>m²</v>
      </c>
      <c r="J805" s="6">
        <f t="array" ref="J805">INDEX('raw data'!A:A,B805+4,1)</f>
        <v>2</v>
      </c>
      <c r="K805" s="25">
        <f t="array" ref="K805">INDEX('raw data'!A:A,B805+2,1)</f>
        <v>3</v>
      </c>
      <c r="L805" s="6" t="str">
        <f t="array" ref="L805">INDEX('raw data'!A:A,B805-1,1)</f>
        <v>Nea Smyrni</v>
      </c>
      <c r="M805" s="9">
        <f t="shared" ca="1" si="0"/>
        <v>13</v>
      </c>
      <c r="N805" s="6" t="str">
        <f t="shared" si="1"/>
        <v>Vizantiou IV, Nea Smyrni, Athens</v>
      </c>
      <c r="O805" s="6" t="str">
        <f t="array" ref="O805">INDEX('raw data'!A:A,B805+12,1)</f>
        <v>Available 09 Aug 2025</v>
      </c>
      <c r="P805" s="17">
        <v>45878</v>
      </c>
      <c r="Q805">
        <f>_xlfn.XLOOKUP(A805, locations!A:A, locations!F:F, "NULL")</f>
        <v>37.944419099999998</v>
      </c>
      <c r="R805">
        <f>_xlfn.XLOOKUP(A805, locations!A:A, locations!G:G, "Not found")</f>
        <v>23.708001700000001</v>
      </c>
    </row>
    <row r="806" spans="1:18" ht="13">
      <c r="A806" s="11" t="s">
        <v>2100</v>
      </c>
      <c r="B806" s="11">
        <f>MATCH(A806,'raw data'!A:A,0)</f>
        <v>19024</v>
      </c>
      <c r="C806" s="21">
        <f t="array" ref="C806">INDEX('raw data'!A:A,B806+8,1)</f>
        <v>1570</v>
      </c>
      <c r="D806" s="7" t="str">
        <f t="array" ref="D806">INDEX('raw data'!A:A,B806+11,1)</f>
        <v>excl. utilities</v>
      </c>
      <c r="E806" s="7" t="str">
        <f t="array" ref="E806">INDEX('raw data'!A:A,B806-2,1)</f>
        <v>Parnithos V,</v>
      </c>
      <c r="F806" s="6" t="str">
        <f t="array" ref="F806">INDEX('raw data'!A:A,B806-1,1)</f>
        <v>Chalandri</v>
      </c>
      <c r="G806" s="6" t="str">
        <f t="array" ref="G806">INDEX('raw data'!A:A,B806+6,1)</f>
        <v>90 m²</v>
      </c>
      <c r="H806" s="25">
        <f ca="1">IFERROR(__xludf.DUMMYFUNCTION("split(G814,"" "")"),90)</f>
        <v>90</v>
      </c>
      <c r="I806" s="6" t="str">
        <f ca="1">IFERROR(__xludf.DUMMYFUNCTION("""COMPUTED_VALUE"""),"m²")</f>
        <v>m²</v>
      </c>
      <c r="J806" s="6" t="str">
        <f t="array" ref="J806">INDEX('raw data'!A:A,B806+4,1)</f>
        <v>1, 1 WC</v>
      </c>
      <c r="K806" s="25">
        <f t="array" ref="K806">INDEX('raw data'!A:A,B806+2,1)</f>
        <v>2</v>
      </c>
      <c r="L806" s="6" t="str">
        <f t="array" ref="L806">INDEX('raw data'!A:A,B806-1,1)</f>
        <v>Chalandri</v>
      </c>
      <c r="M806" s="9">
        <f t="shared" ca="1" si="0"/>
        <v>17.444444444444443</v>
      </c>
      <c r="N806" s="6" t="str">
        <f t="shared" si="1"/>
        <v>Parnithos V, Chalandri, Athens</v>
      </c>
      <c r="O806" s="6" t="str">
        <f t="array" ref="O806">INDEX('raw data'!A:A,B806+12,1)</f>
        <v>Available 09 Aug 2025</v>
      </c>
      <c r="P806" s="17">
        <v>45878</v>
      </c>
      <c r="Q806">
        <f>_xlfn.XLOOKUP(A806, locations!A:A, locations!F:F, "NULL")</f>
        <v>38.021421400000001</v>
      </c>
      <c r="R806">
        <f>_xlfn.XLOOKUP(A806, locations!A:A, locations!G:G, "Not found")</f>
        <v>23.798767900000001</v>
      </c>
    </row>
    <row r="807" spans="1:18" ht="13">
      <c r="A807" s="11" t="s">
        <v>3866</v>
      </c>
      <c r="B807" s="11">
        <f>MATCH(A807,'raw data'!A:A,0)</f>
        <v>19041</v>
      </c>
      <c r="C807" s="21">
        <f t="array" ref="C807">INDEX('raw data'!A:A,B807+8,1)</f>
        <v>1800</v>
      </c>
      <c r="D807" s="7" t="str">
        <f t="array" ref="D807">INDEX('raw data'!A:A,B807+11,1)</f>
        <v>excl. utilities</v>
      </c>
      <c r="E807" s="7" t="str">
        <f t="array" ref="E807">INDEX('raw data'!A:A,B807-2,1)</f>
        <v>Markou Mpotsari V,</v>
      </c>
      <c r="F807" s="6" t="str">
        <f t="array" ref="F807">INDEX('raw data'!A:A,B807-1,1)</f>
        <v>Vrilissia</v>
      </c>
      <c r="G807" s="6" t="str">
        <f t="array" ref="G807">INDEX('raw data'!A:A,B807+6,1)</f>
        <v>112 m²</v>
      </c>
      <c r="H807" s="25">
        <f ca="1">IFERROR(__xludf.DUMMYFUNCTION("split(G815,"" "")"),112)</f>
        <v>112</v>
      </c>
      <c r="I807" s="6" t="str">
        <f ca="1">IFERROR(__xludf.DUMMYFUNCTION("""COMPUTED_VALUE"""),"m²")</f>
        <v>m²</v>
      </c>
      <c r="J807" s="6">
        <f t="array" ref="J807">INDEX('raw data'!A:A,B807+4,1)</f>
        <v>2</v>
      </c>
      <c r="K807" s="25">
        <f t="array" ref="K807">INDEX('raw data'!A:A,B807+2,1)</f>
        <v>3</v>
      </c>
      <c r="L807" s="6" t="str">
        <f t="array" ref="L807">INDEX('raw data'!A:A,B807-1,1)</f>
        <v>Vrilissia</v>
      </c>
      <c r="M807" s="9">
        <f t="shared" ca="1" si="0"/>
        <v>16.071428571428573</v>
      </c>
      <c r="N807" s="6" t="str">
        <f t="shared" si="1"/>
        <v>Markou Mpotsari V, Vrilissia, Athens</v>
      </c>
      <c r="O807" s="6" t="str">
        <f t="array" ref="O807">INDEX('raw data'!A:A,B807+12,1)</f>
        <v>Available 09 Aug 2025</v>
      </c>
      <c r="P807" s="17">
        <v>45878</v>
      </c>
      <c r="Q807">
        <f>_xlfn.XLOOKUP(A807, locations!A:A, locations!F:F, "NULL")</f>
        <v>37.964545100000002</v>
      </c>
      <c r="R807">
        <f>_xlfn.XLOOKUP(A807, locations!A:A, locations!G:G, "Not found")</f>
        <v>23.725929699999998</v>
      </c>
    </row>
    <row r="808" spans="1:18" ht="13">
      <c r="A808" s="11" t="s">
        <v>2103</v>
      </c>
      <c r="B808" s="11">
        <f>MATCH(A808,'raw data'!A:A,0)</f>
        <v>22950</v>
      </c>
      <c r="C808" s="21">
        <f t="array" ref="C808">INDEX('raw data'!A:A,B808+8,1)</f>
        <v>1180</v>
      </c>
      <c r="D808" s="7" t="str">
        <f t="array" ref="D808">INDEX('raw data'!A:A,B808+11,1)</f>
        <v>excl. utilities</v>
      </c>
      <c r="E808" s="7" t="str">
        <f t="array" ref="E808">INDEX('raw data'!A:A,B808-2,1)</f>
        <v>Empedokleous,</v>
      </c>
      <c r="F808" s="6" t="str">
        <f t="array" ref="F808">INDEX('raw data'!A:A,B808-1,1)</f>
        <v>Pangrati</v>
      </c>
      <c r="G808" s="6" t="str">
        <f t="array" ref="G808">INDEX('raw data'!A:A,B808+6,1)</f>
        <v>71 m²</v>
      </c>
      <c r="H808" s="25">
        <f ca="1">IFERROR(__xludf.DUMMYFUNCTION("split(G816,"" "")"),71)</f>
        <v>71</v>
      </c>
      <c r="I808" s="6" t="str">
        <f ca="1">IFERROR(__xludf.DUMMYFUNCTION("""COMPUTED_VALUE"""),"m²")</f>
        <v>m²</v>
      </c>
      <c r="J808" s="6" t="str">
        <f t="array" ref="J808">INDEX('raw data'!A:A,B808+4,1)</f>
        <v>1, 1 WC</v>
      </c>
      <c r="K808" s="25">
        <f t="array" ref="K808">INDEX('raw data'!A:A,B808+2,1)</f>
        <v>2</v>
      </c>
      <c r="L808" s="6" t="str">
        <f t="array" ref="L808">INDEX('raw data'!A:A,B808-1,1)</f>
        <v>Pangrati</v>
      </c>
      <c r="M808" s="9">
        <f t="shared" ca="1" si="0"/>
        <v>16.619718309859156</v>
      </c>
      <c r="N808" s="6" t="str">
        <f t="shared" si="1"/>
        <v>Empedokleous, Pangrati, Athens</v>
      </c>
      <c r="O808" s="6" t="str">
        <f t="array" ref="O808">INDEX('raw data'!A:A,B808+12,1)</f>
        <v>Available 08 Sep 2026</v>
      </c>
      <c r="P808" s="17">
        <v>46273</v>
      </c>
      <c r="Q808">
        <f>_xlfn.XLOOKUP(A808, locations!A:A, locations!F:F, "NULL")</f>
        <v>37.963884899999996</v>
      </c>
      <c r="R808">
        <f>_xlfn.XLOOKUP(A808, locations!A:A, locations!G:G, "Not found")</f>
        <v>23.7449409</v>
      </c>
    </row>
    <row r="809" spans="1:18" ht="13">
      <c r="A809" s="11" t="s">
        <v>563</v>
      </c>
      <c r="B809" s="11">
        <f>MATCH(A809,'raw data'!A:A,0)</f>
        <v>1715</v>
      </c>
      <c r="C809" s="21">
        <f t="array" ref="C809">INDEX('raw data'!A:A,B809+8,1)</f>
        <v>870</v>
      </c>
      <c r="D809" s="7" t="str">
        <f t="array" ref="D809">INDEX('raw data'!A:A,B809+11,1)</f>
        <v>excl. utilities</v>
      </c>
      <c r="E809" s="7" t="str">
        <f t="array" ref="E809">INDEX('raw data'!A:A,B809-2,1)</f>
        <v>Korizi,</v>
      </c>
      <c r="F809" s="6" t="str">
        <f t="array" ref="F809">INDEX('raw data'!A:A,B809-1,1)</f>
        <v>Alimos</v>
      </c>
      <c r="G809" s="6" t="str">
        <f t="array" ref="G809">INDEX('raw data'!A:A,B809+6,1)</f>
        <v>58 m²</v>
      </c>
      <c r="H809" s="25">
        <f ca="1">IFERROR(__xludf.DUMMYFUNCTION("split(G817,"" "")"),58)</f>
        <v>58</v>
      </c>
      <c r="I809" s="6" t="str">
        <f ca="1">IFERROR(__xludf.DUMMYFUNCTION("""COMPUTED_VALUE"""),"m²")</f>
        <v>m²</v>
      </c>
      <c r="J809" s="6">
        <f t="array" ref="J809">INDEX('raw data'!A:A,B809+4,1)</f>
        <v>1</v>
      </c>
      <c r="K809" s="25">
        <f t="array" ref="K809">INDEX('raw data'!A:A,B809+2,1)</f>
        <v>1</v>
      </c>
      <c r="L809" s="6" t="str">
        <f t="array" ref="L809">INDEX('raw data'!A:A,B809-1,1)</f>
        <v>Alimos</v>
      </c>
      <c r="M809" s="9">
        <f t="shared" ca="1" si="0"/>
        <v>15</v>
      </c>
      <c r="N809" s="6" t="str">
        <f t="shared" si="1"/>
        <v>Korizi, Alimos, Athens</v>
      </c>
      <c r="O809" s="6" t="str">
        <f t="array" ref="O809">INDEX('raw data'!A:A,B809+12,1)</f>
        <v>Available 08 Nov 2024</v>
      </c>
      <c r="P809" s="17">
        <v>45604</v>
      </c>
      <c r="Q809">
        <f>_xlfn.XLOOKUP(A809, locations!A:A, locations!F:F, "NULL")</f>
        <v>37.919994199999998</v>
      </c>
      <c r="R809">
        <f>_xlfn.XLOOKUP(A809, locations!A:A, locations!G:G, "Not found")</f>
        <v>23.705229599999999</v>
      </c>
    </row>
    <row r="810" spans="1:18" ht="13">
      <c r="A810" s="11" t="s">
        <v>566</v>
      </c>
      <c r="B810" s="11">
        <f>MATCH(A810,'raw data'!A:A,0)</f>
        <v>1698</v>
      </c>
      <c r="C810" s="21">
        <f t="array" ref="C810">INDEX('raw data'!A:A,B810+8,1)</f>
        <v>1000</v>
      </c>
      <c r="D810" s="7" t="str">
        <f t="array" ref="D810">INDEX('raw data'!A:A,B810+11,1)</f>
        <v>excl. utilities</v>
      </c>
      <c r="E810" s="7" t="str">
        <f t="array" ref="E810">INDEX('raw data'!A:A,B810-2,1)</f>
        <v>Miraktis I,</v>
      </c>
      <c r="F810" s="6" t="str">
        <f t="array" ref="F810">INDEX('raw data'!A:A,B810-1,1)</f>
        <v>Nea Smyrni</v>
      </c>
      <c r="G810" s="6" t="str">
        <f t="array" ref="G810">INDEX('raw data'!A:A,B810+6,1)</f>
        <v>55 m²</v>
      </c>
      <c r="H810" s="25">
        <f ca="1">IFERROR(__xludf.DUMMYFUNCTION("split(G818,"" "")"),55)</f>
        <v>55</v>
      </c>
      <c r="I810" s="6" t="str">
        <f ca="1">IFERROR(__xludf.DUMMYFUNCTION("""COMPUTED_VALUE"""),"m²")</f>
        <v>m²</v>
      </c>
      <c r="J810" s="6">
        <f t="array" ref="J810">INDEX('raw data'!A:A,B810+4,1)</f>
        <v>1</v>
      </c>
      <c r="K810" s="25">
        <f t="array" ref="K810">INDEX('raw data'!A:A,B810+2,1)</f>
        <v>1</v>
      </c>
      <c r="L810" s="6" t="str">
        <f t="array" ref="L810">INDEX('raw data'!A:A,B810-1,1)</f>
        <v>Nea Smyrni</v>
      </c>
      <c r="M810" s="9">
        <f t="shared" ca="1" si="0"/>
        <v>18.181818181818183</v>
      </c>
      <c r="N810" s="6" t="str">
        <f t="shared" si="1"/>
        <v>Miraktis I, Nea Smyrni, Athens</v>
      </c>
      <c r="O810" s="6" t="str">
        <f t="array" ref="O810">INDEX('raw data'!A:A,B810+12,1)</f>
        <v>Available 08 Nov 2024</v>
      </c>
      <c r="P810" s="17">
        <v>45604</v>
      </c>
      <c r="Q810">
        <f>_xlfn.XLOOKUP(A810, locations!A:A, locations!F:F, "NULL")</f>
        <v>37.950552000000002</v>
      </c>
      <c r="R810">
        <f>_xlfn.XLOOKUP(A810, locations!A:A, locations!G:G, "Not found")</f>
        <v>23.718103599999999</v>
      </c>
    </row>
    <row r="811" spans="1:18" ht="13">
      <c r="A811" s="11" t="s">
        <v>2106</v>
      </c>
      <c r="B811" s="11">
        <f>MATCH(A811,'raw data'!A:A,0)</f>
        <v>1732</v>
      </c>
      <c r="C811" s="21">
        <f t="array" ref="C811">INDEX('raw data'!A:A,B811+8,1)</f>
        <v>1040</v>
      </c>
      <c r="D811" s="7" t="str">
        <f t="array" ref="D811">INDEX('raw data'!A:A,B811+11,1)</f>
        <v>excl. utilities</v>
      </c>
      <c r="E811" s="7" t="str">
        <f t="array" ref="E811">INDEX('raw data'!A:A,B811-2,1)</f>
        <v>Psarrou,</v>
      </c>
      <c r="F811" s="6" t="str">
        <f t="array" ref="F811">INDEX('raw data'!A:A,B811-1,1)</f>
        <v>Marousi</v>
      </c>
      <c r="G811" s="6" t="str">
        <f t="array" ref="G811">INDEX('raw data'!A:A,B811+6,1)</f>
        <v>85 m²</v>
      </c>
      <c r="H811" s="25">
        <f ca="1">IFERROR(__xludf.DUMMYFUNCTION("split(G819,"" "")"),85)</f>
        <v>85</v>
      </c>
      <c r="I811" s="6" t="str">
        <f ca="1">IFERROR(__xludf.DUMMYFUNCTION("""COMPUTED_VALUE"""),"m²")</f>
        <v>m²</v>
      </c>
      <c r="J811" s="6">
        <f t="array" ref="J811">INDEX('raw data'!A:A,B811+4,1)</f>
        <v>1</v>
      </c>
      <c r="K811" s="25">
        <f t="array" ref="K811">INDEX('raw data'!A:A,B811+2,1)</f>
        <v>2</v>
      </c>
      <c r="L811" s="6" t="str">
        <f t="array" ref="L811">INDEX('raw data'!A:A,B811-1,1)</f>
        <v>Marousi</v>
      </c>
      <c r="M811" s="9">
        <f t="shared" ca="1" si="0"/>
        <v>12.235294117647058</v>
      </c>
      <c r="N811" s="6" t="str">
        <f t="shared" si="1"/>
        <v>Psarrou, Marousi, Athens</v>
      </c>
      <c r="O811" s="6" t="str">
        <f t="array" ref="O811">INDEX('raw data'!A:A,B811+12,1)</f>
        <v>Available 08 Nov 2024</v>
      </c>
      <c r="P811" s="17">
        <v>45604</v>
      </c>
      <c r="Q811">
        <f>_xlfn.XLOOKUP(A811, locations!A:A, locations!F:F, "NULL")</f>
        <v>38.046310099999999</v>
      </c>
      <c r="R811">
        <f>_xlfn.XLOOKUP(A811, locations!A:A, locations!G:G, "Not found")</f>
        <v>23.8074163</v>
      </c>
    </row>
    <row r="812" spans="1:18" ht="13">
      <c r="A812" s="11" t="s">
        <v>2109</v>
      </c>
      <c r="B812" s="11">
        <f>MATCH(A812,'raw data'!A:A,0)</f>
        <v>14152</v>
      </c>
      <c r="C812" s="21">
        <f t="array" ref="C812">INDEX('raw data'!A:A,B812+8,1)</f>
        <v>1530</v>
      </c>
      <c r="D812" s="7" t="str">
        <f t="array" ref="D812">INDEX('raw data'!A:A,B812+11,1)</f>
        <v>excl. utilities</v>
      </c>
      <c r="E812" s="7" t="str">
        <f t="array" ref="E812">INDEX('raw data'!A:A,B812-2,1)</f>
        <v>Zitrou,</v>
      </c>
      <c r="F812" s="6" t="str">
        <f t="array" ref="F812">INDEX('raw data'!A:A,B812-1,1)</f>
        <v>Acropolis</v>
      </c>
      <c r="G812" s="6" t="str">
        <f t="array" ref="G812">INDEX('raw data'!A:A,B812+6,1)</f>
        <v>95 m²</v>
      </c>
      <c r="H812" s="25">
        <f ca="1">IFERROR(__xludf.DUMMYFUNCTION("split(G820,"" "")"),95)</f>
        <v>95</v>
      </c>
      <c r="I812" s="6" t="str">
        <f ca="1">IFERROR(__xludf.DUMMYFUNCTION("""COMPUTED_VALUE"""),"m²")</f>
        <v>m²</v>
      </c>
      <c r="J812" s="6">
        <f t="array" ref="J812">INDEX('raw data'!A:A,B812+4,1)</f>
        <v>2</v>
      </c>
      <c r="K812" s="25">
        <f t="array" ref="K812">INDEX('raw data'!A:A,B812+2,1)</f>
        <v>2</v>
      </c>
      <c r="L812" s="6" t="str">
        <f t="array" ref="L812">INDEX('raw data'!A:A,B812-1,1)</f>
        <v>Acropolis</v>
      </c>
      <c r="M812" s="9">
        <f t="shared" ca="1" si="0"/>
        <v>16.105263157894736</v>
      </c>
      <c r="N812" s="6" t="str">
        <f t="shared" si="1"/>
        <v>Zitrou, Acropolis, Athens</v>
      </c>
      <c r="O812" s="6" t="str">
        <f t="array" ref="O812">INDEX('raw data'!A:A,B812+12,1)</f>
        <v>Available 08 May 2025</v>
      </c>
      <c r="P812" s="17">
        <v>45785</v>
      </c>
      <c r="Q812">
        <f>_xlfn.XLOOKUP(A812, locations!A:A, locations!F:F, "NULL")</f>
        <v>37.967626500000001</v>
      </c>
      <c r="R812">
        <f>_xlfn.XLOOKUP(A812, locations!A:A, locations!G:G, "Not found")</f>
        <v>23.727362299999999</v>
      </c>
    </row>
    <row r="813" spans="1:18" ht="13">
      <c r="A813" s="11" t="s">
        <v>569</v>
      </c>
      <c r="B813" s="11">
        <f>MATCH(A813,'raw data'!A:A,0)</f>
        <v>10827</v>
      </c>
      <c r="C813" s="21">
        <f t="array" ref="C813">INDEX('raw data'!A:A,B813+8,1)</f>
        <v>1070</v>
      </c>
      <c r="D813" s="7" t="str">
        <f t="array" ref="D813">INDEX('raw data'!A:A,B813+11,1)</f>
        <v>excl. utilities</v>
      </c>
      <c r="E813" s="7" t="str">
        <f t="array" ref="E813">INDEX('raw data'!A:A,B813-2,1)</f>
        <v>Tinou,</v>
      </c>
      <c r="F813" s="6" t="str">
        <f t="array" ref="F813">INDEX('raw data'!A:A,B813-1,1)</f>
        <v>Marousi</v>
      </c>
      <c r="G813" s="6" t="str">
        <f t="array" ref="G813">INDEX('raw data'!A:A,B813+6,1)</f>
        <v>55 m²</v>
      </c>
      <c r="H813" s="25">
        <f ca="1">IFERROR(__xludf.DUMMYFUNCTION("split(G821,"" "")"),55)</f>
        <v>55</v>
      </c>
      <c r="I813" s="6" t="str">
        <f ca="1">IFERROR(__xludf.DUMMYFUNCTION("""COMPUTED_VALUE"""),"m²")</f>
        <v>m²</v>
      </c>
      <c r="J813" s="6">
        <f t="array" ref="J813">INDEX('raw data'!A:A,B813+4,1)</f>
        <v>1</v>
      </c>
      <c r="K813" s="25">
        <f t="array" ref="K813">INDEX('raw data'!A:A,B813+2,1)</f>
        <v>1</v>
      </c>
      <c r="L813" s="6" t="str">
        <f t="array" ref="L813">INDEX('raw data'!A:A,B813-1,1)</f>
        <v>Marousi</v>
      </c>
      <c r="M813" s="9">
        <f t="shared" ca="1" si="0"/>
        <v>19.454545454545453</v>
      </c>
      <c r="N813" s="6" t="str">
        <f t="shared" si="1"/>
        <v>Tinou, Marousi, Athens</v>
      </c>
      <c r="O813" s="6" t="str">
        <f t="array" ref="O813">INDEX('raw data'!A:A,B813+12,1)</f>
        <v>Available 08 Mar 2025</v>
      </c>
      <c r="P813" s="17">
        <v>45724</v>
      </c>
      <c r="Q813">
        <f>_xlfn.XLOOKUP(A813, locations!A:A, locations!F:F, "NULL")</f>
        <v>38.046310099999999</v>
      </c>
      <c r="R813">
        <f>_xlfn.XLOOKUP(A813, locations!A:A, locations!G:G, "Not found")</f>
        <v>23.8074163</v>
      </c>
    </row>
    <row r="814" spans="1:18" ht="13">
      <c r="A814" s="11" t="s">
        <v>2112</v>
      </c>
      <c r="B814" s="11">
        <f>MATCH(A814,'raw data'!A:A,0)</f>
        <v>10844</v>
      </c>
      <c r="C814" s="21">
        <f t="array" ref="C814">INDEX('raw data'!A:A,B814+8,1)</f>
        <v>1370</v>
      </c>
      <c r="D814" s="7" t="str">
        <f t="array" ref="D814">INDEX('raw data'!A:A,B814+11,1)</f>
        <v>excl. utilities</v>
      </c>
      <c r="E814" s="7" t="str">
        <f t="array" ref="E814">INDEX('raw data'!A:A,B814-2,1)</f>
        <v>Tritonos V,</v>
      </c>
      <c r="F814" s="6" t="str">
        <f t="array" ref="F814">INDEX('raw data'!A:A,B814-1,1)</f>
        <v>Palaio Faliro</v>
      </c>
      <c r="G814" s="6" t="str">
        <f t="array" ref="G814">INDEX('raw data'!A:A,B814+6,1)</f>
        <v>95 m²</v>
      </c>
      <c r="H814" s="25">
        <f ca="1">IFERROR(__xludf.DUMMYFUNCTION("split(G822,"" "")"),95)</f>
        <v>95</v>
      </c>
      <c r="I814" s="6" t="str">
        <f ca="1">IFERROR(__xludf.DUMMYFUNCTION("""COMPUTED_VALUE"""),"m²")</f>
        <v>m²</v>
      </c>
      <c r="J814" s="6" t="str">
        <f t="array" ref="J814">INDEX('raw data'!A:A,B814+4,1)</f>
        <v>1, 1 WC</v>
      </c>
      <c r="K814" s="25">
        <f t="array" ref="K814">INDEX('raw data'!A:A,B814+2,1)</f>
        <v>2</v>
      </c>
      <c r="L814" s="6" t="str">
        <f t="array" ref="L814">INDEX('raw data'!A:A,B814-1,1)</f>
        <v>Palaio Faliro</v>
      </c>
      <c r="M814" s="9">
        <f t="shared" ca="1" si="0"/>
        <v>14.421052631578947</v>
      </c>
      <c r="N814" s="6" t="str">
        <f t="shared" si="1"/>
        <v>Tritonos V, Palaio Faliro, Athens</v>
      </c>
      <c r="O814" s="6" t="str">
        <f t="array" ref="O814">INDEX('raw data'!A:A,B814+12,1)</f>
        <v>Available 08 Mar 2025</v>
      </c>
      <c r="P814" s="17">
        <v>45724</v>
      </c>
      <c r="Q814">
        <f>_xlfn.XLOOKUP(A814, locations!A:A, locations!F:F, "NULL")</f>
        <v>37.926021599999999</v>
      </c>
      <c r="R814">
        <f>_xlfn.XLOOKUP(A814, locations!A:A, locations!G:G, "Not found")</f>
        <v>23.696047100000001</v>
      </c>
    </row>
    <row r="815" spans="1:18" ht="13">
      <c r="A815" s="11" t="s">
        <v>3869</v>
      </c>
      <c r="B815" s="11">
        <f>MATCH(A815,'raw data'!A:A,0)</f>
        <v>10861</v>
      </c>
      <c r="C815" s="21">
        <f t="array" ref="C815">INDEX('raw data'!A:A,B815+8,1)</f>
        <v>1510</v>
      </c>
      <c r="D815" s="7" t="str">
        <f t="array" ref="D815">INDEX('raw data'!A:A,B815+11,1)</f>
        <v>excl. utilities</v>
      </c>
      <c r="E815" s="7" t="str">
        <f t="array" ref="E815">INDEX('raw data'!A:A,B815-2,1)</f>
        <v>Vrilission,</v>
      </c>
      <c r="F815" s="6" t="str">
        <f t="array" ref="F815">INDEX('raw data'!A:A,B815-1,1)</f>
        <v>Chalandri</v>
      </c>
      <c r="G815" s="6" t="str">
        <f t="array" ref="G815">INDEX('raw data'!A:A,B815+6,1)</f>
        <v>128 m²</v>
      </c>
      <c r="H815" s="25">
        <f ca="1">IFERROR(__xludf.DUMMYFUNCTION("split(G823,"" "")"),128)</f>
        <v>128</v>
      </c>
      <c r="I815" s="6" t="str">
        <f ca="1">IFERROR(__xludf.DUMMYFUNCTION("""COMPUTED_VALUE"""),"m²")</f>
        <v>m²</v>
      </c>
      <c r="J815" s="6">
        <f t="array" ref="J815">INDEX('raw data'!A:A,B815+4,1)</f>
        <v>2</v>
      </c>
      <c r="K815" s="25">
        <f t="array" ref="K815">INDEX('raw data'!A:A,B815+2,1)</f>
        <v>3</v>
      </c>
      <c r="L815" s="6" t="str">
        <f t="array" ref="L815">INDEX('raw data'!A:A,B815-1,1)</f>
        <v>Chalandri</v>
      </c>
      <c r="M815" s="9">
        <f t="shared" ca="1" si="0"/>
        <v>11.796875</v>
      </c>
      <c r="N815" s="6" t="str">
        <f t="shared" si="1"/>
        <v>Vrilission, Chalandri, Athens</v>
      </c>
      <c r="O815" s="6" t="str">
        <f t="array" ref="O815">INDEX('raw data'!A:A,B815+12,1)</f>
        <v>Available 08 Mar 2025</v>
      </c>
      <c r="P815" s="17">
        <v>45724</v>
      </c>
      <c r="Q815">
        <f>_xlfn.XLOOKUP(A815, locations!A:A, locations!F:F, "NULL")</f>
        <v>38.037363200000001</v>
      </c>
      <c r="R815">
        <f>_xlfn.XLOOKUP(A815, locations!A:A, locations!G:G, "Not found")</f>
        <v>23.837416699999999</v>
      </c>
    </row>
    <row r="816" spans="1:18" ht="13">
      <c r="A816" s="11" t="s">
        <v>2115</v>
      </c>
      <c r="B816" s="11">
        <f>MATCH(A816,'raw data'!A:A,0)</f>
        <v>15832</v>
      </c>
      <c r="C816" s="21">
        <f t="array" ref="C816">INDEX('raw data'!A:A,B816+8,1)</f>
        <v>1430</v>
      </c>
      <c r="D816" s="7" t="str">
        <f t="array" ref="D816">INDEX('raw data'!A:A,B816+11,1)</f>
        <v>excl. utilities</v>
      </c>
      <c r="E816" s="7" t="str">
        <f t="array" ref="E816">INDEX('raw data'!A:A,B816-2,1)</f>
        <v>Paritsi II,</v>
      </c>
      <c r="F816" s="6" t="str">
        <f t="array" ref="F816">INDEX('raw data'!A:A,B816-1,1)</f>
        <v>Neo Psychiko</v>
      </c>
      <c r="G816" s="6" t="str">
        <f t="array" ref="G816">INDEX('raw data'!A:A,B816+6,1)</f>
        <v>92 m²</v>
      </c>
      <c r="H816" s="25">
        <f ca="1">IFERROR(__xludf.DUMMYFUNCTION("split(G824,"" "")"),92)</f>
        <v>92</v>
      </c>
      <c r="I816" s="6" t="str">
        <f ca="1">IFERROR(__xludf.DUMMYFUNCTION("""COMPUTED_VALUE"""),"m²")</f>
        <v>m²</v>
      </c>
      <c r="J816" s="6" t="str">
        <f t="array" ref="J816">INDEX('raw data'!A:A,B816+4,1)</f>
        <v>1, 1 WC</v>
      </c>
      <c r="K816" s="25">
        <f t="array" ref="K816">INDEX('raw data'!A:A,B816+2,1)</f>
        <v>2</v>
      </c>
      <c r="L816" s="6" t="str">
        <f t="array" ref="L816">INDEX('raw data'!A:A,B816-1,1)</f>
        <v>Neo Psychiko</v>
      </c>
      <c r="M816" s="9">
        <f t="shared" ca="1" si="0"/>
        <v>15.543478260869565</v>
      </c>
      <c r="N816" s="6" t="str">
        <f t="shared" si="1"/>
        <v>Paritsi II, Neo Psychiko, Athens</v>
      </c>
      <c r="O816" s="6" t="str">
        <f t="array" ref="O816">INDEX('raw data'!A:A,B816+12,1)</f>
        <v>Available 08 Jun 2025</v>
      </c>
      <c r="P816" s="17">
        <v>45816</v>
      </c>
      <c r="Q816">
        <f>_xlfn.XLOOKUP(A816, locations!A:A, locations!F:F, "NULL")</f>
        <v>38.0042209</v>
      </c>
      <c r="R816">
        <f>_xlfn.XLOOKUP(A816, locations!A:A, locations!G:G, "Not found")</f>
        <v>23.782893600000001</v>
      </c>
    </row>
    <row r="817" spans="1:18" ht="13">
      <c r="A817" s="11" t="s">
        <v>4669</v>
      </c>
      <c r="B817" s="11">
        <f>MATCH(A817,'raw data'!A:A,0)</f>
        <v>15849</v>
      </c>
      <c r="C817" s="21">
        <f t="array" ref="C817">INDEX('raw data'!A:A,B817+8,1)</f>
        <v>1840</v>
      </c>
      <c r="D817" s="7" t="str">
        <f t="array" ref="D817">INDEX('raw data'!A:A,B817+11,1)</f>
        <v>excl. utilities</v>
      </c>
      <c r="E817" s="7" t="str">
        <f t="array" ref="E817">INDEX('raw data'!A:A,B817-2,1)</f>
        <v>Mesogeion II,</v>
      </c>
      <c r="F817" s="6" t="str">
        <f t="array" ref="F817">INDEX('raw data'!A:A,B817-1,1)</f>
        <v>Marousi</v>
      </c>
      <c r="G817" s="6" t="str">
        <f t="array" ref="G817">INDEX('raw data'!A:A,B817+6,1)</f>
        <v>210 m²</v>
      </c>
      <c r="H817" s="25">
        <f ca="1">IFERROR(__xludf.DUMMYFUNCTION("split(G825,"" "")"),210)</f>
        <v>210</v>
      </c>
      <c r="I817" s="6" t="str">
        <f ca="1">IFERROR(__xludf.DUMMYFUNCTION("""COMPUTED_VALUE"""),"m²")</f>
        <v>m²</v>
      </c>
      <c r="J817" s="6" t="str">
        <f t="array" ref="J817">INDEX('raw data'!A:A,B817+4,1)</f>
        <v>3, 1 WC</v>
      </c>
      <c r="K817" s="25">
        <f t="array" ref="K817">INDEX('raw data'!A:A,B817+2,1)</f>
        <v>5</v>
      </c>
      <c r="L817" s="6" t="str">
        <f t="array" ref="L817">INDEX('raw data'!A:A,B817-1,1)</f>
        <v>Marousi</v>
      </c>
      <c r="M817" s="9">
        <f t="shared" ca="1" si="0"/>
        <v>8.7619047619047628</v>
      </c>
      <c r="N817" s="6" t="str">
        <f t="shared" si="1"/>
        <v>Mesogeion II, Marousi, Athens</v>
      </c>
      <c r="O817" s="6" t="str">
        <f t="array" ref="O817">INDEX('raw data'!A:A,B817+12,1)</f>
        <v>Available 08 Jun 2025</v>
      </c>
      <c r="P817" s="17">
        <v>45816</v>
      </c>
      <c r="Q817">
        <f>_xlfn.XLOOKUP(A817, locations!A:A, locations!F:F, "NULL")</f>
        <v>38.045020399999999</v>
      </c>
      <c r="R817">
        <f>_xlfn.XLOOKUP(A817, locations!A:A, locations!G:G, "Not found")</f>
        <v>23.8189779</v>
      </c>
    </row>
    <row r="818" spans="1:18" ht="13">
      <c r="A818" s="11" t="s">
        <v>572</v>
      </c>
      <c r="B818" s="11">
        <f>MATCH(A818,'raw data'!A:A,0)</f>
        <v>17536</v>
      </c>
      <c r="C818" s="21">
        <f t="array" ref="C818">INDEX('raw data'!A:A,B818+8,1)</f>
        <v>980</v>
      </c>
      <c r="D818" s="7" t="str">
        <f t="array" ref="D818">INDEX('raw data'!A:A,B818+11,1)</f>
        <v>excl. utilities</v>
      </c>
      <c r="E818" s="7" t="str">
        <f t="array" ref="E818">INDEX('raw data'!A:A,B818-2,1)</f>
        <v>Meandroupoleos II,</v>
      </c>
      <c r="F818" s="6" t="str">
        <f t="array" ref="F818">INDEX('raw data'!A:A,B818-1,1)</f>
        <v>Ampelokipoi</v>
      </c>
      <c r="G818" s="6" t="str">
        <f t="array" ref="G818">INDEX('raw data'!A:A,B818+6,1)</f>
        <v>46 m²</v>
      </c>
      <c r="H818" s="25">
        <f ca="1">IFERROR(__xludf.DUMMYFUNCTION("split(G826,"" "")"),46)</f>
        <v>46</v>
      </c>
      <c r="I818" s="6" t="str">
        <f ca="1">IFERROR(__xludf.DUMMYFUNCTION("""COMPUTED_VALUE"""),"m²")</f>
        <v>m²</v>
      </c>
      <c r="J818" s="6">
        <f t="array" ref="J818">INDEX('raw data'!A:A,B818+4,1)</f>
        <v>1</v>
      </c>
      <c r="K818" s="25">
        <f t="array" ref="K818">INDEX('raw data'!A:A,B818+2,1)</f>
        <v>1</v>
      </c>
      <c r="L818" s="6" t="str">
        <f t="array" ref="L818">INDEX('raw data'!A:A,B818-1,1)</f>
        <v>Ampelokipoi</v>
      </c>
      <c r="M818" s="9">
        <f t="shared" ca="1" si="0"/>
        <v>21.304347826086957</v>
      </c>
      <c r="N818" s="6" t="str">
        <f t="shared" si="1"/>
        <v>Meandroupoleos II, Ampelokipoi, Athens</v>
      </c>
      <c r="O818" s="6" t="str">
        <f t="array" ref="O818">INDEX('raw data'!A:A,B818+12,1)</f>
        <v>Available 08 Jul 2025</v>
      </c>
      <c r="P818" s="17">
        <v>45846</v>
      </c>
      <c r="Q818">
        <f>_xlfn.XLOOKUP(A818, locations!A:A, locations!F:F, "NULL")</f>
        <v>37.992938799999997</v>
      </c>
      <c r="R818">
        <f>_xlfn.XLOOKUP(A818, locations!A:A, locations!G:G, "Not found")</f>
        <v>23.7607693</v>
      </c>
    </row>
    <row r="819" spans="1:18" ht="13">
      <c r="A819" s="11" t="s">
        <v>2118</v>
      </c>
      <c r="B819" s="11">
        <f>MATCH(A819,'raw data'!A:A,0)</f>
        <v>17553</v>
      </c>
      <c r="C819" s="21">
        <f t="array" ref="C819">INDEX('raw data'!A:A,B819+8,1)</f>
        <v>1220</v>
      </c>
      <c r="D819" s="7" t="str">
        <f t="array" ref="D819">INDEX('raw data'!A:A,B819+11,1)</f>
        <v>excl. utilities</v>
      </c>
      <c r="E819" s="7" t="str">
        <f t="array" ref="E819">INDEX('raw data'!A:A,B819-2,1)</f>
        <v>Efforionos,</v>
      </c>
      <c r="F819" s="6" t="str">
        <f t="array" ref="F819">INDEX('raw data'!A:A,B819-1,1)</f>
        <v>Pangrati</v>
      </c>
      <c r="G819" s="6" t="str">
        <f t="array" ref="G819">INDEX('raw data'!A:A,B819+6,1)</f>
        <v>85 m²</v>
      </c>
      <c r="H819" s="25">
        <f ca="1">IFERROR(__xludf.DUMMYFUNCTION("split(G827,"" "")"),85)</f>
        <v>85</v>
      </c>
      <c r="I819" s="6" t="str">
        <f ca="1">IFERROR(__xludf.DUMMYFUNCTION("""COMPUTED_VALUE"""),"m²")</f>
        <v>m²</v>
      </c>
      <c r="J819" s="6">
        <f t="array" ref="J819">INDEX('raw data'!A:A,B819+4,1)</f>
        <v>1</v>
      </c>
      <c r="K819" s="25">
        <f t="array" ref="K819">INDEX('raw data'!A:A,B819+2,1)</f>
        <v>2</v>
      </c>
      <c r="L819" s="6" t="str">
        <f t="array" ref="L819">INDEX('raw data'!A:A,B819-1,1)</f>
        <v>Pangrati</v>
      </c>
      <c r="M819" s="9">
        <f t="shared" ca="1" si="0"/>
        <v>14.352941176470589</v>
      </c>
      <c r="N819" s="6" t="str">
        <f t="shared" si="1"/>
        <v>Efforionos, Pangrati, Athens</v>
      </c>
      <c r="O819" s="6" t="str">
        <f t="array" ref="O819">INDEX('raw data'!A:A,B819+12,1)</f>
        <v>Available 08 Jul 2025</v>
      </c>
      <c r="P819" s="17">
        <v>45846</v>
      </c>
      <c r="Q819">
        <f>_xlfn.XLOOKUP(A819, locations!A:A, locations!F:F, "NULL")</f>
        <v>37.969992400000002</v>
      </c>
      <c r="R819">
        <f>_xlfn.XLOOKUP(A819, locations!A:A, locations!G:G, "Not found")</f>
        <v>23.741658699999999</v>
      </c>
    </row>
    <row r="820" spans="1:18" ht="13">
      <c r="A820" s="11" t="s">
        <v>2121</v>
      </c>
      <c r="B820" s="11">
        <f>MATCH(A820,'raw data'!A:A,0)</f>
        <v>6885</v>
      </c>
      <c r="C820" s="21">
        <f t="array" ref="C820">INDEX('raw data'!A:A,B820+8,1)</f>
        <v>980</v>
      </c>
      <c r="D820" s="7" t="str">
        <f t="array" ref="D820">INDEX('raw data'!A:A,B820+11,1)</f>
        <v>excl. utilities</v>
      </c>
      <c r="E820" s="7" t="str">
        <f t="array" ref="E820">INDEX('raw data'!A:A,B820-2,1)</f>
        <v>Agias Varvaras II,</v>
      </c>
      <c r="F820" s="6" t="str">
        <f t="array" ref="F820">INDEX('raw data'!A:A,B820-1,1)</f>
        <v>Chalandri</v>
      </c>
      <c r="G820" s="6" t="str">
        <f t="array" ref="G820">INDEX('raw data'!A:A,B820+6,1)</f>
        <v>105 m²</v>
      </c>
      <c r="H820" s="25">
        <f ca="1">IFERROR(__xludf.DUMMYFUNCTION("split(G828,"" "")"),105)</f>
        <v>105</v>
      </c>
      <c r="I820" s="6" t="str">
        <f ca="1">IFERROR(__xludf.DUMMYFUNCTION("""COMPUTED_VALUE"""),"m²")</f>
        <v>m²</v>
      </c>
      <c r="J820" s="6">
        <f t="array" ref="J820">INDEX('raw data'!A:A,B820+4,1)</f>
        <v>1</v>
      </c>
      <c r="K820" s="25">
        <f t="array" ref="K820">INDEX('raw data'!A:A,B820+2,1)</f>
        <v>2</v>
      </c>
      <c r="L820" s="6" t="str">
        <f t="array" ref="L820">INDEX('raw data'!A:A,B820-1,1)</f>
        <v>Chalandri</v>
      </c>
      <c r="M820" s="9">
        <f t="shared" ca="1" si="0"/>
        <v>9.3333333333333339</v>
      </c>
      <c r="N820" s="6" t="str">
        <f t="shared" si="1"/>
        <v>Agias Varvaras II, Chalandri, Athens</v>
      </c>
      <c r="O820" s="6" t="str">
        <f t="array" ref="O820">INDEX('raw data'!A:A,B820+12,1)</f>
        <v>Available 08 Jan 2025</v>
      </c>
      <c r="P820" s="17">
        <v>45665</v>
      </c>
      <c r="Q820">
        <f>_xlfn.XLOOKUP(A820, locations!A:A, locations!F:F, "NULL")</f>
        <v>38.013871399999999</v>
      </c>
      <c r="R820">
        <f>_xlfn.XLOOKUP(A820, locations!A:A, locations!G:G, "Not found")</f>
        <v>23.784820100000001</v>
      </c>
    </row>
    <row r="821" spans="1:18" ht="13">
      <c r="A821" s="11" t="s">
        <v>2124</v>
      </c>
      <c r="B821" s="11">
        <f>MATCH(A821,'raw data'!A:A,0)</f>
        <v>6902</v>
      </c>
      <c r="C821" s="21">
        <f t="array" ref="C821">INDEX('raw data'!A:A,B821+8,1)</f>
        <v>1100</v>
      </c>
      <c r="D821" s="7" t="str">
        <f t="array" ref="D821">INDEX('raw data'!A:A,B821+11,1)</f>
        <v>excl. utilities</v>
      </c>
      <c r="E821" s="7" t="str">
        <f t="array" ref="E821">INDEX('raw data'!A:A,B821-2,1)</f>
        <v>Ippokratous II,</v>
      </c>
      <c r="F821" s="6" t="str">
        <f t="array" ref="F821">INDEX('raw data'!A:A,B821-1,1)</f>
        <v>Lycabettus</v>
      </c>
      <c r="G821" s="6" t="str">
        <f t="array" ref="G821">INDEX('raw data'!A:A,B821+6,1)</f>
        <v>80 m²</v>
      </c>
      <c r="H821" s="25">
        <f ca="1">IFERROR(__xludf.DUMMYFUNCTION("split(G829,"" "")"),80)</f>
        <v>80</v>
      </c>
      <c r="I821" s="6" t="str">
        <f ca="1">IFERROR(__xludf.DUMMYFUNCTION("""COMPUTED_VALUE"""),"m²")</f>
        <v>m²</v>
      </c>
      <c r="J821" s="6">
        <f t="array" ref="J821">INDEX('raw data'!A:A,B821+4,1)</f>
        <v>1</v>
      </c>
      <c r="K821" s="25">
        <f t="array" ref="K821">INDEX('raw data'!A:A,B821+2,1)</f>
        <v>2</v>
      </c>
      <c r="L821" s="6" t="str">
        <f t="array" ref="L821">INDEX('raw data'!A:A,B821-1,1)</f>
        <v>Lycabettus</v>
      </c>
      <c r="M821" s="9">
        <f t="shared" ca="1" si="0"/>
        <v>13.75</v>
      </c>
      <c r="N821" s="6" t="str">
        <f t="shared" si="1"/>
        <v>Ippokratous II, Lycabettus, Athens</v>
      </c>
      <c r="O821" s="6" t="str">
        <f t="array" ref="O821">INDEX('raw data'!A:A,B821+12,1)</f>
        <v>Available 08 Jan 2025</v>
      </c>
      <c r="P821" s="17">
        <v>45665</v>
      </c>
      <c r="Q821">
        <f>_xlfn.XLOOKUP(A821, locations!A:A, locations!F:F, "NULL")</f>
        <v>37.984986300000003</v>
      </c>
      <c r="R821">
        <f>_xlfn.XLOOKUP(A821, locations!A:A, locations!G:G, "Not found")</f>
        <v>23.740013900000001</v>
      </c>
    </row>
    <row r="822" spans="1:18" ht="13">
      <c r="A822" s="11" t="s">
        <v>2127</v>
      </c>
      <c r="B822" s="11">
        <f>MATCH(A822,'raw data'!A:A,0)</f>
        <v>6936</v>
      </c>
      <c r="C822" s="21">
        <f t="array" ref="C822">INDEX('raw data'!A:A,B822+8,1)</f>
        <v>1320</v>
      </c>
      <c r="D822" s="7" t="str">
        <f t="array" ref="D822">INDEX('raw data'!A:A,B822+11,1)</f>
        <v>excl. utilities</v>
      </c>
      <c r="E822" s="7" t="str">
        <f t="array" ref="E822">INDEX('raw data'!A:A,B822-2,1)</f>
        <v>Argonafton,</v>
      </c>
      <c r="F822" s="6" t="str">
        <f t="array" ref="F822">INDEX('raw data'!A:A,B822-1,1)</f>
        <v>Marousi</v>
      </c>
      <c r="G822" s="6" t="str">
        <f t="array" ref="G822">INDEX('raw data'!A:A,B822+6,1)</f>
        <v>105 m²</v>
      </c>
      <c r="H822" s="25">
        <f ca="1">IFERROR(__xludf.DUMMYFUNCTION("split(G830,"" "")"),105)</f>
        <v>105</v>
      </c>
      <c r="I822" s="6" t="str">
        <f ca="1">IFERROR(__xludf.DUMMYFUNCTION("""COMPUTED_VALUE"""),"m²")</f>
        <v>m²</v>
      </c>
      <c r="J822" s="6" t="str">
        <f t="array" ref="J822">INDEX('raw data'!A:A,B822+4,1)</f>
        <v>1, 1 WC</v>
      </c>
      <c r="K822" s="25">
        <f t="array" ref="K822">INDEX('raw data'!A:A,B822+2,1)</f>
        <v>2</v>
      </c>
      <c r="L822" s="6" t="str">
        <f t="array" ref="L822">INDEX('raw data'!A:A,B822-1,1)</f>
        <v>Marousi</v>
      </c>
      <c r="M822" s="9">
        <f t="shared" ca="1" si="0"/>
        <v>12.571428571428571</v>
      </c>
      <c r="N822" s="6" t="str">
        <f t="shared" si="1"/>
        <v>Argonafton, Marousi, Athens</v>
      </c>
      <c r="O822" s="6" t="str">
        <f t="array" ref="O822">INDEX('raw data'!A:A,B822+12,1)</f>
        <v>Available 08 Jan 2025</v>
      </c>
      <c r="P822" s="17">
        <v>45665</v>
      </c>
      <c r="Q822">
        <f>_xlfn.XLOOKUP(A822, locations!A:A, locations!F:F, "NULL")</f>
        <v>38.050512900000001</v>
      </c>
      <c r="R822">
        <f>_xlfn.XLOOKUP(A822, locations!A:A, locations!G:G, "Not found")</f>
        <v>23.811914900000001</v>
      </c>
    </row>
    <row r="823" spans="1:18" ht="13">
      <c r="A823" s="11" t="s">
        <v>2130</v>
      </c>
      <c r="B823" s="11">
        <f>MATCH(A823,'raw data'!A:A,0)</f>
        <v>6919</v>
      </c>
      <c r="C823" s="21">
        <f t="array" ref="C823">INDEX('raw data'!A:A,B823+8,1)</f>
        <v>1330</v>
      </c>
      <c r="D823" s="7" t="str">
        <f t="array" ref="D823">INDEX('raw data'!A:A,B823+11,1)</f>
        <v>excl. utilities</v>
      </c>
      <c r="E823" s="7" t="str">
        <f t="array" ref="E823">INDEX('raw data'!A:A,B823-2,1)</f>
        <v>Mesogeion Ι,</v>
      </c>
      <c r="F823" s="6" t="str">
        <f t="array" ref="F823">INDEX('raw data'!A:A,B823-1,1)</f>
        <v>Marousi</v>
      </c>
      <c r="G823" s="6" t="str">
        <f t="array" ref="G823">INDEX('raw data'!A:A,B823+6,1)</f>
        <v>90 m²</v>
      </c>
      <c r="H823" s="25">
        <f ca="1">IFERROR(__xludf.DUMMYFUNCTION("split(G831,"" "")"),90)</f>
        <v>90</v>
      </c>
      <c r="I823" s="6" t="str">
        <f ca="1">IFERROR(__xludf.DUMMYFUNCTION("""COMPUTED_VALUE"""),"m²")</f>
        <v>m²</v>
      </c>
      <c r="J823" s="6">
        <f t="array" ref="J823">INDEX('raw data'!A:A,B823+4,1)</f>
        <v>1</v>
      </c>
      <c r="K823" s="25">
        <f t="array" ref="K823">INDEX('raw data'!A:A,B823+2,1)</f>
        <v>2</v>
      </c>
      <c r="L823" s="6" t="str">
        <f t="array" ref="L823">INDEX('raw data'!A:A,B823-1,1)</f>
        <v>Marousi</v>
      </c>
      <c r="M823" s="9">
        <f t="shared" ca="1" si="0"/>
        <v>14.777777777777779</v>
      </c>
      <c r="N823" s="6" t="str">
        <f t="shared" si="1"/>
        <v>Mesogeion Ι, Marousi, Athens</v>
      </c>
      <c r="O823" s="6" t="str">
        <f t="array" ref="O823">INDEX('raw data'!A:A,B823+12,1)</f>
        <v>Available 08 Jan 2025</v>
      </c>
      <c r="P823" s="17">
        <v>45665</v>
      </c>
      <c r="Q823">
        <f>_xlfn.XLOOKUP(A823, locations!A:A, locations!F:F, "NULL")</f>
        <v>38.046310099999999</v>
      </c>
      <c r="R823">
        <f>_xlfn.XLOOKUP(A823, locations!A:A, locations!G:G, "Not found")</f>
        <v>23.8074163</v>
      </c>
    </row>
    <row r="824" spans="1:18" ht="13">
      <c r="A824" s="11" t="s">
        <v>575</v>
      </c>
      <c r="B824" s="11">
        <f>MATCH(A824,'raw data'!A:A,0)</f>
        <v>9311</v>
      </c>
      <c r="C824" s="21">
        <f t="array" ref="C824">INDEX('raw data'!A:A,B824+8,1)</f>
        <v>970</v>
      </c>
      <c r="D824" s="7" t="str">
        <f t="array" ref="D824">INDEX('raw data'!A:A,B824+11,1)</f>
        <v>excl. utilities</v>
      </c>
      <c r="E824" s="7" t="str">
        <f t="array" ref="E824">INDEX('raw data'!A:A,B824-2,1)</f>
        <v>Kondili,</v>
      </c>
      <c r="F824" s="6" t="str">
        <f t="array" ref="F824">INDEX('raw data'!A:A,B824-1,1)</f>
        <v>Marousi</v>
      </c>
      <c r="G824" s="6" t="str">
        <f t="array" ref="G824">INDEX('raw data'!A:A,B824+6,1)</f>
        <v>55 m²</v>
      </c>
      <c r="H824" s="25">
        <f ca="1">IFERROR(__xludf.DUMMYFUNCTION("split(G832,"" "")"),55)</f>
        <v>55</v>
      </c>
      <c r="I824" s="6" t="str">
        <f ca="1">IFERROR(__xludf.DUMMYFUNCTION("""COMPUTED_VALUE"""),"m²")</f>
        <v>m²</v>
      </c>
      <c r="J824" s="6">
        <f t="array" ref="J824">INDEX('raw data'!A:A,B824+4,1)</f>
        <v>1</v>
      </c>
      <c r="K824" s="25">
        <f t="array" ref="K824">INDEX('raw data'!A:A,B824+2,1)</f>
        <v>1</v>
      </c>
      <c r="L824" s="6" t="str">
        <f t="array" ref="L824">INDEX('raw data'!A:A,B824-1,1)</f>
        <v>Marousi</v>
      </c>
      <c r="M824" s="9">
        <f t="shared" ca="1" si="0"/>
        <v>17.636363636363637</v>
      </c>
      <c r="N824" s="6" t="str">
        <f t="shared" si="1"/>
        <v>Kondili, Marousi, Athens</v>
      </c>
      <c r="O824" s="6" t="str">
        <f t="array" ref="O824">INDEX('raw data'!A:A,B824+12,1)</f>
        <v>Available 08 Feb 2025</v>
      </c>
      <c r="P824" s="17">
        <v>45696</v>
      </c>
      <c r="Q824">
        <f>_xlfn.XLOOKUP(A824, locations!A:A, locations!F:F, "NULL")</f>
        <v>38.046310099999999</v>
      </c>
      <c r="R824">
        <f>_xlfn.XLOOKUP(A824, locations!A:A, locations!G:G, "Not found")</f>
        <v>23.8074163</v>
      </c>
    </row>
    <row r="825" spans="1:18" ht="13">
      <c r="A825" s="11" t="s">
        <v>3872</v>
      </c>
      <c r="B825" s="11">
        <f>MATCH(A825,'raw data'!A:A,0)</f>
        <v>9328</v>
      </c>
      <c r="C825" s="21">
        <f t="array" ref="C825">INDEX('raw data'!A:A,B825+8,1)</f>
        <v>1670</v>
      </c>
      <c r="D825" s="7" t="str">
        <f t="array" ref="D825">INDEX('raw data'!A:A,B825+11,1)</f>
        <v>excl. utilities</v>
      </c>
      <c r="E825" s="7" t="str">
        <f t="array" ref="E825">INDEX('raw data'!A:A,B825-2,1)</f>
        <v>Megistis,</v>
      </c>
      <c r="F825" s="6" t="str">
        <f t="array" ref="F825">INDEX('raw data'!A:A,B825-1,1)</f>
        <v>Alimos</v>
      </c>
      <c r="G825" s="6" t="str">
        <f t="array" ref="G825">INDEX('raw data'!A:A,B825+6,1)</f>
        <v>145 m²</v>
      </c>
      <c r="H825" s="25">
        <f ca="1">IFERROR(__xludf.DUMMYFUNCTION("split(G833,"" "")"),145)</f>
        <v>145</v>
      </c>
      <c r="I825" s="6" t="str">
        <f ca="1">IFERROR(__xludf.DUMMYFUNCTION("""COMPUTED_VALUE"""),"m²")</f>
        <v>m²</v>
      </c>
      <c r="J825" s="6" t="str">
        <f t="array" ref="J825">INDEX('raw data'!A:A,B825+4,1)</f>
        <v>1, 1 WC</v>
      </c>
      <c r="K825" s="25">
        <f t="array" ref="K825">INDEX('raw data'!A:A,B825+2,1)</f>
        <v>3</v>
      </c>
      <c r="L825" s="6" t="str">
        <f t="array" ref="L825">INDEX('raw data'!A:A,B825-1,1)</f>
        <v>Alimos</v>
      </c>
      <c r="M825" s="9">
        <f t="shared" ca="1" si="0"/>
        <v>11.517241379310345</v>
      </c>
      <c r="N825" s="6" t="str">
        <f t="shared" si="1"/>
        <v>Megistis, Alimos, Athens</v>
      </c>
      <c r="O825" s="6" t="str">
        <f t="array" ref="O825">INDEX('raw data'!A:A,B825+12,1)</f>
        <v>Available 08 Feb 2025</v>
      </c>
      <c r="P825" s="17">
        <v>45696</v>
      </c>
      <c r="Q825">
        <f>_xlfn.XLOOKUP(A825, locations!A:A, locations!F:F, "NULL")</f>
        <v>37.913685200000003</v>
      </c>
      <c r="R825">
        <f>_xlfn.XLOOKUP(A825, locations!A:A, locations!G:G, "Not found")</f>
        <v>23.717784000000002</v>
      </c>
    </row>
    <row r="826" spans="1:18" ht="13">
      <c r="A826" s="11" t="s">
        <v>3875</v>
      </c>
      <c r="B826" s="11">
        <f>MATCH(A826,'raw data'!A:A,0)</f>
        <v>9345</v>
      </c>
      <c r="C826" s="21">
        <f t="array" ref="C826">INDEX('raw data'!A:A,B826+8,1)</f>
        <v>2180</v>
      </c>
      <c r="D826" s="7" t="str">
        <f t="array" ref="D826">INDEX('raw data'!A:A,B826+11,1)</f>
        <v>excl. utilities</v>
      </c>
      <c r="E826" s="7" t="str">
        <f t="array" ref="E826">INDEX('raw data'!A:A,B826-2,1)</f>
        <v>Levidou,</v>
      </c>
      <c r="F826" s="6" t="str">
        <f t="array" ref="F826">INDEX('raw data'!A:A,B826-1,1)</f>
        <v>Kifisia</v>
      </c>
      <c r="G826" s="6" t="str">
        <f t="array" ref="G826">INDEX('raw data'!A:A,B826+6,1)</f>
        <v>175 m²</v>
      </c>
      <c r="H826" s="25">
        <f ca="1">IFERROR(__xludf.DUMMYFUNCTION("split(G834,"" "")"),175)</f>
        <v>175</v>
      </c>
      <c r="I826" s="6" t="str">
        <f ca="1">IFERROR(__xludf.DUMMYFUNCTION("""COMPUTED_VALUE"""),"m²")</f>
        <v>m²</v>
      </c>
      <c r="J826" s="6">
        <f t="array" ref="J826">INDEX('raw data'!A:A,B826+4,1)</f>
        <v>2</v>
      </c>
      <c r="K826" s="25">
        <f t="array" ref="K826">INDEX('raw data'!A:A,B826+2,1)</f>
        <v>3</v>
      </c>
      <c r="L826" s="6" t="str">
        <f t="array" ref="L826">INDEX('raw data'!A:A,B826-1,1)</f>
        <v>Kifisia</v>
      </c>
      <c r="M826" s="9">
        <f t="shared" ca="1" si="0"/>
        <v>12.457142857142857</v>
      </c>
      <c r="N826" s="6" t="str">
        <f t="shared" si="1"/>
        <v>Levidou, Kifisia, Athens</v>
      </c>
      <c r="O826" s="6" t="str">
        <f t="array" ref="O826">INDEX('raw data'!A:A,B826+12,1)</f>
        <v>Available 08 Feb 2025</v>
      </c>
      <c r="P826" s="17">
        <v>45696</v>
      </c>
      <c r="Q826">
        <f>_xlfn.XLOOKUP(A826, locations!A:A, locations!F:F, "NULL")</f>
        <v>38.080107400000003</v>
      </c>
      <c r="R826">
        <f>_xlfn.XLOOKUP(A826, locations!A:A, locations!G:G, "Not found")</f>
        <v>23.8190487</v>
      </c>
    </row>
    <row r="827" spans="1:18" ht="13">
      <c r="A827" s="11" t="s">
        <v>578</v>
      </c>
      <c r="B827" s="11">
        <f>MATCH(A827,'raw data'!A:A,0)</f>
        <v>3692</v>
      </c>
      <c r="C827" s="21">
        <f t="array" ref="C827">INDEX('raw data'!A:A,B827+8,1)</f>
        <v>830</v>
      </c>
      <c r="D827" s="7" t="str">
        <f t="array" ref="D827">INDEX('raw data'!A:A,B827+11,1)</f>
        <v>excl. utilities</v>
      </c>
      <c r="E827" s="7" t="str">
        <f t="array" ref="E827">INDEX('raw data'!A:A,B827-2,1)</f>
        <v>Christou Lada V,</v>
      </c>
      <c r="F827" s="6" t="str">
        <f t="array" ref="F827">INDEX('raw data'!A:A,B827-1,1)</f>
        <v>Kifisia</v>
      </c>
      <c r="G827" s="6" t="str">
        <f t="array" ref="G827">INDEX('raw data'!A:A,B827+6,1)</f>
        <v>50 m²</v>
      </c>
      <c r="H827" s="25">
        <f ca="1">IFERROR(__xludf.DUMMYFUNCTION("split(G835,"" "")"),50)</f>
        <v>50</v>
      </c>
      <c r="I827" s="6" t="str">
        <f ca="1">IFERROR(__xludf.DUMMYFUNCTION("""COMPUTED_VALUE"""),"m²")</f>
        <v>m²</v>
      </c>
      <c r="J827" s="6">
        <f t="array" ref="J827">INDEX('raw data'!A:A,B827+4,1)</f>
        <v>1</v>
      </c>
      <c r="K827" s="25">
        <f t="array" ref="K827">INDEX('raw data'!A:A,B827+2,1)</f>
        <v>1</v>
      </c>
      <c r="L827" s="6" t="str">
        <f t="array" ref="L827">INDEX('raw data'!A:A,B827-1,1)</f>
        <v>Kifisia</v>
      </c>
      <c r="M827" s="9">
        <f t="shared" ca="1" si="0"/>
        <v>16.600000000000001</v>
      </c>
      <c r="N827" s="6" t="str">
        <f t="shared" si="1"/>
        <v>Christou Lada V, Kifisia, Athens</v>
      </c>
      <c r="O827" s="6" t="str">
        <f t="array" ref="O827">INDEX('raw data'!A:A,B827+12,1)</f>
        <v>Available 08 Dec 2024</v>
      </c>
      <c r="P827" s="17">
        <v>45634</v>
      </c>
      <c r="Q827">
        <f>_xlfn.XLOOKUP(A827, locations!A:A, locations!F:F, "NULL")</f>
        <v>38.068601899999997</v>
      </c>
      <c r="R827">
        <f>_xlfn.XLOOKUP(A827, locations!A:A, locations!G:G, "Not found")</f>
        <v>23.816014299999999</v>
      </c>
    </row>
    <row r="828" spans="1:18" ht="13">
      <c r="A828" s="11" t="s">
        <v>3878</v>
      </c>
      <c r="B828" s="11">
        <f>MATCH(A828,'raw data'!A:A,0)</f>
        <v>18990</v>
      </c>
      <c r="C828" s="21">
        <f t="array" ref="C828">INDEX('raw data'!A:A,B828+8,1)</f>
        <v>1390</v>
      </c>
      <c r="D828" s="7" t="str">
        <f t="array" ref="D828">INDEX('raw data'!A:A,B828+11,1)</f>
        <v>excl. utilities</v>
      </c>
      <c r="E828" s="7" t="str">
        <f t="array" ref="E828">INDEX('raw data'!A:A,B828-2,1)</f>
        <v>Aigaiou Pelagous II,</v>
      </c>
      <c r="F828" s="6" t="str">
        <f t="array" ref="F828">INDEX('raw data'!A:A,B828-1,1)</f>
        <v>Agia Paraskevi</v>
      </c>
      <c r="G828" s="6" t="str">
        <f t="array" ref="G828">INDEX('raw data'!A:A,B828+6,1)</f>
        <v>100 m²</v>
      </c>
      <c r="H828" s="25">
        <f ca="1">IFERROR(__xludf.DUMMYFUNCTION("split(G836,"" "")"),100)</f>
        <v>100</v>
      </c>
      <c r="I828" s="6" t="str">
        <f ca="1">IFERROR(__xludf.DUMMYFUNCTION("""COMPUTED_VALUE"""),"m²")</f>
        <v>m²</v>
      </c>
      <c r="J828" s="6">
        <f t="array" ref="J828">INDEX('raw data'!A:A,B828+4,1)</f>
        <v>2</v>
      </c>
      <c r="K828" s="25">
        <f t="array" ref="K828">INDEX('raw data'!A:A,B828+2,1)</f>
        <v>3</v>
      </c>
      <c r="L828" s="6" t="str">
        <f t="array" ref="L828">INDEX('raw data'!A:A,B828-1,1)</f>
        <v>Agia Paraskevi</v>
      </c>
      <c r="M828" s="9">
        <f t="shared" ca="1" si="0"/>
        <v>13.9</v>
      </c>
      <c r="N828" s="6" t="str">
        <f t="shared" si="1"/>
        <v>Aigaiou Pelagous II, Agia Paraskevi, Athens</v>
      </c>
      <c r="O828" s="6" t="str">
        <f t="array" ref="O828">INDEX('raw data'!A:A,B828+12,1)</f>
        <v>Available 08 Aug 2025</v>
      </c>
      <c r="P828" s="17">
        <v>45877</v>
      </c>
      <c r="Q828">
        <f>_xlfn.XLOOKUP(A828, locations!A:A, locations!F:F, "NULL")</f>
        <v>38.007420600000003</v>
      </c>
      <c r="R828">
        <f>_xlfn.XLOOKUP(A828, locations!A:A, locations!G:G, "Not found")</f>
        <v>23.8225938</v>
      </c>
    </row>
    <row r="829" spans="1:18" ht="13">
      <c r="A829" s="11" t="s">
        <v>2133</v>
      </c>
      <c r="B829" s="11">
        <f>MATCH(A829,'raw data'!A:A,0)</f>
        <v>12644</v>
      </c>
      <c r="C829" s="21">
        <f t="array" ref="C829">INDEX('raw data'!A:A,B829+8,1)</f>
        <v>1260</v>
      </c>
      <c r="D829" s="7" t="str">
        <f t="array" ref="D829">INDEX('raw data'!A:A,B829+11,1)</f>
        <v>excl. utilities</v>
      </c>
      <c r="E829" s="7" t="str">
        <f t="array" ref="E829">INDEX('raw data'!A:A,B829-2,1)</f>
        <v>Pergamou III,</v>
      </c>
      <c r="F829" s="6" t="str">
        <f t="array" ref="F829">INDEX('raw data'!A:A,B829-1,1)</f>
        <v>Nea Erithrea</v>
      </c>
      <c r="G829" s="6" t="str">
        <f t="array" ref="G829">INDEX('raw data'!A:A,B829+6,1)</f>
        <v>110 m²</v>
      </c>
      <c r="H829" s="25">
        <f ca="1">IFERROR(__xludf.DUMMYFUNCTION("split(G837,"" "")"),110)</f>
        <v>110</v>
      </c>
      <c r="I829" s="6" t="str">
        <f ca="1">IFERROR(__xludf.DUMMYFUNCTION("""COMPUTED_VALUE"""),"m²")</f>
        <v>m²</v>
      </c>
      <c r="J829" s="6" t="str">
        <f t="array" ref="J829">INDEX('raw data'!A:A,B829+4,1)</f>
        <v>1, 1 WC</v>
      </c>
      <c r="K829" s="25">
        <f t="array" ref="K829">INDEX('raw data'!A:A,B829+2,1)</f>
        <v>2</v>
      </c>
      <c r="L829" s="6" t="str">
        <f t="array" ref="L829">INDEX('raw data'!A:A,B829-1,1)</f>
        <v>Nea Erithrea</v>
      </c>
      <c r="M829" s="9">
        <f t="shared" ca="1" si="0"/>
        <v>11.454545454545455</v>
      </c>
      <c r="N829" s="6" t="str">
        <f t="shared" si="1"/>
        <v>Pergamou III, Nea Erithrea, Athens</v>
      </c>
      <c r="O829" s="6" t="str">
        <f t="array" ref="O829">INDEX('raw data'!A:A,B829+12,1)</f>
        <v>Available 08 Apr 2025</v>
      </c>
      <c r="P829" s="17">
        <v>45755</v>
      </c>
      <c r="Q829">
        <f>_xlfn.XLOOKUP(A829, locations!A:A, locations!F:F, "NULL")</f>
        <v>38.094741900000002</v>
      </c>
      <c r="R829">
        <f>_xlfn.XLOOKUP(A829, locations!A:A, locations!G:G, "Not found")</f>
        <v>23.812364299999999</v>
      </c>
    </row>
    <row r="830" spans="1:18" ht="13">
      <c r="A830" s="11" t="s">
        <v>3881</v>
      </c>
      <c r="B830" s="11">
        <f>MATCH(A830,'raw data'!A:A,0)</f>
        <v>12661</v>
      </c>
      <c r="C830" s="21">
        <f t="array" ref="C830">INDEX('raw data'!A:A,B830+8,1)</f>
        <v>1460</v>
      </c>
      <c r="D830" s="7" t="str">
        <f t="array" ref="D830">INDEX('raw data'!A:A,B830+11,1)</f>
        <v>excl. utilities</v>
      </c>
      <c r="E830" s="7" t="str">
        <f t="array" ref="E830">INDEX('raw data'!A:A,B830-2,1)</f>
        <v>Antheon I,</v>
      </c>
      <c r="F830" s="6" t="str">
        <f t="array" ref="F830">INDEX('raw data'!A:A,B830-1,1)</f>
        <v>Agia Paraskevi</v>
      </c>
      <c r="G830" s="6" t="str">
        <f t="array" ref="G830">INDEX('raw data'!A:A,B830+6,1)</f>
        <v>100 m²</v>
      </c>
      <c r="H830" s="25">
        <f ca="1">IFERROR(__xludf.DUMMYFUNCTION("split(G838,"" "")"),100)</f>
        <v>100</v>
      </c>
      <c r="I830" s="6" t="str">
        <f ca="1">IFERROR(__xludf.DUMMYFUNCTION("""COMPUTED_VALUE"""),"m²")</f>
        <v>m²</v>
      </c>
      <c r="J830" s="6">
        <f t="array" ref="J830">INDEX('raw data'!A:A,B830+4,1)</f>
        <v>2</v>
      </c>
      <c r="K830" s="25">
        <f t="array" ref="K830">INDEX('raw data'!A:A,B830+2,1)</f>
        <v>3</v>
      </c>
      <c r="L830" s="6" t="str">
        <f t="array" ref="L830">INDEX('raw data'!A:A,B830-1,1)</f>
        <v>Agia Paraskevi</v>
      </c>
      <c r="M830" s="9">
        <f t="shared" ca="1" si="0"/>
        <v>14.6</v>
      </c>
      <c r="N830" s="6" t="str">
        <f t="shared" si="1"/>
        <v>Antheon I, Agia Paraskevi, Athens</v>
      </c>
      <c r="O830" s="6" t="str">
        <f t="array" ref="O830">INDEX('raw data'!A:A,B830+12,1)</f>
        <v>Available 08 Apr 2025</v>
      </c>
      <c r="P830" s="17">
        <v>45755</v>
      </c>
      <c r="Q830">
        <f>_xlfn.XLOOKUP(A830, locations!A:A, locations!F:F, "NULL")</f>
        <v>38.009773899999999</v>
      </c>
      <c r="R830">
        <f>_xlfn.XLOOKUP(A830, locations!A:A, locations!G:G, "Not found")</f>
        <v>23.8227148</v>
      </c>
    </row>
    <row r="831" spans="1:18" ht="13">
      <c r="A831" s="11" t="s">
        <v>3884</v>
      </c>
      <c r="B831" s="11">
        <f>MATCH(A831,'raw data'!A:A,0)</f>
        <v>12678</v>
      </c>
      <c r="C831" s="21">
        <f t="array" ref="C831">INDEX('raw data'!A:A,B831+8,1)</f>
        <v>1930</v>
      </c>
      <c r="D831" s="7" t="str">
        <f t="array" ref="D831">INDEX('raw data'!A:A,B831+11,1)</f>
        <v>excl. utilities</v>
      </c>
      <c r="E831" s="7" t="str">
        <f t="array" ref="E831">INDEX('raw data'!A:A,B831-2,1)</f>
        <v>Ethnikis Antistaseos II,</v>
      </c>
      <c r="F831" s="6" t="str">
        <f t="array" ref="F831">INDEX('raw data'!A:A,B831-1,1)</f>
        <v>Chalandri</v>
      </c>
      <c r="G831" s="6" t="str">
        <f t="array" ref="G831">INDEX('raw data'!A:A,B831+6,1)</f>
        <v>140 m²</v>
      </c>
      <c r="H831" s="25">
        <f ca="1">IFERROR(__xludf.DUMMYFUNCTION("split(G839,"" "")"),140)</f>
        <v>140</v>
      </c>
      <c r="I831" s="6" t="str">
        <f ca="1">IFERROR(__xludf.DUMMYFUNCTION("""COMPUTED_VALUE"""),"m²")</f>
        <v>m²</v>
      </c>
      <c r="J831" s="6">
        <f t="array" ref="J831">INDEX('raw data'!A:A,B831+4,1)</f>
        <v>2</v>
      </c>
      <c r="K831" s="25">
        <f t="array" ref="K831">INDEX('raw data'!A:A,B831+2,1)</f>
        <v>3</v>
      </c>
      <c r="L831" s="6" t="str">
        <f t="array" ref="L831">INDEX('raw data'!A:A,B831-1,1)</f>
        <v>Chalandri</v>
      </c>
      <c r="M831" s="9">
        <f t="shared" ca="1" si="0"/>
        <v>13.785714285714286</v>
      </c>
      <c r="N831" s="6" t="str">
        <f t="shared" si="1"/>
        <v>Ethnikis Antistaseos II, Chalandri, Athens</v>
      </c>
      <c r="O831" s="6" t="str">
        <f t="array" ref="O831">INDEX('raw data'!A:A,B831+12,1)</f>
        <v>Available 08 Apr 2025</v>
      </c>
      <c r="P831" s="17">
        <v>45755</v>
      </c>
      <c r="Q831">
        <f>_xlfn.XLOOKUP(A831, locations!A:A, locations!F:F, "NULL")</f>
        <v>38.0390552</v>
      </c>
      <c r="R831">
        <f>_xlfn.XLOOKUP(A831, locations!A:A, locations!G:G, "Not found")</f>
        <v>23.831056400000001</v>
      </c>
    </row>
    <row r="832" spans="1:18" ht="13">
      <c r="A832" s="11" t="s">
        <v>2136</v>
      </c>
      <c r="B832" s="11">
        <f>MATCH(A832,'raw data'!A:A,0)</f>
        <v>19970</v>
      </c>
      <c r="C832" s="21">
        <f t="array" ref="C832">INDEX('raw data'!A:A,B832+8,1)</f>
        <v>1940</v>
      </c>
      <c r="D832" s="7" t="str">
        <f t="array" ref="D832">INDEX('raw data'!A:A,B832+11,1)</f>
        <v>excl. utilities</v>
      </c>
      <c r="E832" s="7" t="str">
        <f t="array" ref="E832">INDEX('raw data'!A:A,B832-2,1)</f>
        <v>Dinokratous XIII,</v>
      </c>
      <c r="F832" s="6" t="str">
        <f t="array" ref="F832">INDEX('raw data'!A:A,B832-1,1)</f>
        <v>Kolonaki</v>
      </c>
      <c r="G832" s="6" t="str">
        <f t="array" ref="G832">INDEX('raw data'!A:A,B832+6,1)</f>
        <v>95 m²</v>
      </c>
      <c r="H832" s="25">
        <f ca="1">IFERROR(__xludf.DUMMYFUNCTION("split(G840,"" "")"),95)</f>
        <v>95</v>
      </c>
      <c r="I832" s="6" t="str">
        <f ca="1">IFERROR(__xludf.DUMMYFUNCTION("""COMPUTED_VALUE"""),"m²")</f>
        <v>m²</v>
      </c>
      <c r="J832" s="6">
        <f t="array" ref="J832">INDEX('raw data'!A:A,B832+4,1)</f>
        <v>2</v>
      </c>
      <c r="K832" s="25">
        <f t="array" ref="K832">INDEX('raw data'!A:A,B832+2,1)</f>
        <v>2</v>
      </c>
      <c r="L832" s="6" t="str">
        <f t="array" ref="L832">INDEX('raw data'!A:A,B832-1,1)</f>
        <v>Kolonaki</v>
      </c>
      <c r="M832" s="9">
        <f t="shared" ca="1" si="0"/>
        <v>20.421052631578949</v>
      </c>
      <c r="N832" s="6" t="str">
        <f t="shared" si="1"/>
        <v>Dinokratous XIII, Kolonaki, Athens</v>
      </c>
      <c r="O832" s="6" t="str">
        <f t="array" ref="O832">INDEX('raw data'!A:A,B832+12,1)</f>
        <v>Available 07 Sep 2025</v>
      </c>
      <c r="P832" s="17">
        <v>45907</v>
      </c>
      <c r="Q832">
        <f>_xlfn.XLOOKUP(A832, locations!A:A, locations!F:F, "NULL")</f>
        <v>37.980324199999998</v>
      </c>
      <c r="R832">
        <f>_xlfn.XLOOKUP(A832, locations!A:A, locations!G:G, "Not found")</f>
        <v>23.747664400000001</v>
      </c>
    </row>
    <row r="833" spans="1:18" ht="13">
      <c r="A833" s="11" t="s">
        <v>3887</v>
      </c>
      <c r="B833" s="11">
        <f>MATCH(A833,'raw data'!A:A,0)</f>
        <v>20595</v>
      </c>
      <c r="C833" s="21">
        <f t="array" ref="C833">INDEX('raw data'!A:A,B833+8,1)</f>
        <v>1390</v>
      </c>
      <c r="D833" s="7" t="str">
        <f t="array" ref="D833">INDEX('raw data'!A:A,B833+11,1)</f>
        <v>excl. utilities</v>
      </c>
      <c r="E833" s="7" t="str">
        <f t="array" ref="E833">INDEX('raw data'!A:A,B833-2,1)</f>
        <v>Megalou Alexandrou VI,</v>
      </c>
      <c r="F833" s="6" t="str">
        <f t="array" ref="F833">INDEX('raw data'!A:A,B833-1,1)</f>
        <v>Marousi</v>
      </c>
      <c r="G833" s="6" t="str">
        <f t="array" ref="G833">INDEX('raw data'!A:A,B833+6,1)</f>
        <v>120 m²</v>
      </c>
      <c r="H833" s="25">
        <f ca="1">IFERROR(__xludf.DUMMYFUNCTION("split(G841,"" "")"),120)</f>
        <v>120</v>
      </c>
      <c r="I833" s="6" t="str">
        <f ca="1">IFERROR(__xludf.DUMMYFUNCTION("""COMPUTED_VALUE"""),"m²")</f>
        <v>m²</v>
      </c>
      <c r="J833" s="6">
        <f t="array" ref="J833">INDEX('raw data'!A:A,B833+4,1)</f>
        <v>2</v>
      </c>
      <c r="K833" s="25">
        <f t="array" ref="K833">INDEX('raw data'!A:A,B833+2,1)</f>
        <v>3</v>
      </c>
      <c r="L833" s="6" t="str">
        <f t="array" ref="L833">INDEX('raw data'!A:A,B833-1,1)</f>
        <v>Marousi</v>
      </c>
      <c r="M833" s="9">
        <f t="shared" ca="1" si="0"/>
        <v>11.583333333333334</v>
      </c>
      <c r="N833" s="6" t="str">
        <f t="shared" si="1"/>
        <v>Megalou Alexandrou VI, Marousi, Athens</v>
      </c>
      <c r="O833" s="6" t="str">
        <f t="array" ref="O833">INDEX('raw data'!A:A,B833+12,1)</f>
        <v>Available 07 Oct 2025</v>
      </c>
      <c r="P833" s="17">
        <v>45937</v>
      </c>
      <c r="Q833">
        <f>_xlfn.XLOOKUP(A833, locations!A:A, locations!F:F, "NULL")</f>
        <v>37.982634400000002</v>
      </c>
      <c r="R833">
        <f>_xlfn.XLOOKUP(A833, locations!A:A, locations!G:G, "Not found")</f>
        <v>23.716653900000001</v>
      </c>
    </row>
    <row r="834" spans="1:18" ht="13">
      <c r="A834" s="11" t="s">
        <v>2139</v>
      </c>
      <c r="B834" s="11">
        <f>MATCH(A834,'raw data'!A:A,0)</f>
        <v>20628</v>
      </c>
      <c r="C834" s="21">
        <f t="array" ref="C834">INDEX('raw data'!A:A,B834+8,1)</f>
        <v>1600</v>
      </c>
      <c r="D834" s="7" t="str">
        <f t="array" ref="D834">INDEX('raw data'!A:A,B834+11,1)</f>
        <v>excl. utilities</v>
      </c>
      <c r="E834" s="7" t="str">
        <f t="array" ref="E834">INDEX('raw data'!A:A,B834-2,1)</f>
        <v>Davaki I,</v>
      </c>
      <c r="F834" s="6" t="str">
        <f t="array" ref="F834">INDEX('raw data'!A:A,B834-1,1)</f>
        <v>Alimos</v>
      </c>
      <c r="G834" s="6" t="str">
        <f t="array" ref="G834">INDEX('raw data'!A:A,B834+6,1)</f>
        <v>90 m²</v>
      </c>
      <c r="H834" s="25">
        <f ca="1">IFERROR(__xludf.DUMMYFUNCTION("split(G842,"" "")"),90)</f>
        <v>90</v>
      </c>
      <c r="I834" s="6" t="str">
        <f ca="1">IFERROR(__xludf.DUMMYFUNCTION("""COMPUTED_VALUE"""),"m²")</f>
        <v>m²</v>
      </c>
      <c r="J834" s="6">
        <f t="array" ref="J834">INDEX('raw data'!A:A,B834+4,1)</f>
        <v>1</v>
      </c>
      <c r="K834" s="25">
        <f t="array" ref="K834">INDEX('raw data'!A:A,B834+2,1)</f>
        <v>2</v>
      </c>
      <c r="L834" s="6" t="str">
        <f t="array" ref="L834">INDEX('raw data'!A:A,B834-1,1)</f>
        <v>Alimos</v>
      </c>
      <c r="M834" s="9">
        <f t="shared" ca="1" si="0"/>
        <v>17.777777777777779</v>
      </c>
      <c r="N834" s="6" t="str">
        <f t="shared" si="1"/>
        <v>Davaki I, Alimos, Athens</v>
      </c>
      <c r="O834" s="6" t="str">
        <f t="array" ref="O834">INDEX('raw data'!A:A,B834+12,1)</f>
        <v>Available 07 Oct 2025</v>
      </c>
      <c r="P834" s="17">
        <v>45937</v>
      </c>
      <c r="Q834">
        <f>_xlfn.XLOOKUP(A834, locations!A:A, locations!F:F, "NULL")</f>
        <v>37.917415200000001</v>
      </c>
      <c r="R834">
        <f>_xlfn.XLOOKUP(A834, locations!A:A, locations!G:G, "Not found")</f>
        <v>23.7084343</v>
      </c>
    </row>
    <row r="835" spans="1:18" ht="13">
      <c r="A835" s="11" t="s">
        <v>2142</v>
      </c>
      <c r="B835" s="11">
        <f>MATCH(A835,'raw data'!A:A,0)</f>
        <v>21486</v>
      </c>
      <c r="C835" s="21">
        <f t="array" ref="C835">INDEX('raw data'!A:A,B835+8,1)</f>
        <v>2270</v>
      </c>
      <c r="D835" s="7" t="str">
        <f t="array" ref="D835">INDEX('raw data'!A:A,B835+11,1)</f>
        <v>excl. utilities</v>
      </c>
      <c r="E835" s="7" t="str">
        <f t="array" ref="E835">INDEX('raw data'!A:A,B835-2,1)</f>
        <v>Kleomenous V,</v>
      </c>
      <c r="F835" s="6" t="str">
        <f t="array" ref="F835">INDEX('raw data'!A:A,B835-1,1)</f>
        <v>Kolonaki</v>
      </c>
      <c r="G835" s="6" t="str">
        <f t="array" ref="G835">INDEX('raw data'!A:A,B835+6,1)</f>
        <v>85 m²</v>
      </c>
      <c r="H835" s="25">
        <f ca="1">IFERROR(__xludf.DUMMYFUNCTION("split(G843,"" "")"),85)</f>
        <v>85</v>
      </c>
      <c r="I835" s="6" t="str">
        <f ca="1">IFERROR(__xludf.DUMMYFUNCTION("""COMPUTED_VALUE"""),"m²")</f>
        <v>m²</v>
      </c>
      <c r="J835" s="6" t="str">
        <f t="array" ref="J835">INDEX('raw data'!A:A,B835+4,1)</f>
        <v>1, 2 WC</v>
      </c>
      <c r="K835" s="25">
        <f t="array" ref="K835">INDEX('raw data'!A:A,B835+2,1)</f>
        <v>2</v>
      </c>
      <c r="L835" s="6" t="str">
        <f t="array" ref="L835">INDEX('raw data'!A:A,B835-1,1)</f>
        <v>Kolonaki</v>
      </c>
      <c r="M835" s="9">
        <f t="shared" ca="1" si="0"/>
        <v>26.705882352941178</v>
      </c>
      <c r="N835" s="6" t="str">
        <f t="shared" si="1"/>
        <v>Kleomenous V, Kolonaki, Athens</v>
      </c>
      <c r="O835" s="6" t="str">
        <f t="array" ref="O835">INDEX('raw data'!A:A,B835+12,1)</f>
        <v>Available 07 Nov 2025</v>
      </c>
      <c r="P835" s="17">
        <v>45968</v>
      </c>
      <c r="Q835">
        <f>_xlfn.XLOOKUP(A835, locations!A:A, locations!F:F, "NULL")</f>
        <v>37.979908999999999</v>
      </c>
      <c r="R835">
        <f>_xlfn.XLOOKUP(A835, locations!A:A, locations!G:G, "Not found")</f>
        <v>23.744311199999999</v>
      </c>
    </row>
    <row r="836" spans="1:18" ht="13">
      <c r="A836" s="11" t="s">
        <v>2145</v>
      </c>
      <c r="B836" s="11">
        <f>MATCH(A836,'raw data'!A:A,0)</f>
        <v>1648</v>
      </c>
      <c r="C836" s="21">
        <f t="array" ref="C836">INDEX('raw data'!A:A,B836+8,1)</f>
        <v>1040</v>
      </c>
      <c r="D836" s="7" t="str">
        <f t="array" ref="D836">INDEX('raw data'!A:A,B836+11,1)</f>
        <v>excl. utilities</v>
      </c>
      <c r="E836" s="7" t="str">
        <f t="array" ref="E836">INDEX('raw data'!A:A,B836-2,1)</f>
        <v>Parnassidos I,</v>
      </c>
      <c r="F836" s="6" t="str">
        <f t="array" ref="F836">INDEX('raw data'!A:A,B836-1,1)</f>
        <v>Chalandri</v>
      </c>
      <c r="G836" s="6" t="str">
        <f t="array" ref="G836">INDEX('raw data'!A:A,B836+6,1)</f>
        <v>80 m²</v>
      </c>
      <c r="H836" s="25">
        <f ca="1">IFERROR(__xludf.DUMMYFUNCTION("split(G844,"" "")"),80)</f>
        <v>80</v>
      </c>
      <c r="I836" s="6" t="str">
        <f ca="1">IFERROR(__xludf.DUMMYFUNCTION("""COMPUTED_VALUE"""),"m²")</f>
        <v>m²</v>
      </c>
      <c r="J836" s="6">
        <f t="array" ref="J836">INDEX('raw data'!A:A,B836+4,1)</f>
        <v>1</v>
      </c>
      <c r="K836" s="25">
        <f t="array" ref="K836">INDEX('raw data'!A:A,B836+2,1)</f>
        <v>2</v>
      </c>
      <c r="L836" s="6" t="str">
        <f t="array" ref="L836">INDEX('raw data'!A:A,B836-1,1)</f>
        <v>Chalandri</v>
      </c>
      <c r="M836" s="9">
        <f t="shared" ca="1" si="0"/>
        <v>13</v>
      </c>
      <c r="N836" s="6" t="str">
        <f t="shared" si="1"/>
        <v>Parnassidos I, Chalandri, Athens</v>
      </c>
      <c r="O836" s="6" t="str">
        <f t="array" ref="O836">INDEX('raw data'!A:A,B836+12,1)</f>
        <v>Available 07 Nov 2024</v>
      </c>
      <c r="P836" s="17">
        <v>45603</v>
      </c>
      <c r="Q836">
        <f>_xlfn.XLOOKUP(A836, locations!A:A, locations!F:F, "NULL")</f>
        <v>38.010452800000003</v>
      </c>
      <c r="R836">
        <f>_xlfn.XLOOKUP(A836, locations!A:A, locations!G:G, "Not found")</f>
        <v>23.8017097</v>
      </c>
    </row>
    <row r="837" spans="1:18" ht="13">
      <c r="A837" s="11" t="s">
        <v>581</v>
      </c>
      <c r="B837" s="11">
        <f>MATCH(A837,'raw data'!A:A,0)</f>
        <v>1665</v>
      </c>
      <c r="C837" s="21">
        <f t="array" ref="C837">INDEX('raw data'!A:A,B837+8,1)</f>
        <v>1080</v>
      </c>
      <c r="D837" s="7" t="str">
        <f t="array" ref="D837">INDEX('raw data'!A:A,B837+11,1)</f>
        <v>excl. utilities</v>
      </c>
      <c r="E837" s="7" t="str">
        <f t="array" ref="E837">INDEX('raw data'!A:A,B837-2,1)</f>
        <v>Paritsi IV,</v>
      </c>
      <c r="F837" s="6" t="str">
        <f t="array" ref="F837">INDEX('raw data'!A:A,B837-1,1)</f>
        <v>Neo Psychiko</v>
      </c>
      <c r="G837" s="6" t="str">
        <f t="array" ref="G837">INDEX('raw data'!A:A,B837+6,1)</f>
        <v>57 m²</v>
      </c>
      <c r="H837" s="25">
        <f ca="1">IFERROR(__xludf.DUMMYFUNCTION("split(G845,"" "")"),57)</f>
        <v>57</v>
      </c>
      <c r="I837" s="6" t="str">
        <f ca="1">IFERROR(__xludf.DUMMYFUNCTION("""COMPUTED_VALUE"""),"m²")</f>
        <v>m²</v>
      </c>
      <c r="J837" s="6">
        <f t="array" ref="J837">INDEX('raw data'!A:A,B837+4,1)</f>
        <v>1</v>
      </c>
      <c r="K837" s="25">
        <f t="array" ref="K837">INDEX('raw data'!A:A,B837+2,1)</f>
        <v>1</v>
      </c>
      <c r="L837" s="6" t="str">
        <f t="array" ref="L837">INDEX('raw data'!A:A,B837-1,1)</f>
        <v>Neo Psychiko</v>
      </c>
      <c r="M837" s="9">
        <f t="shared" ca="1" si="0"/>
        <v>18.94736842105263</v>
      </c>
      <c r="N837" s="6" t="str">
        <f t="shared" si="1"/>
        <v>Paritsi IV, Neo Psychiko, Athens</v>
      </c>
      <c r="O837" s="6" t="str">
        <f t="array" ref="O837">INDEX('raw data'!A:A,B837+12,1)</f>
        <v>Available 07 Nov 2024</v>
      </c>
      <c r="P837" s="17">
        <v>45603</v>
      </c>
      <c r="Q837">
        <f>_xlfn.XLOOKUP(A837, locations!A:A, locations!F:F, "NULL")</f>
        <v>38.0042209</v>
      </c>
      <c r="R837">
        <f>_xlfn.XLOOKUP(A837, locations!A:A, locations!G:G, "Not found")</f>
        <v>23.782893600000001</v>
      </c>
    </row>
    <row r="838" spans="1:18" ht="13">
      <c r="A838" s="11" t="s">
        <v>584</v>
      </c>
      <c r="B838" s="11">
        <f>MATCH(A838,'raw data'!A:A,0)</f>
        <v>14102</v>
      </c>
      <c r="C838" s="21">
        <f t="array" ref="C838">INDEX('raw data'!A:A,B838+8,1)</f>
        <v>850</v>
      </c>
      <c r="D838" s="7" t="str">
        <f t="array" ref="D838">INDEX('raw data'!A:A,B838+11,1)</f>
        <v>excl. utilities</v>
      </c>
      <c r="E838" s="7" t="str">
        <f t="array" ref="E838">INDEX('raw data'!A:A,B838-2,1)</f>
        <v>Astidamantos IV,</v>
      </c>
      <c r="F838" s="6" t="str">
        <f t="array" ref="F838">INDEX('raw data'!A:A,B838-1,1)</f>
        <v>Pangrati</v>
      </c>
      <c r="G838" s="6" t="str">
        <f t="array" ref="G838">INDEX('raw data'!A:A,B838+6,1)</f>
        <v>65 m²</v>
      </c>
      <c r="H838" s="25">
        <f ca="1">IFERROR(__xludf.DUMMYFUNCTION("split(G846,"" "")"),65)</f>
        <v>65</v>
      </c>
      <c r="I838" s="6" t="str">
        <f ca="1">IFERROR(__xludf.DUMMYFUNCTION("""COMPUTED_VALUE"""),"m²")</f>
        <v>m²</v>
      </c>
      <c r="J838" s="6">
        <f t="array" ref="J838">INDEX('raw data'!A:A,B838+4,1)</f>
        <v>1</v>
      </c>
      <c r="K838" s="25">
        <f t="array" ref="K838">INDEX('raw data'!A:A,B838+2,1)</f>
        <v>1</v>
      </c>
      <c r="L838" s="6" t="str">
        <f t="array" ref="L838">INDEX('raw data'!A:A,B838-1,1)</f>
        <v>Pangrati</v>
      </c>
      <c r="M838" s="9">
        <f t="shared" ca="1" si="0"/>
        <v>13.076923076923077</v>
      </c>
      <c r="N838" s="6" t="str">
        <f t="shared" si="1"/>
        <v>Astidamantos IV, Pangrati, Athens</v>
      </c>
      <c r="O838" s="6" t="str">
        <f t="array" ref="O838">INDEX('raw data'!A:A,B838+12,1)</f>
        <v>Available 07 May 2025</v>
      </c>
      <c r="P838" s="17">
        <v>45784</v>
      </c>
      <c r="Q838">
        <f>_xlfn.XLOOKUP(A838, locations!A:A, locations!F:F, "NULL")</f>
        <v>37.970543200000002</v>
      </c>
      <c r="R838">
        <f>_xlfn.XLOOKUP(A838, locations!A:A, locations!G:G, "Not found")</f>
        <v>23.748950799999999</v>
      </c>
    </row>
    <row r="839" spans="1:18" ht="13">
      <c r="A839" s="11" t="s">
        <v>3890</v>
      </c>
      <c r="B839" s="11">
        <f>MATCH(A839,'raw data'!A:A,0)</f>
        <v>14135</v>
      </c>
      <c r="C839" s="21">
        <f t="array" ref="C839">INDEX('raw data'!A:A,B839+8,1)</f>
        <v>2250</v>
      </c>
      <c r="D839" s="7" t="str">
        <f t="array" ref="D839">INDEX('raw data'!A:A,B839+11,1)</f>
        <v>excl. utilities</v>
      </c>
      <c r="E839" s="7" t="str">
        <f t="array" ref="E839">INDEX('raw data'!A:A,B839-2,1)</f>
        <v>Makedonon,</v>
      </c>
      <c r="F839" s="6" t="str">
        <f t="array" ref="F839">INDEX('raw data'!A:A,B839-1,1)</f>
        <v>Ampelokipoi</v>
      </c>
      <c r="G839" s="6" t="str">
        <f t="array" ref="G839">INDEX('raw data'!A:A,B839+6,1)</f>
        <v>150 m²</v>
      </c>
      <c r="H839" s="25">
        <f ca="1">IFERROR(__xludf.DUMMYFUNCTION("split(G847,"" "")"),150)</f>
        <v>150</v>
      </c>
      <c r="I839" s="6" t="str">
        <f ca="1">IFERROR(__xludf.DUMMYFUNCTION("""COMPUTED_VALUE"""),"m²")</f>
        <v>m²</v>
      </c>
      <c r="J839" s="6" t="str">
        <f t="array" ref="J839">INDEX('raw data'!A:A,B839+4,1)</f>
        <v>2, 1 WC</v>
      </c>
      <c r="K839" s="25">
        <f t="array" ref="K839">INDEX('raw data'!A:A,B839+2,1)</f>
        <v>3</v>
      </c>
      <c r="L839" s="6" t="str">
        <f t="array" ref="L839">INDEX('raw data'!A:A,B839-1,1)</f>
        <v>Ampelokipoi</v>
      </c>
      <c r="M839" s="9">
        <f t="shared" ca="1" si="0"/>
        <v>15</v>
      </c>
      <c r="N839" s="6" t="str">
        <f t="shared" si="1"/>
        <v>Makedonon, Ampelokipoi, Athens</v>
      </c>
      <c r="O839" s="6" t="str">
        <f t="array" ref="O839">INDEX('raw data'!A:A,B839+12,1)</f>
        <v>Available 07 May 2025</v>
      </c>
      <c r="P839" s="17">
        <v>45784</v>
      </c>
      <c r="Q839">
        <f>_xlfn.XLOOKUP(A839, locations!A:A, locations!F:F, "NULL")</f>
        <v>37.982635199999997</v>
      </c>
      <c r="R839">
        <f>_xlfn.XLOOKUP(A839, locations!A:A, locations!G:G, "Not found")</f>
        <v>23.755730799999998</v>
      </c>
    </row>
    <row r="840" spans="1:18" ht="13">
      <c r="A840" s="11" t="s">
        <v>587</v>
      </c>
      <c r="B840" s="11">
        <f>MATCH(A840,'raw data'!A:A,0)</f>
        <v>10794</v>
      </c>
      <c r="C840" s="21">
        <f t="array" ref="C840">INDEX('raw data'!A:A,B840+8,1)</f>
        <v>810</v>
      </c>
      <c r="D840" s="7" t="str">
        <f t="array" ref="D840">INDEX('raw data'!A:A,B840+11,1)</f>
        <v>excl. utilities</v>
      </c>
      <c r="E840" s="7" t="str">
        <f t="array" ref="E840">INDEX('raw data'!A:A,B840-2,1)</f>
        <v>Drakontos I,</v>
      </c>
      <c r="F840" s="6" t="str">
        <f t="array" ref="F840">INDEX('raw data'!A:A,B840-1,1)</f>
        <v>Pangrati</v>
      </c>
      <c r="G840" s="6" t="str">
        <f t="array" ref="G840">INDEX('raw data'!A:A,B840+6,1)</f>
        <v>65 m²</v>
      </c>
      <c r="H840" s="25">
        <f ca="1">IFERROR(__xludf.DUMMYFUNCTION("split(G848,"" "")"),65)</f>
        <v>65</v>
      </c>
      <c r="I840" s="6" t="str">
        <f ca="1">IFERROR(__xludf.DUMMYFUNCTION("""COMPUTED_VALUE"""),"m²")</f>
        <v>m²</v>
      </c>
      <c r="J840" s="6">
        <f t="array" ref="J840">INDEX('raw data'!A:A,B840+4,1)</f>
        <v>1</v>
      </c>
      <c r="K840" s="25">
        <f t="array" ref="K840">INDEX('raw data'!A:A,B840+2,1)</f>
        <v>1</v>
      </c>
      <c r="L840" s="6" t="str">
        <f t="array" ref="L840">INDEX('raw data'!A:A,B840-1,1)</f>
        <v>Pangrati</v>
      </c>
      <c r="M840" s="9">
        <f t="shared" ca="1" si="0"/>
        <v>12.461538461538462</v>
      </c>
      <c r="N840" s="6" t="str">
        <f t="shared" si="1"/>
        <v>Drakontos I, Pangrati, Athens</v>
      </c>
      <c r="O840" s="6" t="str">
        <f t="array" ref="O840">INDEX('raw data'!A:A,B840+12,1)</f>
        <v>Available 07 Mar 2025</v>
      </c>
      <c r="P840" s="17">
        <v>45723</v>
      </c>
      <c r="Q840">
        <f>_xlfn.XLOOKUP(A840, locations!A:A, locations!F:F, "NULL")</f>
        <v>37.971587599999999</v>
      </c>
      <c r="R840">
        <f>_xlfn.XLOOKUP(A840, locations!A:A, locations!G:G, "Not found")</f>
        <v>23.751609299999998</v>
      </c>
    </row>
    <row r="841" spans="1:18" ht="13">
      <c r="A841" s="11" t="s">
        <v>2148</v>
      </c>
      <c r="B841" s="11">
        <f>MATCH(A841,'raw data'!A:A,0)</f>
        <v>15815</v>
      </c>
      <c r="C841" s="21">
        <f t="array" ref="C841">INDEX('raw data'!A:A,B841+8,1)</f>
        <v>1050</v>
      </c>
      <c r="D841" s="7" t="str">
        <f t="array" ref="D841">INDEX('raw data'!A:A,B841+11,1)</f>
        <v>excl. utilities</v>
      </c>
      <c r="E841" s="7" t="str">
        <f t="array" ref="E841">INDEX('raw data'!A:A,B841-2,1)</f>
        <v>Larisis,</v>
      </c>
      <c r="F841" s="6" t="str">
        <f t="array" ref="F841">INDEX('raw data'!A:A,B841-1,1)</f>
        <v>Ampelokipoi</v>
      </c>
      <c r="G841" s="6" t="str">
        <f t="array" ref="G841">INDEX('raw data'!A:A,B841+6,1)</f>
        <v>80 m²</v>
      </c>
      <c r="H841" s="25">
        <f ca="1">IFERROR(__xludf.DUMMYFUNCTION("split(G849,"" "")"),80)</f>
        <v>80</v>
      </c>
      <c r="I841" s="6" t="str">
        <f ca="1">IFERROR(__xludf.DUMMYFUNCTION("""COMPUTED_VALUE"""),"m²")</f>
        <v>m²</v>
      </c>
      <c r="J841" s="6">
        <f t="array" ref="J841">INDEX('raw data'!A:A,B841+4,1)</f>
        <v>1</v>
      </c>
      <c r="K841" s="25">
        <f t="array" ref="K841">INDEX('raw data'!A:A,B841+2,1)</f>
        <v>2</v>
      </c>
      <c r="L841" s="6" t="str">
        <f t="array" ref="L841">INDEX('raw data'!A:A,B841-1,1)</f>
        <v>Ampelokipoi</v>
      </c>
      <c r="M841" s="9">
        <f t="shared" ca="1" si="0"/>
        <v>13.125</v>
      </c>
      <c r="N841" s="6" t="str">
        <f t="shared" si="1"/>
        <v>Larisis, Ampelokipoi, Athens</v>
      </c>
      <c r="O841" s="6" t="str">
        <f t="array" ref="O841">INDEX('raw data'!A:A,B841+12,1)</f>
        <v>Available 07 Jun 2025</v>
      </c>
      <c r="P841" s="17">
        <v>45815</v>
      </c>
      <c r="Q841">
        <f>_xlfn.XLOOKUP(A841, locations!A:A, locations!F:F, "NULL")</f>
        <v>37.9931129</v>
      </c>
      <c r="R841">
        <f>_xlfn.XLOOKUP(A841, locations!A:A, locations!G:G, "Not found")</f>
        <v>23.762891100000001</v>
      </c>
    </row>
    <row r="842" spans="1:18" ht="13">
      <c r="A842" s="11" t="s">
        <v>590</v>
      </c>
      <c r="B842" s="11">
        <f>MATCH(A842,'raw data'!A:A,0)</f>
        <v>6699</v>
      </c>
      <c r="C842" s="21">
        <f t="array" ref="C842">INDEX('raw data'!A:A,B842+8,1)</f>
        <v>860</v>
      </c>
      <c r="D842" s="7" t="str">
        <f t="array" ref="D842">INDEX('raw data'!A:A,B842+11,1)</f>
        <v>excl. utilities</v>
      </c>
      <c r="E842" s="7" t="str">
        <f t="array" ref="E842">INDEX('raw data'!A:A,B842-2,1)</f>
        <v>Christou Lada VII,</v>
      </c>
      <c r="F842" s="6" t="str">
        <f t="array" ref="F842">INDEX('raw data'!A:A,B842-1,1)</f>
        <v>Kifisia</v>
      </c>
      <c r="G842" s="6" t="str">
        <f t="array" ref="G842">INDEX('raw data'!A:A,B842+6,1)</f>
        <v>85 m²</v>
      </c>
      <c r="H842" s="25">
        <f ca="1">IFERROR(__xludf.DUMMYFUNCTION("split(G850,"" "")"),85)</f>
        <v>85</v>
      </c>
      <c r="I842" s="6" t="str">
        <f ca="1">IFERROR(__xludf.DUMMYFUNCTION("""COMPUTED_VALUE"""),"m²")</f>
        <v>m²</v>
      </c>
      <c r="J842" s="6">
        <f t="array" ref="J842">INDEX('raw data'!A:A,B842+4,1)</f>
        <v>1</v>
      </c>
      <c r="K842" s="25">
        <f t="array" ref="K842">INDEX('raw data'!A:A,B842+2,1)</f>
        <v>1</v>
      </c>
      <c r="L842" s="6" t="str">
        <f t="array" ref="L842">INDEX('raw data'!A:A,B842-1,1)</f>
        <v>Kifisia</v>
      </c>
      <c r="M842" s="9">
        <f t="shared" ca="1" si="0"/>
        <v>10.117647058823529</v>
      </c>
      <c r="N842" s="6" t="str">
        <f t="shared" si="1"/>
        <v>Christou Lada VII, Kifisia, Athens</v>
      </c>
      <c r="O842" s="6" t="str">
        <f t="array" ref="O842">INDEX('raw data'!A:A,B842+12,1)</f>
        <v>Available 07 Jan 2025</v>
      </c>
      <c r="P842" s="17">
        <v>45664</v>
      </c>
      <c r="Q842">
        <f>_xlfn.XLOOKUP(A842, locations!A:A, locations!F:F, "NULL")</f>
        <v>38.068601899999997</v>
      </c>
      <c r="R842">
        <f>_xlfn.XLOOKUP(A842, locations!A:A, locations!G:G, "Not found")</f>
        <v>23.816014299999999</v>
      </c>
    </row>
    <row r="843" spans="1:18" ht="13">
      <c r="A843" s="11" t="s">
        <v>593</v>
      </c>
      <c r="B843" s="11">
        <f>MATCH(A843,'raw data'!A:A,0)</f>
        <v>6716</v>
      </c>
      <c r="C843" s="21">
        <f t="array" ref="C843">INDEX('raw data'!A:A,B843+8,1)</f>
        <v>940</v>
      </c>
      <c r="D843" s="7" t="str">
        <f t="array" ref="D843">INDEX('raw data'!A:A,B843+11,1)</f>
        <v>excl. utilities</v>
      </c>
      <c r="E843" s="7" t="str">
        <f t="array" ref="E843">INDEX('raw data'!A:A,B843-2,1)</f>
        <v>Akti Themistokleous,</v>
      </c>
      <c r="F843" s="6" t="str">
        <f t="array" ref="F843">INDEX('raw data'!A:A,B843-1,1)</f>
        <v>Piraeus</v>
      </c>
      <c r="G843" s="6" t="str">
        <f t="array" ref="G843">INDEX('raw data'!A:A,B843+6,1)</f>
        <v>60 m²</v>
      </c>
      <c r="H843" s="25">
        <f ca="1">IFERROR(__xludf.DUMMYFUNCTION("split(G851,"" "")"),60)</f>
        <v>60</v>
      </c>
      <c r="I843" s="6" t="str">
        <f ca="1">IFERROR(__xludf.DUMMYFUNCTION("""COMPUTED_VALUE"""),"m²")</f>
        <v>m²</v>
      </c>
      <c r="J843" s="6">
        <f t="array" ref="J843">INDEX('raw data'!A:A,B843+4,1)</f>
        <v>1</v>
      </c>
      <c r="K843" s="25">
        <f t="array" ref="K843">INDEX('raw data'!A:A,B843+2,1)</f>
        <v>1</v>
      </c>
      <c r="L843" s="6" t="str">
        <f t="array" ref="L843">INDEX('raw data'!A:A,B843-1,1)</f>
        <v>Piraeus</v>
      </c>
      <c r="M843" s="9">
        <f t="shared" ca="1" si="0"/>
        <v>15.666666666666666</v>
      </c>
      <c r="N843" s="6" t="str">
        <f t="shared" si="1"/>
        <v>Akti Themistokleous, Piraeus, Athens</v>
      </c>
      <c r="O843" s="6" t="str">
        <f t="array" ref="O843">INDEX('raw data'!A:A,B843+12,1)</f>
        <v>Available 07 Jan 2025</v>
      </c>
      <c r="P843" s="17">
        <v>45664</v>
      </c>
      <c r="Q843">
        <f>_xlfn.XLOOKUP(A843, locations!A:A, locations!F:F, "NULL")</f>
        <v>37.928153700000003</v>
      </c>
      <c r="R843">
        <f>_xlfn.XLOOKUP(A843, locations!A:A, locations!G:G, "Not found")</f>
        <v>23.637948399999999</v>
      </c>
    </row>
    <row r="844" spans="1:18" ht="13">
      <c r="A844" s="11" t="s">
        <v>2151</v>
      </c>
      <c r="B844" s="11">
        <f>MATCH(A844,'raw data'!A:A,0)</f>
        <v>6733</v>
      </c>
      <c r="C844" s="21">
        <f t="array" ref="C844">INDEX('raw data'!A:A,B844+8,1)</f>
        <v>960</v>
      </c>
      <c r="D844" s="7" t="str">
        <f t="array" ref="D844">INDEX('raw data'!A:A,B844+11,1)</f>
        <v>excl. utilities</v>
      </c>
      <c r="E844" s="7" t="str">
        <f t="array" ref="E844">INDEX('raw data'!A:A,B844-2,1)</f>
        <v>Doganis V,</v>
      </c>
      <c r="F844" s="6" t="str">
        <f t="array" ref="F844">INDEX('raw data'!A:A,B844-1,1)</f>
        <v>Piraeus</v>
      </c>
      <c r="G844" s="6" t="str">
        <f t="array" ref="G844">INDEX('raw data'!A:A,B844+6,1)</f>
        <v>76 m²</v>
      </c>
      <c r="H844" s="25">
        <f ca="1">IFERROR(__xludf.DUMMYFUNCTION("split(G852,"" "")"),76)</f>
        <v>76</v>
      </c>
      <c r="I844" s="6" t="str">
        <f ca="1">IFERROR(__xludf.DUMMYFUNCTION("""COMPUTED_VALUE"""),"m²")</f>
        <v>m²</v>
      </c>
      <c r="J844" s="6">
        <f t="array" ref="J844">INDEX('raw data'!A:A,B844+4,1)</f>
        <v>1</v>
      </c>
      <c r="K844" s="25">
        <f t="array" ref="K844">INDEX('raw data'!A:A,B844+2,1)</f>
        <v>2</v>
      </c>
      <c r="L844" s="6" t="str">
        <f t="array" ref="L844">INDEX('raw data'!A:A,B844-1,1)</f>
        <v>Piraeus</v>
      </c>
      <c r="M844" s="9">
        <f t="shared" ca="1" si="0"/>
        <v>12.631578947368421</v>
      </c>
      <c r="N844" s="6" t="str">
        <f t="shared" si="1"/>
        <v>Doganis V, Piraeus, Athens</v>
      </c>
      <c r="O844" s="6" t="str">
        <f t="array" ref="O844">INDEX('raw data'!A:A,B844+12,1)</f>
        <v>Available 07 Jan 2025</v>
      </c>
      <c r="P844" s="17">
        <v>45664</v>
      </c>
      <c r="Q844">
        <f>_xlfn.XLOOKUP(A844, locations!A:A, locations!F:F, "NULL")</f>
        <v>37.9562095</v>
      </c>
      <c r="R844">
        <f>_xlfn.XLOOKUP(A844, locations!A:A, locations!G:G, "Not found")</f>
        <v>23.632515699999999</v>
      </c>
    </row>
    <row r="845" spans="1:18" ht="13">
      <c r="A845" s="11" t="s">
        <v>596</v>
      </c>
      <c r="B845" s="11">
        <f>MATCH(A845,'raw data'!A:A,0)</f>
        <v>6750</v>
      </c>
      <c r="C845" s="21">
        <f t="array" ref="C845">INDEX('raw data'!A:A,B845+8,1)</f>
        <v>1120</v>
      </c>
      <c r="D845" s="7" t="str">
        <f t="array" ref="D845">INDEX('raw data'!A:A,B845+11,1)</f>
        <v>excl. utilities</v>
      </c>
      <c r="E845" s="7" t="str">
        <f t="array" ref="E845">INDEX('raw data'!A:A,B845-2,1)</f>
        <v>Dafnis,</v>
      </c>
      <c r="F845" s="6" t="str">
        <f t="array" ref="F845">INDEX('raw data'!A:A,B845-1,1)</f>
        <v>Marousi</v>
      </c>
      <c r="G845" s="6" t="str">
        <f t="array" ref="G845">INDEX('raw data'!A:A,B845+6,1)</f>
        <v>65 m²</v>
      </c>
      <c r="H845" s="25">
        <f ca="1">IFERROR(__xludf.DUMMYFUNCTION("split(G853,"" "")"),65)</f>
        <v>65</v>
      </c>
      <c r="I845" s="6" t="str">
        <f ca="1">IFERROR(__xludf.DUMMYFUNCTION("""COMPUTED_VALUE"""),"m²")</f>
        <v>m²</v>
      </c>
      <c r="J845" s="6">
        <f t="array" ref="J845">INDEX('raw data'!A:A,B845+4,1)</f>
        <v>1</v>
      </c>
      <c r="K845" s="25">
        <f t="array" ref="K845">INDEX('raw data'!A:A,B845+2,1)</f>
        <v>1</v>
      </c>
      <c r="L845" s="6" t="str">
        <f t="array" ref="L845">INDEX('raw data'!A:A,B845-1,1)</f>
        <v>Marousi</v>
      </c>
      <c r="M845" s="9">
        <f t="shared" ca="1" si="0"/>
        <v>17.23076923076923</v>
      </c>
      <c r="N845" s="6" t="str">
        <f t="shared" si="1"/>
        <v>Dafnis, Marousi, Athens</v>
      </c>
      <c r="O845" s="6" t="str">
        <f t="array" ref="O845">INDEX('raw data'!A:A,B845+12,1)</f>
        <v>Available 07 Jan 2025</v>
      </c>
      <c r="P845" s="17">
        <v>45664</v>
      </c>
      <c r="Q845">
        <f>_xlfn.XLOOKUP(A845, locations!A:A, locations!F:F, "NULL")</f>
        <v>38.046310099999999</v>
      </c>
      <c r="R845">
        <f>_xlfn.XLOOKUP(A845, locations!A:A, locations!G:G, "Not found")</f>
        <v>23.8074163</v>
      </c>
    </row>
    <row r="846" spans="1:18" ht="13">
      <c r="A846" s="11" t="s">
        <v>2154</v>
      </c>
      <c r="B846" s="11">
        <f>MATCH(A846,'raw data'!A:A,0)</f>
        <v>6767</v>
      </c>
      <c r="C846" s="21">
        <f t="array" ref="C846">INDEX('raw data'!A:A,B846+8,1)</f>
        <v>1150</v>
      </c>
      <c r="D846" s="7" t="str">
        <f t="array" ref="D846">INDEX('raw data'!A:A,B846+11,1)</f>
        <v>excl. utilities</v>
      </c>
      <c r="E846" s="7" t="str">
        <f t="array" ref="E846">INDEX('raw data'!A:A,B846-2,1)</f>
        <v>Vardousion,</v>
      </c>
      <c r="F846" s="6" t="str">
        <f t="array" ref="F846">INDEX('raw data'!A:A,B846-1,1)</f>
        <v>Ampelokipoi</v>
      </c>
      <c r="G846" s="6" t="str">
        <f t="array" ref="G846">INDEX('raw data'!A:A,B846+6,1)</f>
        <v>105 m²</v>
      </c>
      <c r="H846" s="25">
        <f ca="1">IFERROR(__xludf.DUMMYFUNCTION("split(G854,"" "")"),105)</f>
        <v>105</v>
      </c>
      <c r="I846" s="6" t="str">
        <f ca="1">IFERROR(__xludf.DUMMYFUNCTION("""COMPUTED_VALUE"""),"m²")</f>
        <v>m²</v>
      </c>
      <c r="J846" s="6" t="str">
        <f t="array" ref="J846">INDEX('raw data'!A:A,B846+4,1)</f>
        <v>1, 1 WC</v>
      </c>
      <c r="K846" s="25">
        <f t="array" ref="K846">INDEX('raw data'!A:A,B846+2,1)</f>
        <v>2</v>
      </c>
      <c r="L846" s="6" t="str">
        <f t="array" ref="L846">INDEX('raw data'!A:A,B846-1,1)</f>
        <v>Ampelokipoi</v>
      </c>
      <c r="M846" s="9">
        <f t="shared" ca="1" si="0"/>
        <v>10.952380952380953</v>
      </c>
      <c r="N846" s="6" t="str">
        <f t="shared" si="1"/>
        <v>Vardousion, Ampelokipoi, Athens</v>
      </c>
      <c r="O846" s="6" t="str">
        <f t="array" ref="O846">INDEX('raw data'!A:A,B846+12,1)</f>
        <v>Available 07 Jan 2025</v>
      </c>
      <c r="P846" s="17">
        <v>45664</v>
      </c>
      <c r="Q846">
        <f>_xlfn.XLOOKUP(A846, locations!A:A, locations!F:F, "NULL")</f>
        <v>37.990183000000002</v>
      </c>
      <c r="R846">
        <f>_xlfn.XLOOKUP(A846, locations!A:A, locations!G:G, "Not found")</f>
        <v>23.767453799999998</v>
      </c>
    </row>
    <row r="847" spans="1:18" ht="13">
      <c r="A847" s="11" t="s">
        <v>2157</v>
      </c>
      <c r="B847" s="11">
        <f>MATCH(A847,'raw data'!A:A,0)</f>
        <v>6784</v>
      </c>
      <c r="C847" s="21">
        <f t="array" ref="C847">INDEX('raw data'!A:A,B847+8,1)</f>
        <v>1180</v>
      </c>
      <c r="D847" s="7" t="str">
        <f t="array" ref="D847">INDEX('raw data'!A:A,B847+11,1)</f>
        <v>excl. utilities</v>
      </c>
      <c r="E847" s="7" t="str">
        <f t="array" ref="E847">INDEX('raw data'!A:A,B847-2,1)</f>
        <v>28is Oktovriou III,</v>
      </c>
      <c r="F847" s="6" t="str">
        <f t="array" ref="F847">INDEX('raw data'!A:A,B847-1,1)</f>
        <v>Vrilissia</v>
      </c>
      <c r="G847" s="6" t="str">
        <f t="array" ref="G847">INDEX('raw data'!A:A,B847+6,1)</f>
        <v>80 m²</v>
      </c>
      <c r="H847" s="25">
        <f ca="1">IFERROR(__xludf.DUMMYFUNCTION("split(G855,"" "")"),80)</f>
        <v>80</v>
      </c>
      <c r="I847" s="6" t="str">
        <f ca="1">IFERROR(__xludf.DUMMYFUNCTION("""COMPUTED_VALUE"""),"m²")</f>
        <v>m²</v>
      </c>
      <c r="J847" s="6" t="str">
        <f t="array" ref="J847">INDEX('raw data'!A:A,B847+4,1)</f>
        <v>1, 1 WC</v>
      </c>
      <c r="K847" s="25">
        <f t="array" ref="K847">INDEX('raw data'!A:A,B847+2,1)</f>
        <v>2</v>
      </c>
      <c r="L847" s="6" t="str">
        <f t="array" ref="L847">INDEX('raw data'!A:A,B847-1,1)</f>
        <v>Vrilissia</v>
      </c>
      <c r="M847" s="9">
        <f t="shared" ca="1" si="0"/>
        <v>14.75</v>
      </c>
      <c r="N847" s="6" t="str">
        <f t="shared" si="1"/>
        <v>28is Oktovriou III, Vrilissia, Athens</v>
      </c>
      <c r="O847" s="6" t="str">
        <f t="array" ref="O847">INDEX('raw data'!A:A,B847+12,1)</f>
        <v>Available 07 Jan 2025</v>
      </c>
      <c r="P847" s="17">
        <v>45664</v>
      </c>
      <c r="Q847">
        <f>_xlfn.XLOOKUP(A847, locations!A:A, locations!F:F, "NULL")</f>
        <v>38.003180299999997</v>
      </c>
      <c r="R847">
        <f>_xlfn.XLOOKUP(A847, locations!A:A, locations!G:G, "Not found")</f>
        <v>23.734203699999998</v>
      </c>
    </row>
    <row r="848" spans="1:18" ht="13">
      <c r="A848" s="11" t="s">
        <v>2160</v>
      </c>
      <c r="B848" s="11">
        <f>MATCH(A848,'raw data'!A:A,0)</f>
        <v>6801</v>
      </c>
      <c r="C848" s="21">
        <f t="array" ref="C848">INDEX('raw data'!A:A,B848+8,1)</f>
        <v>1280</v>
      </c>
      <c r="D848" s="7" t="str">
        <f t="array" ref="D848">INDEX('raw data'!A:A,B848+11,1)</f>
        <v>excl. utilities</v>
      </c>
      <c r="E848" s="7" t="str">
        <f t="array" ref="E848">INDEX('raw data'!A:A,B848-2,1)</f>
        <v>Patriarchou Grigoriou Ι,</v>
      </c>
      <c r="F848" s="6" t="str">
        <f t="array" ref="F848">INDEX('raw data'!A:A,B848-1,1)</f>
        <v>Marousi</v>
      </c>
      <c r="G848" s="6" t="str">
        <f t="array" ref="G848">INDEX('raw data'!A:A,B848+6,1)</f>
        <v>72 m²</v>
      </c>
      <c r="H848" s="25">
        <f ca="1">IFERROR(__xludf.DUMMYFUNCTION("split(G856,"" "")"),72)</f>
        <v>72</v>
      </c>
      <c r="I848" s="6" t="str">
        <f ca="1">IFERROR(__xludf.DUMMYFUNCTION("""COMPUTED_VALUE"""),"m²")</f>
        <v>m²</v>
      </c>
      <c r="J848" s="6">
        <f t="array" ref="J848">INDEX('raw data'!A:A,B848+4,1)</f>
        <v>2</v>
      </c>
      <c r="K848" s="25">
        <f t="array" ref="K848">INDEX('raw data'!A:A,B848+2,1)</f>
        <v>2</v>
      </c>
      <c r="L848" s="6" t="str">
        <f t="array" ref="L848">INDEX('raw data'!A:A,B848-1,1)</f>
        <v>Marousi</v>
      </c>
      <c r="M848" s="9">
        <f t="shared" ca="1" si="0"/>
        <v>17.777777777777779</v>
      </c>
      <c r="N848" s="6" t="str">
        <f t="shared" si="1"/>
        <v>Patriarchou Grigoriou Ι, Marousi, Athens</v>
      </c>
      <c r="O848" s="6" t="str">
        <f t="array" ref="O848">INDEX('raw data'!A:A,B848+12,1)</f>
        <v>Available 07 Jan 2025</v>
      </c>
      <c r="P848" s="17">
        <v>45664</v>
      </c>
      <c r="Q848">
        <f>_xlfn.XLOOKUP(A848, locations!A:A, locations!F:F, "NULL")</f>
        <v>37.999837599999999</v>
      </c>
      <c r="R848">
        <f>_xlfn.XLOOKUP(A848, locations!A:A, locations!G:G, "Not found")</f>
        <v>23.816669399999999</v>
      </c>
    </row>
    <row r="849" spans="1:18" ht="13">
      <c r="A849" s="11" t="s">
        <v>3893</v>
      </c>
      <c r="B849" s="11">
        <f>MATCH(A849,'raw data'!A:A,0)</f>
        <v>6818</v>
      </c>
      <c r="C849" s="21">
        <f t="array" ref="C849">INDEX('raw data'!A:A,B849+8,1)</f>
        <v>1540</v>
      </c>
      <c r="D849" s="7" t="str">
        <f t="array" ref="D849">INDEX('raw data'!A:A,B849+11,1)</f>
        <v>excl. utilities</v>
      </c>
      <c r="E849" s="7" t="str">
        <f t="array" ref="E849">INDEX('raw data'!A:A,B849-2,1)</f>
        <v>Ippokratous III,</v>
      </c>
      <c r="F849" s="6" t="str">
        <f t="array" ref="F849">INDEX('raw data'!A:A,B849-1,1)</f>
        <v>Melissia</v>
      </c>
      <c r="G849" s="6" t="str">
        <f t="array" ref="G849">INDEX('raw data'!A:A,B849+6,1)</f>
        <v>165 m²</v>
      </c>
      <c r="H849" s="25">
        <f ca="1">IFERROR(__xludf.DUMMYFUNCTION("split(G857,"" "")"),165)</f>
        <v>165</v>
      </c>
      <c r="I849" s="6" t="str">
        <f ca="1">IFERROR(__xludf.DUMMYFUNCTION("""COMPUTED_VALUE"""),"m²")</f>
        <v>m²</v>
      </c>
      <c r="J849" s="6">
        <f t="array" ref="J849">INDEX('raw data'!A:A,B849+4,1)</f>
        <v>2</v>
      </c>
      <c r="K849" s="25">
        <f t="array" ref="K849">INDEX('raw data'!A:A,B849+2,1)</f>
        <v>3</v>
      </c>
      <c r="L849" s="6" t="str">
        <f t="array" ref="L849">INDEX('raw data'!A:A,B849-1,1)</f>
        <v>Melissia</v>
      </c>
      <c r="M849" s="9">
        <f t="shared" ca="1" si="0"/>
        <v>9.3333333333333339</v>
      </c>
      <c r="N849" s="6" t="str">
        <f t="shared" si="1"/>
        <v>Ippokratous III, Melissia, Athens</v>
      </c>
      <c r="O849" s="6" t="str">
        <f t="array" ref="O849">INDEX('raw data'!A:A,B849+12,1)</f>
        <v>Available 07 Jan 2025</v>
      </c>
      <c r="P849" s="17">
        <v>45664</v>
      </c>
      <c r="Q849">
        <f>_xlfn.XLOOKUP(A849, locations!A:A, locations!F:F, "NULL")</f>
        <v>37.984986300000003</v>
      </c>
      <c r="R849">
        <f>_xlfn.XLOOKUP(A849, locations!A:A, locations!G:G, "Not found")</f>
        <v>23.740013900000001</v>
      </c>
    </row>
    <row r="850" spans="1:18" ht="13">
      <c r="A850" s="11" t="s">
        <v>2163</v>
      </c>
      <c r="B850" s="11">
        <f>MATCH(A850,'raw data'!A:A,0)</f>
        <v>6835</v>
      </c>
      <c r="C850" s="21">
        <f t="array" ref="C850">INDEX('raw data'!A:A,B850+8,1)</f>
        <v>1740</v>
      </c>
      <c r="D850" s="7" t="str">
        <f t="array" ref="D850">INDEX('raw data'!A:A,B850+11,1)</f>
        <v>excl. utilities</v>
      </c>
      <c r="E850" s="7" t="str">
        <f t="array" ref="E850">INDEX('raw data'!A:A,B850-2,1)</f>
        <v>Ipsilantou I,</v>
      </c>
      <c r="F850" s="6" t="str">
        <f t="array" ref="F850">INDEX('raw data'!A:A,B850-1,1)</f>
        <v>Kolonaki</v>
      </c>
      <c r="G850" s="6" t="str">
        <f t="array" ref="G850">INDEX('raw data'!A:A,B850+6,1)</f>
        <v>115 m²</v>
      </c>
      <c r="H850" s="25">
        <f ca="1">IFERROR(__xludf.DUMMYFUNCTION("split(G858,"" "")"),115)</f>
        <v>115</v>
      </c>
      <c r="I850" s="6" t="str">
        <f ca="1">IFERROR(__xludf.DUMMYFUNCTION("""COMPUTED_VALUE"""),"m²")</f>
        <v>m²</v>
      </c>
      <c r="J850" s="6" t="str">
        <f t="array" ref="J850">INDEX('raw data'!A:A,B850+4,1)</f>
        <v>1, 1 WC</v>
      </c>
      <c r="K850" s="25">
        <f t="array" ref="K850">INDEX('raw data'!A:A,B850+2,1)</f>
        <v>2</v>
      </c>
      <c r="L850" s="6" t="str">
        <f t="array" ref="L850">INDEX('raw data'!A:A,B850-1,1)</f>
        <v>Kolonaki</v>
      </c>
      <c r="M850" s="9">
        <f t="shared" ca="1" si="0"/>
        <v>15.130434782608695</v>
      </c>
      <c r="N850" s="6" t="str">
        <f t="shared" si="1"/>
        <v>Ipsilantou I, Kolonaki, Athens</v>
      </c>
      <c r="O850" s="6" t="str">
        <f t="array" ref="O850">INDEX('raw data'!A:A,B850+12,1)</f>
        <v>Available 07 Jan 2025</v>
      </c>
      <c r="P850" s="17">
        <v>45664</v>
      </c>
      <c r="Q850">
        <f>_xlfn.XLOOKUP(A850, locations!A:A, locations!F:F, "NULL")</f>
        <v>37.9769127</v>
      </c>
      <c r="R850">
        <f>_xlfn.XLOOKUP(A850, locations!A:A, locations!G:G, "Not found")</f>
        <v>23.7468045</v>
      </c>
    </row>
    <row r="851" spans="1:18" ht="13">
      <c r="A851" s="11" t="s">
        <v>4630</v>
      </c>
      <c r="B851" s="11">
        <f>MATCH(A851,'raw data'!A:A,0)</f>
        <v>6852</v>
      </c>
      <c r="C851" s="21">
        <f t="array" ref="C851">INDEX('raw data'!A:A,B851+8,1)</f>
        <v>2340</v>
      </c>
      <c r="D851" s="7" t="str">
        <f t="array" ref="D851">INDEX('raw data'!A:A,B851+11,1)</f>
        <v>excl. utilities</v>
      </c>
      <c r="E851" s="7" t="str">
        <f t="array" ref="E851">INDEX('raw data'!A:A,B851-2,1)</f>
        <v>Vasileos Alexandrou III,</v>
      </c>
      <c r="F851" s="6" t="str">
        <f t="array" ref="F851">INDEX('raw data'!A:A,B851-1,1)</f>
        <v>Kifisia</v>
      </c>
      <c r="G851" s="6" t="str">
        <f t="array" ref="G851">INDEX('raw data'!A:A,B851+6,1)</f>
        <v>272 m²</v>
      </c>
      <c r="H851" s="25">
        <f ca="1">IFERROR(__xludf.DUMMYFUNCTION("split(G859,"" "")"),272)</f>
        <v>272</v>
      </c>
      <c r="I851" s="6" t="str">
        <f ca="1">IFERROR(__xludf.DUMMYFUNCTION("""COMPUTED_VALUE"""),"m²")</f>
        <v>m²</v>
      </c>
      <c r="J851" s="6" t="str">
        <f t="array" ref="J851">INDEX('raw data'!A:A,B851+4,1)</f>
        <v>2, 2 WC</v>
      </c>
      <c r="K851" s="25">
        <f t="array" ref="K851">INDEX('raw data'!A:A,B851+2,1)</f>
        <v>4</v>
      </c>
      <c r="L851" s="6" t="str">
        <f t="array" ref="L851">INDEX('raw data'!A:A,B851-1,1)</f>
        <v>Kifisia</v>
      </c>
      <c r="M851" s="9">
        <f t="shared" ca="1" si="0"/>
        <v>8.6029411764705888</v>
      </c>
      <c r="N851" s="6" t="str">
        <f t="shared" si="1"/>
        <v>Vasileos Alexandrou III, Kifisia, Athens</v>
      </c>
      <c r="O851" s="6" t="str">
        <f t="array" ref="O851">INDEX('raw data'!A:A,B851+12,1)</f>
        <v>Available 07 Jan 2025</v>
      </c>
      <c r="P851" s="17">
        <v>45664</v>
      </c>
      <c r="Q851">
        <f>_xlfn.XLOOKUP(A851, locations!A:A, locations!F:F, "NULL")</f>
        <v>38.084914300000001</v>
      </c>
      <c r="R851">
        <f>_xlfn.XLOOKUP(A851, locations!A:A, locations!G:G, "Not found")</f>
        <v>23.812937000000002</v>
      </c>
    </row>
    <row r="852" spans="1:18" ht="13">
      <c r="A852" s="11" t="s">
        <v>2166</v>
      </c>
      <c r="B852" s="11">
        <f>MATCH(A852,'raw data'!A:A,0)</f>
        <v>9227</v>
      </c>
      <c r="C852" s="21">
        <f t="array" ref="C852">INDEX('raw data'!A:A,B852+8,1)</f>
        <v>1080</v>
      </c>
      <c r="D852" s="7" t="str">
        <f t="array" ref="D852">INDEX('raw data'!A:A,B852+11,1)</f>
        <v>excl. utilities</v>
      </c>
      <c r="E852" s="7" t="str">
        <f t="array" ref="E852">INDEX('raw data'!A:A,B852-2,1)</f>
        <v>Zacharitsa III,</v>
      </c>
      <c r="F852" s="6" t="str">
        <f t="array" ref="F852">INDEX('raw data'!A:A,B852-1,1)</f>
        <v>Koukaki</v>
      </c>
      <c r="G852" s="6" t="str">
        <f t="array" ref="G852">INDEX('raw data'!A:A,B852+6,1)</f>
        <v>65 m²</v>
      </c>
      <c r="H852" s="25">
        <f ca="1">IFERROR(__xludf.DUMMYFUNCTION("split(G860,"" "")"),65)</f>
        <v>65</v>
      </c>
      <c r="I852" s="6" t="str">
        <f ca="1">IFERROR(__xludf.DUMMYFUNCTION("""COMPUTED_VALUE"""),"m²")</f>
        <v>m²</v>
      </c>
      <c r="J852" s="6">
        <f t="array" ref="J852">INDEX('raw data'!A:A,B852+4,1)</f>
        <v>1</v>
      </c>
      <c r="K852" s="25">
        <f t="array" ref="K852">INDEX('raw data'!A:A,B852+2,1)</f>
        <v>2</v>
      </c>
      <c r="L852" s="6" t="str">
        <f t="array" ref="L852">INDEX('raw data'!A:A,B852-1,1)</f>
        <v>Koukaki</v>
      </c>
      <c r="M852" s="9">
        <f t="shared" ca="1" si="0"/>
        <v>16.615384615384617</v>
      </c>
      <c r="N852" s="6" t="str">
        <f t="shared" si="1"/>
        <v>Zacharitsa III, Koukaki, Athens</v>
      </c>
      <c r="O852" s="6" t="str">
        <f t="array" ref="O852">INDEX('raw data'!A:A,B852+12,1)</f>
        <v>Available 07 Feb 2025</v>
      </c>
      <c r="P852" s="17">
        <v>45695</v>
      </c>
      <c r="Q852">
        <f>_xlfn.XLOOKUP(A852, locations!A:A, locations!F:F, "NULL")</f>
        <v>37.965369600000002</v>
      </c>
      <c r="R852">
        <f>_xlfn.XLOOKUP(A852, locations!A:A, locations!G:G, "Not found")</f>
        <v>23.723425299999999</v>
      </c>
    </row>
    <row r="853" spans="1:18" ht="13">
      <c r="A853" s="11" t="s">
        <v>2169</v>
      </c>
      <c r="B853" s="11">
        <f>MATCH(A853,'raw data'!A:A,0)</f>
        <v>9260</v>
      </c>
      <c r="C853" s="21">
        <f t="array" ref="C853">INDEX('raw data'!A:A,B853+8,1)</f>
        <v>1670</v>
      </c>
      <c r="D853" s="7" t="str">
        <f t="array" ref="D853">INDEX('raw data'!A:A,B853+11,1)</f>
        <v>excl. utilities</v>
      </c>
      <c r="E853" s="7" t="str">
        <f t="array" ref="E853">INDEX('raw data'!A:A,B853-2,1)</f>
        <v>Ethnarchou Makariou IV,</v>
      </c>
      <c r="F853" s="6" t="str">
        <f t="array" ref="F853">INDEX('raw data'!A:A,B853-1,1)</f>
        <v>Elliniko</v>
      </c>
      <c r="G853" s="6" t="str">
        <f t="array" ref="G853">INDEX('raw data'!A:A,B853+6,1)</f>
        <v>80 m²</v>
      </c>
      <c r="H853" s="25">
        <f ca="1">IFERROR(__xludf.DUMMYFUNCTION("split(G861,"" "")"),80)</f>
        <v>80</v>
      </c>
      <c r="I853" s="6" t="str">
        <f ca="1">IFERROR(__xludf.DUMMYFUNCTION("""COMPUTED_VALUE"""),"m²")</f>
        <v>m²</v>
      </c>
      <c r="J853" s="6">
        <f t="array" ref="J853">INDEX('raw data'!A:A,B853+4,1)</f>
        <v>2</v>
      </c>
      <c r="K853" s="25">
        <f t="array" ref="K853">INDEX('raw data'!A:A,B853+2,1)</f>
        <v>2</v>
      </c>
      <c r="L853" s="6" t="str">
        <f t="array" ref="L853">INDEX('raw data'!A:A,B853-1,1)</f>
        <v>Elliniko</v>
      </c>
      <c r="M853" s="9">
        <f t="shared" ca="1" si="0"/>
        <v>20.875</v>
      </c>
      <c r="N853" s="6" t="str">
        <f t="shared" si="1"/>
        <v>Ethnarchou Makariou IV, Elliniko, Athens</v>
      </c>
      <c r="O853" s="6" t="str">
        <f t="array" ref="O853">INDEX('raw data'!A:A,B853+12,1)</f>
        <v>Available 07 Feb 2025</v>
      </c>
      <c r="P853" s="17">
        <v>45695</v>
      </c>
      <c r="Q853">
        <f>_xlfn.XLOOKUP(A853, locations!A:A, locations!F:F, "NULL")</f>
        <v>37.895912299999999</v>
      </c>
      <c r="R853">
        <f>_xlfn.XLOOKUP(A853, locations!A:A, locations!G:G, "Not found")</f>
        <v>23.751926300000001</v>
      </c>
    </row>
    <row r="854" spans="1:18" ht="13">
      <c r="A854" s="11" t="s">
        <v>3896</v>
      </c>
      <c r="B854" s="11">
        <f>MATCH(A854,'raw data'!A:A,0)</f>
        <v>9277</v>
      </c>
      <c r="C854" s="21">
        <f t="array" ref="C854">INDEX('raw data'!A:A,B854+8,1)</f>
        <v>1760</v>
      </c>
      <c r="D854" s="7" t="str">
        <f t="array" ref="D854">INDEX('raw data'!A:A,B854+11,1)</f>
        <v>excl. utilities</v>
      </c>
      <c r="E854" s="7" t="str">
        <f t="array" ref="E854">INDEX('raw data'!A:A,B854-2,1)</f>
        <v>Dodekanisou,</v>
      </c>
      <c r="F854" s="6" t="str">
        <f t="array" ref="F854">INDEX('raw data'!A:A,B854-1,1)</f>
        <v>Vrilissia</v>
      </c>
      <c r="G854" s="6" t="str">
        <f t="array" ref="G854">INDEX('raw data'!A:A,B854+6,1)</f>
        <v>170 m²</v>
      </c>
      <c r="H854" s="25">
        <f ca="1">IFERROR(__xludf.DUMMYFUNCTION("split(G862,"" "")"),170)</f>
        <v>170</v>
      </c>
      <c r="I854" s="6" t="str">
        <f ca="1">IFERROR(__xludf.DUMMYFUNCTION("""COMPUTED_VALUE"""),"m²")</f>
        <v>m²</v>
      </c>
      <c r="J854" s="6">
        <f t="array" ref="J854">INDEX('raw data'!A:A,B854+4,1)</f>
        <v>2</v>
      </c>
      <c r="K854" s="25">
        <f t="array" ref="K854">INDEX('raw data'!A:A,B854+2,1)</f>
        <v>3</v>
      </c>
      <c r="L854" s="6" t="str">
        <f t="array" ref="L854">INDEX('raw data'!A:A,B854-1,1)</f>
        <v>Vrilissia</v>
      </c>
      <c r="M854" s="9">
        <f t="shared" ca="1" si="0"/>
        <v>10.352941176470589</v>
      </c>
      <c r="N854" s="6" t="str">
        <f t="shared" si="1"/>
        <v>Dodekanisou, Vrilissia, Athens</v>
      </c>
      <c r="O854" s="6" t="str">
        <f t="array" ref="O854">INDEX('raw data'!A:A,B854+12,1)</f>
        <v>Available 07 Feb 2025</v>
      </c>
      <c r="P854" s="17">
        <v>45695</v>
      </c>
      <c r="Q854">
        <f>_xlfn.XLOOKUP(A854, locations!A:A, locations!F:F, "NULL")</f>
        <v>38.035897499999997</v>
      </c>
      <c r="R854">
        <f>_xlfn.XLOOKUP(A854, locations!A:A, locations!G:G, "Not found")</f>
        <v>23.830922999999999</v>
      </c>
    </row>
    <row r="855" spans="1:18" ht="13">
      <c r="A855" s="11" t="s">
        <v>3899</v>
      </c>
      <c r="B855" s="11">
        <f>MATCH(A855,'raw data'!A:A,0)</f>
        <v>9294</v>
      </c>
      <c r="C855" s="21">
        <f t="array" ref="C855">INDEX('raw data'!A:A,B855+8,1)</f>
        <v>1790</v>
      </c>
      <c r="D855" s="7" t="str">
        <f t="array" ref="D855">INDEX('raw data'!A:A,B855+11,1)</f>
        <v>excl. utilities</v>
      </c>
      <c r="E855" s="7" t="str">
        <f t="array" ref="E855">INDEX('raw data'!A:A,B855-2,1)</f>
        <v>Strofiliou I,</v>
      </c>
      <c r="F855" s="6" t="str">
        <f t="array" ref="F855">INDEX('raw data'!A:A,B855-1,1)</f>
        <v>Kifisia</v>
      </c>
      <c r="G855" s="6" t="str">
        <f t="array" ref="G855">INDEX('raw data'!A:A,B855+6,1)</f>
        <v>115 m²</v>
      </c>
      <c r="H855" s="25">
        <f ca="1">IFERROR(__xludf.DUMMYFUNCTION("split(G863,"" "")"),115)</f>
        <v>115</v>
      </c>
      <c r="I855" s="6" t="str">
        <f ca="1">IFERROR(__xludf.DUMMYFUNCTION("""COMPUTED_VALUE"""),"m²")</f>
        <v>m²</v>
      </c>
      <c r="J855" s="6">
        <f t="array" ref="J855">INDEX('raw data'!A:A,B855+4,1)</f>
        <v>2</v>
      </c>
      <c r="K855" s="25">
        <f t="array" ref="K855">INDEX('raw data'!A:A,B855+2,1)</f>
        <v>3</v>
      </c>
      <c r="L855" s="6" t="str">
        <f t="array" ref="L855">INDEX('raw data'!A:A,B855-1,1)</f>
        <v>Kifisia</v>
      </c>
      <c r="M855" s="9">
        <f t="shared" ca="1" si="0"/>
        <v>15.565217391304348</v>
      </c>
      <c r="N855" s="6" t="str">
        <f t="shared" si="1"/>
        <v>Strofiliou I, Kifisia, Athens</v>
      </c>
      <c r="O855" s="6" t="str">
        <f t="array" ref="O855">INDEX('raw data'!A:A,B855+12,1)</f>
        <v>Available 07 Feb 2025</v>
      </c>
      <c r="P855" s="17">
        <v>45695</v>
      </c>
      <c r="Q855">
        <f>_xlfn.XLOOKUP(A855, locations!A:A, locations!F:F, "NULL")</f>
        <v>38.083601100000003</v>
      </c>
      <c r="R855">
        <f>_xlfn.XLOOKUP(A855, locations!A:A, locations!G:G, "Not found")</f>
        <v>23.8133941</v>
      </c>
    </row>
    <row r="856" spans="1:18" ht="13">
      <c r="A856" s="11" t="s">
        <v>3902</v>
      </c>
      <c r="B856" s="11">
        <f>MATCH(A856,'raw data'!A:A,0)</f>
        <v>21960</v>
      </c>
      <c r="C856" s="21">
        <f t="array" ref="C856">INDEX('raw data'!A:A,B856+8,1)</f>
        <v>2690</v>
      </c>
      <c r="D856" s="7" t="str">
        <f t="array" ref="D856">INDEX('raw data'!A:A,B856+11,1)</f>
        <v>excl. utilities</v>
      </c>
      <c r="E856" s="7" t="str">
        <f t="array" ref="E856">INDEX('raw data'!A:A,B856-2,1)</f>
        <v>Frinis III,</v>
      </c>
      <c r="F856" s="6" t="str">
        <f t="array" ref="F856">INDEX('raw data'!A:A,B856-1,1)</f>
        <v>Nea Erithrea</v>
      </c>
      <c r="G856" s="6" t="str">
        <f t="array" ref="G856">INDEX('raw data'!A:A,B856+6,1)</f>
        <v>310 m²</v>
      </c>
      <c r="H856" s="25">
        <f ca="1">IFERROR(__xludf.DUMMYFUNCTION("split(G864,"" "")"),310)</f>
        <v>310</v>
      </c>
      <c r="I856" s="6" t="str">
        <f ca="1">IFERROR(__xludf.DUMMYFUNCTION("""COMPUTED_VALUE"""),"m²")</f>
        <v>m²</v>
      </c>
      <c r="J856" s="6" t="str">
        <f t="array" ref="J856">INDEX('raw data'!A:A,B856+4,1)</f>
        <v>2, 1 WC</v>
      </c>
      <c r="K856" s="25">
        <f t="array" ref="K856">INDEX('raw data'!A:A,B856+2,1)</f>
        <v>3</v>
      </c>
      <c r="L856" s="6" t="str">
        <f t="array" ref="L856">INDEX('raw data'!A:A,B856-1,1)</f>
        <v>Nea Erithrea</v>
      </c>
      <c r="M856" s="9">
        <f t="shared" ca="1" si="0"/>
        <v>8.67741935483871</v>
      </c>
      <c r="N856" s="6" t="str">
        <f t="shared" si="1"/>
        <v>Frinis III, Nea Erithrea, Athens</v>
      </c>
      <c r="O856" s="6" t="str">
        <f t="array" ref="O856">INDEX('raw data'!A:A,B856+12,1)</f>
        <v>Available 07 Dec 2025</v>
      </c>
      <c r="P856" s="17">
        <v>45998</v>
      </c>
      <c r="Q856">
        <f>_xlfn.XLOOKUP(A856, locations!A:A, locations!F:F, "NULL")</f>
        <v>38.088706500000001</v>
      </c>
      <c r="R856">
        <f>_xlfn.XLOOKUP(A856, locations!A:A, locations!G:G, "Not found")</f>
        <v>23.825431300000002</v>
      </c>
    </row>
    <row r="857" spans="1:18" ht="13">
      <c r="A857" s="11" t="s">
        <v>598</v>
      </c>
      <c r="B857" s="11">
        <f>MATCH(A857,'raw data'!A:A,0)</f>
        <v>3607</v>
      </c>
      <c r="C857" s="21">
        <f t="array" ref="C857">INDEX('raw data'!A:A,B857+8,1)</f>
        <v>870</v>
      </c>
      <c r="D857" s="7" t="str">
        <f t="array" ref="D857">INDEX('raw data'!A:A,B857+11,1)</f>
        <v>excl. utilities</v>
      </c>
      <c r="E857" s="7" t="str">
        <f t="array" ref="E857">INDEX('raw data'!A:A,B857-2,1)</f>
        <v>Panagi Kiriakou,</v>
      </c>
      <c r="F857" s="6" t="str">
        <f t="array" ref="F857">INDEX('raw data'!A:A,B857-1,1)</f>
        <v>Marousi</v>
      </c>
      <c r="G857" s="6" t="str">
        <f t="array" ref="G857">INDEX('raw data'!A:A,B857+6,1)</f>
        <v>46 m²</v>
      </c>
      <c r="H857" s="25">
        <f ca="1">IFERROR(__xludf.DUMMYFUNCTION("split(G865,"" "")"),46)</f>
        <v>46</v>
      </c>
      <c r="I857" s="6" t="str">
        <f ca="1">IFERROR(__xludf.DUMMYFUNCTION("""COMPUTED_VALUE"""),"m²")</f>
        <v>m²</v>
      </c>
      <c r="J857" s="6">
        <f t="array" ref="J857">INDEX('raw data'!A:A,B857+4,1)</f>
        <v>1</v>
      </c>
      <c r="K857" s="25">
        <f t="array" ref="K857">INDEX('raw data'!A:A,B857+2,1)</f>
        <v>1</v>
      </c>
      <c r="L857" s="6" t="str">
        <f t="array" ref="L857">INDEX('raw data'!A:A,B857-1,1)</f>
        <v>Marousi</v>
      </c>
      <c r="M857" s="9">
        <f t="shared" ca="1" si="0"/>
        <v>18.913043478260871</v>
      </c>
      <c r="N857" s="6" t="str">
        <f t="shared" si="1"/>
        <v>Panagi Kiriakou, Marousi, Athens</v>
      </c>
      <c r="O857" s="6" t="str">
        <f t="array" ref="O857">INDEX('raw data'!A:A,B857+12,1)</f>
        <v>Available 07 Dec 2024</v>
      </c>
      <c r="P857" s="17">
        <v>45633</v>
      </c>
      <c r="Q857">
        <f>_xlfn.XLOOKUP(A857, locations!A:A, locations!F:F, "NULL")</f>
        <v>38.056644300000002</v>
      </c>
      <c r="R857">
        <f>_xlfn.XLOOKUP(A857, locations!A:A, locations!G:G, "Not found")</f>
        <v>23.8079362</v>
      </c>
    </row>
    <row r="858" spans="1:18" ht="13">
      <c r="A858" s="11" t="s">
        <v>2172</v>
      </c>
      <c r="B858" s="11">
        <f>MATCH(A858,'raw data'!A:A,0)</f>
        <v>3624</v>
      </c>
      <c r="C858" s="21">
        <f t="array" ref="C858">INDEX('raw data'!A:A,B858+8,1)</f>
        <v>1250</v>
      </c>
      <c r="D858" s="7" t="str">
        <f t="array" ref="D858">INDEX('raw data'!A:A,B858+11,1)</f>
        <v>excl. utilities</v>
      </c>
      <c r="E858" s="7" t="str">
        <f t="array" ref="E858">INDEX('raw data'!A:A,B858-2,1)</f>
        <v>Dimitriou Moscha,</v>
      </c>
      <c r="F858" s="6" t="str">
        <f t="array" ref="F858">INDEX('raw data'!A:A,B858-1,1)</f>
        <v>Marousi</v>
      </c>
      <c r="G858" s="6" t="str">
        <f t="array" ref="G858">INDEX('raw data'!A:A,B858+6,1)</f>
        <v>100 m²</v>
      </c>
      <c r="H858" s="25">
        <f ca="1">IFERROR(__xludf.DUMMYFUNCTION("split(G866,"" "")"),100)</f>
        <v>100</v>
      </c>
      <c r="I858" s="6" t="str">
        <f ca="1">IFERROR(__xludf.DUMMYFUNCTION("""COMPUTED_VALUE"""),"m²")</f>
        <v>m²</v>
      </c>
      <c r="J858" s="6" t="str">
        <f t="array" ref="J858">INDEX('raw data'!A:A,B858+4,1)</f>
        <v>1, 1 WC</v>
      </c>
      <c r="K858" s="25">
        <f t="array" ref="K858">INDEX('raw data'!A:A,B858+2,1)</f>
        <v>2</v>
      </c>
      <c r="L858" s="6" t="str">
        <f t="array" ref="L858">INDEX('raw data'!A:A,B858-1,1)</f>
        <v>Marousi</v>
      </c>
      <c r="M858" s="9">
        <f t="shared" ca="1" si="0"/>
        <v>12.5</v>
      </c>
      <c r="N858" s="6" t="str">
        <f t="shared" si="1"/>
        <v>Dimitriou Moscha, Marousi, Athens</v>
      </c>
      <c r="O858" s="6" t="str">
        <f t="array" ref="O858">INDEX('raw data'!A:A,B858+12,1)</f>
        <v>Available 07 Dec 2024</v>
      </c>
      <c r="P858" s="17">
        <v>45633</v>
      </c>
      <c r="Q858">
        <f>_xlfn.XLOOKUP(A858, locations!A:A, locations!F:F, "NULL")</f>
        <v>38.052888199999998</v>
      </c>
      <c r="R858">
        <f>_xlfn.XLOOKUP(A858, locations!A:A, locations!G:G, "Not found")</f>
        <v>23.805159400000001</v>
      </c>
    </row>
    <row r="859" spans="1:18" ht="13">
      <c r="A859" s="11" t="s">
        <v>2175</v>
      </c>
      <c r="B859" s="11">
        <f>MATCH(A859,'raw data'!A:A,0)</f>
        <v>3641</v>
      </c>
      <c r="C859" s="21">
        <f t="array" ref="C859">INDEX('raw data'!A:A,B859+8,1)</f>
        <v>1450</v>
      </c>
      <c r="D859" s="7" t="str">
        <f t="array" ref="D859">INDEX('raw data'!A:A,B859+11,1)</f>
        <v>excl. utilities</v>
      </c>
      <c r="E859" s="7" t="str">
        <f t="array" ref="E859">INDEX('raw data'!A:A,B859-2,1)</f>
        <v>Zaimi IV,</v>
      </c>
      <c r="F859" s="6" t="str">
        <f t="array" ref="F859">INDEX('raw data'!A:A,B859-1,1)</f>
        <v>Palaio Faliro</v>
      </c>
      <c r="G859" s="6" t="str">
        <f t="array" ref="G859">INDEX('raw data'!A:A,B859+6,1)</f>
        <v>90 m²</v>
      </c>
      <c r="H859" s="25">
        <f ca="1">IFERROR(__xludf.DUMMYFUNCTION("split(G867,"" "")"),90)</f>
        <v>90</v>
      </c>
      <c r="I859" s="6" t="str">
        <f ca="1">IFERROR(__xludf.DUMMYFUNCTION("""COMPUTED_VALUE"""),"m²")</f>
        <v>m²</v>
      </c>
      <c r="J859" s="6" t="str">
        <f t="array" ref="J859">INDEX('raw data'!A:A,B859+4,1)</f>
        <v>1, 1 WC</v>
      </c>
      <c r="K859" s="25">
        <f t="array" ref="K859">INDEX('raw data'!A:A,B859+2,1)</f>
        <v>2</v>
      </c>
      <c r="L859" s="6" t="str">
        <f t="array" ref="L859">INDEX('raw data'!A:A,B859-1,1)</f>
        <v>Palaio Faliro</v>
      </c>
      <c r="M859" s="9">
        <f t="shared" ca="1" si="0"/>
        <v>16.111111111111111</v>
      </c>
      <c r="N859" s="6" t="str">
        <f t="shared" si="1"/>
        <v>Zaimi IV, Palaio Faliro, Athens</v>
      </c>
      <c r="O859" s="6" t="str">
        <f t="array" ref="O859">INDEX('raw data'!A:A,B859+12,1)</f>
        <v>Available 07 Dec 2024</v>
      </c>
      <c r="P859" s="17">
        <v>45633</v>
      </c>
      <c r="Q859">
        <f>_xlfn.XLOOKUP(A859, locations!A:A, locations!F:F, "NULL")</f>
        <v>37.927778000000004</v>
      </c>
      <c r="R859">
        <f>_xlfn.XLOOKUP(A859, locations!A:A, locations!G:G, "Not found")</f>
        <v>23.703625599999999</v>
      </c>
    </row>
    <row r="860" spans="1:18" ht="13">
      <c r="A860" s="11" t="s">
        <v>2178</v>
      </c>
      <c r="B860" s="11">
        <f>MATCH(A860,'raw data'!A:A,0)</f>
        <v>3658</v>
      </c>
      <c r="C860" s="21">
        <f t="array" ref="C860">INDEX('raw data'!A:A,B860+8,1)</f>
        <v>1540</v>
      </c>
      <c r="D860" s="7" t="str">
        <f t="array" ref="D860">INDEX('raw data'!A:A,B860+11,1)</f>
        <v>excl. utilities</v>
      </c>
      <c r="E860" s="7" t="str">
        <f t="array" ref="E860">INDEX('raw data'!A:A,B860-2,1)</f>
        <v>Avras,</v>
      </c>
      <c r="F860" s="6" t="str">
        <f t="array" ref="F860">INDEX('raw data'!A:A,B860-1,1)</f>
        <v>Kifisia</v>
      </c>
      <c r="G860" s="6" t="str">
        <f t="array" ref="G860">INDEX('raw data'!A:A,B860+6,1)</f>
        <v>120 m²</v>
      </c>
      <c r="H860" s="25">
        <f ca="1">IFERROR(__xludf.DUMMYFUNCTION("split(G868,"" "")"),120)</f>
        <v>120</v>
      </c>
      <c r="I860" s="6" t="str">
        <f ca="1">IFERROR(__xludf.DUMMYFUNCTION("""COMPUTED_VALUE"""),"m²")</f>
        <v>m²</v>
      </c>
      <c r="J860" s="6">
        <f t="array" ref="J860">INDEX('raw data'!A:A,B860+4,1)</f>
        <v>2</v>
      </c>
      <c r="K860" s="25">
        <f t="array" ref="K860">INDEX('raw data'!A:A,B860+2,1)</f>
        <v>2</v>
      </c>
      <c r="L860" s="6" t="str">
        <f t="array" ref="L860">INDEX('raw data'!A:A,B860-1,1)</f>
        <v>Kifisia</v>
      </c>
      <c r="M860" s="9">
        <f t="shared" ca="1" si="0"/>
        <v>12.833333333333334</v>
      </c>
      <c r="N860" s="6" t="str">
        <f t="shared" si="1"/>
        <v>Avras, Kifisia, Athens</v>
      </c>
      <c r="O860" s="6" t="str">
        <f t="array" ref="O860">INDEX('raw data'!A:A,B860+12,1)</f>
        <v>Available 07 Dec 2024</v>
      </c>
      <c r="P860" s="17">
        <v>45633</v>
      </c>
      <c r="Q860">
        <f>_xlfn.XLOOKUP(A860, locations!A:A, locations!F:F, "NULL")</f>
        <v>38.072968199999998</v>
      </c>
      <c r="R860">
        <f>_xlfn.XLOOKUP(A860, locations!A:A, locations!G:G, "Not found")</f>
        <v>23.823644099999999</v>
      </c>
    </row>
    <row r="861" spans="1:18" ht="13">
      <c r="A861" s="11" t="s">
        <v>3905</v>
      </c>
      <c r="B861" s="11">
        <f>MATCH(A861,'raw data'!A:A,0)</f>
        <v>3675</v>
      </c>
      <c r="C861" s="21">
        <f t="array" ref="C861">INDEX('raw data'!A:A,B861+8,1)</f>
        <v>1970</v>
      </c>
      <c r="D861" s="7" t="str">
        <f t="array" ref="D861">INDEX('raw data'!A:A,B861+11,1)</f>
        <v>excl. utilities</v>
      </c>
      <c r="E861" s="7" t="str">
        <f t="array" ref="E861">INDEX('raw data'!A:A,B861-2,1)</f>
        <v>Dilou II,</v>
      </c>
      <c r="F861" s="6" t="str">
        <f t="array" ref="F861">INDEX('raw data'!A:A,B861-1,1)</f>
        <v>Kifisia</v>
      </c>
      <c r="G861" s="6" t="str">
        <f t="array" ref="G861">INDEX('raw data'!A:A,B861+6,1)</f>
        <v>145 m²</v>
      </c>
      <c r="H861" s="25">
        <f ca="1">IFERROR(__xludf.DUMMYFUNCTION("split(G869,"" "")"),145)</f>
        <v>145</v>
      </c>
      <c r="I861" s="6" t="str">
        <f ca="1">IFERROR(__xludf.DUMMYFUNCTION("""COMPUTED_VALUE"""),"m²")</f>
        <v>m²</v>
      </c>
      <c r="J861" s="6" t="str">
        <f t="array" ref="J861">INDEX('raw data'!A:A,B861+4,1)</f>
        <v>1, 1 WC</v>
      </c>
      <c r="K861" s="25">
        <f t="array" ref="K861">INDEX('raw data'!A:A,B861+2,1)</f>
        <v>3</v>
      </c>
      <c r="L861" s="6" t="str">
        <f t="array" ref="L861">INDEX('raw data'!A:A,B861-1,1)</f>
        <v>Kifisia</v>
      </c>
      <c r="M861" s="9">
        <f t="shared" ca="1" si="0"/>
        <v>13.586206896551724</v>
      </c>
      <c r="N861" s="6" t="str">
        <f t="shared" si="1"/>
        <v>Dilou II, Kifisia, Athens</v>
      </c>
      <c r="O861" s="6" t="str">
        <f t="array" ref="O861">INDEX('raw data'!A:A,B861+12,1)</f>
        <v>Available 07 Dec 2024</v>
      </c>
      <c r="P861" s="17">
        <v>45633</v>
      </c>
      <c r="Q861">
        <f>_xlfn.XLOOKUP(A861, locations!A:A, locations!F:F, "NULL")</f>
        <v>38.0687286</v>
      </c>
      <c r="R861">
        <f>_xlfn.XLOOKUP(A861, locations!A:A, locations!G:G, "Not found")</f>
        <v>23.8199878</v>
      </c>
    </row>
    <row r="862" spans="1:18" ht="13">
      <c r="A862" s="11" t="s">
        <v>4716</v>
      </c>
      <c r="B862" s="11">
        <f>MATCH(A862,'raw data'!A:A,0)</f>
        <v>18922</v>
      </c>
      <c r="C862" s="21">
        <f t="array" ref="C862">INDEX('raw data'!A:A,B862+8,1)</f>
        <v>860</v>
      </c>
      <c r="D862" s="7" t="str">
        <f t="array" ref="D862">INDEX('raw data'!A:A,B862+11,1)</f>
        <v>excl. utilities</v>
      </c>
      <c r="E862" s="7" t="str">
        <f t="array" ref="E862">INDEX('raw data'!A:A,B862-2,1)</f>
        <v>Paliggenesias II,</v>
      </c>
      <c r="F862" s="6" t="str">
        <f t="array" ref="F862">INDEX('raw data'!A:A,B862-1,1)</f>
        <v>Lycabettus</v>
      </c>
      <c r="G862" s="6" t="str">
        <f t="array" ref="G862">INDEX('raw data'!A:A,B862+6,1)</f>
        <v>45 m²</v>
      </c>
      <c r="H862" s="25">
        <f ca="1">IFERROR(__xludf.DUMMYFUNCTION("split(G870,"" "")"),45)</f>
        <v>45</v>
      </c>
      <c r="I862" s="6" t="str">
        <f ca="1">IFERROR(__xludf.DUMMYFUNCTION("""COMPUTED_VALUE"""),"m²")</f>
        <v>m²</v>
      </c>
      <c r="J862" s="6">
        <f t="array" ref="J862">INDEX('raw data'!A:A,B862+4,1)</f>
        <v>1</v>
      </c>
      <c r="K862" s="25" t="str">
        <f t="array" ref="K862">INDEX('raw data'!A:A,B862+2,1)</f>
        <v>Studio</v>
      </c>
      <c r="L862" s="6" t="str">
        <f t="array" ref="L862">INDEX('raw data'!A:A,B862-1,1)</f>
        <v>Lycabettus</v>
      </c>
      <c r="M862" s="9">
        <f t="shared" ca="1" si="0"/>
        <v>19.111111111111111</v>
      </c>
      <c r="N862" s="6" t="str">
        <f t="shared" si="1"/>
        <v>Paliggenesias II, Lycabettus, Athens</v>
      </c>
      <c r="O862" s="6" t="str">
        <f t="array" ref="O862">INDEX('raw data'!A:A,B862+12,1)</f>
        <v>Available 07 Aug 2025</v>
      </c>
      <c r="P862" s="17">
        <v>45876</v>
      </c>
      <c r="Q862">
        <f>_xlfn.XLOOKUP(A862, locations!A:A, locations!F:F, "NULL")</f>
        <v>37.981785799999997</v>
      </c>
      <c r="R862">
        <f>_xlfn.XLOOKUP(A862, locations!A:A, locations!G:G, "Not found")</f>
        <v>23.743056500000002</v>
      </c>
    </row>
    <row r="863" spans="1:18" ht="13">
      <c r="A863" s="11" t="s">
        <v>2181</v>
      </c>
      <c r="B863" s="11">
        <f>MATCH(A863,'raw data'!A:A,0)</f>
        <v>18939</v>
      </c>
      <c r="C863" s="21">
        <f t="array" ref="C863">INDEX('raw data'!A:A,B863+8,1)</f>
        <v>1210</v>
      </c>
      <c r="D863" s="7" t="str">
        <f t="array" ref="D863">INDEX('raw data'!A:A,B863+11,1)</f>
        <v>excl. utilities</v>
      </c>
      <c r="E863" s="7" t="str">
        <f t="array" ref="E863">INDEX('raw data'!A:A,B863-2,1)</f>
        <v>Aristidou I,</v>
      </c>
      <c r="F863" s="6" t="str">
        <f t="array" ref="F863">INDEX('raw data'!A:A,B863-1,1)</f>
        <v>Palaio Faliro</v>
      </c>
      <c r="G863" s="6" t="str">
        <f t="array" ref="G863">INDEX('raw data'!A:A,B863+6,1)</f>
        <v>85 m²</v>
      </c>
      <c r="H863" s="25">
        <f ca="1">IFERROR(__xludf.DUMMYFUNCTION("split(G871,"" "")"),85)</f>
        <v>85</v>
      </c>
      <c r="I863" s="6" t="str">
        <f ca="1">IFERROR(__xludf.DUMMYFUNCTION("""COMPUTED_VALUE"""),"m²")</f>
        <v>m²</v>
      </c>
      <c r="J863" s="6" t="str">
        <f t="array" ref="J863">INDEX('raw data'!A:A,B863+4,1)</f>
        <v>1, 1 WC</v>
      </c>
      <c r="K863" s="25">
        <f t="array" ref="K863">INDEX('raw data'!A:A,B863+2,1)</f>
        <v>2</v>
      </c>
      <c r="L863" s="6" t="str">
        <f t="array" ref="L863">INDEX('raw data'!A:A,B863-1,1)</f>
        <v>Palaio Faliro</v>
      </c>
      <c r="M863" s="9">
        <f t="shared" ca="1" si="0"/>
        <v>14.235294117647058</v>
      </c>
      <c r="N863" s="6" t="str">
        <f t="shared" si="1"/>
        <v>Aristidou I, Palaio Faliro, Athens</v>
      </c>
      <c r="O863" s="6" t="str">
        <f t="array" ref="O863">INDEX('raw data'!A:A,B863+12,1)</f>
        <v>Available 07 Aug 2025</v>
      </c>
      <c r="P863" s="17">
        <v>45876</v>
      </c>
      <c r="Q863">
        <f>_xlfn.XLOOKUP(A863, locations!A:A, locations!F:F, "NULL")</f>
        <v>37.922041499999999</v>
      </c>
      <c r="R863">
        <f>_xlfn.XLOOKUP(A863, locations!A:A, locations!G:G, "Not found")</f>
        <v>23.709571100000002</v>
      </c>
    </row>
    <row r="864" spans="1:18" ht="13">
      <c r="A864" s="11" t="s">
        <v>2184</v>
      </c>
      <c r="B864" s="11">
        <f>MATCH(A864,'raw data'!A:A,0)</f>
        <v>18956</v>
      </c>
      <c r="C864" s="21">
        <f t="array" ref="C864">INDEX('raw data'!A:A,B864+8,1)</f>
        <v>1220</v>
      </c>
      <c r="D864" s="7" t="str">
        <f t="array" ref="D864">INDEX('raw data'!A:A,B864+11,1)</f>
        <v>excl. utilities</v>
      </c>
      <c r="E864" s="7" t="str">
        <f t="array" ref="E864">INDEX('raw data'!A:A,B864-2,1)</f>
        <v>Panormou I,</v>
      </c>
      <c r="F864" s="6" t="str">
        <f t="array" ref="F864">INDEX('raw data'!A:A,B864-1,1)</f>
        <v>Ampelokipoi</v>
      </c>
      <c r="G864" s="6" t="str">
        <f t="array" ref="G864">INDEX('raw data'!A:A,B864+6,1)</f>
        <v>75 m²</v>
      </c>
      <c r="H864" s="25">
        <f ca="1">IFERROR(__xludf.DUMMYFUNCTION("split(G872,"" "")"),75)</f>
        <v>75</v>
      </c>
      <c r="I864" s="6" t="str">
        <f ca="1">IFERROR(__xludf.DUMMYFUNCTION("""COMPUTED_VALUE"""),"m²")</f>
        <v>m²</v>
      </c>
      <c r="J864" s="6" t="str">
        <f t="array" ref="J864">INDEX('raw data'!A:A,B864+4,1)</f>
        <v>1, 1 WC</v>
      </c>
      <c r="K864" s="25">
        <f t="array" ref="K864">INDEX('raw data'!A:A,B864+2,1)</f>
        <v>2</v>
      </c>
      <c r="L864" s="6" t="str">
        <f t="array" ref="L864">INDEX('raw data'!A:A,B864-1,1)</f>
        <v>Ampelokipoi</v>
      </c>
      <c r="M864" s="9">
        <f t="shared" ca="1" si="0"/>
        <v>16.266666666666666</v>
      </c>
      <c r="N864" s="6" t="str">
        <f t="shared" si="1"/>
        <v>Panormou I, Ampelokipoi, Athens</v>
      </c>
      <c r="O864" s="6" t="str">
        <f t="array" ref="O864">INDEX('raw data'!A:A,B864+12,1)</f>
        <v>Available 07 Aug 2025</v>
      </c>
      <c r="P864" s="17">
        <v>45876</v>
      </c>
      <c r="Q864">
        <f>_xlfn.XLOOKUP(A864, locations!A:A, locations!F:F, "NULL")</f>
        <v>37.991729599999999</v>
      </c>
      <c r="R864">
        <f>_xlfn.XLOOKUP(A864, locations!A:A, locations!G:G, "Not found")</f>
        <v>23.760157</v>
      </c>
    </row>
    <row r="865" spans="1:18" ht="13">
      <c r="A865" s="11" t="s">
        <v>2187</v>
      </c>
      <c r="B865" s="11">
        <f>MATCH(A865,'raw data'!A:A,0)</f>
        <v>18973</v>
      </c>
      <c r="C865" s="21">
        <f t="array" ref="C865">INDEX('raw data'!A:A,B865+8,1)</f>
        <v>1430</v>
      </c>
      <c r="D865" s="7" t="str">
        <f t="array" ref="D865">INDEX('raw data'!A:A,B865+11,1)</f>
        <v>excl. utilities</v>
      </c>
      <c r="E865" s="7" t="str">
        <f t="array" ref="E865">INDEX('raw data'!A:A,B865-2,1)</f>
        <v>Kekropos II,</v>
      </c>
      <c r="F865" s="6" t="str">
        <f t="array" ref="F865">INDEX('raw data'!A:A,B865-1,1)</f>
        <v>Marousi</v>
      </c>
      <c r="G865" s="6" t="str">
        <f t="array" ref="G865">INDEX('raw data'!A:A,B865+6,1)</f>
        <v>82 m²</v>
      </c>
      <c r="H865" s="25">
        <f ca="1">IFERROR(__xludf.DUMMYFUNCTION("split(G873,"" "")"),82)</f>
        <v>82</v>
      </c>
      <c r="I865" s="6" t="str">
        <f ca="1">IFERROR(__xludf.DUMMYFUNCTION("""COMPUTED_VALUE"""),"m²")</f>
        <v>m²</v>
      </c>
      <c r="J865" s="6" t="str">
        <f t="array" ref="J865">INDEX('raw data'!A:A,B865+4,1)</f>
        <v>1, 1 WC</v>
      </c>
      <c r="K865" s="25">
        <f t="array" ref="K865">INDEX('raw data'!A:A,B865+2,1)</f>
        <v>2</v>
      </c>
      <c r="L865" s="6" t="str">
        <f t="array" ref="L865">INDEX('raw data'!A:A,B865-1,1)</f>
        <v>Marousi</v>
      </c>
      <c r="M865" s="9">
        <f t="shared" ca="1" si="0"/>
        <v>17.439024390243901</v>
      </c>
      <c r="N865" s="6" t="str">
        <f t="shared" si="1"/>
        <v>Kekropos II, Marousi, Athens</v>
      </c>
      <c r="O865" s="6" t="str">
        <f t="array" ref="O865">INDEX('raw data'!A:A,B865+12,1)</f>
        <v>Available 07 Aug 2025</v>
      </c>
      <c r="P865" s="17">
        <v>45876</v>
      </c>
      <c r="Q865">
        <f>_xlfn.XLOOKUP(A865, locations!A:A, locations!F:F, "NULL")</f>
        <v>38.048870200000003</v>
      </c>
      <c r="R865">
        <f>_xlfn.XLOOKUP(A865, locations!A:A, locations!G:G, "Not found")</f>
        <v>23.816482600000001</v>
      </c>
    </row>
    <row r="866" spans="1:18" ht="13">
      <c r="A866" s="11" t="s">
        <v>2190</v>
      </c>
      <c r="B866" s="11">
        <f>MATCH(A866,'raw data'!A:A,0)</f>
        <v>22933</v>
      </c>
      <c r="C866" s="21">
        <f t="array" ref="C866">INDEX('raw data'!A:A,B866+8,1)</f>
        <v>1090</v>
      </c>
      <c r="D866" s="7" t="str">
        <f t="array" ref="D866">INDEX('raw data'!A:A,B866+11,1)</f>
        <v>excl. utilities</v>
      </c>
      <c r="E866" s="7" t="str">
        <f t="array" ref="E866">INDEX('raw data'!A:A,B866-2,1)</f>
        <v>Daskalaki I,</v>
      </c>
      <c r="F866" s="6" t="str">
        <f t="array" ref="F866">INDEX('raw data'!A:A,B866-1,1)</f>
        <v>Ampelokipoi</v>
      </c>
      <c r="G866" s="6" t="str">
        <f t="array" ref="G866">INDEX('raw data'!A:A,B866+6,1)</f>
        <v>58 m²</v>
      </c>
      <c r="H866" s="25">
        <f ca="1">IFERROR(__xludf.DUMMYFUNCTION("split(G874,"" "")"),58)</f>
        <v>58</v>
      </c>
      <c r="I866" s="6" t="str">
        <f ca="1">IFERROR(__xludf.DUMMYFUNCTION("""COMPUTED_VALUE"""),"m²")</f>
        <v>m²</v>
      </c>
      <c r="J866" s="6">
        <f t="array" ref="J866">INDEX('raw data'!A:A,B866+4,1)</f>
        <v>1</v>
      </c>
      <c r="K866" s="25">
        <f t="array" ref="K866">INDEX('raw data'!A:A,B866+2,1)</f>
        <v>2</v>
      </c>
      <c r="L866" s="6" t="str">
        <f t="array" ref="L866">INDEX('raw data'!A:A,B866-1,1)</f>
        <v>Ampelokipoi</v>
      </c>
      <c r="M866" s="9">
        <f t="shared" ca="1" si="0"/>
        <v>18.793103448275861</v>
      </c>
      <c r="N866" s="6" t="str">
        <f t="shared" si="1"/>
        <v>Daskalaki I, Ampelokipoi, Athens</v>
      </c>
      <c r="O866" s="6" t="str">
        <f t="array" ref="O866">INDEX('raw data'!A:A,B866+12,1)</f>
        <v>Available 06 Sep 2026</v>
      </c>
      <c r="P866" s="17">
        <v>46271</v>
      </c>
      <c r="Q866">
        <f>_xlfn.XLOOKUP(A866, locations!A:A, locations!F:F, "NULL")</f>
        <v>37.989985599999997</v>
      </c>
      <c r="R866">
        <f>_xlfn.XLOOKUP(A866, locations!A:A, locations!G:G, "Not found")</f>
        <v>23.765721500000001</v>
      </c>
    </row>
    <row r="867" spans="1:18" ht="13">
      <c r="A867" s="11" t="s">
        <v>2193</v>
      </c>
      <c r="B867" s="11">
        <f>MATCH(A867,'raw data'!A:A,0)</f>
        <v>19885</v>
      </c>
      <c r="C867" s="21">
        <f t="array" ref="C867">INDEX('raw data'!A:A,B867+8,1)</f>
        <v>810</v>
      </c>
      <c r="D867" s="7" t="str">
        <f t="array" ref="D867">INDEX('raw data'!A:A,B867+11,1)</f>
        <v>excl. utilities</v>
      </c>
      <c r="E867" s="7" t="str">
        <f t="array" ref="E867">INDEX('raw data'!A:A,B867-2,1)</f>
        <v>Chrysostomou Papadopoulou,</v>
      </c>
      <c r="F867" s="6" t="str">
        <f t="array" ref="F867">INDEX('raw data'!A:A,B867-1,1)</f>
        <v>Ampelokipoi</v>
      </c>
      <c r="G867" s="6" t="str">
        <f t="array" ref="G867">INDEX('raw data'!A:A,B867+6,1)</f>
        <v>65 m²</v>
      </c>
      <c r="H867" s="25">
        <f ca="1">IFERROR(__xludf.DUMMYFUNCTION("split(G875,"" "")"),65)</f>
        <v>65</v>
      </c>
      <c r="I867" s="6" t="str">
        <f ca="1">IFERROR(__xludf.DUMMYFUNCTION("""COMPUTED_VALUE"""),"m²")</f>
        <v>m²</v>
      </c>
      <c r="J867" s="6">
        <f t="array" ref="J867">INDEX('raw data'!A:A,B867+4,1)</f>
        <v>1</v>
      </c>
      <c r="K867" s="25">
        <f t="array" ref="K867">INDEX('raw data'!A:A,B867+2,1)</f>
        <v>2</v>
      </c>
      <c r="L867" s="6" t="str">
        <f t="array" ref="L867">INDEX('raw data'!A:A,B867-1,1)</f>
        <v>Ampelokipoi</v>
      </c>
      <c r="M867" s="9">
        <f t="shared" ca="1" si="0"/>
        <v>12.461538461538462</v>
      </c>
      <c r="N867" s="6" t="str">
        <f t="shared" si="1"/>
        <v>Chrysostomou Papadopoulou, Ampelokipoi, Athens</v>
      </c>
      <c r="O867" s="6" t="str">
        <f t="array" ref="O867">INDEX('raw data'!A:A,B867+12,1)</f>
        <v>Available 06 Sep 2025</v>
      </c>
      <c r="P867" s="17">
        <v>45906</v>
      </c>
      <c r="Q867">
        <f>_xlfn.XLOOKUP(A867, locations!A:A, locations!F:F, "NULL")</f>
        <v>37.988684900000003</v>
      </c>
      <c r="R867">
        <f>_xlfn.XLOOKUP(A867, locations!A:A, locations!G:G, "Not found")</f>
        <v>23.764011700000001</v>
      </c>
    </row>
    <row r="868" spans="1:18" ht="13">
      <c r="A868" s="11" t="s">
        <v>601</v>
      </c>
      <c r="B868" s="11">
        <f>MATCH(A868,'raw data'!A:A,0)</f>
        <v>19902</v>
      </c>
      <c r="C868" s="21">
        <f t="array" ref="C868">INDEX('raw data'!A:A,B868+8,1)</f>
        <v>920</v>
      </c>
      <c r="D868" s="7" t="str">
        <f t="array" ref="D868">INDEX('raw data'!A:A,B868+11,1)</f>
        <v>excl. utilities</v>
      </c>
      <c r="E868" s="7" t="str">
        <f t="array" ref="E868">INDEX('raw data'!A:A,B868-2,1)</f>
        <v>Olimpioniki Gkolemi,</v>
      </c>
      <c r="F868" s="6" t="str">
        <f t="array" ref="F868">INDEX('raw data'!A:A,B868-1,1)</f>
        <v>Marousi</v>
      </c>
      <c r="G868" s="6" t="str">
        <f t="array" ref="G868">INDEX('raw data'!A:A,B868+6,1)</f>
        <v>45 m²</v>
      </c>
      <c r="H868" s="25">
        <f ca="1">IFERROR(__xludf.DUMMYFUNCTION("split(G876,"" "")"),45)</f>
        <v>45</v>
      </c>
      <c r="I868" s="6" t="str">
        <f ca="1">IFERROR(__xludf.DUMMYFUNCTION("""COMPUTED_VALUE"""),"m²")</f>
        <v>m²</v>
      </c>
      <c r="J868" s="6">
        <f t="array" ref="J868">INDEX('raw data'!A:A,B868+4,1)</f>
        <v>1</v>
      </c>
      <c r="K868" s="25">
        <f t="array" ref="K868">INDEX('raw data'!A:A,B868+2,1)</f>
        <v>1</v>
      </c>
      <c r="L868" s="6" t="str">
        <f t="array" ref="L868">INDEX('raw data'!A:A,B868-1,1)</f>
        <v>Marousi</v>
      </c>
      <c r="M868" s="9">
        <f t="shared" ca="1" si="0"/>
        <v>20.444444444444443</v>
      </c>
      <c r="N868" s="6" t="str">
        <f t="shared" si="1"/>
        <v>Olimpioniki Gkolemi, Marousi, Athens</v>
      </c>
      <c r="O868" s="6" t="str">
        <f t="array" ref="O868">INDEX('raw data'!A:A,B868+12,1)</f>
        <v>Available 06 Sep 2025</v>
      </c>
      <c r="P868" s="17">
        <v>45906</v>
      </c>
      <c r="Q868">
        <f>_xlfn.XLOOKUP(A868, locations!A:A, locations!F:F, "NULL")</f>
        <v>38.046310099999999</v>
      </c>
      <c r="R868">
        <f>_xlfn.XLOOKUP(A868, locations!A:A, locations!G:G, "Not found")</f>
        <v>23.8074163</v>
      </c>
    </row>
    <row r="869" spans="1:18" ht="13">
      <c r="A869" s="11" t="s">
        <v>3908</v>
      </c>
      <c r="B869" s="11">
        <f>MATCH(A869,'raw data'!A:A,0)</f>
        <v>19919</v>
      </c>
      <c r="C869" s="21">
        <f t="array" ref="C869">INDEX('raw data'!A:A,B869+8,1)</f>
        <v>1420</v>
      </c>
      <c r="D869" s="7" t="str">
        <f t="array" ref="D869">INDEX('raw data'!A:A,B869+11,1)</f>
        <v>excl. utilities</v>
      </c>
      <c r="E869" s="7" t="str">
        <f t="array" ref="E869">INDEX('raw data'!A:A,B869-2,1)</f>
        <v>Dimitras,</v>
      </c>
      <c r="F869" s="6" t="str">
        <f t="array" ref="F869">INDEX('raw data'!A:A,B869-1,1)</f>
        <v>Agia Paraskevi</v>
      </c>
      <c r="G869" s="6" t="str">
        <f t="array" ref="G869">INDEX('raw data'!A:A,B869+6,1)</f>
        <v>135 m²</v>
      </c>
      <c r="H869" s="25">
        <f ca="1">IFERROR(__xludf.DUMMYFUNCTION("split(G877,"" "")"),135)</f>
        <v>135</v>
      </c>
      <c r="I869" s="6" t="str">
        <f ca="1">IFERROR(__xludf.DUMMYFUNCTION("""COMPUTED_VALUE"""),"m²")</f>
        <v>m²</v>
      </c>
      <c r="J869" s="6">
        <f t="array" ref="J869">INDEX('raw data'!A:A,B869+4,1)</f>
        <v>2</v>
      </c>
      <c r="K869" s="25">
        <f t="array" ref="K869">INDEX('raw data'!A:A,B869+2,1)</f>
        <v>3</v>
      </c>
      <c r="L869" s="6" t="str">
        <f t="array" ref="L869">INDEX('raw data'!A:A,B869-1,1)</f>
        <v>Agia Paraskevi</v>
      </c>
      <c r="M869" s="9">
        <f t="shared" ca="1" si="0"/>
        <v>10.518518518518519</v>
      </c>
      <c r="N869" s="6" t="str">
        <f t="shared" si="1"/>
        <v>Dimitras, Agia Paraskevi, Athens</v>
      </c>
      <c r="O869" s="6" t="str">
        <f t="array" ref="O869">INDEX('raw data'!A:A,B869+12,1)</f>
        <v>Available 06 Sep 2025</v>
      </c>
      <c r="P869" s="17">
        <v>45906</v>
      </c>
      <c r="Q869">
        <f>_xlfn.XLOOKUP(A869, locations!A:A, locations!F:F, "NULL")</f>
        <v>38.011428500000001</v>
      </c>
      <c r="R869">
        <f>_xlfn.XLOOKUP(A869, locations!A:A, locations!G:G, "Not found")</f>
        <v>23.831249199999998</v>
      </c>
    </row>
    <row r="870" spans="1:18" ht="13">
      <c r="A870" s="11" t="s">
        <v>3911</v>
      </c>
      <c r="B870" s="11">
        <f>MATCH(A870,'raw data'!A:A,0)</f>
        <v>19936</v>
      </c>
      <c r="C870" s="21">
        <f t="array" ref="C870">INDEX('raw data'!A:A,B870+8,1)</f>
        <v>1630</v>
      </c>
      <c r="D870" s="7" t="str">
        <f t="array" ref="D870">INDEX('raw data'!A:A,B870+11,1)</f>
        <v>excl. utilities</v>
      </c>
      <c r="E870" s="7" t="str">
        <f t="array" ref="E870">INDEX('raw data'!A:A,B870-2,1)</f>
        <v>Salaminos IV,</v>
      </c>
      <c r="F870" s="6" t="str">
        <f t="array" ref="F870">INDEX('raw data'!A:A,B870-1,1)</f>
        <v>Vrilissia</v>
      </c>
      <c r="G870" s="6" t="str">
        <f t="array" ref="G870">INDEX('raw data'!A:A,B870+6,1)</f>
        <v>125 m²</v>
      </c>
      <c r="H870" s="25">
        <f ca="1">IFERROR(__xludf.DUMMYFUNCTION("split(G878,"" "")"),125)</f>
        <v>125</v>
      </c>
      <c r="I870" s="6" t="str">
        <f ca="1">IFERROR(__xludf.DUMMYFUNCTION("""COMPUTED_VALUE"""),"m²")</f>
        <v>m²</v>
      </c>
      <c r="J870" s="6">
        <f t="array" ref="J870">INDEX('raw data'!A:A,B870+4,1)</f>
        <v>2</v>
      </c>
      <c r="K870" s="25">
        <f t="array" ref="K870">INDEX('raw data'!A:A,B870+2,1)</f>
        <v>3</v>
      </c>
      <c r="L870" s="6" t="str">
        <f t="array" ref="L870">INDEX('raw data'!A:A,B870-1,1)</f>
        <v>Vrilissia</v>
      </c>
      <c r="M870" s="9">
        <f t="shared" ca="1" si="0"/>
        <v>13.04</v>
      </c>
      <c r="N870" s="6" t="str">
        <f t="shared" si="1"/>
        <v>Salaminos IV, Vrilissia, Athens</v>
      </c>
      <c r="O870" s="6" t="str">
        <f t="array" ref="O870">INDEX('raw data'!A:A,B870+12,1)</f>
        <v>Available 06 Sep 2025</v>
      </c>
      <c r="P870" s="17">
        <v>45906</v>
      </c>
      <c r="Q870">
        <f>_xlfn.XLOOKUP(A870, locations!A:A, locations!F:F, "NULL")</f>
        <v>38.037735300000001</v>
      </c>
      <c r="R870">
        <f>_xlfn.XLOOKUP(A870, locations!A:A, locations!G:G, "Not found")</f>
        <v>23.837652200000001</v>
      </c>
    </row>
    <row r="871" spans="1:18" ht="13">
      <c r="A871" s="11" t="s">
        <v>2196</v>
      </c>
      <c r="B871" s="11">
        <f>MATCH(A871,'raw data'!A:A,0)</f>
        <v>19953</v>
      </c>
      <c r="C871" s="21">
        <f t="array" ref="C871">INDEX('raw data'!A:A,B871+8,1)</f>
        <v>1850</v>
      </c>
      <c r="D871" s="7" t="str">
        <f t="array" ref="D871">INDEX('raw data'!A:A,B871+11,1)</f>
        <v>excl. utilities</v>
      </c>
      <c r="E871" s="7" t="str">
        <f t="array" ref="E871">INDEX('raw data'!A:A,B871-2,1)</f>
        <v>Ipsilantou III,</v>
      </c>
      <c r="F871" s="6" t="str">
        <f t="array" ref="F871">INDEX('raw data'!A:A,B871-1,1)</f>
        <v>Kolonaki</v>
      </c>
      <c r="G871" s="6" t="str">
        <f t="array" ref="G871">INDEX('raw data'!A:A,B871+6,1)</f>
        <v>115 m²</v>
      </c>
      <c r="H871" s="25">
        <f ca="1">IFERROR(__xludf.DUMMYFUNCTION("split(G879,"" "")"),115)</f>
        <v>115</v>
      </c>
      <c r="I871" s="6" t="str">
        <f ca="1">IFERROR(__xludf.DUMMYFUNCTION("""COMPUTED_VALUE"""),"m²")</f>
        <v>m²</v>
      </c>
      <c r="J871" s="6">
        <f t="array" ref="J871">INDEX('raw data'!A:A,B871+4,1)</f>
        <v>1</v>
      </c>
      <c r="K871" s="25">
        <f t="array" ref="K871">INDEX('raw data'!A:A,B871+2,1)</f>
        <v>2</v>
      </c>
      <c r="L871" s="6" t="str">
        <f t="array" ref="L871">INDEX('raw data'!A:A,B871-1,1)</f>
        <v>Kolonaki</v>
      </c>
      <c r="M871" s="9">
        <f t="shared" ca="1" si="0"/>
        <v>16.086956521739129</v>
      </c>
      <c r="N871" s="6" t="str">
        <f t="shared" si="1"/>
        <v>Ipsilantou III, Kolonaki, Athens</v>
      </c>
      <c r="O871" s="6" t="str">
        <f t="array" ref="O871">INDEX('raw data'!A:A,B871+12,1)</f>
        <v>Available 06 Sep 2025</v>
      </c>
      <c r="P871" s="17">
        <v>45906</v>
      </c>
      <c r="Q871">
        <f>_xlfn.XLOOKUP(A871, locations!A:A, locations!F:F, "NULL")</f>
        <v>37.9769127</v>
      </c>
      <c r="R871">
        <f>_xlfn.XLOOKUP(A871, locations!A:A, locations!G:G, "Not found")</f>
        <v>23.7468045</v>
      </c>
    </row>
    <row r="872" spans="1:18" ht="13">
      <c r="A872" s="11" t="s">
        <v>2199</v>
      </c>
      <c r="B872" s="11">
        <f>MATCH(A872,'raw data'!A:A,0)</f>
        <v>23035</v>
      </c>
      <c r="C872" s="21">
        <f t="array" ref="C872">INDEX('raw data'!A:A,B872+8,1)</f>
        <v>1310</v>
      </c>
      <c r="D872" s="7" t="str">
        <f t="array" ref="D872">INDEX('raw data'!A:A,B872+11,1)</f>
        <v>excl. utilities</v>
      </c>
      <c r="E872" s="7" t="str">
        <f t="array" ref="E872">INDEX('raw data'!A:A,B872-2,1)</f>
        <v>Danedon,</v>
      </c>
      <c r="F872" s="6" t="str">
        <f t="array" ref="F872">INDEX('raw data'!A:A,B872-1,1)</f>
        <v>Chalandri</v>
      </c>
      <c r="G872" s="6" t="str">
        <f t="array" ref="G872">INDEX('raw data'!A:A,B872+6,1)</f>
        <v>81 m²</v>
      </c>
      <c r="H872" s="25">
        <f ca="1">IFERROR(__xludf.DUMMYFUNCTION("split(G880,"" "")"),81)</f>
        <v>81</v>
      </c>
      <c r="I872" s="6" t="str">
        <f ca="1">IFERROR(__xludf.DUMMYFUNCTION("""COMPUTED_VALUE"""),"m²")</f>
        <v>m²</v>
      </c>
      <c r="J872" s="6">
        <f t="array" ref="J872">INDEX('raw data'!A:A,B872+4,1)</f>
        <v>1</v>
      </c>
      <c r="K872" s="25">
        <f t="array" ref="K872">INDEX('raw data'!A:A,B872+2,1)</f>
        <v>2</v>
      </c>
      <c r="L872" s="6" t="str">
        <f t="array" ref="L872">INDEX('raw data'!A:A,B872-1,1)</f>
        <v>Chalandri</v>
      </c>
      <c r="M872" s="9">
        <f t="shared" ca="1" si="0"/>
        <v>16.172839506172838</v>
      </c>
      <c r="N872" s="6" t="str">
        <f t="shared" si="1"/>
        <v>Danedon, Chalandri, Athens</v>
      </c>
      <c r="O872" s="6" t="str">
        <f t="array" ref="O872">INDEX('raw data'!A:A,B872+12,1)</f>
        <v>Available 06 Oct 2026</v>
      </c>
      <c r="P872" s="17">
        <v>46301</v>
      </c>
      <c r="Q872">
        <f>_xlfn.XLOOKUP(A872, locations!A:A, locations!F:F, "NULL")</f>
        <v>38.015894500000002</v>
      </c>
      <c r="R872">
        <f>_xlfn.XLOOKUP(A872, locations!A:A, locations!G:G, "Not found")</f>
        <v>23.8067183</v>
      </c>
    </row>
    <row r="873" spans="1:18" ht="13">
      <c r="A873" s="11" t="s">
        <v>4633</v>
      </c>
      <c r="B873" s="11">
        <f>MATCH(A873,'raw data'!A:A,0)</f>
        <v>21469</v>
      </c>
      <c r="C873" s="21">
        <f t="array" ref="C873">INDEX('raw data'!A:A,B873+8,1)</f>
        <v>1840</v>
      </c>
      <c r="D873" s="7" t="str">
        <f t="array" ref="D873">INDEX('raw data'!A:A,B873+11,1)</f>
        <v>excl. utilities</v>
      </c>
      <c r="E873" s="7" t="str">
        <f t="array" ref="E873">INDEX('raw data'!A:A,B873-2,1)</f>
        <v>Margaritas,</v>
      </c>
      <c r="F873" s="6" t="str">
        <f t="array" ref="F873">INDEX('raw data'!A:A,B873-1,1)</f>
        <v>Marousi</v>
      </c>
      <c r="G873" s="6" t="str">
        <f t="array" ref="G873">INDEX('raw data'!A:A,B873+6,1)</f>
        <v>190 m²</v>
      </c>
      <c r="H873" s="25">
        <f ca="1">IFERROR(__xludf.DUMMYFUNCTION("split(G881,"" "")"),190)</f>
        <v>190</v>
      </c>
      <c r="I873" s="6" t="str">
        <f ca="1">IFERROR(__xludf.DUMMYFUNCTION("""COMPUTED_VALUE"""),"m²")</f>
        <v>m²</v>
      </c>
      <c r="J873" s="6" t="str">
        <f t="array" ref="J873">INDEX('raw data'!A:A,B873+4,1)</f>
        <v>2, 1 WC</v>
      </c>
      <c r="K873" s="25">
        <f t="array" ref="K873">INDEX('raw data'!A:A,B873+2,1)</f>
        <v>4</v>
      </c>
      <c r="L873" s="6" t="str">
        <f t="array" ref="L873">INDEX('raw data'!A:A,B873-1,1)</f>
        <v>Marousi</v>
      </c>
      <c r="M873" s="9">
        <f t="shared" ca="1" si="0"/>
        <v>9.6842105263157894</v>
      </c>
      <c r="N873" s="6" t="str">
        <f t="shared" si="1"/>
        <v>Margaritas, Marousi, Athens</v>
      </c>
      <c r="O873" s="6" t="str">
        <f t="array" ref="O873">INDEX('raw data'!A:A,B873+12,1)</f>
        <v>Available 06 Nov 2025</v>
      </c>
      <c r="P873" s="17">
        <v>45967</v>
      </c>
      <c r="Q873">
        <f>_xlfn.XLOOKUP(A873, locations!A:A, locations!F:F, "NULL")</f>
        <v>38.046310099999999</v>
      </c>
      <c r="R873">
        <f>_xlfn.XLOOKUP(A873, locations!A:A, locations!G:G, "Not found")</f>
        <v>23.8074163</v>
      </c>
    </row>
    <row r="874" spans="1:18" ht="13">
      <c r="A874" s="11" t="s">
        <v>2202</v>
      </c>
      <c r="B874" s="11">
        <f>MATCH(A874,'raw data'!A:A,0)</f>
        <v>1582</v>
      </c>
      <c r="C874" s="21">
        <f t="array" ref="C874">INDEX('raw data'!A:A,B874+8,1)</f>
        <v>1180</v>
      </c>
      <c r="D874" s="7" t="str">
        <f t="array" ref="D874">INDEX('raw data'!A:A,B874+11,1)</f>
        <v>excl. utilities</v>
      </c>
      <c r="E874" s="7" t="str">
        <f t="array" ref="E874">INDEX('raw data'!A:A,B874-2,1)</f>
        <v>Maltezou,</v>
      </c>
      <c r="F874" s="6" t="str">
        <f t="array" ref="F874">INDEX('raw data'!A:A,B874-1,1)</f>
        <v>Alimos</v>
      </c>
      <c r="G874" s="6" t="str">
        <f t="array" ref="G874">INDEX('raw data'!A:A,B874+6,1)</f>
        <v>66 m²</v>
      </c>
      <c r="H874" s="25">
        <f ca="1">IFERROR(__xludf.DUMMYFUNCTION("split(G882,"" "")"),66)</f>
        <v>66</v>
      </c>
      <c r="I874" s="6" t="str">
        <f ca="1">IFERROR(__xludf.DUMMYFUNCTION("""COMPUTED_VALUE"""),"m²")</f>
        <v>m²</v>
      </c>
      <c r="J874" s="6">
        <f t="array" ref="J874">INDEX('raw data'!A:A,B874+4,1)</f>
        <v>1</v>
      </c>
      <c r="K874" s="25">
        <f t="array" ref="K874">INDEX('raw data'!A:A,B874+2,1)</f>
        <v>2</v>
      </c>
      <c r="L874" s="6" t="str">
        <f t="array" ref="L874">INDEX('raw data'!A:A,B874-1,1)</f>
        <v>Alimos</v>
      </c>
      <c r="M874" s="9">
        <f t="shared" ca="1" si="0"/>
        <v>17.878787878787879</v>
      </c>
      <c r="N874" s="6" t="str">
        <f t="shared" si="1"/>
        <v>Maltezou, Alimos, Athens</v>
      </c>
      <c r="O874" s="6" t="str">
        <f t="array" ref="O874">INDEX('raw data'!A:A,B874+12,1)</f>
        <v>Available 06 Nov 2024</v>
      </c>
      <c r="P874" s="17">
        <v>45602</v>
      </c>
      <c r="Q874">
        <f>_xlfn.XLOOKUP(A874, locations!A:A, locations!F:F, "NULL")</f>
        <v>37.915247600000001</v>
      </c>
      <c r="R874">
        <f>_xlfn.XLOOKUP(A874, locations!A:A, locations!G:G, "Not found")</f>
        <v>23.710038699999998</v>
      </c>
    </row>
    <row r="875" spans="1:18" ht="13">
      <c r="A875" s="11" t="s">
        <v>3914</v>
      </c>
      <c r="B875" s="11">
        <f>MATCH(A875,'raw data'!A:A,0)</f>
        <v>1615</v>
      </c>
      <c r="C875" s="21">
        <f t="array" ref="C875">INDEX('raw data'!A:A,B875+8,1)</f>
        <v>1350</v>
      </c>
      <c r="D875" s="7" t="str">
        <f t="array" ref="D875">INDEX('raw data'!A:A,B875+11,1)</f>
        <v>excl. utilities</v>
      </c>
      <c r="E875" s="7" t="str">
        <f t="array" ref="E875">INDEX('raw data'!A:A,B875-2,1)</f>
        <v>Sofias Vempo II,</v>
      </c>
      <c r="F875" s="6" t="str">
        <f t="array" ref="F875">INDEX('raw data'!A:A,B875-1,1)</f>
        <v>Marousi</v>
      </c>
      <c r="G875" s="6" t="str">
        <f t="array" ref="G875">INDEX('raw data'!A:A,B875+6,1)</f>
        <v>105 m²</v>
      </c>
      <c r="H875" s="25">
        <f ca="1">IFERROR(__xludf.DUMMYFUNCTION("split(G883,"" "")"),105)</f>
        <v>105</v>
      </c>
      <c r="I875" s="6" t="str">
        <f ca="1">IFERROR(__xludf.DUMMYFUNCTION("""COMPUTED_VALUE"""),"m²")</f>
        <v>m²</v>
      </c>
      <c r="J875" s="6" t="str">
        <f t="array" ref="J875">INDEX('raw data'!A:A,B875+4,1)</f>
        <v>1, 1 WC</v>
      </c>
      <c r="K875" s="25">
        <f t="array" ref="K875">INDEX('raw data'!A:A,B875+2,1)</f>
        <v>3</v>
      </c>
      <c r="L875" s="6" t="str">
        <f t="array" ref="L875">INDEX('raw data'!A:A,B875-1,1)</f>
        <v>Marousi</v>
      </c>
      <c r="M875" s="9">
        <f t="shared" ca="1" si="0"/>
        <v>12.857142857142858</v>
      </c>
      <c r="N875" s="6" t="str">
        <f t="shared" si="1"/>
        <v>Sofias Vempo II, Marousi, Athens</v>
      </c>
      <c r="O875" s="6" t="str">
        <f t="array" ref="O875">INDEX('raw data'!A:A,B875+12,1)</f>
        <v>Available 06 Nov 2024</v>
      </c>
      <c r="P875" s="17">
        <v>45602</v>
      </c>
      <c r="Q875">
        <f>_xlfn.XLOOKUP(A875, locations!A:A, locations!F:F, "NULL")</f>
        <v>38.032987499999997</v>
      </c>
      <c r="R875">
        <f>_xlfn.XLOOKUP(A875, locations!A:A, locations!G:G, "Not found")</f>
        <v>23.798819600000002</v>
      </c>
    </row>
    <row r="876" spans="1:18" ht="13">
      <c r="A876" s="11" t="s">
        <v>2205</v>
      </c>
      <c r="B876" s="11">
        <f>MATCH(A876,'raw data'!A:A,0)</f>
        <v>14001</v>
      </c>
      <c r="C876" s="21">
        <f t="array" ref="C876">INDEX('raw data'!A:A,B876+8,1)</f>
        <v>1120</v>
      </c>
      <c r="D876" s="7" t="str">
        <f t="array" ref="D876">INDEX('raw data'!A:A,B876+11,1)</f>
        <v>excl. utilities</v>
      </c>
      <c r="E876" s="7" t="str">
        <f t="array" ref="E876">INDEX('raw data'!A:A,B876-2,1)</f>
        <v>Plastira III,</v>
      </c>
      <c r="F876" s="6" t="str">
        <f t="array" ref="F876">INDEX('raw data'!A:A,B876-1,1)</f>
        <v>Nea Smyrni</v>
      </c>
      <c r="G876" s="6" t="str">
        <f t="array" ref="G876">INDEX('raw data'!A:A,B876+6,1)</f>
        <v>95 m²</v>
      </c>
      <c r="H876" s="25">
        <f ca="1">IFERROR(__xludf.DUMMYFUNCTION("split(G884,"" "")"),95)</f>
        <v>95</v>
      </c>
      <c r="I876" s="6" t="str">
        <f ca="1">IFERROR(__xludf.DUMMYFUNCTION("""COMPUTED_VALUE"""),"m²")</f>
        <v>m²</v>
      </c>
      <c r="J876" s="6">
        <f t="array" ref="J876">INDEX('raw data'!A:A,B876+4,1)</f>
        <v>2</v>
      </c>
      <c r="K876" s="25">
        <f t="array" ref="K876">INDEX('raw data'!A:A,B876+2,1)</f>
        <v>2</v>
      </c>
      <c r="L876" s="6" t="str">
        <f t="array" ref="L876">INDEX('raw data'!A:A,B876-1,1)</f>
        <v>Nea Smyrni</v>
      </c>
      <c r="M876" s="9">
        <f t="shared" ca="1" si="0"/>
        <v>11.789473684210526</v>
      </c>
      <c r="N876" s="6" t="str">
        <f t="shared" si="1"/>
        <v>Plastira III, Nea Smyrni, Athens</v>
      </c>
      <c r="O876" s="6" t="str">
        <f t="array" ref="O876">INDEX('raw data'!A:A,B876+12,1)</f>
        <v>Available 06 May 2025</v>
      </c>
      <c r="P876" s="17">
        <v>45783</v>
      </c>
      <c r="Q876">
        <f>_xlfn.XLOOKUP(A876, locations!A:A, locations!F:F, "NULL")</f>
        <v>37.839206799999999</v>
      </c>
      <c r="R876">
        <f>_xlfn.XLOOKUP(A876, locations!A:A, locations!G:G, "Not found")</f>
        <v>23.7692102</v>
      </c>
    </row>
    <row r="877" spans="1:18" ht="13">
      <c r="A877" s="11" t="s">
        <v>2208</v>
      </c>
      <c r="B877" s="11">
        <f>MATCH(A877,'raw data'!A:A,0)</f>
        <v>14018</v>
      </c>
      <c r="C877" s="21">
        <f t="array" ref="C877">INDEX('raw data'!A:A,B877+8,1)</f>
        <v>1210</v>
      </c>
      <c r="D877" s="7" t="str">
        <f t="array" ref="D877">INDEX('raw data'!A:A,B877+11,1)</f>
        <v>excl. utilities</v>
      </c>
      <c r="E877" s="7" t="str">
        <f t="array" ref="E877">INDEX('raw data'!A:A,B877-2,1)</f>
        <v>Vrana I,</v>
      </c>
      <c r="F877" s="6" t="str">
        <f t="array" ref="F877">INDEX('raw data'!A:A,B877-1,1)</f>
        <v>Neo Psychiko</v>
      </c>
      <c r="G877" s="6" t="str">
        <f t="array" ref="G877">INDEX('raw data'!A:A,B877+6,1)</f>
        <v>75 m²</v>
      </c>
      <c r="H877" s="25">
        <f ca="1">IFERROR(__xludf.DUMMYFUNCTION("split(G885,"" "")"),75)</f>
        <v>75</v>
      </c>
      <c r="I877" s="6" t="str">
        <f ca="1">IFERROR(__xludf.DUMMYFUNCTION("""COMPUTED_VALUE"""),"m²")</f>
        <v>m²</v>
      </c>
      <c r="J877" s="6">
        <f t="array" ref="J877">INDEX('raw data'!A:A,B877+4,1)</f>
        <v>1</v>
      </c>
      <c r="K877" s="25">
        <f t="array" ref="K877">INDEX('raw data'!A:A,B877+2,1)</f>
        <v>2</v>
      </c>
      <c r="L877" s="6" t="str">
        <f t="array" ref="L877">INDEX('raw data'!A:A,B877-1,1)</f>
        <v>Neo Psychiko</v>
      </c>
      <c r="M877" s="9">
        <f t="shared" ca="1" si="0"/>
        <v>16.133333333333333</v>
      </c>
      <c r="N877" s="6" t="str">
        <f t="shared" si="1"/>
        <v>Vrana I, Neo Psychiko, Athens</v>
      </c>
      <c r="O877" s="6" t="str">
        <f t="array" ref="O877">INDEX('raw data'!A:A,B877+12,1)</f>
        <v>Available 06 May 2025</v>
      </c>
      <c r="P877" s="17">
        <v>45783</v>
      </c>
      <c r="Q877">
        <f>_xlfn.XLOOKUP(A877, locations!A:A, locations!F:F, "NULL")</f>
        <v>38.004759100000001</v>
      </c>
      <c r="R877">
        <f>_xlfn.XLOOKUP(A877, locations!A:A, locations!G:G, "Not found")</f>
        <v>23.779725500000001</v>
      </c>
    </row>
    <row r="878" spans="1:18" ht="13">
      <c r="A878" s="11" t="s">
        <v>2211</v>
      </c>
      <c r="B878" s="11">
        <f>MATCH(A878,'raw data'!A:A,0)</f>
        <v>14035</v>
      </c>
      <c r="C878" s="21">
        <f t="array" ref="C878">INDEX('raw data'!A:A,B878+8,1)</f>
        <v>1320</v>
      </c>
      <c r="D878" s="7" t="str">
        <f t="array" ref="D878">INDEX('raw data'!A:A,B878+11,1)</f>
        <v>excl. utilities</v>
      </c>
      <c r="E878" s="7" t="str">
        <f t="array" ref="E878">INDEX('raw data'!A:A,B878-2,1)</f>
        <v>Katinas Paxinou,</v>
      </c>
      <c r="F878" s="6" t="str">
        <f t="array" ref="F878">INDEX('raw data'!A:A,B878-1,1)</f>
        <v>Marousi</v>
      </c>
      <c r="G878" s="6" t="str">
        <f t="array" ref="G878">INDEX('raw data'!A:A,B878+6,1)</f>
        <v>90 m²</v>
      </c>
      <c r="H878" s="25">
        <f ca="1">IFERROR(__xludf.DUMMYFUNCTION("split(G886,"" "")"),90)</f>
        <v>90</v>
      </c>
      <c r="I878" s="6" t="str">
        <f ca="1">IFERROR(__xludf.DUMMYFUNCTION("""COMPUTED_VALUE"""),"m²")</f>
        <v>m²</v>
      </c>
      <c r="J878" s="6" t="str">
        <f t="array" ref="J878">INDEX('raw data'!A:A,B878+4,1)</f>
        <v>1, 1 WC</v>
      </c>
      <c r="K878" s="25">
        <f t="array" ref="K878">INDEX('raw data'!A:A,B878+2,1)</f>
        <v>2</v>
      </c>
      <c r="L878" s="6" t="str">
        <f t="array" ref="L878">INDEX('raw data'!A:A,B878-1,1)</f>
        <v>Marousi</v>
      </c>
      <c r="M878" s="9">
        <f t="shared" ca="1" si="0"/>
        <v>14.666666666666666</v>
      </c>
      <c r="N878" s="6" t="str">
        <f t="shared" si="1"/>
        <v>Katinas Paxinou, Marousi, Athens</v>
      </c>
      <c r="O878" s="6" t="str">
        <f t="array" ref="O878">INDEX('raw data'!A:A,B878+12,1)</f>
        <v>Available 06 May 2025</v>
      </c>
      <c r="P878" s="17">
        <v>45783</v>
      </c>
      <c r="Q878">
        <f>_xlfn.XLOOKUP(A878, locations!A:A, locations!F:F, "NULL")</f>
        <v>38.0333671</v>
      </c>
      <c r="R878">
        <f>_xlfn.XLOOKUP(A878, locations!A:A, locations!G:G, "Not found")</f>
        <v>23.7987225</v>
      </c>
    </row>
    <row r="879" spans="1:18" ht="13">
      <c r="A879" s="11" t="s">
        <v>3917</v>
      </c>
      <c r="B879" s="11">
        <f>MATCH(A879,'raw data'!A:A,0)</f>
        <v>14068</v>
      </c>
      <c r="C879" s="21">
        <f t="array" ref="C879">INDEX('raw data'!A:A,B879+8,1)</f>
        <v>1510</v>
      </c>
      <c r="D879" s="7" t="str">
        <f t="array" ref="D879">INDEX('raw data'!A:A,B879+11,1)</f>
        <v>excl. utilities</v>
      </c>
      <c r="E879" s="7" t="str">
        <f t="array" ref="E879">INDEX('raw data'!A:A,B879-2,1)</f>
        <v>Sachtouri,</v>
      </c>
      <c r="F879" s="6" t="str">
        <f t="array" ref="F879">INDEX('raw data'!A:A,B879-1,1)</f>
        <v>Chalandri</v>
      </c>
      <c r="G879" s="6" t="str">
        <f t="array" ref="G879">INDEX('raw data'!A:A,B879+6,1)</f>
        <v>115 m²</v>
      </c>
      <c r="H879" s="25">
        <f ca="1">IFERROR(__xludf.DUMMYFUNCTION("split(G887,"" "")"),115)</f>
        <v>115</v>
      </c>
      <c r="I879" s="6" t="str">
        <f ca="1">IFERROR(__xludf.DUMMYFUNCTION("""COMPUTED_VALUE"""),"m²")</f>
        <v>m²</v>
      </c>
      <c r="J879" s="6">
        <f t="array" ref="J879">INDEX('raw data'!A:A,B879+4,1)</f>
        <v>2</v>
      </c>
      <c r="K879" s="25">
        <f t="array" ref="K879">INDEX('raw data'!A:A,B879+2,1)</f>
        <v>3</v>
      </c>
      <c r="L879" s="6" t="str">
        <f t="array" ref="L879">INDEX('raw data'!A:A,B879-1,1)</f>
        <v>Chalandri</v>
      </c>
      <c r="M879" s="9">
        <f t="shared" ca="1" si="0"/>
        <v>13.130434782608695</v>
      </c>
      <c r="N879" s="6" t="str">
        <f t="shared" si="1"/>
        <v>Sachtouri, Chalandri, Athens</v>
      </c>
      <c r="O879" s="6" t="str">
        <f t="array" ref="O879">INDEX('raw data'!A:A,B879+12,1)</f>
        <v>Available 06 May 2025</v>
      </c>
      <c r="P879" s="17">
        <v>45783</v>
      </c>
      <c r="Q879">
        <f>_xlfn.XLOOKUP(A879, locations!A:A, locations!F:F, "NULL")</f>
        <v>38.014651399999998</v>
      </c>
      <c r="R879">
        <f>_xlfn.XLOOKUP(A879, locations!A:A, locations!G:G, "Not found")</f>
        <v>23.796070100000001</v>
      </c>
    </row>
    <row r="880" spans="1:18" ht="13">
      <c r="A880" s="11" t="s">
        <v>4636</v>
      </c>
      <c r="B880" s="11">
        <f>MATCH(A880,'raw data'!A:A,0)</f>
        <v>14085</v>
      </c>
      <c r="C880" s="21">
        <f t="array" ref="C880">INDEX('raw data'!A:A,B880+8,1)</f>
        <v>1860</v>
      </c>
      <c r="D880" s="7" t="str">
        <f t="array" ref="D880">INDEX('raw data'!A:A,B880+11,1)</f>
        <v>excl. utilities</v>
      </c>
      <c r="E880" s="7" t="str">
        <f t="array" ref="E880">INDEX('raw data'!A:A,B880-2,1)</f>
        <v>Spetson II,</v>
      </c>
      <c r="F880" s="6" t="str">
        <f t="array" ref="F880">INDEX('raw data'!A:A,B880-1,1)</f>
        <v>Kifisia</v>
      </c>
      <c r="G880" s="6" t="str">
        <f t="array" ref="G880">INDEX('raw data'!A:A,B880+6,1)</f>
        <v>195 m²</v>
      </c>
      <c r="H880" s="25">
        <f ca="1">IFERROR(__xludf.DUMMYFUNCTION("split(G888,"" "")"),195)</f>
        <v>195</v>
      </c>
      <c r="I880" s="6" t="str">
        <f ca="1">IFERROR(__xludf.DUMMYFUNCTION("""COMPUTED_VALUE"""),"m²")</f>
        <v>m²</v>
      </c>
      <c r="J880" s="6" t="str">
        <f t="array" ref="J880">INDEX('raw data'!A:A,B880+4,1)</f>
        <v>1, 1 WC</v>
      </c>
      <c r="K880" s="25">
        <f t="array" ref="K880">INDEX('raw data'!A:A,B880+2,1)</f>
        <v>4</v>
      </c>
      <c r="L880" s="6" t="str">
        <f t="array" ref="L880">INDEX('raw data'!A:A,B880-1,1)</f>
        <v>Kifisia</v>
      </c>
      <c r="M880" s="9">
        <f t="shared" ca="1" si="0"/>
        <v>9.5384615384615383</v>
      </c>
      <c r="N880" s="6" t="str">
        <f t="shared" si="1"/>
        <v>Spetson II, Kifisia, Athens</v>
      </c>
      <c r="O880" s="6" t="str">
        <f t="array" ref="O880">INDEX('raw data'!A:A,B880+12,1)</f>
        <v>Available 06 May 2025</v>
      </c>
      <c r="P880" s="17">
        <v>45783</v>
      </c>
      <c r="Q880">
        <f>_xlfn.XLOOKUP(A880, locations!A:A, locations!F:F, "NULL")</f>
        <v>37.9986575</v>
      </c>
      <c r="R880">
        <f>_xlfn.XLOOKUP(A880, locations!A:A, locations!G:G, "Not found")</f>
        <v>23.7396885</v>
      </c>
    </row>
    <row r="881" spans="1:18" ht="13">
      <c r="A881" s="11" t="s">
        <v>2214</v>
      </c>
      <c r="B881" s="11">
        <f>MATCH(A881,'raw data'!A:A,0)</f>
        <v>22500</v>
      </c>
      <c r="C881" s="21">
        <f t="array" ref="C881">INDEX('raw data'!A:A,B881+8,1)</f>
        <v>1170</v>
      </c>
      <c r="D881" s="7" t="str">
        <f t="array" ref="D881">INDEX('raw data'!A:A,B881+11,1)</f>
        <v>excl. utilities</v>
      </c>
      <c r="E881" s="7" t="str">
        <f t="array" ref="E881">INDEX('raw data'!A:A,B881-2,1)</f>
        <v>Doukissis Plakentias V,</v>
      </c>
      <c r="F881" s="6" t="str">
        <f t="array" ref="F881">INDEX('raw data'!A:A,B881-1,1)</f>
        <v>Ampelokipoi</v>
      </c>
      <c r="G881" s="6" t="str">
        <f t="array" ref="G881">INDEX('raw data'!A:A,B881+6,1)</f>
        <v>75 m²</v>
      </c>
      <c r="H881" s="25">
        <f ca="1">IFERROR(__xludf.DUMMYFUNCTION("split(G889,"" "")"),75)</f>
        <v>75</v>
      </c>
      <c r="I881" s="6" t="str">
        <f ca="1">IFERROR(__xludf.DUMMYFUNCTION("""COMPUTED_VALUE"""),"m²")</f>
        <v>m²</v>
      </c>
      <c r="J881" s="6">
        <f t="array" ref="J881">INDEX('raw data'!A:A,B881+4,1)</f>
        <v>1</v>
      </c>
      <c r="K881" s="25">
        <f t="array" ref="K881">INDEX('raw data'!A:A,B881+2,1)</f>
        <v>2</v>
      </c>
      <c r="L881" s="6" t="str">
        <f t="array" ref="L881">INDEX('raw data'!A:A,B881-1,1)</f>
        <v>Ampelokipoi</v>
      </c>
      <c r="M881" s="9">
        <f t="shared" ca="1" si="0"/>
        <v>15.6</v>
      </c>
      <c r="N881" s="6" t="str">
        <f t="shared" si="1"/>
        <v>Doukissis Plakentias V, Ampelokipoi, Athens</v>
      </c>
      <c r="O881" s="6" t="str">
        <f t="array" ref="O881">INDEX('raw data'!A:A,B881+12,1)</f>
        <v>Available 06 Mar 2026</v>
      </c>
      <c r="P881" s="17">
        <v>46087</v>
      </c>
      <c r="Q881">
        <f>_xlfn.XLOOKUP(A881, locations!A:A, locations!F:F, "NULL")</f>
        <v>37.990782400000001</v>
      </c>
      <c r="R881">
        <f>_xlfn.XLOOKUP(A881, locations!A:A, locations!G:G, "Not found")</f>
        <v>23.763321900000001</v>
      </c>
    </row>
    <row r="882" spans="1:18" ht="13">
      <c r="A882" s="11" t="s">
        <v>2217</v>
      </c>
      <c r="B882" s="11">
        <f>MATCH(A882,'raw data'!A:A,0)</f>
        <v>10777</v>
      </c>
      <c r="C882" s="21">
        <f t="array" ref="C882">INDEX('raw data'!A:A,B882+8,1)</f>
        <v>1210</v>
      </c>
      <c r="D882" s="7" t="str">
        <f t="array" ref="D882">INDEX('raw data'!A:A,B882+11,1)</f>
        <v>excl. utilities</v>
      </c>
      <c r="E882" s="7" t="str">
        <f t="array" ref="E882">INDEX('raw data'!A:A,B882-2,1)</f>
        <v>Alkionis III,</v>
      </c>
      <c r="F882" s="6" t="str">
        <f t="array" ref="F882">INDEX('raw data'!A:A,B882-1,1)</f>
        <v>Palaio Faliro</v>
      </c>
      <c r="G882" s="6" t="str">
        <f t="array" ref="G882">INDEX('raw data'!A:A,B882+6,1)</f>
        <v>105 m²</v>
      </c>
      <c r="H882" s="25">
        <f ca="1">IFERROR(__xludf.DUMMYFUNCTION("split(G890,"" "")"),105)</f>
        <v>105</v>
      </c>
      <c r="I882" s="6" t="str">
        <f ca="1">IFERROR(__xludf.DUMMYFUNCTION("""COMPUTED_VALUE"""),"m²")</f>
        <v>m²</v>
      </c>
      <c r="J882" s="6">
        <f t="array" ref="J882">INDEX('raw data'!A:A,B882+4,1)</f>
        <v>1</v>
      </c>
      <c r="K882" s="25">
        <f t="array" ref="K882">INDEX('raw data'!A:A,B882+2,1)</f>
        <v>2</v>
      </c>
      <c r="L882" s="6" t="str">
        <f t="array" ref="L882">INDEX('raw data'!A:A,B882-1,1)</f>
        <v>Palaio Faliro</v>
      </c>
      <c r="M882" s="9">
        <f t="shared" ca="1" si="0"/>
        <v>11.523809523809524</v>
      </c>
      <c r="N882" s="6" t="str">
        <f t="shared" si="1"/>
        <v>Alkionis III, Palaio Faliro, Athens</v>
      </c>
      <c r="O882" s="6" t="str">
        <f t="array" ref="O882">INDEX('raw data'!A:A,B882+12,1)</f>
        <v>Available 06 Mar 2025</v>
      </c>
      <c r="P882" s="17">
        <v>45722</v>
      </c>
      <c r="Q882">
        <f>_xlfn.XLOOKUP(A882, locations!A:A, locations!F:F, "NULL")</f>
        <v>37.924855299999997</v>
      </c>
      <c r="R882">
        <f>_xlfn.XLOOKUP(A882, locations!A:A, locations!G:G, "Not found")</f>
        <v>23.696879200000001</v>
      </c>
    </row>
    <row r="883" spans="1:18" ht="13">
      <c r="A883" s="11" t="s">
        <v>604</v>
      </c>
      <c r="B883" s="11">
        <f>MATCH(A883,'raw data'!A:A,0)</f>
        <v>17486</v>
      </c>
      <c r="C883" s="21">
        <f t="array" ref="C883">INDEX('raw data'!A:A,B883+8,1)</f>
        <v>810</v>
      </c>
      <c r="D883" s="7" t="str">
        <f t="array" ref="D883">INDEX('raw data'!A:A,B883+11,1)</f>
        <v>excl. utilities</v>
      </c>
      <c r="E883" s="7" t="str">
        <f t="array" ref="E883">INDEX('raw data'!A:A,B883-2,1)</f>
        <v>Ilidos,</v>
      </c>
      <c r="F883" s="6" t="str">
        <f t="array" ref="F883">INDEX('raw data'!A:A,B883-1,1)</f>
        <v>Ampelokipoi</v>
      </c>
      <c r="G883" s="6" t="str">
        <f t="array" ref="G883">INDEX('raw data'!A:A,B883+6,1)</f>
        <v>45 m²</v>
      </c>
      <c r="H883" s="25">
        <f ca="1">IFERROR(__xludf.DUMMYFUNCTION("split(G891,"" "")"),45)</f>
        <v>45</v>
      </c>
      <c r="I883" s="6" t="str">
        <f ca="1">IFERROR(__xludf.DUMMYFUNCTION("""COMPUTED_VALUE"""),"m²")</f>
        <v>m²</v>
      </c>
      <c r="J883" s="6">
        <f t="array" ref="J883">INDEX('raw data'!A:A,B883+4,1)</f>
        <v>1</v>
      </c>
      <c r="K883" s="25">
        <f t="array" ref="K883">INDEX('raw data'!A:A,B883+2,1)</f>
        <v>1</v>
      </c>
      <c r="L883" s="6" t="str">
        <f t="array" ref="L883">INDEX('raw data'!A:A,B883-1,1)</f>
        <v>Ampelokipoi</v>
      </c>
      <c r="M883" s="9">
        <f t="shared" ca="1" si="0"/>
        <v>18</v>
      </c>
      <c r="N883" s="6" t="str">
        <f t="shared" si="1"/>
        <v>Ilidos, Ampelokipoi, Athens</v>
      </c>
      <c r="O883" s="6" t="str">
        <f t="array" ref="O883">INDEX('raw data'!A:A,B883+12,1)</f>
        <v>Available 06 Jul 2025</v>
      </c>
      <c r="P883" s="17">
        <v>45844</v>
      </c>
      <c r="Q883">
        <f>_xlfn.XLOOKUP(A883, locations!A:A, locations!F:F, "NULL")</f>
        <v>37.988528000000002</v>
      </c>
      <c r="R883">
        <f>_xlfn.XLOOKUP(A883, locations!A:A, locations!G:G, "Not found")</f>
        <v>23.767174399999998</v>
      </c>
    </row>
    <row r="884" spans="1:18" ht="13">
      <c r="A884" s="11" t="s">
        <v>2220</v>
      </c>
      <c r="B884" s="11">
        <f>MATCH(A884,'raw data'!A:A,0)</f>
        <v>17503</v>
      </c>
      <c r="C884" s="21">
        <f t="array" ref="C884">INDEX('raw data'!A:A,B884+8,1)</f>
        <v>1040</v>
      </c>
      <c r="D884" s="7" t="str">
        <f t="array" ref="D884">INDEX('raw data'!A:A,B884+11,1)</f>
        <v>excl. utilities</v>
      </c>
      <c r="E884" s="7" t="str">
        <f t="array" ref="E884">INDEX('raw data'!A:A,B884-2,1)</f>
        <v>Makrinitsas I,</v>
      </c>
      <c r="F884" s="6" t="str">
        <f t="array" ref="F884">INDEX('raw data'!A:A,B884-1,1)</f>
        <v>Ampelokipoi</v>
      </c>
      <c r="G884" s="6" t="str">
        <f t="array" ref="G884">INDEX('raw data'!A:A,B884+6,1)</f>
        <v>63 m²</v>
      </c>
      <c r="H884" s="25">
        <f ca="1">IFERROR(__xludf.DUMMYFUNCTION("split(G892,"" "")"),63)</f>
        <v>63</v>
      </c>
      <c r="I884" s="6" t="str">
        <f ca="1">IFERROR(__xludf.DUMMYFUNCTION("""COMPUTED_VALUE"""),"m²")</f>
        <v>m²</v>
      </c>
      <c r="J884" s="6">
        <f t="array" ref="J884">INDEX('raw data'!A:A,B884+4,1)</f>
        <v>1</v>
      </c>
      <c r="K884" s="25">
        <f t="array" ref="K884">INDEX('raw data'!A:A,B884+2,1)</f>
        <v>2</v>
      </c>
      <c r="L884" s="6" t="str">
        <f t="array" ref="L884">INDEX('raw data'!A:A,B884-1,1)</f>
        <v>Ampelokipoi</v>
      </c>
      <c r="M884" s="9">
        <f t="shared" ca="1" si="0"/>
        <v>16.50793650793651</v>
      </c>
      <c r="N884" s="6" t="str">
        <f t="shared" si="1"/>
        <v>Makrinitsas I, Ampelokipoi, Athens</v>
      </c>
      <c r="O884" s="6" t="str">
        <f t="array" ref="O884">INDEX('raw data'!A:A,B884+12,1)</f>
        <v>Available 06 Jul 2025</v>
      </c>
      <c r="P884" s="17">
        <v>45844</v>
      </c>
      <c r="Q884">
        <f>_xlfn.XLOOKUP(A884, locations!A:A, locations!F:F, "NULL")</f>
        <v>37.9895882</v>
      </c>
      <c r="R884">
        <f>_xlfn.XLOOKUP(A884, locations!A:A, locations!G:G, "Not found")</f>
        <v>23.757282400000001</v>
      </c>
    </row>
    <row r="885" spans="1:18" ht="13">
      <c r="A885" s="11" t="s">
        <v>2223</v>
      </c>
      <c r="B885" s="11">
        <f>MATCH(A885,'raw data'!A:A,0)</f>
        <v>9193</v>
      </c>
      <c r="C885" s="21">
        <f t="array" ref="C885">INDEX('raw data'!A:A,B885+8,1)</f>
        <v>1120</v>
      </c>
      <c r="D885" s="7" t="str">
        <f t="array" ref="D885">INDEX('raw data'!A:A,B885+11,1)</f>
        <v>excl. utilities</v>
      </c>
      <c r="E885" s="7" t="str">
        <f t="array" ref="E885">INDEX('raw data'!A:A,B885-2,1)</f>
        <v>Dimitriou Gounari VI,</v>
      </c>
      <c r="F885" s="6" t="str">
        <f t="array" ref="F885">INDEX('raw data'!A:A,B885-1,1)</f>
        <v>Marousi</v>
      </c>
      <c r="G885" s="6" t="str">
        <f t="array" ref="G885">INDEX('raw data'!A:A,B885+6,1)</f>
        <v>85 m²</v>
      </c>
      <c r="H885" s="25">
        <f ca="1">IFERROR(__xludf.DUMMYFUNCTION("split(G893,"" "")"),85)</f>
        <v>85</v>
      </c>
      <c r="I885" s="6" t="str">
        <f ca="1">IFERROR(__xludf.DUMMYFUNCTION("""COMPUTED_VALUE"""),"m²")</f>
        <v>m²</v>
      </c>
      <c r="J885" s="6" t="str">
        <f t="array" ref="J885">INDEX('raw data'!A:A,B885+4,1)</f>
        <v>1, 1 WC</v>
      </c>
      <c r="K885" s="25">
        <f t="array" ref="K885">INDEX('raw data'!A:A,B885+2,1)</f>
        <v>2</v>
      </c>
      <c r="L885" s="6" t="str">
        <f t="array" ref="L885">INDEX('raw data'!A:A,B885-1,1)</f>
        <v>Marousi</v>
      </c>
      <c r="M885" s="9">
        <f t="shared" ca="1" si="0"/>
        <v>13.176470588235293</v>
      </c>
      <c r="N885" s="6" t="str">
        <f t="shared" si="1"/>
        <v>Dimitriou Gounari VI, Marousi, Athens</v>
      </c>
      <c r="O885" s="6" t="str">
        <f t="array" ref="O885">INDEX('raw data'!A:A,B885+12,1)</f>
        <v>Available 06 Feb 2025</v>
      </c>
      <c r="P885" s="17">
        <v>45694</v>
      </c>
      <c r="Q885">
        <f>_xlfn.XLOOKUP(A885, locations!A:A, locations!F:F, "NULL")</f>
        <v>38.051331599999997</v>
      </c>
      <c r="R885">
        <f>_xlfn.XLOOKUP(A885, locations!A:A, locations!G:G, "Not found")</f>
        <v>23.808062700000001</v>
      </c>
    </row>
    <row r="886" spans="1:18" ht="13">
      <c r="A886" s="11" t="s">
        <v>2226</v>
      </c>
      <c r="B886" s="11">
        <f>MATCH(A886,'raw data'!A:A,0)</f>
        <v>9210</v>
      </c>
      <c r="C886" s="21">
        <f t="array" ref="C886">INDEX('raw data'!A:A,B886+8,1)</f>
        <v>1140</v>
      </c>
      <c r="D886" s="7" t="str">
        <f t="array" ref="D886">INDEX('raw data'!A:A,B886+11,1)</f>
        <v>excl. utilities</v>
      </c>
      <c r="E886" s="7" t="str">
        <f t="array" ref="E886">INDEX('raw data'!A:A,B886-2,1)</f>
        <v>Rodopis,</v>
      </c>
      <c r="F886" s="6" t="str">
        <f t="array" ref="F886">INDEX('raw data'!A:A,B886-1,1)</f>
        <v>Chalandri</v>
      </c>
      <c r="G886" s="6" t="str">
        <f t="array" ref="G886">INDEX('raw data'!A:A,B886+6,1)</f>
        <v>110 m²</v>
      </c>
      <c r="H886" s="25">
        <f ca="1">IFERROR(__xludf.DUMMYFUNCTION("split(G894,"" "")"),110)</f>
        <v>110</v>
      </c>
      <c r="I886" s="6" t="str">
        <f ca="1">IFERROR(__xludf.DUMMYFUNCTION("""COMPUTED_VALUE"""),"m²")</f>
        <v>m²</v>
      </c>
      <c r="J886" s="6" t="str">
        <f t="array" ref="J886">INDEX('raw data'!A:A,B886+4,1)</f>
        <v>1, 1 WC</v>
      </c>
      <c r="K886" s="25">
        <f t="array" ref="K886">INDEX('raw data'!A:A,B886+2,1)</f>
        <v>2</v>
      </c>
      <c r="L886" s="6" t="str">
        <f t="array" ref="L886">INDEX('raw data'!A:A,B886-1,1)</f>
        <v>Chalandri</v>
      </c>
      <c r="M886" s="9">
        <f t="shared" ca="1" si="0"/>
        <v>10.363636363636363</v>
      </c>
      <c r="N886" s="6" t="str">
        <f t="shared" si="1"/>
        <v>Rodopis, Chalandri, Athens</v>
      </c>
      <c r="O886" s="6" t="str">
        <f t="array" ref="O886">INDEX('raw data'!A:A,B886+12,1)</f>
        <v>Available 06 Feb 2025</v>
      </c>
      <c r="P886" s="17">
        <v>45694</v>
      </c>
      <c r="Q886">
        <f>_xlfn.XLOOKUP(A886, locations!A:A, locations!F:F, "NULL")</f>
        <v>38.021421400000001</v>
      </c>
      <c r="R886">
        <f>_xlfn.XLOOKUP(A886, locations!A:A, locations!G:G, "Not found")</f>
        <v>23.798767900000001</v>
      </c>
    </row>
    <row r="887" spans="1:18" ht="13">
      <c r="A887" s="11" t="s">
        <v>607</v>
      </c>
      <c r="B887" s="11">
        <f>MATCH(A887,'raw data'!A:A,0)</f>
        <v>3573</v>
      </c>
      <c r="C887" s="21">
        <f t="array" ref="C887">INDEX('raw data'!A:A,B887+8,1)</f>
        <v>750</v>
      </c>
      <c r="D887" s="7" t="str">
        <f t="array" ref="D887">INDEX('raw data'!A:A,B887+11,1)</f>
        <v>excl. utilities</v>
      </c>
      <c r="E887" s="7" t="str">
        <f t="array" ref="E887">INDEX('raw data'!A:A,B887-2,1)</f>
        <v>Christou Lada III,</v>
      </c>
      <c r="F887" s="6" t="str">
        <f t="array" ref="F887">INDEX('raw data'!A:A,B887-1,1)</f>
        <v>Kifisia</v>
      </c>
      <c r="G887" s="6" t="str">
        <f t="array" ref="G887">INDEX('raw data'!A:A,B887+6,1)</f>
        <v>50 m²</v>
      </c>
      <c r="H887" s="25">
        <f ca="1">IFERROR(__xludf.DUMMYFUNCTION("split(G895,"" "")"),50)</f>
        <v>50</v>
      </c>
      <c r="I887" s="6" t="str">
        <f ca="1">IFERROR(__xludf.DUMMYFUNCTION("""COMPUTED_VALUE"""),"m²")</f>
        <v>m²</v>
      </c>
      <c r="J887" s="6">
        <f t="array" ref="J887">INDEX('raw data'!A:A,B887+4,1)</f>
        <v>1</v>
      </c>
      <c r="K887" s="25">
        <f t="array" ref="K887">INDEX('raw data'!A:A,B887+2,1)</f>
        <v>1</v>
      </c>
      <c r="L887" s="6" t="str">
        <f t="array" ref="L887">INDEX('raw data'!A:A,B887-1,1)</f>
        <v>Kifisia</v>
      </c>
      <c r="M887" s="9">
        <f t="shared" ca="1" si="0"/>
        <v>15</v>
      </c>
      <c r="N887" s="6" t="str">
        <f t="shared" si="1"/>
        <v>Christou Lada III, Kifisia, Athens</v>
      </c>
      <c r="O887" s="6" t="str">
        <f t="array" ref="O887">INDEX('raw data'!A:A,B887+12,1)</f>
        <v>Available 06 Dec 2024</v>
      </c>
      <c r="P887" s="17">
        <v>45632</v>
      </c>
      <c r="Q887">
        <f>_xlfn.XLOOKUP(A887, locations!A:A, locations!F:F, "NULL")</f>
        <v>38.068601899999997</v>
      </c>
      <c r="R887">
        <f>_xlfn.XLOOKUP(A887, locations!A:A, locations!G:G, "Not found")</f>
        <v>23.816014299999999</v>
      </c>
    </row>
    <row r="888" spans="1:18" ht="13">
      <c r="A888" s="11" t="s">
        <v>2229</v>
      </c>
      <c r="B888" s="11">
        <f>MATCH(A888,'raw data'!A:A,0)</f>
        <v>3590</v>
      </c>
      <c r="C888" s="21">
        <f t="array" ref="C888">INDEX('raw data'!A:A,B888+8,1)</f>
        <v>1330</v>
      </c>
      <c r="D888" s="7" t="str">
        <f t="array" ref="D888">INDEX('raw data'!A:A,B888+11,1)</f>
        <v>excl. utilities</v>
      </c>
      <c r="E888" s="7" t="str">
        <f t="array" ref="E888">INDEX('raw data'!A:A,B888-2,1)</f>
        <v>Thermopilon III,</v>
      </c>
      <c r="F888" s="6" t="str">
        <f t="array" ref="F888">INDEX('raw data'!A:A,B888-1,1)</f>
        <v>Chalandri</v>
      </c>
      <c r="G888" s="6" t="str">
        <f t="array" ref="G888">INDEX('raw data'!A:A,B888+6,1)</f>
        <v>100 m²</v>
      </c>
      <c r="H888" s="25">
        <f ca="1">IFERROR(__xludf.DUMMYFUNCTION("split(G896,"" "")"),100)</f>
        <v>100</v>
      </c>
      <c r="I888" s="6" t="str">
        <f ca="1">IFERROR(__xludf.DUMMYFUNCTION("""COMPUTED_VALUE"""),"m²")</f>
        <v>m²</v>
      </c>
      <c r="J888" s="6" t="str">
        <f t="array" ref="J888">INDEX('raw data'!A:A,B888+4,1)</f>
        <v>1, 1 WC</v>
      </c>
      <c r="K888" s="25">
        <f t="array" ref="K888">INDEX('raw data'!A:A,B888+2,1)</f>
        <v>2</v>
      </c>
      <c r="L888" s="6" t="str">
        <f t="array" ref="L888">INDEX('raw data'!A:A,B888-1,1)</f>
        <v>Chalandri</v>
      </c>
      <c r="M888" s="9">
        <f t="shared" ca="1" si="0"/>
        <v>13.3</v>
      </c>
      <c r="N888" s="6" t="str">
        <f t="shared" si="1"/>
        <v>Thermopilon III, Chalandri, Athens</v>
      </c>
      <c r="O888" s="6" t="str">
        <f t="array" ref="O888">INDEX('raw data'!A:A,B888+12,1)</f>
        <v>Available 06 Dec 2024</v>
      </c>
      <c r="P888" s="17">
        <v>45632</v>
      </c>
      <c r="Q888">
        <f>_xlfn.XLOOKUP(A888, locations!A:A, locations!F:F, "NULL")</f>
        <v>38.0295025</v>
      </c>
      <c r="R888">
        <f>_xlfn.XLOOKUP(A888, locations!A:A, locations!G:G, "Not found")</f>
        <v>23.793442299999999</v>
      </c>
    </row>
    <row r="889" spans="1:18" ht="13">
      <c r="A889" s="11" t="s">
        <v>610</v>
      </c>
      <c r="B889" s="11">
        <f>MATCH(A889,'raw data'!A:A,0)</f>
        <v>18854</v>
      </c>
      <c r="C889" s="21">
        <f t="array" ref="C889">INDEX('raw data'!A:A,B889+8,1)</f>
        <v>880</v>
      </c>
      <c r="D889" s="7" t="str">
        <f t="array" ref="D889">INDEX('raw data'!A:A,B889+11,1)</f>
        <v>excl. utilities</v>
      </c>
      <c r="E889" s="7" t="str">
        <f t="array" ref="E889">INDEX('raw data'!A:A,B889-2,1)</f>
        <v>Eleftheriou Venizelou IV,</v>
      </c>
      <c r="F889" s="6" t="str">
        <f t="array" ref="F889">INDEX('raw data'!A:A,B889-1,1)</f>
        <v>Agia Paraskevi</v>
      </c>
      <c r="G889" s="6" t="str">
        <f t="array" ref="G889">INDEX('raw data'!A:A,B889+6,1)</f>
        <v>60 m²</v>
      </c>
      <c r="H889" s="25">
        <f ca="1">IFERROR(__xludf.DUMMYFUNCTION("split(G897,"" "")"),60)</f>
        <v>60</v>
      </c>
      <c r="I889" s="6" t="str">
        <f ca="1">IFERROR(__xludf.DUMMYFUNCTION("""COMPUTED_VALUE"""),"m²")</f>
        <v>m²</v>
      </c>
      <c r="J889" s="6">
        <f t="array" ref="J889">INDEX('raw data'!A:A,B889+4,1)</f>
        <v>1</v>
      </c>
      <c r="K889" s="25">
        <f t="array" ref="K889">INDEX('raw data'!A:A,B889+2,1)</f>
        <v>1</v>
      </c>
      <c r="L889" s="6" t="str">
        <f t="array" ref="L889">INDEX('raw data'!A:A,B889-1,1)</f>
        <v>Agia Paraskevi</v>
      </c>
      <c r="M889" s="9">
        <f t="shared" ca="1" si="0"/>
        <v>14.666666666666666</v>
      </c>
      <c r="N889" s="6" t="str">
        <f t="shared" si="1"/>
        <v>Eleftheriou Venizelou IV, Agia Paraskevi, Athens</v>
      </c>
      <c r="O889" s="6" t="str">
        <f t="array" ref="O889">INDEX('raw data'!A:A,B889+12,1)</f>
        <v>Available 06 Aug 2025</v>
      </c>
      <c r="P889" s="17">
        <v>45875</v>
      </c>
      <c r="Q889">
        <f>_xlfn.XLOOKUP(A889, locations!A:A, locations!F:F, "NULL")</f>
        <v>38.004175500000002</v>
      </c>
      <c r="R889">
        <f>_xlfn.XLOOKUP(A889, locations!A:A, locations!G:G, "Not found")</f>
        <v>23.812692899999998</v>
      </c>
    </row>
    <row r="890" spans="1:18" ht="13">
      <c r="A890" s="11" t="s">
        <v>2232</v>
      </c>
      <c r="B890" s="11">
        <f>MATCH(A890,'raw data'!A:A,0)</f>
        <v>18871</v>
      </c>
      <c r="C890" s="21">
        <f t="array" ref="C890">INDEX('raw data'!A:A,B890+8,1)</f>
        <v>1200</v>
      </c>
      <c r="D890" s="7" t="str">
        <f t="array" ref="D890">INDEX('raw data'!A:A,B890+11,1)</f>
        <v>excl. utilities</v>
      </c>
      <c r="E890" s="7" t="str">
        <f t="array" ref="E890">INDEX('raw data'!A:A,B890-2,1)</f>
        <v>Atlantos IV,</v>
      </c>
      <c r="F890" s="6" t="str">
        <f t="array" ref="F890">INDEX('raw data'!A:A,B890-1,1)</f>
        <v>Palaio Faliro</v>
      </c>
      <c r="G890" s="6" t="str">
        <f t="array" ref="G890">INDEX('raw data'!A:A,B890+6,1)</f>
        <v>105 m²</v>
      </c>
      <c r="H890" s="25">
        <f ca="1">IFERROR(__xludf.DUMMYFUNCTION("split(G898,"" "")"),105)</f>
        <v>105</v>
      </c>
      <c r="I890" s="6" t="str">
        <f ca="1">IFERROR(__xludf.DUMMYFUNCTION("""COMPUTED_VALUE"""),"m²")</f>
        <v>m²</v>
      </c>
      <c r="J890" s="6" t="str">
        <f t="array" ref="J890">INDEX('raw data'!A:A,B890+4,1)</f>
        <v>1, 1 WC</v>
      </c>
      <c r="K890" s="25">
        <f t="array" ref="K890">INDEX('raw data'!A:A,B890+2,1)</f>
        <v>2</v>
      </c>
      <c r="L890" s="6" t="str">
        <f t="array" ref="L890">INDEX('raw data'!A:A,B890-1,1)</f>
        <v>Palaio Faliro</v>
      </c>
      <c r="M890" s="9">
        <f t="shared" ca="1" si="0"/>
        <v>11.428571428571429</v>
      </c>
      <c r="N890" s="6" t="str">
        <f t="shared" si="1"/>
        <v>Atlantos IV, Palaio Faliro, Athens</v>
      </c>
      <c r="O890" s="6" t="str">
        <f t="array" ref="O890">INDEX('raw data'!A:A,B890+12,1)</f>
        <v>Available 06 Aug 2025</v>
      </c>
      <c r="P890" s="17">
        <v>45875</v>
      </c>
      <c r="Q890">
        <f>_xlfn.XLOOKUP(A890, locations!A:A, locations!F:F, "NULL")</f>
        <v>37.930161300000002</v>
      </c>
      <c r="R890">
        <f>_xlfn.XLOOKUP(A890, locations!A:A, locations!G:G, "Not found")</f>
        <v>23.691233799999999</v>
      </c>
    </row>
    <row r="891" spans="1:18" ht="13">
      <c r="A891" s="11" t="s">
        <v>3920</v>
      </c>
      <c r="B891" s="11">
        <f>MATCH(A891,'raw data'!A:A,0)</f>
        <v>18888</v>
      </c>
      <c r="C891" s="21">
        <f t="array" ref="C891">INDEX('raw data'!A:A,B891+8,1)</f>
        <v>1320</v>
      </c>
      <c r="D891" s="7" t="str">
        <f t="array" ref="D891">INDEX('raw data'!A:A,B891+11,1)</f>
        <v>excl. utilities</v>
      </c>
      <c r="E891" s="7" t="str">
        <f t="array" ref="E891">INDEX('raw data'!A:A,B891-2,1)</f>
        <v>Athanasiou Karali II,</v>
      </c>
      <c r="F891" s="6" t="str">
        <f t="array" ref="F891">INDEX('raw data'!A:A,B891-1,1)</f>
        <v>Papagou</v>
      </c>
      <c r="G891" s="6" t="str">
        <f t="array" ref="G891">INDEX('raw data'!A:A,B891+6,1)</f>
        <v>120 m²</v>
      </c>
      <c r="H891" s="25">
        <f ca="1">IFERROR(__xludf.DUMMYFUNCTION("split(G899,"" "")"),120)</f>
        <v>120</v>
      </c>
      <c r="I891" s="6" t="str">
        <f ca="1">IFERROR(__xludf.DUMMYFUNCTION("""COMPUTED_VALUE"""),"m²")</f>
        <v>m²</v>
      </c>
      <c r="J891" s="6">
        <f t="array" ref="J891">INDEX('raw data'!A:A,B891+4,1)</f>
        <v>1</v>
      </c>
      <c r="K891" s="25">
        <f t="array" ref="K891">INDEX('raw data'!A:A,B891+2,1)</f>
        <v>3</v>
      </c>
      <c r="L891" s="6" t="str">
        <f t="array" ref="L891">INDEX('raw data'!A:A,B891-1,1)</f>
        <v>Papagou</v>
      </c>
      <c r="M891" s="9">
        <f t="shared" ca="1" si="0"/>
        <v>11</v>
      </c>
      <c r="N891" s="6" t="str">
        <f t="shared" si="1"/>
        <v>Athanasiou Karali II, Papagou, Athens</v>
      </c>
      <c r="O891" s="6" t="str">
        <f t="array" ref="O891">INDEX('raw data'!A:A,B891+12,1)</f>
        <v>Available 06 Aug 2025</v>
      </c>
      <c r="P891" s="17">
        <v>45875</v>
      </c>
      <c r="Q891">
        <f>_xlfn.XLOOKUP(A891, locations!A:A, locations!F:F, "NULL")</f>
        <v>37.979433700000001</v>
      </c>
      <c r="R891">
        <f>_xlfn.XLOOKUP(A891, locations!A:A, locations!G:G, "Not found")</f>
        <v>23.789937699999999</v>
      </c>
    </row>
    <row r="892" spans="1:18" ht="13">
      <c r="A892" s="11" t="s">
        <v>3923</v>
      </c>
      <c r="B892" s="11">
        <f>MATCH(A892,'raw data'!A:A,0)</f>
        <v>18905</v>
      </c>
      <c r="C892" s="21">
        <f t="array" ref="C892">INDEX('raw data'!A:A,B892+8,1)</f>
        <v>2660</v>
      </c>
      <c r="D892" s="7" t="str">
        <f t="array" ref="D892">INDEX('raw data'!A:A,B892+11,1)</f>
        <v>excl. utilities</v>
      </c>
      <c r="E892" s="7" t="str">
        <f t="array" ref="E892">INDEX('raw data'!A:A,B892-2,1)</f>
        <v>Pesmazoglou ΙΙΙ,</v>
      </c>
      <c r="F892" s="6" t="str">
        <f t="array" ref="F892">INDEX('raw data'!A:A,B892-1,1)</f>
        <v>Kifisia</v>
      </c>
      <c r="G892" s="6" t="str">
        <f t="array" ref="G892">INDEX('raw data'!A:A,B892+6,1)</f>
        <v>140 m²</v>
      </c>
      <c r="H892" s="25">
        <f ca="1">IFERROR(__xludf.DUMMYFUNCTION("split(G900,"" "")"),140)</f>
        <v>140</v>
      </c>
      <c r="I892" s="6" t="str">
        <f ca="1">IFERROR(__xludf.DUMMYFUNCTION("""COMPUTED_VALUE"""),"m²")</f>
        <v>m²</v>
      </c>
      <c r="J892" s="6" t="str">
        <f t="array" ref="J892">INDEX('raw data'!A:A,B892+4,1)</f>
        <v>2, 1 WC</v>
      </c>
      <c r="K892" s="25">
        <f t="array" ref="K892">INDEX('raw data'!A:A,B892+2,1)</f>
        <v>3</v>
      </c>
      <c r="L892" s="6" t="str">
        <f t="array" ref="L892">INDEX('raw data'!A:A,B892-1,1)</f>
        <v>Kifisia</v>
      </c>
      <c r="M892" s="9">
        <f t="shared" ca="1" si="0"/>
        <v>19</v>
      </c>
      <c r="N892" s="6" t="str">
        <f t="shared" si="1"/>
        <v>Pesmazoglou ΙΙΙ, Kifisia, Athens</v>
      </c>
      <c r="O892" s="6" t="str">
        <f t="array" ref="O892">INDEX('raw data'!A:A,B892+12,1)</f>
        <v>Available 06 Aug 2025</v>
      </c>
      <c r="P892" s="17">
        <v>45875</v>
      </c>
      <c r="Q892">
        <f>_xlfn.XLOOKUP(A892, locations!A:A, locations!F:F, "NULL")</f>
        <v>38.079920899999998</v>
      </c>
      <c r="R892">
        <f>_xlfn.XLOOKUP(A892, locations!A:A, locations!G:G, "Not found")</f>
        <v>23.806906099999999</v>
      </c>
    </row>
    <row r="893" spans="1:18" ht="13">
      <c r="A893" s="11" t="s">
        <v>2235</v>
      </c>
      <c r="B893" s="11">
        <f>MATCH(A893,'raw data'!A:A,0)</f>
        <v>12545</v>
      </c>
      <c r="C893" s="21">
        <f t="array" ref="C893">INDEX('raw data'!A:A,B893+8,1)</f>
        <v>1230</v>
      </c>
      <c r="D893" s="7" t="str">
        <f t="array" ref="D893">INDEX('raw data'!A:A,B893+11,1)</f>
        <v>excl. utilities</v>
      </c>
      <c r="E893" s="7" t="str">
        <f t="array" ref="E893">INDEX('raw data'!A:A,B893-2,1)</f>
        <v>Orminiou III,</v>
      </c>
      <c r="F893" s="6" t="str">
        <f t="array" ref="F893">INDEX('raw data'!A:A,B893-1,1)</f>
        <v>Vasilissis Sofias Avenue</v>
      </c>
      <c r="G893" s="6" t="str">
        <f t="array" ref="G893">INDEX('raw data'!A:A,B893+6,1)</f>
        <v>85 m²</v>
      </c>
      <c r="H893" s="25">
        <f ca="1">IFERROR(__xludf.DUMMYFUNCTION("split(G901,"" "")"),85)</f>
        <v>85</v>
      </c>
      <c r="I893" s="6" t="str">
        <f ca="1">IFERROR(__xludf.DUMMYFUNCTION("""COMPUTED_VALUE"""),"m²")</f>
        <v>m²</v>
      </c>
      <c r="J893" s="6" t="str">
        <f t="array" ref="J893">INDEX('raw data'!A:A,B893+4,1)</f>
        <v>1, 1 WC</v>
      </c>
      <c r="K893" s="25">
        <f t="array" ref="K893">INDEX('raw data'!A:A,B893+2,1)</f>
        <v>2</v>
      </c>
      <c r="L893" s="6" t="str">
        <f t="array" ref="L893">INDEX('raw data'!A:A,B893-1,1)</f>
        <v>Vasilissis Sofias Avenue</v>
      </c>
      <c r="M893" s="9">
        <f t="shared" ca="1" si="0"/>
        <v>14.470588235294118</v>
      </c>
      <c r="N893" s="6" t="str">
        <f t="shared" si="1"/>
        <v>Orminiou III, Vasilissis Sofias Avenue, Athens</v>
      </c>
      <c r="O893" s="6" t="str">
        <f t="array" ref="O893">INDEX('raw data'!A:A,B893+12,1)</f>
        <v>Available 06 Apr 2025</v>
      </c>
      <c r="P893" s="17">
        <v>45753</v>
      </c>
      <c r="Q893">
        <f>_xlfn.XLOOKUP(A893, locations!A:A, locations!F:F, "NULL")</f>
        <v>37.975368799999998</v>
      </c>
      <c r="R893">
        <f>_xlfn.XLOOKUP(A893, locations!A:A, locations!G:G, "Not found")</f>
        <v>23.742497499999999</v>
      </c>
    </row>
    <row r="894" spans="1:18" ht="13">
      <c r="A894" s="11" t="s">
        <v>3926</v>
      </c>
      <c r="B894" s="11">
        <f>MATCH(A894,'raw data'!A:A,0)</f>
        <v>12562</v>
      </c>
      <c r="C894" s="21">
        <f t="array" ref="C894">INDEX('raw data'!A:A,B894+8,1)</f>
        <v>1300</v>
      </c>
      <c r="D894" s="7" t="str">
        <f t="array" ref="D894">INDEX('raw data'!A:A,B894+11,1)</f>
        <v>excl. utilities</v>
      </c>
      <c r="E894" s="7" t="str">
        <f t="array" ref="E894">INDEX('raw data'!A:A,B894-2,1)</f>
        <v>Petraki,</v>
      </c>
      <c r="F894" s="6" t="str">
        <f t="array" ref="F894">INDEX('raw data'!A:A,B894-1,1)</f>
        <v>Historic Center</v>
      </c>
      <c r="G894" s="6" t="str">
        <f t="array" ref="G894">INDEX('raw data'!A:A,B894+6,1)</f>
        <v>91 m²</v>
      </c>
      <c r="H894" s="25">
        <f ca="1">IFERROR(__xludf.DUMMYFUNCTION("split(G902,"" "")"),91)</f>
        <v>91</v>
      </c>
      <c r="I894" s="6" t="str">
        <f ca="1">IFERROR(__xludf.DUMMYFUNCTION("""COMPUTED_VALUE"""),"m²")</f>
        <v>m²</v>
      </c>
      <c r="J894" s="6">
        <f t="array" ref="J894">INDEX('raw data'!A:A,B894+4,1)</f>
        <v>2</v>
      </c>
      <c r="K894" s="25">
        <f t="array" ref="K894">INDEX('raw data'!A:A,B894+2,1)</f>
        <v>3</v>
      </c>
      <c r="L894" s="6" t="str">
        <f t="array" ref="L894">INDEX('raw data'!A:A,B894-1,1)</f>
        <v>Historic Center</v>
      </c>
      <c r="M894" s="9">
        <f t="shared" ca="1" si="0"/>
        <v>14.285714285714286</v>
      </c>
      <c r="N894" s="6" t="str">
        <f t="shared" si="1"/>
        <v>Petraki, Historic Center, Athens</v>
      </c>
      <c r="O894" s="6" t="str">
        <f t="array" ref="O894">INDEX('raw data'!A:A,B894+12,1)</f>
        <v>Available 06 Apr 2025</v>
      </c>
      <c r="P894" s="17">
        <v>45753</v>
      </c>
      <c r="Q894">
        <f>_xlfn.XLOOKUP(A894, locations!A:A, locations!F:F, "NULL")</f>
        <v>37.983809600000001</v>
      </c>
      <c r="R894">
        <f>_xlfn.XLOOKUP(A894, locations!A:A, locations!G:G, "Not found")</f>
        <v>23.727538800000001</v>
      </c>
    </row>
    <row r="895" spans="1:18" ht="13">
      <c r="A895" s="11" t="s">
        <v>3929</v>
      </c>
      <c r="B895" s="11">
        <f>MATCH(A895,'raw data'!A:A,0)</f>
        <v>12595</v>
      </c>
      <c r="C895" s="21">
        <f t="array" ref="C895">INDEX('raw data'!A:A,B895+8,1)</f>
        <v>1580</v>
      </c>
      <c r="D895" s="7" t="str">
        <f t="array" ref="D895">INDEX('raw data'!A:A,B895+11,1)</f>
        <v>excl. utilities</v>
      </c>
      <c r="E895" s="7" t="str">
        <f t="array" ref="E895">INDEX('raw data'!A:A,B895-2,1)</f>
        <v>Strateon,</v>
      </c>
      <c r="F895" s="6" t="str">
        <f t="array" ref="F895">INDEX('raw data'!A:A,B895-1,1)</f>
        <v>Acropolis</v>
      </c>
      <c r="G895" s="6" t="str">
        <f t="array" ref="G895">INDEX('raw data'!A:A,B895+6,1)</f>
        <v>95 m²</v>
      </c>
      <c r="H895" s="25">
        <f ca="1">IFERROR(__xludf.DUMMYFUNCTION("split(G903,"" "")"),95)</f>
        <v>95</v>
      </c>
      <c r="I895" s="6" t="str">
        <f ca="1">IFERROR(__xludf.DUMMYFUNCTION("""COMPUTED_VALUE"""),"m²")</f>
        <v>m²</v>
      </c>
      <c r="J895" s="6">
        <f t="array" ref="J895">INDEX('raw data'!A:A,B895+4,1)</f>
        <v>2</v>
      </c>
      <c r="K895" s="25">
        <f t="array" ref="K895">INDEX('raw data'!A:A,B895+2,1)</f>
        <v>3</v>
      </c>
      <c r="L895" s="6" t="str">
        <f t="array" ref="L895">INDEX('raw data'!A:A,B895-1,1)</f>
        <v>Acropolis</v>
      </c>
      <c r="M895" s="9">
        <f t="shared" ca="1" si="0"/>
        <v>16.631578947368421</v>
      </c>
      <c r="N895" s="6" t="str">
        <f t="shared" si="1"/>
        <v>Strateon, Acropolis, Athens</v>
      </c>
      <c r="O895" s="6" t="str">
        <f t="array" ref="O895">INDEX('raw data'!A:A,B895+12,1)</f>
        <v>Available 06 Apr 2025</v>
      </c>
      <c r="P895" s="17">
        <v>45753</v>
      </c>
      <c r="Q895">
        <f>_xlfn.XLOOKUP(A895, locations!A:A, locations!F:F, "NULL")</f>
        <v>37.967323200000003</v>
      </c>
      <c r="R895">
        <f>_xlfn.XLOOKUP(A895, locations!A:A, locations!G:G, "Not found")</f>
        <v>23.727731200000001</v>
      </c>
    </row>
    <row r="896" spans="1:18" ht="13">
      <c r="A896" s="11" t="s">
        <v>2238</v>
      </c>
      <c r="B896" s="11">
        <f>MATCH(A896,'raw data'!A:A,0)</f>
        <v>19868</v>
      </c>
      <c r="C896" s="21">
        <f t="array" ref="C896">INDEX('raw data'!A:A,B896+8,1)</f>
        <v>1250</v>
      </c>
      <c r="D896" s="7" t="str">
        <f t="array" ref="D896">INDEX('raw data'!A:A,B896+11,1)</f>
        <v>excl. utilities</v>
      </c>
      <c r="E896" s="7" t="str">
        <f t="array" ref="E896">INDEX('raw data'!A:A,B896-2,1)</f>
        <v>Amfitritis I,</v>
      </c>
      <c r="F896" s="6" t="str">
        <f t="array" ref="F896">INDEX('raw data'!A:A,B896-1,1)</f>
        <v>Palaio Faliro</v>
      </c>
      <c r="G896" s="6" t="str">
        <f t="array" ref="G896">INDEX('raw data'!A:A,B896+6,1)</f>
        <v>90 m²</v>
      </c>
      <c r="H896" s="25">
        <f ca="1">IFERROR(__xludf.DUMMYFUNCTION("split(G904,"" "")"),90)</f>
        <v>90</v>
      </c>
      <c r="I896" s="6" t="str">
        <f ca="1">IFERROR(__xludf.DUMMYFUNCTION("""COMPUTED_VALUE"""),"m²")</f>
        <v>m²</v>
      </c>
      <c r="J896" s="6" t="str">
        <f t="array" ref="J896">INDEX('raw data'!A:A,B896+4,1)</f>
        <v>1, 1 WC</v>
      </c>
      <c r="K896" s="25">
        <f t="array" ref="K896">INDEX('raw data'!A:A,B896+2,1)</f>
        <v>2</v>
      </c>
      <c r="L896" s="6" t="str">
        <f t="array" ref="L896">INDEX('raw data'!A:A,B896-1,1)</f>
        <v>Palaio Faliro</v>
      </c>
      <c r="M896" s="9">
        <f t="shared" ca="1" si="0"/>
        <v>13.888888888888889</v>
      </c>
      <c r="N896" s="6" t="str">
        <f t="shared" si="1"/>
        <v>Amfitritis I, Palaio Faliro, Athens</v>
      </c>
      <c r="O896" s="6" t="str">
        <f t="array" ref="O896">INDEX('raw data'!A:A,B896+12,1)</f>
        <v>Available 05 Sep 2025</v>
      </c>
      <c r="P896" s="17">
        <v>45905</v>
      </c>
      <c r="Q896">
        <f>_xlfn.XLOOKUP(A896, locations!A:A, locations!F:F, "NULL")</f>
        <v>37.923316700000001</v>
      </c>
      <c r="R896">
        <f>_xlfn.XLOOKUP(A896, locations!A:A, locations!G:G, "Not found")</f>
        <v>23.697757599999999</v>
      </c>
    </row>
    <row r="897" spans="1:18" ht="13">
      <c r="A897" s="11" t="s">
        <v>2241</v>
      </c>
      <c r="B897" s="11">
        <f>MATCH(A897,'raw data'!A:A,0)</f>
        <v>20578</v>
      </c>
      <c r="C897" s="21">
        <f t="array" ref="C897">INDEX('raw data'!A:A,B897+8,1)</f>
        <v>1310</v>
      </c>
      <c r="D897" s="7" t="str">
        <f t="array" ref="D897">INDEX('raw data'!A:A,B897+11,1)</f>
        <v>excl. utilities</v>
      </c>
      <c r="E897" s="7" t="str">
        <f t="array" ref="E897">INDEX('raw data'!A:A,B897-2,1)</f>
        <v>Vironos ΙΙΙ,</v>
      </c>
      <c r="F897" s="6" t="str">
        <f t="array" ref="F897">INDEX('raw data'!A:A,B897-1,1)</f>
        <v>Chalandri</v>
      </c>
      <c r="G897" s="6" t="str">
        <f t="array" ref="G897">INDEX('raw data'!A:A,B897+6,1)</f>
        <v>70 m²</v>
      </c>
      <c r="H897" s="25">
        <f ca="1">IFERROR(__xludf.DUMMYFUNCTION("split(G905,"" "")"),70)</f>
        <v>70</v>
      </c>
      <c r="I897" s="6" t="str">
        <f ca="1">IFERROR(__xludf.DUMMYFUNCTION("""COMPUTED_VALUE"""),"m²")</f>
        <v>m²</v>
      </c>
      <c r="J897" s="6">
        <f t="array" ref="J897">INDEX('raw data'!A:A,B897+4,1)</f>
        <v>1</v>
      </c>
      <c r="K897" s="25">
        <f t="array" ref="K897">INDEX('raw data'!A:A,B897+2,1)</f>
        <v>2</v>
      </c>
      <c r="L897" s="6" t="str">
        <f t="array" ref="L897">INDEX('raw data'!A:A,B897-1,1)</f>
        <v>Chalandri</v>
      </c>
      <c r="M897" s="9">
        <f t="shared" ca="1" si="0"/>
        <v>18.714285714285715</v>
      </c>
      <c r="N897" s="6" t="str">
        <f t="shared" si="1"/>
        <v>Vironos ΙΙΙ, Chalandri, Athens</v>
      </c>
      <c r="O897" s="6" t="str">
        <f t="array" ref="O897">INDEX('raw data'!A:A,B897+12,1)</f>
        <v>Available 05 Oct 2025</v>
      </c>
      <c r="P897" s="17">
        <v>45935</v>
      </c>
      <c r="Q897">
        <f>_xlfn.XLOOKUP(A897, locations!A:A, locations!F:F, "NULL")</f>
        <v>38.005247599999997</v>
      </c>
      <c r="R897">
        <f>_xlfn.XLOOKUP(A897, locations!A:A, locations!G:G, "Not found")</f>
        <v>23.791456199999999</v>
      </c>
    </row>
    <row r="898" spans="1:18" ht="13">
      <c r="A898" s="11" t="s">
        <v>2244</v>
      </c>
      <c r="B898" s="11">
        <f>MATCH(A898,'raw data'!A:A,0)</f>
        <v>20561</v>
      </c>
      <c r="C898" s="21">
        <f t="array" ref="C898">INDEX('raw data'!A:A,B898+8,1)</f>
        <v>1330</v>
      </c>
      <c r="D898" s="7" t="str">
        <f t="array" ref="D898">INDEX('raw data'!A:A,B898+11,1)</f>
        <v>excl. utilities</v>
      </c>
      <c r="E898" s="7" t="str">
        <f t="array" ref="E898">INDEX('raw data'!A:A,B898-2,1)</f>
        <v>Aristotelous X,</v>
      </c>
      <c r="F898" s="6" t="str">
        <f t="array" ref="F898">INDEX('raw data'!A:A,B898-1,1)</f>
        <v>Chalandri</v>
      </c>
      <c r="G898" s="6" t="str">
        <f t="array" ref="G898">INDEX('raw data'!A:A,B898+6,1)</f>
        <v>84 m²</v>
      </c>
      <c r="H898" s="25">
        <f ca="1">IFERROR(__xludf.DUMMYFUNCTION("split(G906,"" "")"),84)</f>
        <v>84</v>
      </c>
      <c r="I898" s="6" t="str">
        <f ca="1">IFERROR(__xludf.DUMMYFUNCTION("""COMPUTED_VALUE"""),"m²")</f>
        <v>m²</v>
      </c>
      <c r="J898" s="6">
        <f t="array" ref="J898">INDEX('raw data'!A:A,B898+4,1)</f>
        <v>2</v>
      </c>
      <c r="K898" s="25">
        <f t="array" ref="K898">INDEX('raw data'!A:A,B898+2,1)</f>
        <v>2</v>
      </c>
      <c r="L898" s="6" t="str">
        <f t="array" ref="L898">INDEX('raw data'!A:A,B898-1,1)</f>
        <v>Chalandri</v>
      </c>
      <c r="M898" s="9">
        <f t="shared" ca="1" si="0"/>
        <v>15.833333333333334</v>
      </c>
      <c r="N898" s="6" t="str">
        <f t="shared" si="1"/>
        <v>Aristotelous X, Chalandri, Athens</v>
      </c>
      <c r="O898" s="6" t="str">
        <f t="array" ref="O898">INDEX('raw data'!A:A,B898+12,1)</f>
        <v>Available 05 Oct 2025</v>
      </c>
      <c r="P898" s="17">
        <v>45935</v>
      </c>
      <c r="Q898">
        <f>_xlfn.XLOOKUP(A898, locations!A:A, locations!F:F, "NULL")</f>
        <v>38.018689100000003</v>
      </c>
      <c r="R898">
        <f>_xlfn.XLOOKUP(A898, locations!A:A, locations!G:G, "Not found")</f>
        <v>23.8014042</v>
      </c>
    </row>
    <row r="899" spans="1:18" ht="13">
      <c r="A899" s="11" t="s">
        <v>2247</v>
      </c>
      <c r="B899" s="11">
        <f>MATCH(A899,'raw data'!A:A,0)</f>
        <v>21435</v>
      </c>
      <c r="C899" s="21">
        <f t="array" ref="C899">INDEX('raw data'!A:A,B899+8,1)</f>
        <v>1240</v>
      </c>
      <c r="D899" s="7" t="str">
        <f t="array" ref="D899">INDEX('raw data'!A:A,B899+11,1)</f>
        <v>excl. utilities</v>
      </c>
      <c r="E899" s="7" t="str">
        <f t="array" ref="E899">INDEX('raw data'!A:A,B899-2,1)</f>
        <v>Marathonodromou VIII,</v>
      </c>
      <c r="F899" s="6" t="str">
        <f t="array" ref="F899">INDEX('raw data'!A:A,B899-1,1)</f>
        <v>Marousi</v>
      </c>
      <c r="G899" s="6" t="str">
        <f t="array" ref="G899">INDEX('raw data'!A:A,B899+6,1)</f>
        <v>85 m²</v>
      </c>
      <c r="H899" s="25">
        <f ca="1">IFERROR(__xludf.DUMMYFUNCTION("split(G907,"" "")"),85)</f>
        <v>85</v>
      </c>
      <c r="I899" s="6" t="str">
        <f ca="1">IFERROR(__xludf.DUMMYFUNCTION("""COMPUTED_VALUE"""),"m²")</f>
        <v>m²</v>
      </c>
      <c r="J899" s="6" t="str">
        <f t="array" ref="J899">INDEX('raw data'!A:A,B899+4,1)</f>
        <v>1, 1 WC</v>
      </c>
      <c r="K899" s="25">
        <f t="array" ref="K899">INDEX('raw data'!A:A,B899+2,1)</f>
        <v>2</v>
      </c>
      <c r="L899" s="6" t="str">
        <f t="array" ref="L899">INDEX('raw data'!A:A,B899-1,1)</f>
        <v>Marousi</v>
      </c>
      <c r="M899" s="9">
        <f t="shared" ca="1" si="0"/>
        <v>14.588235294117647</v>
      </c>
      <c r="N899" s="6" t="str">
        <f t="shared" si="1"/>
        <v>Marathonodromou VIII, Marousi, Athens</v>
      </c>
      <c r="O899" s="6" t="str">
        <f t="array" ref="O899">INDEX('raw data'!A:A,B899+12,1)</f>
        <v>Available 05 Nov 2025</v>
      </c>
      <c r="P899" s="17">
        <v>45966</v>
      </c>
      <c r="Q899">
        <f>_xlfn.XLOOKUP(A899, locations!A:A, locations!F:F, "NULL")</f>
        <v>38.049252899999999</v>
      </c>
      <c r="R899">
        <f>_xlfn.XLOOKUP(A899, locations!A:A, locations!G:G, "Not found")</f>
        <v>23.8091808</v>
      </c>
    </row>
    <row r="900" spans="1:18" ht="13">
      <c r="A900" s="11" t="s">
        <v>2250</v>
      </c>
      <c r="B900" s="11">
        <f>MATCH(A900,'raw data'!A:A,0)</f>
        <v>21452</v>
      </c>
      <c r="C900" s="21">
        <f t="array" ref="C900">INDEX('raw data'!A:A,B900+8,1)</f>
        <v>1320</v>
      </c>
      <c r="D900" s="7" t="str">
        <f t="array" ref="D900">INDEX('raw data'!A:A,B900+11,1)</f>
        <v>excl. utilities</v>
      </c>
      <c r="E900" s="7" t="str">
        <f t="array" ref="E900">INDEX('raw data'!A:A,B900-2,1)</f>
        <v>25is Martiou,</v>
      </c>
      <c r="F900" s="6" t="str">
        <f t="array" ref="F900">INDEX('raw data'!A:A,B900-1,1)</f>
        <v>Vrilissia</v>
      </c>
      <c r="G900" s="6" t="str">
        <f t="array" ref="G900">INDEX('raw data'!A:A,B900+6,1)</f>
        <v>100 m²</v>
      </c>
      <c r="H900" s="25">
        <f ca="1">IFERROR(__xludf.DUMMYFUNCTION("split(G908,"" "")"),100)</f>
        <v>100</v>
      </c>
      <c r="I900" s="6" t="str">
        <f ca="1">IFERROR(__xludf.DUMMYFUNCTION("""COMPUTED_VALUE"""),"m²")</f>
        <v>m²</v>
      </c>
      <c r="J900" s="6">
        <f t="array" ref="J900">INDEX('raw data'!A:A,B900+4,1)</f>
        <v>2</v>
      </c>
      <c r="K900" s="25">
        <f t="array" ref="K900">INDEX('raw data'!A:A,B900+2,1)</f>
        <v>2</v>
      </c>
      <c r="L900" s="6" t="str">
        <f t="array" ref="L900">INDEX('raw data'!A:A,B900-1,1)</f>
        <v>Vrilissia</v>
      </c>
      <c r="M900" s="9">
        <f t="shared" ca="1" si="0"/>
        <v>13.2</v>
      </c>
      <c r="N900" s="6" t="str">
        <f t="shared" si="1"/>
        <v>25is Martiou, Vrilissia, Athens</v>
      </c>
      <c r="O900" s="6" t="str">
        <f t="array" ref="O900">INDEX('raw data'!A:A,B900+12,1)</f>
        <v>Available 05 Nov 2025</v>
      </c>
      <c r="P900" s="17">
        <v>45966</v>
      </c>
      <c r="Q900">
        <f>_xlfn.XLOOKUP(A900, locations!A:A, locations!F:F, "NULL")</f>
        <v>38.0305739</v>
      </c>
      <c r="R900">
        <f>_xlfn.XLOOKUP(A900, locations!A:A, locations!G:G, "Not found")</f>
        <v>23.829077300000002</v>
      </c>
    </row>
    <row r="901" spans="1:18" ht="13">
      <c r="A901" s="11" t="s">
        <v>2253</v>
      </c>
      <c r="B901" s="11">
        <f>MATCH(A901,'raw data'!A:A,0)</f>
        <v>1447</v>
      </c>
      <c r="C901" s="21">
        <f t="array" ref="C901">INDEX('raw data'!A:A,B901+8,1)</f>
        <v>1090</v>
      </c>
      <c r="D901" s="7" t="str">
        <f t="array" ref="D901">INDEX('raw data'!A:A,B901+11,1)</f>
        <v>excl. utilities</v>
      </c>
      <c r="E901" s="7" t="str">
        <f t="array" ref="E901">INDEX('raw data'!A:A,B901-2,1)</f>
        <v>Riga Fereou II,</v>
      </c>
      <c r="F901" s="6" t="str">
        <f t="array" ref="F901">INDEX('raw data'!A:A,B901-1,1)</f>
        <v>Alimos</v>
      </c>
      <c r="G901" s="6" t="str">
        <f t="array" ref="G901">INDEX('raw data'!A:A,B901+6,1)</f>
        <v>75 m²</v>
      </c>
      <c r="H901" s="25">
        <f ca="1">IFERROR(__xludf.DUMMYFUNCTION("split(G909,"" "")"),75)</f>
        <v>75</v>
      </c>
      <c r="I901" s="6" t="str">
        <f ca="1">IFERROR(__xludf.DUMMYFUNCTION("""COMPUTED_VALUE"""),"m²")</f>
        <v>m²</v>
      </c>
      <c r="J901" s="6" t="str">
        <f t="array" ref="J901">INDEX('raw data'!A:A,B901+4,1)</f>
        <v>1, 1 WC</v>
      </c>
      <c r="K901" s="25">
        <f t="array" ref="K901">INDEX('raw data'!A:A,B901+2,1)</f>
        <v>2</v>
      </c>
      <c r="L901" s="6" t="str">
        <f t="array" ref="L901">INDEX('raw data'!A:A,B901-1,1)</f>
        <v>Alimos</v>
      </c>
      <c r="M901" s="9">
        <f t="shared" ca="1" si="0"/>
        <v>14.533333333333333</v>
      </c>
      <c r="N901" s="6" t="str">
        <f t="shared" si="1"/>
        <v>Riga Fereou II, Alimos, Athens</v>
      </c>
      <c r="O901" s="6" t="str">
        <f t="array" ref="O901">INDEX('raw data'!A:A,B901+12,1)</f>
        <v>Available 05 Nov 2024</v>
      </c>
      <c r="P901" s="17">
        <v>45601</v>
      </c>
      <c r="Q901">
        <f>_xlfn.XLOOKUP(A901, locations!A:A, locations!F:F, "NULL")</f>
        <v>37.981059399999999</v>
      </c>
      <c r="R901">
        <f>_xlfn.XLOOKUP(A901, locations!A:A, locations!G:G, "Not found")</f>
        <v>23.7335812</v>
      </c>
    </row>
    <row r="902" spans="1:18" ht="13">
      <c r="A902" s="11" t="s">
        <v>2256</v>
      </c>
      <c r="B902" s="11">
        <f>MATCH(A902,'raw data'!A:A,0)</f>
        <v>1481</v>
      </c>
      <c r="C902" s="21">
        <f t="array" ref="C902">INDEX('raw data'!A:A,B902+8,1)</f>
        <v>1110</v>
      </c>
      <c r="D902" s="7" t="str">
        <f t="array" ref="D902">INDEX('raw data'!A:A,B902+11,1)</f>
        <v>excl. utilities</v>
      </c>
      <c r="E902" s="7" t="str">
        <f t="array" ref="E902">INDEX('raw data'!A:A,B902-2,1)</f>
        <v>Tsami Karatasou II,</v>
      </c>
      <c r="F902" s="6" t="str">
        <f t="array" ref="F902">INDEX('raw data'!A:A,B902-1,1)</f>
        <v>Acropolis</v>
      </c>
      <c r="G902" s="6" t="str">
        <f t="array" ref="G902">INDEX('raw data'!A:A,B902+6,1)</f>
        <v>62 m²</v>
      </c>
      <c r="H902" s="25">
        <f ca="1">IFERROR(__xludf.DUMMYFUNCTION("split(G910,"" "")"),62)</f>
        <v>62</v>
      </c>
      <c r="I902" s="6" t="str">
        <f ca="1">IFERROR(__xludf.DUMMYFUNCTION("""COMPUTED_VALUE"""),"m²")</f>
        <v>m²</v>
      </c>
      <c r="J902" s="6">
        <f t="array" ref="J902">INDEX('raw data'!A:A,B902+4,1)</f>
        <v>1</v>
      </c>
      <c r="K902" s="25">
        <f t="array" ref="K902">INDEX('raw data'!A:A,B902+2,1)</f>
        <v>2</v>
      </c>
      <c r="L902" s="6" t="str">
        <f t="array" ref="L902">INDEX('raw data'!A:A,B902-1,1)</f>
        <v>Acropolis</v>
      </c>
      <c r="M902" s="9">
        <f t="shared" ca="1" si="0"/>
        <v>17.903225806451612</v>
      </c>
      <c r="N902" s="6" t="str">
        <f t="shared" si="1"/>
        <v>Tsami Karatasou II, Acropolis, Athens</v>
      </c>
      <c r="O902" s="6" t="str">
        <f t="array" ref="O902">INDEX('raw data'!A:A,B902+12,1)</f>
        <v>Available 05 Nov 2024</v>
      </c>
      <c r="P902" s="17">
        <v>45601</v>
      </c>
      <c r="Q902">
        <f>_xlfn.XLOOKUP(A902, locations!A:A, locations!F:F, "NULL")</f>
        <v>37.966551799999998</v>
      </c>
      <c r="R902">
        <f>_xlfn.XLOOKUP(A902, locations!A:A, locations!G:G, "Not found")</f>
        <v>23.723646599999999</v>
      </c>
    </row>
    <row r="903" spans="1:18" ht="13">
      <c r="A903" s="11" t="s">
        <v>2259</v>
      </c>
      <c r="B903" s="11">
        <f>MATCH(A903,'raw data'!A:A,0)</f>
        <v>1464</v>
      </c>
      <c r="C903" s="21">
        <f t="array" ref="C903">INDEX('raw data'!A:A,B903+8,1)</f>
        <v>1160</v>
      </c>
      <c r="D903" s="7" t="str">
        <f t="array" ref="D903">INDEX('raw data'!A:A,B903+11,1)</f>
        <v>excl. utilities</v>
      </c>
      <c r="E903" s="7" t="str">
        <f t="array" ref="E903">INDEX('raw data'!A:A,B903-2,1)</f>
        <v>Eptanisou II,</v>
      </c>
      <c r="F903" s="6" t="str">
        <f t="array" ref="F903">INDEX('raw data'!A:A,B903-1,1)</f>
        <v>Agia Paraskevi</v>
      </c>
      <c r="G903" s="6" t="str">
        <f t="array" ref="G903">INDEX('raw data'!A:A,B903+6,1)</f>
        <v>70 m²</v>
      </c>
      <c r="H903" s="25">
        <f ca="1">IFERROR(__xludf.DUMMYFUNCTION("split(G911,"" "")"),70)</f>
        <v>70</v>
      </c>
      <c r="I903" s="6" t="str">
        <f ca="1">IFERROR(__xludf.DUMMYFUNCTION("""COMPUTED_VALUE"""),"m²")</f>
        <v>m²</v>
      </c>
      <c r="J903" s="6">
        <f t="array" ref="J903">INDEX('raw data'!A:A,B903+4,1)</f>
        <v>1</v>
      </c>
      <c r="K903" s="25">
        <f t="array" ref="K903">INDEX('raw data'!A:A,B903+2,1)</f>
        <v>2</v>
      </c>
      <c r="L903" s="6" t="str">
        <f t="array" ref="L903">INDEX('raw data'!A:A,B903-1,1)</f>
        <v>Agia Paraskevi</v>
      </c>
      <c r="M903" s="9">
        <f t="shared" ca="1" si="0"/>
        <v>16.571428571428573</v>
      </c>
      <c r="N903" s="6" t="str">
        <f t="shared" si="1"/>
        <v>Eptanisou II, Agia Paraskevi, Athens</v>
      </c>
      <c r="O903" s="6" t="str">
        <f t="array" ref="O903">INDEX('raw data'!A:A,B903+12,1)</f>
        <v>Available 05 Nov 2024</v>
      </c>
      <c r="P903" s="17">
        <v>45601</v>
      </c>
      <c r="Q903">
        <f>_xlfn.XLOOKUP(A903, locations!A:A, locations!F:F, "NULL")</f>
        <v>38.001633200000001</v>
      </c>
      <c r="R903">
        <f>_xlfn.XLOOKUP(A903, locations!A:A, locations!G:G, "Not found")</f>
        <v>23.816358699999999</v>
      </c>
    </row>
    <row r="904" spans="1:18" ht="13">
      <c r="A904" s="11" t="s">
        <v>3932</v>
      </c>
      <c r="B904" s="11">
        <f>MATCH(A904,'raw data'!A:A,0)</f>
        <v>1498</v>
      </c>
      <c r="C904" s="21">
        <f t="array" ref="C904">INDEX('raw data'!A:A,B904+8,1)</f>
        <v>1190</v>
      </c>
      <c r="D904" s="7" t="str">
        <f t="array" ref="D904">INDEX('raw data'!A:A,B904+11,1)</f>
        <v>excl. utilities</v>
      </c>
      <c r="E904" s="7" t="str">
        <f t="array" ref="E904">INDEX('raw data'!A:A,B904-2,1)</f>
        <v>Olimpou III,</v>
      </c>
      <c r="F904" s="6" t="str">
        <f t="array" ref="F904">INDEX('raw data'!A:A,B904-1,1)</f>
        <v>Chalandri</v>
      </c>
      <c r="G904" s="6" t="str">
        <f t="array" ref="G904">INDEX('raw data'!A:A,B904+6,1)</f>
        <v>90 m²</v>
      </c>
      <c r="H904" s="25">
        <f ca="1">IFERROR(__xludf.DUMMYFUNCTION("split(G912,"" "")"),90)</f>
        <v>90</v>
      </c>
      <c r="I904" s="6" t="str">
        <f ca="1">IFERROR(__xludf.DUMMYFUNCTION("""COMPUTED_VALUE"""),"m²")</f>
        <v>m²</v>
      </c>
      <c r="J904" s="6">
        <f t="array" ref="J904">INDEX('raw data'!A:A,B904+4,1)</f>
        <v>1</v>
      </c>
      <c r="K904" s="25">
        <f t="array" ref="K904">INDEX('raw data'!A:A,B904+2,1)</f>
        <v>3</v>
      </c>
      <c r="L904" s="6" t="str">
        <f t="array" ref="L904">INDEX('raw data'!A:A,B904-1,1)</f>
        <v>Chalandri</v>
      </c>
      <c r="M904" s="9">
        <f t="shared" ca="1" si="0"/>
        <v>13.222222222222221</v>
      </c>
      <c r="N904" s="6" t="str">
        <f t="shared" si="1"/>
        <v>Olimpou III, Chalandri, Athens</v>
      </c>
      <c r="O904" s="6" t="str">
        <f t="array" ref="O904">INDEX('raw data'!A:A,B904+12,1)</f>
        <v>Available 05 Nov 2024</v>
      </c>
      <c r="P904" s="17">
        <v>45601</v>
      </c>
      <c r="Q904">
        <f>_xlfn.XLOOKUP(A904, locations!A:A, locations!F:F, "NULL")</f>
        <v>38.035398000000001</v>
      </c>
      <c r="R904">
        <f>_xlfn.XLOOKUP(A904, locations!A:A, locations!G:G, "Not found")</f>
        <v>23.843299699999999</v>
      </c>
    </row>
    <row r="905" spans="1:18" ht="13">
      <c r="A905" s="11" t="s">
        <v>3935</v>
      </c>
      <c r="B905" s="11">
        <f>MATCH(A905,'raw data'!A:A,0)</f>
        <v>1515</v>
      </c>
      <c r="C905" s="21">
        <f t="array" ref="C905">INDEX('raw data'!A:A,B905+8,1)</f>
        <v>1300</v>
      </c>
      <c r="D905" s="7" t="str">
        <f t="array" ref="D905">INDEX('raw data'!A:A,B905+11,1)</f>
        <v>excl. utilities</v>
      </c>
      <c r="E905" s="7" t="str">
        <f t="array" ref="E905">INDEX('raw data'!A:A,B905-2,1)</f>
        <v>Kordeliou,</v>
      </c>
      <c r="F905" s="6" t="str">
        <f t="array" ref="F905">INDEX('raw data'!A:A,B905-1,1)</f>
        <v>Chalandri</v>
      </c>
      <c r="G905" s="6" t="str">
        <f t="array" ref="G905">INDEX('raw data'!A:A,B905+6,1)</f>
        <v>90 m²</v>
      </c>
      <c r="H905" s="25">
        <f ca="1">IFERROR(__xludf.DUMMYFUNCTION("split(G913,"" "")"),90)</f>
        <v>90</v>
      </c>
      <c r="I905" s="6" t="str">
        <f ca="1">IFERROR(__xludf.DUMMYFUNCTION("""COMPUTED_VALUE"""),"m²")</f>
        <v>m²</v>
      </c>
      <c r="J905" s="6" t="str">
        <f t="array" ref="J905">INDEX('raw data'!A:A,B905+4,1)</f>
        <v>1, 1 WC</v>
      </c>
      <c r="K905" s="25">
        <f t="array" ref="K905">INDEX('raw data'!A:A,B905+2,1)</f>
        <v>3</v>
      </c>
      <c r="L905" s="6" t="str">
        <f t="array" ref="L905">INDEX('raw data'!A:A,B905-1,1)</f>
        <v>Chalandri</v>
      </c>
      <c r="M905" s="9">
        <f t="shared" ca="1" si="0"/>
        <v>14.444444444444445</v>
      </c>
      <c r="N905" s="6" t="str">
        <f t="shared" si="1"/>
        <v>Kordeliou, Chalandri, Athens</v>
      </c>
      <c r="O905" s="6" t="str">
        <f t="array" ref="O905">INDEX('raw data'!A:A,B905+12,1)</f>
        <v>Available 05 Nov 2024</v>
      </c>
      <c r="P905" s="17">
        <v>45601</v>
      </c>
      <c r="Q905">
        <f>_xlfn.XLOOKUP(A905, locations!A:A, locations!F:F, "NULL")</f>
        <v>37.962874300000003</v>
      </c>
      <c r="R905">
        <f>_xlfn.XLOOKUP(A905, locations!A:A, locations!G:G, "Not found")</f>
        <v>23.755840200000002</v>
      </c>
    </row>
    <row r="906" spans="1:18" ht="13">
      <c r="A906" s="11" t="s">
        <v>2262</v>
      </c>
      <c r="B906" s="11">
        <f>MATCH(A906,'raw data'!A:A,0)</f>
        <v>1532</v>
      </c>
      <c r="C906" s="21">
        <f t="array" ref="C906">INDEX('raw data'!A:A,B906+8,1)</f>
        <v>1420</v>
      </c>
      <c r="D906" s="7" t="str">
        <f t="array" ref="D906">INDEX('raw data'!A:A,B906+11,1)</f>
        <v>excl. utilities</v>
      </c>
      <c r="E906" s="7" t="str">
        <f t="array" ref="E906">INDEX('raw data'!A:A,B906-2,1)</f>
        <v>Atalantis,</v>
      </c>
      <c r="F906" s="6" t="str">
        <f t="array" ref="F906">INDEX('raw data'!A:A,B906-1,1)</f>
        <v>Kifisia</v>
      </c>
      <c r="G906" s="6" t="str">
        <f t="array" ref="G906">INDEX('raw data'!A:A,B906+6,1)</f>
        <v>80 m²</v>
      </c>
      <c r="H906" s="25">
        <f ca="1">IFERROR(__xludf.DUMMYFUNCTION("split(G914,"" "")"),80)</f>
        <v>80</v>
      </c>
      <c r="I906" s="6" t="str">
        <f ca="1">IFERROR(__xludf.DUMMYFUNCTION("""COMPUTED_VALUE"""),"m²")</f>
        <v>m²</v>
      </c>
      <c r="J906" s="6">
        <f t="array" ref="J906">INDEX('raw data'!A:A,B906+4,1)</f>
        <v>1</v>
      </c>
      <c r="K906" s="25">
        <f t="array" ref="K906">INDEX('raw data'!A:A,B906+2,1)</f>
        <v>2</v>
      </c>
      <c r="L906" s="6" t="str">
        <f t="array" ref="L906">INDEX('raw data'!A:A,B906-1,1)</f>
        <v>Kifisia</v>
      </c>
      <c r="M906" s="9">
        <f t="shared" ca="1" si="0"/>
        <v>17.75</v>
      </c>
      <c r="N906" s="6" t="str">
        <f t="shared" si="1"/>
        <v>Atalantis, Kifisia, Athens</v>
      </c>
      <c r="O906" s="6" t="str">
        <f t="array" ref="O906">INDEX('raw data'!A:A,B906+12,1)</f>
        <v>Available 05 Nov 2024</v>
      </c>
      <c r="P906" s="17">
        <v>45601</v>
      </c>
      <c r="Q906">
        <f>_xlfn.XLOOKUP(A906, locations!A:A, locations!F:F, "NULL")</f>
        <v>38.082159799999999</v>
      </c>
      <c r="R906">
        <f>_xlfn.XLOOKUP(A906, locations!A:A, locations!G:G, "Not found")</f>
        <v>23.824357200000001</v>
      </c>
    </row>
    <row r="907" spans="1:18" ht="13">
      <c r="A907" s="11" t="s">
        <v>3938</v>
      </c>
      <c r="B907" s="11">
        <f>MATCH(A907,'raw data'!A:A,0)</f>
        <v>1549</v>
      </c>
      <c r="C907" s="21">
        <f t="array" ref="C907">INDEX('raw data'!A:A,B907+8,1)</f>
        <v>1460</v>
      </c>
      <c r="D907" s="7" t="str">
        <f t="array" ref="D907">INDEX('raw data'!A:A,B907+11,1)</f>
        <v>excl. utilities</v>
      </c>
      <c r="E907" s="7" t="str">
        <f t="array" ref="E907">INDEX('raw data'!A:A,B907-2,1)</f>
        <v>Etolias III,</v>
      </c>
      <c r="F907" s="6" t="str">
        <f t="array" ref="F907">INDEX('raw data'!A:A,B907-1,1)</f>
        <v>Agia Paraskevi</v>
      </c>
      <c r="G907" s="6" t="str">
        <f t="array" ref="G907">INDEX('raw data'!A:A,B907+6,1)</f>
        <v>120 m²</v>
      </c>
      <c r="H907" s="25">
        <f ca="1">IFERROR(__xludf.DUMMYFUNCTION("split(G915,"" "")"),120)</f>
        <v>120</v>
      </c>
      <c r="I907" s="6" t="str">
        <f ca="1">IFERROR(__xludf.DUMMYFUNCTION("""COMPUTED_VALUE"""),"m²")</f>
        <v>m²</v>
      </c>
      <c r="J907" s="6">
        <f t="array" ref="J907">INDEX('raw data'!A:A,B907+4,1)</f>
        <v>2</v>
      </c>
      <c r="K907" s="25">
        <f t="array" ref="K907">INDEX('raw data'!A:A,B907+2,1)</f>
        <v>3</v>
      </c>
      <c r="L907" s="6" t="str">
        <f t="array" ref="L907">INDEX('raw data'!A:A,B907-1,1)</f>
        <v>Agia Paraskevi</v>
      </c>
      <c r="M907" s="9">
        <f t="shared" ca="1" si="0"/>
        <v>12.166666666666666</v>
      </c>
      <c r="N907" s="6" t="str">
        <f t="shared" si="1"/>
        <v>Etolias III, Agia Paraskevi, Athens</v>
      </c>
      <c r="O907" s="6" t="str">
        <f t="array" ref="O907">INDEX('raw data'!A:A,B907+12,1)</f>
        <v>Available 05 Nov 2024</v>
      </c>
      <c r="P907" s="17">
        <v>45601</v>
      </c>
      <c r="Q907">
        <f>_xlfn.XLOOKUP(A907, locations!A:A, locations!F:F, "NULL")</f>
        <v>38.006709600000001</v>
      </c>
      <c r="R907">
        <f>_xlfn.XLOOKUP(A907, locations!A:A, locations!G:G, "Not found")</f>
        <v>23.813691500000001</v>
      </c>
    </row>
    <row r="908" spans="1:18" ht="13">
      <c r="A908" s="11" t="s">
        <v>613</v>
      </c>
      <c r="B908" s="11">
        <f>MATCH(A908,'raw data'!A:A,0)</f>
        <v>10743</v>
      </c>
      <c r="C908" s="21">
        <f t="array" ref="C908">INDEX('raw data'!A:A,B908+8,1)</f>
        <v>820</v>
      </c>
      <c r="D908" s="7" t="str">
        <f t="array" ref="D908">INDEX('raw data'!A:A,B908+11,1)</f>
        <v>excl. utilities</v>
      </c>
      <c r="E908" s="7" t="str">
        <f t="array" ref="E908">INDEX('raw data'!A:A,B908-2,1)</f>
        <v>Dikearchou Ι,</v>
      </c>
      <c r="F908" s="6" t="str">
        <f t="array" ref="F908">INDEX('raw data'!A:A,B908-1,1)</f>
        <v>Mets - Kallimarmaro</v>
      </c>
      <c r="G908" s="6" t="str">
        <f t="array" ref="G908">INDEX('raw data'!A:A,B908+6,1)</f>
        <v>50 m²</v>
      </c>
      <c r="H908" s="25">
        <f ca="1">IFERROR(__xludf.DUMMYFUNCTION("split(G916,"" "")"),50)</f>
        <v>50</v>
      </c>
      <c r="I908" s="6" t="str">
        <f ca="1">IFERROR(__xludf.DUMMYFUNCTION("""COMPUTED_VALUE"""),"m²")</f>
        <v>m²</v>
      </c>
      <c r="J908" s="6">
        <f t="array" ref="J908">INDEX('raw data'!A:A,B908+4,1)</f>
        <v>1</v>
      </c>
      <c r="K908" s="25">
        <f t="array" ref="K908">INDEX('raw data'!A:A,B908+2,1)</f>
        <v>1</v>
      </c>
      <c r="L908" s="6" t="str">
        <f t="array" ref="L908">INDEX('raw data'!A:A,B908-1,1)</f>
        <v>Mets - Kallimarmaro</v>
      </c>
      <c r="M908" s="9">
        <f t="shared" ca="1" si="0"/>
        <v>16.399999999999999</v>
      </c>
      <c r="N908" s="6" t="str">
        <f t="shared" si="1"/>
        <v>Dikearchou Ι, Mets - Kallimarmaro, Athens</v>
      </c>
      <c r="O908" s="6" t="str">
        <f t="array" ref="O908">INDEX('raw data'!A:A,B908+12,1)</f>
        <v>Available 05 Mar 2025</v>
      </c>
      <c r="P908" s="17">
        <v>45721</v>
      </c>
      <c r="Q908">
        <f>_xlfn.XLOOKUP(A908, locations!A:A, locations!F:F, "NULL")</f>
        <v>37.962244400000003</v>
      </c>
      <c r="R908">
        <f>_xlfn.XLOOKUP(A908, locations!A:A, locations!G:G, "Not found")</f>
        <v>23.7433792</v>
      </c>
    </row>
    <row r="909" spans="1:18" ht="13">
      <c r="A909" s="11" t="s">
        <v>2265</v>
      </c>
      <c r="B909" s="11">
        <f>MATCH(A909,'raw data'!A:A,0)</f>
        <v>10760</v>
      </c>
      <c r="C909" s="21">
        <f t="array" ref="C909">INDEX('raw data'!A:A,B909+8,1)</f>
        <v>1240</v>
      </c>
      <c r="D909" s="7" t="str">
        <f t="array" ref="D909">INDEX('raw data'!A:A,B909+11,1)</f>
        <v>excl. utilities</v>
      </c>
      <c r="E909" s="7" t="str">
        <f t="array" ref="E909">INDEX('raw data'!A:A,B909-2,1)</f>
        <v>Xanthippou,</v>
      </c>
      <c r="F909" s="6" t="str">
        <f t="array" ref="F909">INDEX('raw data'!A:A,B909-1,1)</f>
        <v>Kolonaki</v>
      </c>
      <c r="G909" s="6" t="str">
        <f t="array" ref="G909">INDEX('raw data'!A:A,B909+6,1)</f>
        <v>80 m²</v>
      </c>
      <c r="H909" s="25">
        <f ca="1">IFERROR(__xludf.DUMMYFUNCTION("split(G917,"" "")"),80)</f>
        <v>80</v>
      </c>
      <c r="I909" s="6" t="str">
        <f ca="1">IFERROR(__xludf.DUMMYFUNCTION("""COMPUTED_VALUE"""),"m²")</f>
        <v>m²</v>
      </c>
      <c r="J909" s="6" t="str">
        <f t="array" ref="J909">INDEX('raw data'!A:A,B909+4,1)</f>
        <v>1, 1 WC</v>
      </c>
      <c r="K909" s="25">
        <f t="array" ref="K909">INDEX('raw data'!A:A,B909+2,1)</f>
        <v>2</v>
      </c>
      <c r="L909" s="6" t="str">
        <f t="array" ref="L909">INDEX('raw data'!A:A,B909-1,1)</f>
        <v>Kolonaki</v>
      </c>
      <c r="M909" s="9">
        <f t="shared" ca="1" si="0"/>
        <v>15.5</v>
      </c>
      <c r="N909" s="6" t="str">
        <f t="shared" si="1"/>
        <v>Xanthippou, Kolonaki, Athens</v>
      </c>
      <c r="O909" s="6" t="str">
        <f t="array" ref="O909">INDEX('raw data'!A:A,B909+12,1)</f>
        <v>Available 05 Mar 2025</v>
      </c>
      <c r="P909" s="17">
        <v>45721</v>
      </c>
      <c r="Q909">
        <f>_xlfn.XLOOKUP(A909, locations!A:A, locations!F:F, "NULL")</f>
        <v>37.979057400000002</v>
      </c>
      <c r="R909">
        <f>_xlfn.XLOOKUP(A909, locations!A:A, locations!G:G, "Not found")</f>
        <v>23.7422407</v>
      </c>
    </row>
    <row r="910" spans="1:18" ht="13">
      <c r="A910" s="11" t="s">
        <v>2268</v>
      </c>
      <c r="B910" s="11">
        <f>MATCH(A910,'raw data'!A:A,0)</f>
        <v>15731</v>
      </c>
      <c r="C910" s="21">
        <f t="array" ref="C910">INDEX('raw data'!A:A,B910+8,1)</f>
        <v>980</v>
      </c>
      <c r="D910" s="7" t="str">
        <f t="array" ref="D910">INDEX('raw data'!A:A,B910+11,1)</f>
        <v>excl. utilities</v>
      </c>
      <c r="E910" s="7" t="str">
        <f t="array" ref="E910">INDEX('raw data'!A:A,B910-2,1)</f>
        <v>Agathiou,</v>
      </c>
      <c r="F910" s="6" t="str">
        <f t="array" ref="F910">INDEX('raw data'!A:A,B910-1,1)</f>
        <v>Historic Center</v>
      </c>
      <c r="G910" s="6" t="str">
        <f t="array" ref="G910">INDEX('raw data'!A:A,B910+6,1)</f>
        <v>75 m²</v>
      </c>
      <c r="H910" s="25">
        <f ca="1">IFERROR(__xludf.DUMMYFUNCTION("split(G918,"" "")"),75)</f>
        <v>75</v>
      </c>
      <c r="I910" s="6" t="str">
        <f ca="1">IFERROR(__xludf.DUMMYFUNCTION("""COMPUTED_VALUE"""),"m²")</f>
        <v>m²</v>
      </c>
      <c r="J910" s="6">
        <f t="array" ref="J910">INDEX('raw data'!A:A,B910+4,1)</f>
        <v>1</v>
      </c>
      <c r="K910" s="25">
        <f t="array" ref="K910">INDEX('raw data'!A:A,B910+2,1)</f>
        <v>2</v>
      </c>
      <c r="L910" s="6" t="str">
        <f t="array" ref="L910">INDEX('raw data'!A:A,B910-1,1)</f>
        <v>Historic Center</v>
      </c>
      <c r="M910" s="9">
        <f t="shared" ca="1" si="0"/>
        <v>13.066666666666666</v>
      </c>
      <c r="N910" s="6" t="str">
        <f t="shared" si="1"/>
        <v>Agathiou, Historic Center, Athens</v>
      </c>
      <c r="O910" s="6" t="str">
        <f t="array" ref="O910">INDEX('raw data'!A:A,B910+12,1)</f>
        <v>Available 05 Jun 2025</v>
      </c>
      <c r="P910" s="17">
        <v>45813</v>
      </c>
      <c r="Q910">
        <f>_xlfn.XLOOKUP(A910, locations!A:A, locations!F:F, "NULL")</f>
        <v>37.983809600000001</v>
      </c>
      <c r="R910">
        <f>_xlfn.XLOOKUP(A910, locations!A:A, locations!G:G, "Not found")</f>
        <v>23.727538800000001</v>
      </c>
    </row>
    <row r="911" spans="1:18" ht="13">
      <c r="A911" s="11" t="s">
        <v>2271</v>
      </c>
      <c r="B911" s="11">
        <f>MATCH(A911,'raw data'!A:A,0)</f>
        <v>15748</v>
      </c>
      <c r="C911" s="21">
        <f t="array" ref="C911">INDEX('raw data'!A:A,B911+8,1)</f>
        <v>1060</v>
      </c>
      <c r="D911" s="7" t="str">
        <f t="array" ref="D911">INDEX('raw data'!A:A,B911+11,1)</f>
        <v>excl. utilities</v>
      </c>
      <c r="E911" s="7" t="str">
        <f t="array" ref="E911">INDEX('raw data'!A:A,B911-2,1)</f>
        <v>Dimitrakopoulou I,</v>
      </c>
      <c r="F911" s="6" t="str">
        <f t="array" ref="F911">INDEX('raw data'!A:A,B911-1,1)</f>
        <v>Acropolis</v>
      </c>
      <c r="G911" s="6" t="str">
        <f t="array" ref="G911">INDEX('raw data'!A:A,B911+6,1)</f>
        <v>70 m²</v>
      </c>
      <c r="H911" s="25">
        <f ca="1">IFERROR(__xludf.DUMMYFUNCTION("split(G919,"" "")"),70)</f>
        <v>70</v>
      </c>
      <c r="I911" s="6" t="str">
        <f ca="1">IFERROR(__xludf.DUMMYFUNCTION("""COMPUTED_VALUE"""),"m²")</f>
        <v>m²</v>
      </c>
      <c r="J911" s="6">
        <f t="array" ref="J911">INDEX('raw data'!A:A,B911+4,1)</f>
        <v>1</v>
      </c>
      <c r="K911" s="25">
        <f t="array" ref="K911">INDEX('raw data'!A:A,B911+2,1)</f>
        <v>2</v>
      </c>
      <c r="L911" s="6" t="str">
        <f t="array" ref="L911">INDEX('raw data'!A:A,B911-1,1)</f>
        <v>Acropolis</v>
      </c>
      <c r="M911" s="9">
        <f t="shared" ca="1" si="0"/>
        <v>15.142857142857142</v>
      </c>
      <c r="N911" s="6" t="str">
        <f t="shared" si="1"/>
        <v>Dimitrakopoulou I, Acropolis, Athens</v>
      </c>
      <c r="O911" s="6" t="str">
        <f t="array" ref="O911">INDEX('raw data'!A:A,B911+12,1)</f>
        <v>Available 05 Jun 2025</v>
      </c>
      <c r="P911" s="17">
        <v>45813</v>
      </c>
      <c r="Q911">
        <f>_xlfn.XLOOKUP(A911, locations!A:A, locations!F:F, "NULL")</f>
        <v>37.964236499999998</v>
      </c>
      <c r="R911">
        <f>_xlfn.XLOOKUP(A911, locations!A:A, locations!G:G, "Not found")</f>
        <v>23.723939699999999</v>
      </c>
    </row>
    <row r="912" spans="1:18" ht="13">
      <c r="A912" s="11" t="s">
        <v>3941</v>
      </c>
      <c r="B912" s="11">
        <f>MATCH(A912,'raw data'!A:A,0)</f>
        <v>15765</v>
      </c>
      <c r="C912" s="21">
        <f t="array" ref="C912">INDEX('raw data'!A:A,B912+8,1)</f>
        <v>1680</v>
      </c>
      <c r="D912" s="7" t="str">
        <f t="array" ref="D912">INDEX('raw data'!A:A,B912+11,1)</f>
        <v>excl. utilities</v>
      </c>
      <c r="E912" s="7" t="str">
        <f t="array" ref="E912">INDEX('raw data'!A:A,B912-2,1)</f>
        <v>Dinokratous III,</v>
      </c>
      <c r="F912" s="6" t="str">
        <f t="array" ref="F912">INDEX('raw data'!A:A,B912-1,1)</f>
        <v>Kolonaki</v>
      </c>
      <c r="G912" s="6" t="str">
        <f t="array" ref="G912">INDEX('raw data'!A:A,B912+6,1)</f>
        <v>120 m²</v>
      </c>
      <c r="H912" s="25">
        <f ca="1">IFERROR(__xludf.DUMMYFUNCTION("split(G920,"" "")"),120)</f>
        <v>120</v>
      </c>
      <c r="I912" s="6" t="str">
        <f ca="1">IFERROR(__xludf.DUMMYFUNCTION("""COMPUTED_VALUE"""),"m²")</f>
        <v>m²</v>
      </c>
      <c r="J912" s="6" t="str">
        <f t="array" ref="J912">INDEX('raw data'!A:A,B912+4,1)</f>
        <v>1, 1 WC</v>
      </c>
      <c r="K912" s="25">
        <f t="array" ref="K912">INDEX('raw data'!A:A,B912+2,1)</f>
        <v>3</v>
      </c>
      <c r="L912" s="6" t="str">
        <f t="array" ref="L912">INDEX('raw data'!A:A,B912-1,1)</f>
        <v>Kolonaki</v>
      </c>
      <c r="M912" s="9">
        <f t="shared" ca="1" si="0"/>
        <v>14</v>
      </c>
      <c r="N912" s="6" t="str">
        <f t="shared" si="1"/>
        <v>Dinokratous III, Kolonaki, Athens</v>
      </c>
      <c r="O912" s="6" t="str">
        <f t="array" ref="O912">INDEX('raw data'!A:A,B912+12,1)</f>
        <v>Available 05 Jun 2025</v>
      </c>
      <c r="P912" s="17">
        <v>45813</v>
      </c>
      <c r="Q912">
        <f>_xlfn.XLOOKUP(A912, locations!A:A, locations!F:F, "NULL")</f>
        <v>37.980324199999998</v>
      </c>
      <c r="R912">
        <f>_xlfn.XLOOKUP(A912, locations!A:A, locations!G:G, "Not found")</f>
        <v>23.747664400000001</v>
      </c>
    </row>
    <row r="913" spans="1:18" ht="13">
      <c r="A913" s="11" t="s">
        <v>2274</v>
      </c>
      <c r="B913" s="11">
        <f>MATCH(A913,'raw data'!A:A,0)</f>
        <v>15782</v>
      </c>
      <c r="C913" s="21">
        <f t="array" ref="C913">INDEX('raw data'!A:A,B913+8,1)</f>
        <v>2100</v>
      </c>
      <c r="D913" s="7" t="str">
        <f t="array" ref="D913">INDEX('raw data'!A:A,B913+11,1)</f>
        <v>excl. utilities</v>
      </c>
      <c r="E913" s="7" t="str">
        <f t="array" ref="E913">INDEX('raw data'!A:A,B913-2,1)</f>
        <v>Spefsippou II,</v>
      </c>
      <c r="F913" s="6" t="str">
        <f t="array" ref="F913">INDEX('raw data'!A:A,B913-1,1)</f>
        <v>Kolonaki</v>
      </c>
      <c r="G913" s="6" t="str">
        <f t="array" ref="G913">INDEX('raw data'!A:A,B913+6,1)</f>
        <v>100 m²</v>
      </c>
      <c r="H913" s="25">
        <f ca="1">IFERROR(__xludf.DUMMYFUNCTION("split(G921,"" "")"),100)</f>
        <v>100</v>
      </c>
      <c r="I913" s="6" t="str">
        <f ca="1">IFERROR(__xludf.DUMMYFUNCTION("""COMPUTED_VALUE"""),"m²")</f>
        <v>m²</v>
      </c>
      <c r="J913" s="6" t="str">
        <f t="array" ref="J913">INDEX('raw data'!A:A,B913+4,1)</f>
        <v>1, 1 WC</v>
      </c>
      <c r="K913" s="25">
        <f t="array" ref="K913">INDEX('raw data'!A:A,B913+2,1)</f>
        <v>2</v>
      </c>
      <c r="L913" s="6" t="str">
        <f t="array" ref="L913">INDEX('raw data'!A:A,B913-1,1)</f>
        <v>Kolonaki</v>
      </c>
      <c r="M913" s="9">
        <f t="shared" ca="1" si="0"/>
        <v>21</v>
      </c>
      <c r="N913" s="6" t="str">
        <f t="shared" si="1"/>
        <v>Spefsippou II, Kolonaki, Athens</v>
      </c>
      <c r="O913" s="6" t="str">
        <f t="array" ref="O913">INDEX('raw data'!A:A,B913+12,1)</f>
        <v>Available 05 Jun 2025</v>
      </c>
      <c r="P913" s="17">
        <v>45813</v>
      </c>
      <c r="Q913">
        <f>_xlfn.XLOOKUP(A913, locations!A:A, locations!F:F, "NULL")</f>
        <v>37.978544800000002</v>
      </c>
      <c r="R913">
        <f>_xlfn.XLOOKUP(A913, locations!A:A, locations!G:G, "Not found")</f>
        <v>23.743474200000001</v>
      </c>
    </row>
    <row r="914" spans="1:18" ht="13">
      <c r="A914" s="11" t="s">
        <v>2277</v>
      </c>
      <c r="B914" s="11">
        <f>MATCH(A914,'raw data'!A:A,0)</f>
        <v>17469</v>
      </c>
      <c r="C914" s="21">
        <f t="array" ref="C914">INDEX('raw data'!A:A,B914+8,1)</f>
        <v>1410</v>
      </c>
      <c r="D914" s="7" t="str">
        <f t="array" ref="D914">INDEX('raw data'!A:A,B914+11,1)</f>
        <v>excl. utilities</v>
      </c>
      <c r="E914" s="7" t="str">
        <f t="array" ref="E914">INDEX('raw data'!A:A,B914-2,1)</f>
        <v>Ralli II,</v>
      </c>
      <c r="F914" s="6" t="str">
        <f t="array" ref="F914">INDEX('raw data'!A:A,B914-1,1)</f>
        <v>Agia Paraskevi</v>
      </c>
      <c r="G914" s="6" t="str">
        <f t="array" ref="G914">INDEX('raw data'!A:A,B914+6,1)</f>
        <v>116 m²</v>
      </c>
      <c r="H914" s="25">
        <f ca="1">IFERROR(__xludf.DUMMYFUNCTION("split(G922,"" "")"),116)</f>
        <v>116</v>
      </c>
      <c r="I914" s="6" t="str">
        <f ca="1">IFERROR(__xludf.DUMMYFUNCTION("""COMPUTED_VALUE"""),"m²")</f>
        <v>m²</v>
      </c>
      <c r="J914" s="6">
        <f t="array" ref="J914">INDEX('raw data'!A:A,B914+4,1)</f>
        <v>2</v>
      </c>
      <c r="K914" s="25">
        <f t="array" ref="K914">INDEX('raw data'!A:A,B914+2,1)</f>
        <v>2</v>
      </c>
      <c r="L914" s="6" t="str">
        <f t="array" ref="L914">INDEX('raw data'!A:A,B914-1,1)</f>
        <v>Agia Paraskevi</v>
      </c>
      <c r="M914" s="9">
        <f t="shared" ca="1" si="0"/>
        <v>12.155172413793103</v>
      </c>
      <c r="N914" s="6" t="str">
        <f t="shared" si="1"/>
        <v>Ralli II, Agia Paraskevi, Athens</v>
      </c>
      <c r="O914" s="6" t="str">
        <f t="array" ref="O914">INDEX('raw data'!A:A,B914+12,1)</f>
        <v>Available 05 Jul 2025</v>
      </c>
      <c r="P914" s="17">
        <v>45843</v>
      </c>
      <c r="Q914">
        <f>_xlfn.XLOOKUP(A914, locations!A:A, locations!F:F, "NULL")</f>
        <v>38.006440400000002</v>
      </c>
      <c r="R914">
        <f>_xlfn.XLOOKUP(A914, locations!A:A, locations!G:G, "Not found")</f>
        <v>23.830677399999999</v>
      </c>
    </row>
    <row r="915" spans="1:18" ht="13">
      <c r="A915" s="11" t="s">
        <v>2280</v>
      </c>
      <c r="B915" s="11">
        <f>MATCH(A915,'raw data'!A:A,0)</f>
        <v>6581</v>
      </c>
      <c r="C915" s="21">
        <f t="array" ref="C915">INDEX('raw data'!A:A,B915+8,1)</f>
        <v>980</v>
      </c>
      <c r="D915" s="7" t="str">
        <f t="array" ref="D915">INDEX('raw data'!A:A,B915+11,1)</f>
        <v>excl. utilities</v>
      </c>
      <c r="E915" s="7" t="str">
        <f t="array" ref="E915">INDEX('raw data'!A:A,B915-2,1)</f>
        <v>Komotinis,</v>
      </c>
      <c r="F915" s="6" t="str">
        <f t="array" ref="F915">INDEX('raw data'!A:A,B915-1,1)</f>
        <v>Ampelokipoi</v>
      </c>
      <c r="G915" s="6" t="str">
        <f t="array" ref="G915">INDEX('raw data'!A:A,B915+6,1)</f>
        <v>75 m²</v>
      </c>
      <c r="H915" s="25">
        <f ca="1">IFERROR(__xludf.DUMMYFUNCTION("split(G923,"" "")"),75)</f>
        <v>75</v>
      </c>
      <c r="I915" s="6" t="str">
        <f ca="1">IFERROR(__xludf.DUMMYFUNCTION("""COMPUTED_VALUE"""),"m²")</f>
        <v>m²</v>
      </c>
      <c r="J915" s="6">
        <f t="array" ref="J915">INDEX('raw data'!A:A,B915+4,1)</f>
        <v>1</v>
      </c>
      <c r="K915" s="25">
        <f t="array" ref="K915">INDEX('raw data'!A:A,B915+2,1)</f>
        <v>2</v>
      </c>
      <c r="L915" s="6" t="str">
        <f t="array" ref="L915">INDEX('raw data'!A:A,B915-1,1)</f>
        <v>Ampelokipoi</v>
      </c>
      <c r="M915" s="9">
        <f t="shared" ca="1" si="0"/>
        <v>13.066666666666666</v>
      </c>
      <c r="N915" s="6" t="str">
        <f t="shared" si="1"/>
        <v>Komotinis, Ampelokipoi, Athens</v>
      </c>
      <c r="O915" s="6" t="str">
        <f t="array" ref="O915">INDEX('raw data'!A:A,B915+12,1)</f>
        <v>Available 05 Jan 2025</v>
      </c>
      <c r="P915" s="17">
        <v>45662</v>
      </c>
      <c r="Q915">
        <f>_xlfn.XLOOKUP(A915, locations!A:A, locations!F:F, "NULL")</f>
        <v>37.987639399999999</v>
      </c>
      <c r="R915">
        <f>_xlfn.XLOOKUP(A915, locations!A:A, locations!G:G, "Not found")</f>
        <v>23.765338700000001</v>
      </c>
    </row>
    <row r="916" spans="1:18" ht="13">
      <c r="A916" s="11" t="s">
        <v>2283</v>
      </c>
      <c r="B916" s="11">
        <f>MATCH(A916,'raw data'!A:A,0)</f>
        <v>6598</v>
      </c>
      <c r="C916" s="21">
        <f t="array" ref="C916">INDEX('raw data'!A:A,B916+8,1)</f>
        <v>1060</v>
      </c>
      <c r="D916" s="7" t="str">
        <f t="array" ref="D916">INDEX('raw data'!A:A,B916+11,1)</f>
        <v>excl. utilities</v>
      </c>
      <c r="E916" s="7" t="str">
        <f t="array" ref="E916">INDEX('raw data'!A:A,B916-2,1)</f>
        <v>Irakleous IV,</v>
      </c>
      <c r="F916" s="6" t="str">
        <f t="array" ref="F916">INDEX('raw data'!A:A,B916-1,1)</f>
        <v>Stavros Niarchos Park Area</v>
      </c>
      <c r="G916" s="6" t="str">
        <f t="array" ref="G916">INDEX('raw data'!A:A,B916+6,1)</f>
        <v>85 m²</v>
      </c>
      <c r="H916" s="25">
        <f ca="1">IFERROR(__xludf.DUMMYFUNCTION("split(G924,"" "")"),85)</f>
        <v>85</v>
      </c>
      <c r="I916" s="6" t="str">
        <f ca="1">IFERROR(__xludf.DUMMYFUNCTION("""COMPUTED_VALUE"""),"m²")</f>
        <v>m²</v>
      </c>
      <c r="J916" s="6">
        <f t="array" ref="J916">INDEX('raw data'!A:A,B916+4,1)</f>
        <v>2</v>
      </c>
      <c r="K916" s="25">
        <f t="array" ref="K916">INDEX('raw data'!A:A,B916+2,1)</f>
        <v>2</v>
      </c>
      <c r="L916" s="6" t="str">
        <f t="array" ref="L916">INDEX('raw data'!A:A,B916-1,1)</f>
        <v>Stavros Niarchos Park Area</v>
      </c>
      <c r="M916" s="9">
        <f t="shared" ca="1" si="0"/>
        <v>12.470588235294118</v>
      </c>
      <c r="N916" s="6" t="str">
        <f t="shared" si="1"/>
        <v>Irakleous IV, Stavros Niarchos Park Area, Athens</v>
      </c>
      <c r="O916" s="6" t="str">
        <f t="array" ref="O916">INDEX('raw data'!A:A,B916+12,1)</f>
        <v>Available 05 Jan 2025</v>
      </c>
      <c r="P916" s="17">
        <v>45662</v>
      </c>
      <c r="Q916">
        <f>_xlfn.XLOOKUP(A916, locations!A:A, locations!F:F, "NULL")</f>
        <v>37.942198900000001</v>
      </c>
      <c r="R916">
        <f>_xlfn.XLOOKUP(A916, locations!A:A, locations!G:G, "Not found")</f>
        <v>23.6934583</v>
      </c>
    </row>
    <row r="917" spans="1:18" ht="13">
      <c r="A917" s="11" t="s">
        <v>3944</v>
      </c>
      <c r="B917" s="11">
        <f>MATCH(A917,'raw data'!A:A,0)</f>
        <v>6615</v>
      </c>
      <c r="C917" s="21">
        <f t="array" ref="C917">INDEX('raw data'!A:A,B917+8,1)</f>
        <v>1300</v>
      </c>
      <c r="D917" s="7" t="str">
        <f t="array" ref="D917">INDEX('raw data'!A:A,B917+11,1)</f>
        <v>excl. utilities</v>
      </c>
      <c r="E917" s="7" t="str">
        <f t="array" ref="E917">INDEX('raw data'!A:A,B917-2,1)</f>
        <v>Kourtesi,</v>
      </c>
      <c r="F917" s="6" t="str">
        <f t="array" ref="F917">INDEX('raw data'!A:A,B917-1,1)</f>
        <v>Chalandri</v>
      </c>
      <c r="G917" s="6" t="str">
        <f t="array" ref="G917">INDEX('raw data'!A:A,B917+6,1)</f>
        <v>115 m²</v>
      </c>
      <c r="H917" s="25">
        <f ca="1">IFERROR(__xludf.DUMMYFUNCTION("split(G925,"" "")"),115)</f>
        <v>115</v>
      </c>
      <c r="I917" s="6" t="str">
        <f ca="1">IFERROR(__xludf.DUMMYFUNCTION("""COMPUTED_VALUE"""),"m²")</f>
        <v>m²</v>
      </c>
      <c r="J917" s="6" t="str">
        <f t="array" ref="J917">INDEX('raw data'!A:A,B917+4,1)</f>
        <v>1, 1 WC</v>
      </c>
      <c r="K917" s="25">
        <f t="array" ref="K917">INDEX('raw data'!A:A,B917+2,1)</f>
        <v>3</v>
      </c>
      <c r="L917" s="6" t="str">
        <f t="array" ref="L917">INDEX('raw data'!A:A,B917-1,1)</f>
        <v>Chalandri</v>
      </c>
      <c r="M917" s="9">
        <f t="shared" ca="1" si="0"/>
        <v>11.304347826086957</v>
      </c>
      <c r="N917" s="6" t="str">
        <f t="shared" si="1"/>
        <v>Kourtesi, Chalandri, Athens</v>
      </c>
      <c r="O917" s="6" t="str">
        <f t="array" ref="O917">INDEX('raw data'!A:A,B917+12,1)</f>
        <v>Available 05 Jan 2025</v>
      </c>
      <c r="P917" s="17">
        <v>45662</v>
      </c>
      <c r="Q917">
        <f>_xlfn.XLOOKUP(A917, locations!A:A, locations!F:F, "NULL")</f>
        <v>38.021421400000001</v>
      </c>
      <c r="R917">
        <f>_xlfn.XLOOKUP(A917, locations!A:A, locations!G:G, "Not found")</f>
        <v>23.798767900000001</v>
      </c>
    </row>
    <row r="918" spans="1:18" ht="13">
      <c r="A918" s="11" t="s">
        <v>3947</v>
      </c>
      <c r="B918" s="11">
        <f>MATCH(A918,'raw data'!A:A,0)</f>
        <v>6632</v>
      </c>
      <c r="C918" s="21">
        <f t="array" ref="C918">INDEX('raw data'!A:A,B918+8,1)</f>
        <v>1770</v>
      </c>
      <c r="D918" s="7" t="str">
        <f t="array" ref="D918">INDEX('raw data'!A:A,B918+11,1)</f>
        <v>excl. utilities</v>
      </c>
      <c r="E918" s="7" t="str">
        <f t="array" ref="E918">INDEX('raw data'!A:A,B918-2,1)</f>
        <v>Kokkinara,</v>
      </c>
      <c r="F918" s="6" t="str">
        <f t="array" ref="F918">INDEX('raw data'!A:A,B918-1,1)</f>
        <v>Politeia</v>
      </c>
      <c r="G918" s="6" t="str">
        <f t="array" ref="G918">INDEX('raw data'!A:A,B918+6,1)</f>
        <v>180 m²</v>
      </c>
      <c r="H918" s="25">
        <f ca="1">IFERROR(__xludf.DUMMYFUNCTION("split(G926,"" "")"),180)</f>
        <v>180</v>
      </c>
      <c r="I918" s="6" t="str">
        <f ca="1">IFERROR(__xludf.DUMMYFUNCTION("""COMPUTED_VALUE"""),"m²")</f>
        <v>m²</v>
      </c>
      <c r="J918" s="6" t="str">
        <f t="array" ref="J918">INDEX('raw data'!A:A,B918+4,1)</f>
        <v>2, 1 WC</v>
      </c>
      <c r="K918" s="25">
        <f t="array" ref="K918">INDEX('raw data'!A:A,B918+2,1)</f>
        <v>3</v>
      </c>
      <c r="L918" s="6" t="str">
        <f t="array" ref="L918">INDEX('raw data'!A:A,B918-1,1)</f>
        <v>Politeia</v>
      </c>
      <c r="M918" s="9">
        <f t="shared" ca="1" si="0"/>
        <v>9.8333333333333339</v>
      </c>
      <c r="N918" s="6" t="str">
        <f t="shared" si="1"/>
        <v>Kokkinara, Politeia, Athens</v>
      </c>
      <c r="O918" s="6" t="str">
        <f t="array" ref="O918">INDEX('raw data'!A:A,B918+12,1)</f>
        <v>Available 05 Jan 2025</v>
      </c>
      <c r="P918" s="17">
        <v>45662</v>
      </c>
      <c r="Q918">
        <f>_xlfn.XLOOKUP(A918, locations!A:A, locations!F:F, "NULL")</f>
        <v>37.983809600000001</v>
      </c>
      <c r="R918">
        <f>_xlfn.XLOOKUP(A918, locations!A:A, locations!G:G, "Not found")</f>
        <v>23.727538800000001</v>
      </c>
    </row>
    <row r="919" spans="1:18" ht="13">
      <c r="A919" s="11" t="s">
        <v>2286</v>
      </c>
      <c r="B919" s="11">
        <f>MATCH(A919,'raw data'!A:A,0)</f>
        <v>6649</v>
      </c>
      <c r="C919" s="21">
        <f t="array" ref="C919">INDEX('raw data'!A:A,B919+8,1)</f>
        <v>1770</v>
      </c>
      <c r="D919" s="7" t="str">
        <f t="array" ref="D919">INDEX('raw data'!A:A,B919+11,1)</f>
        <v>excl. utilities</v>
      </c>
      <c r="E919" s="7" t="str">
        <f t="array" ref="E919">INDEX('raw data'!A:A,B919-2,1)</f>
        <v>Tsocha Ι,</v>
      </c>
      <c r="F919" s="6" t="str">
        <f t="array" ref="F919">INDEX('raw data'!A:A,B919-1,1)</f>
        <v>Ampelokipoi</v>
      </c>
      <c r="G919" s="6" t="str">
        <f t="array" ref="G919">INDEX('raw data'!A:A,B919+6,1)</f>
        <v>160 m²</v>
      </c>
      <c r="H919" s="25">
        <f ca="1">IFERROR(__xludf.DUMMYFUNCTION("split(G927,"" "")"),160)</f>
        <v>160</v>
      </c>
      <c r="I919" s="6" t="str">
        <f ca="1">IFERROR(__xludf.DUMMYFUNCTION("""COMPUTED_VALUE"""),"m²")</f>
        <v>m²</v>
      </c>
      <c r="J919" s="6" t="str">
        <f t="array" ref="J919">INDEX('raw data'!A:A,B919+4,1)</f>
        <v>2, 1 WC</v>
      </c>
      <c r="K919" s="25">
        <f t="array" ref="K919">INDEX('raw data'!A:A,B919+2,1)</f>
        <v>2</v>
      </c>
      <c r="L919" s="6" t="str">
        <f t="array" ref="L919">INDEX('raw data'!A:A,B919-1,1)</f>
        <v>Ampelokipoi</v>
      </c>
      <c r="M919" s="9">
        <f t="shared" ca="1" si="0"/>
        <v>11.0625</v>
      </c>
      <c r="N919" s="6" t="str">
        <f t="shared" si="1"/>
        <v>Tsocha Ι, Ampelokipoi, Athens</v>
      </c>
      <c r="O919" s="6" t="str">
        <f t="array" ref="O919">INDEX('raw data'!A:A,B919+12,1)</f>
        <v>Available 05 Jan 2025</v>
      </c>
      <c r="P919" s="17">
        <v>45662</v>
      </c>
      <c r="Q919">
        <f>_xlfn.XLOOKUP(A919, locations!A:A, locations!F:F, "NULL")</f>
        <v>37.985812600000003</v>
      </c>
      <c r="R919">
        <f>_xlfn.XLOOKUP(A919, locations!A:A, locations!G:G, "Not found")</f>
        <v>23.756542</v>
      </c>
    </row>
    <row r="920" spans="1:18" ht="13">
      <c r="A920" s="11" t="s">
        <v>4639</v>
      </c>
      <c r="B920" s="11">
        <f>MATCH(A920,'raw data'!A:A,0)</f>
        <v>6666</v>
      </c>
      <c r="C920" s="21">
        <f t="array" ref="C920">INDEX('raw data'!A:A,B920+8,1)</f>
        <v>2950</v>
      </c>
      <c r="D920" s="7" t="str">
        <f t="array" ref="D920">INDEX('raw data'!A:A,B920+11,1)</f>
        <v>excl. utilities</v>
      </c>
      <c r="E920" s="7" t="str">
        <f t="array" ref="E920">INDEX('raw data'!A:A,B920-2,1)</f>
        <v>Irodotou II,</v>
      </c>
      <c r="F920" s="6" t="str">
        <f t="array" ref="F920">INDEX('raw data'!A:A,B920-1,1)</f>
        <v>Kolonaki</v>
      </c>
      <c r="G920" s="6" t="str">
        <f t="array" ref="G920">INDEX('raw data'!A:A,B920+6,1)</f>
        <v>200 m²</v>
      </c>
      <c r="H920" s="25">
        <f ca="1">IFERROR(__xludf.DUMMYFUNCTION("split(G928,"" "")"),200)</f>
        <v>200</v>
      </c>
      <c r="I920" s="6" t="str">
        <f ca="1">IFERROR(__xludf.DUMMYFUNCTION("""COMPUTED_VALUE"""),"m²")</f>
        <v>m²</v>
      </c>
      <c r="J920" s="6" t="str">
        <f t="array" ref="J920">INDEX('raw data'!A:A,B920+4,1)</f>
        <v>2, 1 WC</v>
      </c>
      <c r="K920" s="25">
        <f t="array" ref="K920">INDEX('raw data'!A:A,B920+2,1)</f>
        <v>4</v>
      </c>
      <c r="L920" s="6" t="str">
        <f t="array" ref="L920">INDEX('raw data'!A:A,B920-1,1)</f>
        <v>Kolonaki</v>
      </c>
      <c r="M920" s="9">
        <f t="shared" ca="1" si="0"/>
        <v>14.75</v>
      </c>
      <c r="N920" s="6" t="str">
        <f t="shared" si="1"/>
        <v>Irodotou II, Kolonaki, Athens</v>
      </c>
      <c r="O920" s="6" t="str">
        <f t="array" ref="O920">INDEX('raw data'!A:A,B920+12,1)</f>
        <v>Available 05 Jan 2025</v>
      </c>
      <c r="P920" s="17">
        <v>45662</v>
      </c>
      <c r="Q920">
        <f>_xlfn.XLOOKUP(A920, locations!A:A, locations!F:F, "NULL")</f>
        <v>37.976786799999999</v>
      </c>
      <c r="R920">
        <f>_xlfn.XLOOKUP(A920, locations!A:A, locations!G:G, "Not found")</f>
        <v>23.742559199999999</v>
      </c>
    </row>
    <row r="921" spans="1:18" ht="13">
      <c r="A921" s="11" t="s">
        <v>3950</v>
      </c>
      <c r="B921" s="11">
        <f>MATCH(A921,'raw data'!A:A,0)</f>
        <v>9144</v>
      </c>
      <c r="C921" s="21">
        <f t="array" ref="C921">INDEX('raw data'!A:A,B921+8,1)</f>
        <v>1230</v>
      </c>
      <c r="D921" s="7" t="str">
        <f t="array" ref="D921">INDEX('raw data'!A:A,B921+11,1)</f>
        <v>excl. utilities</v>
      </c>
      <c r="E921" s="7" t="str">
        <f t="array" ref="E921">INDEX('raw data'!A:A,B921-2,1)</f>
        <v>Mistra,</v>
      </c>
      <c r="F921" s="6" t="str">
        <f t="array" ref="F921">INDEX('raw data'!A:A,B921-1,1)</f>
        <v>Marousi</v>
      </c>
      <c r="G921" s="6" t="str">
        <f t="array" ref="G921">INDEX('raw data'!A:A,B921+6,1)</f>
        <v>100 m²</v>
      </c>
      <c r="H921" s="25">
        <f ca="1">IFERROR(__xludf.DUMMYFUNCTION("split(G929,"" "")"),100)</f>
        <v>100</v>
      </c>
      <c r="I921" s="6" t="str">
        <f ca="1">IFERROR(__xludf.DUMMYFUNCTION("""COMPUTED_VALUE"""),"m²")</f>
        <v>m²</v>
      </c>
      <c r="J921" s="6" t="str">
        <f t="array" ref="J921">INDEX('raw data'!A:A,B921+4,1)</f>
        <v>1, 1 WC</v>
      </c>
      <c r="K921" s="25">
        <f t="array" ref="K921">INDEX('raw data'!A:A,B921+2,1)</f>
        <v>3</v>
      </c>
      <c r="L921" s="6" t="str">
        <f t="array" ref="L921">INDEX('raw data'!A:A,B921-1,1)</f>
        <v>Marousi</v>
      </c>
      <c r="M921" s="9">
        <f t="shared" ca="1" si="0"/>
        <v>12.3</v>
      </c>
      <c r="N921" s="6" t="str">
        <f t="shared" si="1"/>
        <v>Mistra, Marousi, Athens</v>
      </c>
      <c r="O921" s="6" t="str">
        <f t="array" ref="O921">INDEX('raw data'!A:A,B921+12,1)</f>
        <v>Available 05 Feb 2025</v>
      </c>
      <c r="P921" s="17">
        <v>45693</v>
      </c>
      <c r="Q921">
        <f>_xlfn.XLOOKUP(A921, locations!A:A, locations!F:F, "NULL")</f>
        <v>38.046310099999999</v>
      </c>
      <c r="R921">
        <f>_xlfn.XLOOKUP(A921, locations!A:A, locations!G:G, "Not found")</f>
        <v>23.8074163</v>
      </c>
    </row>
    <row r="922" spans="1:18" ht="13">
      <c r="A922" s="11" t="s">
        <v>616</v>
      </c>
      <c r="B922" s="11">
        <f>MATCH(A922,'raw data'!A:A,0)</f>
        <v>3539</v>
      </c>
      <c r="C922" s="21">
        <f t="array" ref="C922">INDEX('raw data'!A:A,B922+8,1)</f>
        <v>910</v>
      </c>
      <c r="D922" s="7" t="str">
        <f t="array" ref="D922">INDEX('raw data'!A:A,B922+11,1)</f>
        <v>excl. utilities</v>
      </c>
      <c r="E922" s="7" t="str">
        <f t="array" ref="E922">INDEX('raw data'!A:A,B922-2,1)</f>
        <v>Falirou,</v>
      </c>
      <c r="F922" s="6" t="str">
        <f t="array" ref="F922">INDEX('raw data'!A:A,B922-1,1)</f>
        <v>Acropolis</v>
      </c>
      <c r="G922" s="6" t="str">
        <f t="array" ref="G922">INDEX('raw data'!A:A,B922+6,1)</f>
        <v>52 m²</v>
      </c>
      <c r="H922" s="25">
        <f ca="1">IFERROR(__xludf.DUMMYFUNCTION("split(G930,"" "")"),52)</f>
        <v>52</v>
      </c>
      <c r="I922" s="6" t="str">
        <f ca="1">IFERROR(__xludf.DUMMYFUNCTION("""COMPUTED_VALUE"""),"m²")</f>
        <v>m²</v>
      </c>
      <c r="J922" s="6">
        <f t="array" ref="J922">INDEX('raw data'!A:A,B922+4,1)</f>
        <v>1</v>
      </c>
      <c r="K922" s="25">
        <f t="array" ref="K922">INDEX('raw data'!A:A,B922+2,1)</f>
        <v>1</v>
      </c>
      <c r="L922" s="6" t="str">
        <f t="array" ref="L922">INDEX('raw data'!A:A,B922-1,1)</f>
        <v>Acropolis</v>
      </c>
      <c r="M922" s="9">
        <f t="shared" ca="1" si="0"/>
        <v>17.5</v>
      </c>
      <c r="N922" s="6" t="str">
        <f t="shared" si="1"/>
        <v>Falirou, Acropolis, Athens</v>
      </c>
      <c r="O922" s="6" t="str">
        <f t="array" ref="O922">INDEX('raw data'!A:A,B922+12,1)</f>
        <v>Available 05 Dec 2024</v>
      </c>
      <c r="P922" s="17">
        <v>45631</v>
      </c>
      <c r="Q922">
        <f>_xlfn.XLOOKUP(A922, locations!A:A, locations!F:F, "NULL")</f>
        <v>37.964667800000001</v>
      </c>
      <c r="R922">
        <f>_xlfn.XLOOKUP(A922, locations!A:A, locations!G:G, "Not found")</f>
        <v>23.725762899999999</v>
      </c>
    </row>
    <row r="923" spans="1:18" ht="13">
      <c r="A923" s="11" t="s">
        <v>2289</v>
      </c>
      <c r="B923" s="11">
        <f>MATCH(A923,'raw data'!A:A,0)</f>
        <v>3556</v>
      </c>
      <c r="C923" s="21">
        <f t="array" ref="C923">INDEX('raw data'!A:A,B923+8,1)</f>
        <v>1440</v>
      </c>
      <c r="D923" s="7" t="str">
        <f t="array" ref="D923">INDEX('raw data'!A:A,B923+11,1)</f>
        <v>excl. utilities</v>
      </c>
      <c r="E923" s="7" t="str">
        <f t="array" ref="E923">INDEX('raw data'!A:A,B923-2,1)</f>
        <v>Aspasias Kapsala I,</v>
      </c>
      <c r="F923" s="6" t="str">
        <f t="array" ref="F923">INDEX('raw data'!A:A,B923-1,1)</f>
        <v>Marousi</v>
      </c>
      <c r="G923" s="6" t="str">
        <f t="array" ref="G923">INDEX('raw data'!A:A,B923+6,1)</f>
        <v>80 m²</v>
      </c>
      <c r="H923" s="25">
        <f ca="1">IFERROR(__xludf.DUMMYFUNCTION("split(G931,"" "")"),80)</f>
        <v>80</v>
      </c>
      <c r="I923" s="6" t="str">
        <f ca="1">IFERROR(__xludf.DUMMYFUNCTION("""COMPUTED_VALUE"""),"m²")</f>
        <v>m²</v>
      </c>
      <c r="J923" s="6" t="str">
        <f t="array" ref="J923">INDEX('raw data'!A:A,B923+4,1)</f>
        <v>1, 1 WC</v>
      </c>
      <c r="K923" s="25">
        <f t="array" ref="K923">INDEX('raw data'!A:A,B923+2,1)</f>
        <v>2</v>
      </c>
      <c r="L923" s="6" t="str">
        <f t="array" ref="L923">INDEX('raw data'!A:A,B923-1,1)</f>
        <v>Marousi</v>
      </c>
      <c r="M923" s="9">
        <f t="shared" ca="1" si="0"/>
        <v>18</v>
      </c>
      <c r="N923" s="6" t="str">
        <f t="shared" si="1"/>
        <v>Aspasias Kapsala I, Marousi, Athens</v>
      </c>
      <c r="O923" s="6" t="str">
        <f t="array" ref="O923">INDEX('raw data'!A:A,B923+12,1)</f>
        <v>Available 05 Dec 2024</v>
      </c>
      <c r="P923" s="17">
        <v>45631</v>
      </c>
      <c r="Q923">
        <f>_xlfn.XLOOKUP(A923, locations!A:A, locations!F:F, "NULL")</f>
        <v>38.037163399999997</v>
      </c>
      <c r="R923">
        <f>_xlfn.XLOOKUP(A923, locations!A:A, locations!G:G, "Not found")</f>
        <v>23.814632499999998</v>
      </c>
    </row>
    <row r="924" spans="1:18" ht="13">
      <c r="A924" s="11" t="s">
        <v>619</v>
      </c>
      <c r="B924" s="11">
        <f>MATCH(A924,'raw data'!A:A,0)</f>
        <v>18769</v>
      </c>
      <c r="C924" s="21">
        <f t="array" ref="C924">INDEX('raw data'!A:A,B924+8,1)</f>
        <v>1060</v>
      </c>
      <c r="D924" s="7" t="str">
        <f t="array" ref="D924">INDEX('raw data'!A:A,B924+11,1)</f>
        <v>excl. utilities</v>
      </c>
      <c r="E924" s="7" t="str">
        <f t="array" ref="E924">INDEX('raw data'!A:A,B924-2,1)</f>
        <v>Lochagou Chronopoulou,</v>
      </c>
      <c r="F924" s="6" t="str">
        <f t="array" ref="F924">INDEX('raw data'!A:A,B924-1,1)</f>
        <v>Alimos</v>
      </c>
      <c r="G924" s="6" t="str">
        <f t="array" ref="G924">INDEX('raw data'!A:A,B924+6,1)</f>
        <v>60 m²</v>
      </c>
      <c r="H924" s="25">
        <f ca="1">IFERROR(__xludf.DUMMYFUNCTION("split(G932,"" "")"),60)</f>
        <v>60</v>
      </c>
      <c r="I924" s="6" t="str">
        <f ca="1">IFERROR(__xludf.DUMMYFUNCTION("""COMPUTED_VALUE"""),"m²")</f>
        <v>m²</v>
      </c>
      <c r="J924" s="6">
        <f t="array" ref="J924">INDEX('raw data'!A:A,B924+4,1)</f>
        <v>1</v>
      </c>
      <c r="K924" s="25">
        <f t="array" ref="K924">INDEX('raw data'!A:A,B924+2,1)</f>
        <v>1</v>
      </c>
      <c r="L924" s="6" t="str">
        <f t="array" ref="L924">INDEX('raw data'!A:A,B924-1,1)</f>
        <v>Alimos</v>
      </c>
      <c r="M924" s="9">
        <f t="shared" ca="1" si="0"/>
        <v>17.666666666666668</v>
      </c>
      <c r="N924" s="6" t="str">
        <f t="shared" si="1"/>
        <v>Lochagou Chronopoulou, Alimos, Athens</v>
      </c>
      <c r="O924" s="6" t="str">
        <f t="array" ref="O924">INDEX('raw data'!A:A,B924+12,1)</f>
        <v>Available 05 Aug 2025</v>
      </c>
      <c r="P924" s="17">
        <v>45874</v>
      </c>
      <c r="Q924">
        <f>_xlfn.XLOOKUP(A924, locations!A:A, locations!F:F, "NULL")</f>
        <v>37.919227399999997</v>
      </c>
      <c r="R924">
        <f>_xlfn.XLOOKUP(A924, locations!A:A, locations!G:G, "Not found")</f>
        <v>23.704055400000001</v>
      </c>
    </row>
    <row r="925" spans="1:18" ht="13">
      <c r="A925" s="11" t="s">
        <v>2292</v>
      </c>
      <c r="B925" s="11">
        <f>MATCH(A925,'raw data'!A:A,0)</f>
        <v>18786</v>
      </c>
      <c r="C925" s="21">
        <f t="array" ref="C925">INDEX('raw data'!A:A,B925+8,1)</f>
        <v>1150</v>
      </c>
      <c r="D925" s="7" t="str">
        <f t="array" ref="D925">INDEX('raw data'!A:A,B925+11,1)</f>
        <v>excl. utilities</v>
      </c>
      <c r="E925" s="7" t="str">
        <f t="array" ref="E925">INDEX('raw data'!A:A,B925-2,1)</f>
        <v>Aminandrou,</v>
      </c>
      <c r="F925" s="6" t="str">
        <f t="array" ref="F925">INDEX('raw data'!A:A,B925-1,1)</f>
        <v>Koukaki</v>
      </c>
      <c r="G925" s="6" t="str">
        <f t="array" ref="G925">INDEX('raw data'!A:A,B925+6,1)</f>
        <v>86 m²</v>
      </c>
      <c r="H925" s="25">
        <f ca="1">IFERROR(__xludf.DUMMYFUNCTION("split(G933,"" "")"),86)</f>
        <v>86</v>
      </c>
      <c r="I925" s="6" t="str">
        <f ca="1">IFERROR(__xludf.DUMMYFUNCTION("""COMPUTED_VALUE"""),"m²")</f>
        <v>m²</v>
      </c>
      <c r="J925" s="6">
        <f t="array" ref="J925">INDEX('raw data'!A:A,B925+4,1)</f>
        <v>1</v>
      </c>
      <c r="K925" s="25">
        <f t="array" ref="K925">INDEX('raw data'!A:A,B925+2,1)</f>
        <v>2</v>
      </c>
      <c r="L925" s="6" t="str">
        <f t="array" ref="L925">INDEX('raw data'!A:A,B925-1,1)</f>
        <v>Koukaki</v>
      </c>
      <c r="M925" s="9">
        <f t="shared" ca="1" si="0"/>
        <v>13.372093023255815</v>
      </c>
      <c r="N925" s="6" t="str">
        <f t="shared" si="1"/>
        <v>Aminandrou, Koukaki, Athens</v>
      </c>
      <c r="O925" s="6" t="str">
        <f t="array" ref="O925">INDEX('raw data'!A:A,B925+12,1)</f>
        <v>Available 05 Aug 2025</v>
      </c>
      <c r="P925" s="17">
        <v>45874</v>
      </c>
      <c r="Q925">
        <f>_xlfn.XLOOKUP(A925, locations!A:A, locations!F:F, "NULL")</f>
        <v>37.963777800000003</v>
      </c>
      <c r="R925">
        <f>_xlfn.XLOOKUP(A925, locations!A:A, locations!G:G, "Not found")</f>
        <v>23.719142099999999</v>
      </c>
    </row>
    <row r="926" spans="1:18" ht="13">
      <c r="A926" s="11" t="s">
        <v>2295</v>
      </c>
      <c r="B926" s="11">
        <f>MATCH(A926,'raw data'!A:A,0)</f>
        <v>18803</v>
      </c>
      <c r="C926" s="21">
        <f t="array" ref="C926">INDEX('raw data'!A:A,B926+8,1)</f>
        <v>1380</v>
      </c>
      <c r="D926" s="7" t="str">
        <f t="array" ref="D926">INDEX('raw data'!A:A,B926+11,1)</f>
        <v>excl. utilities</v>
      </c>
      <c r="E926" s="7" t="str">
        <f t="array" ref="E926">INDEX('raw data'!A:A,B926-2,1)</f>
        <v>Afroditis I,</v>
      </c>
      <c r="F926" s="6" t="str">
        <f t="array" ref="F926">INDEX('raw data'!A:A,B926-1,1)</f>
        <v>Palaio Faliro</v>
      </c>
      <c r="G926" s="6" t="str">
        <f t="array" ref="G926">INDEX('raw data'!A:A,B926+6,1)</f>
        <v>95 m²</v>
      </c>
      <c r="H926" s="25">
        <f ca="1">IFERROR(__xludf.DUMMYFUNCTION("split(G934,"" "")"),95)</f>
        <v>95</v>
      </c>
      <c r="I926" s="6" t="str">
        <f ca="1">IFERROR(__xludf.DUMMYFUNCTION("""COMPUTED_VALUE"""),"m²")</f>
        <v>m²</v>
      </c>
      <c r="J926" s="6">
        <f t="array" ref="J926">INDEX('raw data'!A:A,B926+4,1)</f>
        <v>2</v>
      </c>
      <c r="K926" s="25">
        <f t="array" ref="K926">INDEX('raw data'!A:A,B926+2,1)</f>
        <v>2</v>
      </c>
      <c r="L926" s="6" t="str">
        <f t="array" ref="L926">INDEX('raw data'!A:A,B926-1,1)</f>
        <v>Palaio Faliro</v>
      </c>
      <c r="M926" s="9">
        <f t="shared" ca="1" si="0"/>
        <v>14.526315789473685</v>
      </c>
      <c r="N926" s="6" t="str">
        <f t="shared" si="1"/>
        <v>Afroditis I, Palaio Faliro, Athens</v>
      </c>
      <c r="O926" s="6" t="str">
        <f t="array" ref="O926">INDEX('raw data'!A:A,B926+12,1)</f>
        <v>Available 05 Aug 2025</v>
      </c>
      <c r="P926" s="17">
        <v>45874</v>
      </c>
      <c r="Q926">
        <f>_xlfn.XLOOKUP(A926, locations!A:A, locations!F:F, "NULL")</f>
        <v>37.927036200000003</v>
      </c>
      <c r="R926">
        <f>_xlfn.XLOOKUP(A926, locations!A:A, locations!G:G, "Not found")</f>
        <v>23.6964407</v>
      </c>
    </row>
    <row r="927" spans="1:18" ht="13">
      <c r="A927" s="11" t="s">
        <v>2298</v>
      </c>
      <c r="B927" s="11">
        <f>MATCH(A927,'raw data'!A:A,0)</f>
        <v>18820</v>
      </c>
      <c r="C927" s="21">
        <f t="array" ref="C927">INDEX('raw data'!A:A,B927+8,1)</f>
        <v>1520</v>
      </c>
      <c r="D927" s="7" t="str">
        <f t="array" ref="D927">INDEX('raw data'!A:A,B927+11,1)</f>
        <v>excl. utilities</v>
      </c>
      <c r="E927" s="7" t="str">
        <f t="array" ref="E927">INDEX('raw data'!A:A,B927-2,1)</f>
        <v>Eratous II,</v>
      </c>
      <c r="F927" s="6" t="str">
        <f t="array" ref="F927">INDEX('raw data'!A:A,B927-1,1)</f>
        <v>Marousi</v>
      </c>
      <c r="G927" s="6" t="str">
        <f t="array" ref="G927">INDEX('raw data'!A:A,B927+6,1)</f>
        <v>80 m²</v>
      </c>
      <c r="H927" s="25">
        <f ca="1">IFERROR(__xludf.DUMMYFUNCTION("split(G935,"" "")"),80)</f>
        <v>80</v>
      </c>
      <c r="I927" s="6" t="str">
        <f ca="1">IFERROR(__xludf.DUMMYFUNCTION("""COMPUTED_VALUE"""),"m²")</f>
        <v>m²</v>
      </c>
      <c r="J927" s="6">
        <f t="array" ref="J927">INDEX('raw data'!A:A,B927+4,1)</f>
        <v>1</v>
      </c>
      <c r="K927" s="25">
        <f t="array" ref="K927">INDEX('raw data'!A:A,B927+2,1)</f>
        <v>2</v>
      </c>
      <c r="L927" s="6" t="str">
        <f t="array" ref="L927">INDEX('raw data'!A:A,B927-1,1)</f>
        <v>Marousi</v>
      </c>
      <c r="M927" s="9">
        <f t="shared" ca="1" si="0"/>
        <v>19</v>
      </c>
      <c r="N927" s="6" t="str">
        <f t="shared" si="1"/>
        <v>Eratous II, Marousi, Athens</v>
      </c>
      <c r="O927" s="6" t="str">
        <f t="array" ref="O927">INDEX('raw data'!A:A,B927+12,1)</f>
        <v>Available 05 Aug 2025</v>
      </c>
      <c r="P927" s="17">
        <v>45874</v>
      </c>
      <c r="Q927">
        <f>_xlfn.XLOOKUP(A927, locations!A:A, locations!F:F, "NULL")</f>
        <v>38.042440900000003</v>
      </c>
      <c r="R927">
        <f>_xlfn.XLOOKUP(A927, locations!A:A, locations!G:G, "Not found")</f>
        <v>23.7954653</v>
      </c>
    </row>
    <row r="928" spans="1:18" ht="13">
      <c r="A928" s="11" t="s">
        <v>2301</v>
      </c>
      <c r="B928" s="11">
        <f>MATCH(A928,'raw data'!A:A,0)</f>
        <v>18837</v>
      </c>
      <c r="C928" s="21">
        <f t="array" ref="C928">INDEX('raw data'!A:A,B928+8,1)</f>
        <v>1870</v>
      </c>
      <c r="D928" s="7" t="str">
        <f t="array" ref="D928">INDEX('raw data'!A:A,B928+11,1)</f>
        <v>excl. utilities</v>
      </c>
      <c r="E928" s="7" t="str">
        <f t="array" ref="E928">INDEX('raw data'!A:A,B928-2,1)</f>
        <v>Rigillis,</v>
      </c>
      <c r="F928" s="6" t="str">
        <f t="array" ref="F928">INDEX('raw data'!A:A,B928-1,1)</f>
        <v>Kolonaki</v>
      </c>
      <c r="G928" s="6" t="str">
        <f t="array" ref="G928">INDEX('raw data'!A:A,B928+6,1)</f>
        <v>140 m²</v>
      </c>
      <c r="H928" s="25">
        <f ca="1">IFERROR(__xludf.DUMMYFUNCTION("split(G936,"" "")"),140)</f>
        <v>140</v>
      </c>
      <c r="I928" s="6" t="str">
        <f ca="1">IFERROR(__xludf.DUMMYFUNCTION("""COMPUTED_VALUE"""),"m²")</f>
        <v>m²</v>
      </c>
      <c r="J928" s="6">
        <f t="array" ref="J928">INDEX('raw data'!A:A,B928+4,1)</f>
        <v>2</v>
      </c>
      <c r="K928" s="25">
        <f t="array" ref="K928">INDEX('raw data'!A:A,B928+2,1)</f>
        <v>2</v>
      </c>
      <c r="L928" s="6" t="str">
        <f t="array" ref="L928">INDEX('raw data'!A:A,B928-1,1)</f>
        <v>Kolonaki</v>
      </c>
      <c r="M928" s="9">
        <f t="shared" ca="1" si="0"/>
        <v>13.357142857142858</v>
      </c>
      <c r="N928" s="6" t="str">
        <f t="shared" si="1"/>
        <v>Rigillis, Kolonaki, Athens</v>
      </c>
      <c r="O928" s="6" t="str">
        <f t="array" ref="O928">INDEX('raw data'!A:A,B928+12,1)</f>
        <v>Available 05 Aug 2025</v>
      </c>
      <c r="P928" s="17">
        <v>45874</v>
      </c>
      <c r="Q928">
        <f>_xlfn.XLOOKUP(A928, locations!A:A, locations!F:F, "NULL")</f>
        <v>37.973823099999997</v>
      </c>
      <c r="R928">
        <f>_xlfn.XLOOKUP(A928, locations!A:A, locations!G:G, "Not found")</f>
        <v>23.7427469</v>
      </c>
    </row>
    <row r="929" spans="1:18" ht="13">
      <c r="A929" s="11" t="s">
        <v>622</v>
      </c>
      <c r="B929" s="11">
        <f>MATCH(A929,'raw data'!A:A,0)</f>
        <v>12511</v>
      </c>
      <c r="C929" s="21">
        <f t="array" ref="C929">INDEX('raw data'!A:A,B929+8,1)</f>
        <v>690</v>
      </c>
      <c r="D929" s="7" t="str">
        <f t="array" ref="D929">INDEX('raw data'!A:A,B929+11,1)</f>
        <v>excl. utilities</v>
      </c>
      <c r="E929" s="7" t="str">
        <f t="array" ref="E929">INDEX('raw data'!A:A,B929-2,1)</f>
        <v>Ippodamou,</v>
      </c>
      <c r="F929" s="6" t="str">
        <f t="array" ref="F929">INDEX('raw data'!A:A,B929-1,1)</f>
        <v>Pangrati</v>
      </c>
      <c r="G929" s="6" t="str">
        <f t="array" ref="G929">INDEX('raw data'!A:A,B929+6,1)</f>
        <v>50 m²</v>
      </c>
      <c r="H929" s="25">
        <f ca="1">IFERROR(__xludf.DUMMYFUNCTION("split(G937,"" "")"),50)</f>
        <v>50</v>
      </c>
      <c r="I929" s="6" t="str">
        <f ca="1">IFERROR(__xludf.DUMMYFUNCTION("""COMPUTED_VALUE"""),"m²")</f>
        <v>m²</v>
      </c>
      <c r="J929" s="6">
        <f t="array" ref="J929">INDEX('raw data'!A:A,B929+4,1)</f>
        <v>1</v>
      </c>
      <c r="K929" s="25">
        <f t="array" ref="K929">INDEX('raw data'!A:A,B929+2,1)</f>
        <v>1</v>
      </c>
      <c r="L929" s="6" t="str">
        <f t="array" ref="L929">INDEX('raw data'!A:A,B929-1,1)</f>
        <v>Pangrati</v>
      </c>
      <c r="M929" s="9">
        <f t="shared" ca="1" si="0"/>
        <v>13.8</v>
      </c>
      <c r="N929" s="6" t="str">
        <f t="shared" si="1"/>
        <v>Ippodamou, Pangrati, Athens</v>
      </c>
      <c r="O929" s="6" t="str">
        <f t="array" ref="O929">INDEX('raw data'!A:A,B929+12,1)</f>
        <v>Available 05 Apr 2025</v>
      </c>
      <c r="P929" s="17">
        <v>45752</v>
      </c>
      <c r="Q929">
        <f>_xlfn.XLOOKUP(A929, locations!A:A, locations!F:F, "NULL")</f>
        <v>37.969101299999998</v>
      </c>
      <c r="R929">
        <f>_xlfn.XLOOKUP(A929, locations!A:A, locations!G:G, "Not found")</f>
        <v>23.744552800000001</v>
      </c>
    </row>
    <row r="930" spans="1:18" ht="13">
      <c r="A930" s="11" t="s">
        <v>2304</v>
      </c>
      <c r="B930" s="11">
        <f>MATCH(A930,'raw data'!A:A,0)</f>
        <v>12528</v>
      </c>
      <c r="C930" s="21">
        <f t="array" ref="C930">INDEX('raw data'!A:A,B930+8,1)</f>
        <v>1180</v>
      </c>
      <c r="D930" s="7" t="str">
        <f t="array" ref="D930">INDEX('raw data'!A:A,B930+11,1)</f>
        <v>excl. utilities</v>
      </c>
      <c r="E930" s="7" t="str">
        <f t="array" ref="E930">INDEX('raw data'!A:A,B930-2,1)</f>
        <v>Efroniou VI,</v>
      </c>
      <c r="F930" s="6" t="str">
        <f t="array" ref="F930">INDEX('raw data'!A:A,B930-1,1)</f>
        <v>Pangrati</v>
      </c>
      <c r="G930" s="6" t="str">
        <f t="array" ref="G930">INDEX('raw data'!A:A,B930+6,1)</f>
        <v>100 m²</v>
      </c>
      <c r="H930" s="25">
        <f ca="1">IFERROR(__xludf.DUMMYFUNCTION("split(G938,"" "")"),100)</f>
        <v>100</v>
      </c>
      <c r="I930" s="6" t="str">
        <f ca="1">IFERROR(__xludf.DUMMYFUNCTION("""COMPUTED_VALUE"""),"m²")</f>
        <v>m²</v>
      </c>
      <c r="J930" s="6" t="str">
        <f t="array" ref="J930">INDEX('raw data'!A:A,B930+4,1)</f>
        <v>1, 1 WC</v>
      </c>
      <c r="K930" s="25">
        <f t="array" ref="K930">INDEX('raw data'!A:A,B930+2,1)</f>
        <v>2</v>
      </c>
      <c r="L930" s="6" t="str">
        <f t="array" ref="L930">INDEX('raw data'!A:A,B930-1,1)</f>
        <v>Pangrati</v>
      </c>
      <c r="M930" s="9">
        <f t="shared" ca="1" si="0"/>
        <v>11.8</v>
      </c>
      <c r="N930" s="6" t="str">
        <f t="shared" si="1"/>
        <v>Efroniou VI, Pangrati, Athens</v>
      </c>
      <c r="O930" s="6" t="str">
        <f t="array" ref="O930">INDEX('raw data'!A:A,B930+12,1)</f>
        <v>Available 05 Apr 2025</v>
      </c>
      <c r="P930" s="17">
        <v>45752</v>
      </c>
      <c r="Q930">
        <f>_xlfn.XLOOKUP(A930, locations!A:A, locations!F:F, "NULL")</f>
        <v>37.972504700000002</v>
      </c>
      <c r="R930">
        <f>_xlfn.XLOOKUP(A930, locations!A:A, locations!G:G, "Not found")</f>
        <v>23.751894700000001</v>
      </c>
    </row>
    <row r="931" spans="1:18" ht="13">
      <c r="A931" s="11" t="s">
        <v>3953</v>
      </c>
      <c r="B931" s="11">
        <f>MATCH(A931,'raw data'!A:A,0)</f>
        <v>19834</v>
      </c>
      <c r="C931" s="21">
        <f t="array" ref="C931">INDEX('raw data'!A:A,B931+8,1)</f>
        <v>1800</v>
      </c>
      <c r="D931" s="7" t="str">
        <f t="array" ref="D931">INDEX('raw data'!A:A,B931+11,1)</f>
        <v>excl. utilities</v>
      </c>
      <c r="E931" s="7" t="str">
        <f t="array" ref="E931">INDEX('raw data'!A:A,B931-2,1)</f>
        <v>Sifneon Aggioplaston II,</v>
      </c>
      <c r="F931" s="6" t="str">
        <f t="array" ref="F931">INDEX('raw data'!A:A,B931-1,1)</f>
        <v>Marousi</v>
      </c>
      <c r="G931" s="6" t="str">
        <f t="array" ref="G931">INDEX('raw data'!A:A,B931+6,1)</f>
        <v>210 m²</v>
      </c>
      <c r="H931" s="25">
        <f ca="1">IFERROR(__xludf.DUMMYFUNCTION("split(G939,"" "")"),210)</f>
        <v>210</v>
      </c>
      <c r="I931" s="6" t="str">
        <f ca="1">IFERROR(__xludf.DUMMYFUNCTION("""COMPUTED_VALUE"""),"m²")</f>
        <v>m²</v>
      </c>
      <c r="J931" s="6">
        <f t="array" ref="J931">INDEX('raw data'!A:A,B931+4,1)</f>
        <v>2</v>
      </c>
      <c r="K931" s="25">
        <f t="array" ref="K931">INDEX('raw data'!A:A,B931+2,1)</f>
        <v>3</v>
      </c>
      <c r="L931" s="6" t="str">
        <f t="array" ref="L931">INDEX('raw data'!A:A,B931-1,1)</f>
        <v>Marousi</v>
      </c>
      <c r="M931" s="9">
        <f t="shared" ca="1" si="0"/>
        <v>8.5714285714285712</v>
      </c>
      <c r="N931" s="6" t="str">
        <f t="shared" si="1"/>
        <v>Sifneon Aggioplaston II, Marousi, Athens</v>
      </c>
      <c r="O931" s="6" t="str">
        <f t="array" ref="O931">INDEX('raw data'!A:A,B931+12,1)</f>
        <v>Available 04 Sep 2025</v>
      </c>
      <c r="P931" s="17">
        <v>45904</v>
      </c>
      <c r="Q931">
        <f>_xlfn.XLOOKUP(A931, locations!A:A, locations!F:F, "NULL")</f>
        <v>38.046310099999999</v>
      </c>
      <c r="R931">
        <f>_xlfn.XLOOKUP(A931, locations!A:A, locations!G:G, "Not found")</f>
        <v>23.8074163</v>
      </c>
    </row>
    <row r="932" spans="1:18" ht="13">
      <c r="A932" s="11" t="s">
        <v>2307</v>
      </c>
      <c r="B932" s="11">
        <f>MATCH(A932,'raw data'!A:A,0)</f>
        <v>19851</v>
      </c>
      <c r="C932" s="21">
        <f t="array" ref="C932">INDEX('raw data'!A:A,B932+8,1)</f>
        <v>1880</v>
      </c>
      <c r="D932" s="7" t="str">
        <f t="array" ref="D932">INDEX('raw data'!A:A,B932+11,1)</f>
        <v>excl. utilities</v>
      </c>
      <c r="E932" s="7" t="str">
        <f t="array" ref="E932">INDEX('raw data'!A:A,B932-2,1)</f>
        <v>Pindarou,</v>
      </c>
      <c r="F932" s="6" t="str">
        <f t="array" ref="F932">INDEX('raw data'!A:A,B932-1,1)</f>
        <v>Kolonaki</v>
      </c>
      <c r="G932" s="6" t="str">
        <f t="array" ref="G932">INDEX('raw data'!A:A,B932+6,1)</f>
        <v>110 m²</v>
      </c>
      <c r="H932" s="25">
        <f ca="1">IFERROR(__xludf.DUMMYFUNCTION("split(G940,"" "")"),110)</f>
        <v>110</v>
      </c>
      <c r="I932" s="6" t="str">
        <f ca="1">IFERROR(__xludf.DUMMYFUNCTION("""COMPUTED_VALUE"""),"m²")</f>
        <v>m²</v>
      </c>
      <c r="J932" s="6">
        <f t="array" ref="J932">INDEX('raw data'!A:A,B932+4,1)</f>
        <v>2</v>
      </c>
      <c r="K932" s="25">
        <f t="array" ref="K932">INDEX('raw data'!A:A,B932+2,1)</f>
        <v>2</v>
      </c>
      <c r="L932" s="6" t="str">
        <f t="array" ref="L932">INDEX('raw data'!A:A,B932-1,1)</f>
        <v>Kolonaki</v>
      </c>
      <c r="M932" s="9">
        <f t="shared" ca="1" si="0"/>
        <v>17.09090909090909</v>
      </c>
      <c r="N932" s="6" t="str">
        <f t="shared" si="1"/>
        <v>Pindarou, Kolonaki, Athens</v>
      </c>
      <c r="O932" s="6" t="str">
        <f t="array" ref="O932">INDEX('raw data'!A:A,B932+12,1)</f>
        <v>Available 04 Sep 2025</v>
      </c>
      <c r="P932" s="17">
        <v>45904</v>
      </c>
      <c r="Q932">
        <f>_xlfn.XLOOKUP(A932, locations!A:A, locations!F:F, "NULL")</f>
        <v>37.978471499999998</v>
      </c>
      <c r="R932">
        <f>_xlfn.XLOOKUP(A932, locations!A:A, locations!G:G, "Not found")</f>
        <v>23.739478900000002</v>
      </c>
    </row>
    <row r="933" spans="1:18" ht="13">
      <c r="A933" s="11" t="s">
        <v>2310</v>
      </c>
      <c r="B933" s="11">
        <f>MATCH(A933,'raw data'!A:A,0)</f>
        <v>20544</v>
      </c>
      <c r="C933" s="21">
        <f t="array" ref="C933">INDEX('raw data'!A:A,B933+8,1)</f>
        <v>1020</v>
      </c>
      <c r="D933" s="7" t="str">
        <f t="array" ref="D933">INDEX('raw data'!A:A,B933+11,1)</f>
        <v>excl. utilities</v>
      </c>
      <c r="E933" s="7" t="str">
        <f t="array" ref="E933">INDEX('raw data'!A:A,B933-2,1)</f>
        <v>Fokianou V,</v>
      </c>
      <c r="F933" s="6" t="str">
        <f t="array" ref="F933">INDEX('raw data'!A:A,B933-1,1)</f>
        <v>Pangrati</v>
      </c>
      <c r="G933" s="6" t="str">
        <f t="array" ref="G933">INDEX('raw data'!A:A,B933+6,1)</f>
        <v>90 m²</v>
      </c>
      <c r="H933" s="25">
        <f ca="1">IFERROR(__xludf.DUMMYFUNCTION("split(G941,"" "")"),90)</f>
        <v>90</v>
      </c>
      <c r="I933" s="6" t="str">
        <f ca="1">IFERROR(__xludf.DUMMYFUNCTION("""COMPUTED_VALUE"""),"m²")</f>
        <v>m²</v>
      </c>
      <c r="J933" s="6" t="str">
        <f t="array" ref="J933">INDEX('raw data'!A:A,B933+4,1)</f>
        <v>1, 1 WC</v>
      </c>
      <c r="K933" s="25">
        <f t="array" ref="K933">INDEX('raw data'!A:A,B933+2,1)</f>
        <v>2</v>
      </c>
      <c r="L933" s="6" t="str">
        <f t="array" ref="L933">INDEX('raw data'!A:A,B933-1,1)</f>
        <v>Pangrati</v>
      </c>
      <c r="M933" s="9">
        <f t="shared" ca="1" si="0"/>
        <v>11.333333333333334</v>
      </c>
      <c r="N933" s="6" t="str">
        <f t="shared" si="1"/>
        <v>Fokianou V, Pangrati, Athens</v>
      </c>
      <c r="O933" s="6" t="str">
        <f t="array" ref="O933">INDEX('raw data'!A:A,B933+12,1)</f>
        <v>Available 04 Oct 2025</v>
      </c>
      <c r="P933" s="17">
        <v>45934</v>
      </c>
      <c r="Q933">
        <f>_xlfn.XLOOKUP(A933, locations!A:A, locations!F:F, "NULL")</f>
        <v>37.971020899999999</v>
      </c>
      <c r="R933">
        <f>_xlfn.XLOOKUP(A933, locations!A:A, locations!G:G, "Not found")</f>
        <v>23.7422632</v>
      </c>
    </row>
    <row r="934" spans="1:18" ht="13">
      <c r="A934" s="11" t="s">
        <v>2313</v>
      </c>
      <c r="B934" s="11">
        <f>MATCH(A934,'raw data'!A:A,0)</f>
        <v>21351</v>
      </c>
      <c r="C934" s="21">
        <f t="array" ref="C934">INDEX('raw data'!A:A,B934+8,1)</f>
        <v>960</v>
      </c>
      <c r="D934" s="7" t="str">
        <f t="array" ref="D934">INDEX('raw data'!A:A,B934+11,1)</f>
        <v>excl. utilities</v>
      </c>
      <c r="E934" s="7" t="str">
        <f t="array" ref="E934">INDEX('raw data'!A:A,B934-2,1)</f>
        <v>Themistokleous VI,</v>
      </c>
      <c r="F934" s="6" t="str">
        <f t="array" ref="F934">INDEX('raw data'!A:A,B934-1,1)</f>
        <v>Alimos</v>
      </c>
      <c r="G934" s="6" t="str">
        <f t="array" ref="G934">INDEX('raw data'!A:A,B934+6,1)</f>
        <v>75 m²</v>
      </c>
      <c r="H934" s="25">
        <f ca="1">IFERROR(__xludf.DUMMYFUNCTION("split(G942,"" "")"),75)</f>
        <v>75</v>
      </c>
      <c r="I934" s="6" t="str">
        <f ca="1">IFERROR(__xludf.DUMMYFUNCTION("""COMPUTED_VALUE"""),"m²")</f>
        <v>m²</v>
      </c>
      <c r="J934" s="6">
        <f t="array" ref="J934">INDEX('raw data'!A:A,B934+4,1)</f>
        <v>1</v>
      </c>
      <c r="K934" s="25">
        <f t="array" ref="K934">INDEX('raw data'!A:A,B934+2,1)</f>
        <v>2</v>
      </c>
      <c r="L934" s="6" t="str">
        <f t="array" ref="L934">INDEX('raw data'!A:A,B934-1,1)</f>
        <v>Alimos</v>
      </c>
      <c r="M934" s="9">
        <f t="shared" ca="1" si="0"/>
        <v>12.8</v>
      </c>
      <c r="N934" s="6" t="str">
        <f t="shared" si="1"/>
        <v>Themistokleous VI, Alimos, Athens</v>
      </c>
      <c r="O934" s="6" t="str">
        <f t="array" ref="O934">INDEX('raw data'!A:A,B934+12,1)</f>
        <v>Available 04 Nov 2025</v>
      </c>
      <c r="P934" s="17">
        <v>45965</v>
      </c>
      <c r="Q934">
        <f>_xlfn.XLOOKUP(A934, locations!A:A, locations!F:F, "NULL")</f>
        <v>37.985712300000003</v>
      </c>
      <c r="R934">
        <f>_xlfn.XLOOKUP(A934, locations!A:A, locations!G:G, "Not found")</f>
        <v>23.7335551</v>
      </c>
    </row>
    <row r="935" spans="1:18" ht="13">
      <c r="A935" s="11" t="s">
        <v>2316</v>
      </c>
      <c r="B935" s="11">
        <f>MATCH(A935,'raw data'!A:A,0)</f>
        <v>21368</v>
      </c>
      <c r="C935" s="21">
        <f t="array" ref="C935">INDEX('raw data'!A:A,B935+8,1)</f>
        <v>1490</v>
      </c>
      <c r="D935" s="7" t="str">
        <f t="array" ref="D935">INDEX('raw data'!A:A,B935+11,1)</f>
        <v>excl. utilities</v>
      </c>
      <c r="E935" s="7" t="str">
        <f t="array" ref="E935">INDEX('raw data'!A:A,B935-2,1)</f>
        <v>Makri,</v>
      </c>
      <c r="F935" s="6" t="str">
        <f t="array" ref="F935">INDEX('raw data'!A:A,B935-1,1)</f>
        <v>Acropolis</v>
      </c>
      <c r="G935" s="6" t="str">
        <f t="array" ref="G935">INDEX('raw data'!A:A,B935+6,1)</f>
        <v>105 m²</v>
      </c>
      <c r="H935" s="25">
        <f ca="1">IFERROR(__xludf.DUMMYFUNCTION("split(G943,"" "")"),105)</f>
        <v>105</v>
      </c>
      <c r="I935" s="6" t="str">
        <f ca="1">IFERROR(__xludf.DUMMYFUNCTION("""COMPUTED_VALUE"""),"m²")</f>
        <v>m²</v>
      </c>
      <c r="J935" s="6" t="str">
        <f t="array" ref="J935">INDEX('raw data'!A:A,B935+4,1)</f>
        <v>1, 1 WC</v>
      </c>
      <c r="K935" s="25">
        <f t="array" ref="K935">INDEX('raw data'!A:A,B935+2,1)</f>
        <v>2</v>
      </c>
      <c r="L935" s="6" t="str">
        <f t="array" ref="L935">INDEX('raw data'!A:A,B935-1,1)</f>
        <v>Acropolis</v>
      </c>
      <c r="M935" s="9">
        <f t="shared" ca="1" si="0"/>
        <v>14.19047619047619</v>
      </c>
      <c r="N935" s="6" t="str">
        <f t="shared" si="1"/>
        <v>Makri, Acropolis, Athens</v>
      </c>
      <c r="O935" s="6" t="str">
        <f t="array" ref="O935">INDEX('raw data'!A:A,B935+12,1)</f>
        <v>Available 04 Nov 2025</v>
      </c>
      <c r="P935" s="17">
        <v>45965</v>
      </c>
      <c r="Q935">
        <f>_xlfn.XLOOKUP(A935, locations!A:A, locations!F:F, "NULL")</f>
        <v>37.9715323</v>
      </c>
      <c r="R935">
        <f>_xlfn.XLOOKUP(A935, locations!A:A, locations!G:G, "Not found")</f>
        <v>23.725749199999999</v>
      </c>
    </row>
    <row r="936" spans="1:18" ht="13">
      <c r="A936" s="11" t="s">
        <v>3956</v>
      </c>
      <c r="B936" s="11">
        <f>MATCH(A936,'raw data'!A:A,0)</f>
        <v>21385</v>
      </c>
      <c r="C936" s="21">
        <f t="array" ref="C936">INDEX('raw data'!A:A,B936+8,1)</f>
        <v>1620</v>
      </c>
      <c r="D936" s="7" t="str">
        <f t="array" ref="D936">INDEX('raw data'!A:A,B936+11,1)</f>
        <v>excl. utilities</v>
      </c>
      <c r="E936" s="7" t="str">
        <f t="array" ref="E936">INDEX('raw data'!A:A,B936-2,1)</f>
        <v>Vorra I,</v>
      </c>
      <c r="F936" s="6" t="str">
        <f t="array" ref="F936">INDEX('raw data'!A:A,B936-1,1)</f>
        <v>Agia Paraskevi</v>
      </c>
      <c r="G936" s="6" t="str">
        <f t="array" ref="G936">INDEX('raw data'!A:A,B936+6,1)</f>
        <v>135 m²</v>
      </c>
      <c r="H936" s="25">
        <f ca="1">IFERROR(__xludf.DUMMYFUNCTION("split(G944,"" "")"),135)</f>
        <v>135</v>
      </c>
      <c r="I936" s="6" t="str">
        <f ca="1">IFERROR(__xludf.DUMMYFUNCTION("""COMPUTED_VALUE"""),"m²")</f>
        <v>m²</v>
      </c>
      <c r="J936" s="6" t="str">
        <f t="array" ref="J936">INDEX('raw data'!A:A,B936+4,1)</f>
        <v>1, 1 WC</v>
      </c>
      <c r="K936" s="25">
        <f t="array" ref="K936">INDEX('raw data'!A:A,B936+2,1)</f>
        <v>3</v>
      </c>
      <c r="L936" s="6" t="str">
        <f t="array" ref="L936">INDEX('raw data'!A:A,B936-1,1)</f>
        <v>Agia Paraskevi</v>
      </c>
      <c r="M936" s="9">
        <f t="shared" ca="1" si="0"/>
        <v>12</v>
      </c>
      <c r="N936" s="6" t="str">
        <f t="shared" si="1"/>
        <v>Vorra I, Agia Paraskevi, Athens</v>
      </c>
      <c r="O936" s="6" t="str">
        <f t="array" ref="O936">INDEX('raw data'!A:A,B936+12,1)</f>
        <v>Available 04 Nov 2025</v>
      </c>
      <c r="P936" s="17">
        <v>45965</v>
      </c>
      <c r="Q936">
        <f>_xlfn.XLOOKUP(A936, locations!A:A, locations!F:F, "NULL")</f>
        <v>38.004246899999998</v>
      </c>
      <c r="R936">
        <f>_xlfn.XLOOKUP(A936, locations!A:A, locations!G:G, "Not found")</f>
        <v>23.828104799999998</v>
      </c>
    </row>
    <row r="937" spans="1:18" ht="13">
      <c r="A937" s="11" t="s">
        <v>3959</v>
      </c>
      <c r="B937" s="11">
        <f>MATCH(A937,'raw data'!A:A,0)</f>
        <v>21402</v>
      </c>
      <c r="C937" s="21">
        <f t="array" ref="C937">INDEX('raw data'!A:A,B937+8,1)</f>
        <v>1870</v>
      </c>
      <c r="D937" s="7" t="str">
        <f t="array" ref="D937">INDEX('raw data'!A:A,B937+11,1)</f>
        <v>excl. utilities</v>
      </c>
      <c r="E937" s="7" t="str">
        <f t="array" ref="E937">INDEX('raw data'!A:A,B937-2,1)</f>
        <v>Falirou II,</v>
      </c>
      <c r="F937" s="6" t="str">
        <f t="array" ref="F937">INDEX('raw data'!A:A,B937-1,1)</f>
        <v>Koukaki</v>
      </c>
      <c r="G937" s="6" t="str">
        <f t="array" ref="G937">INDEX('raw data'!A:A,B937+6,1)</f>
        <v>110 m²</v>
      </c>
      <c r="H937" s="25">
        <f ca="1">IFERROR(__xludf.DUMMYFUNCTION("split(G945,"" "")"),110)</f>
        <v>110</v>
      </c>
      <c r="I937" s="6" t="str">
        <f ca="1">IFERROR(__xludf.DUMMYFUNCTION("""COMPUTED_VALUE"""),"m²")</f>
        <v>m²</v>
      </c>
      <c r="J937" s="6" t="str">
        <f t="array" ref="J937">INDEX('raw data'!A:A,B937+4,1)</f>
        <v>1, 1 WC</v>
      </c>
      <c r="K937" s="25">
        <f t="array" ref="K937">INDEX('raw data'!A:A,B937+2,1)</f>
        <v>3</v>
      </c>
      <c r="L937" s="6" t="str">
        <f t="array" ref="L937">INDEX('raw data'!A:A,B937-1,1)</f>
        <v>Koukaki</v>
      </c>
      <c r="M937" s="9">
        <f t="shared" ca="1" si="0"/>
        <v>17</v>
      </c>
      <c r="N937" s="6" t="str">
        <f t="shared" si="1"/>
        <v>Falirou II, Koukaki, Athens</v>
      </c>
      <c r="O937" s="6" t="str">
        <f t="array" ref="O937">INDEX('raw data'!A:A,B937+12,1)</f>
        <v>Available 04 Nov 2025</v>
      </c>
      <c r="P937" s="17">
        <v>45965</v>
      </c>
      <c r="Q937">
        <f>_xlfn.XLOOKUP(A937, locations!A:A, locations!F:F, "NULL")</f>
        <v>37.964667800000001</v>
      </c>
      <c r="R937">
        <f>_xlfn.XLOOKUP(A937, locations!A:A, locations!G:G, "Not found")</f>
        <v>23.725762899999999</v>
      </c>
    </row>
    <row r="938" spans="1:18" ht="13">
      <c r="A938" s="11" t="s">
        <v>3962</v>
      </c>
      <c r="B938" s="11">
        <f>MATCH(A938,'raw data'!A:A,0)</f>
        <v>1414</v>
      </c>
      <c r="C938" s="21">
        <f t="array" ref="C938">INDEX('raw data'!A:A,B938+8,1)</f>
        <v>1180</v>
      </c>
      <c r="D938" s="7" t="str">
        <f t="array" ref="D938">INDEX('raw data'!A:A,B938+11,1)</f>
        <v>excl. utilities</v>
      </c>
      <c r="E938" s="7" t="str">
        <f t="array" ref="E938">INDEX('raw data'!A:A,B938-2,1)</f>
        <v>Theagenous V,</v>
      </c>
      <c r="F938" s="6" t="str">
        <f t="array" ref="F938">INDEX('raw data'!A:A,B938-1,1)</f>
        <v>Pangrati</v>
      </c>
      <c r="G938" s="6" t="str">
        <f t="array" ref="G938">INDEX('raw data'!A:A,B938+6,1)</f>
        <v>100 m²</v>
      </c>
      <c r="H938" s="25">
        <f ca="1">IFERROR(__xludf.DUMMYFUNCTION("split(G946,"" "")"),100)</f>
        <v>100</v>
      </c>
      <c r="I938" s="6" t="str">
        <f ca="1">IFERROR(__xludf.DUMMYFUNCTION("""COMPUTED_VALUE"""),"m²")</f>
        <v>m²</v>
      </c>
      <c r="J938" s="6" t="str">
        <f t="array" ref="J938">INDEX('raw data'!A:A,B938+4,1)</f>
        <v>1, 1 WC</v>
      </c>
      <c r="K938" s="25">
        <f t="array" ref="K938">INDEX('raw data'!A:A,B938+2,1)</f>
        <v>3</v>
      </c>
      <c r="L938" s="6" t="str">
        <f t="array" ref="L938">INDEX('raw data'!A:A,B938-1,1)</f>
        <v>Pangrati</v>
      </c>
      <c r="M938" s="9">
        <f t="shared" ca="1" si="0"/>
        <v>11.8</v>
      </c>
      <c r="N938" s="6" t="str">
        <f t="shared" si="1"/>
        <v>Theagenous V, Pangrati, Athens</v>
      </c>
      <c r="O938" s="6" t="str">
        <f t="array" ref="O938">INDEX('raw data'!A:A,B938+12,1)</f>
        <v>Available 04 Nov 2024</v>
      </c>
      <c r="P938" s="17">
        <v>45600</v>
      </c>
      <c r="Q938">
        <f>_xlfn.XLOOKUP(A938, locations!A:A, locations!F:F, "NULL")</f>
        <v>37.971264099999999</v>
      </c>
      <c r="R938">
        <f>_xlfn.XLOOKUP(A938, locations!A:A, locations!G:G, "Not found")</f>
        <v>23.751081599999999</v>
      </c>
    </row>
    <row r="939" spans="1:18" ht="13">
      <c r="A939" s="11" t="s">
        <v>2319</v>
      </c>
      <c r="B939" s="11">
        <f>MATCH(A939,'raw data'!A:A,0)</f>
        <v>13968</v>
      </c>
      <c r="C939" s="21">
        <f t="array" ref="C939">INDEX('raw data'!A:A,B939+8,1)</f>
        <v>1250</v>
      </c>
      <c r="D939" s="7" t="str">
        <f t="array" ref="D939">INDEX('raw data'!A:A,B939+11,1)</f>
        <v>excl. utilities</v>
      </c>
      <c r="E939" s="7" t="str">
        <f t="array" ref="E939">INDEX('raw data'!A:A,B939-2,1)</f>
        <v>Eleftheriou Venizelou V,</v>
      </c>
      <c r="F939" s="6" t="str">
        <f t="array" ref="F939">INDEX('raw data'!A:A,B939-1,1)</f>
        <v>Glyfada</v>
      </c>
      <c r="G939" s="6" t="str">
        <f t="array" ref="G939">INDEX('raw data'!A:A,B939+6,1)</f>
        <v>95 m²</v>
      </c>
      <c r="H939" s="25">
        <f ca="1">IFERROR(__xludf.DUMMYFUNCTION("split(G947,"" "")"),95)</f>
        <v>95</v>
      </c>
      <c r="I939" s="6" t="str">
        <f ca="1">IFERROR(__xludf.DUMMYFUNCTION("""COMPUTED_VALUE"""),"m²")</f>
        <v>m²</v>
      </c>
      <c r="J939" s="6">
        <f t="array" ref="J939">INDEX('raw data'!A:A,B939+4,1)</f>
        <v>1</v>
      </c>
      <c r="K939" s="25">
        <f t="array" ref="K939">INDEX('raw data'!A:A,B939+2,1)</f>
        <v>2</v>
      </c>
      <c r="L939" s="6" t="str">
        <f t="array" ref="L939">INDEX('raw data'!A:A,B939-1,1)</f>
        <v>Glyfada</v>
      </c>
      <c r="M939" s="9">
        <f t="shared" ca="1" si="0"/>
        <v>13.157894736842104</v>
      </c>
      <c r="N939" s="6" t="str">
        <f t="shared" si="1"/>
        <v>Eleftheriou Venizelou V, Glyfada, Athens</v>
      </c>
      <c r="O939" s="6" t="str">
        <f t="array" ref="O939">INDEX('raw data'!A:A,B939+12,1)</f>
        <v>Available 04 May 2025</v>
      </c>
      <c r="P939" s="17">
        <v>45781</v>
      </c>
      <c r="Q939">
        <f>_xlfn.XLOOKUP(A939, locations!A:A, locations!F:F, "NULL")</f>
        <v>37.9803827</v>
      </c>
      <c r="R939">
        <f>_xlfn.XLOOKUP(A939, locations!A:A, locations!G:G, "Not found")</f>
        <v>23.7328838</v>
      </c>
    </row>
    <row r="940" spans="1:18" ht="13">
      <c r="A940" s="11" t="s">
        <v>625</v>
      </c>
      <c r="B940" s="11">
        <f>MATCH(A940,'raw data'!A:A,0)</f>
        <v>13951</v>
      </c>
      <c r="C940" s="21">
        <f t="array" ref="C940">INDEX('raw data'!A:A,B940+8,1)</f>
        <v>1270</v>
      </c>
      <c r="D940" s="7" t="str">
        <f t="array" ref="D940">INDEX('raw data'!A:A,B940+11,1)</f>
        <v>excl. utilities</v>
      </c>
      <c r="E940" s="7" t="str">
        <f t="array" ref="E940">INDEX('raw data'!A:A,B940-2,1)</f>
        <v>Doras Distria,</v>
      </c>
      <c r="F940" s="6" t="str">
        <f t="array" ref="F940">INDEX('raw data'!A:A,B940-1,1)</f>
        <v>Kolonaki</v>
      </c>
      <c r="G940" s="6" t="str">
        <f t="array" ref="G940">INDEX('raw data'!A:A,B940+6,1)</f>
        <v>60 m²</v>
      </c>
      <c r="H940" s="25">
        <f ca="1">IFERROR(__xludf.DUMMYFUNCTION("split(G948,"" "")"),60)</f>
        <v>60</v>
      </c>
      <c r="I940" s="6" t="str">
        <f ca="1">IFERROR(__xludf.DUMMYFUNCTION("""COMPUTED_VALUE"""),"m²")</f>
        <v>m²</v>
      </c>
      <c r="J940" s="6">
        <f t="array" ref="J940">INDEX('raw data'!A:A,B940+4,1)</f>
        <v>1</v>
      </c>
      <c r="K940" s="25">
        <f t="array" ref="K940">INDEX('raw data'!A:A,B940+2,1)</f>
        <v>1</v>
      </c>
      <c r="L940" s="6" t="str">
        <f t="array" ref="L940">INDEX('raw data'!A:A,B940-1,1)</f>
        <v>Kolonaki</v>
      </c>
      <c r="M940" s="9">
        <f t="shared" ca="1" si="0"/>
        <v>21.166666666666668</v>
      </c>
      <c r="N940" s="6" t="str">
        <f t="shared" si="1"/>
        <v>Doras Distria, Kolonaki, Athens</v>
      </c>
      <c r="O940" s="6" t="str">
        <f t="array" ref="O940">INDEX('raw data'!A:A,B940+12,1)</f>
        <v>Available 04 May 2025</v>
      </c>
      <c r="P940" s="17">
        <v>45781</v>
      </c>
      <c r="Q940">
        <f>_xlfn.XLOOKUP(A940, locations!A:A, locations!F:F, "NULL")</f>
        <v>37.978236099999997</v>
      </c>
      <c r="R940">
        <f>_xlfn.XLOOKUP(A940, locations!A:A, locations!G:G, "Not found")</f>
        <v>23.744926299999999</v>
      </c>
    </row>
    <row r="941" spans="1:18" ht="13">
      <c r="A941" s="11" t="s">
        <v>2322</v>
      </c>
      <c r="B941" s="11">
        <f>MATCH(A941,'raw data'!A:A,0)</f>
        <v>10658</v>
      </c>
      <c r="C941" s="21">
        <f t="array" ref="C941">INDEX('raw data'!A:A,B941+8,1)</f>
        <v>1130</v>
      </c>
      <c r="D941" s="7" t="str">
        <f t="array" ref="D941">INDEX('raw data'!A:A,B941+11,1)</f>
        <v>excl. utilities</v>
      </c>
      <c r="E941" s="7" t="str">
        <f t="array" ref="E941">INDEX('raw data'!A:A,B941-2,1)</f>
        <v>Fragkoklisias III,</v>
      </c>
      <c r="F941" s="6" t="str">
        <f t="array" ref="F941">INDEX('raw data'!A:A,B941-1,1)</f>
        <v>Marousi</v>
      </c>
      <c r="G941" s="6" t="str">
        <f t="array" ref="G941">INDEX('raw data'!A:A,B941+6,1)</f>
        <v>60 m²</v>
      </c>
      <c r="H941" s="25">
        <f ca="1">IFERROR(__xludf.DUMMYFUNCTION("split(G949,"" "")"),60)</f>
        <v>60</v>
      </c>
      <c r="I941" s="6" t="str">
        <f ca="1">IFERROR(__xludf.DUMMYFUNCTION("""COMPUTED_VALUE"""),"m²")</f>
        <v>m²</v>
      </c>
      <c r="J941" s="6">
        <f t="array" ref="J941">INDEX('raw data'!A:A,B941+4,1)</f>
        <v>1</v>
      </c>
      <c r="K941" s="25">
        <f t="array" ref="K941">INDEX('raw data'!A:A,B941+2,1)</f>
        <v>2</v>
      </c>
      <c r="L941" s="6" t="str">
        <f t="array" ref="L941">INDEX('raw data'!A:A,B941-1,1)</f>
        <v>Marousi</v>
      </c>
      <c r="M941" s="9">
        <f t="shared" ca="1" si="0"/>
        <v>18.833333333333332</v>
      </c>
      <c r="N941" s="6" t="str">
        <f t="shared" si="1"/>
        <v>Fragkoklisias III, Marousi, Athens</v>
      </c>
      <c r="O941" s="6" t="str">
        <f t="array" ref="O941">INDEX('raw data'!A:A,B941+12,1)</f>
        <v>Available 04 Mar 2025</v>
      </c>
      <c r="P941" s="17">
        <v>45720</v>
      </c>
      <c r="Q941">
        <f>_xlfn.XLOOKUP(A941, locations!A:A, locations!F:F, "NULL")</f>
        <v>38.036072799999999</v>
      </c>
      <c r="R941">
        <f>_xlfn.XLOOKUP(A941, locations!A:A, locations!G:G, "Not found")</f>
        <v>23.810483399999999</v>
      </c>
    </row>
    <row r="942" spans="1:18" ht="13">
      <c r="A942" s="11" t="s">
        <v>2325</v>
      </c>
      <c r="B942" s="11">
        <f>MATCH(A942,'raw data'!A:A,0)</f>
        <v>10675</v>
      </c>
      <c r="C942" s="21">
        <f t="array" ref="C942">INDEX('raw data'!A:A,B942+8,1)</f>
        <v>1210</v>
      </c>
      <c r="D942" s="7" t="str">
        <f t="array" ref="D942">INDEX('raw data'!A:A,B942+11,1)</f>
        <v>excl. utilities</v>
      </c>
      <c r="E942" s="7" t="str">
        <f t="array" ref="E942">INDEX('raw data'!A:A,B942-2,1)</f>
        <v>Vasilissis Sofias IV,</v>
      </c>
      <c r="F942" s="6" t="str">
        <f t="array" ref="F942">INDEX('raw data'!A:A,B942-1,1)</f>
        <v>Marousi</v>
      </c>
      <c r="G942" s="6" t="str">
        <f t="array" ref="G942">INDEX('raw data'!A:A,B942+6,1)</f>
        <v>75 m²</v>
      </c>
      <c r="H942" s="25">
        <f ca="1">IFERROR(__xludf.DUMMYFUNCTION("split(G950,"" "")"),75)</f>
        <v>75</v>
      </c>
      <c r="I942" s="6" t="str">
        <f ca="1">IFERROR(__xludf.DUMMYFUNCTION("""COMPUTED_VALUE"""),"m²")</f>
        <v>m²</v>
      </c>
      <c r="J942" s="6" t="str">
        <f t="array" ref="J942">INDEX('raw data'!A:A,B942+4,1)</f>
        <v>1, 1 WC</v>
      </c>
      <c r="K942" s="25">
        <f t="array" ref="K942">INDEX('raw data'!A:A,B942+2,1)</f>
        <v>2</v>
      </c>
      <c r="L942" s="6" t="str">
        <f t="array" ref="L942">INDEX('raw data'!A:A,B942-1,1)</f>
        <v>Marousi</v>
      </c>
      <c r="M942" s="9">
        <f t="shared" ca="1" si="0"/>
        <v>16.133333333333333</v>
      </c>
      <c r="N942" s="6" t="str">
        <f t="shared" si="1"/>
        <v>Vasilissis Sofias IV, Marousi, Athens</v>
      </c>
      <c r="O942" s="6" t="str">
        <f t="array" ref="O942">INDEX('raw data'!A:A,B942+12,1)</f>
        <v>Available 04 Mar 2025</v>
      </c>
      <c r="P942" s="17">
        <v>45720</v>
      </c>
      <c r="Q942">
        <f>_xlfn.XLOOKUP(A942, locations!A:A, locations!F:F, "NULL")</f>
        <v>37.975368799999998</v>
      </c>
      <c r="R942">
        <f>_xlfn.XLOOKUP(A942, locations!A:A, locations!G:G, "Not found")</f>
        <v>23.742497499999999</v>
      </c>
    </row>
    <row r="943" spans="1:18" ht="13">
      <c r="A943" s="11" t="s">
        <v>3965</v>
      </c>
      <c r="B943" s="11">
        <f>MATCH(A943,'raw data'!A:A,0)</f>
        <v>10692</v>
      </c>
      <c r="C943" s="21">
        <f t="array" ref="C943">INDEX('raw data'!A:A,B943+8,1)</f>
        <v>1450</v>
      </c>
      <c r="D943" s="7" t="str">
        <f t="array" ref="D943">INDEX('raw data'!A:A,B943+11,1)</f>
        <v>excl. utilities</v>
      </c>
      <c r="E943" s="7" t="str">
        <f t="array" ref="E943">INDEX('raw data'!A:A,B943-2,1)</f>
        <v>Epidavrou,</v>
      </c>
      <c r="F943" s="6" t="str">
        <f t="array" ref="F943">INDEX('raw data'!A:A,B943-1,1)</f>
        <v>Marousi</v>
      </c>
      <c r="G943" s="6" t="str">
        <f t="array" ref="G943">INDEX('raw data'!A:A,B943+6,1)</f>
        <v>140 m²</v>
      </c>
      <c r="H943" s="25">
        <f ca="1">IFERROR(__xludf.DUMMYFUNCTION("split(G951,"" "")"),140)</f>
        <v>140</v>
      </c>
      <c r="I943" s="6" t="str">
        <f ca="1">IFERROR(__xludf.DUMMYFUNCTION("""COMPUTED_VALUE"""),"m²")</f>
        <v>m²</v>
      </c>
      <c r="J943" s="6">
        <f t="array" ref="J943">INDEX('raw data'!A:A,B943+4,1)</f>
        <v>2</v>
      </c>
      <c r="K943" s="25">
        <f t="array" ref="K943">INDEX('raw data'!A:A,B943+2,1)</f>
        <v>3</v>
      </c>
      <c r="L943" s="6" t="str">
        <f t="array" ref="L943">INDEX('raw data'!A:A,B943-1,1)</f>
        <v>Marousi</v>
      </c>
      <c r="M943" s="9">
        <f t="shared" ca="1" si="0"/>
        <v>10.357142857142858</v>
      </c>
      <c r="N943" s="6" t="str">
        <f t="shared" si="1"/>
        <v>Epidavrou, Marousi, Athens</v>
      </c>
      <c r="O943" s="6" t="str">
        <f t="array" ref="O943">INDEX('raw data'!A:A,B943+12,1)</f>
        <v>Available 04 Mar 2025</v>
      </c>
      <c r="P943" s="17">
        <v>45720</v>
      </c>
      <c r="Q943">
        <f>_xlfn.XLOOKUP(A943, locations!A:A, locations!F:F, "NULL")</f>
        <v>38.046310099999999</v>
      </c>
      <c r="R943">
        <f>_xlfn.XLOOKUP(A943, locations!A:A, locations!G:G, "Not found")</f>
        <v>23.8074163</v>
      </c>
    </row>
    <row r="944" spans="1:18" ht="13">
      <c r="A944" s="11" t="s">
        <v>2328</v>
      </c>
      <c r="B944" s="11">
        <f>MATCH(A944,'raw data'!A:A,0)</f>
        <v>10709</v>
      </c>
      <c r="C944" s="21">
        <f t="array" ref="C944">INDEX('raw data'!A:A,B944+8,1)</f>
        <v>1450</v>
      </c>
      <c r="D944" s="7" t="str">
        <f t="array" ref="D944">INDEX('raw data'!A:A,B944+11,1)</f>
        <v>excl. utilities</v>
      </c>
      <c r="E944" s="7" t="str">
        <f t="array" ref="E944">INDEX('raw data'!A:A,B944-2,1)</f>
        <v>Aristotelous III,</v>
      </c>
      <c r="F944" s="6" t="str">
        <f t="array" ref="F944">INDEX('raw data'!A:A,B944-1,1)</f>
        <v>Chalandri</v>
      </c>
      <c r="G944" s="6" t="str">
        <f t="array" ref="G944">INDEX('raw data'!A:A,B944+6,1)</f>
        <v>85 m²</v>
      </c>
      <c r="H944" s="25">
        <f ca="1">IFERROR(__xludf.DUMMYFUNCTION("split(G952,"" "")"),85)</f>
        <v>85</v>
      </c>
      <c r="I944" s="6" t="str">
        <f ca="1">IFERROR(__xludf.DUMMYFUNCTION("""COMPUTED_VALUE"""),"m²")</f>
        <v>m²</v>
      </c>
      <c r="J944" s="6">
        <f t="array" ref="J944">INDEX('raw data'!A:A,B944+4,1)</f>
        <v>2</v>
      </c>
      <c r="K944" s="25">
        <f t="array" ref="K944">INDEX('raw data'!A:A,B944+2,1)</f>
        <v>2</v>
      </c>
      <c r="L944" s="6" t="str">
        <f t="array" ref="L944">INDEX('raw data'!A:A,B944-1,1)</f>
        <v>Chalandri</v>
      </c>
      <c r="M944" s="9">
        <f t="shared" ca="1" si="0"/>
        <v>17.058823529411764</v>
      </c>
      <c r="N944" s="6" t="str">
        <f t="shared" si="1"/>
        <v>Aristotelous III, Chalandri, Athens</v>
      </c>
      <c r="O944" s="6" t="str">
        <f t="array" ref="O944">INDEX('raw data'!A:A,B944+12,1)</f>
        <v>Available 04 Mar 2025</v>
      </c>
      <c r="P944" s="17">
        <v>45720</v>
      </c>
      <c r="Q944">
        <f>_xlfn.XLOOKUP(A944, locations!A:A, locations!F:F, "NULL")</f>
        <v>38.018689100000003</v>
      </c>
      <c r="R944">
        <f>_xlfn.XLOOKUP(A944, locations!A:A, locations!G:G, "Not found")</f>
        <v>23.8014042</v>
      </c>
    </row>
    <row r="945" spans="1:18" ht="13">
      <c r="A945" s="11" t="s">
        <v>2331</v>
      </c>
      <c r="B945" s="11">
        <f>MATCH(A945,'raw data'!A:A,0)</f>
        <v>10726</v>
      </c>
      <c r="C945" s="21">
        <f t="array" ref="C945">INDEX('raw data'!A:A,B945+8,1)</f>
        <v>1750</v>
      </c>
      <c r="D945" s="7" t="str">
        <f t="array" ref="D945">INDEX('raw data'!A:A,B945+11,1)</f>
        <v>excl. utilities</v>
      </c>
      <c r="E945" s="7" t="str">
        <f t="array" ref="E945">INDEX('raw data'!A:A,B945-2,1)</f>
        <v>Alonion,</v>
      </c>
      <c r="F945" s="6" t="str">
        <f t="array" ref="F945">INDEX('raw data'!A:A,B945-1,1)</f>
        <v>Kifisia</v>
      </c>
      <c r="G945" s="6" t="str">
        <f t="array" ref="G945">INDEX('raw data'!A:A,B945+6,1)</f>
        <v>100 m²</v>
      </c>
      <c r="H945" s="25">
        <f ca="1">IFERROR(__xludf.DUMMYFUNCTION("split(G953,"" "")"),100)</f>
        <v>100</v>
      </c>
      <c r="I945" s="6" t="str">
        <f ca="1">IFERROR(__xludf.DUMMYFUNCTION("""COMPUTED_VALUE"""),"m²")</f>
        <v>m²</v>
      </c>
      <c r="J945" s="6" t="str">
        <f t="array" ref="J945">INDEX('raw data'!A:A,B945+4,1)</f>
        <v>1, 1 WC</v>
      </c>
      <c r="K945" s="25">
        <f t="array" ref="K945">INDEX('raw data'!A:A,B945+2,1)</f>
        <v>2</v>
      </c>
      <c r="L945" s="6" t="str">
        <f t="array" ref="L945">INDEX('raw data'!A:A,B945-1,1)</f>
        <v>Kifisia</v>
      </c>
      <c r="M945" s="9">
        <f t="shared" ca="1" si="0"/>
        <v>17.5</v>
      </c>
      <c r="N945" s="6" t="str">
        <f t="shared" si="1"/>
        <v>Alonion, Kifisia, Athens</v>
      </c>
      <c r="O945" s="6" t="str">
        <f t="array" ref="O945">INDEX('raw data'!A:A,B945+12,1)</f>
        <v>Available 04 Mar 2025</v>
      </c>
      <c r="P945" s="17">
        <v>45720</v>
      </c>
      <c r="Q945">
        <f>_xlfn.XLOOKUP(A945, locations!A:A, locations!F:F, "NULL")</f>
        <v>38.070239800000003</v>
      </c>
      <c r="R945">
        <f>_xlfn.XLOOKUP(A945, locations!A:A, locations!G:G, "Not found")</f>
        <v>23.8162287</v>
      </c>
    </row>
    <row r="946" spans="1:18" ht="13">
      <c r="A946" s="11" t="s">
        <v>2334</v>
      </c>
      <c r="B946" s="11">
        <f>MATCH(A946,'raw data'!A:A,0)</f>
        <v>15647</v>
      </c>
      <c r="C946" s="21">
        <f t="array" ref="C946">INDEX('raw data'!A:A,B946+8,1)</f>
        <v>1040</v>
      </c>
      <c r="D946" s="7" t="str">
        <f t="array" ref="D946">INDEX('raw data'!A:A,B946+11,1)</f>
        <v>excl. utilities</v>
      </c>
      <c r="E946" s="7" t="str">
        <f t="array" ref="E946">INDEX('raw data'!A:A,B946-2,1)</f>
        <v>Kallipoleos V,</v>
      </c>
      <c r="F946" s="6" t="str">
        <f t="array" ref="F946">INDEX('raw data'!A:A,B946-1,1)</f>
        <v>Elliniko</v>
      </c>
      <c r="G946" s="6" t="str">
        <f t="array" ref="G946">INDEX('raw data'!A:A,B946+6,1)</f>
        <v>75 m²</v>
      </c>
      <c r="H946" s="25">
        <f ca="1">IFERROR(__xludf.DUMMYFUNCTION("split(G954,"" "")"),75)</f>
        <v>75</v>
      </c>
      <c r="I946" s="6" t="str">
        <f ca="1">IFERROR(__xludf.DUMMYFUNCTION("""COMPUTED_VALUE"""),"m²")</f>
        <v>m²</v>
      </c>
      <c r="J946" s="6" t="str">
        <f t="array" ref="J946">INDEX('raw data'!A:A,B946+4,1)</f>
        <v>1, 1 WC</v>
      </c>
      <c r="K946" s="25">
        <f t="array" ref="K946">INDEX('raw data'!A:A,B946+2,1)</f>
        <v>2</v>
      </c>
      <c r="L946" s="6" t="str">
        <f t="array" ref="L946">INDEX('raw data'!A:A,B946-1,1)</f>
        <v>Elliniko</v>
      </c>
      <c r="M946" s="9">
        <f t="shared" ca="1" si="0"/>
        <v>13.866666666666667</v>
      </c>
      <c r="N946" s="6" t="str">
        <f t="shared" si="1"/>
        <v>Kallipoleos V, Elliniko, Athens</v>
      </c>
      <c r="O946" s="6" t="str">
        <f t="array" ref="O946">INDEX('raw data'!A:A,B946+12,1)</f>
        <v>Available 04 Jun 2025</v>
      </c>
      <c r="P946" s="17">
        <v>45812</v>
      </c>
      <c r="Q946">
        <f>_xlfn.XLOOKUP(A946, locations!A:A, locations!F:F, "NULL")</f>
        <v>37.892577699999997</v>
      </c>
      <c r="R946">
        <f>_xlfn.XLOOKUP(A946, locations!A:A, locations!G:G, "Not found")</f>
        <v>23.749866699999998</v>
      </c>
    </row>
    <row r="947" spans="1:18" ht="13">
      <c r="A947" s="11" t="s">
        <v>3968</v>
      </c>
      <c r="B947" s="11">
        <f>MATCH(A947,'raw data'!A:A,0)</f>
        <v>15664</v>
      </c>
      <c r="C947" s="21">
        <f t="array" ref="C947">INDEX('raw data'!A:A,B947+8,1)</f>
        <v>1130</v>
      </c>
      <c r="D947" s="7" t="str">
        <f t="array" ref="D947">INDEX('raw data'!A:A,B947+11,1)</f>
        <v>excl. utilities</v>
      </c>
      <c r="E947" s="7" t="str">
        <f t="array" ref="E947">INDEX('raw data'!A:A,B947-2,1)</f>
        <v>Evinou IV,</v>
      </c>
      <c r="F947" s="6" t="str">
        <f t="array" ref="F947">INDEX('raw data'!A:A,B947-1,1)</f>
        <v>Vasilissis Sofias Avenue</v>
      </c>
      <c r="G947" s="6" t="str">
        <f t="array" ref="G947">INDEX('raw data'!A:A,B947+6,1)</f>
        <v>95 m²</v>
      </c>
      <c r="H947" s="25">
        <f ca="1">IFERROR(__xludf.DUMMYFUNCTION("split(G955,"" "")"),95)</f>
        <v>95</v>
      </c>
      <c r="I947" s="6" t="str">
        <f ca="1">IFERROR(__xludf.DUMMYFUNCTION("""COMPUTED_VALUE"""),"m²")</f>
        <v>m²</v>
      </c>
      <c r="J947" s="6">
        <f t="array" ref="J947">INDEX('raw data'!A:A,B947+4,1)</f>
        <v>1</v>
      </c>
      <c r="K947" s="25">
        <f t="array" ref="K947">INDEX('raw data'!A:A,B947+2,1)</f>
        <v>3</v>
      </c>
      <c r="L947" s="6" t="str">
        <f t="array" ref="L947">INDEX('raw data'!A:A,B947-1,1)</f>
        <v>Vasilissis Sofias Avenue</v>
      </c>
      <c r="M947" s="9">
        <f t="shared" ca="1" si="0"/>
        <v>11.894736842105264</v>
      </c>
      <c r="N947" s="6" t="str">
        <f t="shared" si="1"/>
        <v>Evinou IV, Vasilissis Sofias Avenue, Athens</v>
      </c>
      <c r="O947" s="6" t="str">
        <f t="array" ref="O947">INDEX('raw data'!A:A,B947+12,1)</f>
        <v>Available 04 Jun 2025</v>
      </c>
      <c r="P947" s="17">
        <v>45812</v>
      </c>
      <c r="Q947">
        <f>_xlfn.XLOOKUP(A947, locations!A:A, locations!F:F, "NULL")</f>
        <v>37.975368799999998</v>
      </c>
      <c r="R947">
        <f>_xlfn.XLOOKUP(A947, locations!A:A, locations!G:G, "Not found")</f>
        <v>23.742497499999999</v>
      </c>
    </row>
    <row r="948" spans="1:18" ht="13">
      <c r="A948" s="11" t="s">
        <v>2337</v>
      </c>
      <c r="B948" s="11">
        <f>MATCH(A948,'raw data'!A:A,0)</f>
        <v>15681</v>
      </c>
      <c r="C948" s="21">
        <f t="array" ref="C948">INDEX('raw data'!A:A,B948+8,1)</f>
        <v>1230</v>
      </c>
      <c r="D948" s="7" t="str">
        <f t="array" ref="D948">INDEX('raw data'!A:A,B948+11,1)</f>
        <v>excl. utilities</v>
      </c>
      <c r="E948" s="7" t="str">
        <f t="array" ref="E948">INDEX('raw data'!A:A,B948-2,1)</f>
        <v>Konstantinou Neri II,</v>
      </c>
      <c r="F948" s="6" t="str">
        <f t="array" ref="F948">INDEX('raw data'!A:A,B948-1,1)</f>
        <v>Mets - Kallimarmaro</v>
      </c>
      <c r="G948" s="6" t="str">
        <f t="array" ref="G948">INDEX('raw data'!A:A,B948+6,1)</f>
        <v>105 m²</v>
      </c>
      <c r="H948" s="25">
        <f ca="1">IFERROR(__xludf.DUMMYFUNCTION("split(G956,"" "")"),105)</f>
        <v>105</v>
      </c>
      <c r="I948" s="6" t="str">
        <f ca="1">IFERROR(__xludf.DUMMYFUNCTION("""COMPUTED_VALUE"""),"m²")</f>
        <v>m²</v>
      </c>
      <c r="J948" s="6" t="str">
        <f t="array" ref="J948">INDEX('raw data'!A:A,B948+4,1)</f>
        <v>1, 1 WC</v>
      </c>
      <c r="K948" s="25">
        <f t="array" ref="K948">INDEX('raw data'!A:A,B948+2,1)</f>
        <v>2</v>
      </c>
      <c r="L948" s="6" t="str">
        <f t="array" ref="L948">INDEX('raw data'!A:A,B948-1,1)</f>
        <v>Mets - Kallimarmaro</v>
      </c>
      <c r="M948" s="9">
        <f t="shared" ca="1" si="0"/>
        <v>11.714285714285714</v>
      </c>
      <c r="N948" s="6" t="str">
        <f t="shared" si="1"/>
        <v>Konstantinou Neri II, Mets - Kallimarmaro, Athens</v>
      </c>
      <c r="O948" s="6" t="str">
        <f t="array" ref="O948">INDEX('raw data'!A:A,B948+12,1)</f>
        <v>Available 04 Jun 2025</v>
      </c>
      <c r="P948" s="17">
        <v>45812</v>
      </c>
      <c r="Q948">
        <f>_xlfn.XLOOKUP(A948, locations!A:A, locations!F:F, "NULL")</f>
        <v>37.965828500000001</v>
      </c>
      <c r="R948">
        <f>_xlfn.XLOOKUP(A948, locations!A:A, locations!G:G, "Not found")</f>
        <v>23.741427000000002</v>
      </c>
    </row>
    <row r="949" spans="1:18" ht="13">
      <c r="A949" s="11" t="s">
        <v>2340</v>
      </c>
      <c r="B949" s="11">
        <f>MATCH(A949,'raw data'!A:A,0)</f>
        <v>15698</v>
      </c>
      <c r="C949" s="21">
        <f t="array" ref="C949">INDEX('raw data'!A:A,B949+8,1)</f>
        <v>2170</v>
      </c>
      <c r="D949" s="7" t="str">
        <f t="array" ref="D949">INDEX('raw data'!A:A,B949+11,1)</f>
        <v>excl. utilities</v>
      </c>
      <c r="E949" s="7" t="str">
        <f t="array" ref="E949">INDEX('raw data'!A:A,B949-2,1)</f>
        <v>Kleomenous II,</v>
      </c>
      <c r="F949" s="6" t="str">
        <f t="array" ref="F949">INDEX('raw data'!A:A,B949-1,1)</f>
        <v>Kolonaki</v>
      </c>
      <c r="G949" s="6" t="str">
        <f t="array" ref="G949">INDEX('raw data'!A:A,B949+6,1)</f>
        <v>105 m²</v>
      </c>
      <c r="H949" s="25">
        <f ca="1">IFERROR(__xludf.DUMMYFUNCTION("split(G957,"" "")"),105)</f>
        <v>105</v>
      </c>
      <c r="I949" s="6" t="str">
        <f ca="1">IFERROR(__xludf.DUMMYFUNCTION("""COMPUTED_VALUE"""),"m²")</f>
        <v>m²</v>
      </c>
      <c r="J949" s="6">
        <f t="array" ref="J949">INDEX('raw data'!A:A,B949+4,1)</f>
        <v>2</v>
      </c>
      <c r="K949" s="25">
        <f t="array" ref="K949">INDEX('raw data'!A:A,B949+2,1)</f>
        <v>2</v>
      </c>
      <c r="L949" s="6" t="str">
        <f t="array" ref="L949">INDEX('raw data'!A:A,B949-1,1)</f>
        <v>Kolonaki</v>
      </c>
      <c r="M949" s="9">
        <f t="shared" ca="1" si="0"/>
        <v>20.666666666666668</v>
      </c>
      <c r="N949" s="6" t="str">
        <f t="shared" si="1"/>
        <v>Kleomenous II, Kolonaki, Athens</v>
      </c>
      <c r="O949" s="6" t="str">
        <f t="array" ref="O949">INDEX('raw data'!A:A,B949+12,1)</f>
        <v>Available 04 Jun 2025</v>
      </c>
      <c r="P949" s="17">
        <v>45812</v>
      </c>
      <c r="Q949">
        <f>_xlfn.XLOOKUP(A949, locations!A:A, locations!F:F, "NULL")</f>
        <v>37.979908999999999</v>
      </c>
      <c r="R949">
        <f>_xlfn.XLOOKUP(A949, locations!A:A, locations!G:G, "Not found")</f>
        <v>23.744311199999999</v>
      </c>
    </row>
    <row r="950" spans="1:18" ht="13">
      <c r="A950" s="11" t="s">
        <v>2343</v>
      </c>
      <c r="B950" s="11">
        <f>MATCH(A950,'raw data'!A:A,0)</f>
        <v>22752</v>
      </c>
      <c r="C950" s="21">
        <f t="array" ref="C950">INDEX('raw data'!A:A,B950+8,1)</f>
        <v>1970</v>
      </c>
      <c r="D950" s="7" t="str">
        <f t="array" ref="D950">INDEX('raw data'!A:A,B950+11,1)</f>
        <v>excl. utilities</v>
      </c>
      <c r="E950" s="7" t="str">
        <f t="array" ref="E950">INDEX('raw data'!A:A,B950-2,1)</f>
        <v>Patriarchou Ioakim II,</v>
      </c>
      <c r="F950" s="6" t="str">
        <f t="array" ref="F950">INDEX('raw data'!A:A,B950-1,1)</f>
        <v>Kolonaki</v>
      </c>
      <c r="G950" s="6" t="str">
        <f t="array" ref="G950">INDEX('raw data'!A:A,B950+6,1)</f>
        <v>100 m²</v>
      </c>
      <c r="H950" s="25">
        <f ca="1">IFERROR(__xludf.DUMMYFUNCTION("split(G958,"" "")"),100)</f>
        <v>100</v>
      </c>
      <c r="I950" s="6" t="str">
        <f ca="1">IFERROR(__xludf.DUMMYFUNCTION("""COMPUTED_VALUE"""),"m²")</f>
        <v>m²</v>
      </c>
      <c r="J950" s="6">
        <f t="array" ref="J950">INDEX('raw data'!A:A,B950+4,1)</f>
        <v>1</v>
      </c>
      <c r="K950" s="25">
        <f t="array" ref="K950">INDEX('raw data'!A:A,B950+2,1)</f>
        <v>2</v>
      </c>
      <c r="L950" s="6" t="str">
        <f t="array" ref="L950">INDEX('raw data'!A:A,B950-1,1)</f>
        <v>Kolonaki</v>
      </c>
      <c r="M950" s="9">
        <f t="shared" ca="1" si="0"/>
        <v>19.7</v>
      </c>
      <c r="N950" s="6" t="str">
        <f t="shared" si="1"/>
        <v>Patriarchou Ioakim II, Kolonaki, Athens</v>
      </c>
      <c r="O950" s="6" t="str">
        <f t="array" ref="O950">INDEX('raw data'!A:A,B950+12,1)</f>
        <v>Available 04 Jul 2026</v>
      </c>
      <c r="P950" s="17">
        <v>46207</v>
      </c>
      <c r="Q950">
        <f>_xlfn.XLOOKUP(A950, locations!A:A, locations!F:F, "NULL")</f>
        <v>37.977943000000003</v>
      </c>
      <c r="R950">
        <f>_xlfn.XLOOKUP(A950, locations!A:A, locations!G:G, "Not found")</f>
        <v>23.7437094</v>
      </c>
    </row>
    <row r="951" spans="1:18" ht="13">
      <c r="A951" s="11" t="s">
        <v>2346</v>
      </c>
      <c r="B951" s="11">
        <f>MATCH(A951,'raw data'!A:A,0)</f>
        <v>17402</v>
      </c>
      <c r="C951" s="21">
        <f t="array" ref="C951">INDEX('raw data'!A:A,B951+8,1)</f>
        <v>1150</v>
      </c>
      <c r="D951" s="7" t="str">
        <f t="array" ref="D951">INDEX('raw data'!A:A,B951+11,1)</f>
        <v>excl. utilities</v>
      </c>
      <c r="E951" s="7" t="str">
        <f t="array" ref="E951">INDEX('raw data'!A:A,B951-2,1)</f>
        <v>Terzopoulou,</v>
      </c>
      <c r="F951" s="6" t="str">
        <f t="array" ref="F951">INDEX('raw data'!A:A,B951-1,1)</f>
        <v>Agia Paraskevi</v>
      </c>
      <c r="G951" s="6" t="str">
        <f t="array" ref="G951">INDEX('raw data'!A:A,B951+6,1)</f>
        <v>80 m²</v>
      </c>
      <c r="H951" s="25">
        <f ca="1">IFERROR(__xludf.DUMMYFUNCTION("split(G959,"" "")"),80)</f>
        <v>80</v>
      </c>
      <c r="I951" s="6" t="str">
        <f ca="1">IFERROR(__xludf.DUMMYFUNCTION("""COMPUTED_VALUE"""),"m²")</f>
        <v>m²</v>
      </c>
      <c r="J951" s="6" t="str">
        <f t="array" ref="J951">INDEX('raw data'!A:A,B951+4,1)</f>
        <v>1, 1 WC</v>
      </c>
      <c r="K951" s="25">
        <f t="array" ref="K951">INDEX('raw data'!A:A,B951+2,1)</f>
        <v>2</v>
      </c>
      <c r="L951" s="6" t="str">
        <f t="array" ref="L951">INDEX('raw data'!A:A,B951-1,1)</f>
        <v>Agia Paraskevi</v>
      </c>
      <c r="M951" s="9">
        <f t="shared" ca="1" si="0"/>
        <v>14.375</v>
      </c>
      <c r="N951" s="6" t="str">
        <f t="shared" si="1"/>
        <v>Terzopoulou, Agia Paraskevi, Athens</v>
      </c>
      <c r="O951" s="6" t="str">
        <f t="array" ref="O951">INDEX('raw data'!A:A,B951+12,1)</f>
        <v>Available 04 Jul 2025</v>
      </c>
      <c r="P951" s="17">
        <v>45842</v>
      </c>
      <c r="Q951">
        <f>_xlfn.XLOOKUP(A951, locations!A:A, locations!F:F, "NULL")</f>
        <v>38.012921400000003</v>
      </c>
      <c r="R951">
        <f>_xlfn.XLOOKUP(A951, locations!A:A, locations!G:G, "Not found")</f>
        <v>23.823530399999999</v>
      </c>
    </row>
    <row r="952" spans="1:18" ht="13">
      <c r="A952" s="11" t="s">
        <v>2349</v>
      </c>
      <c r="B952" s="11">
        <f>MATCH(A952,'raw data'!A:A,0)</f>
        <v>17385</v>
      </c>
      <c r="C952" s="21">
        <f t="array" ref="C952">INDEX('raw data'!A:A,B952+8,1)</f>
        <v>1190</v>
      </c>
      <c r="D952" s="7" t="str">
        <f t="array" ref="D952">INDEX('raw data'!A:A,B952+11,1)</f>
        <v>excl. utilities</v>
      </c>
      <c r="E952" s="7" t="str">
        <f t="array" ref="E952">INDEX('raw data'!A:A,B952-2,1)</f>
        <v>Agnanton,</v>
      </c>
      <c r="F952" s="6" t="str">
        <f t="array" ref="F952">INDEX('raw data'!A:A,B952-1,1)</f>
        <v>Koukaki</v>
      </c>
      <c r="G952" s="6" t="str">
        <f t="array" ref="G952">INDEX('raw data'!A:A,B952+6,1)</f>
        <v>90 m²</v>
      </c>
      <c r="H952" s="25">
        <f ca="1">IFERROR(__xludf.DUMMYFUNCTION("split(G960,"" "")"),90)</f>
        <v>90</v>
      </c>
      <c r="I952" s="6" t="str">
        <f ca="1">IFERROR(__xludf.DUMMYFUNCTION("""COMPUTED_VALUE"""),"m²")</f>
        <v>m²</v>
      </c>
      <c r="J952" s="6" t="str">
        <f t="array" ref="J952">INDEX('raw data'!A:A,B952+4,1)</f>
        <v>1, 1 WC</v>
      </c>
      <c r="K952" s="25">
        <f t="array" ref="K952">INDEX('raw data'!A:A,B952+2,1)</f>
        <v>2</v>
      </c>
      <c r="L952" s="6" t="str">
        <f t="array" ref="L952">INDEX('raw data'!A:A,B952-1,1)</f>
        <v>Koukaki</v>
      </c>
      <c r="M952" s="9">
        <f t="shared" ca="1" si="0"/>
        <v>13.222222222222221</v>
      </c>
      <c r="N952" s="6" t="str">
        <f t="shared" si="1"/>
        <v>Agnanton, Koukaki, Athens</v>
      </c>
      <c r="O952" s="6" t="str">
        <f t="array" ref="O952">INDEX('raw data'!A:A,B952+12,1)</f>
        <v>Available 04 Jul 2025</v>
      </c>
      <c r="P952" s="17">
        <v>45842</v>
      </c>
      <c r="Q952">
        <f>_xlfn.XLOOKUP(A952, locations!A:A, locations!F:F, "NULL")</f>
        <v>37.965237299999998</v>
      </c>
      <c r="R952">
        <f>_xlfn.XLOOKUP(A952, locations!A:A, locations!G:G, "Not found")</f>
        <v>23.713893500000001</v>
      </c>
    </row>
    <row r="953" spans="1:18" ht="13">
      <c r="A953" s="11" t="s">
        <v>3971</v>
      </c>
      <c r="B953" s="11">
        <f>MATCH(A953,'raw data'!A:A,0)</f>
        <v>17419</v>
      </c>
      <c r="C953" s="21">
        <f t="array" ref="C953">INDEX('raw data'!A:A,B953+8,1)</f>
        <v>1440</v>
      </c>
      <c r="D953" s="7" t="str">
        <f t="array" ref="D953">INDEX('raw data'!A:A,B953+11,1)</f>
        <v>excl. utilities</v>
      </c>
      <c r="E953" s="7" t="str">
        <f t="array" ref="E953">INDEX('raw data'!A:A,B953-2,1)</f>
        <v>Dimitriou Gounari,</v>
      </c>
      <c r="F953" s="6" t="str">
        <f t="array" ref="F953">INDEX('raw data'!A:A,B953-1,1)</f>
        <v>Marousi</v>
      </c>
      <c r="G953" s="6" t="str">
        <f t="array" ref="G953">INDEX('raw data'!A:A,B953+6,1)</f>
        <v>111 m²</v>
      </c>
      <c r="H953" s="25">
        <f ca="1">IFERROR(__xludf.DUMMYFUNCTION("split(G961,"" "")"),111)</f>
        <v>111</v>
      </c>
      <c r="I953" s="6" t="str">
        <f ca="1">IFERROR(__xludf.DUMMYFUNCTION("""COMPUTED_VALUE"""),"m²")</f>
        <v>m²</v>
      </c>
      <c r="J953" s="6">
        <f t="array" ref="J953">INDEX('raw data'!A:A,B953+4,1)</f>
        <v>2</v>
      </c>
      <c r="K953" s="25">
        <f t="array" ref="K953">INDEX('raw data'!A:A,B953+2,1)</f>
        <v>3</v>
      </c>
      <c r="L953" s="6" t="str">
        <f t="array" ref="L953">INDEX('raw data'!A:A,B953-1,1)</f>
        <v>Marousi</v>
      </c>
      <c r="M953" s="9">
        <f t="shared" ca="1" si="0"/>
        <v>12.972972972972974</v>
      </c>
      <c r="N953" s="6" t="str">
        <f t="shared" si="1"/>
        <v>Dimitriou Gounari, Marousi, Athens</v>
      </c>
      <c r="O953" s="6" t="str">
        <f t="array" ref="O953">INDEX('raw data'!A:A,B953+12,1)</f>
        <v>Available 04 Jul 2025</v>
      </c>
      <c r="P953" s="17">
        <v>45842</v>
      </c>
      <c r="Q953">
        <f>_xlfn.XLOOKUP(A953, locations!A:A, locations!F:F, "NULL")</f>
        <v>38.051331599999997</v>
      </c>
      <c r="R953">
        <f>_xlfn.XLOOKUP(A953, locations!A:A, locations!G:G, "Not found")</f>
        <v>23.808062700000001</v>
      </c>
    </row>
    <row r="954" spans="1:18" ht="13">
      <c r="A954" s="11" t="s">
        <v>3973</v>
      </c>
      <c r="B954" s="11">
        <f>MATCH(A954,'raw data'!A:A,0)</f>
        <v>17436</v>
      </c>
      <c r="C954" s="21">
        <f t="array" ref="C954">INDEX('raw data'!A:A,B954+8,1)</f>
        <v>1480</v>
      </c>
      <c r="D954" s="7" t="str">
        <f t="array" ref="D954">INDEX('raw data'!A:A,B954+11,1)</f>
        <v>excl. utilities</v>
      </c>
      <c r="E954" s="7" t="str">
        <f t="array" ref="E954">INDEX('raw data'!A:A,B954-2,1)</f>
        <v>Konstantinoupoleos III,</v>
      </c>
      <c r="F954" s="6" t="str">
        <f t="array" ref="F954">INDEX('raw data'!A:A,B954-1,1)</f>
        <v>Nea Smyrni</v>
      </c>
      <c r="G954" s="6" t="str">
        <f t="array" ref="G954">INDEX('raw data'!A:A,B954+6,1)</f>
        <v>130 m²</v>
      </c>
      <c r="H954" s="25">
        <f ca="1">IFERROR(__xludf.DUMMYFUNCTION("split(G962,"" "")"),130)</f>
        <v>130</v>
      </c>
      <c r="I954" s="6" t="str">
        <f ca="1">IFERROR(__xludf.DUMMYFUNCTION("""COMPUTED_VALUE"""),"m²")</f>
        <v>m²</v>
      </c>
      <c r="J954" s="6">
        <f t="array" ref="J954">INDEX('raw data'!A:A,B954+4,1)</f>
        <v>2</v>
      </c>
      <c r="K954" s="25">
        <f t="array" ref="K954">INDEX('raw data'!A:A,B954+2,1)</f>
        <v>3</v>
      </c>
      <c r="L954" s="6" t="str">
        <f t="array" ref="L954">INDEX('raw data'!A:A,B954-1,1)</f>
        <v>Nea Smyrni</v>
      </c>
      <c r="M954" s="9">
        <f t="shared" ca="1" si="0"/>
        <v>11.384615384615385</v>
      </c>
      <c r="N954" s="6" t="str">
        <f t="shared" si="1"/>
        <v>Konstantinoupoleos III, Nea Smyrni, Athens</v>
      </c>
      <c r="O954" s="6" t="str">
        <f t="array" ref="O954">INDEX('raw data'!A:A,B954+12,1)</f>
        <v>Available 04 Jul 2025</v>
      </c>
      <c r="P954" s="17">
        <v>45842</v>
      </c>
      <c r="Q954">
        <f>_xlfn.XLOOKUP(A954, locations!A:A, locations!F:F, "NULL")</f>
        <v>37.951506000000002</v>
      </c>
      <c r="R954">
        <f>_xlfn.XLOOKUP(A954, locations!A:A, locations!G:G, "Not found")</f>
        <v>23.713049300000002</v>
      </c>
    </row>
    <row r="955" spans="1:18" ht="13">
      <c r="A955" s="11" t="s">
        <v>628</v>
      </c>
      <c r="B955" s="11">
        <f>MATCH(A955,'raw data'!A:A,0)</f>
        <v>6513</v>
      </c>
      <c r="C955" s="21">
        <f t="array" ref="C955">INDEX('raw data'!A:A,B955+8,1)</f>
        <v>900</v>
      </c>
      <c r="D955" s="7" t="str">
        <f t="array" ref="D955">INDEX('raw data'!A:A,B955+11,1)</f>
        <v>excl. utilities</v>
      </c>
      <c r="E955" s="7" t="str">
        <f t="array" ref="E955">INDEX('raw data'!A:A,B955-2,1)</f>
        <v>Lazarimou,</v>
      </c>
      <c r="F955" s="6" t="str">
        <f t="array" ref="F955">INDEX('raw data'!A:A,B955-1,1)</f>
        <v>Ampelokipoi</v>
      </c>
      <c r="G955" s="6" t="str">
        <f t="array" ref="G955">INDEX('raw data'!A:A,B955+6,1)</f>
        <v>61 m²</v>
      </c>
      <c r="H955" s="25">
        <f ca="1">IFERROR(__xludf.DUMMYFUNCTION("split(G963,"" "")"),61)</f>
        <v>61</v>
      </c>
      <c r="I955" s="6" t="str">
        <f ca="1">IFERROR(__xludf.DUMMYFUNCTION("""COMPUTED_VALUE"""),"m²")</f>
        <v>m²</v>
      </c>
      <c r="J955" s="6">
        <f t="array" ref="J955">INDEX('raw data'!A:A,B955+4,1)</f>
        <v>1</v>
      </c>
      <c r="K955" s="25">
        <f t="array" ref="K955">INDEX('raw data'!A:A,B955+2,1)</f>
        <v>1</v>
      </c>
      <c r="L955" s="6" t="str">
        <f t="array" ref="L955">INDEX('raw data'!A:A,B955-1,1)</f>
        <v>Ampelokipoi</v>
      </c>
      <c r="M955" s="9">
        <f t="shared" ca="1" si="0"/>
        <v>14.754098360655737</v>
      </c>
      <c r="N955" s="6" t="str">
        <f t="shared" si="1"/>
        <v>Lazarimou, Ampelokipoi, Athens</v>
      </c>
      <c r="O955" s="6" t="str">
        <f t="array" ref="O955">INDEX('raw data'!A:A,B955+12,1)</f>
        <v>Available 04 Jan 2025</v>
      </c>
      <c r="P955" s="17">
        <v>45661</v>
      </c>
      <c r="Q955">
        <f>_xlfn.XLOOKUP(A955, locations!A:A, locations!F:F, "NULL")</f>
        <v>37.995923599999998</v>
      </c>
      <c r="R955">
        <f>_xlfn.XLOOKUP(A955, locations!A:A, locations!G:G, "Not found")</f>
        <v>23.765371099999999</v>
      </c>
    </row>
    <row r="956" spans="1:18" ht="13">
      <c r="A956" s="11" t="s">
        <v>2352</v>
      </c>
      <c r="B956" s="11">
        <f>MATCH(A956,'raw data'!A:A,0)</f>
        <v>6530</v>
      </c>
      <c r="C956" s="21">
        <f t="array" ref="C956">INDEX('raw data'!A:A,B956+8,1)</f>
        <v>1240</v>
      </c>
      <c r="D956" s="7" t="str">
        <f t="array" ref="D956">INDEX('raw data'!A:A,B956+11,1)</f>
        <v>excl. utilities</v>
      </c>
      <c r="E956" s="7" t="str">
        <f t="array" ref="E956">INDEX('raw data'!A:A,B956-2,1)</f>
        <v>Marathonodromou VI,</v>
      </c>
      <c r="F956" s="6" t="str">
        <f t="array" ref="F956">INDEX('raw data'!A:A,B956-1,1)</f>
        <v>Marousi</v>
      </c>
      <c r="G956" s="6" t="str">
        <f t="array" ref="G956">INDEX('raw data'!A:A,B956+6,1)</f>
        <v>80 m²</v>
      </c>
      <c r="H956" s="25">
        <f ca="1">IFERROR(__xludf.DUMMYFUNCTION("split(G964,"" "")"),80)</f>
        <v>80</v>
      </c>
      <c r="I956" s="6" t="str">
        <f ca="1">IFERROR(__xludf.DUMMYFUNCTION("""COMPUTED_VALUE"""),"m²")</f>
        <v>m²</v>
      </c>
      <c r="J956" s="6">
        <f t="array" ref="J956">INDEX('raw data'!A:A,B956+4,1)</f>
        <v>1</v>
      </c>
      <c r="K956" s="25">
        <f t="array" ref="K956">INDEX('raw data'!A:A,B956+2,1)</f>
        <v>2</v>
      </c>
      <c r="L956" s="6" t="str">
        <f t="array" ref="L956">INDEX('raw data'!A:A,B956-1,1)</f>
        <v>Marousi</v>
      </c>
      <c r="M956" s="9">
        <f t="shared" ca="1" si="0"/>
        <v>15.5</v>
      </c>
      <c r="N956" s="6" t="str">
        <f t="shared" si="1"/>
        <v>Marathonodromou VI, Marousi, Athens</v>
      </c>
      <c r="O956" s="6" t="str">
        <f t="array" ref="O956">INDEX('raw data'!A:A,B956+12,1)</f>
        <v>Available 04 Jan 2025</v>
      </c>
      <c r="P956" s="17">
        <v>45661</v>
      </c>
      <c r="Q956">
        <f>_xlfn.XLOOKUP(A956, locations!A:A, locations!F:F, "NULL")</f>
        <v>38.049252899999999</v>
      </c>
      <c r="R956">
        <f>_xlfn.XLOOKUP(A956, locations!A:A, locations!G:G, "Not found")</f>
        <v>23.8091808</v>
      </c>
    </row>
    <row r="957" spans="1:18" ht="13">
      <c r="A957" s="11" t="s">
        <v>2355</v>
      </c>
      <c r="B957" s="11">
        <f>MATCH(A957,'raw data'!A:A,0)</f>
        <v>6547</v>
      </c>
      <c r="C957" s="21">
        <f t="array" ref="C957">INDEX('raw data'!A:A,B957+8,1)</f>
        <v>1410</v>
      </c>
      <c r="D957" s="7" t="str">
        <f t="array" ref="D957">INDEX('raw data'!A:A,B957+11,1)</f>
        <v>excl. utilities</v>
      </c>
      <c r="E957" s="7" t="str">
        <f t="array" ref="E957">INDEX('raw data'!A:A,B957-2,1)</f>
        <v>Panagias Eleftherotrias II,</v>
      </c>
      <c r="F957" s="6" t="str">
        <f t="array" ref="F957">INDEX('raw data'!A:A,B957-1,1)</f>
        <v>Politeia</v>
      </c>
      <c r="G957" s="6" t="str">
        <f t="array" ref="G957">INDEX('raw data'!A:A,B957+6,1)</f>
        <v>161 m²</v>
      </c>
      <c r="H957" s="25">
        <f ca="1">IFERROR(__xludf.DUMMYFUNCTION("split(G965,"" "")"),161)</f>
        <v>161</v>
      </c>
      <c r="I957" s="6" t="str">
        <f ca="1">IFERROR(__xludf.DUMMYFUNCTION("""COMPUTED_VALUE"""),"m²")</f>
        <v>m²</v>
      </c>
      <c r="J957" s="6" t="str">
        <f t="array" ref="J957">INDEX('raw data'!A:A,B957+4,1)</f>
        <v>2, 1 WC</v>
      </c>
      <c r="K957" s="25">
        <f t="array" ref="K957">INDEX('raw data'!A:A,B957+2,1)</f>
        <v>2</v>
      </c>
      <c r="L957" s="6" t="str">
        <f t="array" ref="L957">INDEX('raw data'!A:A,B957-1,1)</f>
        <v>Politeia</v>
      </c>
      <c r="M957" s="9">
        <f t="shared" ca="1" si="0"/>
        <v>8.7577639751552798</v>
      </c>
      <c r="N957" s="6" t="str">
        <f t="shared" si="1"/>
        <v>Panagias Eleftherotrias II, Politeia, Athens</v>
      </c>
      <c r="O957" s="6" t="str">
        <f t="array" ref="O957">INDEX('raw data'!A:A,B957+12,1)</f>
        <v>Available 04 Jan 2025</v>
      </c>
      <c r="P957" s="17">
        <v>45661</v>
      </c>
      <c r="Q957">
        <f>_xlfn.XLOOKUP(A957, locations!A:A, locations!F:F, "NULL")</f>
        <v>38.079180999999998</v>
      </c>
      <c r="R957">
        <f>_xlfn.XLOOKUP(A957, locations!A:A, locations!G:G, "Not found")</f>
        <v>23.831454099999998</v>
      </c>
    </row>
    <row r="958" spans="1:18" ht="13">
      <c r="A958" s="11" t="s">
        <v>3976</v>
      </c>
      <c r="B958" s="11">
        <f>MATCH(A958,'raw data'!A:A,0)</f>
        <v>6564</v>
      </c>
      <c r="C958" s="21">
        <f t="array" ref="C958">INDEX('raw data'!A:A,B958+8,1)</f>
        <v>1580</v>
      </c>
      <c r="D958" s="7" t="str">
        <f t="array" ref="D958">INDEX('raw data'!A:A,B958+11,1)</f>
        <v>excl. utilities</v>
      </c>
      <c r="E958" s="7" t="str">
        <f t="array" ref="E958">INDEX('raw data'!A:A,B958-2,1)</f>
        <v>Agias Lavras,</v>
      </c>
      <c r="F958" s="6" t="str">
        <f t="array" ref="F958">INDEX('raw data'!A:A,B958-1,1)</f>
        <v>Kifisia</v>
      </c>
      <c r="G958" s="6" t="str">
        <f t="array" ref="G958">INDEX('raw data'!A:A,B958+6,1)</f>
        <v>190 m²</v>
      </c>
      <c r="H958" s="25">
        <f ca="1">IFERROR(__xludf.DUMMYFUNCTION("split(G966,"" "")"),190)</f>
        <v>190</v>
      </c>
      <c r="I958" s="6" t="str">
        <f ca="1">IFERROR(__xludf.DUMMYFUNCTION("""COMPUTED_VALUE"""),"m²")</f>
        <v>m²</v>
      </c>
      <c r="J958" s="6" t="str">
        <f t="array" ref="J958">INDEX('raw data'!A:A,B958+4,1)</f>
        <v>3, 1 WC</v>
      </c>
      <c r="K958" s="25">
        <f t="array" ref="K958">INDEX('raw data'!A:A,B958+2,1)</f>
        <v>3</v>
      </c>
      <c r="L958" s="6" t="str">
        <f t="array" ref="L958">INDEX('raw data'!A:A,B958-1,1)</f>
        <v>Kifisia</v>
      </c>
      <c r="M958" s="9">
        <f t="shared" ca="1" si="0"/>
        <v>8.3157894736842106</v>
      </c>
      <c r="N958" s="6" t="str">
        <f t="shared" si="1"/>
        <v>Agias Lavras, Kifisia, Athens</v>
      </c>
      <c r="O958" s="6" t="str">
        <f t="array" ref="O958">INDEX('raw data'!A:A,B958+12,1)</f>
        <v>Available 04 Jan 2025</v>
      </c>
      <c r="P958" s="17">
        <v>45661</v>
      </c>
      <c r="Q958">
        <f>_xlfn.XLOOKUP(A958, locations!A:A, locations!F:F, "NULL")</f>
        <v>38.0194519</v>
      </c>
      <c r="R958">
        <f>_xlfn.XLOOKUP(A958, locations!A:A, locations!G:G, "Not found")</f>
        <v>23.7395991</v>
      </c>
    </row>
    <row r="959" spans="1:18" ht="13">
      <c r="A959" s="11" t="s">
        <v>631</v>
      </c>
      <c r="B959" s="11">
        <f>MATCH(A959,'raw data'!A:A,0)</f>
        <v>8907</v>
      </c>
      <c r="C959" s="21">
        <f t="array" ref="C959">INDEX('raw data'!A:A,B959+8,1)</f>
        <v>960</v>
      </c>
      <c r="D959" s="7" t="str">
        <f t="array" ref="D959">INDEX('raw data'!A:A,B959+11,1)</f>
        <v>excl. utilities</v>
      </c>
      <c r="E959" s="7" t="str">
        <f t="array" ref="E959">INDEX('raw data'!A:A,B959-2,1)</f>
        <v>Palamidiou,</v>
      </c>
      <c r="F959" s="6" t="str">
        <f t="array" ref="F959">INDEX('raw data'!A:A,B959-1,1)</f>
        <v>Alimos</v>
      </c>
      <c r="G959" s="6" t="str">
        <f t="array" ref="G959">INDEX('raw data'!A:A,B959+6,1)</f>
        <v>60 m²</v>
      </c>
      <c r="H959" s="25">
        <f ca="1">IFERROR(__xludf.DUMMYFUNCTION("split(G967,"" "")"),60)</f>
        <v>60</v>
      </c>
      <c r="I959" s="6" t="str">
        <f ca="1">IFERROR(__xludf.DUMMYFUNCTION("""COMPUTED_VALUE"""),"m²")</f>
        <v>m²</v>
      </c>
      <c r="J959" s="6">
        <f t="array" ref="J959">INDEX('raw data'!A:A,B959+4,1)</f>
        <v>1</v>
      </c>
      <c r="K959" s="25">
        <f t="array" ref="K959">INDEX('raw data'!A:A,B959+2,1)</f>
        <v>1</v>
      </c>
      <c r="L959" s="6" t="str">
        <f t="array" ref="L959">INDEX('raw data'!A:A,B959-1,1)</f>
        <v>Alimos</v>
      </c>
      <c r="M959" s="9">
        <f t="shared" ca="1" si="0"/>
        <v>16</v>
      </c>
      <c r="N959" s="6" t="str">
        <f t="shared" si="1"/>
        <v>Palamidiou, Alimos, Athens</v>
      </c>
      <c r="O959" s="6" t="str">
        <f t="array" ref="O959">INDEX('raw data'!A:A,B959+12,1)</f>
        <v>Available 04 Feb 2025</v>
      </c>
      <c r="P959" s="17">
        <v>45692</v>
      </c>
      <c r="Q959">
        <f>_xlfn.XLOOKUP(A959, locations!A:A, locations!F:F, "NULL")</f>
        <v>37.914382699999997</v>
      </c>
      <c r="R959">
        <f>_xlfn.XLOOKUP(A959, locations!A:A, locations!G:G, "Not found")</f>
        <v>23.7140813</v>
      </c>
    </row>
    <row r="960" spans="1:18" ht="13">
      <c r="A960" s="11" t="s">
        <v>2358</v>
      </c>
      <c r="B960" s="11">
        <f>MATCH(A960,'raw data'!A:A,0)</f>
        <v>8941</v>
      </c>
      <c r="C960" s="21">
        <f t="array" ref="C960">INDEX('raw data'!A:A,B960+8,1)</f>
        <v>1050</v>
      </c>
      <c r="D960" s="7" t="str">
        <f t="array" ref="D960">INDEX('raw data'!A:A,B960+11,1)</f>
        <v>excl. utilities</v>
      </c>
      <c r="E960" s="7" t="str">
        <f t="array" ref="E960">INDEX('raw data'!A:A,B960-2,1)</f>
        <v>Rapsanis,</v>
      </c>
      <c r="F960" s="6" t="str">
        <f t="array" ref="F960">INDEX('raw data'!A:A,B960-1,1)</f>
        <v>Ampelokipoi</v>
      </c>
      <c r="G960" s="6" t="str">
        <f t="array" ref="G960">INDEX('raw data'!A:A,B960+6,1)</f>
        <v>75 m²</v>
      </c>
      <c r="H960" s="25">
        <f ca="1">IFERROR(__xludf.DUMMYFUNCTION("split(G968,"" "")"),75)</f>
        <v>75</v>
      </c>
      <c r="I960" s="6" t="str">
        <f ca="1">IFERROR(__xludf.DUMMYFUNCTION("""COMPUTED_VALUE"""),"m²")</f>
        <v>m²</v>
      </c>
      <c r="J960" s="6">
        <f t="array" ref="J960">INDEX('raw data'!A:A,B960+4,1)</f>
        <v>2</v>
      </c>
      <c r="K960" s="25">
        <f t="array" ref="K960">INDEX('raw data'!A:A,B960+2,1)</f>
        <v>2</v>
      </c>
      <c r="L960" s="6" t="str">
        <f t="array" ref="L960">INDEX('raw data'!A:A,B960-1,1)</f>
        <v>Ampelokipoi</v>
      </c>
      <c r="M960" s="9">
        <f t="shared" ca="1" si="0"/>
        <v>14</v>
      </c>
      <c r="N960" s="6" t="str">
        <f t="shared" si="1"/>
        <v>Rapsanis, Ampelokipoi, Athens</v>
      </c>
      <c r="O960" s="6" t="str">
        <f t="array" ref="O960">INDEX('raw data'!A:A,B960+12,1)</f>
        <v>Available 04 Feb 2025</v>
      </c>
      <c r="P960" s="17">
        <v>45692</v>
      </c>
      <c r="Q960">
        <f>_xlfn.XLOOKUP(A960, locations!A:A, locations!F:F, "NULL")</f>
        <v>37.985382100000002</v>
      </c>
      <c r="R960">
        <f>_xlfn.XLOOKUP(A960, locations!A:A, locations!G:G, "Not found")</f>
        <v>23.7646655</v>
      </c>
    </row>
    <row r="961" spans="1:18" ht="13">
      <c r="A961" s="11" t="s">
        <v>2361</v>
      </c>
      <c r="B961" s="11">
        <f>MATCH(A961,'raw data'!A:A,0)</f>
        <v>8924</v>
      </c>
      <c r="C961" s="21">
        <f t="array" ref="C961">INDEX('raw data'!A:A,B961+8,1)</f>
        <v>1080</v>
      </c>
      <c r="D961" s="7" t="str">
        <f t="array" ref="D961">INDEX('raw data'!A:A,B961+11,1)</f>
        <v>excl. utilities</v>
      </c>
      <c r="E961" s="7" t="str">
        <f t="array" ref="E961">INDEX('raw data'!A:A,B961-2,1)</f>
        <v>Athanasiou Diakou IX,</v>
      </c>
      <c r="F961" s="6" t="str">
        <f t="array" ref="F961">INDEX('raw data'!A:A,B961-1,1)</f>
        <v>Melissia</v>
      </c>
      <c r="G961" s="6" t="str">
        <f t="array" ref="G961">INDEX('raw data'!A:A,B961+6,1)</f>
        <v>95 m²</v>
      </c>
      <c r="H961" s="25">
        <f ca="1">IFERROR(__xludf.DUMMYFUNCTION("split(G969,"" "")"),95)</f>
        <v>95</v>
      </c>
      <c r="I961" s="6" t="str">
        <f ca="1">IFERROR(__xludf.DUMMYFUNCTION("""COMPUTED_VALUE"""),"m²")</f>
        <v>m²</v>
      </c>
      <c r="J961" s="6">
        <f t="array" ref="J961">INDEX('raw data'!A:A,B961+4,1)</f>
        <v>1</v>
      </c>
      <c r="K961" s="25">
        <f t="array" ref="K961">INDEX('raw data'!A:A,B961+2,1)</f>
        <v>2</v>
      </c>
      <c r="L961" s="6" t="str">
        <f t="array" ref="L961">INDEX('raw data'!A:A,B961-1,1)</f>
        <v>Melissia</v>
      </c>
      <c r="M961" s="9">
        <f t="shared" ca="1" si="0"/>
        <v>11.368421052631579</v>
      </c>
      <c r="N961" s="6" t="str">
        <f t="shared" si="1"/>
        <v>Athanasiou Diakou IX, Melissia, Athens</v>
      </c>
      <c r="O961" s="6" t="str">
        <f t="array" ref="O961">INDEX('raw data'!A:A,B961+12,1)</f>
        <v>Available 04 Feb 2025</v>
      </c>
      <c r="P961" s="17">
        <v>45692</v>
      </c>
      <c r="Q961">
        <f>_xlfn.XLOOKUP(A961, locations!A:A, locations!F:F, "NULL")</f>
        <v>38.052771800000002</v>
      </c>
      <c r="R961">
        <f>_xlfn.XLOOKUP(A961, locations!A:A, locations!G:G, "Not found")</f>
        <v>23.8328557</v>
      </c>
    </row>
    <row r="962" spans="1:18" ht="13">
      <c r="A962" s="11" t="s">
        <v>3979</v>
      </c>
      <c r="B962" s="11">
        <f>MATCH(A962,'raw data'!A:A,0)</f>
        <v>8958</v>
      </c>
      <c r="C962" s="21">
        <f t="array" ref="C962">INDEX('raw data'!A:A,B962+8,1)</f>
        <v>1120</v>
      </c>
      <c r="D962" s="7" t="str">
        <f t="array" ref="D962">INDEX('raw data'!A:A,B962+11,1)</f>
        <v>excl. utilities</v>
      </c>
      <c r="E962" s="7" t="str">
        <f t="array" ref="E962">INDEX('raw data'!A:A,B962-2,1)</f>
        <v>Kifisias Avenue III,</v>
      </c>
      <c r="F962" s="6" t="str">
        <f t="array" ref="F962">INDEX('raw data'!A:A,B962-1,1)</f>
        <v>Ampelokipoi</v>
      </c>
      <c r="G962" s="6" t="str">
        <f t="array" ref="G962">INDEX('raw data'!A:A,B962+6,1)</f>
        <v>125 m²</v>
      </c>
      <c r="H962" s="25">
        <f ca="1">IFERROR(__xludf.DUMMYFUNCTION("split(G970,"" "")"),125)</f>
        <v>125</v>
      </c>
      <c r="I962" s="6" t="str">
        <f ca="1">IFERROR(__xludf.DUMMYFUNCTION("""COMPUTED_VALUE"""),"m²")</f>
        <v>m²</v>
      </c>
      <c r="J962" s="6" t="str">
        <f t="array" ref="J962">INDEX('raw data'!A:A,B962+4,1)</f>
        <v>1, 1 WC</v>
      </c>
      <c r="K962" s="25">
        <f t="array" ref="K962">INDEX('raw data'!A:A,B962+2,1)</f>
        <v>3</v>
      </c>
      <c r="L962" s="6" t="str">
        <f t="array" ref="L962">INDEX('raw data'!A:A,B962-1,1)</f>
        <v>Ampelokipoi</v>
      </c>
      <c r="M962" s="9">
        <f t="shared" ca="1" si="0"/>
        <v>8.9600000000000009</v>
      </c>
      <c r="N962" s="6" t="str">
        <f t="shared" si="1"/>
        <v>Kifisias Avenue III, Ampelokipoi, Athens</v>
      </c>
      <c r="O962" s="6" t="str">
        <f t="array" ref="O962">INDEX('raw data'!A:A,B962+12,1)</f>
        <v>Available 04 Feb 2025</v>
      </c>
      <c r="P962" s="17">
        <v>45692</v>
      </c>
      <c r="Q962">
        <f>_xlfn.XLOOKUP(A962, locations!A:A, locations!F:F, "NULL")</f>
        <v>37.990903199999998</v>
      </c>
      <c r="R962">
        <f>_xlfn.XLOOKUP(A962, locations!A:A, locations!G:G, "Not found")</f>
        <v>23.765552</v>
      </c>
    </row>
    <row r="963" spans="1:18" ht="13">
      <c r="A963" s="11" t="s">
        <v>2364</v>
      </c>
      <c r="B963" s="11">
        <f>MATCH(A963,'raw data'!A:A,0)</f>
        <v>8975</v>
      </c>
      <c r="C963" s="21">
        <f t="array" ref="C963">INDEX('raw data'!A:A,B963+8,1)</f>
        <v>1150</v>
      </c>
      <c r="D963" s="7" t="str">
        <f t="array" ref="D963">INDEX('raw data'!A:A,B963+11,1)</f>
        <v>excl. utilities</v>
      </c>
      <c r="E963" s="7" t="str">
        <f t="array" ref="E963">INDEX('raw data'!A:A,B963-2,1)</f>
        <v>Ifikratous III,</v>
      </c>
      <c r="F963" s="6" t="str">
        <f t="array" ref="F963">INDEX('raw data'!A:A,B963-1,1)</f>
        <v>Pangrati</v>
      </c>
      <c r="G963" s="6" t="str">
        <f t="array" ref="G963">INDEX('raw data'!A:A,B963+6,1)</f>
        <v>86 m²</v>
      </c>
      <c r="H963" s="25">
        <f ca="1">IFERROR(__xludf.DUMMYFUNCTION("split(G971,"" "")"),86)</f>
        <v>86</v>
      </c>
      <c r="I963" s="6" t="str">
        <f ca="1">IFERROR(__xludf.DUMMYFUNCTION("""COMPUTED_VALUE"""),"m²")</f>
        <v>m²</v>
      </c>
      <c r="J963" s="6">
        <f t="array" ref="J963">INDEX('raw data'!A:A,B963+4,1)</f>
        <v>2</v>
      </c>
      <c r="K963" s="25">
        <f t="array" ref="K963">INDEX('raw data'!A:A,B963+2,1)</f>
        <v>2</v>
      </c>
      <c r="L963" s="6" t="str">
        <f t="array" ref="L963">INDEX('raw data'!A:A,B963-1,1)</f>
        <v>Pangrati</v>
      </c>
      <c r="M963" s="9">
        <f t="shared" ca="1" si="0"/>
        <v>13.372093023255815</v>
      </c>
      <c r="N963" s="6" t="str">
        <f t="shared" si="1"/>
        <v>Ifikratous III, Pangrati, Athens</v>
      </c>
      <c r="O963" s="6" t="str">
        <f t="array" ref="O963">INDEX('raw data'!A:A,B963+12,1)</f>
        <v>Available 04 Feb 2025</v>
      </c>
      <c r="P963" s="17">
        <v>45692</v>
      </c>
      <c r="Q963">
        <f>_xlfn.XLOOKUP(A963, locations!A:A, locations!F:F, "NULL")</f>
        <v>37.966065299999997</v>
      </c>
      <c r="R963">
        <f>_xlfn.XLOOKUP(A963, locations!A:A, locations!G:G, "Not found")</f>
        <v>23.751325900000001</v>
      </c>
    </row>
    <row r="964" spans="1:18" ht="13">
      <c r="A964" s="11" t="s">
        <v>2367</v>
      </c>
      <c r="B964" s="11">
        <f>MATCH(A964,'raw data'!A:A,0)</f>
        <v>8992</v>
      </c>
      <c r="C964" s="21">
        <f t="array" ref="C964">INDEX('raw data'!A:A,B964+8,1)</f>
        <v>1160</v>
      </c>
      <c r="D964" s="7" t="str">
        <f t="array" ref="D964">INDEX('raw data'!A:A,B964+11,1)</f>
        <v>excl. utilities</v>
      </c>
      <c r="E964" s="7" t="str">
        <f t="array" ref="E964">INDEX('raw data'!A:A,B964-2,1)</f>
        <v>Protagora I,</v>
      </c>
      <c r="F964" s="6" t="str">
        <f t="array" ref="F964">INDEX('raw data'!A:A,B964-1,1)</f>
        <v>Marousi</v>
      </c>
      <c r="G964" s="6" t="str">
        <f t="array" ref="G964">INDEX('raw data'!A:A,B964+6,1)</f>
        <v>73 m²</v>
      </c>
      <c r="H964" s="25">
        <f ca="1">IFERROR(__xludf.DUMMYFUNCTION("split(G972,"" "")"),73)</f>
        <v>73</v>
      </c>
      <c r="I964" s="6" t="str">
        <f ca="1">IFERROR(__xludf.DUMMYFUNCTION("""COMPUTED_VALUE"""),"m²")</f>
        <v>m²</v>
      </c>
      <c r="J964" s="6">
        <f t="array" ref="J964">INDEX('raw data'!A:A,B964+4,1)</f>
        <v>1</v>
      </c>
      <c r="K964" s="25">
        <f t="array" ref="K964">INDEX('raw data'!A:A,B964+2,1)</f>
        <v>2</v>
      </c>
      <c r="L964" s="6" t="str">
        <f t="array" ref="L964">INDEX('raw data'!A:A,B964-1,1)</f>
        <v>Marousi</v>
      </c>
      <c r="M964" s="9">
        <f t="shared" ca="1" si="0"/>
        <v>15.890410958904109</v>
      </c>
      <c r="N964" s="6" t="str">
        <f t="shared" si="1"/>
        <v>Protagora I, Marousi, Athens</v>
      </c>
      <c r="O964" s="6" t="str">
        <f t="array" ref="O964">INDEX('raw data'!A:A,B964+12,1)</f>
        <v>Available 04 Feb 2025</v>
      </c>
      <c r="P964" s="17">
        <v>45692</v>
      </c>
      <c r="Q964">
        <f>_xlfn.XLOOKUP(A964, locations!A:A, locations!F:F, "NULL")</f>
        <v>38.041144099999997</v>
      </c>
      <c r="R964">
        <f>_xlfn.XLOOKUP(A964, locations!A:A, locations!G:G, "Not found")</f>
        <v>23.7955285</v>
      </c>
    </row>
    <row r="965" spans="1:18" ht="13">
      <c r="A965" s="11" t="s">
        <v>2370</v>
      </c>
      <c r="B965" s="11">
        <f>MATCH(A965,'raw data'!A:A,0)</f>
        <v>9026</v>
      </c>
      <c r="C965" s="21">
        <f t="array" ref="C965">INDEX('raw data'!A:A,B965+8,1)</f>
        <v>1210</v>
      </c>
      <c r="D965" s="7" t="str">
        <f t="array" ref="D965">INDEX('raw data'!A:A,B965+11,1)</f>
        <v>excl. utilities</v>
      </c>
      <c r="E965" s="7" t="str">
        <f t="array" ref="E965">INDEX('raw data'!A:A,B965-2,1)</f>
        <v>Dimitressa II,</v>
      </c>
      <c r="F965" s="6" t="str">
        <f t="array" ref="F965">INDEX('raw data'!A:A,B965-1,1)</f>
        <v>Vasilissis Sofias Avenue</v>
      </c>
      <c r="G965" s="6" t="str">
        <f t="array" ref="G965">INDEX('raw data'!A:A,B965+6,1)</f>
        <v>95 m²</v>
      </c>
      <c r="H965" s="25">
        <f ca="1">IFERROR(__xludf.DUMMYFUNCTION("split(G973,"" "")"),95)</f>
        <v>95</v>
      </c>
      <c r="I965" s="6" t="str">
        <f ca="1">IFERROR(__xludf.DUMMYFUNCTION("""COMPUTED_VALUE"""),"m²")</f>
        <v>m²</v>
      </c>
      <c r="J965" s="6">
        <f t="array" ref="J965">INDEX('raw data'!A:A,B965+4,1)</f>
        <v>1</v>
      </c>
      <c r="K965" s="25">
        <f t="array" ref="K965">INDEX('raw data'!A:A,B965+2,1)</f>
        <v>2</v>
      </c>
      <c r="L965" s="6" t="str">
        <f t="array" ref="L965">INDEX('raw data'!A:A,B965-1,1)</f>
        <v>Vasilissis Sofias Avenue</v>
      </c>
      <c r="M965" s="9">
        <f t="shared" ca="1" si="0"/>
        <v>12.736842105263158</v>
      </c>
      <c r="N965" s="6" t="str">
        <f t="shared" si="1"/>
        <v>Dimitressa II, Vasilissis Sofias Avenue, Athens</v>
      </c>
      <c r="O965" s="6" t="str">
        <f t="array" ref="O965">INDEX('raw data'!A:A,B965+12,1)</f>
        <v>Available 04 Feb 2025</v>
      </c>
      <c r="P965" s="17">
        <v>45692</v>
      </c>
      <c r="Q965">
        <f>_xlfn.XLOOKUP(A965, locations!A:A, locations!F:F, "NULL")</f>
        <v>37.975368799999998</v>
      </c>
      <c r="R965">
        <f>_xlfn.XLOOKUP(A965, locations!A:A, locations!G:G, "Not found")</f>
        <v>23.742497499999999</v>
      </c>
    </row>
    <row r="966" spans="1:18" ht="13">
      <c r="A966" s="11" t="s">
        <v>3982</v>
      </c>
      <c r="B966" s="11">
        <f>MATCH(A966,'raw data'!A:A,0)</f>
        <v>9009</v>
      </c>
      <c r="C966" s="21">
        <f t="array" ref="C966">INDEX('raw data'!A:A,B966+8,1)</f>
        <v>1220</v>
      </c>
      <c r="D966" s="7" t="str">
        <f t="array" ref="D966">INDEX('raw data'!A:A,B966+11,1)</f>
        <v>excl. utilities</v>
      </c>
      <c r="E966" s="7" t="str">
        <f t="array" ref="E966">INDEX('raw data'!A:A,B966-2,1)</f>
        <v>Nikitara,</v>
      </c>
      <c r="F966" s="6" t="str">
        <f t="array" ref="F966">INDEX('raw data'!A:A,B966-1,1)</f>
        <v>Agia Paraskevi</v>
      </c>
      <c r="G966" s="6" t="str">
        <f t="array" ref="G966">INDEX('raw data'!A:A,B966+6,1)</f>
        <v>132 m²</v>
      </c>
      <c r="H966" s="25">
        <f ca="1">IFERROR(__xludf.DUMMYFUNCTION("split(G974,"" "")"),132)</f>
        <v>132</v>
      </c>
      <c r="I966" s="6" t="str">
        <f ca="1">IFERROR(__xludf.DUMMYFUNCTION("""COMPUTED_VALUE"""),"m²")</f>
        <v>m²</v>
      </c>
      <c r="J966" s="6" t="str">
        <f t="array" ref="J966">INDEX('raw data'!A:A,B966+4,1)</f>
        <v>2, 1 WC</v>
      </c>
      <c r="K966" s="25">
        <f t="array" ref="K966">INDEX('raw data'!A:A,B966+2,1)</f>
        <v>3</v>
      </c>
      <c r="L966" s="6" t="str">
        <f t="array" ref="L966">INDEX('raw data'!A:A,B966-1,1)</f>
        <v>Agia Paraskevi</v>
      </c>
      <c r="M966" s="9">
        <f t="shared" ca="1" si="0"/>
        <v>9.2424242424242422</v>
      </c>
      <c r="N966" s="6" t="str">
        <f t="shared" si="1"/>
        <v>Nikitara, Agia Paraskevi, Athens</v>
      </c>
      <c r="O966" s="6" t="str">
        <f t="array" ref="O966">INDEX('raw data'!A:A,B966+12,1)</f>
        <v>Available 04 Feb 2025</v>
      </c>
      <c r="P966" s="17">
        <v>45692</v>
      </c>
      <c r="Q966">
        <f>_xlfn.XLOOKUP(A966, locations!A:A, locations!F:F, "NULL")</f>
        <v>38.000560100000001</v>
      </c>
      <c r="R966">
        <f>_xlfn.XLOOKUP(A966, locations!A:A, locations!G:G, "Not found")</f>
        <v>23.812453900000001</v>
      </c>
    </row>
    <row r="967" spans="1:18" ht="13">
      <c r="A967" s="11" t="s">
        <v>2373</v>
      </c>
      <c r="B967" s="11">
        <f>MATCH(A967,'raw data'!A:A,0)</f>
        <v>9077</v>
      </c>
      <c r="C967" s="21">
        <f t="array" ref="C967">INDEX('raw data'!A:A,B967+8,1)</f>
        <v>1420</v>
      </c>
      <c r="D967" s="7" t="str">
        <f t="array" ref="D967">INDEX('raw data'!A:A,B967+11,1)</f>
        <v>excl. utilities</v>
      </c>
      <c r="E967" s="7" t="str">
        <f t="array" ref="E967">INDEX('raw data'!A:A,B967-2,1)</f>
        <v>Alikarnassou II,</v>
      </c>
      <c r="F967" s="6" t="str">
        <f t="array" ref="F967">INDEX('raw data'!A:A,B967-1,1)</f>
        <v>Nea Smyrni</v>
      </c>
      <c r="G967" s="6" t="str">
        <f t="array" ref="G967">INDEX('raw data'!A:A,B967+6,1)</f>
        <v>85 m²</v>
      </c>
      <c r="H967" s="25">
        <f ca="1">IFERROR(__xludf.DUMMYFUNCTION("split(G975,"" "")"),85)</f>
        <v>85</v>
      </c>
      <c r="I967" s="6" t="str">
        <f ca="1">IFERROR(__xludf.DUMMYFUNCTION("""COMPUTED_VALUE"""),"m²")</f>
        <v>m²</v>
      </c>
      <c r="J967" s="6" t="str">
        <f t="array" ref="J967">INDEX('raw data'!A:A,B967+4,1)</f>
        <v>1, 1 WC</v>
      </c>
      <c r="K967" s="25">
        <f t="array" ref="K967">INDEX('raw data'!A:A,B967+2,1)</f>
        <v>2</v>
      </c>
      <c r="L967" s="6" t="str">
        <f t="array" ref="L967">INDEX('raw data'!A:A,B967-1,1)</f>
        <v>Nea Smyrni</v>
      </c>
      <c r="M967" s="9">
        <f t="shared" ca="1" si="0"/>
        <v>16.705882352941178</v>
      </c>
      <c r="N967" s="6" t="str">
        <f t="shared" si="1"/>
        <v>Alikarnassou II, Nea Smyrni, Athens</v>
      </c>
      <c r="O967" s="6" t="str">
        <f t="array" ref="O967">INDEX('raw data'!A:A,B967+12,1)</f>
        <v>Available 04 Feb 2025</v>
      </c>
      <c r="P967" s="17">
        <v>45692</v>
      </c>
      <c r="Q967">
        <f>_xlfn.XLOOKUP(A967, locations!A:A, locations!F:F, "NULL")</f>
        <v>37.944561999999998</v>
      </c>
      <c r="R967">
        <f>_xlfn.XLOOKUP(A967, locations!A:A, locations!G:G, "Not found")</f>
        <v>23.7040918</v>
      </c>
    </row>
    <row r="968" spans="1:18" ht="13">
      <c r="A968" s="11" t="s">
        <v>2376</v>
      </c>
      <c r="B968" s="11">
        <f>MATCH(A968,'raw data'!A:A,0)</f>
        <v>9043</v>
      </c>
      <c r="C968" s="21">
        <f t="array" ref="C968">INDEX('raw data'!A:A,B968+8,1)</f>
        <v>1480</v>
      </c>
      <c r="D968" s="7" t="str">
        <f t="array" ref="D968">INDEX('raw data'!A:A,B968+11,1)</f>
        <v>excl. utilities</v>
      </c>
      <c r="E968" s="7" t="str">
        <f t="array" ref="E968">INDEX('raw data'!A:A,B968-2,1)</f>
        <v>Tritonos IV,</v>
      </c>
      <c r="F968" s="6" t="str">
        <f t="array" ref="F968">INDEX('raw data'!A:A,B968-1,1)</f>
        <v>Palaio Faliro</v>
      </c>
      <c r="G968" s="6" t="str">
        <f t="array" ref="G968">INDEX('raw data'!A:A,B968+6,1)</f>
        <v>75 m²</v>
      </c>
      <c r="H968" s="25">
        <f ca="1">IFERROR(__xludf.DUMMYFUNCTION("split(G976,"" "")"),75)</f>
        <v>75</v>
      </c>
      <c r="I968" s="6" t="str">
        <f ca="1">IFERROR(__xludf.DUMMYFUNCTION("""COMPUTED_VALUE"""),"m²")</f>
        <v>m²</v>
      </c>
      <c r="J968" s="6">
        <f t="array" ref="J968">INDEX('raw data'!A:A,B968+4,1)</f>
        <v>2</v>
      </c>
      <c r="K968" s="25">
        <f t="array" ref="K968">INDEX('raw data'!A:A,B968+2,1)</f>
        <v>2</v>
      </c>
      <c r="L968" s="6" t="str">
        <f t="array" ref="L968">INDEX('raw data'!A:A,B968-1,1)</f>
        <v>Palaio Faliro</v>
      </c>
      <c r="M968" s="9">
        <f t="shared" ca="1" si="0"/>
        <v>19.733333333333334</v>
      </c>
      <c r="N968" s="6" t="str">
        <f t="shared" si="1"/>
        <v>Tritonos IV, Palaio Faliro, Athens</v>
      </c>
      <c r="O968" s="6" t="str">
        <f t="array" ref="O968">INDEX('raw data'!A:A,B968+12,1)</f>
        <v>Available 04 Feb 2025</v>
      </c>
      <c r="P968" s="17">
        <v>45692</v>
      </c>
      <c r="Q968">
        <f>_xlfn.XLOOKUP(A968, locations!A:A, locations!F:F, "NULL")</f>
        <v>37.926021599999999</v>
      </c>
      <c r="R968">
        <f>_xlfn.XLOOKUP(A968, locations!A:A, locations!G:G, "Not found")</f>
        <v>23.696047100000001</v>
      </c>
    </row>
    <row r="969" spans="1:18" ht="13">
      <c r="A969" s="11" t="s">
        <v>3985</v>
      </c>
      <c r="B969" s="11">
        <f>MATCH(A969,'raw data'!A:A,0)</f>
        <v>9060</v>
      </c>
      <c r="C969" s="21">
        <f t="array" ref="C969">INDEX('raw data'!A:A,B969+8,1)</f>
        <v>1480</v>
      </c>
      <c r="D969" s="7" t="str">
        <f t="array" ref="D969">INDEX('raw data'!A:A,B969+11,1)</f>
        <v>excl. utilities</v>
      </c>
      <c r="E969" s="7" t="str">
        <f t="array" ref="E969">INDEX('raw data'!A:A,B969-2,1)</f>
        <v>Fragkoklisias II,</v>
      </c>
      <c r="F969" s="6" t="str">
        <f t="array" ref="F969">INDEX('raw data'!A:A,B969-1,1)</f>
        <v>Marousi</v>
      </c>
      <c r="G969" s="6" t="str">
        <f t="array" ref="G969">INDEX('raw data'!A:A,B969+6,1)</f>
        <v>110 m²</v>
      </c>
      <c r="H969" s="25">
        <f ca="1">IFERROR(__xludf.DUMMYFUNCTION("split(G977,"" "")"),110)</f>
        <v>110</v>
      </c>
      <c r="I969" s="6" t="str">
        <f ca="1">IFERROR(__xludf.DUMMYFUNCTION("""COMPUTED_VALUE"""),"m²")</f>
        <v>m²</v>
      </c>
      <c r="J969" s="6" t="str">
        <f t="array" ref="J969">INDEX('raw data'!A:A,B969+4,1)</f>
        <v>1, 1 WC</v>
      </c>
      <c r="K969" s="25">
        <f t="array" ref="K969">INDEX('raw data'!A:A,B969+2,1)</f>
        <v>3</v>
      </c>
      <c r="L969" s="6" t="str">
        <f t="array" ref="L969">INDEX('raw data'!A:A,B969-1,1)</f>
        <v>Marousi</v>
      </c>
      <c r="M969" s="9">
        <f t="shared" ca="1" si="0"/>
        <v>13.454545454545455</v>
      </c>
      <c r="N969" s="6" t="str">
        <f t="shared" si="1"/>
        <v>Fragkoklisias II, Marousi, Athens</v>
      </c>
      <c r="O969" s="6" t="str">
        <f t="array" ref="O969">INDEX('raw data'!A:A,B969+12,1)</f>
        <v>Available 04 Feb 2025</v>
      </c>
      <c r="P969" s="17">
        <v>45692</v>
      </c>
      <c r="Q969">
        <f>_xlfn.XLOOKUP(A969, locations!A:A, locations!F:F, "NULL")</f>
        <v>38.036072799999999</v>
      </c>
      <c r="R969">
        <f>_xlfn.XLOOKUP(A969, locations!A:A, locations!G:G, "Not found")</f>
        <v>23.810483399999999</v>
      </c>
    </row>
    <row r="970" spans="1:18" ht="13">
      <c r="A970" s="11" t="s">
        <v>3988</v>
      </c>
      <c r="B970" s="11">
        <f>MATCH(A970,'raw data'!A:A,0)</f>
        <v>9094</v>
      </c>
      <c r="C970" s="21">
        <f t="array" ref="C970">INDEX('raw data'!A:A,B970+8,1)</f>
        <v>1720</v>
      </c>
      <c r="D970" s="7" t="str">
        <f t="array" ref="D970">INDEX('raw data'!A:A,B970+11,1)</f>
        <v>excl. utilities</v>
      </c>
      <c r="E970" s="7" t="str">
        <f t="array" ref="E970">INDEX('raw data'!A:A,B970-2,1)</f>
        <v>Markou Mpotsari III,</v>
      </c>
      <c r="F970" s="6" t="str">
        <f t="array" ref="F970">INDEX('raw data'!A:A,B970-1,1)</f>
        <v>Kifisia</v>
      </c>
      <c r="G970" s="6" t="str">
        <f t="array" ref="G970">INDEX('raw data'!A:A,B970+6,1)</f>
        <v>155 m²</v>
      </c>
      <c r="H970" s="25">
        <f ca="1">IFERROR(__xludf.DUMMYFUNCTION("split(G978,"" "")"),155)</f>
        <v>155</v>
      </c>
      <c r="I970" s="6" t="str">
        <f ca="1">IFERROR(__xludf.DUMMYFUNCTION("""COMPUTED_VALUE"""),"m²")</f>
        <v>m²</v>
      </c>
      <c r="J970" s="6" t="str">
        <f t="array" ref="J970">INDEX('raw data'!A:A,B970+4,1)</f>
        <v>2, 1 WC</v>
      </c>
      <c r="K970" s="25">
        <f t="array" ref="K970">INDEX('raw data'!A:A,B970+2,1)</f>
        <v>3</v>
      </c>
      <c r="L970" s="6" t="str">
        <f t="array" ref="L970">INDEX('raw data'!A:A,B970-1,1)</f>
        <v>Kifisia</v>
      </c>
      <c r="M970" s="9">
        <f t="shared" ca="1" si="0"/>
        <v>11.096774193548388</v>
      </c>
      <c r="N970" s="6" t="str">
        <f t="shared" si="1"/>
        <v>Markou Mpotsari III, Kifisia, Athens</v>
      </c>
      <c r="O970" s="6" t="str">
        <f t="array" ref="O970">INDEX('raw data'!A:A,B970+12,1)</f>
        <v>Available 04 Feb 2025</v>
      </c>
      <c r="P970" s="17">
        <v>45692</v>
      </c>
      <c r="Q970">
        <f>_xlfn.XLOOKUP(A970, locations!A:A, locations!F:F, "NULL")</f>
        <v>37.964545100000002</v>
      </c>
      <c r="R970">
        <f>_xlfn.XLOOKUP(A970, locations!A:A, locations!G:G, "Not found")</f>
        <v>23.725929699999998</v>
      </c>
    </row>
    <row r="971" spans="1:18" ht="13">
      <c r="A971" s="11" t="s">
        <v>3991</v>
      </c>
      <c r="B971" s="11">
        <f>MATCH(A971,'raw data'!A:A,0)</f>
        <v>9111</v>
      </c>
      <c r="C971" s="21">
        <f t="array" ref="C971">INDEX('raw data'!A:A,B971+8,1)</f>
        <v>3170</v>
      </c>
      <c r="D971" s="7" t="str">
        <f t="array" ref="D971">INDEX('raw data'!A:A,B971+11,1)</f>
        <v>excl. utilities</v>
      </c>
      <c r="E971" s="7" t="str">
        <f t="array" ref="E971">INDEX('raw data'!A:A,B971-2,1)</f>
        <v>Aristotelous II,</v>
      </c>
      <c r="F971" s="6" t="str">
        <f t="array" ref="F971">INDEX('raw data'!A:A,B971-1,1)</f>
        <v>Alimos</v>
      </c>
      <c r="G971" s="6" t="str">
        <f t="array" ref="G971">INDEX('raw data'!A:A,B971+6,1)</f>
        <v>200 m²</v>
      </c>
      <c r="H971" s="25">
        <f ca="1">IFERROR(__xludf.DUMMYFUNCTION("split(G979,"" "")"),200)</f>
        <v>200</v>
      </c>
      <c r="I971" s="6" t="str">
        <f ca="1">IFERROR(__xludf.DUMMYFUNCTION("""COMPUTED_VALUE"""),"m²")</f>
        <v>m²</v>
      </c>
      <c r="J971" s="6" t="str">
        <f t="array" ref="J971">INDEX('raw data'!A:A,B971+4,1)</f>
        <v>3, 1 WC</v>
      </c>
      <c r="K971" s="25">
        <f t="array" ref="K971">INDEX('raw data'!A:A,B971+2,1)</f>
        <v>3</v>
      </c>
      <c r="L971" s="6" t="str">
        <f t="array" ref="L971">INDEX('raw data'!A:A,B971-1,1)</f>
        <v>Alimos</v>
      </c>
      <c r="M971" s="9">
        <f t="shared" ca="1" si="0"/>
        <v>15.85</v>
      </c>
      <c r="N971" s="6" t="str">
        <f t="shared" si="1"/>
        <v>Aristotelous II, Alimos, Athens</v>
      </c>
      <c r="O971" s="6" t="str">
        <f t="array" ref="O971">INDEX('raw data'!A:A,B971+12,1)</f>
        <v>Available 04 Feb 2025</v>
      </c>
      <c r="P971" s="17">
        <v>45692</v>
      </c>
      <c r="Q971">
        <f>_xlfn.XLOOKUP(A971, locations!A:A, locations!F:F, "NULL")</f>
        <v>37.912271799999999</v>
      </c>
      <c r="R971">
        <f>_xlfn.XLOOKUP(A971, locations!A:A, locations!G:G, "Not found")</f>
        <v>23.711378400000001</v>
      </c>
    </row>
    <row r="972" spans="1:18" ht="13">
      <c r="A972" s="11" t="s">
        <v>2379</v>
      </c>
      <c r="B972" s="11">
        <f>MATCH(A972,'raw data'!A:A,0)</f>
        <v>21927</v>
      </c>
      <c r="C972" s="21">
        <f t="array" ref="C972">INDEX('raw data'!A:A,B972+8,1)</f>
        <v>1180</v>
      </c>
      <c r="D972" s="7" t="str">
        <f t="array" ref="D972">INDEX('raw data'!A:A,B972+11,1)</f>
        <v>excl. utilities</v>
      </c>
      <c r="E972" s="7" t="str">
        <f t="array" ref="E972">INDEX('raw data'!A:A,B972-2,1)</f>
        <v>Amarousiou Chalandriou III,</v>
      </c>
      <c r="F972" s="6" t="str">
        <f t="array" ref="F972">INDEX('raw data'!A:A,B972-1,1)</f>
        <v>Marousi</v>
      </c>
      <c r="G972" s="6" t="str">
        <f t="array" ref="G972">INDEX('raw data'!A:A,B972+6,1)</f>
        <v>80 m²</v>
      </c>
      <c r="H972" s="25">
        <f ca="1">IFERROR(__xludf.DUMMYFUNCTION("split(G980,"" "")"),80)</f>
        <v>80</v>
      </c>
      <c r="I972" s="6" t="str">
        <f ca="1">IFERROR(__xludf.DUMMYFUNCTION("""COMPUTED_VALUE"""),"m²")</f>
        <v>m²</v>
      </c>
      <c r="J972" s="6" t="str">
        <f t="array" ref="J972">INDEX('raw data'!A:A,B972+4,1)</f>
        <v>1, 1 WC</v>
      </c>
      <c r="K972" s="25">
        <f t="array" ref="K972">INDEX('raw data'!A:A,B972+2,1)</f>
        <v>2</v>
      </c>
      <c r="L972" s="6" t="str">
        <f t="array" ref="L972">INDEX('raw data'!A:A,B972-1,1)</f>
        <v>Marousi</v>
      </c>
      <c r="M972" s="9">
        <f t="shared" ca="1" si="0"/>
        <v>14.75</v>
      </c>
      <c r="N972" s="6" t="str">
        <f t="shared" si="1"/>
        <v>Amarousiou Chalandriou III, Marousi, Athens</v>
      </c>
      <c r="O972" s="6" t="str">
        <f t="array" ref="O972">INDEX('raw data'!A:A,B972+12,1)</f>
        <v>Available 04 Dec 2025</v>
      </c>
      <c r="P972" s="17">
        <v>45995</v>
      </c>
      <c r="Q972">
        <f>_xlfn.XLOOKUP(A972, locations!A:A, locations!F:F, "NULL")</f>
        <v>38.014589100000002</v>
      </c>
      <c r="R972">
        <f>_xlfn.XLOOKUP(A972, locations!A:A, locations!G:G, "Not found")</f>
        <v>23.8177792</v>
      </c>
    </row>
    <row r="973" spans="1:18" ht="13">
      <c r="A973" s="11" t="s">
        <v>3994</v>
      </c>
      <c r="B973" s="11">
        <f>MATCH(A973,'raw data'!A:A,0)</f>
        <v>3506</v>
      </c>
      <c r="C973" s="21">
        <f t="array" ref="C973">INDEX('raw data'!A:A,B973+8,1)</f>
        <v>1300</v>
      </c>
      <c r="D973" s="7" t="str">
        <f t="array" ref="D973">INDEX('raw data'!A:A,B973+11,1)</f>
        <v>excl. utilities</v>
      </c>
      <c r="E973" s="7" t="str">
        <f t="array" ref="E973">INDEX('raw data'!A:A,B973-2,1)</f>
        <v>Giannitson I,</v>
      </c>
      <c r="F973" s="6" t="str">
        <f t="array" ref="F973">INDEX('raw data'!A:A,B973-1,1)</f>
        <v>Cholargos</v>
      </c>
      <c r="G973" s="6" t="str">
        <f t="array" ref="G973">INDEX('raw data'!A:A,B973+6,1)</f>
        <v>110 m²</v>
      </c>
      <c r="H973" s="25">
        <f ca="1">IFERROR(__xludf.DUMMYFUNCTION("split(G981,"" "")"),110)</f>
        <v>110</v>
      </c>
      <c r="I973" s="6" t="str">
        <f ca="1">IFERROR(__xludf.DUMMYFUNCTION("""COMPUTED_VALUE"""),"m²")</f>
        <v>m²</v>
      </c>
      <c r="J973" s="6" t="str">
        <f t="array" ref="J973">INDEX('raw data'!A:A,B973+4,1)</f>
        <v>1, 1 WC</v>
      </c>
      <c r="K973" s="25">
        <f t="array" ref="K973">INDEX('raw data'!A:A,B973+2,1)</f>
        <v>3</v>
      </c>
      <c r="L973" s="6" t="str">
        <f t="array" ref="L973">INDEX('raw data'!A:A,B973-1,1)</f>
        <v>Cholargos</v>
      </c>
      <c r="M973" s="9">
        <f t="shared" ca="1" si="0"/>
        <v>11.818181818181818</v>
      </c>
      <c r="N973" s="6" t="str">
        <f t="shared" si="1"/>
        <v>Giannitson I, Cholargos, Athens</v>
      </c>
      <c r="O973" s="6" t="str">
        <f t="array" ref="O973">INDEX('raw data'!A:A,B973+12,1)</f>
        <v>Available 04 Dec 2024</v>
      </c>
      <c r="P973" s="17">
        <v>45630</v>
      </c>
      <c r="Q973">
        <f>_xlfn.XLOOKUP(A973, locations!A:A, locations!F:F, "NULL")</f>
        <v>37.9955128</v>
      </c>
      <c r="R973">
        <f>_xlfn.XLOOKUP(A973, locations!A:A, locations!G:G, "Not found")</f>
        <v>23.806927000000002</v>
      </c>
    </row>
    <row r="974" spans="1:18" ht="13">
      <c r="A974" s="11" t="s">
        <v>2382</v>
      </c>
      <c r="B974" s="11">
        <f>MATCH(A974,'raw data'!A:A,0)</f>
        <v>12444</v>
      </c>
      <c r="C974" s="21">
        <f t="array" ref="C974">INDEX('raw data'!A:A,B974+8,1)</f>
        <v>1180</v>
      </c>
      <c r="D974" s="7" t="str">
        <f t="array" ref="D974">INDEX('raw data'!A:A,B974+11,1)</f>
        <v>excl. utilities</v>
      </c>
      <c r="E974" s="7" t="str">
        <f t="array" ref="E974">INDEX('raw data'!A:A,B974-2,1)</f>
        <v>Iasiou III,</v>
      </c>
      <c r="F974" s="6" t="str">
        <f t="array" ref="F974">INDEX('raw data'!A:A,B974-1,1)</f>
        <v>Kolonaki</v>
      </c>
      <c r="G974" s="6" t="str">
        <f t="array" ref="G974">INDEX('raw data'!A:A,B974+6,1)</f>
        <v>70 m²</v>
      </c>
      <c r="H974" s="25">
        <f ca="1">IFERROR(__xludf.DUMMYFUNCTION("split(G982,"" "")"),70)</f>
        <v>70</v>
      </c>
      <c r="I974" s="6" t="str">
        <f ca="1">IFERROR(__xludf.DUMMYFUNCTION("""COMPUTED_VALUE"""),"m²")</f>
        <v>m²</v>
      </c>
      <c r="J974" s="6">
        <f t="array" ref="J974">INDEX('raw data'!A:A,B974+4,1)</f>
        <v>1</v>
      </c>
      <c r="K974" s="25">
        <f t="array" ref="K974">INDEX('raw data'!A:A,B974+2,1)</f>
        <v>2</v>
      </c>
      <c r="L974" s="6" t="str">
        <f t="array" ref="L974">INDEX('raw data'!A:A,B974-1,1)</f>
        <v>Kolonaki</v>
      </c>
      <c r="M974" s="9">
        <f t="shared" ca="1" si="0"/>
        <v>16.857142857142858</v>
      </c>
      <c r="N974" s="6" t="str">
        <f t="shared" si="1"/>
        <v>Iasiou III, Kolonaki, Athens</v>
      </c>
      <c r="O974" s="6" t="str">
        <f t="array" ref="O974">INDEX('raw data'!A:A,B974+12,1)</f>
        <v>Available 04 Apr 2025</v>
      </c>
      <c r="P974" s="17">
        <v>45751</v>
      </c>
      <c r="Q974">
        <f>_xlfn.XLOOKUP(A974, locations!A:A, locations!F:F, "NULL")</f>
        <v>37.978614499999999</v>
      </c>
      <c r="R974">
        <f>_xlfn.XLOOKUP(A974, locations!A:A, locations!G:G, "Not found")</f>
        <v>23.749917799999999</v>
      </c>
    </row>
    <row r="975" spans="1:18" ht="13">
      <c r="A975" s="11" t="s">
        <v>2385</v>
      </c>
      <c r="B975" s="11">
        <f>MATCH(A975,'raw data'!A:A,0)</f>
        <v>12461</v>
      </c>
      <c r="C975" s="21">
        <f t="array" ref="C975">INDEX('raw data'!A:A,B975+8,1)</f>
        <v>1180</v>
      </c>
      <c r="D975" s="7" t="str">
        <f t="array" ref="D975">INDEX('raw data'!A:A,B975+11,1)</f>
        <v>excl. utilities</v>
      </c>
      <c r="E975" s="7" t="str">
        <f t="array" ref="E975">INDEX('raw data'!A:A,B975-2,1)</f>
        <v>Andromachis III,</v>
      </c>
      <c r="F975" s="6" t="str">
        <f t="array" ref="F975">INDEX('raw data'!A:A,B975-1,1)</f>
        <v>Stavros Niarchos Park Area</v>
      </c>
      <c r="G975" s="6" t="str">
        <f t="array" ref="G975">INDEX('raw data'!A:A,B975+6,1)</f>
        <v>65 m²</v>
      </c>
      <c r="H975" s="25">
        <f ca="1">IFERROR(__xludf.DUMMYFUNCTION("split(G983,"" "")"),65)</f>
        <v>65</v>
      </c>
      <c r="I975" s="6" t="str">
        <f ca="1">IFERROR(__xludf.DUMMYFUNCTION("""COMPUTED_VALUE"""),"m²")</f>
        <v>m²</v>
      </c>
      <c r="J975" s="6">
        <f t="array" ref="J975">INDEX('raw data'!A:A,B975+4,1)</f>
        <v>1</v>
      </c>
      <c r="K975" s="25">
        <f t="array" ref="K975">INDEX('raw data'!A:A,B975+2,1)</f>
        <v>2</v>
      </c>
      <c r="L975" s="6" t="str">
        <f t="array" ref="L975">INDEX('raw data'!A:A,B975-1,1)</f>
        <v>Stavros Niarchos Park Area</v>
      </c>
      <c r="M975" s="9">
        <f t="shared" ca="1" si="0"/>
        <v>18.153846153846153</v>
      </c>
      <c r="N975" s="6" t="str">
        <f t="shared" si="1"/>
        <v>Andromachis III, Stavros Niarchos Park Area, Athens</v>
      </c>
      <c r="O975" s="6" t="str">
        <f t="array" ref="O975">INDEX('raw data'!A:A,B975+12,1)</f>
        <v>Available 04 Apr 2025</v>
      </c>
      <c r="P975" s="17">
        <v>45751</v>
      </c>
      <c r="Q975">
        <f>_xlfn.XLOOKUP(A975, locations!A:A, locations!F:F, "NULL")</f>
        <v>37.942198900000001</v>
      </c>
      <c r="R975">
        <f>_xlfn.XLOOKUP(A975, locations!A:A, locations!G:G, "Not found")</f>
        <v>23.6934583</v>
      </c>
    </row>
    <row r="976" spans="1:18" ht="13">
      <c r="A976" s="11" t="s">
        <v>2388</v>
      </c>
      <c r="B976" s="11">
        <f>MATCH(A976,'raw data'!A:A,0)</f>
        <v>12478</v>
      </c>
      <c r="C976" s="21">
        <f t="array" ref="C976">INDEX('raw data'!A:A,B976+8,1)</f>
        <v>1210</v>
      </c>
      <c r="D976" s="7" t="str">
        <f t="array" ref="D976">INDEX('raw data'!A:A,B976+11,1)</f>
        <v>excl. utilities</v>
      </c>
      <c r="E976" s="7" t="str">
        <f t="array" ref="E976">INDEX('raw data'!A:A,B976-2,1)</f>
        <v>Vironos I,</v>
      </c>
      <c r="F976" s="6" t="str">
        <f t="array" ref="F976">INDEX('raw data'!A:A,B976-1,1)</f>
        <v>Chalandri</v>
      </c>
      <c r="G976" s="6" t="str">
        <f t="array" ref="G976">INDEX('raw data'!A:A,B976+6,1)</f>
        <v>75 m²</v>
      </c>
      <c r="H976" s="25">
        <f ca="1">IFERROR(__xludf.DUMMYFUNCTION("split(G984,"" "")"),75)</f>
        <v>75</v>
      </c>
      <c r="I976" s="6" t="str">
        <f ca="1">IFERROR(__xludf.DUMMYFUNCTION("""COMPUTED_VALUE"""),"m²")</f>
        <v>m²</v>
      </c>
      <c r="J976" s="6">
        <f t="array" ref="J976">INDEX('raw data'!A:A,B976+4,1)</f>
        <v>1</v>
      </c>
      <c r="K976" s="25">
        <f t="array" ref="K976">INDEX('raw data'!A:A,B976+2,1)</f>
        <v>2</v>
      </c>
      <c r="L976" s="6" t="str">
        <f t="array" ref="L976">INDEX('raw data'!A:A,B976-1,1)</f>
        <v>Chalandri</v>
      </c>
      <c r="M976" s="9">
        <f t="shared" ca="1" si="0"/>
        <v>16.133333333333333</v>
      </c>
      <c r="N976" s="6" t="str">
        <f t="shared" si="1"/>
        <v>Vironos I, Chalandri, Athens</v>
      </c>
      <c r="O976" s="6" t="str">
        <f t="array" ref="O976">INDEX('raw data'!A:A,B976+12,1)</f>
        <v>Available 04 Apr 2025</v>
      </c>
      <c r="P976" s="17">
        <v>45751</v>
      </c>
      <c r="Q976">
        <f>_xlfn.XLOOKUP(A976, locations!A:A, locations!F:F, "NULL")</f>
        <v>38.005247599999997</v>
      </c>
      <c r="R976">
        <f>_xlfn.XLOOKUP(A976, locations!A:A, locations!G:G, "Not found")</f>
        <v>23.791456199999999</v>
      </c>
    </row>
    <row r="977" spans="1:18" ht="13">
      <c r="A977" s="11" t="s">
        <v>2391</v>
      </c>
      <c r="B977" s="11">
        <f>MATCH(A977,'raw data'!A:A,0)</f>
        <v>12427</v>
      </c>
      <c r="C977" s="21">
        <f t="array" ref="C977">INDEX('raw data'!A:A,B977+8,1)</f>
        <v>1220</v>
      </c>
      <c r="D977" s="7" t="str">
        <f t="array" ref="D977">INDEX('raw data'!A:A,B977+11,1)</f>
        <v>excl. utilities</v>
      </c>
      <c r="E977" s="7" t="str">
        <f t="array" ref="E977">INDEX('raw data'!A:A,B977-2,1)</f>
        <v>Peloponissou,</v>
      </c>
      <c r="F977" s="6" t="str">
        <f t="array" ref="F977">INDEX('raw data'!A:A,B977-1,1)</f>
        <v>Chalandri</v>
      </c>
      <c r="G977" s="6" t="str">
        <f t="array" ref="G977">INDEX('raw data'!A:A,B977+6,1)</f>
        <v>95 m²</v>
      </c>
      <c r="H977" s="25">
        <f ca="1">IFERROR(__xludf.DUMMYFUNCTION("split(G985,"" "")"),95)</f>
        <v>95</v>
      </c>
      <c r="I977" s="6" t="str">
        <f ca="1">IFERROR(__xludf.DUMMYFUNCTION("""COMPUTED_VALUE"""),"m²")</f>
        <v>m²</v>
      </c>
      <c r="J977" s="6">
        <f t="array" ref="J977">INDEX('raw data'!A:A,B977+4,1)</f>
        <v>2</v>
      </c>
      <c r="K977" s="25">
        <f t="array" ref="K977">INDEX('raw data'!A:A,B977+2,1)</f>
        <v>2</v>
      </c>
      <c r="L977" s="6" t="str">
        <f t="array" ref="L977">INDEX('raw data'!A:A,B977-1,1)</f>
        <v>Chalandri</v>
      </c>
      <c r="M977" s="9">
        <f t="shared" ca="1" si="0"/>
        <v>12.842105263157896</v>
      </c>
      <c r="N977" s="6" t="str">
        <f t="shared" si="1"/>
        <v>Peloponissou, Chalandri, Athens</v>
      </c>
      <c r="O977" s="6" t="str">
        <f t="array" ref="O977">INDEX('raw data'!A:A,B977+12,1)</f>
        <v>Available 04 Apr 2025</v>
      </c>
      <c r="P977" s="17">
        <v>45751</v>
      </c>
      <c r="Q977">
        <f>_xlfn.XLOOKUP(A977, locations!A:A, locations!F:F, "NULL")</f>
        <v>38.021421400000001</v>
      </c>
      <c r="R977">
        <f>_xlfn.XLOOKUP(A977, locations!A:A, locations!G:G, "Not found")</f>
        <v>23.798767900000001</v>
      </c>
    </row>
    <row r="978" spans="1:18" ht="13">
      <c r="A978" s="11" t="s">
        <v>2394</v>
      </c>
      <c r="B978" s="11">
        <f>MATCH(A978,'raw data'!A:A,0)</f>
        <v>19800</v>
      </c>
      <c r="C978" s="21">
        <f t="array" ref="C978">INDEX('raw data'!A:A,B978+8,1)</f>
        <v>1260</v>
      </c>
      <c r="D978" s="7" t="str">
        <f t="array" ref="D978">INDEX('raw data'!A:A,B978+11,1)</f>
        <v>excl. utilities</v>
      </c>
      <c r="E978" s="7" t="str">
        <f t="array" ref="E978">INDEX('raw data'!A:A,B978-2,1)</f>
        <v>Dionisiou Eginitou I,</v>
      </c>
      <c r="F978" s="6" t="str">
        <f t="array" ref="F978">INDEX('raw data'!A:A,B978-1,1)</f>
        <v>Vasilissis Sofias Avenue</v>
      </c>
      <c r="G978" s="6" t="str">
        <f t="array" ref="G978">INDEX('raw data'!A:A,B978+6,1)</f>
        <v>110 m²</v>
      </c>
      <c r="H978" s="25">
        <f ca="1">IFERROR(__xludf.DUMMYFUNCTION("split(G986,"" "")"),110)</f>
        <v>110</v>
      </c>
      <c r="I978" s="6" t="str">
        <f ca="1">IFERROR(__xludf.DUMMYFUNCTION("""COMPUTED_VALUE"""),"m²")</f>
        <v>m²</v>
      </c>
      <c r="J978" s="6" t="str">
        <f t="array" ref="J978">INDEX('raw data'!A:A,B978+4,1)</f>
        <v>1, 1 WC</v>
      </c>
      <c r="K978" s="25">
        <f t="array" ref="K978">INDEX('raw data'!A:A,B978+2,1)</f>
        <v>2</v>
      </c>
      <c r="L978" s="6" t="str">
        <f t="array" ref="L978">INDEX('raw data'!A:A,B978-1,1)</f>
        <v>Vasilissis Sofias Avenue</v>
      </c>
      <c r="M978" s="9">
        <f t="shared" ca="1" si="0"/>
        <v>11.454545454545455</v>
      </c>
      <c r="N978" s="6" t="str">
        <f t="shared" si="1"/>
        <v>Dionisiou Eginitou I, Vasilissis Sofias Avenue, Athens</v>
      </c>
      <c r="O978" s="6" t="str">
        <f t="array" ref="O978">INDEX('raw data'!A:A,B978+12,1)</f>
        <v>Available 03 Sep 2025</v>
      </c>
      <c r="P978" s="17">
        <v>45903</v>
      </c>
      <c r="Q978">
        <f>_xlfn.XLOOKUP(A978, locations!A:A, locations!F:F, "NULL")</f>
        <v>37.9792287</v>
      </c>
      <c r="R978">
        <f>_xlfn.XLOOKUP(A978, locations!A:A, locations!G:G, "Not found")</f>
        <v>23.753338400000001</v>
      </c>
    </row>
    <row r="979" spans="1:18" ht="13">
      <c r="A979" s="11" t="s">
        <v>2397</v>
      </c>
      <c r="B979" s="11">
        <f>MATCH(A979,'raw data'!A:A,0)</f>
        <v>19817</v>
      </c>
      <c r="C979" s="21">
        <f t="array" ref="C979">INDEX('raw data'!A:A,B979+8,1)</f>
        <v>1650</v>
      </c>
      <c r="D979" s="7" t="str">
        <f t="array" ref="D979">INDEX('raw data'!A:A,B979+11,1)</f>
        <v>excl. utilities</v>
      </c>
      <c r="E979" s="7" t="str">
        <f t="array" ref="E979">INDEX('raw data'!A:A,B979-2,1)</f>
        <v>Parnithos X,</v>
      </c>
      <c r="F979" s="6" t="str">
        <f t="array" ref="F979">INDEX('raw data'!A:A,B979-1,1)</f>
        <v>Chalandri</v>
      </c>
      <c r="G979" s="6" t="str">
        <f t="array" ref="G979">INDEX('raw data'!A:A,B979+6,1)</f>
        <v>90 m²</v>
      </c>
      <c r="H979" s="25">
        <f ca="1">IFERROR(__xludf.DUMMYFUNCTION("split(G987,"" "")"),90)</f>
        <v>90</v>
      </c>
      <c r="I979" s="6" t="str">
        <f ca="1">IFERROR(__xludf.DUMMYFUNCTION("""COMPUTED_VALUE"""),"m²")</f>
        <v>m²</v>
      </c>
      <c r="J979" s="6" t="str">
        <f t="array" ref="J979">INDEX('raw data'!A:A,B979+4,1)</f>
        <v>1, 1 WC</v>
      </c>
      <c r="K979" s="25">
        <f t="array" ref="K979">INDEX('raw data'!A:A,B979+2,1)</f>
        <v>2</v>
      </c>
      <c r="L979" s="6" t="str">
        <f t="array" ref="L979">INDEX('raw data'!A:A,B979-1,1)</f>
        <v>Chalandri</v>
      </c>
      <c r="M979" s="9">
        <f t="shared" ca="1" si="0"/>
        <v>18.333333333333332</v>
      </c>
      <c r="N979" s="6" t="str">
        <f t="shared" si="1"/>
        <v>Parnithos X, Chalandri, Athens</v>
      </c>
      <c r="O979" s="6" t="str">
        <f t="array" ref="O979">INDEX('raw data'!A:A,B979+12,1)</f>
        <v>Available 03 Sep 2025</v>
      </c>
      <c r="P979" s="17">
        <v>45903</v>
      </c>
      <c r="Q979">
        <f>_xlfn.XLOOKUP(A979, locations!A:A, locations!F:F, "NULL")</f>
        <v>38.031609400000001</v>
      </c>
      <c r="R979">
        <f>_xlfn.XLOOKUP(A979, locations!A:A, locations!G:G, "Not found")</f>
        <v>23.817556100000001</v>
      </c>
    </row>
    <row r="980" spans="1:18" ht="13">
      <c r="A980" s="11" t="s">
        <v>634</v>
      </c>
      <c r="B980" s="11">
        <f>MATCH(A980,'raw data'!A:A,0)</f>
        <v>20511</v>
      </c>
      <c r="C980" s="21">
        <f t="array" ref="C980">INDEX('raw data'!A:A,B980+8,1)</f>
        <v>790</v>
      </c>
      <c r="D980" s="7" t="str">
        <f t="array" ref="D980">INDEX('raw data'!A:A,B980+11,1)</f>
        <v>excl. utilities</v>
      </c>
      <c r="E980" s="7" t="str">
        <f t="array" ref="E980">INDEX('raw data'!A:A,B980-2,1)</f>
        <v>Proteos V,</v>
      </c>
      <c r="F980" s="6" t="str">
        <f t="array" ref="F980">INDEX('raw data'!A:A,B980-1,1)</f>
        <v>Palaio Faliro</v>
      </c>
      <c r="G980" s="6" t="str">
        <f t="array" ref="G980">INDEX('raw data'!A:A,B980+6,1)</f>
        <v>43 m²</v>
      </c>
      <c r="H980" s="25">
        <f ca="1">IFERROR(__xludf.DUMMYFUNCTION("split(G988,"" "")"),43)</f>
        <v>43</v>
      </c>
      <c r="I980" s="6" t="str">
        <f ca="1">IFERROR(__xludf.DUMMYFUNCTION("""COMPUTED_VALUE"""),"m²")</f>
        <v>m²</v>
      </c>
      <c r="J980" s="6">
        <f t="array" ref="J980">INDEX('raw data'!A:A,B980+4,1)</f>
        <v>1</v>
      </c>
      <c r="K980" s="25">
        <f t="array" ref="K980">INDEX('raw data'!A:A,B980+2,1)</f>
        <v>1</v>
      </c>
      <c r="L980" s="6" t="str">
        <f t="array" ref="L980">INDEX('raw data'!A:A,B980-1,1)</f>
        <v>Palaio Faliro</v>
      </c>
      <c r="M980" s="9">
        <f t="shared" ca="1" si="0"/>
        <v>18.372093023255815</v>
      </c>
      <c r="N980" s="6" t="str">
        <f t="shared" si="1"/>
        <v>Proteos V, Palaio Faliro, Athens</v>
      </c>
      <c r="O980" s="6" t="str">
        <f t="array" ref="O980">INDEX('raw data'!A:A,B980+12,1)</f>
        <v>Available 03 Oct 2025</v>
      </c>
      <c r="P980" s="17">
        <v>45933</v>
      </c>
      <c r="Q980">
        <f>_xlfn.XLOOKUP(A980, locations!A:A, locations!F:F, "NULL")</f>
        <v>37.928368499999998</v>
      </c>
      <c r="R980">
        <f>_xlfn.XLOOKUP(A980, locations!A:A, locations!G:G, "Not found")</f>
        <v>23.695215399999999</v>
      </c>
    </row>
    <row r="981" spans="1:18" ht="13">
      <c r="A981" s="11" t="s">
        <v>637</v>
      </c>
      <c r="B981" s="11">
        <f>MATCH(A981,'raw data'!A:A,0)</f>
        <v>1298</v>
      </c>
      <c r="C981" s="21">
        <f t="array" ref="C981">INDEX('raw data'!A:A,B981+8,1)</f>
        <v>890</v>
      </c>
      <c r="D981" s="7" t="str">
        <f t="array" ref="D981">INDEX('raw data'!A:A,B981+11,1)</f>
        <v>excl. utilities</v>
      </c>
      <c r="E981" s="7" t="str">
        <f t="array" ref="E981">INDEX('raw data'!A:A,B981-2,1)</f>
        <v>Grigoriou Afxentiou,</v>
      </c>
      <c r="F981" s="6" t="str">
        <f t="array" ref="F981">INDEX('raw data'!A:A,B981-1,1)</f>
        <v>Alimos</v>
      </c>
      <c r="G981" s="6" t="str">
        <f t="array" ref="G981">INDEX('raw data'!A:A,B981+6,1)</f>
        <v>45 m²</v>
      </c>
      <c r="H981" s="25">
        <f ca="1">IFERROR(__xludf.DUMMYFUNCTION("split(G989,"" "")"),45)</f>
        <v>45</v>
      </c>
      <c r="I981" s="6" t="str">
        <f ca="1">IFERROR(__xludf.DUMMYFUNCTION("""COMPUTED_VALUE"""),"m²")</f>
        <v>m²</v>
      </c>
      <c r="J981" s="6">
        <f t="array" ref="J981">INDEX('raw data'!A:A,B981+4,1)</f>
        <v>1</v>
      </c>
      <c r="K981" s="25">
        <f t="array" ref="K981">INDEX('raw data'!A:A,B981+2,1)</f>
        <v>1</v>
      </c>
      <c r="L981" s="6" t="str">
        <f t="array" ref="L981">INDEX('raw data'!A:A,B981-1,1)</f>
        <v>Alimos</v>
      </c>
      <c r="M981" s="9">
        <f t="shared" ca="1" si="0"/>
        <v>19.777777777777779</v>
      </c>
      <c r="N981" s="6" t="str">
        <f t="shared" si="1"/>
        <v>Grigoriou Afxentiou, Alimos, Athens</v>
      </c>
      <c r="O981" s="6" t="str">
        <f t="array" ref="O981">INDEX('raw data'!A:A,B981+12,1)</f>
        <v>Available 03 Nov 2024</v>
      </c>
      <c r="P981" s="17">
        <v>45599</v>
      </c>
      <c r="Q981">
        <f>_xlfn.XLOOKUP(A981, locations!A:A, locations!F:F, "NULL")</f>
        <v>37.913846300000003</v>
      </c>
      <c r="R981">
        <f>_xlfn.XLOOKUP(A981, locations!A:A, locations!G:G, "Not found")</f>
        <v>23.711132800000001</v>
      </c>
    </row>
    <row r="982" spans="1:18" ht="13">
      <c r="A982" s="11" t="s">
        <v>2400</v>
      </c>
      <c r="B982" s="11">
        <f>MATCH(A982,'raw data'!A:A,0)</f>
        <v>1315</v>
      </c>
      <c r="C982" s="21">
        <f t="array" ref="C982">INDEX('raw data'!A:A,B982+8,1)</f>
        <v>1090</v>
      </c>
      <c r="D982" s="7" t="str">
        <f t="array" ref="D982">INDEX('raw data'!A:A,B982+11,1)</f>
        <v>excl. utilities</v>
      </c>
      <c r="E982" s="7" t="str">
        <f t="array" ref="E982">INDEX('raw data'!A:A,B982-2,1)</f>
        <v>Filolaou II,</v>
      </c>
      <c r="F982" s="6" t="str">
        <f t="array" ref="F982">INDEX('raw data'!A:A,B982-1,1)</f>
        <v>Pangrati</v>
      </c>
      <c r="G982" s="6" t="str">
        <f t="array" ref="G982">INDEX('raw data'!A:A,B982+6,1)</f>
        <v>80 m²</v>
      </c>
      <c r="H982" s="25">
        <f ca="1">IFERROR(__xludf.DUMMYFUNCTION("split(G990,"" "")"),80)</f>
        <v>80</v>
      </c>
      <c r="I982" s="6" t="str">
        <f ca="1">IFERROR(__xludf.DUMMYFUNCTION("""COMPUTED_VALUE"""),"m²")</f>
        <v>m²</v>
      </c>
      <c r="J982" s="6">
        <f t="array" ref="J982">INDEX('raw data'!A:A,B982+4,1)</f>
        <v>2</v>
      </c>
      <c r="K982" s="25">
        <f t="array" ref="K982">INDEX('raw data'!A:A,B982+2,1)</f>
        <v>2</v>
      </c>
      <c r="L982" s="6" t="str">
        <f t="array" ref="L982">INDEX('raw data'!A:A,B982-1,1)</f>
        <v>Pangrati</v>
      </c>
      <c r="M982" s="9">
        <f t="shared" ca="1" si="0"/>
        <v>13.625</v>
      </c>
      <c r="N982" s="6" t="str">
        <f t="shared" si="1"/>
        <v>Filolaou II, Pangrati, Athens</v>
      </c>
      <c r="O982" s="6" t="str">
        <f t="array" ref="O982">INDEX('raw data'!A:A,B982+12,1)</f>
        <v>Available 03 Nov 2024</v>
      </c>
      <c r="P982" s="17">
        <v>45599</v>
      </c>
      <c r="Q982">
        <f>_xlfn.XLOOKUP(A982, locations!A:A, locations!F:F, "NULL")</f>
        <v>37.964103899999998</v>
      </c>
      <c r="R982">
        <f>_xlfn.XLOOKUP(A982, locations!A:A, locations!G:G, "Not found")</f>
        <v>23.7480115</v>
      </c>
    </row>
    <row r="983" spans="1:18" ht="13">
      <c r="A983" s="11" t="s">
        <v>2403</v>
      </c>
      <c r="B983" s="11">
        <f>MATCH(A983,'raw data'!A:A,0)</f>
        <v>1332</v>
      </c>
      <c r="C983" s="21">
        <f t="array" ref="C983">INDEX('raw data'!A:A,B983+8,1)</f>
        <v>1110</v>
      </c>
      <c r="D983" s="7" t="str">
        <f t="array" ref="D983">INDEX('raw data'!A:A,B983+11,1)</f>
        <v>excl. utilities</v>
      </c>
      <c r="E983" s="7" t="str">
        <f t="array" ref="E983">INDEX('raw data'!A:A,B983-2,1)</f>
        <v>Markou Mousourou,</v>
      </c>
      <c r="F983" s="6" t="str">
        <f t="array" ref="F983">INDEX('raw data'!A:A,B983-1,1)</f>
        <v>Mets - Kallimarmaro</v>
      </c>
      <c r="G983" s="6" t="str">
        <f t="array" ref="G983">INDEX('raw data'!A:A,B983+6,1)</f>
        <v>100 m²</v>
      </c>
      <c r="H983" s="25">
        <f ca="1">IFERROR(__xludf.DUMMYFUNCTION("split(G991,"" "")"),100)</f>
        <v>100</v>
      </c>
      <c r="I983" s="6" t="str">
        <f ca="1">IFERROR(__xludf.DUMMYFUNCTION("""COMPUTED_VALUE"""),"m²")</f>
        <v>m²</v>
      </c>
      <c r="J983" s="6" t="str">
        <f t="array" ref="J983">INDEX('raw data'!A:A,B983+4,1)</f>
        <v>1, 1 WC</v>
      </c>
      <c r="K983" s="25">
        <f t="array" ref="K983">INDEX('raw data'!A:A,B983+2,1)</f>
        <v>2</v>
      </c>
      <c r="L983" s="6" t="str">
        <f t="array" ref="L983">INDEX('raw data'!A:A,B983-1,1)</f>
        <v>Mets - Kallimarmaro</v>
      </c>
      <c r="M983" s="9">
        <f t="shared" ca="1" si="0"/>
        <v>11.1</v>
      </c>
      <c r="N983" s="6" t="str">
        <f t="shared" si="1"/>
        <v>Markou Mousourou, Mets - Kallimarmaro, Athens</v>
      </c>
      <c r="O983" s="6" t="str">
        <f t="array" ref="O983">INDEX('raw data'!A:A,B983+12,1)</f>
        <v>Available 03 Nov 2024</v>
      </c>
      <c r="P983" s="17">
        <v>45599</v>
      </c>
      <c r="Q983">
        <f>_xlfn.XLOOKUP(A983, locations!A:A, locations!F:F, "NULL")</f>
        <v>37.965924399999999</v>
      </c>
      <c r="R983">
        <f>_xlfn.XLOOKUP(A983, locations!A:A, locations!G:G, "Not found")</f>
        <v>23.738309099999999</v>
      </c>
    </row>
    <row r="984" spans="1:18" ht="13">
      <c r="A984" s="11" t="s">
        <v>2406</v>
      </c>
      <c r="B984" s="11">
        <f>MATCH(A984,'raw data'!A:A,0)</f>
        <v>1365</v>
      </c>
      <c r="C984" s="21">
        <f t="array" ref="C984">INDEX('raw data'!A:A,B984+8,1)</f>
        <v>1440</v>
      </c>
      <c r="D984" s="7" t="str">
        <f t="array" ref="D984">INDEX('raw data'!A:A,B984+11,1)</f>
        <v>excl. utilities</v>
      </c>
      <c r="E984" s="7" t="str">
        <f t="array" ref="E984">INDEX('raw data'!A:A,B984-2,1)</f>
        <v>Mouson V,</v>
      </c>
      <c r="F984" s="6" t="str">
        <f t="array" ref="F984">INDEX('raw data'!A:A,B984-1,1)</f>
        <v>Kifisia</v>
      </c>
      <c r="G984" s="6" t="str">
        <f t="array" ref="G984">INDEX('raw data'!A:A,B984+6,1)</f>
        <v>75 m²</v>
      </c>
      <c r="H984" s="25">
        <f ca="1">IFERROR(__xludf.DUMMYFUNCTION("split(G992,"" "")"),75)</f>
        <v>75</v>
      </c>
      <c r="I984" s="6" t="str">
        <f ca="1">IFERROR(__xludf.DUMMYFUNCTION("""COMPUTED_VALUE"""),"m²")</f>
        <v>m²</v>
      </c>
      <c r="J984" s="6">
        <f t="array" ref="J984">INDEX('raw data'!A:A,B984+4,1)</f>
        <v>1</v>
      </c>
      <c r="K984" s="25">
        <f t="array" ref="K984">INDEX('raw data'!A:A,B984+2,1)</f>
        <v>2</v>
      </c>
      <c r="L984" s="6" t="str">
        <f t="array" ref="L984">INDEX('raw data'!A:A,B984-1,1)</f>
        <v>Kifisia</v>
      </c>
      <c r="M984" s="9">
        <f t="shared" ca="1" si="0"/>
        <v>19.2</v>
      </c>
      <c r="N984" s="6" t="str">
        <f t="shared" si="1"/>
        <v>Mouson V, Kifisia, Athens</v>
      </c>
      <c r="O984" s="6" t="str">
        <f t="array" ref="O984">INDEX('raw data'!A:A,B984+12,1)</f>
        <v>Available 03 Nov 2024</v>
      </c>
      <c r="P984" s="17">
        <v>45599</v>
      </c>
      <c r="Q984">
        <f>_xlfn.XLOOKUP(A984, locations!A:A, locations!F:F, "NULL")</f>
        <v>38.077903499999998</v>
      </c>
      <c r="R984">
        <f>_xlfn.XLOOKUP(A984, locations!A:A, locations!G:G, "Not found")</f>
        <v>23.815297399999999</v>
      </c>
    </row>
    <row r="985" spans="1:18" ht="13">
      <c r="A985" s="11" t="s">
        <v>2409</v>
      </c>
      <c r="B985" s="11">
        <f>MATCH(A985,'raw data'!A:A,0)</f>
        <v>22567</v>
      </c>
      <c r="C985" s="21">
        <f t="array" ref="C985">INDEX('raw data'!A:A,B985+8,1)</f>
        <v>1070</v>
      </c>
      <c r="D985" s="7" t="str">
        <f t="array" ref="D985">INDEX('raw data'!A:A,B985+11,1)</f>
        <v>excl. utilities</v>
      </c>
      <c r="E985" s="7" t="str">
        <f t="array" ref="E985">INDEX('raw data'!A:A,B985-2,1)</f>
        <v>Sirinon II,</v>
      </c>
      <c r="F985" s="6" t="str">
        <f t="array" ref="F985">INDEX('raw data'!A:A,B985-1,1)</f>
        <v>Palaio Faliro</v>
      </c>
      <c r="G985" s="6" t="str">
        <f t="array" ref="G985">INDEX('raw data'!A:A,B985+6,1)</f>
        <v>75 m²</v>
      </c>
      <c r="H985" s="25">
        <f ca="1">IFERROR(__xludf.DUMMYFUNCTION("split(G993,"" "")"),75)</f>
        <v>75</v>
      </c>
      <c r="I985" s="6" t="str">
        <f ca="1">IFERROR(__xludf.DUMMYFUNCTION("""COMPUTED_VALUE"""),"m²")</f>
        <v>m²</v>
      </c>
      <c r="J985" s="6">
        <f t="array" ref="J985">INDEX('raw data'!A:A,B985+4,1)</f>
        <v>1</v>
      </c>
      <c r="K985" s="25">
        <f t="array" ref="K985">INDEX('raw data'!A:A,B985+2,1)</f>
        <v>2</v>
      </c>
      <c r="L985" s="6" t="str">
        <f t="array" ref="L985">INDEX('raw data'!A:A,B985-1,1)</f>
        <v>Palaio Faliro</v>
      </c>
      <c r="M985" s="9">
        <f t="shared" ca="1" si="0"/>
        <v>14.266666666666667</v>
      </c>
      <c r="N985" s="6" t="str">
        <f t="shared" si="1"/>
        <v>Sirinon II, Palaio Faliro, Athens</v>
      </c>
      <c r="O985" s="6" t="str">
        <f t="array" ref="O985">INDEX('raw data'!A:A,B985+12,1)</f>
        <v>Available 03 May 2026</v>
      </c>
      <c r="P985" s="17">
        <v>46145</v>
      </c>
      <c r="Q985">
        <f>_xlfn.XLOOKUP(A985, locations!A:A, locations!F:F, "NULL")</f>
        <v>37.9299252</v>
      </c>
      <c r="R985">
        <f>_xlfn.XLOOKUP(A985, locations!A:A, locations!G:G, "Not found")</f>
        <v>23.697265000000002</v>
      </c>
    </row>
    <row r="986" spans="1:18" ht="13">
      <c r="A986" s="11" t="s">
        <v>2412</v>
      </c>
      <c r="B986" s="11">
        <f>MATCH(A986,'raw data'!A:A,0)</f>
        <v>13853</v>
      </c>
      <c r="C986" s="21">
        <f t="array" ref="C986">INDEX('raw data'!A:A,B986+8,1)</f>
        <v>1100</v>
      </c>
      <c r="D986" s="7" t="str">
        <f t="array" ref="D986">INDEX('raw data'!A:A,B986+11,1)</f>
        <v>excl. utilities</v>
      </c>
      <c r="E986" s="7" t="str">
        <f t="array" ref="E986">INDEX('raw data'!A:A,B986-2,1)</f>
        <v>Vironos IV,</v>
      </c>
      <c r="F986" s="6" t="str">
        <f t="array" ref="F986">INDEX('raw data'!A:A,B986-1,1)</f>
        <v>Chalandri</v>
      </c>
      <c r="G986" s="6" t="str">
        <f t="array" ref="G986">INDEX('raw data'!A:A,B986+6,1)</f>
        <v>70 m²</v>
      </c>
      <c r="H986" s="25">
        <f ca="1">IFERROR(__xludf.DUMMYFUNCTION("split(G994,"" "")"),70)</f>
        <v>70</v>
      </c>
      <c r="I986" s="6" t="str">
        <f ca="1">IFERROR(__xludf.DUMMYFUNCTION("""COMPUTED_VALUE"""),"m²")</f>
        <v>m²</v>
      </c>
      <c r="J986" s="6">
        <f t="array" ref="J986">INDEX('raw data'!A:A,B986+4,1)</f>
        <v>1</v>
      </c>
      <c r="K986" s="25">
        <f t="array" ref="K986">INDEX('raw data'!A:A,B986+2,1)</f>
        <v>2</v>
      </c>
      <c r="L986" s="6" t="str">
        <f t="array" ref="L986">INDEX('raw data'!A:A,B986-1,1)</f>
        <v>Chalandri</v>
      </c>
      <c r="M986" s="9">
        <f t="shared" ca="1" si="0"/>
        <v>15.714285714285714</v>
      </c>
      <c r="N986" s="6" t="str">
        <f t="shared" si="1"/>
        <v>Vironos IV, Chalandri, Athens</v>
      </c>
      <c r="O986" s="6" t="str">
        <f t="array" ref="O986">INDEX('raw data'!A:A,B986+12,1)</f>
        <v>Available 03 May 2025</v>
      </c>
      <c r="P986" s="17">
        <v>45780</v>
      </c>
      <c r="Q986">
        <f>_xlfn.XLOOKUP(A986, locations!A:A, locations!F:F, "NULL")</f>
        <v>38.021421400000001</v>
      </c>
      <c r="R986">
        <f>_xlfn.XLOOKUP(A986, locations!A:A, locations!G:G, "Not found")</f>
        <v>23.798767900000001</v>
      </c>
    </row>
    <row r="987" spans="1:18" ht="13">
      <c r="A987" s="11" t="s">
        <v>3997</v>
      </c>
      <c r="B987" s="11">
        <f>MATCH(A987,'raw data'!A:A,0)</f>
        <v>13918</v>
      </c>
      <c r="C987" s="21">
        <f t="array" ref="C987">INDEX('raw data'!A:A,B987+8,1)</f>
        <v>1710</v>
      </c>
      <c r="D987" s="7" t="str">
        <f t="array" ref="D987">INDEX('raw data'!A:A,B987+11,1)</f>
        <v>excl. utilities</v>
      </c>
      <c r="E987" s="7" t="str">
        <f t="array" ref="E987">INDEX('raw data'!A:A,B987-2,1)</f>
        <v>Esperou III,</v>
      </c>
      <c r="F987" s="6" t="str">
        <f t="array" ref="F987">INDEX('raw data'!A:A,B987-1,1)</f>
        <v>Palaio Faliro</v>
      </c>
      <c r="G987" s="6" t="str">
        <f t="array" ref="G987">INDEX('raw data'!A:A,B987+6,1)</f>
        <v>150 m²</v>
      </c>
      <c r="H987" s="25">
        <f ca="1">IFERROR(__xludf.DUMMYFUNCTION("split(G995,"" "")"),150)</f>
        <v>150</v>
      </c>
      <c r="I987" s="6" t="str">
        <f ca="1">IFERROR(__xludf.DUMMYFUNCTION("""COMPUTED_VALUE"""),"m²")</f>
        <v>m²</v>
      </c>
      <c r="J987" s="6" t="str">
        <f t="array" ref="J987">INDEX('raw data'!A:A,B987+4,1)</f>
        <v>1, 1 WC</v>
      </c>
      <c r="K987" s="25">
        <f t="array" ref="K987">INDEX('raw data'!A:A,B987+2,1)</f>
        <v>3</v>
      </c>
      <c r="L987" s="6" t="str">
        <f t="array" ref="L987">INDEX('raw data'!A:A,B987-1,1)</f>
        <v>Palaio Faliro</v>
      </c>
      <c r="M987" s="9">
        <f t="shared" ca="1" si="0"/>
        <v>11.4</v>
      </c>
      <c r="N987" s="6" t="str">
        <f t="shared" si="1"/>
        <v>Esperou III, Palaio Faliro, Athens</v>
      </c>
      <c r="O987" s="6" t="str">
        <f t="array" ref="O987">INDEX('raw data'!A:A,B987+12,1)</f>
        <v>Available 03 May 2025</v>
      </c>
      <c r="P987" s="17">
        <v>45780</v>
      </c>
      <c r="Q987">
        <f>_xlfn.XLOOKUP(A987, locations!A:A, locations!F:F, "NULL")</f>
        <v>37.929834200000002</v>
      </c>
      <c r="R987">
        <f>_xlfn.XLOOKUP(A987, locations!A:A, locations!G:G, "Not found")</f>
        <v>23.692146300000001</v>
      </c>
    </row>
    <row r="988" spans="1:18" ht="13">
      <c r="A988" s="11" t="s">
        <v>640</v>
      </c>
      <c r="B988" s="11">
        <f>MATCH(A988,'raw data'!A:A,0)</f>
        <v>15055</v>
      </c>
      <c r="C988" s="21">
        <f t="array" ref="C988">INDEX('raw data'!A:A,B988+8,1)</f>
        <v>740</v>
      </c>
      <c r="D988" s="7" t="str">
        <f t="array" ref="D988">INDEX('raw data'!A:A,B988+11,1)</f>
        <v>excl. utilities</v>
      </c>
      <c r="E988" s="7" t="str">
        <f t="array" ref="E988">INDEX('raw data'!A:A,B988-2,1)</f>
        <v>Archelaou,</v>
      </c>
      <c r="F988" s="6" t="str">
        <f t="array" ref="F988">INDEX('raw data'!A:A,B988-1,1)</f>
        <v>Pangrati</v>
      </c>
      <c r="G988" s="6" t="str">
        <f t="array" ref="G988">INDEX('raw data'!A:A,B988+6,1)</f>
        <v>50 m²</v>
      </c>
      <c r="H988" s="25">
        <f ca="1">IFERROR(__xludf.DUMMYFUNCTION("split(G996,"" "")"),50)</f>
        <v>50</v>
      </c>
      <c r="I988" s="6" t="str">
        <f ca="1">IFERROR(__xludf.DUMMYFUNCTION("""COMPUTED_VALUE"""),"m²")</f>
        <v>m²</v>
      </c>
      <c r="J988" s="6">
        <f t="array" ref="J988">INDEX('raw data'!A:A,B988+4,1)</f>
        <v>1</v>
      </c>
      <c r="K988" s="25">
        <f t="array" ref="K988">INDEX('raw data'!A:A,B988+2,1)</f>
        <v>1</v>
      </c>
      <c r="L988" s="6" t="str">
        <f t="array" ref="L988">INDEX('raw data'!A:A,B988-1,1)</f>
        <v>Pangrati</v>
      </c>
      <c r="M988" s="9">
        <f t="shared" ca="1" si="0"/>
        <v>14.8</v>
      </c>
      <c r="N988" s="6" t="str">
        <f t="shared" si="1"/>
        <v>Archelaou, Pangrati, Athens</v>
      </c>
      <c r="O988" s="6" t="str">
        <f t="array" ref="O988">INDEX('raw data'!A:A,B988+12,1)</f>
        <v>Available 03 Jun 2025</v>
      </c>
      <c r="P988" s="17">
        <v>45811</v>
      </c>
      <c r="Q988">
        <f>_xlfn.XLOOKUP(A988, locations!A:A, locations!F:F, "NULL")</f>
        <v>37.971494999999997</v>
      </c>
      <c r="R988">
        <f>_xlfn.XLOOKUP(A988, locations!A:A, locations!G:G, "Not found")</f>
        <v>23.746186900000001</v>
      </c>
    </row>
    <row r="989" spans="1:18" ht="13">
      <c r="A989" s="11" t="s">
        <v>2415</v>
      </c>
      <c r="B989" s="11">
        <f>MATCH(A989,'raw data'!A:A,0)</f>
        <v>15072</v>
      </c>
      <c r="C989" s="21">
        <f t="array" ref="C989">INDEX('raw data'!A:A,B989+8,1)</f>
        <v>780</v>
      </c>
      <c r="D989" s="7" t="str">
        <f t="array" ref="D989">INDEX('raw data'!A:A,B989+11,1)</f>
        <v>excl. utilities</v>
      </c>
      <c r="E989" s="7" t="str">
        <f t="array" ref="E989">INDEX('raw data'!A:A,B989-2,1)</f>
        <v>Milopotamou,</v>
      </c>
      <c r="F989" s="6" t="str">
        <f t="array" ref="F989">INDEX('raw data'!A:A,B989-1,1)</f>
        <v>Ampelokipoi</v>
      </c>
      <c r="G989" s="6" t="str">
        <f t="array" ref="G989">INDEX('raw data'!A:A,B989+6,1)</f>
        <v>65 m²</v>
      </c>
      <c r="H989" s="25">
        <f ca="1">IFERROR(__xludf.DUMMYFUNCTION("split(G997,"" "")"),65)</f>
        <v>65</v>
      </c>
      <c r="I989" s="6" t="str">
        <f ca="1">IFERROR(__xludf.DUMMYFUNCTION("""COMPUTED_VALUE"""),"m²")</f>
        <v>m²</v>
      </c>
      <c r="J989" s="6">
        <f t="array" ref="J989">INDEX('raw data'!A:A,B989+4,1)</f>
        <v>1</v>
      </c>
      <c r="K989" s="25">
        <f t="array" ref="K989">INDEX('raw data'!A:A,B989+2,1)</f>
        <v>2</v>
      </c>
      <c r="L989" s="6" t="str">
        <f t="array" ref="L989">INDEX('raw data'!A:A,B989-1,1)</f>
        <v>Ampelokipoi</v>
      </c>
      <c r="M989" s="9">
        <f t="shared" ca="1" si="0"/>
        <v>12</v>
      </c>
      <c r="N989" s="6" t="str">
        <f t="shared" si="1"/>
        <v>Milopotamou, Ampelokipoi, Athens</v>
      </c>
      <c r="O989" s="6" t="str">
        <f t="array" ref="O989">INDEX('raw data'!A:A,B989+12,1)</f>
        <v>Available 03 Jun 2025</v>
      </c>
      <c r="P989" s="17">
        <v>45811</v>
      </c>
      <c r="Q989">
        <f>_xlfn.XLOOKUP(A989, locations!A:A, locations!F:F, "NULL")</f>
        <v>37.994684399999997</v>
      </c>
      <c r="R989">
        <f>_xlfn.XLOOKUP(A989, locations!A:A, locations!G:G, "Not found")</f>
        <v>23.7696714</v>
      </c>
    </row>
    <row r="990" spans="1:18" ht="13">
      <c r="A990" s="11" t="s">
        <v>643</v>
      </c>
      <c r="B990" s="11">
        <f>MATCH(A990,'raw data'!A:A,0)</f>
        <v>15089</v>
      </c>
      <c r="C990" s="21">
        <f t="array" ref="C990">INDEX('raw data'!A:A,B990+8,1)</f>
        <v>790</v>
      </c>
      <c r="D990" s="7" t="str">
        <f t="array" ref="D990">INDEX('raw data'!A:A,B990+11,1)</f>
        <v>excl. utilities</v>
      </c>
      <c r="E990" s="7" t="str">
        <f t="array" ref="E990">INDEX('raw data'!A:A,B990-2,1)</f>
        <v>Dimitriou Gounari XXXV,</v>
      </c>
      <c r="F990" s="6" t="str">
        <f t="array" ref="F990">INDEX('raw data'!A:A,B990-1,1)</f>
        <v>Agia Paraskevi</v>
      </c>
      <c r="G990" s="6" t="str">
        <f t="array" ref="G990">INDEX('raw data'!A:A,B990+6,1)</f>
        <v>40 m²</v>
      </c>
      <c r="H990" s="25">
        <f ca="1">IFERROR(__xludf.DUMMYFUNCTION("split(G998,"" "")"),40)</f>
        <v>40</v>
      </c>
      <c r="I990" s="6" t="str">
        <f ca="1">IFERROR(__xludf.DUMMYFUNCTION("""COMPUTED_VALUE"""),"m²")</f>
        <v>m²</v>
      </c>
      <c r="J990" s="6">
        <f t="array" ref="J990">INDEX('raw data'!A:A,B990+4,1)</f>
        <v>1</v>
      </c>
      <c r="K990" s="25">
        <f t="array" ref="K990">INDEX('raw data'!A:A,B990+2,1)</f>
        <v>1</v>
      </c>
      <c r="L990" s="6" t="str">
        <f t="array" ref="L990">INDEX('raw data'!A:A,B990-1,1)</f>
        <v>Agia Paraskevi</v>
      </c>
      <c r="M990" s="9">
        <f t="shared" ca="1" si="0"/>
        <v>19.75</v>
      </c>
      <c r="N990" s="6" t="str">
        <f t="shared" si="1"/>
        <v>Dimitriou Gounari XXXV, Agia Paraskevi, Athens</v>
      </c>
      <c r="O990" s="6" t="str">
        <f t="array" ref="O990">INDEX('raw data'!A:A,B990+12,1)</f>
        <v>Available 03 Jun 2025</v>
      </c>
      <c r="P990" s="17">
        <v>45811</v>
      </c>
      <c r="Q990">
        <f>_xlfn.XLOOKUP(A990, locations!A:A, locations!F:F, "NULL")</f>
        <v>38.014966999999999</v>
      </c>
      <c r="R990">
        <f>_xlfn.XLOOKUP(A990, locations!A:A, locations!G:G, "Not found")</f>
        <v>23.822489300000001</v>
      </c>
    </row>
    <row r="991" spans="1:18" ht="13">
      <c r="A991" s="11" t="s">
        <v>646</v>
      </c>
      <c r="B991" s="11">
        <f>MATCH(A991,'raw data'!A:A,0)</f>
        <v>15106</v>
      </c>
      <c r="C991" s="21">
        <f t="array" ref="C991">INDEX('raw data'!A:A,B991+8,1)</f>
        <v>800</v>
      </c>
      <c r="D991" s="7" t="str">
        <f t="array" ref="D991">INDEX('raw data'!A:A,B991+11,1)</f>
        <v>excl. utilities</v>
      </c>
      <c r="E991" s="7" t="str">
        <f t="array" ref="E991">INDEX('raw data'!A:A,B991-2,1)</f>
        <v>Achaias I,</v>
      </c>
      <c r="F991" s="6" t="str">
        <f t="array" ref="F991">INDEX('raw data'!A:A,B991-1,1)</f>
        <v>Ampelokipoi</v>
      </c>
      <c r="G991" s="6" t="str">
        <f t="array" ref="G991">INDEX('raw data'!A:A,B991+6,1)</f>
        <v>46 m²</v>
      </c>
      <c r="H991" s="25">
        <f ca="1">IFERROR(__xludf.DUMMYFUNCTION("split(G999,"" "")"),46)</f>
        <v>46</v>
      </c>
      <c r="I991" s="6" t="str">
        <f ca="1">IFERROR(__xludf.DUMMYFUNCTION("""COMPUTED_VALUE"""),"m²")</f>
        <v>m²</v>
      </c>
      <c r="J991" s="6">
        <f t="array" ref="J991">INDEX('raw data'!A:A,B991+4,1)</f>
        <v>1</v>
      </c>
      <c r="K991" s="25">
        <f t="array" ref="K991">INDEX('raw data'!A:A,B991+2,1)</f>
        <v>1</v>
      </c>
      <c r="L991" s="6" t="str">
        <f t="array" ref="L991">INDEX('raw data'!A:A,B991-1,1)</f>
        <v>Ampelokipoi</v>
      </c>
      <c r="M991" s="9">
        <f t="shared" ca="1" si="0"/>
        <v>17.391304347826086</v>
      </c>
      <c r="N991" s="6" t="str">
        <f t="shared" si="1"/>
        <v>Achaias I, Ampelokipoi, Athens</v>
      </c>
      <c r="O991" s="6" t="str">
        <f t="array" ref="O991">INDEX('raw data'!A:A,B991+12,1)</f>
        <v>Available 03 Jun 2025</v>
      </c>
      <c r="P991" s="17">
        <v>45811</v>
      </c>
      <c r="Q991">
        <f>_xlfn.XLOOKUP(A991, locations!A:A, locations!F:F, "NULL")</f>
        <v>37.991644399999998</v>
      </c>
      <c r="R991">
        <f>_xlfn.XLOOKUP(A991, locations!A:A, locations!G:G, "Not found")</f>
        <v>23.761943200000001</v>
      </c>
    </row>
    <row r="992" spans="1:18" ht="13">
      <c r="A992" s="11" t="s">
        <v>649</v>
      </c>
      <c r="B992" s="11">
        <f>MATCH(A992,'raw data'!A:A,0)</f>
        <v>15123</v>
      </c>
      <c r="C992" s="21">
        <f t="array" ref="C992">INDEX('raw data'!A:A,B992+8,1)</f>
        <v>820</v>
      </c>
      <c r="D992" s="7" t="str">
        <f t="array" ref="D992">INDEX('raw data'!A:A,B992+11,1)</f>
        <v>excl. utilities</v>
      </c>
      <c r="E992" s="7" t="str">
        <f t="array" ref="E992">INDEX('raw data'!A:A,B992-2,1)</f>
        <v>Didotou IV,</v>
      </c>
      <c r="F992" s="6" t="str">
        <f t="array" ref="F992">INDEX('raw data'!A:A,B992-1,1)</f>
        <v>Kolonaki</v>
      </c>
      <c r="G992" s="6" t="str">
        <f t="array" ref="G992">INDEX('raw data'!A:A,B992+6,1)</f>
        <v>56 m²</v>
      </c>
      <c r="H992" s="25">
        <f ca="1">IFERROR(__xludf.DUMMYFUNCTION("split(G1000,"" "")"),56)</f>
        <v>56</v>
      </c>
      <c r="I992" s="6" t="str">
        <f ca="1">IFERROR(__xludf.DUMMYFUNCTION("""COMPUTED_VALUE"""),"m²")</f>
        <v>m²</v>
      </c>
      <c r="J992" s="6">
        <f t="array" ref="J992">INDEX('raw data'!A:A,B992+4,1)</f>
        <v>1</v>
      </c>
      <c r="K992" s="25">
        <f t="array" ref="K992">INDEX('raw data'!A:A,B992+2,1)</f>
        <v>1</v>
      </c>
      <c r="L992" s="6" t="str">
        <f t="array" ref="L992">INDEX('raw data'!A:A,B992-1,1)</f>
        <v>Kolonaki</v>
      </c>
      <c r="M992" s="9">
        <f t="shared" ca="1" si="0"/>
        <v>14.642857142857142</v>
      </c>
      <c r="N992" s="6" t="str">
        <f t="shared" si="1"/>
        <v>Didotou IV, Kolonaki, Athens</v>
      </c>
      <c r="O992" s="6" t="str">
        <f t="array" ref="O992">INDEX('raw data'!A:A,B992+12,1)</f>
        <v>Available 03 Jun 2025</v>
      </c>
      <c r="P992" s="17">
        <v>45811</v>
      </c>
      <c r="Q992">
        <f>_xlfn.XLOOKUP(A992, locations!A:A, locations!F:F, "NULL")</f>
        <v>37.982894600000002</v>
      </c>
      <c r="R992">
        <f>_xlfn.XLOOKUP(A992, locations!A:A, locations!G:G, "Not found")</f>
        <v>23.7370336</v>
      </c>
    </row>
    <row r="993" spans="1:18" ht="13">
      <c r="A993" s="11" t="s">
        <v>652</v>
      </c>
      <c r="B993" s="11">
        <f>MATCH(A993,'raw data'!A:A,0)</f>
        <v>15140</v>
      </c>
      <c r="C993" s="21">
        <f t="array" ref="C993">INDEX('raw data'!A:A,B993+8,1)</f>
        <v>830</v>
      </c>
      <c r="D993" s="7" t="str">
        <f t="array" ref="D993">INDEX('raw data'!A:A,B993+11,1)</f>
        <v>excl. utilities</v>
      </c>
      <c r="E993" s="7" t="str">
        <f t="array" ref="E993">INDEX('raw data'!A:A,B993-2,1)</f>
        <v>Dimitriou Gounari XV,</v>
      </c>
      <c r="F993" s="6" t="str">
        <f t="array" ref="F993">INDEX('raw data'!A:A,B993-1,1)</f>
        <v>Agia Paraskevi</v>
      </c>
      <c r="G993" s="6" t="str">
        <f t="array" ref="G993">INDEX('raw data'!A:A,B993+6,1)</f>
        <v>55 m²</v>
      </c>
      <c r="H993" s="25">
        <f ca="1">IFERROR(__xludf.DUMMYFUNCTION("split(G1001,"" "")"),55)</f>
        <v>55</v>
      </c>
      <c r="I993" s="6" t="str">
        <f ca="1">IFERROR(__xludf.DUMMYFUNCTION("""COMPUTED_VALUE"""),"m²")</f>
        <v>m²</v>
      </c>
      <c r="J993" s="6">
        <f t="array" ref="J993">INDEX('raw data'!A:A,B993+4,1)</f>
        <v>1</v>
      </c>
      <c r="K993" s="25">
        <f t="array" ref="K993">INDEX('raw data'!A:A,B993+2,1)</f>
        <v>1</v>
      </c>
      <c r="L993" s="6" t="str">
        <f t="array" ref="L993">INDEX('raw data'!A:A,B993-1,1)</f>
        <v>Agia Paraskevi</v>
      </c>
      <c r="M993" s="9">
        <f t="shared" ca="1" si="0"/>
        <v>15.090909090909092</v>
      </c>
      <c r="N993" s="6" t="str">
        <f t="shared" si="1"/>
        <v>Dimitriou Gounari XV, Agia Paraskevi, Athens</v>
      </c>
      <c r="O993" s="6" t="str">
        <f t="array" ref="O993">INDEX('raw data'!A:A,B993+12,1)</f>
        <v>Available 03 Jun 2025</v>
      </c>
      <c r="P993" s="17">
        <v>45811</v>
      </c>
      <c r="Q993">
        <f>_xlfn.XLOOKUP(A993, locations!A:A, locations!F:F, "NULL")</f>
        <v>38.014966999999999</v>
      </c>
      <c r="R993">
        <f>_xlfn.XLOOKUP(A993, locations!A:A, locations!G:G, "Not found")</f>
        <v>23.822489300000001</v>
      </c>
    </row>
    <row r="994" spans="1:18" ht="13">
      <c r="A994" s="11" t="s">
        <v>655</v>
      </c>
      <c r="B994" s="11">
        <f>MATCH(A994,'raw data'!A:A,0)</f>
        <v>15157</v>
      </c>
      <c r="C994" s="21">
        <f t="array" ref="C994">INDEX('raw data'!A:A,B994+8,1)</f>
        <v>860</v>
      </c>
      <c r="D994" s="7" t="str">
        <f t="array" ref="D994">INDEX('raw data'!A:A,B994+11,1)</f>
        <v>excl. utilities</v>
      </c>
      <c r="E994" s="7" t="str">
        <f t="array" ref="E994">INDEX('raw data'!A:A,B994-2,1)</f>
        <v>Dimitriou Gounari XIX,</v>
      </c>
      <c r="F994" s="6" t="str">
        <f t="array" ref="F994">INDEX('raw data'!A:A,B994-1,1)</f>
        <v>Agia Paraskevi</v>
      </c>
      <c r="G994" s="6" t="str">
        <f t="array" ref="G994">INDEX('raw data'!A:A,B994+6,1)</f>
        <v>56 m²</v>
      </c>
      <c r="H994" s="25">
        <f ca="1">IFERROR(__xludf.DUMMYFUNCTION("split(G1002,"" "")"),56)</f>
        <v>56</v>
      </c>
      <c r="I994" s="6" t="str">
        <f ca="1">IFERROR(__xludf.DUMMYFUNCTION("""COMPUTED_VALUE"""),"m²")</f>
        <v>m²</v>
      </c>
      <c r="J994" s="6">
        <f t="array" ref="J994">INDEX('raw data'!A:A,B994+4,1)</f>
        <v>1</v>
      </c>
      <c r="K994" s="25">
        <f t="array" ref="K994">INDEX('raw data'!A:A,B994+2,1)</f>
        <v>1</v>
      </c>
      <c r="L994" s="6" t="str">
        <f t="array" ref="L994">INDEX('raw data'!A:A,B994-1,1)</f>
        <v>Agia Paraskevi</v>
      </c>
      <c r="M994" s="9">
        <f t="shared" ca="1" si="0"/>
        <v>15.357142857142858</v>
      </c>
      <c r="N994" s="6" t="str">
        <f t="shared" si="1"/>
        <v>Dimitriou Gounari XIX, Agia Paraskevi, Athens</v>
      </c>
      <c r="O994" s="6" t="str">
        <f t="array" ref="O994">INDEX('raw data'!A:A,B994+12,1)</f>
        <v>Available 03 Jun 2025</v>
      </c>
      <c r="P994" s="17">
        <v>45811</v>
      </c>
      <c r="Q994">
        <f>_xlfn.XLOOKUP(A994, locations!A:A, locations!F:F, "NULL")</f>
        <v>38.014966999999999</v>
      </c>
      <c r="R994">
        <f>_xlfn.XLOOKUP(A994, locations!A:A, locations!G:G, "Not found")</f>
        <v>23.822489300000001</v>
      </c>
    </row>
    <row r="995" spans="1:18" ht="13">
      <c r="A995" s="11" t="s">
        <v>658</v>
      </c>
      <c r="B995" s="11">
        <f>MATCH(A995,'raw data'!A:A,0)</f>
        <v>15191</v>
      </c>
      <c r="C995" s="21">
        <f t="array" ref="C995">INDEX('raw data'!A:A,B995+8,1)</f>
        <v>900</v>
      </c>
      <c r="D995" s="7" t="str">
        <f t="array" ref="D995">INDEX('raw data'!A:A,B995+11,1)</f>
        <v>excl. utilities</v>
      </c>
      <c r="E995" s="7" t="str">
        <f t="array" ref="E995">INDEX('raw data'!A:A,B995-2,1)</f>
        <v>Paleon Patron Germanou,</v>
      </c>
      <c r="F995" s="6" t="str">
        <f t="array" ref="F995">INDEX('raw data'!A:A,B995-1,1)</f>
        <v>Chalandri</v>
      </c>
      <c r="G995" s="6" t="str">
        <f t="array" ref="G995">INDEX('raw data'!A:A,B995+6,1)</f>
        <v>50 m²</v>
      </c>
      <c r="H995" s="25">
        <f ca="1">IFERROR(__xludf.DUMMYFUNCTION("split(G1003,"" "")"),50)</f>
        <v>50</v>
      </c>
      <c r="I995" s="6" t="str">
        <f ca="1">IFERROR(__xludf.DUMMYFUNCTION("""COMPUTED_VALUE"""),"m²")</f>
        <v>m²</v>
      </c>
      <c r="J995" s="6">
        <f t="array" ref="J995">INDEX('raw data'!A:A,B995+4,1)</f>
        <v>1</v>
      </c>
      <c r="K995" s="25">
        <f t="array" ref="K995">INDEX('raw data'!A:A,B995+2,1)</f>
        <v>1</v>
      </c>
      <c r="L995" s="6" t="str">
        <f t="array" ref="L995">INDEX('raw data'!A:A,B995-1,1)</f>
        <v>Chalandri</v>
      </c>
      <c r="M995" s="9">
        <f t="shared" ca="1" si="0"/>
        <v>18</v>
      </c>
      <c r="N995" s="6" t="str">
        <f t="shared" si="1"/>
        <v>Paleon Patron Germanou, Chalandri, Athens</v>
      </c>
      <c r="O995" s="6" t="str">
        <f t="array" ref="O995">INDEX('raw data'!A:A,B995+12,1)</f>
        <v>Available 03 Jun 2025</v>
      </c>
      <c r="P995" s="17">
        <v>45811</v>
      </c>
      <c r="Q995">
        <f>_xlfn.XLOOKUP(A995, locations!A:A, locations!F:F, "NULL")</f>
        <v>38.028293099999999</v>
      </c>
      <c r="R995">
        <f>_xlfn.XLOOKUP(A995, locations!A:A, locations!G:G, "Not found")</f>
        <v>23.802291400000001</v>
      </c>
    </row>
    <row r="996" spans="1:18" ht="13">
      <c r="A996" s="11" t="s">
        <v>2418</v>
      </c>
      <c r="B996" s="11">
        <f>MATCH(A996,'raw data'!A:A,0)</f>
        <v>15174</v>
      </c>
      <c r="C996" s="21">
        <f t="array" ref="C996">INDEX('raw data'!A:A,B996+8,1)</f>
        <v>940</v>
      </c>
      <c r="D996" s="7" t="str">
        <f t="array" ref="D996">INDEX('raw data'!A:A,B996+11,1)</f>
        <v>excl. utilities</v>
      </c>
      <c r="E996" s="7" t="str">
        <f t="array" ref="E996">INDEX('raw data'!A:A,B996-2,1)</f>
        <v>Kotieou,</v>
      </c>
      <c r="F996" s="6" t="str">
        <f t="array" ref="F996">INDEX('raw data'!A:A,B996-1,1)</f>
        <v>Ampelokipoi</v>
      </c>
      <c r="G996" s="6" t="str">
        <f t="array" ref="G996">INDEX('raw data'!A:A,B996+6,1)</f>
        <v>85 m²</v>
      </c>
      <c r="H996" s="25">
        <f ca="1">IFERROR(__xludf.DUMMYFUNCTION("split(G1004,"" "")"),85)</f>
        <v>85</v>
      </c>
      <c r="I996" s="6" t="str">
        <f ca="1">IFERROR(__xludf.DUMMYFUNCTION("""COMPUTED_VALUE"""),"m²")</f>
        <v>m²</v>
      </c>
      <c r="J996" s="6">
        <f t="array" ref="J996">INDEX('raw data'!A:A,B996+4,1)</f>
        <v>1</v>
      </c>
      <c r="K996" s="25">
        <f t="array" ref="K996">INDEX('raw data'!A:A,B996+2,1)</f>
        <v>2</v>
      </c>
      <c r="L996" s="6" t="str">
        <f t="array" ref="L996">INDEX('raw data'!A:A,B996-1,1)</f>
        <v>Ampelokipoi</v>
      </c>
      <c r="M996" s="9">
        <f t="shared" ca="1" si="0"/>
        <v>11.058823529411764</v>
      </c>
      <c r="N996" s="6" t="str">
        <f t="shared" si="1"/>
        <v>Kotieou, Ampelokipoi, Athens</v>
      </c>
      <c r="O996" s="6" t="str">
        <f t="array" ref="O996">INDEX('raw data'!A:A,B996+12,1)</f>
        <v>Available 03 Jun 2025</v>
      </c>
      <c r="P996" s="17">
        <v>45811</v>
      </c>
      <c r="Q996">
        <f>_xlfn.XLOOKUP(A996, locations!A:A, locations!F:F, "NULL")</f>
        <v>37.984681299999998</v>
      </c>
      <c r="R996">
        <f>_xlfn.XLOOKUP(A996, locations!A:A, locations!G:G, "Not found")</f>
        <v>23.753140800000001</v>
      </c>
    </row>
    <row r="997" spans="1:18" ht="13">
      <c r="A997" s="11" t="s">
        <v>2421</v>
      </c>
      <c r="B997" s="11">
        <f>MATCH(A997,'raw data'!A:A,0)</f>
        <v>15225</v>
      </c>
      <c r="C997" s="21">
        <f t="array" ref="C997">INDEX('raw data'!A:A,B997+8,1)</f>
        <v>940</v>
      </c>
      <c r="D997" s="7" t="str">
        <f t="array" ref="D997">INDEX('raw data'!A:A,B997+11,1)</f>
        <v>excl. utilities</v>
      </c>
      <c r="E997" s="7" t="str">
        <f t="array" ref="E997">INDEX('raw data'!A:A,B997-2,1)</f>
        <v>Arrianou ΙΙ,</v>
      </c>
      <c r="F997" s="6" t="str">
        <f t="array" ref="F997">INDEX('raw data'!A:A,B997-1,1)</f>
        <v>Pangrati</v>
      </c>
      <c r="G997" s="6" t="str">
        <f t="array" ref="G997">INDEX('raw data'!A:A,B997+6,1)</f>
        <v>80 m²</v>
      </c>
      <c r="H997" s="25">
        <f ca="1">IFERROR(__xludf.DUMMYFUNCTION("split(G1005,"" "")"),80)</f>
        <v>80</v>
      </c>
      <c r="I997" s="6" t="str">
        <f ca="1">IFERROR(__xludf.DUMMYFUNCTION("""COMPUTED_VALUE"""),"m²")</f>
        <v>m²</v>
      </c>
      <c r="J997" s="6">
        <f t="array" ref="J997">INDEX('raw data'!A:A,B997+4,1)</f>
        <v>1</v>
      </c>
      <c r="K997" s="25">
        <f t="array" ref="K997">INDEX('raw data'!A:A,B997+2,1)</f>
        <v>2</v>
      </c>
      <c r="L997" s="6" t="str">
        <f t="array" ref="L997">INDEX('raw data'!A:A,B997-1,1)</f>
        <v>Pangrati</v>
      </c>
      <c r="M997" s="9">
        <f t="shared" ca="1" si="0"/>
        <v>11.75</v>
      </c>
      <c r="N997" s="6" t="str">
        <f t="shared" si="1"/>
        <v>Arrianou ΙΙ, Pangrati, Athens</v>
      </c>
      <c r="O997" s="6" t="str">
        <f t="array" ref="O997">INDEX('raw data'!A:A,B997+12,1)</f>
        <v>Available 03 Jun 2025</v>
      </c>
      <c r="P997" s="17">
        <v>45811</v>
      </c>
      <c r="Q997">
        <f>_xlfn.XLOOKUP(A997, locations!A:A, locations!F:F, "NULL")</f>
        <v>37.970900200000003</v>
      </c>
      <c r="R997">
        <f>_xlfn.XLOOKUP(A997, locations!A:A, locations!G:G, "Not found")</f>
        <v>23.744076700000001</v>
      </c>
    </row>
    <row r="998" spans="1:18" ht="13">
      <c r="A998" s="11" t="s">
        <v>2424</v>
      </c>
      <c r="B998" s="11">
        <f>MATCH(A998,'raw data'!A:A,0)</f>
        <v>15208</v>
      </c>
      <c r="C998" s="21">
        <f t="array" ref="C998">INDEX('raw data'!A:A,B998+8,1)</f>
        <v>970</v>
      </c>
      <c r="D998" s="7" t="str">
        <f t="array" ref="D998">INDEX('raw data'!A:A,B998+11,1)</f>
        <v>excl. utilities</v>
      </c>
      <c r="E998" s="7" t="str">
        <f t="array" ref="E998">INDEX('raw data'!A:A,B998-2,1)</f>
        <v>Vironos II,</v>
      </c>
      <c r="F998" s="6" t="str">
        <f t="array" ref="F998">INDEX('raw data'!A:A,B998-1,1)</f>
        <v>Chalandri</v>
      </c>
      <c r="G998" s="6" t="str">
        <f t="array" ref="G998">INDEX('raw data'!A:A,B998+6,1)</f>
        <v>75 m²</v>
      </c>
      <c r="H998" s="25">
        <f ca="1">IFERROR(__xludf.DUMMYFUNCTION("split(G1006,"" "")"),75)</f>
        <v>75</v>
      </c>
      <c r="I998" s="6" t="str">
        <f ca="1">IFERROR(__xludf.DUMMYFUNCTION("""COMPUTED_VALUE"""),"m²")</f>
        <v>m²</v>
      </c>
      <c r="J998" s="6">
        <f t="array" ref="J998">INDEX('raw data'!A:A,B998+4,1)</f>
        <v>1</v>
      </c>
      <c r="K998" s="25">
        <f t="array" ref="K998">INDEX('raw data'!A:A,B998+2,1)</f>
        <v>2</v>
      </c>
      <c r="L998" s="6" t="str">
        <f t="array" ref="L998">INDEX('raw data'!A:A,B998-1,1)</f>
        <v>Chalandri</v>
      </c>
      <c r="M998" s="9">
        <f t="shared" ca="1" si="0"/>
        <v>12.933333333333334</v>
      </c>
      <c r="N998" s="6" t="str">
        <f t="shared" si="1"/>
        <v>Vironos II, Chalandri, Athens</v>
      </c>
      <c r="O998" s="6" t="str">
        <f t="array" ref="O998">INDEX('raw data'!A:A,B998+12,1)</f>
        <v>Available 03 Jun 2025</v>
      </c>
      <c r="P998" s="17">
        <v>45811</v>
      </c>
      <c r="Q998">
        <f>_xlfn.XLOOKUP(A998, locations!A:A, locations!F:F, "NULL")</f>
        <v>38.021421400000001</v>
      </c>
      <c r="R998">
        <f>_xlfn.XLOOKUP(A998, locations!A:A, locations!G:G, "Not found")</f>
        <v>23.798767900000001</v>
      </c>
    </row>
    <row r="999" spans="1:18" ht="13">
      <c r="A999" s="11" t="s">
        <v>661</v>
      </c>
      <c r="B999" s="11">
        <f>MATCH(A999,'raw data'!A:A,0)</f>
        <v>15258</v>
      </c>
      <c r="C999" s="21">
        <f t="array" ref="C999">INDEX('raw data'!A:A,B999+8,1)</f>
        <v>1020</v>
      </c>
      <c r="D999" s="7" t="str">
        <f t="array" ref="D999">INDEX('raw data'!A:A,B999+11,1)</f>
        <v>excl. utilities</v>
      </c>
      <c r="E999" s="7" t="str">
        <f t="array" ref="E999">INDEX('raw data'!A:A,B999-2,1)</f>
        <v>Kissavou II,</v>
      </c>
      <c r="F999" s="6" t="str">
        <f t="array" ref="F999">INDEX('raw data'!A:A,B999-1,1)</f>
        <v>Chalandri</v>
      </c>
      <c r="G999" s="6" t="str">
        <f t="array" ref="G999">INDEX('raw data'!A:A,B999+6,1)</f>
        <v>55 m²</v>
      </c>
      <c r="H999" s="25">
        <f ca="1">IFERROR(__xludf.DUMMYFUNCTION("split(G1007,"" "")"),55)</f>
        <v>55</v>
      </c>
      <c r="I999" s="6" t="str">
        <f ca="1">IFERROR(__xludf.DUMMYFUNCTION("""COMPUTED_VALUE"""),"m²")</f>
        <v>m²</v>
      </c>
      <c r="J999" s="6">
        <f t="array" ref="J999">INDEX('raw data'!A:A,B999+4,1)</f>
        <v>1</v>
      </c>
      <c r="K999" s="25">
        <f t="array" ref="K999">INDEX('raw data'!A:A,B999+2,1)</f>
        <v>1</v>
      </c>
      <c r="L999" s="6" t="str">
        <f t="array" ref="L999">INDEX('raw data'!A:A,B999-1,1)</f>
        <v>Chalandri</v>
      </c>
      <c r="M999" s="9">
        <f t="shared" ca="1" si="0"/>
        <v>18.545454545454547</v>
      </c>
      <c r="N999" s="6" t="str">
        <f t="shared" si="1"/>
        <v>Kissavou II, Chalandri, Athens</v>
      </c>
      <c r="O999" s="6" t="str">
        <f t="array" ref="O999">INDEX('raw data'!A:A,B999+12,1)</f>
        <v>Available 03 Jun 2025</v>
      </c>
      <c r="P999" s="17">
        <v>45811</v>
      </c>
      <c r="Q999">
        <f>_xlfn.XLOOKUP(A999, locations!A:A, locations!F:F, "NULL")</f>
        <v>38.032066299999997</v>
      </c>
      <c r="R999">
        <f>_xlfn.XLOOKUP(A999, locations!A:A, locations!G:G, "Not found")</f>
        <v>23.822354199999999</v>
      </c>
    </row>
    <row r="1000" spans="1:18" ht="13">
      <c r="A1000" s="11" t="s">
        <v>2427</v>
      </c>
      <c r="B1000" s="11">
        <f>MATCH(A1000,'raw data'!A:A,0)</f>
        <v>15307</v>
      </c>
      <c r="C1000" s="21">
        <f t="array" ref="C1000">INDEX('raw data'!A:A,B1000+8,1)</f>
        <v>1040</v>
      </c>
      <c r="D1000" s="7" t="str">
        <f t="array" ref="D1000">INDEX('raw data'!A:A,B1000+11,1)</f>
        <v>excl. utilities</v>
      </c>
      <c r="E1000" s="7" t="str">
        <f t="array" ref="E1000">INDEX('raw data'!A:A,B1000-2,1)</f>
        <v>Taxiarchon I,</v>
      </c>
      <c r="F1000" s="6" t="str">
        <f t="array" ref="F1000">INDEX('raw data'!A:A,B1000-1,1)</f>
        <v>Alimos</v>
      </c>
      <c r="G1000" s="6" t="str">
        <f t="array" ref="G1000">INDEX('raw data'!A:A,B1000+6,1)</f>
        <v>90 m²</v>
      </c>
      <c r="H1000" s="25">
        <f ca="1">IFERROR(__xludf.DUMMYFUNCTION("split(G1008,"" "")"),90)</f>
        <v>90</v>
      </c>
      <c r="I1000" s="6" t="str">
        <f ca="1">IFERROR(__xludf.DUMMYFUNCTION("""COMPUTED_VALUE"""),"m²")</f>
        <v>m²</v>
      </c>
      <c r="J1000" s="6">
        <f t="array" ref="J1000">INDEX('raw data'!A:A,B1000+4,1)</f>
        <v>1</v>
      </c>
      <c r="K1000" s="25">
        <f t="array" ref="K1000">INDEX('raw data'!A:A,B1000+2,1)</f>
        <v>2</v>
      </c>
      <c r="L1000" s="6" t="str">
        <f t="array" ref="L1000">INDEX('raw data'!A:A,B1000-1,1)</f>
        <v>Alimos</v>
      </c>
      <c r="M1000" s="9">
        <f t="shared" ca="1" si="0"/>
        <v>11.555555555555555</v>
      </c>
      <c r="N1000" s="6" t="str">
        <f t="shared" si="1"/>
        <v>Taxiarchon I, Alimos, Athens</v>
      </c>
      <c r="O1000" s="6" t="str">
        <f t="array" ref="O1000">INDEX('raw data'!A:A,B1000+12,1)</f>
        <v>Available 03 Jun 2025</v>
      </c>
      <c r="P1000" s="17">
        <v>45811</v>
      </c>
      <c r="Q1000">
        <f>_xlfn.XLOOKUP(A1000, locations!A:A, locations!F:F, "NULL")</f>
        <v>37.974750700000001</v>
      </c>
      <c r="R1000">
        <f>_xlfn.XLOOKUP(A1000, locations!A:A, locations!G:G, "Not found")</f>
        <v>23.725864999999999</v>
      </c>
    </row>
    <row r="1001" spans="1:18" ht="13">
      <c r="A1001" s="11" t="s">
        <v>2430</v>
      </c>
      <c r="B1001" s="11">
        <f>MATCH(A1001,'raw data'!A:A,0)</f>
        <v>15324</v>
      </c>
      <c r="C1001" s="21">
        <f t="array" ref="C1001">INDEX('raw data'!A:A,B1001+8,1)</f>
        <v>1040</v>
      </c>
      <c r="D1001" s="7" t="str">
        <f t="array" ref="D1001">INDEX('raw data'!A:A,B1001+11,1)</f>
        <v>excl. utilities</v>
      </c>
      <c r="E1001" s="7" t="str">
        <f t="array" ref="E1001">INDEX('raw data'!A:A,B1001-2,1)</f>
        <v>Formionos ΙΙΙ,</v>
      </c>
      <c r="F1001" s="6" t="str">
        <f t="array" ref="F1001">INDEX('raw data'!A:A,B1001-1,1)</f>
        <v>Pangrati</v>
      </c>
      <c r="G1001" s="6" t="str">
        <f t="array" ref="G1001">INDEX('raw data'!A:A,B1001+6,1)</f>
        <v>80 m²</v>
      </c>
      <c r="H1001" s="25">
        <f ca="1">IFERROR(__xludf.DUMMYFUNCTION("split(G1009,"" "")"),80)</f>
        <v>80</v>
      </c>
      <c r="I1001" s="6" t="str">
        <f ca="1">IFERROR(__xludf.DUMMYFUNCTION("""COMPUTED_VALUE"""),"m²")</f>
        <v>m²</v>
      </c>
      <c r="J1001" s="6">
        <f t="array" ref="J1001">INDEX('raw data'!A:A,B1001+4,1)</f>
        <v>1</v>
      </c>
      <c r="K1001" s="25">
        <f t="array" ref="K1001">INDEX('raw data'!A:A,B1001+2,1)</f>
        <v>2</v>
      </c>
      <c r="L1001" s="6" t="str">
        <f t="array" ref="L1001">INDEX('raw data'!A:A,B1001-1,1)</f>
        <v>Pangrati</v>
      </c>
      <c r="M1001" s="9">
        <f t="shared" ca="1" si="0"/>
        <v>13</v>
      </c>
      <c r="N1001" s="6" t="str">
        <f t="shared" si="1"/>
        <v>Formionos ΙΙΙ, Pangrati, Athens</v>
      </c>
      <c r="O1001" s="6" t="str">
        <f t="array" ref="O1001">INDEX('raw data'!A:A,B1001+12,1)</f>
        <v>Available 03 Jun 2025</v>
      </c>
      <c r="P1001" s="17">
        <v>45811</v>
      </c>
      <c r="Q1001">
        <f>_xlfn.XLOOKUP(A1001, locations!A:A, locations!F:F, "NULL")</f>
        <v>37.969582199999998</v>
      </c>
      <c r="R1001">
        <f>_xlfn.XLOOKUP(A1001, locations!A:A, locations!G:G, "Not found")</f>
        <v>23.752371799999999</v>
      </c>
    </row>
    <row r="1002" spans="1:18" ht="13">
      <c r="A1002" s="11" t="s">
        <v>2433</v>
      </c>
      <c r="B1002" s="11">
        <f>MATCH(A1002,'raw data'!A:A,0)</f>
        <v>15341</v>
      </c>
      <c r="C1002" s="21">
        <f t="array" ref="C1002">INDEX('raw data'!A:A,B1002+8,1)</f>
        <v>1070</v>
      </c>
      <c r="D1002" s="7" t="str">
        <f t="array" ref="D1002">INDEX('raw data'!A:A,B1002+11,1)</f>
        <v>excl. utilities</v>
      </c>
      <c r="E1002" s="7" t="str">
        <f t="array" ref="E1002">INDEX('raw data'!A:A,B1002-2,1)</f>
        <v>Alketou II,</v>
      </c>
      <c r="F1002" s="6" t="str">
        <f t="array" ref="F1002">INDEX('raw data'!A:A,B1002-1,1)</f>
        <v>Pangrati</v>
      </c>
      <c r="G1002" s="6" t="str">
        <f t="array" ref="G1002">INDEX('raw data'!A:A,B1002+6,1)</f>
        <v>80 m²</v>
      </c>
      <c r="H1002" s="25">
        <f ca="1">IFERROR(__xludf.DUMMYFUNCTION("split(G1010,"" "")"),80)</f>
        <v>80</v>
      </c>
      <c r="I1002" s="6" t="str">
        <f ca="1">IFERROR(__xludf.DUMMYFUNCTION("""COMPUTED_VALUE"""),"m²")</f>
        <v>m²</v>
      </c>
      <c r="J1002" s="6">
        <f t="array" ref="J1002">INDEX('raw data'!A:A,B1002+4,1)</f>
        <v>1</v>
      </c>
      <c r="K1002" s="25">
        <f t="array" ref="K1002">INDEX('raw data'!A:A,B1002+2,1)</f>
        <v>2</v>
      </c>
      <c r="L1002" s="6" t="str">
        <f t="array" ref="L1002">INDEX('raw data'!A:A,B1002-1,1)</f>
        <v>Pangrati</v>
      </c>
      <c r="M1002" s="9">
        <f t="shared" ca="1" si="0"/>
        <v>13.375</v>
      </c>
      <c r="N1002" s="6" t="str">
        <f t="shared" si="1"/>
        <v>Alketou II, Pangrati, Athens</v>
      </c>
      <c r="O1002" s="6" t="str">
        <f t="array" ref="O1002">INDEX('raw data'!A:A,B1002+12,1)</f>
        <v>Available 03 Jun 2025</v>
      </c>
      <c r="P1002" s="17">
        <v>45811</v>
      </c>
      <c r="Q1002">
        <f>_xlfn.XLOOKUP(A1002, locations!A:A, locations!F:F, "NULL")</f>
        <v>37.963732</v>
      </c>
      <c r="R1002">
        <f>_xlfn.XLOOKUP(A1002, locations!A:A, locations!G:G, "Not found")</f>
        <v>23.7488578</v>
      </c>
    </row>
    <row r="1003" spans="1:18" ht="13">
      <c r="A1003" s="11" t="s">
        <v>2436</v>
      </c>
      <c r="B1003" s="11">
        <f>MATCH(A1003,'raw data'!A:A,0)</f>
        <v>15358</v>
      </c>
      <c r="C1003" s="21">
        <f t="array" ref="C1003">INDEX('raw data'!A:A,B1003+8,1)</f>
        <v>1090</v>
      </c>
      <c r="D1003" s="7" t="str">
        <f t="array" ref="D1003">INDEX('raw data'!A:A,B1003+11,1)</f>
        <v>excl. utilities</v>
      </c>
      <c r="E1003" s="7" t="str">
        <f t="array" ref="E1003">INDEX('raw data'!A:A,B1003-2,1)</f>
        <v>Dimitriou Gounari XXIX,</v>
      </c>
      <c r="F1003" s="6" t="str">
        <f t="array" ref="F1003">INDEX('raw data'!A:A,B1003-1,1)</f>
        <v>Agia Paraskevi</v>
      </c>
      <c r="G1003" s="6" t="str">
        <f t="array" ref="G1003">INDEX('raw data'!A:A,B1003+6,1)</f>
        <v>78 m²</v>
      </c>
      <c r="H1003" s="25">
        <f ca="1">IFERROR(__xludf.DUMMYFUNCTION("split(G1011,"" "")"),78)</f>
        <v>78</v>
      </c>
      <c r="I1003" s="6" t="str">
        <f ca="1">IFERROR(__xludf.DUMMYFUNCTION("""COMPUTED_VALUE"""),"m²")</f>
        <v>m²</v>
      </c>
      <c r="J1003" s="6" t="str">
        <f t="array" ref="J1003">INDEX('raw data'!A:A,B1003+4,1)</f>
        <v>1, 1 WC</v>
      </c>
      <c r="K1003" s="25">
        <f t="array" ref="K1003">INDEX('raw data'!A:A,B1003+2,1)</f>
        <v>2</v>
      </c>
      <c r="L1003" s="6" t="str">
        <f t="array" ref="L1003">INDEX('raw data'!A:A,B1003-1,1)</f>
        <v>Agia Paraskevi</v>
      </c>
      <c r="M1003" s="9">
        <f t="shared" ca="1" si="0"/>
        <v>13.974358974358974</v>
      </c>
      <c r="N1003" s="6" t="str">
        <f t="shared" si="1"/>
        <v>Dimitriou Gounari XXIX, Agia Paraskevi, Athens</v>
      </c>
      <c r="O1003" s="6" t="str">
        <f t="array" ref="O1003">INDEX('raw data'!A:A,B1003+12,1)</f>
        <v>Available 03 Jun 2025</v>
      </c>
      <c r="P1003" s="17">
        <v>45811</v>
      </c>
      <c r="Q1003">
        <f>_xlfn.XLOOKUP(A1003, locations!A:A, locations!F:F, "NULL")</f>
        <v>38.014966999999999</v>
      </c>
      <c r="R1003">
        <f>_xlfn.XLOOKUP(A1003, locations!A:A, locations!G:G, "Not found")</f>
        <v>23.822489300000001</v>
      </c>
    </row>
    <row r="1004" spans="1:18" ht="13">
      <c r="A1004" s="11" t="s">
        <v>2439</v>
      </c>
      <c r="B1004" s="11">
        <f>MATCH(A1004,'raw data'!A:A,0)</f>
        <v>15375</v>
      </c>
      <c r="C1004" s="21">
        <f t="array" ref="C1004">INDEX('raw data'!A:A,B1004+8,1)</f>
        <v>1090</v>
      </c>
      <c r="D1004" s="7" t="str">
        <f t="array" ref="D1004">INDEX('raw data'!A:A,B1004+11,1)</f>
        <v>excl. utilities</v>
      </c>
      <c r="E1004" s="7" t="str">
        <f t="array" ref="E1004">INDEX('raw data'!A:A,B1004-2,1)</f>
        <v>Dimitriou Gounari XXXIII,</v>
      </c>
      <c r="F1004" s="6" t="str">
        <f t="array" ref="F1004">INDEX('raw data'!A:A,B1004-1,1)</f>
        <v>Agia Paraskevi</v>
      </c>
      <c r="G1004" s="6" t="str">
        <f t="array" ref="G1004">INDEX('raw data'!A:A,B1004+6,1)</f>
        <v>78 m²</v>
      </c>
      <c r="H1004" s="25">
        <f ca="1">IFERROR(__xludf.DUMMYFUNCTION("split(G1012,"" "")"),78)</f>
        <v>78</v>
      </c>
      <c r="I1004" s="6" t="str">
        <f ca="1">IFERROR(__xludf.DUMMYFUNCTION("""COMPUTED_VALUE"""),"m²")</f>
        <v>m²</v>
      </c>
      <c r="J1004" s="6" t="str">
        <f t="array" ref="J1004">INDEX('raw data'!A:A,B1004+4,1)</f>
        <v>1, 1 WC</v>
      </c>
      <c r="K1004" s="25">
        <f t="array" ref="K1004">INDEX('raw data'!A:A,B1004+2,1)</f>
        <v>2</v>
      </c>
      <c r="L1004" s="6" t="str">
        <f t="array" ref="L1004">INDEX('raw data'!A:A,B1004-1,1)</f>
        <v>Agia Paraskevi</v>
      </c>
      <c r="M1004" s="9">
        <f t="shared" ca="1" si="0"/>
        <v>13.974358974358974</v>
      </c>
      <c r="N1004" s="6" t="str">
        <f t="shared" si="1"/>
        <v>Dimitriou Gounari XXXIII, Agia Paraskevi, Athens</v>
      </c>
      <c r="O1004" s="6" t="str">
        <f t="array" ref="O1004">INDEX('raw data'!A:A,B1004+12,1)</f>
        <v>Available 03 Jun 2025</v>
      </c>
      <c r="P1004" s="17">
        <v>45811</v>
      </c>
      <c r="Q1004">
        <f>_xlfn.XLOOKUP(A1004, locations!A:A, locations!F:F, "NULL")</f>
        <v>38.014966999999999</v>
      </c>
      <c r="R1004">
        <f>_xlfn.XLOOKUP(A1004, locations!A:A, locations!G:G, "Not found")</f>
        <v>23.822489300000001</v>
      </c>
    </row>
    <row r="1005" spans="1:18" ht="13">
      <c r="A1005" s="11" t="s">
        <v>2442</v>
      </c>
      <c r="B1005" s="11">
        <f>MATCH(A1005,'raw data'!A:A,0)</f>
        <v>15392</v>
      </c>
      <c r="C1005" s="21">
        <f t="array" ref="C1005">INDEX('raw data'!A:A,B1005+8,1)</f>
        <v>1110</v>
      </c>
      <c r="D1005" s="7" t="str">
        <f t="array" ref="D1005">INDEX('raw data'!A:A,B1005+11,1)</f>
        <v>excl. utilities</v>
      </c>
      <c r="E1005" s="7" t="str">
        <f t="array" ref="E1005">INDEX('raw data'!A:A,B1005-2,1)</f>
        <v>Logothetidi,</v>
      </c>
      <c r="F1005" s="6" t="str">
        <f t="array" ref="F1005">INDEX('raw data'!A:A,B1005-1,1)</f>
        <v>Ampelokipoi</v>
      </c>
      <c r="G1005" s="6" t="str">
        <f t="array" ref="G1005">INDEX('raw data'!A:A,B1005+6,1)</f>
        <v>85 m²</v>
      </c>
      <c r="H1005" s="25">
        <f ca="1">IFERROR(__xludf.DUMMYFUNCTION("split(G1013,"" "")"),85)</f>
        <v>85</v>
      </c>
      <c r="I1005" s="6" t="str">
        <f ca="1">IFERROR(__xludf.DUMMYFUNCTION("""COMPUTED_VALUE"""),"m²")</f>
        <v>m²</v>
      </c>
      <c r="J1005" s="6" t="str">
        <f t="array" ref="J1005">INDEX('raw data'!A:A,B1005+4,1)</f>
        <v>1, 1 WC</v>
      </c>
      <c r="K1005" s="25">
        <f t="array" ref="K1005">INDEX('raw data'!A:A,B1005+2,1)</f>
        <v>2</v>
      </c>
      <c r="L1005" s="6" t="str">
        <f t="array" ref="L1005">INDEX('raw data'!A:A,B1005-1,1)</f>
        <v>Ampelokipoi</v>
      </c>
      <c r="M1005" s="9">
        <f t="shared" ca="1" si="0"/>
        <v>13.058823529411764</v>
      </c>
      <c r="N1005" s="6" t="str">
        <f t="shared" si="1"/>
        <v>Logothetidi, Ampelokipoi, Athens</v>
      </c>
      <c r="O1005" s="6" t="str">
        <f t="array" ref="O1005">INDEX('raw data'!A:A,B1005+12,1)</f>
        <v>Available 03 Jun 2025</v>
      </c>
      <c r="P1005" s="17">
        <v>45811</v>
      </c>
      <c r="Q1005">
        <f>_xlfn.XLOOKUP(A1005, locations!A:A, locations!F:F, "NULL")</f>
        <v>37.994576700000003</v>
      </c>
      <c r="R1005">
        <f>_xlfn.XLOOKUP(A1005, locations!A:A, locations!G:G, "Not found")</f>
        <v>23.763639399999999</v>
      </c>
    </row>
    <row r="1006" spans="1:18" ht="13">
      <c r="A1006" s="11" t="s">
        <v>2445</v>
      </c>
      <c r="B1006" s="11">
        <f>MATCH(A1006,'raw data'!A:A,0)</f>
        <v>15409</v>
      </c>
      <c r="C1006" s="21">
        <f t="array" ref="C1006">INDEX('raw data'!A:A,B1006+8,1)</f>
        <v>1110</v>
      </c>
      <c r="D1006" s="7" t="str">
        <f t="array" ref="D1006">INDEX('raw data'!A:A,B1006+11,1)</f>
        <v>excl. utilities</v>
      </c>
      <c r="E1006" s="7" t="str">
        <f t="array" ref="E1006">INDEX('raw data'!A:A,B1006-2,1)</f>
        <v>Amarousiou Chalandriou I,</v>
      </c>
      <c r="F1006" s="6" t="str">
        <f t="array" ref="F1006">INDEX('raw data'!A:A,B1006-1,1)</f>
        <v>Marousi</v>
      </c>
      <c r="G1006" s="6" t="str">
        <f t="array" ref="G1006">INDEX('raw data'!A:A,B1006+6,1)</f>
        <v>85 m²</v>
      </c>
      <c r="H1006" s="25">
        <f ca="1">IFERROR(__xludf.DUMMYFUNCTION("split(G1014,"" "")"),85)</f>
        <v>85</v>
      </c>
      <c r="I1006" s="6" t="str">
        <f ca="1">IFERROR(__xludf.DUMMYFUNCTION("""COMPUTED_VALUE"""),"m²")</f>
        <v>m²</v>
      </c>
      <c r="J1006" s="6" t="str">
        <f t="array" ref="J1006">INDEX('raw data'!A:A,B1006+4,1)</f>
        <v>1, 1 WC</v>
      </c>
      <c r="K1006" s="25">
        <f t="array" ref="K1006">INDEX('raw data'!A:A,B1006+2,1)</f>
        <v>2</v>
      </c>
      <c r="L1006" s="6" t="str">
        <f t="array" ref="L1006">INDEX('raw data'!A:A,B1006-1,1)</f>
        <v>Marousi</v>
      </c>
      <c r="M1006" s="9">
        <f t="shared" ca="1" si="0"/>
        <v>13.058823529411764</v>
      </c>
      <c r="N1006" s="6" t="str">
        <f t="shared" si="1"/>
        <v>Amarousiou Chalandriou I, Marousi, Athens</v>
      </c>
      <c r="O1006" s="6" t="str">
        <f t="array" ref="O1006">INDEX('raw data'!A:A,B1006+12,1)</f>
        <v>Available 03 Jun 2025</v>
      </c>
      <c r="P1006" s="17">
        <v>45811</v>
      </c>
      <c r="Q1006">
        <f>_xlfn.XLOOKUP(A1006, locations!A:A, locations!F:F, "NULL")</f>
        <v>38.014589100000002</v>
      </c>
      <c r="R1006">
        <f>_xlfn.XLOOKUP(A1006, locations!A:A, locations!G:G, "Not found")</f>
        <v>23.8177792</v>
      </c>
    </row>
    <row r="1007" spans="1:18" ht="13">
      <c r="A1007" s="11" t="s">
        <v>2448</v>
      </c>
      <c r="B1007" s="11">
        <f>MATCH(A1007,'raw data'!A:A,0)</f>
        <v>15443</v>
      </c>
      <c r="C1007" s="21">
        <f t="array" ref="C1007">INDEX('raw data'!A:A,B1007+8,1)</f>
        <v>1220</v>
      </c>
      <c r="D1007" s="7" t="str">
        <f t="array" ref="D1007">INDEX('raw data'!A:A,B1007+11,1)</f>
        <v>excl. utilities</v>
      </c>
      <c r="E1007" s="7" t="str">
        <f t="array" ref="E1007">INDEX('raw data'!A:A,B1007-2,1)</f>
        <v>Agias Eleousis,</v>
      </c>
      <c r="F1007" s="6" t="str">
        <f t="array" ref="F1007">INDEX('raw data'!A:A,B1007-1,1)</f>
        <v>Marousi</v>
      </c>
      <c r="G1007" s="6" t="str">
        <f t="array" ref="G1007">INDEX('raw data'!A:A,B1007+6,1)</f>
        <v>90 m²</v>
      </c>
      <c r="H1007" s="25">
        <f ca="1">IFERROR(__xludf.DUMMYFUNCTION("split(G1015,"" "")"),90)</f>
        <v>90</v>
      </c>
      <c r="I1007" s="6" t="str">
        <f ca="1">IFERROR(__xludf.DUMMYFUNCTION("""COMPUTED_VALUE"""),"m²")</f>
        <v>m²</v>
      </c>
      <c r="J1007" s="6" t="str">
        <f t="array" ref="J1007">INDEX('raw data'!A:A,B1007+4,1)</f>
        <v>1, 1 WC</v>
      </c>
      <c r="K1007" s="25">
        <f t="array" ref="K1007">INDEX('raw data'!A:A,B1007+2,1)</f>
        <v>2</v>
      </c>
      <c r="L1007" s="6" t="str">
        <f t="array" ref="L1007">INDEX('raw data'!A:A,B1007-1,1)</f>
        <v>Marousi</v>
      </c>
      <c r="M1007" s="9">
        <f t="shared" ca="1" si="0"/>
        <v>13.555555555555555</v>
      </c>
      <c r="N1007" s="6" t="str">
        <f t="shared" si="1"/>
        <v>Agias Eleousis, Marousi, Athens</v>
      </c>
      <c r="O1007" s="6" t="str">
        <f t="array" ref="O1007">INDEX('raw data'!A:A,B1007+12,1)</f>
        <v>Available 03 Jun 2025</v>
      </c>
      <c r="P1007" s="17">
        <v>45811</v>
      </c>
      <c r="Q1007">
        <f>_xlfn.XLOOKUP(A1007, locations!A:A, locations!F:F, "NULL")</f>
        <v>38.0524475</v>
      </c>
      <c r="R1007">
        <f>_xlfn.XLOOKUP(A1007, locations!A:A, locations!G:G, "Not found")</f>
        <v>23.8145968</v>
      </c>
    </row>
    <row r="1008" spans="1:18" ht="13">
      <c r="A1008" s="11" t="s">
        <v>4000</v>
      </c>
      <c r="B1008" s="11">
        <f>MATCH(A1008,'raw data'!A:A,0)</f>
        <v>15460</v>
      </c>
      <c r="C1008" s="21">
        <f t="array" ref="C1008">INDEX('raw data'!A:A,B1008+8,1)</f>
        <v>1220</v>
      </c>
      <c r="D1008" s="7" t="str">
        <f t="array" ref="D1008">INDEX('raw data'!A:A,B1008+11,1)</f>
        <v>excl. utilities</v>
      </c>
      <c r="E1008" s="7" t="str">
        <f t="array" ref="E1008">INDEX('raw data'!A:A,B1008-2,1)</f>
        <v>Efranoros V,</v>
      </c>
      <c r="F1008" s="6" t="str">
        <f t="array" ref="F1008">INDEX('raw data'!A:A,B1008-1,1)</f>
        <v>Pangrati</v>
      </c>
      <c r="G1008" s="6" t="str">
        <f t="array" ref="G1008">INDEX('raw data'!A:A,B1008+6,1)</f>
        <v>110 m²</v>
      </c>
      <c r="H1008" s="25">
        <f ca="1">IFERROR(__xludf.DUMMYFUNCTION("split(G1016,"" "")"),110)</f>
        <v>110</v>
      </c>
      <c r="I1008" s="6" t="str">
        <f ca="1">IFERROR(__xludf.DUMMYFUNCTION("""COMPUTED_VALUE"""),"m²")</f>
        <v>m²</v>
      </c>
      <c r="J1008" s="6" t="str">
        <f t="array" ref="J1008">INDEX('raw data'!A:A,B1008+4,1)</f>
        <v>1, 1 WC</v>
      </c>
      <c r="K1008" s="25">
        <f t="array" ref="K1008">INDEX('raw data'!A:A,B1008+2,1)</f>
        <v>3</v>
      </c>
      <c r="L1008" s="6" t="str">
        <f t="array" ref="L1008">INDEX('raw data'!A:A,B1008-1,1)</f>
        <v>Pangrati</v>
      </c>
      <c r="M1008" s="9">
        <f t="shared" ca="1" si="0"/>
        <v>11.090909090909092</v>
      </c>
      <c r="N1008" s="6" t="str">
        <f t="shared" si="1"/>
        <v>Efranoros V, Pangrati, Athens</v>
      </c>
      <c r="O1008" s="6" t="str">
        <f t="array" ref="O1008">INDEX('raw data'!A:A,B1008+12,1)</f>
        <v>Available 03 Jun 2025</v>
      </c>
      <c r="P1008" s="17">
        <v>45811</v>
      </c>
      <c r="Q1008">
        <f>_xlfn.XLOOKUP(A1008, locations!A:A, locations!F:F, "NULL")</f>
        <v>37.967759699999903</v>
      </c>
      <c r="R1008">
        <f>_xlfn.XLOOKUP(A1008, locations!A:A, locations!G:G, "Not found")</f>
        <v>23.746974099999999</v>
      </c>
    </row>
    <row r="1009" spans="1:18" ht="13">
      <c r="A1009" s="11" t="s">
        <v>2451</v>
      </c>
      <c r="B1009" s="11">
        <f>MATCH(A1009,'raw data'!A:A,0)</f>
        <v>15477</v>
      </c>
      <c r="C1009" s="21">
        <f t="array" ref="C1009">INDEX('raw data'!A:A,B1009+8,1)</f>
        <v>1260</v>
      </c>
      <c r="D1009" s="7" t="str">
        <f t="array" ref="D1009">INDEX('raw data'!A:A,B1009+11,1)</f>
        <v>excl. utilities</v>
      </c>
      <c r="E1009" s="7" t="str">
        <f t="array" ref="E1009">INDEX('raw data'!A:A,B1009-2,1)</f>
        <v>Mpizaniou,</v>
      </c>
      <c r="F1009" s="6" t="str">
        <f t="array" ref="F1009">INDEX('raw data'!A:A,B1009-1,1)</f>
        <v>Chalandri</v>
      </c>
      <c r="G1009" s="6" t="str">
        <f t="array" ref="G1009">INDEX('raw data'!A:A,B1009+6,1)</f>
        <v>68 m²</v>
      </c>
      <c r="H1009" s="25">
        <f ca="1">IFERROR(__xludf.DUMMYFUNCTION("split(G1017,"" "")"),68)</f>
        <v>68</v>
      </c>
      <c r="I1009" s="6" t="str">
        <f ca="1">IFERROR(__xludf.DUMMYFUNCTION("""COMPUTED_VALUE"""),"m²")</f>
        <v>m²</v>
      </c>
      <c r="J1009" s="6">
        <f t="array" ref="J1009">INDEX('raw data'!A:A,B1009+4,1)</f>
        <v>1</v>
      </c>
      <c r="K1009" s="25">
        <f t="array" ref="K1009">INDEX('raw data'!A:A,B1009+2,1)</f>
        <v>2</v>
      </c>
      <c r="L1009" s="6" t="str">
        <f t="array" ref="L1009">INDEX('raw data'!A:A,B1009-1,1)</f>
        <v>Chalandri</v>
      </c>
      <c r="M1009" s="9">
        <f t="shared" ca="1" si="0"/>
        <v>18.529411764705884</v>
      </c>
      <c r="N1009" s="6" t="str">
        <f t="shared" si="1"/>
        <v>Mpizaniou, Chalandri, Athens</v>
      </c>
      <c r="O1009" s="6" t="str">
        <f t="array" ref="O1009">INDEX('raw data'!A:A,B1009+12,1)</f>
        <v>Available 03 Jun 2025</v>
      </c>
      <c r="P1009" s="17">
        <v>45811</v>
      </c>
      <c r="Q1009">
        <f>_xlfn.XLOOKUP(A1009, locations!A:A, locations!F:F, "NULL")</f>
        <v>38.013459099999999</v>
      </c>
      <c r="R1009">
        <f>_xlfn.XLOOKUP(A1009, locations!A:A, locations!G:G, "Not found")</f>
        <v>23.794797200000001</v>
      </c>
    </row>
    <row r="1010" spans="1:18" ht="13">
      <c r="A1010" s="11" t="s">
        <v>2454</v>
      </c>
      <c r="B1010" s="11">
        <f>MATCH(A1010,'raw data'!A:A,0)</f>
        <v>15494</v>
      </c>
      <c r="C1010" s="21">
        <f t="array" ref="C1010">INDEX('raw data'!A:A,B1010+8,1)</f>
        <v>1330</v>
      </c>
      <c r="D1010" s="7" t="str">
        <f t="array" ref="D1010">INDEX('raw data'!A:A,B1010+11,1)</f>
        <v>excl. utilities</v>
      </c>
      <c r="E1010" s="7" t="str">
        <f t="array" ref="E1010">INDEX('raw data'!A:A,B1010-2,1)</f>
        <v>Megistis IV,</v>
      </c>
      <c r="F1010" s="6" t="str">
        <f t="array" ref="F1010">INDEX('raw data'!A:A,B1010-1,1)</f>
        <v>Alimos</v>
      </c>
      <c r="G1010" s="6" t="str">
        <f t="array" ref="G1010">INDEX('raw data'!A:A,B1010+6,1)</f>
        <v>70 m²</v>
      </c>
      <c r="H1010" s="25">
        <f ca="1">IFERROR(__xludf.DUMMYFUNCTION("split(G1018,"" "")"),70)</f>
        <v>70</v>
      </c>
      <c r="I1010" s="6" t="str">
        <f ca="1">IFERROR(__xludf.DUMMYFUNCTION("""COMPUTED_VALUE"""),"m²")</f>
        <v>m²</v>
      </c>
      <c r="J1010" s="6" t="str">
        <f t="array" ref="J1010">INDEX('raw data'!A:A,B1010+4,1)</f>
        <v>1, 1 WC</v>
      </c>
      <c r="K1010" s="25">
        <f t="array" ref="K1010">INDEX('raw data'!A:A,B1010+2,1)</f>
        <v>2</v>
      </c>
      <c r="L1010" s="6" t="str">
        <f t="array" ref="L1010">INDEX('raw data'!A:A,B1010-1,1)</f>
        <v>Alimos</v>
      </c>
      <c r="M1010" s="9">
        <f t="shared" ca="1" si="0"/>
        <v>19</v>
      </c>
      <c r="N1010" s="6" t="str">
        <f t="shared" si="1"/>
        <v>Megistis IV, Alimos, Athens</v>
      </c>
      <c r="O1010" s="6" t="str">
        <f t="array" ref="O1010">INDEX('raw data'!A:A,B1010+12,1)</f>
        <v>Available 03 Jun 2025</v>
      </c>
      <c r="P1010" s="17">
        <v>45811</v>
      </c>
      <c r="Q1010">
        <f>_xlfn.XLOOKUP(A1010, locations!A:A, locations!F:F, "NULL")</f>
        <v>37.913685200000003</v>
      </c>
      <c r="R1010">
        <f>_xlfn.XLOOKUP(A1010, locations!A:A, locations!G:G, "Not found")</f>
        <v>23.717784000000002</v>
      </c>
    </row>
    <row r="1011" spans="1:18" ht="13">
      <c r="A1011" s="11" t="s">
        <v>4003</v>
      </c>
      <c r="B1011" s="11">
        <f>MATCH(A1011,'raw data'!A:A,0)</f>
        <v>15511</v>
      </c>
      <c r="C1011" s="21">
        <f t="array" ref="C1011">INDEX('raw data'!A:A,B1011+8,1)</f>
        <v>1350</v>
      </c>
      <c r="D1011" s="7" t="str">
        <f t="array" ref="D1011">INDEX('raw data'!A:A,B1011+11,1)</f>
        <v>excl. utilities</v>
      </c>
      <c r="E1011" s="7" t="str">
        <f t="array" ref="E1011">INDEX('raw data'!A:A,B1011-2,1)</f>
        <v>Konstantinou Neri I,</v>
      </c>
      <c r="F1011" s="6" t="str">
        <f t="array" ref="F1011">INDEX('raw data'!A:A,B1011-1,1)</f>
        <v>Mets - Kallimarmaro</v>
      </c>
      <c r="G1011" s="6" t="str">
        <f t="array" ref="G1011">INDEX('raw data'!A:A,B1011+6,1)</f>
        <v>120 m²</v>
      </c>
      <c r="H1011" s="25">
        <f ca="1">IFERROR(__xludf.DUMMYFUNCTION("split(G1019,"" "")"),120)</f>
        <v>120</v>
      </c>
      <c r="I1011" s="6" t="str">
        <f ca="1">IFERROR(__xludf.DUMMYFUNCTION("""COMPUTED_VALUE"""),"m²")</f>
        <v>m²</v>
      </c>
      <c r="J1011" s="6" t="str">
        <f t="array" ref="J1011">INDEX('raw data'!A:A,B1011+4,1)</f>
        <v>1, 1 WC</v>
      </c>
      <c r="K1011" s="25">
        <f t="array" ref="K1011">INDEX('raw data'!A:A,B1011+2,1)</f>
        <v>3</v>
      </c>
      <c r="L1011" s="6" t="str">
        <f t="array" ref="L1011">INDEX('raw data'!A:A,B1011-1,1)</f>
        <v>Mets - Kallimarmaro</v>
      </c>
      <c r="M1011" s="9">
        <f t="shared" ca="1" si="0"/>
        <v>11.25</v>
      </c>
      <c r="N1011" s="6" t="str">
        <f t="shared" si="1"/>
        <v>Konstantinou Neri I, Mets - Kallimarmaro, Athens</v>
      </c>
      <c r="O1011" s="6" t="str">
        <f t="array" ref="O1011">INDEX('raw data'!A:A,B1011+12,1)</f>
        <v>Available 03 Jun 2025</v>
      </c>
      <c r="P1011" s="17">
        <v>45811</v>
      </c>
      <c r="Q1011">
        <f>_xlfn.XLOOKUP(A1011, locations!A:A, locations!F:F, "NULL")</f>
        <v>37.9665155</v>
      </c>
      <c r="R1011">
        <f>_xlfn.XLOOKUP(A1011, locations!A:A, locations!G:G, "Not found")</f>
        <v>23.733760100000001</v>
      </c>
    </row>
    <row r="1012" spans="1:18" ht="13">
      <c r="A1012" s="11" t="s">
        <v>2457</v>
      </c>
      <c r="B1012" s="11">
        <f>MATCH(A1012,'raw data'!A:A,0)</f>
        <v>15528</v>
      </c>
      <c r="C1012" s="21">
        <f t="array" ref="C1012">INDEX('raw data'!A:A,B1012+8,1)</f>
        <v>1370</v>
      </c>
      <c r="D1012" s="7" t="str">
        <f t="array" ref="D1012">INDEX('raw data'!A:A,B1012+11,1)</f>
        <v>excl. utilities</v>
      </c>
      <c r="E1012" s="7" t="str">
        <f t="array" ref="E1012">INDEX('raw data'!A:A,B1012-2,1)</f>
        <v>Papanastasiou II,</v>
      </c>
      <c r="F1012" s="6" t="str">
        <f t="array" ref="F1012">INDEX('raw data'!A:A,B1012-1,1)</f>
        <v>Neo Psychiko</v>
      </c>
      <c r="G1012" s="6" t="str">
        <f t="array" ref="G1012">INDEX('raw data'!A:A,B1012+6,1)</f>
        <v>90 m²</v>
      </c>
      <c r="H1012" s="25">
        <f ca="1">IFERROR(__xludf.DUMMYFUNCTION("split(G1020,"" "")"),90)</f>
        <v>90</v>
      </c>
      <c r="I1012" s="6" t="str">
        <f ca="1">IFERROR(__xludf.DUMMYFUNCTION("""COMPUTED_VALUE"""),"m²")</f>
        <v>m²</v>
      </c>
      <c r="J1012" s="6">
        <f t="array" ref="J1012">INDEX('raw data'!A:A,B1012+4,1)</f>
        <v>2</v>
      </c>
      <c r="K1012" s="25">
        <f t="array" ref="K1012">INDEX('raw data'!A:A,B1012+2,1)</f>
        <v>2</v>
      </c>
      <c r="L1012" s="6" t="str">
        <f t="array" ref="L1012">INDEX('raw data'!A:A,B1012-1,1)</f>
        <v>Neo Psychiko</v>
      </c>
      <c r="M1012" s="9">
        <f t="shared" ca="1" si="0"/>
        <v>15.222222222222221</v>
      </c>
      <c r="N1012" s="6" t="str">
        <f t="shared" si="1"/>
        <v>Papanastasiou II, Neo Psychiko, Athens</v>
      </c>
      <c r="O1012" s="6" t="str">
        <f t="array" ref="O1012">INDEX('raw data'!A:A,B1012+12,1)</f>
        <v>Available 03 Jun 2025</v>
      </c>
      <c r="P1012" s="17">
        <v>45811</v>
      </c>
      <c r="Q1012">
        <f>_xlfn.XLOOKUP(A1012, locations!A:A, locations!F:F, "NULL")</f>
        <v>38.004759100000001</v>
      </c>
      <c r="R1012">
        <f>_xlfn.XLOOKUP(A1012, locations!A:A, locations!G:G, "Not found")</f>
        <v>23.779725500000001</v>
      </c>
    </row>
    <row r="1013" spans="1:18" ht="13">
      <c r="A1013" s="11" t="s">
        <v>2460</v>
      </c>
      <c r="B1013" s="11">
        <f>MATCH(A1013,'raw data'!A:A,0)</f>
        <v>15426</v>
      </c>
      <c r="C1013" s="21">
        <f t="array" ref="C1013">INDEX('raw data'!A:A,B1013+8,1)</f>
        <v>1390</v>
      </c>
      <c r="D1013" s="7" t="str">
        <f t="array" ref="D1013">INDEX('raw data'!A:A,B1013+11,1)</f>
        <v>excl. utilities</v>
      </c>
      <c r="E1013" s="7" t="str">
        <f t="array" ref="E1013">INDEX('raw data'!A:A,B1013-2,1)</f>
        <v>Voutsina III,</v>
      </c>
      <c r="F1013" s="6" t="str">
        <f t="array" ref="F1013">INDEX('raw data'!A:A,B1013-1,1)</f>
        <v>Cholargos</v>
      </c>
      <c r="G1013" s="6" t="str">
        <f t="array" ref="G1013">INDEX('raw data'!A:A,B1013+6,1)</f>
        <v>70 m²</v>
      </c>
      <c r="H1013" s="25">
        <f ca="1">IFERROR(__xludf.DUMMYFUNCTION("split(G1021,"" "")"),70)</f>
        <v>70</v>
      </c>
      <c r="I1013" s="6" t="str">
        <f ca="1">IFERROR(__xludf.DUMMYFUNCTION("""COMPUTED_VALUE"""),"m²")</f>
        <v>m²</v>
      </c>
      <c r="J1013" s="6">
        <f t="array" ref="J1013">INDEX('raw data'!A:A,B1013+4,1)</f>
        <v>1</v>
      </c>
      <c r="K1013" s="25">
        <f t="array" ref="K1013">INDEX('raw data'!A:A,B1013+2,1)</f>
        <v>2</v>
      </c>
      <c r="L1013" s="6" t="str">
        <f t="array" ref="L1013">INDEX('raw data'!A:A,B1013-1,1)</f>
        <v>Cholargos</v>
      </c>
      <c r="M1013" s="9">
        <f t="shared" ca="1" si="0"/>
        <v>19.857142857142858</v>
      </c>
      <c r="N1013" s="6" t="str">
        <f t="shared" si="1"/>
        <v>Voutsina III, Cholargos, Athens</v>
      </c>
      <c r="O1013" s="6" t="str">
        <f t="array" ref="O1013">INDEX('raw data'!A:A,B1013+12,1)</f>
        <v>Available 03 Jun 2025</v>
      </c>
      <c r="P1013" s="17">
        <v>45811</v>
      </c>
      <c r="Q1013">
        <f>_xlfn.XLOOKUP(A1013, locations!A:A, locations!F:F, "NULL")</f>
        <v>38.001036200000001</v>
      </c>
      <c r="R1013">
        <f>_xlfn.XLOOKUP(A1013, locations!A:A, locations!G:G, "Not found")</f>
        <v>23.792760099999999</v>
      </c>
    </row>
    <row r="1014" spans="1:18" ht="13">
      <c r="A1014" s="11" t="s">
        <v>4006</v>
      </c>
      <c r="B1014" s="11">
        <f>MATCH(A1014,'raw data'!A:A,0)</f>
        <v>15562</v>
      </c>
      <c r="C1014" s="21">
        <f t="array" ref="C1014">INDEX('raw data'!A:A,B1014+8,1)</f>
        <v>1610</v>
      </c>
      <c r="D1014" s="7" t="str">
        <f t="array" ref="D1014">INDEX('raw data'!A:A,B1014+11,1)</f>
        <v>excl. utilities</v>
      </c>
      <c r="E1014" s="7" t="str">
        <f t="array" ref="E1014">INDEX('raw data'!A:A,B1014-2,1)</f>
        <v>Solonos,</v>
      </c>
      <c r="F1014" s="6" t="str">
        <f t="array" ref="F1014">INDEX('raw data'!A:A,B1014-1,1)</f>
        <v>Kolonaki</v>
      </c>
      <c r="G1014" s="6" t="str">
        <f t="array" ref="G1014">INDEX('raw data'!A:A,B1014+6,1)</f>
        <v>140 m²</v>
      </c>
      <c r="H1014" s="25">
        <f ca="1">IFERROR(__xludf.DUMMYFUNCTION("split(G1022,"" "")"),140)</f>
        <v>140</v>
      </c>
      <c r="I1014" s="6" t="str">
        <f ca="1">IFERROR(__xludf.DUMMYFUNCTION("""COMPUTED_VALUE"""),"m²")</f>
        <v>m²</v>
      </c>
      <c r="J1014" s="6" t="str">
        <f t="array" ref="J1014">INDEX('raw data'!A:A,B1014+4,1)</f>
        <v>1, 1 WC</v>
      </c>
      <c r="K1014" s="25">
        <f t="array" ref="K1014">INDEX('raw data'!A:A,B1014+2,1)</f>
        <v>3</v>
      </c>
      <c r="L1014" s="6" t="str">
        <f t="array" ref="L1014">INDEX('raw data'!A:A,B1014-1,1)</f>
        <v>Kolonaki</v>
      </c>
      <c r="M1014" s="9">
        <f t="shared" ca="1" si="0"/>
        <v>11.5</v>
      </c>
      <c r="N1014" s="6" t="str">
        <f t="shared" si="1"/>
        <v>Solonos, Kolonaki, Athens</v>
      </c>
      <c r="O1014" s="6" t="str">
        <f t="array" ref="O1014">INDEX('raw data'!A:A,B1014+12,1)</f>
        <v>Available 03 Jun 2025</v>
      </c>
      <c r="P1014" s="17">
        <v>45811</v>
      </c>
      <c r="Q1014">
        <f>_xlfn.XLOOKUP(A1014, locations!A:A, locations!F:F, "NULL")</f>
        <v>37.980560799999999</v>
      </c>
      <c r="R1014">
        <f>_xlfn.XLOOKUP(A1014, locations!A:A, locations!G:G, "Not found")</f>
        <v>23.736597100000001</v>
      </c>
    </row>
    <row r="1015" spans="1:18" ht="13">
      <c r="A1015" s="11" t="s">
        <v>4009</v>
      </c>
      <c r="B1015" s="11">
        <f>MATCH(A1015,'raw data'!A:A,0)</f>
        <v>15545</v>
      </c>
      <c r="C1015" s="21">
        <f t="array" ref="C1015">INDEX('raw data'!A:A,B1015+8,1)</f>
        <v>1650</v>
      </c>
      <c r="D1015" s="7" t="str">
        <f t="array" ref="D1015">INDEX('raw data'!A:A,B1015+11,1)</f>
        <v>excl. utilities</v>
      </c>
      <c r="E1015" s="7" t="str">
        <f t="array" ref="E1015">INDEX('raw data'!A:A,B1015-2,1)</f>
        <v>Vasileos Alexandrou II,</v>
      </c>
      <c r="F1015" s="6" t="str">
        <f t="array" ref="F1015">INDEX('raw data'!A:A,B1015-1,1)</f>
        <v>Marousi</v>
      </c>
      <c r="G1015" s="6" t="str">
        <f t="array" ref="G1015">INDEX('raw data'!A:A,B1015+6,1)</f>
        <v>136 m²</v>
      </c>
      <c r="H1015" s="25">
        <f ca="1">IFERROR(__xludf.DUMMYFUNCTION("split(G1023,"" "")"),136)</f>
        <v>136</v>
      </c>
      <c r="I1015" s="6" t="str">
        <f ca="1">IFERROR(__xludf.DUMMYFUNCTION("""COMPUTED_VALUE"""),"m²")</f>
        <v>m²</v>
      </c>
      <c r="J1015" s="6">
        <f t="array" ref="J1015">INDEX('raw data'!A:A,B1015+4,1)</f>
        <v>2</v>
      </c>
      <c r="K1015" s="25">
        <f t="array" ref="K1015">INDEX('raw data'!A:A,B1015+2,1)</f>
        <v>3</v>
      </c>
      <c r="L1015" s="6" t="str">
        <f t="array" ref="L1015">INDEX('raw data'!A:A,B1015-1,1)</f>
        <v>Marousi</v>
      </c>
      <c r="M1015" s="9">
        <f t="shared" ca="1" si="0"/>
        <v>12.132352941176471</v>
      </c>
      <c r="N1015" s="6" t="str">
        <f t="shared" si="1"/>
        <v>Vasileos Alexandrou II, Marousi, Athens</v>
      </c>
      <c r="O1015" s="6" t="str">
        <f t="array" ref="O1015">INDEX('raw data'!A:A,B1015+12,1)</f>
        <v>Available 03 Jun 2025</v>
      </c>
      <c r="P1015" s="17">
        <v>45811</v>
      </c>
      <c r="Q1015">
        <f>_xlfn.XLOOKUP(A1015, locations!A:A, locations!F:F, "NULL")</f>
        <v>38.0612955</v>
      </c>
      <c r="R1015">
        <f>_xlfn.XLOOKUP(A1015, locations!A:A, locations!G:G, "Not found")</f>
        <v>23.801931799999998</v>
      </c>
    </row>
    <row r="1016" spans="1:18" ht="13">
      <c r="A1016" s="11" t="s">
        <v>4012</v>
      </c>
      <c r="B1016" s="11">
        <f>MATCH(A1016,'raw data'!A:A,0)</f>
        <v>15579</v>
      </c>
      <c r="C1016" s="21">
        <f t="array" ref="C1016">INDEX('raw data'!A:A,B1016+8,1)</f>
        <v>1650</v>
      </c>
      <c r="D1016" s="7" t="str">
        <f t="array" ref="D1016">INDEX('raw data'!A:A,B1016+11,1)</f>
        <v>excl. utilities</v>
      </c>
      <c r="E1016" s="7" t="str">
        <f t="array" ref="E1016">INDEX('raw data'!A:A,B1016-2,1)</f>
        <v>Scholiou III,</v>
      </c>
      <c r="F1016" s="6" t="str">
        <f t="array" ref="F1016">INDEX('raw data'!A:A,B1016-1,1)</f>
        <v>Agia Paraskevi</v>
      </c>
      <c r="G1016" s="6" t="str">
        <f t="array" ref="G1016">INDEX('raw data'!A:A,B1016+6,1)</f>
        <v>115 m²</v>
      </c>
      <c r="H1016" s="25">
        <f ca="1">IFERROR(__xludf.DUMMYFUNCTION("split(G1024,"" "")"),115)</f>
        <v>115</v>
      </c>
      <c r="I1016" s="6" t="str">
        <f ca="1">IFERROR(__xludf.DUMMYFUNCTION("""COMPUTED_VALUE"""),"m²")</f>
        <v>m²</v>
      </c>
      <c r="J1016" s="6">
        <f t="array" ref="J1016">INDEX('raw data'!A:A,B1016+4,1)</f>
        <v>2</v>
      </c>
      <c r="K1016" s="25">
        <f t="array" ref="K1016">INDEX('raw data'!A:A,B1016+2,1)</f>
        <v>3</v>
      </c>
      <c r="L1016" s="6" t="str">
        <f t="array" ref="L1016">INDEX('raw data'!A:A,B1016-1,1)</f>
        <v>Agia Paraskevi</v>
      </c>
      <c r="M1016" s="9">
        <f t="shared" ca="1" si="0"/>
        <v>14.347826086956522</v>
      </c>
      <c r="N1016" s="6" t="str">
        <f t="shared" si="1"/>
        <v>Scholiou III, Agia Paraskevi, Athens</v>
      </c>
      <c r="O1016" s="6" t="str">
        <f t="array" ref="O1016">INDEX('raw data'!A:A,B1016+12,1)</f>
        <v>Available 03 Jun 2025</v>
      </c>
      <c r="P1016" s="17">
        <v>45811</v>
      </c>
      <c r="Q1016">
        <f>_xlfn.XLOOKUP(A1016, locations!A:A, locations!F:F, "NULL")</f>
        <v>38.011345499999997</v>
      </c>
      <c r="R1016">
        <f>_xlfn.XLOOKUP(A1016, locations!A:A, locations!G:G, "Not found")</f>
        <v>23.826316800000001</v>
      </c>
    </row>
    <row r="1017" spans="1:18" ht="13">
      <c r="A1017" s="11" t="s">
        <v>4015</v>
      </c>
      <c r="B1017" s="11">
        <f>MATCH(A1017,'raw data'!A:A,0)</f>
        <v>15613</v>
      </c>
      <c r="C1017" s="21">
        <f t="array" ref="C1017">INDEX('raw data'!A:A,B1017+8,1)</f>
        <v>1840</v>
      </c>
      <c r="D1017" s="7" t="str">
        <f t="array" ref="D1017">INDEX('raw data'!A:A,B1017+11,1)</f>
        <v>excl. utilities</v>
      </c>
      <c r="E1017" s="7" t="str">
        <f t="array" ref="E1017">INDEX('raw data'!A:A,B1017-2,1)</f>
        <v>Xenokratous,</v>
      </c>
      <c r="F1017" s="6" t="str">
        <f t="array" ref="F1017">INDEX('raw data'!A:A,B1017-1,1)</f>
        <v>Kolonaki</v>
      </c>
      <c r="G1017" s="6" t="str">
        <f t="array" ref="G1017">INDEX('raw data'!A:A,B1017+6,1)</f>
        <v>135 m²</v>
      </c>
      <c r="H1017" s="25">
        <f ca="1">IFERROR(__xludf.DUMMYFUNCTION("split(G1025,"" "")"),135)</f>
        <v>135</v>
      </c>
      <c r="I1017" s="6" t="str">
        <f ca="1">IFERROR(__xludf.DUMMYFUNCTION("""COMPUTED_VALUE"""),"m²")</f>
        <v>m²</v>
      </c>
      <c r="J1017" s="6" t="str">
        <f t="array" ref="J1017">INDEX('raw data'!A:A,B1017+4,1)</f>
        <v>1, 1 WC</v>
      </c>
      <c r="K1017" s="25">
        <f t="array" ref="K1017">INDEX('raw data'!A:A,B1017+2,1)</f>
        <v>3</v>
      </c>
      <c r="L1017" s="6" t="str">
        <f t="array" ref="L1017">INDEX('raw data'!A:A,B1017-1,1)</f>
        <v>Kolonaki</v>
      </c>
      <c r="M1017" s="9">
        <f t="shared" ca="1" si="0"/>
        <v>13.62962962962963</v>
      </c>
      <c r="N1017" s="6" t="str">
        <f t="shared" si="1"/>
        <v>Xenokratous, Kolonaki, Athens</v>
      </c>
      <c r="O1017" s="6" t="str">
        <f t="array" ref="O1017">INDEX('raw data'!A:A,B1017+12,1)</f>
        <v>Available 03 Jun 2025</v>
      </c>
      <c r="P1017" s="17">
        <v>45811</v>
      </c>
      <c r="Q1017">
        <f>_xlfn.XLOOKUP(A1017, locations!A:A, locations!F:F, "NULL")</f>
        <v>37.979425599999999</v>
      </c>
      <c r="R1017">
        <f>_xlfn.XLOOKUP(A1017, locations!A:A, locations!G:G, "Not found")</f>
        <v>23.745690199999999</v>
      </c>
    </row>
    <row r="1018" spans="1:18" ht="13">
      <c r="A1018" s="11" t="s">
        <v>4018</v>
      </c>
      <c r="B1018" s="11">
        <f>MATCH(A1018,'raw data'!A:A,0)</f>
        <v>15596</v>
      </c>
      <c r="C1018" s="21">
        <f t="array" ref="C1018">INDEX('raw data'!A:A,B1018+8,1)</f>
        <v>1900</v>
      </c>
      <c r="D1018" s="7" t="str">
        <f t="array" ref="D1018">INDEX('raw data'!A:A,B1018+11,1)</f>
        <v>excl. utilities</v>
      </c>
      <c r="E1018" s="7" t="str">
        <f t="array" ref="E1018">INDEX('raw data'!A:A,B1018-2,1)</f>
        <v>Dionisou XVI,</v>
      </c>
      <c r="F1018" s="6" t="str">
        <f t="array" ref="F1018">INDEX('raw data'!A:A,B1018-1,1)</f>
        <v>Marousi</v>
      </c>
      <c r="G1018" s="6" t="str">
        <f t="array" ref="G1018">INDEX('raw data'!A:A,B1018+6,1)</f>
        <v>135 m²</v>
      </c>
      <c r="H1018" s="25">
        <f ca="1">IFERROR(__xludf.DUMMYFUNCTION("split(G1026,"" "")"),135)</f>
        <v>135</v>
      </c>
      <c r="I1018" s="6" t="str">
        <f ca="1">IFERROR(__xludf.DUMMYFUNCTION("""COMPUTED_VALUE"""),"m²")</f>
        <v>m²</v>
      </c>
      <c r="J1018" s="6" t="str">
        <f t="array" ref="J1018">INDEX('raw data'!A:A,B1018+4,1)</f>
        <v>2, 1 WC</v>
      </c>
      <c r="K1018" s="25">
        <f t="array" ref="K1018">INDEX('raw data'!A:A,B1018+2,1)</f>
        <v>3</v>
      </c>
      <c r="L1018" s="6" t="str">
        <f t="array" ref="L1018">INDEX('raw data'!A:A,B1018-1,1)</f>
        <v>Marousi</v>
      </c>
      <c r="M1018" s="9">
        <f t="shared" ca="1" si="0"/>
        <v>14.074074074074074</v>
      </c>
      <c r="N1018" s="6" t="str">
        <f t="shared" si="1"/>
        <v>Dionisou XVI, Marousi, Athens</v>
      </c>
      <c r="O1018" s="6" t="str">
        <f t="array" ref="O1018">INDEX('raw data'!A:A,B1018+12,1)</f>
        <v>Available 03 Jun 2025</v>
      </c>
      <c r="P1018" s="17">
        <v>45811</v>
      </c>
      <c r="Q1018">
        <f>_xlfn.XLOOKUP(A1018, locations!A:A, locations!F:F, "NULL")</f>
        <v>38.047085000000003</v>
      </c>
      <c r="R1018">
        <f>_xlfn.XLOOKUP(A1018, locations!A:A, locations!G:G, "Not found")</f>
        <v>23.802480599999999</v>
      </c>
    </row>
    <row r="1019" spans="1:18" ht="13">
      <c r="A1019" s="11" t="s">
        <v>2463</v>
      </c>
      <c r="B1019" s="11">
        <f>MATCH(A1019,'raw data'!A:A,0)</f>
        <v>15630</v>
      </c>
      <c r="C1019" s="21">
        <f t="array" ref="C1019">INDEX('raw data'!A:A,B1019+8,1)</f>
        <v>2050</v>
      </c>
      <c r="D1019" s="7" t="str">
        <f t="array" ref="D1019">INDEX('raw data'!A:A,B1019+11,1)</f>
        <v>excl. utilities</v>
      </c>
      <c r="E1019" s="7" t="str">
        <f t="array" ref="E1019">INDEX('raw data'!A:A,B1019-2,1)</f>
        <v>Kanari,</v>
      </c>
      <c r="F1019" s="6" t="str">
        <f t="array" ref="F1019">INDEX('raw data'!A:A,B1019-1,1)</f>
        <v>Kolonaki</v>
      </c>
      <c r="G1019" s="6" t="str">
        <f t="array" ref="G1019">INDEX('raw data'!A:A,B1019+6,1)</f>
        <v>100 m²</v>
      </c>
      <c r="H1019" s="25">
        <f ca="1">IFERROR(__xludf.DUMMYFUNCTION("split(G1027,"" "")"),100)</f>
        <v>100</v>
      </c>
      <c r="I1019" s="6" t="str">
        <f ca="1">IFERROR(__xludf.DUMMYFUNCTION("""COMPUTED_VALUE"""),"m²")</f>
        <v>m²</v>
      </c>
      <c r="J1019" s="6" t="str">
        <f t="array" ref="J1019">INDEX('raw data'!A:A,B1019+4,1)</f>
        <v>1, 1 WC</v>
      </c>
      <c r="K1019" s="25">
        <f t="array" ref="K1019">INDEX('raw data'!A:A,B1019+2,1)</f>
        <v>2</v>
      </c>
      <c r="L1019" s="6" t="str">
        <f t="array" ref="L1019">INDEX('raw data'!A:A,B1019-1,1)</f>
        <v>Kolonaki</v>
      </c>
      <c r="M1019" s="9">
        <f t="shared" ca="1" si="0"/>
        <v>20.5</v>
      </c>
      <c r="N1019" s="6" t="str">
        <f t="shared" si="1"/>
        <v>Kanari, Kolonaki, Athens</v>
      </c>
      <c r="O1019" s="6" t="str">
        <f t="array" ref="O1019">INDEX('raw data'!A:A,B1019+12,1)</f>
        <v>Available 03 Jun 2025</v>
      </c>
      <c r="P1019" s="17">
        <v>45811</v>
      </c>
      <c r="Q1019">
        <f>_xlfn.XLOOKUP(A1019, locations!A:A, locations!F:F, "NULL")</f>
        <v>37.977083100000002</v>
      </c>
      <c r="R1019">
        <f>_xlfn.XLOOKUP(A1019, locations!A:A, locations!G:G, "Not found")</f>
        <v>23.739100000000001</v>
      </c>
    </row>
    <row r="1020" spans="1:18" ht="13">
      <c r="A1020" s="11" t="s">
        <v>2466</v>
      </c>
      <c r="B1020" s="11">
        <f>MATCH(A1020,'raw data'!A:A,0)</f>
        <v>17301</v>
      </c>
      <c r="C1020" s="21">
        <f t="array" ref="C1020">INDEX('raw data'!A:A,B1020+8,1)</f>
        <v>1140</v>
      </c>
      <c r="D1020" s="7" t="str">
        <f t="array" ref="D1020">INDEX('raw data'!A:A,B1020+11,1)</f>
        <v>excl. utilities</v>
      </c>
      <c r="E1020" s="7" t="str">
        <f t="array" ref="E1020">INDEX('raw data'!A:A,B1020-2,1)</f>
        <v>Ifigenias III,</v>
      </c>
      <c r="F1020" s="6" t="str">
        <f t="array" ref="F1020">INDEX('raw data'!A:A,B1020-1,1)</f>
        <v>Palaio Faliro</v>
      </c>
      <c r="G1020" s="6" t="str">
        <f t="array" ref="G1020">INDEX('raw data'!A:A,B1020+6,1)</f>
        <v>80 m²</v>
      </c>
      <c r="H1020" s="25">
        <f ca="1">IFERROR(__xludf.DUMMYFUNCTION("split(G1028,"" "")"),80)</f>
        <v>80</v>
      </c>
      <c r="I1020" s="6" t="str">
        <f ca="1">IFERROR(__xludf.DUMMYFUNCTION("""COMPUTED_VALUE"""),"m²")</f>
        <v>m²</v>
      </c>
      <c r="J1020" s="6">
        <f t="array" ref="J1020">INDEX('raw data'!A:A,B1020+4,1)</f>
        <v>1</v>
      </c>
      <c r="K1020" s="25">
        <f t="array" ref="K1020">INDEX('raw data'!A:A,B1020+2,1)</f>
        <v>2</v>
      </c>
      <c r="L1020" s="6" t="str">
        <f t="array" ref="L1020">INDEX('raw data'!A:A,B1020-1,1)</f>
        <v>Palaio Faliro</v>
      </c>
      <c r="M1020" s="9">
        <f t="shared" ca="1" si="0"/>
        <v>14.25</v>
      </c>
      <c r="N1020" s="6" t="str">
        <f t="shared" si="1"/>
        <v>Ifigenias III, Palaio Faliro, Athens</v>
      </c>
      <c r="O1020" s="6" t="str">
        <f t="array" ref="O1020">INDEX('raw data'!A:A,B1020+12,1)</f>
        <v>Available 03 Jul 2025</v>
      </c>
      <c r="P1020" s="17">
        <v>45841</v>
      </c>
      <c r="Q1020">
        <f>_xlfn.XLOOKUP(A1020, locations!A:A, locations!F:F, "NULL")</f>
        <v>37.927278399999999</v>
      </c>
      <c r="R1020">
        <f>_xlfn.XLOOKUP(A1020, locations!A:A, locations!G:G, "Not found")</f>
        <v>23.708656999999999</v>
      </c>
    </row>
    <row r="1021" spans="1:18" ht="13">
      <c r="A1021" s="11" t="s">
        <v>2469</v>
      </c>
      <c r="B1021" s="11">
        <f>MATCH(A1021,'raw data'!A:A,0)</f>
        <v>17318</v>
      </c>
      <c r="C1021" s="21">
        <f t="array" ref="C1021">INDEX('raw data'!A:A,B1021+8,1)</f>
        <v>1210</v>
      </c>
      <c r="D1021" s="7" t="str">
        <f t="array" ref="D1021">INDEX('raw data'!A:A,B1021+11,1)</f>
        <v>excl. utilities</v>
      </c>
      <c r="E1021" s="7" t="str">
        <f t="array" ref="E1021">INDEX('raw data'!A:A,B1021-2,1)</f>
        <v>Papaflessa,</v>
      </c>
      <c r="F1021" s="6" t="str">
        <f t="array" ref="F1021">INDEX('raw data'!A:A,B1021-1,1)</f>
        <v>Palaio Faliro</v>
      </c>
      <c r="G1021" s="6" t="str">
        <f t="array" ref="G1021">INDEX('raw data'!A:A,B1021+6,1)</f>
        <v>80 m²</v>
      </c>
      <c r="H1021" s="25">
        <f ca="1">IFERROR(__xludf.DUMMYFUNCTION("split(G1029,"" "")"),80)</f>
        <v>80</v>
      </c>
      <c r="I1021" s="6" t="str">
        <f ca="1">IFERROR(__xludf.DUMMYFUNCTION("""COMPUTED_VALUE"""),"m²")</f>
        <v>m²</v>
      </c>
      <c r="J1021" s="6" t="str">
        <f t="array" ref="J1021">INDEX('raw data'!A:A,B1021+4,1)</f>
        <v>1, 1 WC</v>
      </c>
      <c r="K1021" s="25">
        <f t="array" ref="K1021">INDEX('raw data'!A:A,B1021+2,1)</f>
        <v>2</v>
      </c>
      <c r="L1021" s="6" t="str">
        <f t="array" ref="L1021">INDEX('raw data'!A:A,B1021-1,1)</f>
        <v>Palaio Faliro</v>
      </c>
      <c r="M1021" s="9">
        <f t="shared" ca="1" si="0"/>
        <v>15.125</v>
      </c>
      <c r="N1021" s="6" t="str">
        <f t="shared" si="1"/>
        <v>Papaflessa, Palaio Faliro, Athens</v>
      </c>
      <c r="O1021" s="6" t="str">
        <f t="array" ref="O1021">INDEX('raw data'!A:A,B1021+12,1)</f>
        <v>Available 03 Jul 2025</v>
      </c>
      <c r="P1021" s="17">
        <v>45841</v>
      </c>
      <c r="Q1021">
        <f>_xlfn.XLOOKUP(A1021, locations!A:A, locations!F:F, "NULL")</f>
        <v>37.9279127</v>
      </c>
      <c r="R1021">
        <f>_xlfn.XLOOKUP(A1021, locations!A:A, locations!G:G, "Not found")</f>
        <v>23.708951800000001</v>
      </c>
    </row>
    <row r="1022" spans="1:18" ht="13">
      <c r="A1022" s="11" t="s">
        <v>2472</v>
      </c>
      <c r="B1022" s="11">
        <f>MATCH(A1022,'raw data'!A:A,0)</f>
        <v>17335</v>
      </c>
      <c r="C1022" s="21">
        <f t="array" ref="C1022">INDEX('raw data'!A:A,B1022+8,1)</f>
        <v>1240</v>
      </c>
      <c r="D1022" s="7" t="str">
        <f t="array" ref="D1022">INDEX('raw data'!A:A,B1022+11,1)</f>
        <v>excl. utilities</v>
      </c>
      <c r="E1022" s="7" t="str">
        <f t="array" ref="E1022">INDEX('raw data'!A:A,B1022-2,1)</f>
        <v>Dimitriou Gounari XXXIV,</v>
      </c>
      <c r="F1022" s="6" t="str">
        <f t="array" ref="F1022">INDEX('raw data'!A:A,B1022-1,1)</f>
        <v>Agia Paraskevi</v>
      </c>
      <c r="G1022" s="6" t="str">
        <f t="array" ref="G1022">INDEX('raw data'!A:A,B1022+6,1)</f>
        <v>85 m²</v>
      </c>
      <c r="H1022" s="25">
        <f ca="1">IFERROR(__xludf.DUMMYFUNCTION("split(G1030,"" "")"),85)</f>
        <v>85</v>
      </c>
      <c r="I1022" s="6" t="str">
        <f ca="1">IFERROR(__xludf.DUMMYFUNCTION("""COMPUTED_VALUE"""),"m²")</f>
        <v>m²</v>
      </c>
      <c r="J1022" s="6">
        <f t="array" ref="J1022">INDEX('raw data'!A:A,B1022+4,1)</f>
        <v>2</v>
      </c>
      <c r="K1022" s="25">
        <f t="array" ref="K1022">INDEX('raw data'!A:A,B1022+2,1)</f>
        <v>2</v>
      </c>
      <c r="L1022" s="6" t="str">
        <f t="array" ref="L1022">INDEX('raw data'!A:A,B1022-1,1)</f>
        <v>Agia Paraskevi</v>
      </c>
      <c r="M1022" s="9">
        <f t="shared" ca="1" si="0"/>
        <v>14.588235294117647</v>
      </c>
      <c r="N1022" s="6" t="str">
        <f t="shared" si="1"/>
        <v>Dimitriou Gounari XXXIV, Agia Paraskevi, Athens</v>
      </c>
      <c r="O1022" s="6" t="str">
        <f t="array" ref="O1022">INDEX('raw data'!A:A,B1022+12,1)</f>
        <v>Available 03 Jul 2025</v>
      </c>
      <c r="P1022" s="17">
        <v>45841</v>
      </c>
      <c r="Q1022">
        <f>_xlfn.XLOOKUP(A1022, locations!A:A, locations!F:F, "NULL")</f>
        <v>38.014966999999999</v>
      </c>
      <c r="R1022">
        <f>_xlfn.XLOOKUP(A1022, locations!A:A, locations!G:G, "Not found")</f>
        <v>23.822489300000001</v>
      </c>
    </row>
    <row r="1023" spans="1:18" ht="13">
      <c r="A1023" s="11" t="s">
        <v>4021</v>
      </c>
      <c r="B1023" s="11">
        <f>MATCH(A1023,'raw data'!A:A,0)</f>
        <v>17352</v>
      </c>
      <c r="C1023" s="21">
        <f t="array" ref="C1023">INDEX('raw data'!A:A,B1023+8,1)</f>
        <v>1400</v>
      </c>
      <c r="D1023" s="7" t="str">
        <f t="array" ref="D1023">INDEX('raw data'!A:A,B1023+11,1)</f>
        <v>excl. utilities</v>
      </c>
      <c r="E1023" s="7" t="str">
        <f t="array" ref="E1023">INDEX('raw data'!A:A,B1023-2,1)</f>
        <v>Pindou VI,</v>
      </c>
      <c r="F1023" s="6" t="str">
        <f t="array" ref="F1023">INDEX('raw data'!A:A,B1023-1,1)</f>
        <v>Papagou</v>
      </c>
      <c r="G1023" s="6" t="str">
        <f t="array" ref="G1023">INDEX('raw data'!A:A,B1023+6,1)</f>
        <v>120 m²</v>
      </c>
      <c r="H1023" s="25">
        <f ca="1">IFERROR(__xludf.DUMMYFUNCTION("split(G1031,"" "")"),120)</f>
        <v>120</v>
      </c>
      <c r="I1023" s="6" t="str">
        <f ca="1">IFERROR(__xludf.DUMMYFUNCTION("""COMPUTED_VALUE"""),"m²")</f>
        <v>m²</v>
      </c>
      <c r="J1023" s="6">
        <f t="array" ref="J1023">INDEX('raw data'!A:A,B1023+4,1)</f>
        <v>2</v>
      </c>
      <c r="K1023" s="25">
        <f t="array" ref="K1023">INDEX('raw data'!A:A,B1023+2,1)</f>
        <v>3</v>
      </c>
      <c r="L1023" s="6" t="str">
        <f t="array" ref="L1023">INDEX('raw data'!A:A,B1023-1,1)</f>
        <v>Papagou</v>
      </c>
      <c r="M1023" s="9">
        <f t="shared" ca="1" si="0"/>
        <v>11.666666666666666</v>
      </c>
      <c r="N1023" s="6" t="str">
        <f t="shared" si="1"/>
        <v>Pindou VI, Papagou, Athens</v>
      </c>
      <c r="O1023" s="6" t="str">
        <f t="array" ref="O1023">INDEX('raw data'!A:A,B1023+12,1)</f>
        <v>Available 03 Jul 2025</v>
      </c>
      <c r="P1023" s="17">
        <v>45841</v>
      </c>
      <c r="Q1023">
        <f>_xlfn.XLOOKUP(A1023, locations!A:A, locations!F:F, "NULL")</f>
        <v>38.012483400000001</v>
      </c>
      <c r="R1023">
        <f>_xlfn.XLOOKUP(A1023, locations!A:A, locations!G:G, "Not found")</f>
        <v>23.737846699999999</v>
      </c>
    </row>
    <row r="1024" spans="1:18" ht="13">
      <c r="A1024" s="11" t="s">
        <v>664</v>
      </c>
      <c r="B1024" s="11">
        <f>MATCH(A1024,'raw data'!A:A,0)</f>
        <v>6463</v>
      </c>
      <c r="C1024" s="21">
        <f t="array" ref="C1024">INDEX('raw data'!A:A,B1024+8,1)</f>
        <v>1110</v>
      </c>
      <c r="D1024" s="7" t="str">
        <f t="array" ref="D1024">INDEX('raw data'!A:A,B1024+11,1)</f>
        <v>excl. utilities</v>
      </c>
      <c r="E1024" s="7" t="str">
        <f t="array" ref="E1024">INDEX('raw data'!A:A,B1024-2,1)</f>
        <v>Skra V,</v>
      </c>
      <c r="F1024" s="6" t="str">
        <f t="array" ref="F1024">INDEX('raw data'!A:A,B1024-1,1)</f>
        <v>Marousi</v>
      </c>
      <c r="G1024" s="6" t="str">
        <f t="array" ref="G1024">INDEX('raw data'!A:A,B1024+6,1)</f>
        <v>60 m²</v>
      </c>
      <c r="H1024" s="25">
        <f ca="1">IFERROR(__xludf.DUMMYFUNCTION("split(G1032,"" "")"),60)</f>
        <v>60</v>
      </c>
      <c r="I1024" s="6" t="str">
        <f ca="1">IFERROR(__xludf.DUMMYFUNCTION("""COMPUTED_VALUE"""),"m²")</f>
        <v>m²</v>
      </c>
      <c r="J1024" s="6">
        <f t="array" ref="J1024">INDEX('raw data'!A:A,B1024+4,1)</f>
        <v>1</v>
      </c>
      <c r="K1024" s="25">
        <f t="array" ref="K1024">INDEX('raw data'!A:A,B1024+2,1)</f>
        <v>1</v>
      </c>
      <c r="L1024" s="6" t="str">
        <f t="array" ref="L1024">INDEX('raw data'!A:A,B1024-1,1)</f>
        <v>Marousi</v>
      </c>
      <c r="M1024" s="9">
        <f t="shared" ca="1" si="0"/>
        <v>18.5</v>
      </c>
      <c r="N1024" s="6" t="str">
        <f t="shared" si="1"/>
        <v>Skra V, Marousi, Athens</v>
      </c>
      <c r="O1024" s="6" t="str">
        <f t="array" ref="O1024">INDEX('raw data'!A:A,B1024+12,1)</f>
        <v>Available 03 Jan 2025</v>
      </c>
      <c r="P1024" s="17">
        <v>45660</v>
      </c>
      <c r="Q1024">
        <f>_xlfn.XLOOKUP(A1024, locations!A:A, locations!F:F, "NULL")</f>
        <v>38.046310099999999</v>
      </c>
      <c r="R1024">
        <f>_xlfn.XLOOKUP(A1024, locations!A:A, locations!G:G, "Not found")</f>
        <v>23.8074163</v>
      </c>
    </row>
    <row r="1025" spans="1:18" ht="13">
      <c r="A1025" s="11" t="s">
        <v>2475</v>
      </c>
      <c r="B1025" s="11">
        <f>MATCH(A1025,'raw data'!A:A,0)</f>
        <v>6496</v>
      </c>
      <c r="C1025" s="21">
        <f t="array" ref="C1025">INDEX('raw data'!A:A,B1025+8,1)</f>
        <v>1710</v>
      </c>
      <c r="D1025" s="7" t="str">
        <f t="array" ref="D1025">INDEX('raw data'!A:A,B1025+11,1)</f>
        <v>excl. utilities</v>
      </c>
      <c r="E1025" s="7" t="str">
        <f t="array" ref="E1025">INDEX('raw data'!A:A,B1025-2,1)</f>
        <v>Lochagou Chatzievaggelou,</v>
      </c>
      <c r="F1025" s="6" t="str">
        <f t="array" ref="F1025">INDEX('raw data'!A:A,B1025-1,1)</f>
        <v>Elliniko</v>
      </c>
      <c r="G1025" s="6" t="str">
        <f t="array" ref="G1025">INDEX('raw data'!A:A,B1025+6,1)</f>
        <v>88 m²</v>
      </c>
      <c r="H1025" s="25">
        <f ca="1">IFERROR(__xludf.DUMMYFUNCTION("split(G1033,"" "")"),88)</f>
        <v>88</v>
      </c>
      <c r="I1025" s="6" t="str">
        <f ca="1">IFERROR(__xludf.DUMMYFUNCTION("""COMPUTED_VALUE"""),"m²")</f>
        <v>m²</v>
      </c>
      <c r="J1025" s="6">
        <f t="array" ref="J1025">INDEX('raw data'!A:A,B1025+4,1)</f>
        <v>2</v>
      </c>
      <c r="K1025" s="25">
        <f t="array" ref="K1025">INDEX('raw data'!A:A,B1025+2,1)</f>
        <v>2</v>
      </c>
      <c r="L1025" s="6" t="str">
        <f t="array" ref="L1025">INDEX('raw data'!A:A,B1025-1,1)</f>
        <v>Elliniko</v>
      </c>
      <c r="M1025" s="9">
        <f t="shared" ca="1" si="0"/>
        <v>19.431818181818183</v>
      </c>
      <c r="N1025" s="6" t="str">
        <f t="shared" si="1"/>
        <v>Lochagou Chatzievaggelou, Elliniko, Athens</v>
      </c>
      <c r="O1025" s="6" t="str">
        <f t="array" ref="O1025">INDEX('raw data'!A:A,B1025+12,1)</f>
        <v>Available 03 Jan 2025</v>
      </c>
      <c r="P1025" s="17">
        <v>45660</v>
      </c>
      <c r="Q1025">
        <f>_xlfn.XLOOKUP(A1025, locations!A:A, locations!F:F, "NULL")</f>
        <v>37.889366299999999</v>
      </c>
      <c r="R1025">
        <f>_xlfn.XLOOKUP(A1025, locations!A:A, locations!G:G, "Not found")</f>
        <v>23.7460928</v>
      </c>
    </row>
    <row r="1026" spans="1:18" ht="13">
      <c r="A1026" s="11" t="s">
        <v>2478</v>
      </c>
      <c r="B1026" s="11">
        <f>MATCH(A1026,'raw data'!A:A,0)</f>
        <v>22433</v>
      </c>
      <c r="C1026" s="21">
        <f t="array" ref="C1026">INDEX('raw data'!A:A,B1026+8,1)</f>
        <v>1120</v>
      </c>
      <c r="D1026" s="7" t="str">
        <f t="array" ref="D1026">INDEX('raw data'!A:A,B1026+11,1)</f>
        <v>excl. utilities</v>
      </c>
      <c r="E1026" s="7" t="str">
        <f t="array" ref="E1026">INDEX('raw data'!A:A,B1026-2,1)</f>
        <v>Epaminonda III,</v>
      </c>
      <c r="F1026" s="6" t="str">
        <f t="array" ref="F1026">INDEX('raw data'!A:A,B1026-1,1)</f>
        <v>Stavros Niarchos Park Area</v>
      </c>
      <c r="G1026" s="6" t="str">
        <f t="array" ref="G1026">INDEX('raw data'!A:A,B1026+6,1)</f>
        <v>100 m²</v>
      </c>
      <c r="H1026" s="25">
        <f ca="1">IFERROR(__xludf.DUMMYFUNCTION("split(G1034,"" "")"),100)</f>
        <v>100</v>
      </c>
      <c r="I1026" s="6" t="str">
        <f ca="1">IFERROR(__xludf.DUMMYFUNCTION("""COMPUTED_VALUE"""),"m²")</f>
        <v>m²</v>
      </c>
      <c r="J1026" s="6" t="str">
        <f t="array" ref="J1026">INDEX('raw data'!A:A,B1026+4,1)</f>
        <v>1, 1 WC</v>
      </c>
      <c r="K1026" s="25">
        <f t="array" ref="K1026">INDEX('raw data'!A:A,B1026+2,1)</f>
        <v>2</v>
      </c>
      <c r="L1026" s="6" t="str">
        <f t="array" ref="L1026">INDEX('raw data'!A:A,B1026-1,1)</f>
        <v>Stavros Niarchos Park Area</v>
      </c>
      <c r="M1026" s="9">
        <f t="shared" ca="1" si="0"/>
        <v>11.2</v>
      </c>
      <c r="N1026" s="6" t="str">
        <f t="shared" si="1"/>
        <v>Epaminonda III, Stavros Niarchos Park Area, Athens</v>
      </c>
      <c r="O1026" s="6" t="str">
        <f t="array" ref="O1026">INDEX('raw data'!A:A,B1026+12,1)</f>
        <v>Available 03 Feb 2026</v>
      </c>
      <c r="P1026" s="17">
        <v>46056</v>
      </c>
      <c r="Q1026">
        <f>_xlfn.XLOOKUP(A1026, locations!A:A, locations!F:F, "NULL")</f>
        <v>37.942198900000001</v>
      </c>
      <c r="R1026">
        <f>_xlfn.XLOOKUP(A1026, locations!A:A, locations!G:G, "Not found")</f>
        <v>23.6934583</v>
      </c>
    </row>
    <row r="1027" spans="1:18" ht="13">
      <c r="A1027" s="11" t="s">
        <v>4024</v>
      </c>
      <c r="B1027" s="11">
        <f>MATCH(A1027,'raw data'!A:A,0)</f>
        <v>22466</v>
      </c>
      <c r="C1027" s="21">
        <f t="array" ref="C1027">INDEX('raw data'!A:A,B1027+8,1)</f>
        <v>2240</v>
      </c>
      <c r="D1027" s="7" t="str">
        <f t="array" ref="D1027">INDEX('raw data'!A:A,B1027+11,1)</f>
        <v>excl. utilities</v>
      </c>
      <c r="E1027" s="7" t="str">
        <f t="array" ref="E1027">INDEX('raw data'!A:A,B1027-2,1)</f>
        <v>Ithakis,</v>
      </c>
      <c r="F1027" s="6" t="str">
        <f t="array" ref="F1027">INDEX('raw data'!A:A,B1027-1,1)</f>
        <v>Chalandri</v>
      </c>
      <c r="G1027" s="6" t="str">
        <f t="array" ref="G1027">INDEX('raw data'!A:A,B1027+6,1)</f>
        <v>100 m²</v>
      </c>
      <c r="H1027" s="25">
        <f ca="1">IFERROR(__xludf.DUMMYFUNCTION("split(G1035,"" "")"),100)</f>
        <v>100</v>
      </c>
      <c r="I1027" s="6" t="str">
        <f ca="1">IFERROR(__xludf.DUMMYFUNCTION("""COMPUTED_VALUE"""),"m²")</f>
        <v>m²</v>
      </c>
      <c r="J1027" s="6">
        <f t="array" ref="J1027">INDEX('raw data'!A:A,B1027+4,1)</f>
        <v>2</v>
      </c>
      <c r="K1027" s="25">
        <f t="array" ref="K1027">INDEX('raw data'!A:A,B1027+2,1)</f>
        <v>3</v>
      </c>
      <c r="L1027" s="6" t="str">
        <f t="array" ref="L1027">INDEX('raw data'!A:A,B1027-1,1)</f>
        <v>Chalandri</v>
      </c>
      <c r="M1027" s="9">
        <f t="shared" ca="1" si="0"/>
        <v>22.4</v>
      </c>
      <c r="N1027" s="6" t="str">
        <f t="shared" si="1"/>
        <v>Ithakis, Chalandri, Athens</v>
      </c>
      <c r="O1027" s="6" t="str">
        <f t="array" ref="O1027">INDEX('raw data'!A:A,B1027+12,1)</f>
        <v>Available 03 Feb 2026</v>
      </c>
      <c r="P1027" s="17">
        <v>46056</v>
      </c>
      <c r="Q1027">
        <f>_xlfn.XLOOKUP(A1027, locations!A:A, locations!F:F, "NULL")</f>
        <v>37.998139899999998</v>
      </c>
      <c r="R1027">
        <f>_xlfn.XLOOKUP(A1027, locations!A:A, locations!G:G, "Not found")</f>
        <v>23.732054000000002</v>
      </c>
    </row>
    <row r="1028" spans="1:18" ht="13">
      <c r="A1028" s="11" t="s">
        <v>2481</v>
      </c>
      <c r="B1028" s="11">
        <f>MATCH(A1028,'raw data'!A:A,0)</f>
        <v>21910</v>
      </c>
      <c r="C1028" s="21">
        <f t="array" ref="C1028">INDEX('raw data'!A:A,B1028+8,1)</f>
        <v>1590</v>
      </c>
      <c r="D1028" s="7" t="str">
        <f t="array" ref="D1028">INDEX('raw data'!A:A,B1028+11,1)</f>
        <v>excl. utilities</v>
      </c>
      <c r="E1028" s="7" t="str">
        <f t="array" ref="E1028">INDEX('raw data'!A:A,B1028-2,1)</f>
        <v>Vasileos Konstantinou II,</v>
      </c>
      <c r="F1028" s="6" t="str">
        <f t="array" ref="F1028">INDEX('raw data'!A:A,B1028-1,1)</f>
        <v>Kolonaki</v>
      </c>
      <c r="G1028" s="6" t="str">
        <f t="array" ref="G1028">INDEX('raw data'!A:A,B1028+6,1)</f>
        <v>85 m²</v>
      </c>
      <c r="H1028" s="25">
        <f ca="1">IFERROR(__xludf.DUMMYFUNCTION("split(G1036,"" "")"),85)</f>
        <v>85</v>
      </c>
      <c r="I1028" s="6" t="str">
        <f ca="1">IFERROR(__xludf.DUMMYFUNCTION("""COMPUTED_VALUE"""),"m²")</f>
        <v>m²</v>
      </c>
      <c r="J1028" s="6">
        <f t="array" ref="J1028">INDEX('raw data'!A:A,B1028+4,1)</f>
        <v>1</v>
      </c>
      <c r="K1028" s="25">
        <f t="array" ref="K1028">INDEX('raw data'!A:A,B1028+2,1)</f>
        <v>2</v>
      </c>
      <c r="L1028" s="6" t="str">
        <f t="array" ref="L1028">INDEX('raw data'!A:A,B1028-1,1)</f>
        <v>Kolonaki</v>
      </c>
      <c r="M1028" s="9">
        <f t="shared" ca="1" si="0"/>
        <v>18.705882352941178</v>
      </c>
      <c r="N1028" s="6" t="str">
        <f t="shared" si="1"/>
        <v>Vasileos Konstantinou II, Kolonaki, Athens</v>
      </c>
      <c r="O1028" s="6" t="str">
        <f t="array" ref="O1028">INDEX('raw data'!A:A,B1028+12,1)</f>
        <v>Available 03 Dec 2025</v>
      </c>
      <c r="P1028" s="17">
        <v>45994</v>
      </c>
      <c r="Q1028">
        <f>_xlfn.XLOOKUP(A1028, locations!A:A, locations!F:F, "NULL")</f>
        <v>37.972632099999998</v>
      </c>
      <c r="R1028">
        <f>_xlfn.XLOOKUP(A1028, locations!A:A, locations!G:G, "Not found")</f>
        <v>23.743948799999998</v>
      </c>
    </row>
    <row r="1029" spans="1:18" ht="13">
      <c r="A1029" s="11" t="s">
        <v>667</v>
      </c>
      <c r="B1029" s="11">
        <f>MATCH(A1029,'raw data'!A:A,0)</f>
        <v>3149</v>
      </c>
      <c r="C1029" s="21">
        <f t="array" ref="C1029">INDEX('raw data'!A:A,B1029+8,1)</f>
        <v>870</v>
      </c>
      <c r="D1029" s="7" t="str">
        <f t="array" ref="D1029">INDEX('raw data'!A:A,B1029+11,1)</f>
        <v>excl. utilities</v>
      </c>
      <c r="E1029" s="7" t="str">
        <f t="array" ref="E1029">INDEX('raw data'!A:A,B1029-2,1)</f>
        <v>Parthenonos II,</v>
      </c>
      <c r="F1029" s="6" t="str">
        <f t="array" ref="F1029">INDEX('raw data'!A:A,B1029-1,1)</f>
        <v>Acropolis</v>
      </c>
      <c r="G1029" s="6" t="str">
        <f t="array" ref="G1029">INDEX('raw data'!A:A,B1029+6,1)</f>
        <v>50 m²</v>
      </c>
      <c r="H1029" s="25">
        <f ca="1">IFERROR(__xludf.DUMMYFUNCTION("split(G1037,"" "")"),50)</f>
        <v>50</v>
      </c>
      <c r="I1029" s="6" t="str">
        <f ca="1">IFERROR(__xludf.DUMMYFUNCTION("""COMPUTED_VALUE"""),"m²")</f>
        <v>m²</v>
      </c>
      <c r="J1029" s="6">
        <f t="array" ref="J1029">INDEX('raw data'!A:A,B1029+4,1)</f>
        <v>1</v>
      </c>
      <c r="K1029" s="25">
        <f t="array" ref="K1029">INDEX('raw data'!A:A,B1029+2,1)</f>
        <v>1</v>
      </c>
      <c r="L1029" s="6" t="str">
        <f t="array" ref="L1029">INDEX('raw data'!A:A,B1029-1,1)</f>
        <v>Acropolis</v>
      </c>
      <c r="M1029" s="9">
        <f t="shared" ca="1" si="0"/>
        <v>17.399999999999999</v>
      </c>
      <c r="N1029" s="6" t="str">
        <f t="shared" si="1"/>
        <v>Parthenonos II, Acropolis, Athens</v>
      </c>
      <c r="O1029" s="6" t="str">
        <f t="array" ref="O1029">INDEX('raw data'!A:A,B1029+12,1)</f>
        <v>Available 03 Dec 2024</v>
      </c>
      <c r="P1029" s="17">
        <v>45629</v>
      </c>
      <c r="Q1029">
        <f>_xlfn.XLOOKUP(A1029, locations!A:A, locations!F:F, "NULL")</f>
        <v>37.9715323</v>
      </c>
      <c r="R1029">
        <f>_xlfn.XLOOKUP(A1029, locations!A:A, locations!G:G, "Not found")</f>
        <v>23.725749199999999</v>
      </c>
    </row>
    <row r="1030" spans="1:18" ht="13">
      <c r="A1030" s="11" t="s">
        <v>670</v>
      </c>
      <c r="B1030" s="11">
        <f>MATCH(A1030,'raw data'!A:A,0)</f>
        <v>3166</v>
      </c>
      <c r="C1030" s="21">
        <f t="array" ref="C1030">INDEX('raw data'!A:A,B1030+8,1)</f>
        <v>870</v>
      </c>
      <c r="D1030" s="7" t="str">
        <f t="array" ref="D1030">INDEX('raw data'!A:A,B1030+11,1)</f>
        <v>excl. utilities</v>
      </c>
      <c r="E1030" s="7" t="str">
        <f t="array" ref="E1030">INDEX('raw data'!A:A,B1030-2,1)</f>
        <v>Parthenonos III,</v>
      </c>
      <c r="F1030" s="6" t="str">
        <f t="array" ref="F1030">INDEX('raw data'!A:A,B1030-1,1)</f>
        <v>Acropolis</v>
      </c>
      <c r="G1030" s="6" t="str">
        <f t="array" ref="G1030">INDEX('raw data'!A:A,B1030+6,1)</f>
        <v>50 m²</v>
      </c>
      <c r="H1030" s="25">
        <f ca="1">IFERROR(__xludf.DUMMYFUNCTION("split(G1038,"" "")"),50)</f>
        <v>50</v>
      </c>
      <c r="I1030" s="6" t="str">
        <f ca="1">IFERROR(__xludf.DUMMYFUNCTION("""COMPUTED_VALUE"""),"m²")</f>
        <v>m²</v>
      </c>
      <c r="J1030" s="6">
        <f t="array" ref="J1030">INDEX('raw data'!A:A,B1030+4,1)</f>
        <v>1</v>
      </c>
      <c r="K1030" s="25">
        <f t="array" ref="K1030">INDEX('raw data'!A:A,B1030+2,1)</f>
        <v>1</v>
      </c>
      <c r="L1030" s="6" t="str">
        <f t="array" ref="L1030">INDEX('raw data'!A:A,B1030-1,1)</f>
        <v>Acropolis</v>
      </c>
      <c r="M1030" s="9">
        <f t="shared" ca="1" si="0"/>
        <v>17.399999999999999</v>
      </c>
      <c r="N1030" s="6" t="str">
        <f t="shared" si="1"/>
        <v>Parthenonos III, Acropolis, Athens</v>
      </c>
      <c r="O1030" s="6" t="str">
        <f t="array" ref="O1030">INDEX('raw data'!A:A,B1030+12,1)</f>
        <v>Available 03 Dec 2024</v>
      </c>
      <c r="P1030" s="17">
        <v>45629</v>
      </c>
      <c r="Q1030">
        <f>_xlfn.XLOOKUP(A1030, locations!A:A, locations!F:F, "NULL")</f>
        <v>37.9715323</v>
      </c>
      <c r="R1030">
        <f>_xlfn.XLOOKUP(A1030, locations!A:A, locations!G:G, "Not found")</f>
        <v>23.725749199999999</v>
      </c>
    </row>
    <row r="1031" spans="1:18" ht="13">
      <c r="A1031" s="11" t="s">
        <v>673</v>
      </c>
      <c r="B1031" s="11">
        <f>MATCH(A1031,'raw data'!A:A,0)</f>
        <v>3132</v>
      </c>
      <c r="C1031" s="21">
        <f t="array" ref="C1031">INDEX('raw data'!A:A,B1031+8,1)</f>
        <v>910</v>
      </c>
      <c r="D1031" s="7" t="str">
        <f t="array" ref="D1031">INDEX('raw data'!A:A,B1031+11,1)</f>
        <v>excl. utilities</v>
      </c>
      <c r="E1031" s="7" t="str">
        <f t="array" ref="E1031">INDEX('raw data'!A:A,B1031-2,1)</f>
        <v>Dimitsanas II,</v>
      </c>
      <c r="F1031" s="6" t="str">
        <f t="array" ref="F1031">INDEX('raw data'!A:A,B1031-1,1)</f>
        <v>Marousi</v>
      </c>
      <c r="G1031" s="6" t="str">
        <f t="array" ref="G1031">INDEX('raw data'!A:A,B1031+6,1)</f>
        <v>50 m²</v>
      </c>
      <c r="H1031" s="25">
        <f ca="1">IFERROR(__xludf.DUMMYFUNCTION("split(G1039,"" "")"),50)</f>
        <v>50</v>
      </c>
      <c r="I1031" s="6" t="str">
        <f ca="1">IFERROR(__xludf.DUMMYFUNCTION("""COMPUTED_VALUE"""),"m²")</f>
        <v>m²</v>
      </c>
      <c r="J1031" s="6">
        <f t="array" ref="J1031">INDEX('raw data'!A:A,B1031+4,1)</f>
        <v>1</v>
      </c>
      <c r="K1031" s="25">
        <f t="array" ref="K1031">INDEX('raw data'!A:A,B1031+2,1)</f>
        <v>1</v>
      </c>
      <c r="L1031" s="6" t="str">
        <f t="array" ref="L1031">INDEX('raw data'!A:A,B1031-1,1)</f>
        <v>Marousi</v>
      </c>
      <c r="M1031" s="9">
        <f t="shared" ca="1" si="0"/>
        <v>18.2</v>
      </c>
      <c r="N1031" s="6" t="str">
        <f t="shared" si="1"/>
        <v>Dimitsanas II, Marousi, Athens</v>
      </c>
      <c r="O1031" s="6" t="str">
        <f t="array" ref="O1031">INDEX('raw data'!A:A,B1031+12,1)</f>
        <v>Available 03 Dec 2024</v>
      </c>
      <c r="P1031" s="17">
        <v>45629</v>
      </c>
      <c r="Q1031">
        <f>_xlfn.XLOOKUP(A1031, locations!A:A, locations!F:F, "NULL")</f>
        <v>38.044300999999997</v>
      </c>
      <c r="R1031">
        <f>_xlfn.XLOOKUP(A1031, locations!A:A, locations!G:G, "Not found")</f>
        <v>23.807745799999999</v>
      </c>
    </row>
    <row r="1032" spans="1:18" ht="13">
      <c r="A1032" s="11" t="s">
        <v>676</v>
      </c>
      <c r="B1032" s="11">
        <f>MATCH(A1032,'raw data'!A:A,0)</f>
        <v>3183</v>
      </c>
      <c r="C1032" s="21">
        <f t="array" ref="C1032">INDEX('raw data'!A:A,B1032+8,1)</f>
        <v>940</v>
      </c>
      <c r="D1032" s="7" t="str">
        <f t="array" ref="D1032">INDEX('raw data'!A:A,B1032+11,1)</f>
        <v>excl. utilities</v>
      </c>
      <c r="E1032" s="7" t="str">
        <f t="array" ref="E1032">INDEX('raw data'!A:A,B1032-2,1)</f>
        <v>Vasilissis Sofias V,</v>
      </c>
      <c r="F1032" s="6" t="str">
        <f t="array" ref="F1032">INDEX('raw data'!A:A,B1032-1,1)</f>
        <v>Marousi</v>
      </c>
      <c r="G1032" s="6" t="str">
        <f t="array" ref="G1032">INDEX('raw data'!A:A,B1032+6,1)</f>
        <v>42 m²</v>
      </c>
      <c r="H1032" s="25">
        <f ca="1">IFERROR(__xludf.DUMMYFUNCTION("split(G1040,"" "")"),42)</f>
        <v>42</v>
      </c>
      <c r="I1032" s="6" t="str">
        <f ca="1">IFERROR(__xludf.DUMMYFUNCTION("""COMPUTED_VALUE"""),"m²")</f>
        <v>m²</v>
      </c>
      <c r="J1032" s="6">
        <f t="array" ref="J1032">INDEX('raw data'!A:A,B1032+4,1)</f>
        <v>1</v>
      </c>
      <c r="K1032" s="25">
        <f t="array" ref="K1032">INDEX('raw data'!A:A,B1032+2,1)</f>
        <v>1</v>
      </c>
      <c r="L1032" s="6" t="str">
        <f t="array" ref="L1032">INDEX('raw data'!A:A,B1032-1,1)</f>
        <v>Marousi</v>
      </c>
      <c r="M1032" s="9">
        <f t="shared" ca="1" si="0"/>
        <v>22.38095238095238</v>
      </c>
      <c r="N1032" s="6" t="str">
        <f t="shared" si="1"/>
        <v>Vasilissis Sofias V, Marousi, Athens</v>
      </c>
      <c r="O1032" s="6" t="str">
        <f t="array" ref="O1032">INDEX('raw data'!A:A,B1032+12,1)</f>
        <v>Available 03 Dec 2024</v>
      </c>
      <c r="P1032" s="17">
        <v>45629</v>
      </c>
      <c r="Q1032">
        <f>_xlfn.XLOOKUP(A1032, locations!A:A, locations!F:F, "NULL")</f>
        <v>37.975368799999998</v>
      </c>
      <c r="R1032">
        <f>_xlfn.XLOOKUP(A1032, locations!A:A, locations!G:G, "Not found")</f>
        <v>23.742497499999999</v>
      </c>
    </row>
    <row r="1033" spans="1:18" ht="13">
      <c r="A1033" s="11" t="s">
        <v>2484</v>
      </c>
      <c r="B1033" s="11">
        <f>MATCH(A1033,'raw data'!A:A,0)</f>
        <v>3217</v>
      </c>
      <c r="C1033" s="21">
        <f t="array" ref="C1033">INDEX('raw data'!A:A,B1033+8,1)</f>
        <v>960</v>
      </c>
      <c r="D1033" s="7" t="str">
        <f t="array" ref="D1033">INDEX('raw data'!A:A,B1033+11,1)</f>
        <v>excl. utilities</v>
      </c>
      <c r="E1033" s="7" t="str">
        <f t="array" ref="E1033">INDEX('raw data'!A:A,B1033-2,1)</f>
        <v>Korinthias I,</v>
      </c>
      <c r="F1033" s="6" t="str">
        <f t="array" ref="F1033">INDEX('raw data'!A:A,B1033-1,1)</f>
        <v>Ampelokipoi</v>
      </c>
      <c r="G1033" s="6" t="str">
        <f t="array" ref="G1033">INDEX('raw data'!A:A,B1033+6,1)</f>
        <v>65 m²</v>
      </c>
      <c r="H1033" s="25">
        <f ca="1">IFERROR(__xludf.DUMMYFUNCTION("split(G1041,"" "")"),65)</f>
        <v>65</v>
      </c>
      <c r="I1033" s="6" t="str">
        <f ca="1">IFERROR(__xludf.DUMMYFUNCTION("""COMPUTED_VALUE"""),"m²")</f>
        <v>m²</v>
      </c>
      <c r="J1033" s="6">
        <f t="array" ref="J1033">INDEX('raw data'!A:A,B1033+4,1)</f>
        <v>1</v>
      </c>
      <c r="K1033" s="25">
        <f t="array" ref="K1033">INDEX('raw data'!A:A,B1033+2,1)</f>
        <v>2</v>
      </c>
      <c r="L1033" s="6" t="str">
        <f t="array" ref="L1033">INDEX('raw data'!A:A,B1033-1,1)</f>
        <v>Ampelokipoi</v>
      </c>
      <c r="M1033" s="9">
        <f t="shared" ca="1" si="0"/>
        <v>14.76923076923077</v>
      </c>
      <c r="N1033" s="6" t="str">
        <f t="shared" si="1"/>
        <v>Korinthias I, Ampelokipoi, Athens</v>
      </c>
      <c r="O1033" s="6" t="str">
        <f t="array" ref="O1033">INDEX('raw data'!A:A,B1033+12,1)</f>
        <v>Available 03 Dec 2024</v>
      </c>
      <c r="P1033" s="17">
        <v>45629</v>
      </c>
      <c r="Q1033">
        <f>_xlfn.XLOOKUP(A1033, locations!A:A, locations!F:F, "NULL")</f>
        <v>37.987420499999999</v>
      </c>
      <c r="R1033">
        <f>_xlfn.XLOOKUP(A1033, locations!A:A, locations!G:G, "Not found")</f>
        <v>23.7659418</v>
      </c>
    </row>
    <row r="1034" spans="1:18" ht="13">
      <c r="A1034" s="11" t="s">
        <v>2487</v>
      </c>
      <c r="B1034" s="11">
        <f>MATCH(A1034,'raw data'!A:A,0)</f>
        <v>3200</v>
      </c>
      <c r="C1034" s="21">
        <f t="array" ref="C1034">INDEX('raw data'!A:A,B1034+8,1)</f>
        <v>970</v>
      </c>
      <c r="D1034" s="7" t="str">
        <f t="array" ref="D1034">INDEX('raw data'!A:A,B1034+11,1)</f>
        <v>excl. utilities</v>
      </c>
      <c r="E1034" s="7" t="str">
        <f t="array" ref="E1034">INDEX('raw data'!A:A,B1034-2,1)</f>
        <v>Formionos II,</v>
      </c>
      <c r="F1034" s="6" t="str">
        <f t="array" ref="F1034">INDEX('raw data'!A:A,B1034-1,1)</f>
        <v>Pangrati</v>
      </c>
      <c r="G1034" s="6" t="str">
        <f t="array" ref="G1034">INDEX('raw data'!A:A,B1034+6,1)</f>
        <v>75 m²</v>
      </c>
      <c r="H1034" s="25">
        <f ca="1">IFERROR(__xludf.DUMMYFUNCTION("split(G1042,"" "")"),75)</f>
        <v>75</v>
      </c>
      <c r="I1034" s="6" t="str">
        <f ca="1">IFERROR(__xludf.DUMMYFUNCTION("""COMPUTED_VALUE"""),"m²")</f>
        <v>m²</v>
      </c>
      <c r="J1034" s="6">
        <f t="array" ref="J1034">INDEX('raw data'!A:A,B1034+4,1)</f>
        <v>1</v>
      </c>
      <c r="K1034" s="25">
        <f t="array" ref="K1034">INDEX('raw data'!A:A,B1034+2,1)</f>
        <v>2</v>
      </c>
      <c r="L1034" s="6" t="str">
        <f t="array" ref="L1034">INDEX('raw data'!A:A,B1034-1,1)</f>
        <v>Pangrati</v>
      </c>
      <c r="M1034" s="9">
        <f t="shared" ca="1" si="0"/>
        <v>12.933333333333334</v>
      </c>
      <c r="N1034" s="6" t="str">
        <f t="shared" si="1"/>
        <v>Formionos II, Pangrati, Athens</v>
      </c>
      <c r="O1034" s="6" t="str">
        <f t="array" ref="O1034">INDEX('raw data'!A:A,B1034+12,1)</f>
        <v>Available 03 Dec 2024</v>
      </c>
      <c r="P1034" s="17">
        <v>45629</v>
      </c>
      <c r="Q1034">
        <f>_xlfn.XLOOKUP(A1034, locations!A:A, locations!F:F, "NULL")</f>
        <v>37.969582199999998</v>
      </c>
      <c r="R1034">
        <f>_xlfn.XLOOKUP(A1034, locations!A:A, locations!G:G, "Not found")</f>
        <v>23.752371799999999</v>
      </c>
    </row>
    <row r="1035" spans="1:18" ht="13">
      <c r="A1035" s="11" t="s">
        <v>679</v>
      </c>
      <c r="B1035" s="11">
        <f>MATCH(A1035,'raw data'!A:A,0)</f>
        <v>3234</v>
      </c>
      <c r="C1035" s="21">
        <f t="array" ref="C1035">INDEX('raw data'!A:A,B1035+8,1)</f>
        <v>1000</v>
      </c>
      <c r="D1035" s="7" t="str">
        <f t="array" ref="D1035">INDEX('raw data'!A:A,B1035+11,1)</f>
        <v>excl. utilities</v>
      </c>
      <c r="E1035" s="7" t="str">
        <f t="array" ref="E1035">INDEX('raw data'!A:A,B1035-2,1)</f>
        <v>Sifneon Aggioplaston,</v>
      </c>
      <c r="F1035" s="6" t="str">
        <f t="array" ref="F1035">INDEX('raw data'!A:A,B1035-1,1)</f>
        <v>Marousi</v>
      </c>
      <c r="G1035" s="6" t="str">
        <f t="array" ref="G1035">INDEX('raw data'!A:A,B1035+6,1)</f>
        <v>56 m²</v>
      </c>
      <c r="H1035" s="25">
        <f ca="1">IFERROR(__xludf.DUMMYFUNCTION("split(G1043,"" "")"),56)</f>
        <v>56</v>
      </c>
      <c r="I1035" s="6" t="str">
        <f ca="1">IFERROR(__xludf.DUMMYFUNCTION("""COMPUTED_VALUE"""),"m²")</f>
        <v>m²</v>
      </c>
      <c r="J1035" s="6">
        <f t="array" ref="J1035">INDEX('raw data'!A:A,B1035+4,1)</f>
        <v>1</v>
      </c>
      <c r="K1035" s="25">
        <f t="array" ref="K1035">INDEX('raw data'!A:A,B1035+2,1)</f>
        <v>1</v>
      </c>
      <c r="L1035" s="6" t="str">
        <f t="array" ref="L1035">INDEX('raw data'!A:A,B1035-1,1)</f>
        <v>Marousi</v>
      </c>
      <c r="M1035" s="9">
        <f t="shared" ca="1" si="0"/>
        <v>17.857142857142858</v>
      </c>
      <c r="N1035" s="6" t="str">
        <f t="shared" si="1"/>
        <v>Sifneon Aggioplaston, Marousi, Athens</v>
      </c>
      <c r="O1035" s="6" t="str">
        <f t="array" ref="O1035">INDEX('raw data'!A:A,B1035+12,1)</f>
        <v>Available 03 Dec 2024</v>
      </c>
      <c r="P1035" s="17">
        <v>45629</v>
      </c>
      <c r="Q1035">
        <f>_xlfn.XLOOKUP(A1035, locations!A:A, locations!F:F, "NULL")</f>
        <v>38.046310099999999</v>
      </c>
      <c r="R1035">
        <f>_xlfn.XLOOKUP(A1035, locations!A:A, locations!G:G, "Not found")</f>
        <v>23.8074163</v>
      </c>
    </row>
    <row r="1036" spans="1:18" ht="13">
      <c r="A1036" s="11" t="s">
        <v>2490</v>
      </c>
      <c r="B1036" s="11">
        <f>MATCH(A1036,'raw data'!A:A,0)</f>
        <v>3251</v>
      </c>
      <c r="C1036" s="21">
        <f t="array" ref="C1036">INDEX('raw data'!A:A,B1036+8,1)</f>
        <v>1080</v>
      </c>
      <c r="D1036" s="7" t="str">
        <f t="array" ref="D1036">INDEX('raw data'!A:A,B1036+11,1)</f>
        <v>excl. utilities</v>
      </c>
      <c r="E1036" s="7" t="str">
        <f t="array" ref="E1036">INDEX('raw data'!A:A,B1036-2,1)</f>
        <v>Iridanou IV,</v>
      </c>
      <c r="F1036" s="6" t="str">
        <f t="array" ref="F1036">INDEX('raw data'!A:A,B1036-1,1)</f>
        <v>Vasilissis Sofias Avenue</v>
      </c>
      <c r="G1036" s="6" t="str">
        <f t="array" ref="G1036">INDEX('raw data'!A:A,B1036+6,1)</f>
        <v>75 m²</v>
      </c>
      <c r="H1036" s="25">
        <f ca="1">IFERROR(__xludf.DUMMYFUNCTION("split(G1044,"" "")"),75)</f>
        <v>75</v>
      </c>
      <c r="I1036" s="6" t="str">
        <f ca="1">IFERROR(__xludf.DUMMYFUNCTION("""COMPUTED_VALUE"""),"m²")</f>
        <v>m²</v>
      </c>
      <c r="J1036" s="6">
        <f t="array" ref="J1036">INDEX('raw data'!A:A,B1036+4,1)</f>
        <v>1</v>
      </c>
      <c r="K1036" s="25">
        <f t="array" ref="K1036">INDEX('raw data'!A:A,B1036+2,1)</f>
        <v>2</v>
      </c>
      <c r="L1036" s="6" t="str">
        <f t="array" ref="L1036">INDEX('raw data'!A:A,B1036-1,1)</f>
        <v>Vasilissis Sofias Avenue</v>
      </c>
      <c r="M1036" s="9">
        <f t="shared" ca="1" si="0"/>
        <v>14.4</v>
      </c>
      <c r="N1036" s="6" t="str">
        <f t="shared" si="1"/>
        <v>Iridanou IV, Vasilissis Sofias Avenue, Athens</v>
      </c>
      <c r="O1036" s="6" t="str">
        <f t="array" ref="O1036">INDEX('raw data'!A:A,B1036+12,1)</f>
        <v>Available 03 Dec 2024</v>
      </c>
      <c r="P1036" s="17">
        <v>45629</v>
      </c>
      <c r="Q1036">
        <f>_xlfn.XLOOKUP(A1036, locations!A:A, locations!F:F, "NULL")</f>
        <v>37.975368799999998</v>
      </c>
      <c r="R1036">
        <f>_xlfn.XLOOKUP(A1036, locations!A:A, locations!G:G, "Not found")</f>
        <v>23.742497499999999</v>
      </c>
    </row>
    <row r="1037" spans="1:18" ht="13">
      <c r="A1037" s="11" t="s">
        <v>2493</v>
      </c>
      <c r="B1037" s="11">
        <f>MATCH(A1037,'raw data'!A:A,0)</f>
        <v>3285</v>
      </c>
      <c r="C1037" s="21">
        <f t="array" ref="C1037">INDEX('raw data'!A:A,B1037+8,1)</f>
        <v>1270</v>
      </c>
      <c r="D1037" s="7" t="str">
        <f t="array" ref="D1037">INDEX('raw data'!A:A,B1037+11,1)</f>
        <v>excl. utilities</v>
      </c>
      <c r="E1037" s="7" t="str">
        <f t="array" ref="E1037">INDEX('raw data'!A:A,B1037-2,1)</f>
        <v>Kefalinias,</v>
      </c>
      <c r="F1037" s="6" t="str">
        <f t="array" ref="F1037">INDEX('raw data'!A:A,B1037-1,1)</f>
        <v>Marousi</v>
      </c>
      <c r="G1037" s="6" t="str">
        <f t="array" ref="G1037">INDEX('raw data'!A:A,B1037+6,1)</f>
        <v>82 m²</v>
      </c>
      <c r="H1037" s="25">
        <f ca="1">IFERROR(__xludf.DUMMYFUNCTION("split(G1045,"" "")"),82)</f>
        <v>82</v>
      </c>
      <c r="I1037" s="6" t="str">
        <f ca="1">IFERROR(__xludf.DUMMYFUNCTION("""COMPUTED_VALUE"""),"m²")</f>
        <v>m²</v>
      </c>
      <c r="J1037" s="6">
        <f t="array" ref="J1037">INDEX('raw data'!A:A,B1037+4,1)</f>
        <v>1</v>
      </c>
      <c r="K1037" s="25">
        <f t="array" ref="K1037">INDEX('raw data'!A:A,B1037+2,1)</f>
        <v>2</v>
      </c>
      <c r="L1037" s="6" t="str">
        <f t="array" ref="L1037">INDEX('raw data'!A:A,B1037-1,1)</f>
        <v>Marousi</v>
      </c>
      <c r="M1037" s="9">
        <f t="shared" ca="1" si="0"/>
        <v>15.487804878048781</v>
      </c>
      <c r="N1037" s="6" t="str">
        <f t="shared" si="1"/>
        <v>Kefalinias, Marousi, Athens</v>
      </c>
      <c r="O1037" s="6" t="str">
        <f t="array" ref="O1037">INDEX('raw data'!A:A,B1037+12,1)</f>
        <v>Available 03 Dec 2024</v>
      </c>
      <c r="P1037" s="17">
        <v>45629</v>
      </c>
      <c r="Q1037">
        <f>_xlfn.XLOOKUP(A1037, locations!A:A, locations!F:F, "NULL")</f>
        <v>37.999175800000003</v>
      </c>
      <c r="R1037">
        <f>_xlfn.XLOOKUP(A1037, locations!A:A, locations!G:G, "Not found")</f>
        <v>23.732835099999999</v>
      </c>
    </row>
    <row r="1038" spans="1:18" ht="13">
      <c r="A1038" s="11" t="s">
        <v>2496</v>
      </c>
      <c r="B1038" s="11">
        <f>MATCH(A1038,'raw data'!A:A,0)</f>
        <v>3302</v>
      </c>
      <c r="C1038" s="21">
        <f t="array" ref="C1038">INDEX('raw data'!A:A,B1038+8,1)</f>
        <v>1290</v>
      </c>
      <c r="D1038" s="7" t="str">
        <f t="array" ref="D1038">INDEX('raw data'!A:A,B1038+11,1)</f>
        <v>excl. utilities</v>
      </c>
      <c r="E1038" s="7" t="str">
        <f t="array" ref="E1038">INDEX('raw data'!A:A,B1038-2,1)</f>
        <v>Dionisou X,</v>
      </c>
      <c r="F1038" s="6" t="str">
        <f t="array" ref="F1038">INDEX('raw data'!A:A,B1038-1,1)</f>
        <v>Marousi</v>
      </c>
      <c r="G1038" s="6" t="str">
        <f t="array" ref="G1038">INDEX('raw data'!A:A,B1038+6,1)</f>
        <v>75 m²</v>
      </c>
      <c r="H1038" s="25">
        <f ca="1">IFERROR(__xludf.DUMMYFUNCTION("split(G1046,"" "")"),75)</f>
        <v>75</v>
      </c>
      <c r="I1038" s="6" t="str">
        <f ca="1">IFERROR(__xludf.DUMMYFUNCTION("""COMPUTED_VALUE"""),"m²")</f>
        <v>m²</v>
      </c>
      <c r="J1038" s="6">
        <f t="array" ref="J1038">INDEX('raw data'!A:A,B1038+4,1)</f>
        <v>1</v>
      </c>
      <c r="K1038" s="25">
        <f t="array" ref="K1038">INDEX('raw data'!A:A,B1038+2,1)</f>
        <v>2</v>
      </c>
      <c r="L1038" s="6" t="str">
        <f t="array" ref="L1038">INDEX('raw data'!A:A,B1038-1,1)</f>
        <v>Marousi</v>
      </c>
      <c r="M1038" s="9">
        <f t="shared" ca="1" si="0"/>
        <v>17.2</v>
      </c>
      <c r="N1038" s="6" t="str">
        <f t="shared" si="1"/>
        <v>Dionisou X, Marousi, Athens</v>
      </c>
      <c r="O1038" s="6" t="str">
        <f t="array" ref="O1038">INDEX('raw data'!A:A,B1038+12,1)</f>
        <v>Available 03 Dec 2024</v>
      </c>
      <c r="P1038" s="17">
        <v>45629</v>
      </c>
      <c r="Q1038">
        <f>_xlfn.XLOOKUP(A1038, locations!A:A, locations!F:F, "NULL")</f>
        <v>38.047085000000003</v>
      </c>
      <c r="R1038">
        <f>_xlfn.XLOOKUP(A1038, locations!A:A, locations!G:G, "Not found")</f>
        <v>23.802480599999999</v>
      </c>
    </row>
    <row r="1039" spans="1:18" ht="13">
      <c r="A1039" s="11" t="s">
        <v>4027</v>
      </c>
      <c r="B1039" s="11">
        <f>MATCH(A1039,'raw data'!A:A,0)</f>
        <v>3336</v>
      </c>
      <c r="C1039" s="21">
        <f t="array" ref="C1039">INDEX('raw data'!A:A,B1039+8,1)</f>
        <v>1370</v>
      </c>
      <c r="D1039" s="7" t="str">
        <f t="array" ref="D1039">INDEX('raw data'!A:A,B1039+11,1)</f>
        <v>excl. utilities</v>
      </c>
      <c r="E1039" s="7" t="str">
        <f t="array" ref="E1039">INDEX('raw data'!A:A,B1039-2,1)</f>
        <v>Magnisias I,</v>
      </c>
      <c r="F1039" s="6" t="str">
        <f t="array" ref="F1039">INDEX('raw data'!A:A,B1039-1,1)</f>
        <v>Nea Smyrni</v>
      </c>
      <c r="G1039" s="6" t="str">
        <f t="array" ref="G1039">INDEX('raw data'!A:A,B1039+6,1)</f>
        <v>105 m²</v>
      </c>
      <c r="H1039" s="25">
        <f ca="1">IFERROR(__xludf.DUMMYFUNCTION("split(G1047,"" "")"),105)</f>
        <v>105</v>
      </c>
      <c r="I1039" s="6" t="str">
        <f ca="1">IFERROR(__xludf.DUMMYFUNCTION("""COMPUTED_VALUE"""),"m²")</f>
        <v>m²</v>
      </c>
      <c r="J1039" s="6" t="str">
        <f t="array" ref="J1039">INDEX('raw data'!A:A,B1039+4,1)</f>
        <v>1, 1 WC</v>
      </c>
      <c r="K1039" s="25">
        <f t="array" ref="K1039">INDEX('raw data'!A:A,B1039+2,1)</f>
        <v>3</v>
      </c>
      <c r="L1039" s="6" t="str">
        <f t="array" ref="L1039">INDEX('raw data'!A:A,B1039-1,1)</f>
        <v>Nea Smyrni</v>
      </c>
      <c r="M1039" s="9">
        <f t="shared" ca="1" si="0"/>
        <v>13.047619047619047</v>
      </c>
      <c r="N1039" s="6" t="str">
        <f t="shared" si="1"/>
        <v>Magnisias I, Nea Smyrni, Athens</v>
      </c>
      <c r="O1039" s="6" t="str">
        <f t="array" ref="O1039">INDEX('raw data'!A:A,B1039+12,1)</f>
        <v>Available 03 Dec 2024</v>
      </c>
      <c r="P1039" s="17">
        <v>45629</v>
      </c>
      <c r="Q1039">
        <f>_xlfn.XLOOKUP(A1039, locations!A:A, locations!F:F, "NULL")</f>
        <v>37.940381100000003</v>
      </c>
      <c r="R1039">
        <f>_xlfn.XLOOKUP(A1039, locations!A:A, locations!G:G, "Not found")</f>
        <v>23.711844899999999</v>
      </c>
    </row>
    <row r="1040" spans="1:18" ht="13">
      <c r="A1040" s="11" t="s">
        <v>4030</v>
      </c>
      <c r="B1040" s="11">
        <f>MATCH(A1040,'raw data'!A:A,0)</f>
        <v>3268</v>
      </c>
      <c r="C1040" s="21">
        <f t="array" ref="C1040">INDEX('raw data'!A:A,B1040+8,1)</f>
        <v>1390</v>
      </c>
      <c r="D1040" s="7" t="str">
        <f t="array" ref="D1040">INDEX('raw data'!A:A,B1040+11,1)</f>
        <v>excl. utilities</v>
      </c>
      <c r="E1040" s="7" t="str">
        <f t="array" ref="E1040">INDEX('raw data'!A:A,B1040-2,1)</f>
        <v>Kifisias Avenue VIII,</v>
      </c>
      <c r="F1040" s="6" t="str">
        <f t="array" ref="F1040">INDEX('raw data'!A:A,B1040-1,1)</f>
        <v>Ampelokipoi</v>
      </c>
      <c r="G1040" s="6" t="str">
        <f t="array" ref="G1040">INDEX('raw data'!A:A,B1040+6,1)</f>
        <v>105 m²</v>
      </c>
      <c r="H1040" s="25">
        <f ca="1">IFERROR(__xludf.DUMMYFUNCTION("split(G1048,"" "")"),105)</f>
        <v>105</v>
      </c>
      <c r="I1040" s="6" t="str">
        <f ca="1">IFERROR(__xludf.DUMMYFUNCTION("""COMPUTED_VALUE"""),"m²")</f>
        <v>m²</v>
      </c>
      <c r="J1040" s="6" t="str">
        <f t="array" ref="J1040">INDEX('raw data'!A:A,B1040+4,1)</f>
        <v>1, 1 WC</v>
      </c>
      <c r="K1040" s="25">
        <f t="array" ref="K1040">INDEX('raw data'!A:A,B1040+2,1)</f>
        <v>3</v>
      </c>
      <c r="L1040" s="6" t="str">
        <f t="array" ref="L1040">INDEX('raw data'!A:A,B1040-1,1)</f>
        <v>Ampelokipoi</v>
      </c>
      <c r="M1040" s="9">
        <f t="shared" ca="1" si="0"/>
        <v>13.238095238095237</v>
      </c>
      <c r="N1040" s="6" t="str">
        <f t="shared" si="1"/>
        <v>Kifisias Avenue VIII, Ampelokipoi, Athens</v>
      </c>
      <c r="O1040" s="6" t="str">
        <f t="array" ref="O1040">INDEX('raw data'!A:A,B1040+12,1)</f>
        <v>Available 03 Dec 2024</v>
      </c>
      <c r="P1040" s="17">
        <v>45629</v>
      </c>
      <c r="Q1040">
        <f>_xlfn.XLOOKUP(A1040, locations!A:A, locations!F:F, "NULL")</f>
        <v>37.990903199999998</v>
      </c>
      <c r="R1040">
        <f>_xlfn.XLOOKUP(A1040, locations!A:A, locations!G:G, "Not found")</f>
        <v>23.765552</v>
      </c>
    </row>
    <row r="1041" spans="1:18" ht="13">
      <c r="A1041" s="11" t="s">
        <v>2499</v>
      </c>
      <c r="B1041" s="11">
        <f>MATCH(A1041,'raw data'!A:A,0)</f>
        <v>3387</v>
      </c>
      <c r="C1041" s="21">
        <f t="array" ref="C1041">INDEX('raw data'!A:A,B1041+8,1)</f>
        <v>1390</v>
      </c>
      <c r="D1041" s="7" t="str">
        <f t="array" ref="D1041">INDEX('raw data'!A:A,B1041+11,1)</f>
        <v>excl. utilities</v>
      </c>
      <c r="E1041" s="7" t="str">
        <f t="array" ref="E1041">INDEX('raw data'!A:A,B1041-2,1)</f>
        <v>Kekropos III,</v>
      </c>
      <c r="F1041" s="6" t="str">
        <f t="array" ref="F1041">INDEX('raw data'!A:A,B1041-1,1)</f>
        <v>Marousi</v>
      </c>
      <c r="G1041" s="6" t="str">
        <f t="array" ref="G1041">INDEX('raw data'!A:A,B1041+6,1)</f>
        <v>80 m²</v>
      </c>
      <c r="H1041" s="25">
        <f ca="1">IFERROR(__xludf.DUMMYFUNCTION("split(G1049,"" "")"),80)</f>
        <v>80</v>
      </c>
      <c r="I1041" s="6" t="str">
        <f ca="1">IFERROR(__xludf.DUMMYFUNCTION("""COMPUTED_VALUE"""),"m²")</f>
        <v>m²</v>
      </c>
      <c r="J1041" s="6" t="str">
        <f t="array" ref="J1041">INDEX('raw data'!A:A,B1041+4,1)</f>
        <v>1, 1 WC</v>
      </c>
      <c r="K1041" s="25">
        <f t="array" ref="K1041">INDEX('raw data'!A:A,B1041+2,1)</f>
        <v>2</v>
      </c>
      <c r="L1041" s="6" t="str">
        <f t="array" ref="L1041">INDEX('raw data'!A:A,B1041-1,1)</f>
        <v>Marousi</v>
      </c>
      <c r="M1041" s="9">
        <f t="shared" ca="1" si="0"/>
        <v>17.375</v>
      </c>
      <c r="N1041" s="6" t="str">
        <f t="shared" si="1"/>
        <v>Kekropos III, Marousi, Athens</v>
      </c>
      <c r="O1041" s="6" t="str">
        <f t="array" ref="O1041">INDEX('raw data'!A:A,B1041+12,1)</f>
        <v>Available 03 Dec 2024</v>
      </c>
      <c r="P1041" s="17">
        <v>45629</v>
      </c>
      <c r="Q1041">
        <f>_xlfn.XLOOKUP(A1041, locations!A:A, locations!F:F, "NULL")</f>
        <v>38.048870200000003</v>
      </c>
      <c r="R1041">
        <f>_xlfn.XLOOKUP(A1041, locations!A:A, locations!G:G, "Not found")</f>
        <v>23.816482600000001</v>
      </c>
    </row>
    <row r="1042" spans="1:18" ht="13">
      <c r="A1042" s="11" t="s">
        <v>2502</v>
      </c>
      <c r="B1042" s="11">
        <f>MATCH(A1042,'raw data'!A:A,0)</f>
        <v>3353</v>
      </c>
      <c r="C1042" s="21">
        <f t="array" ref="C1042">INDEX('raw data'!A:A,B1042+8,1)</f>
        <v>1400</v>
      </c>
      <c r="D1042" s="7" t="str">
        <f t="array" ref="D1042">INDEX('raw data'!A:A,B1042+11,1)</f>
        <v>excl. utilities</v>
      </c>
      <c r="E1042" s="7" t="str">
        <f t="array" ref="E1042">INDEX('raw data'!A:A,B1042-2,1)</f>
        <v>Efroniou II,</v>
      </c>
      <c r="F1042" s="6" t="str">
        <f t="array" ref="F1042">INDEX('raw data'!A:A,B1042-1,1)</f>
        <v>Pangrati</v>
      </c>
      <c r="G1042" s="6" t="str">
        <f t="array" ref="G1042">INDEX('raw data'!A:A,B1042+6,1)</f>
        <v>80 m²</v>
      </c>
      <c r="H1042" s="25">
        <f ca="1">IFERROR(__xludf.DUMMYFUNCTION("split(G1050,"" "")"),80)</f>
        <v>80</v>
      </c>
      <c r="I1042" s="6" t="str">
        <f ca="1">IFERROR(__xludf.DUMMYFUNCTION("""COMPUTED_VALUE"""),"m²")</f>
        <v>m²</v>
      </c>
      <c r="J1042" s="6">
        <f t="array" ref="J1042">INDEX('raw data'!A:A,B1042+4,1)</f>
        <v>1</v>
      </c>
      <c r="K1042" s="25">
        <f t="array" ref="K1042">INDEX('raw data'!A:A,B1042+2,1)</f>
        <v>2</v>
      </c>
      <c r="L1042" s="6" t="str">
        <f t="array" ref="L1042">INDEX('raw data'!A:A,B1042-1,1)</f>
        <v>Pangrati</v>
      </c>
      <c r="M1042" s="9">
        <f t="shared" ca="1" si="0"/>
        <v>17.5</v>
      </c>
      <c r="N1042" s="6" t="str">
        <f t="shared" si="1"/>
        <v>Efroniou II, Pangrati, Athens</v>
      </c>
      <c r="O1042" s="6" t="str">
        <f t="array" ref="O1042">INDEX('raw data'!A:A,B1042+12,1)</f>
        <v>Available 03 Dec 2024</v>
      </c>
      <c r="P1042" s="17">
        <v>45629</v>
      </c>
      <c r="Q1042">
        <f>_xlfn.XLOOKUP(A1042, locations!A:A, locations!F:F, "NULL")</f>
        <v>37.972504700000002</v>
      </c>
      <c r="R1042">
        <f>_xlfn.XLOOKUP(A1042, locations!A:A, locations!G:G, "Not found")</f>
        <v>23.751894700000001</v>
      </c>
    </row>
    <row r="1043" spans="1:18" ht="13">
      <c r="A1043" s="11" t="s">
        <v>4033</v>
      </c>
      <c r="B1043" s="11">
        <f>MATCH(A1043,'raw data'!A:A,0)</f>
        <v>3370</v>
      </c>
      <c r="C1043" s="21">
        <f t="array" ref="C1043">INDEX('raw data'!A:A,B1043+8,1)</f>
        <v>1400</v>
      </c>
      <c r="D1043" s="7" t="str">
        <f t="array" ref="D1043">INDEX('raw data'!A:A,B1043+11,1)</f>
        <v>excl. utilities</v>
      </c>
      <c r="E1043" s="7" t="str">
        <f t="array" ref="E1043">INDEX('raw data'!A:A,B1043-2,1)</f>
        <v>Amarousiou Chalandriou IV,</v>
      </c>
      <c r="F1043" s="6" t="str">
        <f t="array" ref="F1043">INDEX('raw data'!A:A,B1043-1,1)</f>
        <v>Marousi</v>
      </c>
      <c r="G1043" s="6" t="str">
        <f t="array" ref="G1043">INDEX('raw data'!A:A,B1043+6,1)</f>
        <v>120 m²</v>
      </c>
      <c r="H1043" s="25">
        <f ca="1">IFERROR(__xludf.DUMMYFUNCTION("split(G1051,"" "")"),120)</f>
        <v>120</v>
      </c>
      <c r="I1043" s="6" t="str">
        <f ca="1">IFERROR(__xludf.DUMMYFUNCTION("""COMPUTED_VALUE"""),"m²")</f>
        <v>m²</v>
      </c>
      <c r="J1043" s="6" t="str">
        <f t="array" ref="J1043">INDEX('raw data'!A:A,B1043+4,1)</f>
        <v>1, 1 WC</v>
      </c>
      <c r="K1043" s="25">
        <f t="array" ref="K1043">INDEX('raw data'!A:A,B1043+2,1)</f>
        <v>3</v>
      </c>
      <c r="L1043" s="6" t="str">
        <f t="array" ref="L1043">INDEX('raw data'!A:A,B1043-1,1)</f>
        <v>Marousi</v>
      </c>
      <c r="M1043" s="9">
        <f t="shared" ca="1" si="0"/>
        <v>11.666666666666666</v>
      </c>
      <c r="N1043" s="6" t="str">
        <f t="shared" si="1"/>
        <v>Amarousiou Chalandriou IV, Marousi, Athens</v>
      </c>
      <c r="O1043" s="6" t="str">
        <f t="array" ref="O1043">INDEX('raw data'!A:A,B1043+12,1)</f>
        <v>Available 03 Dec 2024</v>
      </c>
      <c r="P1043" s="17">
        <v>45629</v>
      </c>
      <c r="Q1043">
        <f>_xlfn.XLOOKUP(A1043, locations!A:A, locations!F:F, "NULL")</f>
        <v>38.014589100000002</v>
      </c>
      <c r="R1043">
        <f>_xlfn.XLOOKUP(A1043, locations!A:A, locations!G:G, "Not found")</f>
        <v>23.8177792</v>
      </c>
    </row>
    <row r="1044" spans="1:18" ht="13">
      <c r="A1044" s="11" t="s">
        <v>2505</v>
      </c>
      <c r="B1044" s="11">
        <f>MATCH(A1044,'raw data'!A:A,0)</f>
        <v>3319</v>
      </c>
      <c r="C1044" s="21">
        <f t="array" ref="C1044">INDEX('raw data'!A:A,B1044+8,1)</f>
        <v>1410</v>
      </c>
      <c r="D1044" s="7" t="str">
        <f t="array" ref="D1044">INDEX('raw data'!A:A,B1044+11,1)</f>
        <v>excl. utilities</v>
      </c>
      <c r="E1044" s="7" t="str">
        <f t="array" ref="E1044">INDEX('raw data'!A:A,B1044-2,1)</f>
        <v>Ethnarchou Makariou III,</v>
      </c>
      <c r="F1044" s="6" t="str">
        <f t="array" ref="F1044">INDEX('raw data'!A:A,B1044-1,1)</f>
        <v>Alimos</v>
      </c>
      <c r="G1044" s="6" t="str">
        <f t="array" ref="G1044">INDEX('raw data'!A:A,B1044+6,1)</f>
        <v>85 m²</v>
      </c>
      <c r="H1044" s="25">
        <f ca="1">IFERROR(__xludf.DUMMYFUNCTION("split(G1052,"" "")"),85)</f>
        <v>85</v>
      </c>
      <c r="I1044" s="6" t="str">
        <f ca="1">IFERROR(__xludf.DUMMYFUNCTION("""COMPUTED_VALUE"""),"m²")</f>
        <v>m²</v>
      </c>
      <c r="J1044" s="6">
        <f t="array" ref="J1044">INDEX('raw data'!A:A,B1044+4,1)</f>
        <v>2</v>
      </c>
      <c r="K1044" s="25">
        <f t="array" ref="K1044">INDEX('raw data'!A:A,B1044+2,1)</f>
        <v>2</v>
      </c>
      <c r="L1044" s="6" t="str">
        <f t="array" ref="L1044">INDEX('raw data'!A:A,B1044-1,1)</f>
        <v>Alimos</v>
      </c>
      <c r="M1044" s="9">
        <f t="shared" ca="1" si="0"/>
        <v>16.588235294117649</v>
      </c>
      <c r="N1044" s="6" t="str">
        <f t="shared" si="1"/>
        <v>Ethnarchou Makariou III, Alimos, Athens</v>
      </c>
      <c r="O1044" s="6" t="str">
        <f t="array" ref="O1044">INDEX('raw data'!A:A,B1044+12,1)</f>
        <v>Available 03 Dec 2024</v>
      </c>
      <c r="P1044" s="17">
        <v>45629</v>
      </c>
      <c r="Q1044">
        <f>_xlfn.XLOOKUP(A1044, locations!A:A, locations!F:F, "NULL")</f>
        <v>37.917720699999997</v>
      </c>
      <c r="R1044">
        <f>_xlfn.XLOOKUP(A1044, locations!A:A, locations!G:G, "Not found")</f>
        <v>23.706261999999999</v>
      </c>
    </row>
    <row r="1045" spans="1:18" ht="13">
      <c r="A1045" s="11" t="s">
        <v>2508</v>
      </c>
      <c r="B1045" s="11">
        <f>MATCH(A1045,'raw data'!A:A,0)</f>
        <v>3404</v>
      </c>
      <c r="C1045" s="21">
        <f t="array" ref="C1045">INDEX('raw data'!A:A,B1045+8,1)</f>
        <v>1460</v>
      </c>
      <c r="D1045" s="7" t="str">
        <f t="array" ref="D1045">INDEX('raw data'!A:A,B1045+11,1)</f>
        <v>excl. utilities</v>
      </c>
      <c r="E1045" s="7" t="str">
        <f t="array" ref="E1045">INDEX('raw data'!A:A,B1045-2,1)</f>
        <v>Endimionos VI,</v>
      </c>
      <c r="F1045" s="6" t="str">
        <f t="array" ref="F1045">INDEX('raw data'!A:A,B1045-1,1)</f>
        <v>Palaio Faliro</v>
      </c>
      <c r="G1045" s="6" t="str">
        <f t="array" ref="G1045">INDEX('raw data'!A:A,B1045+6,1)</f>
        <v>95 m²</v>
      </c>
      <c r="H1045" s="25">
        <f ca="1">IFERROR(__xludf.DUMMYFUNCTION("split(G1053,"" "")"),95)</f>
        <v>95</v>
      </c>
      <c r="I1045" s="6" t="str">
        <f ca="1">IFERROR(__xludf.DUMMYFUNCTION("""COMPUTED_VALUE"""),"m²")</f>
        <v>m²</v>
      </c>
      <c r="J1045" s="6">
        <f t="array" ref="J1045">INDEX('raw data'!A:A,B1045+4,1)</f>
        <v>2</v>
      </c>
      <c r="K1045" s="25">
        <f t="array" ref="K1045">INDEX('raw data'!A:A,B1045+2,1)</f>
        <v>2</v>
      </c>
      <c r="L1045" s="6" t="str">
        <f t="array" ref="L1045">INDEX('raw data'!A:A,B1045-1,1)</f>
        <v>Palaio Faliro</v>
      </c>
      <c r="M1045" s="9">
        <f t="shared" ca="1" si="0"/>
        <v>15.368421052631579</v>
      </c>
      <c r="N1045" s="6" t="str">
        <f t="shared" si="1"/>
        <v>Endimionos VI, Palaio Faliro, Athens</v>
      </c>
      <c r="O1045" s="6" t="str">
        <f t="array" ref="O1045">INDEX('raw data'!A:A,B1045+12,1)</f>
        <v>Available 03 Dec 2024</v>
      </c>
      <c r="P1045" s="17">
        <v>45629</v>
      </c>
      <c r="Q1045">
        <f>_xlfn.XLOOKUP(A1045, locations!A:A, locations!F:F, "NULL")</f>
        <v>37.934996300000002</v>
      </c>
      <c r="R1045">
        <f>_xlfn.XLOOKUP(A1045, locations!A:A, locations!G:G, "Not found")</f>
        <v>23.697685499999999</v>
      </c>
    </row>
    <row r="1046" spans="1:18" ht="13">
      <c r="A1046" s="11" t="s">
        <v>4036</v>
      </c>
      <c r="B1046" s="11">
        <f>MATCH(A1046,'raw data'!A:A,0)</f>
        <v>3421</v>
      </c>
      <c r="C1046" s="21">
        <f t="array" ref="C1046">INDEX('raw data'!A:A,B1046+8,1)</f>
        <v>1710</v>
      </c>
      <c r="D1046" s="7" t="str">
        <f t="array" ref="D1046">INDEX('raw data'!A:A,B1046+11,1)</f>
        <v>excl. utilities</v>
      </c>
      <c r="E1046" s="7" t="str">
        <f t="array" ref="E1046">INDEX('raw data'!A:A,B1046-2,1)</f>
        <v>Perikleous I,</v>
      </c>
      <c r="F1046" s="6" t="str">
        <f t="array" ref="F1046">INDEX('raw data'!A:A,B1046-1,1)</f>
        <v>Chalandri</v>
      </c>
      <c r="G1046" s="6" t="str">
        <f t="array" ref="G1046">INDEX('raw data'!A:A,B1046+6,1)</f>
        <v>105 m²</v>
      </c>
      <c r="H1046" s="25">
        <f ca="1">IFERROR(__xludf.DUMMYFUNCTION("split(G1054,"" "")"),105)</f>
        <v>105</v>
      </c>
      <c r="I1046" s="6" t="str">
        <f ca="1">IFERROR(__xludf.DUMMYFUNCTION("""COMPUTED_VALUE"""),"m²")</f>
        <v>m²</v>
      </c>
      <c r="J1046" s="6" t="str">
        <f t="array" ref="J1046">INDEX('raw data'!A:A,B1046+4,1)</f>
        <v>1, 1 WC</v>
      </c>
      <c r="K1046" s="25">
        <f t="array" ref="K1046">INDEX('raw data'!A:A,B1046+2,1)</f>
        <v>3</v>
      </c>
      <c r="L1046" s="6" t="str">
        <f t="array" ref="L1046">INDEX('raw data'!A:A,B1046-1,1)</f>
        <v>Chalandri</v>
      </c>
      <c r="M1046" s="9">
        <f t="shared" ca="1" si="0"/>
        <v>16.285714285714285</v>
      </c>
      <c r="N1046" s="6" t="str">
        <f t="shared" si="1"/>
        <v>Perikleous I, Chalandri, Athens</v>
      </c>
      <c r="O1046" s="6" t="str">
        <f t="array" ref="O1046">INDEX('raw data'!A:A,B1046+12,1)</f>
        <v>Available 03 Dec 2024</v>
      </c>
      <c r="P1046" s="17">
        <v>45629</v>
      </c>
      <c r="Q1046">
        <f>_xlfn.XLOOKUP(A1046, locations!A:A, locations!F:F, "NULL")</f>
        <v>38.021421400000001</v>
      </c>
      <c r="R1046">
        <f>_xlfn.XLOOKUP(A1046, locations!A:A, locations!G:G, "Not found")</f>
        <v>23.798767900000001</v>
      </c>
    </row>
    <row r="1047" spans="1:18" ht="13">
      <c r="A1047" s="11" t="s">
        <v>4039</v>
      </c>
      <c r="B1047" s="11">
        <f>MATCH(A1047,'raw data'!A:A,0)</f>
        <v>3438</v>
      </c>
      <c r="C1047" s="21">
        <f t="array" ref="C1047">INDEX('raw data'!A:A,B1047+8,1)</f>
        <v>1810</v>
      </c>
      <c r="D1047" s="7" t="str">
        <f t="array" ref="D1047">INDEX('raw data'!A:A,B1047+11,1)</f>
        <v>excl. utilities</v>
      </c>
      <c r="E1047" s="7" t="str">
        <f t="array" ref="E1047">INDEX('raw data'!A:A,B1047-2,1)</f>
        <v>Vidali,</v>
      </c>
      <c r="F1047" s="6" t="str">
        <f t="array" ref="F1047">INDEX('raw data'!A:A,B1047-1,1)</f>
        <v>Marousi</v>
      </c>
      <c r="G1047" s="6" t="str">
        <f t="array" ref="G1047">INDEX('raw data'!A:A,B1047+6,1)</f>
        <v>180 m²</v>
      </c>
      <c r="H1047" s="25">
        <f ca="1">IFERROR(__xludf.DUMMYFUNCTION("split(G1055,"" "")"),180)</f>
        <v>180</v>
      </c>
      <c r="I1047" s="6" t="str">
        <f ca="1">IFERROR(__xludf.DUMMYFUNCTION("""COMPUTED_VALUE"""),"m²")</f>
        <v>m²</v>
      </c>
      <c r="J1047" s="6" t="str">
        <f t="array" ref="J1047">INDEX('raw data'!A:A,B1047+4,1)</f>
        <v>3, 1 WC</v>
      </c>
      <c r="K1047" s="25">
        <f t="array" ref="K1047">INDEX('raw data'!A:A,B1047+2,1)</f>
        <v>3</v>
      </c>
      <c r="L1047" s="6" t="str">
        <f t="array" ref="L1047">INDEX('raw data'!A:A,B1047-1,1)</f>
        <v>Marousi</v>
      </c>
      <c r="M1047" s="9">
        <f t="shared" ca="1" si="0"/>
        <v>10.055555555555555</v>
      </c>
      <c r="N1047" s="6" t="str">
        <f t="shared" si="1"/>
        <v>Vidali, Marousi, Athens</v>
      </c>
      <c r="O1047" s="6" t="str">
        <f t="array" ref="O1047">INDEX('raw data'!A:A,B1047+12,1)</f>
        <v>Available 03 Dec 2024</v>
      </c>
      <c r="P1047" s="17">
        <v>45629</v>
      </c>
      <c r="Q1047">
        <f>_xlfn.XLOOKUP(A1047, locations!A:A, locations!F:F, "NULL")</f>
        <v>38.046310099999999</v>
      </c>
      <c r="R1047">
        <f>_xlfn.XLOOKUP(A1047, locations!A:A, locations!G:G, "Not found")</f>
        <v>23.8074163</v>
      </c>
    </row>
    <row r="1048" spans="1:18" ht="13">
      <c r="A1048" s="11" t="s">
        <v>2511</v>
      </c>
      <c r="B1048" s="11">
        <f>MATCH(A1048,'raw data'!A:A,0)</f>
        <v>3455</v>
      </c>
      <c r="C1048" s="21">
        <f t="array" ref="C1048">INDEX('raw data'!A:A,B1048+8,1)</f>
        <v>2020</v>
      </c>
      <c r="D1048" s="7" t="str">
        <f t="array" ref="D1048">INDEX('raw data'!A:A,B1048+11,1)</f>
        <v>excl. utilities</v>
      </c>
      <c r="E1048" s="7" t="str">
        <f t="array" ref="E1048">INDEX('raw data'!A:A,B1048-2,1)</f>
        <v>Xenokratous II,</v>
      </c>
      <c r="F1048" s="6" t="str">
        <f t="array" ref="F1048">INDEX('raw data'!A:A,B1048-1,1)</f>
        <v>Kolonaki</v>
      </c>
      <c r="G1048" s="6" t="str">
        <f t="array" ref="G1048">INDEX('raw data'!A:A,B1048+6,1)</f>
        <v>100 m²</v>
      </c>
      <c r="H1048" s="25">
        <f ca="1">IFERROR(__xludf.DUMMYFUNCTION("split(G1056,"" "")"),100)</f>
        <v>100</v>
      </c>
      <c r="I1048" s="6" t="str">
        <f ca="1">IFERROR(__xludf.DUMMYFUNCTION("""COMPUTED_VALUE"""),"m²")</f>
        <v>m²</v>
      </c>
      <c r="J1048" s="6" t="str">
        <f t="array" ref="J1048">INDEX('raw data'!A:A,B1048+4,1)</f>
        <v>1, 1 WC</v>
      </c>
      <c r="K1048" s="25">
        <f t="array" ref="K1048">INDEX('raw data'!A:A,B1048+2,1)</f>
        <v>2</v>
      </c>
      <c r="L1048" s="6" t="str">
        <f t="array" ref="L1048">INDEX('raw data'!A:A,B1048-1,1)</f>
        <v>Kolonaki</v>
      </c>
      <c r="M1048" s="9">
        <f t="shared" ca="1" si="0"/>
        <v>20.2</v>
      </c>
      <c r="N1048" s="6" t="str">
        <f t="shared" si="1"/>
        <v>Xenokratous II, Kolonaki, Athens</v>
      </c>
      <c r="O1048" s="6" t="str">
        <f t="array" ref="O1048">INDEX('raw data'!A:A,B1048+12,1)</f>
        <v>Available 03 Dec 2024</v>
      </c>
      <c r="P1048" s="17">
        <v>45629</v>
      </c>
      <c r="Q1048">
        <f>_xlfn.XLOOKUP(A1048, locations!A:A, locations!F:F, "NULL")</f>
        <v>37.979425599999999</v>
      </c>
      <c r="R1048">
        <f>_xlfn.XLOOKUP(A1048, locations!A:A, locations!G:G, "Not found")</f>
        <v>23.745690199999999</v>
      </c>
    </row>
    <row r="1049" spans="1:18" ht="13">
      <c r="A1049" s="11" t="s">
        <v>4042</v>
      </c>
      <c r="B1049" s="11">
        <f>MATCH(A1049,'raw data'!A:A,0)</f>
        <v>3472</v>
      </c>
      <c r="C1049" s="21">
        <f t="array" ref="C1049">INDEX('raw data'!A:A,B1049+8,1)</f>
        <v>2110</v>
      </c>
      <c r="D1049" s="7" t="str">
        <f t="array" ref="D1049">INDEX('raw data'!A:A,B1049+11,1)</f>
        <v>excl. utilities</v>
      </c>
      <c r="E1049" s="7" t="str">
        <f t="array" ref="E1049">INDEX('raw data'!A:A,B1049-2,1)</f>
        <v>Egeou Pelagous II,</v>
      </c>
      <c r="F1049" s="6" t="str">
        <f t="array" ref="F1049">INDEX('raw data'!A:A,B1049-1,1)</f>
        <v>Agia Paraskevi</v>
      </c>
      <c r="G1049" s="6" t="str">
        <f t="array" ref="G1049">INDEX('raw data'!A:A,B1049+6,1)</f>
        <v>200 m²</v>
      </c>
      <c r="H1049" s="25">
        <f ca="1">IFERROR(__xludf.DUMMYFUNCTION("split(G1057,"" "")"),200)</f>
        <v>200</v>
      </c>
      <c r="I1049" s="6" t="str">
        <f ca="1">IFERROR(__xludf.DUMMYFUNCTION("""COMPUTED_VALUE"""),"m²")</f>
        <v>m²</v>
      </c>
      <c r="J1049" s="6" t="str">
        <f t="array" ref="J1049">INDEX('raw data'!A:A,B1049+4,1)</f>
        <v>2, 1 WC</v>
      </c>
      <c r="K1049" s="25">
        <f t="array" ref="K1049">INDEX('raw data'!A:A,B1049+2,1)</f>
        <v>3</v>
      </c>
      <c r="L1049" s="6" t="str">
        <f t="array" ref="L1049">INDEX('raw data'!A:A,B1049-1,1)</f>
        <v>Agia Paraskevi</v>
      </c>
      <c r="M1049" s="9">
        <f t="shared" ca="1" si="0"/>
        <v>10.55</v>
      </c>
      <c r="N1049" s="6" t="str">
        <f t="shared" si="1"/>
        <v>Egeou Pelagous II, Agia Paraskevi, Athens</v>
      </c>
      <c r="O1049" s="6" t="str">
        <f t="array" ref="O1049">INDEX('raw data'!A:A,B1049+12,1)</f>
        <v>Available 03 Dec 2024</v>
      </c>
      <c r="P1049" s="17">
        <v>45629</v>
      </c>
      <c r="Q1049">
        <f>_xlfn.XLOOKUP(A1049, locations!A:A, locations!F:F, "NULL")</f>
        <v>38.093905599999999</v>
      </c>
      <c r="R1049">
        <f>_xlfn.XLOOKUP(A1049, locations!A:A, locations!G:G, "Not found")</f>
        <v>23.727329999999998</v>
      </c>
    </row>
    <row r="1050" spans="1:18" ht="13">
      <c r="A1050" s="11" t="s">
        <v>4045</v>
      </c>
      <c r="B1050" s="11">
        <f>MATCH(A1050,'raw data'!A:A,0)</f>
        <v>3489</v>
      </c>
      <c r="C1050" s="21">
        <f t="array" ref="C1050">INDEX('raw data'!A:A,B1050+8,1)</f>
        <v>3310</v>
      </c>
      <c r="D1050" s="7" t="str">
        <f t="array" ref="D1050">INDEX('raw data'!A:A,B1050+11,1)</f>
        <v>excl. utilities</v>
      </c>
      <c r="E1050" s="7" t="str">
        <f t="array" ref="E1050">INDEX('raw data'!A:A,B1050-2,1)</f>
        <v>Ipsilantou IX,</v>
      </c>
      <c r="F1050" s="6" t="str">
        <f t="array" ref="F1050">INDEX('raw data'!A:A,B1050-1,1)</f>
        <v>Kolonaki</v>
      </c>
      <c r="G1050" s="6" t="str">
        <f t="array" ref="G1050">INDEX('raw data'!A:A,B1050+6,1)</f>
        <v>155 m²</v>
      </c>
      <c r="H1050" s="25">
        <f ca="1">IFERROR(__xludf.DUMMYFUNCTION("split(G1058,"" "")"),155)</f>
        <v>155</v>
      </c>
      <c r="I1050" s="6" t="str">
        <f ca="1">IFERROR(__xludf.DUMMYFUNCTION("""COMPUTED_VALUE"""),"m²")</f>
        <v>m²</v>
      </c>
      <c r="J1050" s="6" t="str">
        <f t="array" ref="J1050">INDEX('raw data'!A:A,B1050+4,1)</f>
        <v>2, 1 WC</v>
      </c>
      <c r="K1050" s="25">
        <f t="array" ref="K1050">INDEX('raw data'!A:A,B1050+2,1)</f>
        <v>3</v>
      </c>
      <c r="L1050" s="6" t="str">
        <f t="array" ref="L1050">INDEX('raw data'!A:A,B1050-1,1)</f>
        <v>Kolonaki</v>
      </c>
      <c r="M1050" s="9">
        <f t="shared" ca="1" si="0"/>
        <v>21.35483870967742</v>
      </c>
      <c r="N1050" s="6" t="str">
        <f t="shared" si="1"/>
        <v>Ipsilantou IX, Kolonaki, Athens</v>
      </c>
      <c r="O1050" s="6" t="str">
        <f t="array" ref="O1050">INDEX('raw data'!A:A,B1050+12,1)</f>
        <v>Available 03 Dec 2024</v>
      </c>
      <c r="P1050" s="17">
        <v>45629</v>
      </c>
      <c r="Q1050">
        <f>_xlfn.XLOOKUP(A1050, locations!A:A, locations!F:F, "NULL")</f>
        <v>37.9769127</v>
      </c>
      <c r="R1050">
        <f>_xlfn.XLOOKUP(A1050, locations!A:A, locations!G:G, "Not found")</f>
        <v>23.7468045</v>
      </c>
    </row>
    <row r="1051" spans="1:18" ht="13">
      <c r="A1051" s="11" t="s">
        <v>682</v>
      </c>
      <c r="B1051" s="11">
        <f>MATCH(A1051,'raw data'!A:A,0)</f>
        <v>18685</v>
      </c>
      <c r="C1051" s="21">
        <f t="array" ref="C1051">INDEX('raw data'!A:A,B1051+8,1)</f>
        <v>790</v>
      </c>
      <c r="D1051" s="7" t="str">
        <f t="array" ref="D1051">INDEX('raw data'!A:A,B1051+11,1)</f>
        <v>excl. utilities</v>
      </c>
      <c r="E1051" s="7" t="str">
        <f t="array" ref="E1051">INDEX('raw data'!A:A,B1051-2,1)</f>
        <v>Paisiou,</v>
      </c>
      <c r="F1051" s="6" t="str">
        <f t="array" ref="F1051">INDEX('raw data'!A:A,B1051-1,1)</f>
        <v>Marousi</v>
      </c>
      <c r="G1051" s="6" t="str">
        <f t="array" ref="G1051">INDEX('raw data'!A:A,B1051+6,1)</f>
        <v>45 m²</v>
      </c>
      <c r="H1051" s="25">
        <f ca="1">IFERROR(__xludf.DUMMYFUNCTION("split(G1059,"" "")"),45)</f>
        <v>45</v>
      </c>
      <c r="I1051" s="6" t="str">
        <f ca="1">IFERROR(__xludf.DUMMYFUNCTION("""COMPUTED_VALUE"""),"m²")</f>
        <v>m²</v>
      </c>
      <c r="J1051" s="6">
        <f t="array" ref="J1051">INDEX('raw data'!A:A,B1051+4,1)</f>
        <v>1</v>
      </c>
      <c r="K1051" s="25">
        <f t="array" ref="K1051">INDEX('raw data'!A:A,B1051+2,1)</f>
        <v>1</v>
      </c>
      <c r="L1051" s="6" t="str">
        <f t="array" ref="L1051">INDEX('raw data'!A:A,B1051-1,1)</f>
        <v>Marousi</v>
      </c>
      <c r="M1051" s="9">
        <f t="shared" ca="1" si="0"/>
        <v>17.555555555555557</v>
      </c>
      <c r="N1051" s="6" t="str">
        <f t="shared" si="1"/>
        <v>Paisiou, Marousi, Athens</v>
      </c>
      <c r="O1051" s="6" t="str">
        <f t="array" ref="O1051">INDEX('raw data'!A:A,B1051+12,1)</f>
        <v>Available 03 Aug 2025</v>
      </c>
      <c r="P1051" s="17">
        <v>45872</v>
      </c>
      <c r="Q1051">
        <f>_xlfn.XLOOKUP(A1051, locations!A:A, locations!F:F, "NULL")</f>
        <v>38.049527300000001</v>
      </c>
      <c r="R1051">
        <f>_xlfn.XLOOKUP(A1051, locations!A:A, locations!G:G, "Not found")</f>
        <v>23.818547500000001</v>
      </c>
    </row>
    <row r="1052" spans="1:18" ht="13">
      <c r="A1052" s="11" t="s">
        <v>2514</v>
      </c>
      <c r="B1052" s="11">
        <f>MATCH(A1052,'raw data'!A:A,0)</f>
        <v>18718</v>
      </c>
      <c r="C1052" s="21">
        <f t="array" ref="C1052">INDEX('raw data'!A:A,B1052+8,1)</f>
        <v>1340</v>
      </c>
      <c r="D1052" s="7" t="str">
        <f t="array" ref="D1052">INDEX('raw data'!A:A,B1052+11,1)</f>
        <v>excl. utilities</v>
      </c>
      <c r="E1052" s="7" t="str">
        <f t="array" ref="E1052">INDEX('raw data'!A:A,B1052-2,1)</f>
        <v>Imittou III,</v>
      </c>
      <c r="F1052" s="6" t="str">
        <f t="array" ref="F1052">INDEX('raw data'!A:A,B1052-1,1)</f>
        <v>Vrilissia</v>
      </c>
      <c r="G1052" s="6" t="str">
        <f t="array" ref="G1052">INDEX('raw data'!A:A,B1052+6,1)</f>
        <v>82 m²</v>
      </c>
      <c r="H1052" s="25">
        <f ca="1">IFERROR(__xludf.DUMMYFUNCTION("split(G1060,"" "")"),82)</f>
        <v>82</v>
      </c>
      <c r="I1052" s="6" t="str">
        <f ca="1">IFERROR(__xludf.DUMMYFUNCTION("""COMPUTED_VALUE"""),"m²")</f>
        <v>m²</v>
      </c>
      <c r="J1052" s="6">
        <f t="array" ref="J1052">INDEX('raw data'!A:A,B1052+4,1)</f>
        <v>2</v>
      </c>
      <c r="K1052" s="25">
        <f t="array" ref="K1052">INDEX('raw data'!A:A,B1052+2,1)</f>
        <v>2</v>
      </c>
      <c r="L1052" s="6" t="str">
        <f t="array" ref="L1052">INDEX('raw data'!A:A,B1052-1,1)</f>
        <v>Vrilissia</v>
      </c>
      <c r="M1052" s="9">
        <f t="shared" ca="1" si="0"/>
        <v>16.341463414634145</v>
      </c>
      <c r="N1052" s="6" t="str">
        <f t="shared" si="1"/>
        <v>Imittou III, Vrilissia, Athens</v>
      </c>
      <c r="O1052" s="6" t="str">
        <f t="array" ref="O1052">INDEX('raw data'!A:A,B1052+12,1)</f>
        <v>Available 03 Aug 2025</v>
      </c>
      <c r="P1052" s="17">
        <v>45872</v>
      </c>
      <c r="Q1052">
        <f>_xlfn.XLOOKUP(A1052, locations!A:A, locations!F:F, "NULL")</f>
        <v>38.037124800000001</v>
      </c>
      <c r="R1052">
        <f>_xlfn.XLOOKUP(A1052, locations!A:A, locations!G:G, "Not found")</f>
        <v>23.835558599999999</v>
      </c>
    </row>
    <row r="1053" spans="1:18" ht="13">
      <c r="A1053" s="11" t="s">
        <v>4048</v>
      </c>
      <c r="B1053" s="11">
        <f>MATCH(A1053,'raw data'!A:A,0)</f>
        <v>18735</v>
      </c>
      <c r="C1053" s="21">
        <f t="array" ref="C1053">INDEX('raw data'!A:A,B1053+8,1)</f>
        <v>1350</v>
      </c>
      <c r="D1053" s="7" t="str">
        <f t="array" ref="D1053">INDEX('raw data'!A:A,B1053+11,1)</f>
        <v>excl. utilities</v>
      </c>
      <c r="E1053" s="7" t="str">
        <f t="array" ref="E1053">INDEX('raw data'!A:A,B1053-2,1)</f>
        <v>Irakleous VIII,</v>
      </c>
      <c r="F1053" s="6" t="str">
        <f t="array" ref="F1053">INDEX('raw data'!A:A,B1053-1,1)</f>
        <v>Chalandri</v>
      </c>
      <c r="G1053" s="6" t="str">
        <f t="array" ref="G1053">INDEX('raw data'!A:A,B1053+6,1)</f>
        <v>105 m²</v>
      </c>
      <c r="H1053" s="25">
        <f ca="1">IFERROR(__xludf.DUMMYFUNCTION("split(G1061,"" "")"),105)</f>
        <v>105</v>
      </c>
      <c r="I1053" s="6" t="str">
        <f ca="1">IFERROR(__xludf.DUMMYFUNCTION("""COMPUTED_VALUE"""),"m²")</f>
        <v>m²</v>
      </c>
      <c r="J1053" s="6" t="str">
        <f t="array" ref="J1053">INDEX('raw data'!A:A,B1053+4,1)</f>
        <v>1, 1 WC</v>
      </c>
      <c r="K1053" s="25">
        <f t="array" ref="K1053">INDEX('raw data'!A:A,B1053+2,1)</f>
        <v>3</v>
      </c>
      <c r="L1053" s="6" t="str">
        <f t="array" ref="L1053">INDEX('raw data'!A:A,B1053-1,1)</f>
        <v>Chalandri</v>
      </c>
      <c r="M1053" s="9">
        <f t="shared" ca="1" si="0"/>
        <v>12.857142857142858</v>
      </c>
      <c r="N1053" s="6" t="str">
        <f t="shared" si="1"/>
        <v>Irakleous VIII, Chalandri, Athens</v>
      </c>
      <c r="O1053" s="6" t="str">
        <f t="array" ref="O1053">INDEX('raw data'!A:A,B1053+12,1)</f>
        <v>Available 03 Aug 2025</v>
      </c>
      <c r="P1053" s="17">
        <v>45872</v>
      </c>
      <c r="Q1053">
        <f>_xlfn.XLOOKUP(A1053, locations!A:A, locations!F:F, "NULL")</f>
        <v>38.0237111</v>
      </c>
      <c r="R1053">
        <f>_xlfn.XLOOKUP(A1053, locations!A:A, locations!G:G, "Not found")</f>
        <v>23.808477499999999</v>
      </c>
    </row>
    <row r="1054" spans="1:18" ht="13">
      <c r="A1054" s="11" t="s">
        <v>2517</v>
      </c>
      <c r="B1054" s="11">
        <f>MATCH(A1054,'raw data'!A:A,0)</f>
        <v>18752</v>
      </c>
      <c r="C1054" s="21">
        <f t="array" ref="C1054">INDEX('raw data'!A:A,B1054+8,1)</f>
        <v>1520</v>
      </c>
      <c r="D1054" s="7" t="str">
        <f t="array" ref="D1054">INDEX('raw data'!A:A,B1054+11,1)</f>
        <v>excl. utilities</v>
      </c>
      <c r="E1054" s="7" t="str">
        <f t="array" ref="E1054">INDEX('raw data'!A:A,B1054-2,1)</f>
        <v>Omirou VIII,</v>
      </c>
      <c r="F1054" s="6" t="str">
        <f t="array" ref="F1054">INDEX('raw data'!A:A,B1054-1,1)</f>
        <v>Kolonaki</v>
      </c>
      <c r="G1054" s="6" t="str">
        <f t="array" ref="G1054">INDEX('raw data'!A:A,B1054+6,1)</f>
        <v>95 m²</v>
      </c>
      <c r="H1054" s="25">
        <f ca="1">IFERROR(__xludf.DUMMYFUNCTION("split(G1062,"" "")"),95)</f>
        <v>95</v>
      </c>
      <c r="I1054" s="6" t="str">
        <f ca="1">IFERROR(__xludf.DUMMYFUNCTION("""COMPUTED_VALUE"""),"m²")</f>
        <v>m²</v>
      </c>
      <c r="J1054" s="6">
        <f t="array" ref="J1054">INDEX('raw data'!A:A,B1054+4,1)</f>
        <v>2</v>
      </c>
      <c r="K1054" s="25">
        <f t="array" ref="K1054">INDEX('raw data'!A:A,B1054+2,1)</f>
        <v>2</v>
      </c>
      <c r="L1054" s="6" t="str">
        <f t="array" ref="L1054">INDEX('raw data'!A:A,B1054-1,1)</f>
        <v>Kolonaki</v>
      </c>
      <c r="M1054" s="9">
        <f t="shared" ca="1" si="0"/>
        <v>16</v>
      </c>
      <c r="N1054" s="6" t="str">
        <f t="shared" si="1"/>
        <v>Omirou VIII, Kolonaki, Athens</v>
      </c>
      <c r="O1054" s="6" t="str">
        <f t="array" ref="O1054">INDEX('raw data'!A:A,B1054+12,1)</f>
        <v>Available 03 Aug 2025</v>
      </c>
      <c r="P1054" s="17">
        <v>45872</v>
      </c>
      <c r="Q1054">
        <f>_xlfn.XLOOKUP(A1054, locations!A:A, locations!F:F, "NULL")</f>
        <v>37.979524400000003</v>
      </c>
      <c r="R1054">
        <f>_xlfn.XLOOKUP(A1054, locations!A:A, locations!G:G, "Not found")</f>
        <v>23.735951499999999</v>
      </c>
    </row>
    <row r="1055" spans="1:18" ht="13">
      <c r="A1055" s="11" t="s">
        <v>685</v>
      </c>
      <c r="B1055" s="11">
        <f>MATCH(A1055,'raw data'!A:A,0)</f>
        <v>12377</v>
      </c>
      <c r="C1055" s="21">
        <f t="array" ref="C1055">INDEX('raw data'!A:A,B1055+8,1)</f>
        <v>870</v>
      </c>
      <c r="D1055" s="7" t="str">
        <f t="array" ref="D1055">INDEX('raw data'!A:A,B1055+11,1)</f>
        <v>excl. utilities</v>
      </c>
      <c r="E1055" s="7" t="str">
        <f t="array" ref="E1055">INDEX('raw data'!A:A,B1055-2,1)</f>
        <v>Ivis Athanasiadou,</v>
      </c>
      <c r="F1055" s="6" t="str">
        <f t="array" ref="F1055">INDEX('raw data'!A:A,B1055-1,1)</f>
        <v>Palaio Faliro</v>
      </c>
      <c r="G1055" s="6" t="str">
        <f t="array" ref="G1055">INDEX('raw data'!A:A,B1055+6,1)</f>
        <v>55 m²</v>
      </c>
      <c r="H1055" s="25">
        <f ca="1">IFERROR(__xludf.DUMMYFUNCTION("split(G1063,"" "")"),55)</f>
        <v>55</v>
      </c>
      <c r="I1055" s="6" t="str">
        <f ca="1">IFERROR(__xludf.DUMMYFUNCTION("""COMPUTED_VALUE"""),"m²")</f>
        <v>m²</v>
      </c>
      <c r="J1055" s="6" t="str">
        <f t="array" ref="J1055">INDEX('raw data'!A:A,B1055+4,1)</f>
        <v>1, 1 WC</v>
      </c>
      <c r="K1055" s="25">
        <f t="array" ref="K1055">INDEX('raw data'!A:A,B1055+2,1)</f>
        <v>1</v>
      </c>
      <c r="L1055" s="6" t="str">
        <f t="array" ref="L1055">INDEX('raw data'!A:A,B1055-1,1)</f>
        <v>Palaio Faliro</v>
      </c>
      <c r="M1055" s="9">
        <f t="shared" ca="1" si="0"/>
        <v>15.818181818181818</v>
      </c>
      <c r="N1055" s="6" t="str">
        <f t="shared" si="1"/>
        <v>Ivis Athanasiadou, Palaio Faliro, Athens</v>
      </c>
      <c r="O1055" s="6" t="str">
        <f t="array" ref="O1055">INDEX('raw data'!A:A,B1055+12,1)</f>
        <v>Available 03 Apr 2025</v>
      </c>
      <c r="P1055" s="17">
        <v>45750</v>
      </c>
      <c r="Q1055">
        <f>_xlfn.XLOOKUP(A1055, locations!A:A, locations!F:F, "NULL")</f>
        <v>37.927471400000002</v>
      </c>
      <c r="R1055">
        <f>_xlfn.XLOOKUP(A1055, locations!A:A, locations!G:G, "Not found")</f>
        <v>23.697274100000001</v>
      </c>
    </row>
    <row r="1056" spans="1:18" ht="13">
      <c r="A1056" s="11" t="s">
        <v>4051</v>
      </c>
      <c r="B1056" s="11">
        <f>MATCH(A1056,'raw data'!A:A,0)</f>
        <v>12410</v>
      </c>
      <c r="C1056" s="21">
        <f t="array" ref="C1056">INDEX('raw data'!A:A,B1056+8,1)</f>
        <v>1820</v>
      </c>
      <c r="D1056" s="7" t="str">
        <f t="array" ref="D1056">INDEX('raw data'!A:A,B1056+11,1)</f>
        <v>excl. utilities</v>
      </c>
      <c r="E1056" s="7" t="str">
        <f t="array" ref="E1056">INDEX('raw data'!A:A,B1056-2,1)</f>
        <v>Thiseos,</v>
      </c>
      <c r="F1056" s="6" t="str">
        <f t="array" ref="F1056">INDEX('raw data'!A:A,B1056-1,1)</f>
        <v>Palaio Faliro</v>
      </c>
      <c r="G1056" s="6" t="str">
        <f t="array" ref="G1056">INDEX('raw data'!A:A,B1056+6,1)</f>
        <v>130 m²</v>
      </c>
      <c r="H1056" s="25">
        <f ca="1">IFERROR(__xludf.DUMMYFUNCTION("split(G1064,"" "")"),130)</f>
        <v>130</v>
      </c>
      <c r="I1056" s="6" t="str">
        <f ca="1">IFERROR(__xludf.DUMMYFUNCTION("""COMPUTED_VALUE"""),"m²")</f>
        <v>m²</v>
      </c>
      <c r="J1056" s="6" t="str">
        <f t="array" ref="J1056">INDEX('raw data'!A:A,B1056+4,1)</f>
        <v>1, 1 WC</v>
      </c>
      <c r="K1056" s="25">
        <f t="array" ref="K1056">INDEX('raw data'!A:A,B1056+2,1)</f>
        <v>3</v>
      </c>
      <c r="L1056" s="6" t="str">
        <f t="array" ref="L1056">INDEX('raw data'!A:A,B1056-1,1)</f>
        <v>Palaio Faliro</v>
      </c>
      <c r="M1056" s="9">
        <f t="shared" ca="1" si="0"/>
        <v>14</v>
      </c>
      <c r="N1056" s="6" t="str">
        <f t="shared" si="1"/>
        <v>Thiseos, Palaio Faliro, Athens</v>
      </c>
      <c r="O1056" s="6" t="str">
        <f t="array" ref="O1056">INDEX('raw data'!A:A,B1056+12,1)</f>
        <v>Available 03 Apr 2025</v>
      </c>
      <c r="P1056" s="17">
        <v>45750</v>
      </c>
      <c r="Q1056">
        <f>_xlfn.XLOOKUP(A1056, locations!A:A, locations!F:F, "NULL")</f>
        <v>37.9249869</v>
      </c>
      <c r="R1056">
        <f>_xlfn.XLOOKUP(A1056, locations!A:A, locations!G:G, "Not found")</f>
        <v>23.700521899999998</v>
      </c>
    </row>
    <row r="1057" spans="1:18" ht="13">
      <c r="A1057" s="11" t="s">
        <v>2520</v>
      </c>
      <c r="B1057" s="11">
        <f>MATCH(A1057,'raw data'!A:A,0)</f>
        <v>22916</v>
      </c>
      <c r="C1057" s="21">
        <f t="array" ref="C1057">INDEX('raw data'!A:A,B1057+8,1)</f>
        <v>1210</v>
      </c>
      <c r="D1057" s="7" t="str">
        <f t="array" ref="D1057">INDEX('raw data'!A:A,B1057+11,1)</f>
        <v>excl. utilities</v>
      </c>
      <c r="E1057" s="7" t="str">
        <f t="array" ref="E1057">INDEX('raw data'!A:A,B1057-2,1)</f>
        <v>Aristotelous IV,</v>
      </c>
      <c r="F1057" s="6" t="str">
        <f t="array" ref="F1057">INDEX('raw data'!A:A,B1057-1,1)</f>
        <v>Chalandri</v>
      </c>
      <c r="G1057" s="6" t="str">
        <f t="array" ref="G1057">INDEX('raw data'!A:A,B1057+6,1)</f>
        <v>75 m²</v>
      </c>
      <c r="H1057" s="25">
        <f ca="1">IFERROR(__xludf.DUMMYFUNCTION("split(G1065,"" "")"),75)</f>
        <v>75</v>
      </c>
      <c r="I1057" s="6" t="str">
        <f ca="1">IFERROR(__xludf.DUMMYFUNCTION("""COMPUTED_VALUE"""),"m²")</f>
        <v>m²</v>
      </c>
      <c r="J1057" s="6">
        <f t="array" ref="J1057">INDEX('raw data'!A:A,B1057+4,1)</f>
        <v>1</v>
      </c>
      <c r="K1057" s="25">
        <f t="array" ref="K1057">INDEX('raw data'!A:A,B1057+2,1)</f>
        <v>2</v>
      </c>
      <c r="L1057" s="6" t="str">
        <f t="array" ref="L1057">INDEX('raw data'!A:A,B1057-1,1)</f>
        <v>Chalandri</v>
      </c>
      <c r="M1057" s="9">
        <f t="shared" ca="1" si="0"/>
        <v>16.133333333333333</v>
      </c>
      <c r="N1057" s="6" t="str">
        <f t="shared" si="1"/>
        <v>Aristotelous IV, Chalandri, Athens</v>
      </c>
      <c r="O1057" s="6" t="str">
        <f t="array" ref="O1057">INDEX('raw data'!A:A,B1057+12,1)</f>
        <v>Available 02 Sep 2026</v>
      </c>
      <c r="P1057" s="17">
        <v>46267</v>
      </c>
      <c r="Q1057">
        <f>_xlfn.XLOOKUP(A1057, locations!A:A, locations!F:F, "NULL")</f>
        <v>38.018689100000003</v>
      </c>
      <c r="R1057">
        <f>_xlfn.XLOOKUP(A1057, locations!A:A, locations!G:G, "Not found")</f>
        <v>23.8014042</v>
      </c>
    </row>
    <row r="1058" spans="1:18" ht="13">
      <c r="A1058" s="11" t="s">
        <v>688</v>
      </c>
      <c r="B1058" s="11">
        <f>MATCH(A1058,'raw data'!A:A,0)</f>
        <v>19613</v>
      </c>
      <c r="C1058" s="21">
        <f t="array" ref="C1058">INDEX('raw data'!A:A,B1058+8,1)</f>
        <v>860</v>
      </c>
      <c r="D1058" s="7" t="str">
        <f t="array" ref="D1058">INDEX('raw data'!A:A,B1058+11,1)</f>
        <v>excl. utilities</v>
      </c>
      <c r="E1058" s="7" t="str">
        <f t="array" ref="E1058">INDEX('raw data'!A:A,B1058-2,1)</f>
        <v>Xanthou VII,</v>
      </c>
      <c r="F1058" s="6" t="str">
        <f t="array" ref="F1058">INDEX('raw data'!A:A,B1058-1,1)</f>
        <v>Agia Paraskevi</v>
      </c>
      <c r="G1058" s="6" t="str">
        <f t="array" ref="G1058">INDEX('raw data'!A:A,B1058+6,1)</f>
        <v>50 m²</v>
      </c>
      <c r="H1058" s="25">
        <f ca="1">IFERROR(__xludf.DUMMYFUNCTION("split(G1066,"" "")"),50)</f>
        <v>50</v>
      </c>
      <c r="I1058" s="6" t="str">
        <f ca="1">IFERROR(__xludf.DUMMYFUNCTION("""COMPUTED_VALUE"""),"m²")</f>
        <v>m²</v>
      </c>
      <c r="J1058" s="6">
        <f t="array" ref="J1058">INDEX('raw data'!A:A,B1058+4,1)</f>
        <v>1</v>
      </c>
      <c r="K1058" s="25">
        <f t="array" ref="K1058">INDEX('raw data'!A:A,B1058+2,1)</f>
        <v>1</v>
      </c>
      <c r="L1058" s="6" t="str">
        <f t="array" ref="L1058">INDEX('raw data'!A:A,B1058-1,1)</f>
        <v>Agia Paraskevi</v>
      </c>
      <c r="M1058" s="9">
        <f t="shared" ca="1" si="0"/>
        <v>17.2</v>
      </c>
      <c r="N1058" s="6" t="str">
        <f t="shared" si="1"/>
        <v>Xanthou VII, Agia Paraskevi, Athens</v>
      </c>
      <c r="O1058" s="6" t="str">
        <f t="array" ref="O1058">INDEX('raw data'!A:A,B1058+12,1)</f>
        <v>Available 02 Sep 2025</v>
      </c>
      <c r="P1058" s="17">
        <v>45902</v>
      </c>
      <c r="Q1058">
        <f>_xlfn.XLOOKUP(A1058, locations!A:A, locations!F:F, "NULL")</f>
        <v>38.005944300000003</v>
      </c>
      <c r="R1058">
        <f>_xlfn.XLOOKUP(A1058, locations!A:A, locations!G:G, "Not found")</f>
        <v>23.814657199999999</v>
      </c>
    </row>
    <row r="1059" spans="1:18" ht="13">
      <c r="A1059" s="11" t="s">
        <v>691</v>
      </c>
      <c r="B1059" s="11">
        <f>MATCH(A1059,'raw data'!A:A,0)</f>
        <v>19596</v>
      </c>
      <c r="C1059" s="21">
        <f t="array" ref="C1059">INDEX('raw data'!A:A,B1059+8,1)</f>
        <v>880</v>
      </c>
      <c r="D1059" s="7" t="str">
        <f t="array" ref="D1059">INDEX('raw data'!A:A,B1059+11,1)</f>
        <v>excl. utilities</v>
      </c>
      <c r="E1059" s="7" t="str">
        <f t="array" ref="E1059">INDEX('raw data'!A:A,B1059-2,1)</f>
        <v>Formionos IV,</v>
      </c>
      <c r="F1059" s="6" t="str">
        <f t="array" ref="F1059">INDEX('raw data'!A:A,B1059-1,1)</f>
        <v>Pangrati</v>
      </c>
      <c r="G1059" s="6" t="str">
        <f t="array" ref="G1059">INDEX('raw data'!A:A,B1059+6,1)</f>
        <v>50 m²</v>
      </c>
      <c r="H1059" s="25">
        <f ca="1">IFERROR(__xludf.DUMMYFUNCTION("split(G1067,"" "")"),50)</f>
        <v>50</v>
      </c>
      <c r="I1059" s="6" t="str">
        <f ca="1">IFERROR(__xludf.DUMMYFUNCTION("""COMPUTED_VALUE"""),"m²")</f>
        <v>m²</v>
      </c>
      <c r="J1059" s="6">
        <f t="array" ref="J1059">INDEX('raw data'!A:A,B1059+4,1)</f>
        <v>1</v>
      </c>
      <c r="K1059" s="25">
        <f t="array" ref="K1059">INDEX('raw data'!A:A,B1059+2,1)</f>
        <v>1</v>
      </c>
      <c r="L1059" s="6" t="str">
        <f t="array" ref="L1059">INDEX('raw data'!A:A,B1059-1,1)</f>
        <v>Pangrati</v>
      </c>
      <c r="M1059" s="9">
        <f t="shared" ca="1" si="0"/>
        <v>17.600000000000001</v>
      </c>
      <c r="N1059" s="6" t="str">
        <f t="shared" si="1"/>
        <v>Formionos IV, Pangrati, Athens</v>
      </c>
      <c r="O1059" s="6" t="str">
        <f t="array" ref="O1059">INDEX('raw data'!A:A,B1059+12,1)</f>
        <v>Available 02 Sep 2025</v>
      </c>
      <c r="P1059" s="17">
        <v>45902</v>
      </c>
      <c r="Q1059">
        <f>_xlfn.XLOOKUP(A1059, locations!A:A, locations!F:F, "NULL")</f>
        <v>37.969582199999998</v>
      </c>
      <c r="R1059">
        <f>_xlfn.XLOOKUP(A1059, locations!A:A, locations!G:G, "Not found")</f>
        <v>23.752371799999999</v>
      </c>
    </row>
    <row r="1060" spans="1:18" ht="13">
      <c r="A1060" s="11" t="s">
        <v>694</v>
      </c>
      <c r="B1060" s="11">
        <f>MATCH(A1060,'raw data'!A:A,0)</f>
        <v>19630</v>
      </c>
      <c r="C1060" s="21">
        <f t="array" ref="C1060">INDEX('raw data'!A:A,B1060+8,1)</f>
        <v>990</v>
      </c>
      <c r="D1060" s="7" t="str">
        <f t="array" ref="D1060">INDEX('raw data'!A:A,B1060+11,1)</f>
        <v>excl. utilities</v>
      </c>
      <c r="E1060" s="7" t="str">
        <f t="array" ref="E1060">INDEX('raw data'!A:A,B1060-2,1)</f>
        <v>Kolokotroni IV,</v>
      </c>
      <c r="F1060" s="6" t="str">
        <f t="array" ref="F1060">INDEX('raw data'!A:A,B1060-1,1)</f>
        <v>Kifisia</v>
      </c>
      <c r="G1060" s="6" t="str">
        <f t="array" ref="G1060">INDEX('raw data'!A:A,B1060+6,1)</f>
        <v>60 m²</v>
      </c>
      <c r="H1060" s="25">
        <f ca="1">IFERROR(__xludf.DUMMYFUNCTION("split(G1068,"" "")"),60)</f>
        <v>60</v>
      </c>
      <c r="I1060" s="6" t="str">
        <f ca="1">IFERROR(__xludf.DUMMYFUNCTION("""COMPUTED_VALUE"""),"m²")</f>
        <v>m²</v>
      </c>
      <c r="J1060" s="6">
        <f t="array" ref="J1060">INDEX('raw data'!A:A,B1060+4,1)</f>
        <v>1</v>
      </c>
      <c r="K1060" s="25">
        <f t="array" ref="K1060">INDEX('raw data'!A:A,B1060+2,1)</f>
        <v>1</v>
      </c>
      <c r="L1060" s="6" t="str">
        <f t="array" ref="L1060">INDEX('raw data'!A:A,B1060-1,1)</f>
        <v>Kifisia</v>
      </c>
      <c r="M1060" s="9">
        <f t="shared" ca="1" si="0"/>
        <v>16.5</v>
      </c>
      <c r="N1060" s="6" t="str">
        <f t="shared" si="1"/>
        <v>Kolokotroni IV, Kifisia, Athens</v>
      </c>
      <c r="O1060" s="6" t="str">
        <f t="array" ref="O1060">INDEX('raw data'!A:A,B1060+12,1)</f>
        <v>Available 02 Sep 2025</v>
      </c>
      <c r="P1060" s="17">
        <v>45902</v>
      </c>
      <c r="Q1060">
        <f>_xlfn.XLOOKUP(A1060, locations!A:A, locations!F:F, "NULL")</f>
        <v>37.977585699999999</v>
      </c>
      <c r="R1060">
        <f>_xlfn.XLOOKUP(A1060, locations!A:A, locations!G:G, "Not found")</f>
        <v>23.730868600000001</v>
      </c>
    </row>
    <row r="1061" spans="1:18" ht="13">
      <c r="A1061" s="11" t="s">
        <v>2523</v>
      </c>
      <c r="B1061" s="11">
        <f>MATCH(A1061,'raw data'!A:A,0)</f>
        <v>19647</v>
      </c>
      <c r="C1061" s="21">
        <f t="array" ref="C1061">INDEX('raw data'!A:A,B1061+8,1)</f>
        <v>1120</v>
      </c>
      <c r="D1061" s="7" t="str">
        <f t="array" ref="D1061">INDEX('raw data'!A:A,B1061+11,1)</f>
        <v>excl. utilities</v>
      </c>
      <c r="E1061" s="7" t="str">
        <f t="array" ref="E1061">INDEX('raw data'!A:A,B1061-2,1)</f>
        <v>Dimitriou Gounari XXVIII,</v>
      </c>
      <c r="F1061" s="6" t="str">
        <f t="array" ref="F1061">INDEX('raw data'!A:A,B1061-1,1)</f>
        <v>Agia Paraskevi</v>
      </c>
      <c r="G1061" s="6" t="str">
        <f t="array" ref="G1061">INDEX('raw data'!A:A,B1061+6,1)</f>
        <v>84 m²</v>
      </c>
      <c r="H1061" s="25">
        <f ca="1">IFERROR(__xludf.DUMMYFUNCTION("split(G1069,"" "")"),84)</f>
        <v>84</v>
      </c>
      <c r="I1061" s="6" t="str">
        <f ca="1">IFERROR(__xludf.DUMMYFUNCTION("""COMPUTED_VALUE"""),"m²")</f>
        <v>m²</v>
      </c>
      <c r="J1061" s="6" t="str">
        <f t="array" ref="J1061">INDEX('raw data'!A:A,B1061+4,1)</f>
        <v>1, 1 WC</v>
      </c>
      <c r="K1061" s="25">
        <f t="array" ref="K1061">INDEX('raw data'!A:A,B1061+2,1)</f>
        <v>2</v>
      </c>
      <c r="L1061" s="6" t="str">
        <f t="array" ref="L1061">INDEX('raw data'!A:A,B1061-1,1)</f>
        <v>Agia Paraskevi</v>
      </c>
      <c r="M1061" s="9">
        <f t="shared" ca="1" si="0"/>
        <v>13.333333333333334</v>
      </c>
      <c r="N1061" s="6" t="str">
        <f t="shared" si="1"/>
        <v>Dimitriou Gounari XXVIII, Agia Paraskevi, Athens</v>
      </c>
      <c r="O1061" s="6" t="str">
        <f t="array" ref="O1061">INDEX('raw data'!A:A,B1061+12,1)</f>
        <v>Available 02 Sep 2025</v>
      </c>
      <c r="P1061" s="17">
        <v>45902</v>
      </c>
      <c r="Q1061">
        <f>_xlfn.XLOOKUP(A1061, locations!A:A, locations!F:F, "NULL")</f>
        <v>38.014966999999999</v>
      </c>
      <c r="R1061">
        <f>_xlfn.XLOOKUP(A1061, locations!A:A, locations!G:G, "Not found")</f>
        <v>23.822489300000001</v>
      </c>
    </row>
    <row r="1062" spans="1:18" ht="13">
      <c r="A1062" s="11" t="s">
        <v>697</v>
      </c>
      <c r="B1062" s="11">
        <f>MATCH(A1062,'raw data'!A:A,0)</f>
        <v>19681</v>
      </c>
      <c r="C1062" s="21">
        <f t="array" ref="C1062">INDEX('raw data'!A:A,B1062+8,1)</f>
        <v>1250</v>
      </c>
      <c r="D1062" s="7" t="str">
        <f t="array" ref="D1062">INDEX('raw data'!A:A,B1062+11,1)</f>
        <v>excl. utilities</v>
      </c>
      <c r="E1062" s="7" t="str">
        <f t="array" ref="E1062">INDEX('raw data'!A:A,B1062-2,1)</f>
        <v>Rodon,</v>
      </c>
      <c r="F1062" s="6" t="str">
        <f t="array" ref="F1062">INDEX('raw data'!A:A,B1062-1,1)</f>
        <v>Chalandri</v>
      </c>
      <c r="G1062" s="6" t="str">
        <f t="array" ref="G1062">INDEX('raw data'!A:A,B1062+6,1)</f>
        <v>65 m²</v>
      </c>
      <c r="H1062" s="25">
        <f ca="1">IFERROR(__xludf.DUMMYFUNCTION("split(G1070,"" "")"),65)</f>
        <v>65</v>
      </c>
      <c r="I1062" s="6" t="str">
        <f ca="1">IFERROR(__xludf.DUMMYFUNCTION("""COMPUTED_VALUE"""),"m²")</f>
        <v>m²</v>
      </c>
      <c r="J1062" s="6" t="str">
        <f t="array" ref="J1062">INDEX('raw data'!A:A,B1062+4,1)</f>
        <v>1, 1 WC</v>
      </c>
      <c r="K1062" s="25">
        <f t="array" ref="K1062">INDEX('raw data'!A:A,B1062+2,1)</f>
        <v>1</v>
      </c>
      <c r="L1062" s="6" t="str">
        <f t="array" ref="L1062">INDEX('raw data'!A:A,B1062-1,1)</f>
        <v>Chalandri</v>
      </c>
      <c r="M1062" s="9">
        <f t="shared" ca="1" si="0"/>
        <v>19.23076923076923</v>
      </c>
      <c r="N1062" s="6" t="str">
        <f t="shared" si="1"/>
        <v>Rodon, Chalandri, Athens</v>
      </c>
      <c r="O1062" s="6" t="str">
        <f t="array" ref="O1062">INDEX('raw data'!A:A,B1062+12,1)</f>
        <v>Available 02 Sep 2025</v>
      </c>
      <c r="P1062" s="17">
        <v>45902</v>
      </c>
      <c r="Q1062">
        <f>_xlfn.XLOOKUP(A1062, locations!A:A, locations!F:F, "NULL")</f>
        <v>38.021421400000001</v>
      </c>
      <c r="R1062">
        <f>_xlfn.XLOOKUP(A1062, locations!A:A, locations!G:G, "Not found")</f>
        <v>23.798767900000001</v>
      </c>
    </row>
    <row r="1063" spans="1:18" ht="13">
      <c r="A1063" s="11" t="s">
        <v>4054</v>
      </c>
      <c r="B1063" s="11">
        <f>MATCH(A1063,'raw data'!A:A,0)</f>
        <v>19664</v>
      </c>
      <c r="C1063" s="21">
        <f t="array" ref="C1063">INDEX('raw data'!A:A,B1063+8,1)</f>
        <v>1270</v>
      </c>
      <c r="D1063" s="7" t="str">
        <f t="array" ref="D1063">INDEX('raw data'!A:A,B1063+11,1)</f>
        <v>excl. utilities</v>
      </c>
      <c r="E1063" s="7" t="str">
        <f t="array" ref="E1063">INDEX('raw data'!A:A,B1063-2,1)</f>
        <v>Christou Lada II,</v>
      </c>
      <c r="F1063" s="6" t="str">
        <f t="array" ref="F1063">INDEX('raw data'!A:A,B1063-1,1)</f>
        <v>Kifisia</v>
      </c>
      <c r="G1063" s="6" t="str">
        <f t="array" ref="G1063">INDEX('raw data'!A:A,B1063+6,1)</f>
        <v>125 m²</v>
      </c>
      <c r="H1063" s="25">
        <f ca="1">IFERROR(__xludf.DUMMYFUNCTION("split(G1071,"" "")"),125)</f>
        <v>125</v>
      </c>
      <c r="I1063" s="6" t="str">
        <f ca="1">IFERROR(__xludf.DUMMYFUNCTION("""COMPUTED_VALUE"""),"m²")</f>
        <v>m²</v>
      </c>
      <c r="J1063" s="6">
        <f t="array" ref="J1063">INDEX('raw data'!A:A,B1063+4,1)</f>
        <v>2</v>
      </c>
      <c r="K1063" s="25">
        <f t="array" ref="K1063">INDEX('raw data'!A:A,B1063+2,1)</f>
        <v>3</v>
      </c>
      <c r="L1063" s="6" t="str">
        <f t="array" ref="L1063">INDEX('raw data'!A:A,B1063-1,1)</f>
        <v>Kifisia</v>
      </c>
      <c r="M1063" s="9">
        <f t="shared" ca="1" si="0"/>
        <v>10.16</v>
      </c>
      <c r="N1063" s="6" t="str">
        <f t="shared" si="1"/>
        <v>Christou Lada II, Kifisia, Athens</v>
      </c>
      <c r="O1063" s="6" t="str">
        <f t="array" ref="O1063">INDEX('raw data'!A:A,B1063+12,1)</f>
        <v>Available 02 Sep 2025</v>
      </c>
      <c r="P1063" s="17">
        <v>45902</v>
      </c>
      <c r="Q1063">
        <f>_xlfn.XLOOKUP(A1063, locations!A:A, locations!F:F, "NULL")</f>
        <v>38.068601899999997</v>
      </c>
      <c r="R1063">
        <f>_xlfn.XLOOKUP(A1063, locations!A:A, locations!G:G, "Not found")</f>
        <v>23.816014299999999</v>
      </c>
    </row>
    <row r="1064" spans="1:18" ht="13">
      <c r="A1064" s="11" t="s">
        <v>4057</v>
      </c>
      <c r="B1064" s="11">
        <f>MATCH(A1064,'raw data'!A:A,0)</f>
        <v>19698</v>
      </c>
      <c r="C1064" s="21">
        <f t="array" ref="C1064">INDEX('raw data'!A:A,B1064+8,1)</f>
        <v>1280</v>
      </c>
      <c r="D1064" s="7" t="str">
        <f t="array" ref="D1064">INDEX('raw data'!A:A,B1064+11,1)</f>
        <v>excl. utilities</v>
      </c>
      <c r="E1064" s="7" t="str">
        <f t="array" ref="E1064">INDEX('raw data'!A:A,B1064-2,1)</f>
        <v>Mouson IV,</v>
      </c>
      <c r="F1064" s="6" t="str">
        <f t="array" ref="F1064">INDEX('raw data'!A:A,B1064-1,1)</f>
        <v>Palaio Faliro</v>
      </c>
      <c r="G1064" s="6" t="str">
        <f t="array" ref="G1064">INDEX('raw data'!A:A,B1064+6,1)</f>
        <v>120 m²</v>
      </c>
      <c r="H1064" s="25">
        <f ca="1">IFERROR(__xludf.DUMMYFUNCTION("split(G1072,"" "")"),120)</f>
        <v>120</v>
      </c>
      <c r="I1064" s="6" t="str">
        <f ca="1">IFERROR(__xludf.DUMMYFUNCTION("""COMPUTED_VALUE"""),"m²")</f>
        <v>m²</v>
      </c>
      <c r="J1064" s="6">
        <f t="array" ref="J1064">INDEX('raw data'!A:A,B1064+4,1)</f>
        <v>2</v>
      </c>
      <c r="K1064" s="25">
        <f t="array" ref="K1064">INDEX('raw data'!A:A,B1064+2,1)</f>
        <v>3</v>
      </c>
      <c r="L1064" s="6" t="str">
        <f t="array" ref="L1064">INDEX('raw data'!A:A,B1064-1,1)</f>
        <v>Palaio Faliro</v>
      </c>
      <c r="M1064" s="9">
        <f t="shared" ca="1" si="0"/>
        <v>10.666666666666666</v>
      </c>
      <c r="N1064" s="6" t="str">
        <f t="shared" si="1"/>
        <v>Mouson IV, Palaio Faliro, Athens</v>
      </c>
      <c r="O1064" s="6" t="str">
        <f t="array" ref="O1064">INDEX('raw data'!A:A,B1064+12,1)</f>
        <v>Available 02 Sep 2025</v>
      </c>
      <c r="P1064" s="17">
        <v>45902</v>
      </c>
      <c r="Q1064">
        <f>_xlfn.XLOOKUP(A1064, locations!A:A, locations!F:F, "NULL")</f>
        <v>37.922372799999998</v>
      </c>
      <c r="R1064">
        <f>_xlfn.XLOOKUP(A1064, locations!A:A, locations!G:G, "Not found")</f>
        <v>23.6977677</v>
      </c>
    </row>
    <row r="1065" spans="1:18" ht="13">
      <c r="A1065" s="11" t="s">
        <v>2526</v>
      </c>
      <c r="B1065" s="11">
        <f>MATCH(A1065,'raw data'!A:A,0)</f>
        <v>19715</v>
      </c>
      <c r="C1065" s="21">
        <f t="array" ref="C1065">INDEX('raw data'!A:A,B1065+8,1)</f>
        <v>1370</v>
      </c>
      <c r="D1065" s="7" t="str">
        <f t="array" ref="D1065">INDEX('raw data'!A:A,B1065+11,1)</f>
        <v>excl. utilities</v>
      </c>
      <c r="E1065" s="7" t="str">
        <f t="array" ref="E1065">INDEX('raw data'!A:A,B1065-2,1)</f>
        <v>Marasli,</v>
      </c>
      <c r="F1065" s="6" t="str">
        <f t="array" ref="F1065">INDEX('raw data'!A:A,B1065-1,1)</f>
        <v>Kolonaki</v>
      </c>
      <c r="G1065" s="6" t="str">
        <f t="array" ref="G1065">INDEX('raw data'!A:A,B1065+6,1)</f>
        <v>70 m²</v>
      </c>
      <c r="H1065" s="25">
        <f ca="1">IFERROR(__xludf.DUMMYFUNCTION("split(G1073,"" "")"),70)</f>
        <v>70</v>
      </c>
      <c r="I1065" s="6" t="str">
        <f ca="1">IFERROR(__xludf.DUMMYFUNCTION("""COMPUTED_VALUE"""),"m²")</f>
        <v>m²</v>
      </c>
      <c r="J1065" s="6">
        <f t="array" ref="J1065">INDEX('raw data'!A:A,B1065+4,1)</f>
        <v>1</v>
      </c>
      <c r="K1065" s="25">
        <f t="array" ref="K1065">INDEX('raw data'!A:A,B1065+2,1)</f>
        <v>2</v>
      </c>
      <c r="L1065" s="6" t="str">
        <f t="array" ref="L1065">INDEX('raw data'!A:A,B1065-1,1)</f>
        <v>Kolonaki</v>
      </c>
      <c r="M1065" s="9">
        <f t="shared" ca="1" si="0"/>
        <v>19.571428571428573</v>
      </c>
      <c r="N1065" s="6" t="str">
        <f t="shared" si="1"/>
        <v>Marasli, Kolonaki, Athens</v>
      </c>
      <c r="O1065" s="6" t="str">
        <f t="array" ref="O1065">INDEX('raw data'!A:A,B1065+12,1)</f>
        <v>Available 02 Sep 2025</v>
      </c>
      <c r="P1065" s="17">
        <v>45902</v>
      </c>
      <c r="Q1065">
        <f>_xlfn.XLOOKUP(A1065, locations!A:A, locations!F:F, "NULL")</f>
        <v>37.978876700000001</v>
      </c>
      <c r="R1065">
        <f>_xlfn.XLOOKUP(A1065, locations!A:A, locations!G:G, "Not found")</f>
        <v>23.746075999999999</v>
      </c>
    </row>
    <row r="1066" spans="1:18" ht="13">
      <c r="A1066" s="11" t="s">
        <v>4060</v>
      </c>
      <c r="B1066" s="11">
        <f>MATCH(A1066,'raw data'!A:A,0)</f>
        <v>19732</v>
      </c>
      <c r="C1066" s="21">
        <f t="array" ref="C1066">INDEX('raw data'!A:A,B1066+8,1)</f>
        <v>1490</v>
      </c>
      <c r="D1066" s="7" t="str">
        <f t="array" ref="D1066">INDEX('raw data'!A:A,B1066+11,1)</f>
        <v>excl. utilities</v>
      </c>
      <c r="E1066" s="7" t="str">
        <f t="array" ref="E1066">INDEX('raw data'!A:A,B1066-2,1)</f>
        <v>Athanasiou Diakou X,</v>
      </c>
      <c r="F1066" s="6" t="str">
        <f t="array" ref="F1066">INDEX('raw data'!A:A,B1066-1,1)</f>
        <v>Vrilissia</v>
      </c>
      <c r="G1066" s="6" t="str">
        <f t="array" ref="G1066">INDEX('raw data'!A:A,B1066+6,1)</f>
        <v>110 m²</v>
      </c>
      <c r="H1066" s="25">
        <f ca="1">IFERROR(__xludf.DUMMYFUNCTION("split(G1074,"" "")"),110)</f>
        <v>110</v>
      </c>
      <c r="I1066" s="6" t="str">
        <f ca="1">IFERROR(__xludf.DUMMYFUNCTION("""COMPUTED_VALUE"""),"m²")</f>
        <v>m²</v>
      </c>
      <c r="J1066" s="6" t="str">
        <f t="array" ref="J1066">INDEX('raw data'!A:A,B1066+4,1)</f>
        <v>1, 1 WC</v>
      </c>
      <c r="K1066" s="25">
        <f t="array" ref="K1066">INDEX('raw data'!A:A,B1066+2,1)</f>
        <v>3</v>
      </c>
      <c r="L1066" s="6" t="str">
        <f t="array" ref="L1066">INDEX('raw data'!A:A,B1066-1,1)</f>
        <v>Vrilissia</v>
      </c>
      <c r="M1066" s="9">
        <f t="shared" ca="1" si="0"/>
        <v>13.545454545454545</v>
      </c>
      <c r="N1066" s="6" t="str">
        <f t="shared" si="1"/>
        <v>Athanasiou Diakou X, Vrilissia, Athens</v>
      </c>
      <c r="O1066" s="6" t="str">
        <f t="array" ref="O1066">INDEX('raw data'!A:A,B1066+12,1)</f>
        <v>Available 02 Sep 2025</v>
      </c>
      <c r="P1066" s="17">
        <v>45902</v>
      </c>
      <c r="Q1066">
        <f>_xlfn.XLOOKUP(A1066, locations!A:A, locations!F:F, "NULL")</f>
        <v>38.045569100000002</v>
      </c>
      <c r="R1066">
        <f>_xlfn.XLOOKUP(A1066, locations!A:A, locations!G:G, "Not found")</f>
        <v>23.847531400000001</v>
      </c>
    </row>
    <row r="1067" spans="1:18" ht="13">
      <c r="A1067" s="11" t="s">
        <v>4063</v>
      </c>
      <c r="B1067" s="11">
        <f>MATCH(A1067,'raw data'!A:A,0)</f>
        <v>19749</v>
      </c>
      <c r="C1067" s="21">
        <f t="array" ref="C1067">INDEX('raw data'!A:A,B1067+8,1)</f>
        <v>1850</v>
      </c>
      <c r="D1067" s="7" t="str">
        <f t="array" ref="D1067">INDEX('raw data'!A:A,B1067+11,1)</f>
        <v>excl. utilities</v>
      </c>
      <c r="E1067" s="7" t="str">
        <f t="array" ref="E1067">INDEX('raw data'!A:A,B1067-2,1)</f>
        <v>Eresou I,</v>
      </c>
      <c r="F1067" s="6" t="str">
        <f t="array" ref="F1067">INDEX('raw data'!A:A,B1067-1,1)</f>
        <v>Marousi</v>
      </c>
      <c r="G1067" s="6" t="str">
        <f t="array" ref="G1067">INDEX('raw data'!A:A,B1067+6,1)</f>
        <v>125 m²</v>
      </c>
      <c r="H1067" s="25">
        <f ca="1">IFERROR(__xludf.DUMMYFUNCTION("split(G1075,"" "")"),125)</f>
        <v>125</v>
      </c>
      <c r="I1067" s="6" t="str">
        <f ca="1">IFERROR(__xludf.DUMMYFUNCTION("""COMPUTED_VALUE"""),"m²")</f>
        <v>m²</v>
      </c>
      <c r="J1067" s="6" t="str">
        <f t="array" ref="J1067">INDEX('raw data'!A:A,B1067+4,1)</f>
        <v>1, 1 WC</v>
      </c>
      <c r="K1067" s="25">
        <f t="array" ref="K1067">INDEX('raw data'!A:A,B1067+2,1)</f>
        <v>3</v>
      </c>
      <c r="L1067" s="6" t="str">
        <f t="array" ref="L1067">INDEX('raw data'!A:A,B1067-1,1)</f>
        <v>Marousi</v>
      </c>
      <c r="M1067" s="9">
        <f t="shared" ca="1" si="0"/>
        <v>14.8</v>
      </c>
      <c r="N1067" s="6" t="str">
        <f t="shared" si="1"/>
        <v>Eresou I, Marousi, Athens</v>
      </c>
      <c r="O1067" s="6" t="str">
        <f t="array" ref="O1067">INDEX('raw data'!A:A,B1067+12,1)</f>
        <v>Available 02 Sep 2025</v>
      </c>
      <c r="P1067" s="17">
        <v>45902</v>
      </c>
      <c r="Q1067">
        <f>_xlfn.XLOOKUP(A1067, locations!A:A, locations!F:F, "NULL")</f>
        <v>37.985875900000003</v>
      </c>
      <c r="R1067">
        <f>_xlfn.XLOOKUP(A1067, locations!A:A, locations!G:G, "Not found")</f>
        <v>23.737519200000001</v>
      </c>
    </row>
    <row r="1068" spans="1:18" ht="13">
      <c r="A1068" s="11" t="s">
        <v>4642</v>
      </c>
      <c r="B1068" s="11">
        <f>MATCH(A1068,'raw data'!A:A,0)</f>
        <v>19783</v>
      </c>
      <c r="C1068" s="21">
        <f t="array" ref="C1068">INDEX('raw data'!A:A,B1068+8,1)</f>
        <v>1860</v>
      </c>
      <c r="D1068" s="7" t="str">
        <f t="array" ref="D1068">INDEX('raw data'!A:A,B1068+11,1)</f>
        <v>excl. utilities</v>
      </c>
      <c r="E1068" s="7" t="str">
        <f t="array" ref="E1068">INDEX('raw data'!A:A,B1068-2,1)</f>
        <v>Plateon,</v>
      </c>
      <c r="F1068" s="6" t="str">
        <f t="array" ref="F1068">INDEX('raw data'!A:A,B1068-1,1)</f>
        <v>Vrilissia</v>
      </c>
      <c r="G1068" s="6" t="str">
        <f t="array" ref="G1068">INDEX('raw data'!A:A,B1068+6,1)</f>
        <v>140 m²</v>
      </c>
      <c r="H1068" s="25">
        <f ca="1">IFERROR(__xludf.DUMMYFUNCTION("split(G1076,"" "")"),140)</f>
        <v>140</v>
      </c>
      <c r="I1068" s="6" t="str">
        <f ca="1">IFERROR(__xludf.DUMMYFUNCTION("""COMPUTED_VALUE"""),"m²")</f>
        <v>m²</v>
      </c>
      <c r="J1068" s="6" t="str">
        <f t="array" ref="J1068">INDEX('raw data'!A:A,B1068+4,1)</f>
        <v>1, 1 WC</v>
      </c>
      <c r="K1068" s="25">
        <f t="array" ref="K1068">INDEX('raw data'!A:A,B1068+2,1)</f>
        <v>4</v>
      </c>
      <c r="L1068" s="6" t="str">
        <f t="array" ref="L1068">INDEX('raw data'!A:A,B1068-1,1)</f>
        <v>Vrilissia</v>
      </c>
      <c r="M1068" s="9">
        <f t="shared" ca="1" si="0"/>
        <v>13.285714285714286</v>
      </c>
      <c r="N1068" s="6" t="str">
        <f t="shared" si="1"/>
        <v>Plateon, Vrilissia, Athens</v>
      </c>
      <c r="O1068" s="6" t="str">
        <f t="array" ref="O1068">INDEX('raw data'!A:A,B1068+12,1)</f>
        <v>Available 02 Sep 2025</v>
      </c>
      <c r="P1068" s="17">
        <v>45902</v>
      </c>
      <c r="Q1068">
        <f>_xlfn.XLOOKUP(A1068, locations!A:A, locations!F:F, "NULL")</f>
        <v>38.033954700000002</v>
      </c>
      <c r="R1068">
        <f>_xlfn.XLOOKUP(A1068, locations!A:A, locations!G:G, "Not found")</f>
        <v>23.8330552</v>
      </c>
    </row>
    <row r="1069" spans="1:18" ht="13">
      <c r="A1069" s="11" t="s">
        <v>4066</v>
      </c>
      <c r="B1069" s="11">
        <f>MATCH(A1069,'raw data'!A:A,0)</f>
        <v>19766</v>
      </c>
      <c r="C1069" s="21">
        <f t="array" ref="C1069">INDEX('raw data'!A:A,B1069+8,1)</f>
        <v>2030</v>
      </c>
      <c r="D1069" s="7" t="str">
        <f t="array" ref="D1069">INDEX('raw data'!A:A,B1069+11,1)</f>
        <v>excl. utilities</v>
      </c>
      <c r="E1069" s="7" t="str">
        <f t="array" ref="E1069">INDEX('raw data'!A:A,B1069-2,1)</f>
        <v>Nearchou I,</v>
      </c>
      <c r="F1069" s="6" t="str">
        <f t="array" ref="F1069">INDEX('raw data'!A:A,B1069-1,1)</f>
        <v>Politeia</v>
      </c>
      <c r="G1069" s="6" t="str">
        <f t="array" ref="G1069">INDEX('raw data'!A:A,B1069+6,1)</f>
        <v>145 m²</v>
      </c>
      <c r="H1069" s="25">
        <f ca="1">IFERROR(__xludf.DUMMYFUNCTION("split(G1077,"" "")"),145)</f>
        <v>145</v>
      </c>
      <c r="I1069" s="6" t="str">
        <f ca="1">IFERROR(__xludf.DUMMYFUNCTION("""COMPUTED_VALUE"""),"m²")</f>
        <v>m²</v>
      </c>
      <c r="J1069" s="6" t="str">
        <f t="array" ref="J1069">INDEX('raw data'!A:A,B1069+4,1)</f>
        <v>1, 1 WC</v>
      </c>
      <c r="K1069" s="25">
        <f t="array" ref="K1069">INDEX('raw data'!A:A,B1069+2,1)</f>
        <v>3</v>
      </c>
      <c r="L1069" s="6" t="str">
        <f t="array" ref="L1069">INDEX('raw data'!A:A,B1069-1,1)</f>
        <v>Politeia</v>
      </c>
      <c r="M1069" s="9">
        <f t="shared" ca="1" si="0"/>
        <v>14</v>
      </c>
      <c r="N1069" s="6" t="str">
        <f t="shared" si="1"/>
        <v>Nearchou I, Politeia, Athens</v>
      </c>
      <c r="O1069" s="6" t="str">
        <f t="array" ref="O1069">INDEX('raw data'!A:A,B1069+12,1)</f>
        <v>Available 02 Sep 2025</v>
      </c>
      <c r="P1069" s="17">
        <v>45902</v>
      </c>
      <c r="Q1069">
        <f>_xlfn.XLOOKUP(A1069, locations!A:A, locations!F:F, "NULL")</f>
        <v>37.960877500000002</v>
      </c>
      <c r="R1069">
        <f>_xlfn.XLOOKUP(A1069, locations!A:A, locations!G:G, "Not found")</f>
        <v>23.745302200000001</v>
      </c>
    </row>
    <row r="1070" spans="1:18" ht="13">
      <c r="A1070" s="11" t="s">
        <v>2529</v>
      </c>
      <c r="B1070" s="11">
        <f>MATCH(A1070,'raw data'!A:A,0)</f>
        <v>23001</v>
      </c>
      <c r="C1070" s="21">
        <f t="array" ref="C1070">INDEX('raw data'!A:A,B1070+8,1)</f>
        <v>1340</v>
      </c>
      <c r="D1070" s="7" t="str">
        <f t="array" ref="D1070">INDEX('raw data'!A:A,B1070+11,1)</f>
        <v>excl. utilities</v>
      </c>
      <c r="E1070" s="7" t="str">
        <f t="array" ref="E1070">INDEX('raw data'!A:A,B1070-2,1)</f>
        <v>Andromedas III,</v>
      </c>
      <c r="F1070" s="6" t="str">
        <f t="array" ref="F1070">INDEX('raw data'!A:A,B1070-1,1)</f>
        <v>Marousi</v>
      </c>
      <c r="G1070" s="6" t="str">
        <f t="array" ref="G1070">INDEX('raw data'!A:A,B1070+6,1)</f>
        <v>78 m²</v>
      </c>
      <c r="H1070" s="25">
        <f ca="1">IFERROR(__xludf.DUMMYFUNCTION("split(G1078,"" "")"),78)</f>
        <v>78</v>
      </c>
      <c r="I1070" s="6" t="str">
        <f ca="1">IFERROR(__xludf.DUMMYFUNCTION("""COMPUTED_VALUE"""),"m²")</f>
        <v>m²</v>
      </c>
      <c r="J1070" s="6">
        <f t="array" ref="J1070">INDEX('raw data'!A:A,B1070+4,1)</f>
        <v>1</v>
      </c>
      <c r="K1070" s="25">
        <f t="array" ref="K1070">INDEX('raw data'!A:A,B1070+2,1)</f>
        <v>2</v>
      </c>
      <c r="L1070" s="6" t="str">
        <f t="array" ref="L1070">INDEX('raw data'!A:A,B1070-1,1)</f>
        <v>Marousi</v>
      </c>
      <c r="M1070" s="9">
        <f t="shared" ca="1" si="0"/>
        <v>17.179487179487179</v>
      </c>
      <c r="N1070" s="6" t="str">
        <f t="shared" si="1"/>
        <v>Andromedas III, Marousi, Athens</v>
      </c>
      <c r="O1070" s="6" t="str">
        <f t="array" ref="O1070">INDEX('raw data'!A:A,B1070+12,1)</f>
        <v>Available 02 Oct 2026</v>
      </c>
      <c r="P1070" s="17">
        <v>46297</v>
      </c>
      <c r="Q1070">
        <f>_xlfn.XLOOKUP(A1070, locations!A:A, locations!F:F, "NULL")</f>
        <v>38.046310099999999</v>
      </c>
      <c r="R1070">
        <f>_xlfn.XLOOKUP(A1070, locations!A:A, locations!G:G, "Not found")</f>
        <v>23.8074163</v>
      </c>
    </row>
    <row r="1071" spans="1:18" ht="13">
      <c r="A1071" s="11" t="s">
        <v>2532</v>
      </c>
      <c r="B1071" s="11">
        <f>MATCH(A1071,'raw data'!A:A,0)</f>
        <v>23018</v>
      </c>
      <c r="C1071" s="21">
        <f t="array" ref="C1071">INDEX('raw data'!A:A,B1071+8,1)</f>
        <v>1410</v>
      </c>
      <c r="D1071" s="7" t="str">
        <f t="array" ref="D1071">INDEX('raw data'!A:A,B1071+11,1)</f>
        <v>excl. utilities</v>
      </c>
      <c r="E1071" s="7" t="str">
        <f t="array" ref="E1071">INDEX('raw data'!A:A,B1071-2,1)</f>
        <v>Paparrigopoulou,</v>
      </c>
      <c r="F1071" s="6" t="str">
        <f t="array" ref="F1071">INDEX('raw data'!A:A,B1071-1,1)</f>
        <v>Chalandri</v>
      </c>
      <c r="G1071" s="6" t="str">
        <f t="array" ref="G1071">INDEX('raw data'!A:A,B1071+6,1)</f>
        <v>95 m²</v>
      </c>
      <c r="H1071" s="25">
        <f ca="1">IFERROR(__xludf.DUMMYFUNCTION("split(G1079,"" "")"),95)</f>
        <v>95</v>
      </c>
      <c r="I1071" s="6" t="str">
        <f ca="1">IFERROR(__xludf.DUMMYFUNCTION("""COMPUTED_VALUE"""),"m²")</f>
        <v>m²</v>
      </c>
      <c r="J1071" s="6" t="str">
        <f t="array" ref="J1071">INDEX('raw data'!A:A,B1071+4,1)</f>
        <v>1, 1 WC</v>
      </c>
      <c r="K1071" s="25">
        <f t="array" ref="K1071">INDEX('raw data'!A:A,B1071+2,1)</f>
        <v>2</v>
      </c>
      <c r="L1071" s="6" t="str">
        <f t="array" ref="L1071">INDEX('raw data'!A:A,B1071-1,1)</f>
        <v>Chalandri</v>
      </c>
      <c r="M1071" s="9">
        <f t="shared" ca="1" si="0"/>
        <v>14.842105263157896</v>
      </c>
      <c r="N1071" s="6" t="str">
        <f t="shared" si="1"/>
        <v>Paparrigopoulou, Chalandri, Athens</v>
      </c>
      <c r="O1071" s="6" t="str">
        <f t="array" ref="O1071">INDEX('raw data'!A:A,B1071+12,1)</f>
        <v>Available 02 Oct 2026</v>
      </c>
      <c r="P1071" s="17">
        <v>46297</v>
      </c>
      <c r="Q1071">
        <f>_xlfn.XLOOKUP(A1071, locations!A:A, locations!F:F, "NULL")</f>
        <v>38.021867299999997</v>
      </c>
      <c r="R1071">
        <f>_xlfn.XLOOKUP(A1071, locations!A:A, locations!G:G, "Not found")</f>
        <v>23.795621100000002</v>
      </c>
    </row>
    <row r="1072" spans="1:18" ht="13">
      <c r="A1072" s="11" t="s">
        <v>700</v>
      </c>
      <c r="B1072" s="11">
        <f>MATCH(A1072,'raw data'!A:A,0)</f>
        <v>20341</v>
      </c>
      <c r="C1072" s="21">
        <f t="array" ref="C1072">INDEX('raw data'!A:A,B1072+8,1)</f>
        <v>1000</v>
      </c>
      <c r="D1072" s="7" t="str">
        <f t="array" ref="D1072">INDEX('raw data'!A:A,B1072+11,1)</f>
        <v>excl. utilities</v>
      </c>
      <c r="E1072" s="7" t="str">
        <f t="array" ref="E1072">INDEX('raw data'!A:A,B1072-2,1)</f>
        <v>Proteos I,</v>
      </c>
      <c r="F1072" s="6" t="str">
        <f t="array" ref="F1072">INDEX('raw data'!A:A,B1072-1,1)</f>
        <v>Palaio Faliro</v>
      </c>
      <c r="G1072" s="6" t="str">
        <f t="array" ref="G1072">INDEX('raw data'!A:A,B1072+6,1)</f>
        <v>60 m²</v>
      </c>
      <c r="H1072" s="25">
        <f ca="1">IFERROR(__xludf.DUMMYFUNCTION("split(G1080,"" "")"),60)</f>
        <v>60</v>
      </c>
      <c r="I1072" s="6" t="str">
        <f ca="1">IFERROR(__xludf.DUMMYFUNCTION("""COMPUTED_VALUE"""),"m²")</f>
        <v>m²</v>
      </c>
      <c r="J1072" s="6">
        <f t="array" ref="J1072">INDEX('raw data'!A:A,B1072+4,1)</f>
        <v>1</v>
      </c>
      <c r="K1072" s="25">
        <f t="array" ref="K1072">INDEX('raw data'!A:A,B1072+2,1)</f>
        <v>1</v>
      </c>
      <c r="L1072" s="6" t="str">
        <f t="array" ref="L1072">INDEX('raw data'!A:A,B1072-1,1)</f>
        <v>Palaio Faliro</v>
      </c>
      <c r="M1072" s="9">
        <f t="shared" ca="1" si="0"/>
        <v>16.666666666666668</v>
      </c>
      <c r="N1072" s="6" t="str">
        <f t="shared" si="1"/>
        <v>Proteos I, Palaio Faliro, Athens</v>
      </c>
      <c r="O1072" s="6" t="str">
        <f t="array" ref="O1072">INDEX('raw data'!A:A,B1072+12,1)</f>
        <v>Available 02 Oct 2025</v>
      </c>
      <c r="P1072" s="17">
        <v>45932</v>
      </c>
      <c r="Q1072">
        <f>_xlfn.XLOOKUP(A1072, locations!A:A, locations!F:F, "NULL")</f>
        <v>37.928368499999998</v>
      </c>
      <c r="R1072">
        <f>_xlfn.XLOOKUP(A1072, locations!A:A, locations!G:G, "Not found")</f>
        <v>23.695215399999999</v>
      </c>
    </row>
    <row r="1073" spans="1:18" ht="13">
      <c r="A1073" s="11" t="s">
        <v>2535</v>
      </c>
      <c r="B1073" s="11">
        <f>MATCH(A1073,'raw data'!A:A,0)</f>
        <v>20358</v>
      </c>
      <c r="C1073" s="21">
        <f t="array" ref="C1073">INDEX('raw data'!A:A,B1073+8,1)</f>
        <v>1090</v>
      </c>
      <c r="D1073" s="7" t="str">
        <f t="array" ref="D1073">INDEX('raw data'!A:A,B1073+11,1)</f>
        <v>excl. utilities</v>
      </c>
      <c r="E1073" s="7" t="str">
        <f t="array" ref="E1073">INDEX('raw data'!A:A,B1073-2,1)</f>
        <v>Lamprou Katsoni III,</v>
      </c>
      <c r="F1073" s="6" t="str">
        <f t="array" ref="F1073">INDEX('raw data'!A:A,B1073-1,1)</f>
        <v>Lycabettus</v>
      </c>
      <c r="G1073" s="6" t="str">
        <f t="array" ref="G1073">INDEX('raw data'!A:A,B1073+6,1)</f>
        <v>90 m²</v>
      </c>
      <c r="H1073" s="25">
        <f ca="1">IFERROR(__xludf.DUMMYFUNCTION("split(G1081,"" "")"),90)</f>
        <v>90</v>
      </c>
      <c r="I1073" s="6" t="str">
        <f ca="1">IFERROR(__xludf.DUMMYFUNCTION("""COMPUTED_VALUE"""),"m²")</f>
        <v>m²</v>
      </c>
      <c r="J1073" s="6">
        <f t="array" ref="J1073">INDEX('raw data'!A:A,B1073+4,1)</f>
        <v>2</v>
      </c>
      <c r="K1073" s="25">
        <f t="array" ref="K1073">INDEX('raw data'!A:A,B1073+2,1)</f>
        <v>2</v>
      </c>
      <c r="L1073" s="6" t="str">
        <f t="array" ref="L1073">INDEX('raw data'!A:A,B1073-1,1)</f>
        <v>Lycabettus</v>
      </c>
      <c r="M1073" s="9">
        <f t="shared" ca="1" si="0"/>
        <v>12.111111111111111</v>
      </c>
      <c r="N1073" s="6" t="str">
        <f t="shared" si="1"/>
        <v>Lamprou Katsoni III, Lycabettus, Athens</v>
      </c>
      <c r="O1073" s="6" t="str">
        <f t="array" ref="O1073">INDEX('raw data'!A:A,B1073+12,1)</f>
        <v>Available 02 Oct 2025</v>
      </c>
      <c r="P1073" s="17">
        <v>45932</v>
      </c>
      <c r="Q1073">
        <f>_xlfn.XLOOKUP(A1073, locations!A:A, locations!F:F, "NULL")</f>
        <v>37.988105699999998</v>
      </c>
      <c r="R1073">
        <f>_xlfn.XLOOKUP(A1073, locations!A:A, locations!G:G, "Not found")</f>
        <v>23.7493886</v>
      </c>
    </row>
    <row r="1074" spans="1:18" ht="13">
      <c r="A1074" s="11" t="s">
        <v>2538</v>
      </c>
      <c r="B1074" s="11">
        <f>MATCH(A1074,'raw data'!A:A,0)</f>
        <v>20375</v>
      </c>
      <c r="C1074" s="21">
        <f t="array" ref="C1074">INDEX('raw data'!A:A,B1074+8,1)</f>
        <v>1090</v>
      </c>
      <c r="D1074" s="7" t="str">
        <f t="array" ref="D1074">INDEX('raw data'!A:A,B1074+11,1)</f>
        <v>excl. utilities</v>
      </c>
      <c r="E1074" s="7" t="str">
        <f t="array" ref="E1074">INDEX('raw data'!A:A,B1074-2,1)</f>
        <v>Efranoros IV,</v>
      </c>
      <c r="F1074" s="6" t="str">
        <f t="array" ref="F1074">INDEX('raw data'!A:A,B1074-1,1)</f>
        <v>Pangrati</v>
      </c>
      <c r="G1074" s="6" t="str">
        <f t="array" ref="G1074">INDEX('raw data'!A:A,B1074+6,1)</f>
        <v>75 m²</v>
      </c>
      <c r="H1074" s="25">
        <f ca="1">IFERROR(__xludf.DUMMYFUNCTION("split(G1082,"" "")"),75)</f>
        <v>75</v>
      </c>
      <c r="I1074" s="6" t="str">
        <f ca="1">IFERROR(__xludf.DUMMYFUNCTION("""COMPUTED_VALUE"""),"m²")</f>
        <v>m²</v>
      </c>
      <c r="J1074" s="6">
        <f t="array" ref="J1074">INDEX('raw data'!A:A,B1074+4,1)</f>
        <v>1</v>
      </c>
      <c r="K1074" s="25">
        <f t="array" ref="K1074">INDEX('raw data'!A:A,B1074+2,1)</f>
        <v>2</v>
      </c>
      <c r="L1074" s="6" t="str">
        <f t="array" ref="L1074">INDEX('raw data'!A:A,B1074-1,1)</f>
        <v>Pangrati</v>
      </c>
      <c r="M1074" s="9">
        <f t="shared" ca="1" si="0"/>
        <v>14.533333333333333</v>
      </c>
      <c r="N1074" s="6" t="str">
        <f t="shared" si="1"/>
        <v>Efranoros IV, Pangrati, Athens</v>
      </c>
      <c r="O1074" s="6" t="str">
        <f t="array" ref="O1074">INDEX('raw data'!A:A,B1074+12,1)</f>
        <v>Available 02 Oct 2025</v>
      </c>
      <c r="P1074" s="17">
        <v>45932</v>
      </c>
      <c r="Q1074">
        <f>_xlfn.XLOOKUP(A1074, locations!A:A, locations!F:F, "NULL")</f>
        <v>37.967759699999903</v>
      </c>
      <c r="R1074">
        <f>_xlfn.XLOOKUP(A1074, locations!A:A, locations!G:G, "Not found")</f>
        <v>23.746974099999999</v>
      </c>
    </row>
    <row r="1075" spans="1:18" ht="13">
      <c r="A1075" s="11" t="s">
        <v>4069</v>
      </c>
      <c r="B1075" s="11">
        <f>MATCH(A1075,'raw data'!A:A,0)</f>
        <v>20409</v>
      </c>
      <c r="C1075" s="21">
        <f t="array" ref="C1075">INDEX('raw data'!A:A,B1075+8,1)</f>
        <v>1320</v>
      </c>
      <c r="D1075" s="7" t="str">
        <f t="array" ref="D1075">INDEX('raw data'!A:A,B1075+11,1)</f>
        <v>excl. utilities</v>
      </c>
      <c r="E1075" s="7" t="str">
        <f t="array" ref="E1075">INDEX('raw data'!A:A,B1075-2,1)</f>
        <v>Marathonodromou VII,</v>
      </c>
      <c r="F1075" s="6" t="str">
        <f t="array" ref="F1075">INDEX('raw data'!A:A,B1075-1,1)</f>
        <v>Marousi</v>
      </c>
      <c r="G1075" s="6" t="str">
        <f t="array" ref="G1075">INDEX('raw data'!A:A,B1075+6,1)</f>
        <v>130 m²</v>
      </c>
      <c r="H1075" s="25">
        <f ca="1">IFERROR(__xludf.DUMMYFUNCTION("split(G1083,"" "")"),130)</f>
        <v>130</v>
      </c>
      <c r="I1075" s="6" t="str">
        <f ca="1">IFERROR(__xludf.DUMMYFUNCTION("""COMPUTED_VALUE"""),"m²")</f>
        <v>m²</v>
      </c>
      <c r="J1075" s="6" t="str">
        <f t="array" ref="J1075">INDEX('raw data'!A:A,B1075+4,1)</f>
        <v>1, 1 WC</v>
      </c>
      <c r="K1075" s="25">
        <f t="array" ref="K1075">INDEX('raw data'!A:A,B1075+2,1)</f>
        <v>3</v>
      </c>
      <c r="L1075" s="6" t="str">
        <f t="array" ref="L1075">INDEX('raw data'!A:A,B1075-1,1)</f>
        <v>Marousi</v>
      </c>
      <c r="M1075" s="9">
        <f t="shared" ca="1" si="0"/>
        <v>10.153846153846153</v>
      </c>
      <c r="N1075" s="6" t="str">
        <f t="shared" si="1"/>
        <v>Marathonodromou VII, Marousi, Athens</v>
      </c>
      <c r="O1075" s="6" t="str">
        <f t="array" ref="O1075">INDEX('raw data'!A:A,B1075+12,1)</f>
        <v>Available 02 Oct 2025</v>
      </c>
      <c r="P1075" s="17">
        <v>45932</v>
      </c>
      <c r="Q1075">
        <f>_xlfn.XLOOKUP(A1075, locations!A:A, locations!F:F, "NULL")</f>
        <v>38.049252899999999</v>
      </c>
      <c r="R1075">
        <f>_xlfn.XLOOKUP(A1075, locations!A:A, locations!G:G, "Not found")</f>
        <v>23.8091808</v>
      </c>
    </row>
    <row r="1076" spans="1:18" ht="13">
      <c r="A1076" s="11" t="s">
        <v>2541</v>
      </c>
      <c r="B1076" s="11">
        <f>MATCH(A1076,'raw data'!A:A,0)</f>
        <v>20392</v>
      </c>
      <c r="C1076" s="21">
        <f t="array" ref="C1076">INDEX('raw data'!A:A,B1076+8,1)</f>
        <v>1330</v>
      </c>
      <c r="D1076" s="7" t="str">
        <f t="array" ref="D1076">INDEX('raw data'!A:A,B1076+11,1)</f>
        <v>excl. utilities</v>
      </c>
      <c r="E1076" s="7" t="str">
        <f t="array" ref="E1076">INDEX('raw data'!A:A,B1076-2,1)</f>
        <v>Prigkiponnison,</v>
      </c>
      <c r="F1076" s="6" t="str">
        <f t="array" ref="F1076">INDEX('raw data'!A:A,B1076-1,1)</f>
        <v>Marousi</v>
      </c>
      <c r="G1076" s="6" t="str">
        <f t="array" ref="G1076">INDEX('raw data'!A:A,B1076+6,1)</f>
        <v>95 m²</v>
      </c>
      <c r="H1076" s="25">
        <f ca="1">IFERROR(__xludf.DUMMYFUNCTION("split(G1084,"" "")"),95)</f>
        <v>95</v>
      </c>
      <c r="I1076" s="6" t="str">
        <f ca="1">IFERROR(__xludf.DUMMYFUNCTION("""COMPUTED_VALUE"""),"m²")</f>
        <v>m²</v>
      </c>
      <c r="J1076" s="6">
        <f t="array" ref="J1076">INDEX('raw data'!A:A,B1076+4,1)</f>
        <v>1</v>
      </c>
      <c r="K1076" s="25">
        <f t="array" ref="K1076">INDEX('raw data'!A:A,B1076+2,1)</f>
        <v>2</v>
      </c>
      <c r="L1076" s="6" t="str">
        <f t="array" ref="L1076">INDEX('raw data'!A:A,B1076-1,1)</f>
        <v>Marousi</v>
      </c>
      <c r="M1076" s="9">
        <f t="shared" ca="1" si="0"/>
        <v>14</v>
      </c>
      <c r="N1076" s="6" t="str">
        <f t="shared" si="1"/>
        <v>Prigkiponnison, Marousi, Athens</v>
      </c>
      <c r="O1076" s="6" t="str">
        <f t="array" ref="O1076">INDEX('raw data'!A:A,B1076+12,1)</f>
        <v>Available 02 Oct 2025</v>
      </c>
      <c r="P1076" s="17">
        <v>45932</v>
      </c>
      <c r="Q1076">
        <f>_xlfn.XLOOKUP(A1076, locations!A:A, locations!F:F, "NULL")</f>
        <v>37.996032399999997</v>
      </c>
      <c r="R1076">
        <f>_xlfn.XLOOKUP(A1076, locations!A:A, locations!G:G, "Not found")</f>
        <v>23.748236800000001</v>
      </c>
    </row>
    <row r="1077" spans="1:18" ht="13">
      <c r="A1077" s="11" t="s">
        <v>2544</v>
      </c>
      <c r="B1077" s="11">
        <f>MATCH(A1077,'raw data'!A:A,0)</f>
        <v>20426</v>
      </c>
      <c r="C1077" s="21">
        <f t="array" ref="C1077">INDEX('raw data'!A:A,B1077+8,1)</f>
        <v>1420</v>
      </c>
      <c r="D1077" s="7" t="str">
        <f t="array" ref="D1077">INDEX('raw data'!A:A,B1077+11,1)</f>
        <v>excl. utilities</v>
      </c>
      <c r="E1077" s="7" t="str">
        <f t="array" ref="E1077">INDEX('raw data'!A:A,B1077-2,1)</f>
        <v>Vriaxidos,</v>
      </c>
      <c r="F1077" s="6" t="str">
        <f t="array" ref="F1077">INDEX('raw data'!A:A,B1077-1,1)</f>
        <v>Pangrati</v>
      </c>
      <c r="G1077" s="6" t="str">
        <f t="array" ref="G1077">INDEX('raw data'!A:A,B1077+6,1)</f>
        <v>100 m²</v>
      </c>
      <c r="H1077" s="25">
        <f ca="1">IFERROR(__xludf.DUMMYFUNCTION("split(G1085,"" "")"),100)</f>
        <v>100</v>
      </c>
      <c r="I1077" s="6" t="str">
        <f ca="1">IFERROR(__xludf.DUMMYFUNCTION("""COMPUTED_VALUE"""),"m²")</f>
        <v>m²</v>
      </c>
      <c r="J1077" s="6" t="str">
        <f t="array" ref="J1077">INDEX('raw data'!A:A,B1077+4,1)</f>
        <v>1, 1 WC</v>
      </c>
      <c r="K1077" s="25">
        <f t="array" ref="K1077">INDEX('raw data'!A:A,B1077+2,1)</f>
        <v>2</v>
      </c>
      <c r="L1077" s="6" t="str">
        <f t="array" ref="L1077">INDEX('raw data'!A:A,B1077-1,1)</f>
        <v>Pangrati</v>
      </c>
      <c r="M1077" s="9">
        <f t="shared" ca="1" si="0"/>
        <v>14.2</v>
      </c>
      <c r="N1077" s="6" t="str">
        <f t="shared" si="1"/>
        <v>Vriaxidos, Pangrati, Athens</v>
      </c>
      <c r="O1077" s="6" t="str">
        <f t="array" ref="O1077">INDEX('raw data'!A:A,B1077+12,1)</f>
        <v>Available 02 Oct 2025</v>
      </c>
      <c r="P1077" s="17">
        <v>45932</v>
      </c>
      <c r="Q1077">
        <f>_xlfn.XLOOKUP(A1077, locations!A:A, locations!F:F, "NULL")</f>
        <v>37.966830000000002</v>
      </c>
      <c r="R1077">
        <f>_xlfn.XLOOKUP(A1077, locations!A:A, locations!G:G, "Not found")</f>
        <v>23.746861299999999</v>
      </c>
    </row>
    <row r="1078" spans="1:18" ht="13">
      <c r="A1078" s="11" t="s">
        <v>2547</v>
      </c>
      <c r="B1078" s="11">
        <f>MATCH(A1078,'raw data'!A:A,0)</f>
        <v>20443</v>
      </c>
      <c r="C1078" s="21">
        <f t="array" ref="C1078">INDEX('raw data'!A:A,B1078+8,1)</f>
        <v>1480</v>
      </c>
      <c r="D1078" s="7" t="str">
        <f t="array" ref="D1078">INDEX('raw data'!A:A,B1078+11,1)</f>
        <v>excl. utilities</v>
      </c>
      <c r="E1078" s="7" t="str">
        <f t="array" ref="E1078">INDEX('raw data'!A:A,B1078-2,1)</f>
        <v>Markou Mpotsari VI,</v>
      </c>
      <c r="F1078" s="6" t="str">
        <f t="array" ref="F1078">INDEX('raw data'!A:A,B1078-1,1)</f>
        <v>Chalandri</v>
      </c>
      <c r="G1078" s="6" t="str">
        <f t="array" ref="G1078">INDEX('raw data'!A:A,B1078+6,1)</f>
        <v>95 m²</v>
      </c>
      <c r="H1078" s="25">
        <f ca="1">IFERROR(__xludf.DUMMYFUNCTION("split(G1086,"" "")"),95)</f>
        <v>95</v>
      </c>
      <c r="I1078" s="6" t="str">
        <f ca="1">IFERROR(__xludf.DUMMYFUNCTION("""COMPUTED_VALUE"""),"m²")</f>
        <v>m²</v>
      </c>
      <c r="J1078" s="6" t="str">
        <f t="array" ref="J1078">INDEX('raw data'!A:A,B1078+4,1)</f>
        <v>1, 1 WC</v>
      </c>
      <c r="K1078" s="25">
        <f t="array" ref="K1078">INDEX('raw data'!A:A,B1078+2,1)</f>
        <v>2</v>
      </c>
      <c r="L1078" s="6" t="str">
        <f t="array" ref="L1078">INDEX('raw data'!A:A,B1078-1,1)</f>
        <v>Chalandri</v>
      </c>
      <c r="M1078" s="9">
        <f t="shared" ca="1" si="0"/>
        <v>15.578947368421053</v>
      </c>
      <c r="N1078" s="6" t="str">
        <f t="shared" si="1"/>
        <v>Markou Mpotsari VI, Chalandri, Athens</v>
      </c>
      <c r="O1078" s="6" t="str">
        <f t="array" ref="O1078">INDEX('raw data'!A:A,B1078+12,1)</f>
        <v>Available 02 Oct 2025</v>
      </c>
      <c r="P1078" s="17">
        <v>45932</v>
      </c>
      <c r="Q1078">
        <f>_xlfn.XLOOKUP(A1078, locations!A:A, locations!F:F, "NULL")</f>
        <v>37.964545100000002</v>
      </c>
      <c r="R1078">
        <f>_xlfn.XLOOKUP(A1078, locations!A:A, locations!G:G, "Not found")</f>
        <v>23.725929699999998</v>
      </c>
    </row>
    <row r="1079" spans="1:18" ht="13">
      <c r="A1079" s="11" t="s">
        <v>2550</v>
      </c>
      <c r="B1079" s="11">
        <f>MATCH(A1079,'raw data'!A:A,0)</f>
        <v>20460</v>
      </c>
      <c r="C1079" s="21">
        <f t="array" ref="C1079">INDEX('raw data'!A:A,B1079+8,1)</f>
        <v>1570</v>
      </c>
      <c r="D1079" s="7" t="str">
        <f t="array" ref="D1079">INDEX('raw data'!A:A,B1079+11,1)</f>
        <v>excl. utilities</v>
      </c>
      <c r="E1079" s="7" t="str">
        <f t="array" ref="E1079">INDEX('raw data'!A:A,B1079-2,1)</f>
        <v>Parnithos III,</v>
      </c>
      <c r="F1079" s="6" t="str">
        <f t="array" ref="F1079">INDEX('raw data'!A:A,B1079-1,1)</f>
        <v>Chalandri</v>
      </c>
      <c r="G1079" s="6" t="str">
        <f t="array" ref="G1079">INDEX('raw data'!A:A,B1079+6,1)</f>
        <v>90 m²</v>
      </c>
      <c r="H1079" s="25">
        <f ca="1">IFERROR(__xludf.DUMMYFUNCTION("split(G1087,"" "")"),90)</f>
        <v>90</v>
      </c>
      <c r="I1079" s="6" t="str">
        <f ca="1">IFERROR(__xludf.DUMMYFUNCTION("""COMPUTED_VALUE"""),"m²")</f>
        <v>m²</v>
      </c>
      <c r="J1079" s="6" t="str">
        <f t="array" ref="J1079">INDEX('raw data'!A:A,B1079+4,1)</f>
        <v>1, 1 WC</v>
      </c>
      <c r="K1079" s="25">
        <f t="array" ref="K1079">INDEX('raw data'!A:A,B1079+2,1)</f>
        <v>2</v>
      </c>
      <c r="L1079" s="6" t="str">
        <f t="array" ref="L1079">INDEX('raw data'!A:A,B1079-1,1)</f>
        <v>Chalandri</v>
      </c>
      <c r="M1079" s="9">
        <f t="shared" ca="1" si="0"/>
        <v>17.444444444444443</v>
      </c>
      <c r="N1079" s="6" t="str">
        <f t="shared" si="1"/>
        <v>Parnithos III, Chalandri, Athens</v>
      </c>
      <c r="O1079" s="6" t="str">
        <f t="array" ref="O1079">INDEX('raw data'!A:A,B1079+12,1)</f>
        <v>Available 02 Oct 2025</v>
      </c>
      <c r="P1079" s="17">
        <v>45932</v>
      </c>
      <c r="Q1079">
        <f>_xlfn.XLOOKUP(A1079, locations!A:A, locations!F:F, "NULL")</f>
        <v>38.031609400000001</v>
      </c>
      <c r="R1079">
        <f>_xlfn.XLOOKUP(A1079, locations!A:A, locations!G:G, "Not found")</f>
        <v>23.817556100000001</v>
      </c>
    </row>
    <row r="1080" spans="1:18" ht="13">
      <c r="A1080" s="11" t="s">
        <v>4645</v>
      </c>
      <c r="B1080" s="11">
        <f>MATCH(A1080,'raw data'!A:A,0)</f>
        <v>20477</v>
      </c>
      <c r="C1080" s="21">
        <f t="array" ref="C1080">INDEX('raw data'!A:A,B1080+8,1)</f>
        <v>1660</v>
      </c>
      <c r="D1080" s="7" t="str">
        <f t="array" ref="D1080">INDEX('raw data'!A:A,B1080+11,1)</f>
        <v>excl. utilities</v>
      </c>
      <c r="E1080" s="7" t="str">
        <f t="array" ref="E1080">INDEX('raw data'!A:A,B1080-2,1)</f>
        <v>P. Mpakogianni,</v>
      </c>
      <c r="F1080" s="6" t="str">
        <f t="array" ref="F1080">INDEX('raw data'!A:A,B1080-1,1)</f>
        <v>Vrilissia</v>
      </c>
      <c r="G1080" s="6" t="str">
        <f t="array" ref="G1080">INDEX('raw data'!A:A,B1080+6,1)</f>
        <v>150 m²</v>
      </c>
      <c r="H1080" s="25">
        <f ca="1">IFERROR(__xludf.DUMMYFUNCTION("split(G1088,"" "")"),150)</f>
        <v>150</v>
      </c>
      <c r="I1080" s="6" t="str">
        <f ca="1">IFERROR(__xludf.DUMMYFUNCTION("""COMPUTED_VALUE"""),"m²")</f>
        <v>m²</v>
      </c>
      <c r="J1080" s="6">
        <f t="array" ref="J1080">INDEX('raw data'!A:A,B1080+4,1)</f>
        <v>2</v>
      </c>
      <c r="K1080" s="25">
        <f t="array" ref="K1080">INDEX('raw data'!A:A,B1080+2,1)</f>
        <v>4</v>
      </c>
      <c r="L1080" s="6" t="str">
        <f t="array" ref="L1080">INDEX('raw data'!A:A,B1080-1,1)</f>
        <v>Vrilissia</v>
      </c>
      <c r="M1080" s="9">
        <f t="shared" ca="1" si="0"/>
        <v>11.066666666666666</v>
      </c>
      <c r="N1080" s="6" t="str">
        <f t="shared" si="1"/>
        <v>P. Mpakogianni, Vrilissia, Athens</v>
      </c>
      <c r="O1080" s="6" t="str">
        <f t="array" ref="O1080">INDEX('raw data'!A:A,B1080+12,1)</f>
        <v>Available 02 Oct 2025</v>
      </c>
      <c r="P1080" s="17">
        <v>45932</v>
      </c>
      <c r="Q1080">
        <f>_xlfn.XLOOKUP(A1080, locations!A:A, locations!F:F, "NULL")</f>
        <v>38.0354794</v>
      </c>
      <c r="R1080">
        <f>_xlfn.XLOOKUP(A1080, locations!A:A, locations!G:G, "Not found")</f>
        <v>23.839827499999998</v>
      </c>
    </row>
    <row r="1081" spans="1:18" ht="13">
      <c r="A1081" s="11" t="s">
        <v>4072</v>
      </c>
      <c r="B1081" s="11">
        <f>MATCH(A1081,'raw data'!A:A,0)</f>
        <v>20494</v>
      </c>
      <c r="C1081" s="21">
        <f t="array" ref="C1081">INDEX('raw data'!A:A,B1081+8,1)</f>
        <v>1860</v>
      </c>
      <c r="D1081" s="7" t="str">
        <f t="array" ref="D1081">INDEX('raw data'!A:A,B1081+11,1)</f>
        <v>excl. utilities</v>
      </c>
      <c r="E1081" s="7" t="str">
        <f t="array" ref="E1081">INDEX('raw data'!A:A,B1081-2,1)</f>
        <v>Zalokosta II,</v>
      </c>
      <c r="F1081" s="6" t="str">
        <f t="array" ref="F1081">INDEX('raw data'!A:A,B1081-1,1)</f>
        <v>Chalandri</v>
      </c>
      <c r="G1081" s="6" t="str">
        <f t="array" ref="G1081">INDEX('raw data'!A:A,B1081+6,1)</f>
        <v>160 m²</v>
      </c>
      <c r="H1081" s="25">
        <f ca="1">IFERROR(__xludf.DUMMYFUNCTION("split(G1089,"" "")"),160)</f>
        <v>160</v>
      </c>
      <c r="I1081" s="6" t="str">
        <f ca="1">IFERROR(__xludf.DUMMYFUNCTION("""COMPUTED_VALUE"""),"m²")</f>
        <v>m²</v>
      </c>
      <c r="J1081" s="6" t="str">
        <f t="array" ref="J1081">INDEX('raw data'!A:A,B1081+4,1)</f>
        <v>2, 1 WC</v>
      </c>
      <c r="K1081" s="25">
        <f t="array" ref="K1081">INDEX('raw data'!A:A,B1081+2,1)</f>
        <v>3</v>
      </c>
      <c r="L1081" s="6" t="str">
        <f t="array" ref="L1081">INDEX('raw data'!A:A,B1081-1,1)</f>
        <v>Chalandri</v>
      </c>
      <c r="M1081" s="9">
        <f t="shared" ca="1" si="0"/>
        <v>11.625</v>
      </c>
      <c r="N1081" s="6" t="str">
        <f t="shared" si="1"/>
        <v>Zalokosta II, Chalandri, Athens</v>
      </c>
      <c r="O1081" s="6" t="str">
        <f t="array" ref="O1081">INDEX('raw data'!A:A,B1081+12,1)</f>
        <v>Available 02 Oct 2025</v>
      </c>
      <c r="P1081" s="17">
        <v>45932</v>
      </c>
      <c r="Q1081">
        <f>_xlfn.XLOOKUP(A1081, locations!A:A, locations!F:F, "NULL")</f>
        <v>37.976809000000003</v>
      </c>
      <c r="R1081">
        <f>_xlfn.XLOOKUP(A1081, locations!A:A, locations!G:G, "Not found")</f>
        <v>23.736919400000001</v>
      </c>
    </row>
    <row r="1082" spans="1:18" ht="13">
      <c r="A1082" s="11" t="s">
        <v>703</v>
      </c>
      <c r="B1082" s="11">
        <f>MATCH(A1082,'raw data'!A:A,0)</f>
        <v>21164</v>
      </c>
      <c r="C1082" s="21">
        <f t="array" ref="C1082">INDEX('raw data'!A:A,B1082+8,1)</f>
        <v>830</v>
      </c>
      <c r="D1082" s="7" t="str">
        <f t="array" ref="D1082">INDEX('raw data'!A:A,B1082+11,1)</f>
        <v>excl. utilities</v>
      </c>
      <c r="E1082" s="7" t="str">
        <f t="array" ref="E1082">INDEX('raw data'!A:A,B1082-2,1)</f>
        <v>Fthiotidos III,</v>
      </c>
      <c r="F1082" s="6" t="str">
        <f t="array" ref="F1082">INDEX('raw data'!A:A,B1082-1,1)</f>
        <v>Ampelokipoi</v>
      </c>
      <c r="G1082" s="6" t="str">
        <f t="array" ref="G1082">INDEX('raw data'!A:A,B1082+6,1)</f>
        <v>60 m²</v>
      </c>
      <c r="H1082" s="25">
        <f ca="1">IFERROR(__xludf.DUMMYFUNCTION("split(G1090,"" "")"),60)</f>
        <v>60</v>
      </c>
      <c r="I1082" s="6" t="str">
        <f ca="1">IFERROR(__xludf.DUMMYFUNCTION("""COMPUTED_VALUE"""),"m²")</f>
        <v>m²</v>
      </c>
      <c r="J1082" s="6">
        <f t="array" ref="J1082">INDEX('raw data'!A:A,B1082+4,1)</f>
        <v>1</v>
      </c>
      <c r="K1082" s="25">
        <f t="array" ref="K1082">INDEX('raw data'!A:A,B1082+2,1)</f>
        <v>1</v>
      </c>
      <c r="L1082" s="6" t="str">
        <f t="array" ref="L1082">INDEX('raw data'!A:A,B1082-1,1)</f>
        <v>Ampelokipoi</v>
      </c>
      <c r="M1082" s="9">
        <f t="shared" ca="1" si="0"/>
        <v>13.833333333333334</v>
      </c>
      <c r="N1082" s="6" t="str">
        <f t="shared" si="1"/>
        <v>Fthiotidos III, Ampelokipoi, Athens</v>
      </c>
      <c r="O1082" s="6" t="str">
        <f t="array" ref="O1082">INDEX('raw data'!A:A,B1082+12,1)</f>
        <v>Available 02 Nov 2025</v>
      </c>
      <c r="P1082" s="17">
        <v>45963</v>
      </c>
      <c r="Q1082">
        <f>_xlfn.XLOOKUP(A1082, locations!A:A, locations!F:F, "NULL")</f>
        <v>37.990271900000003</v>
      </c>
      <c r="R1082">
        <f>_xlfn.XLOOKUP(A1082, locations!A:A, locations!G:G, "Not found")</f>
        <v>23.760103000000001</v>
      </c>
    </row>
    <row r="1083" spans="1:18" ht="13">
      <c r="A1083" s="11" t="s">
        <v>706</v>
      </c>
      <c r="B1083" s="11">
        <f>MATCH(A1083,'raw data'!A:A,0)</f>
        <v>21181</v>
      </c>
      <c r="C1083" s="21">
        <f t="array" ref="C1083">INDEX('raw data'!A:A,B1083+8,1)</f>
        <v>1020</v>
      </c>
      <c r="D1083" s="7" t="str">
        <f t="array" ref="D1083">INDEX('raw data'!A:A,B1083+11,1)</f>
        <v>excl. utilities</v>
      </c>
      <c r="E1083" s="7" t="str">
        <f t="array" ref="E1083">INDEX('raw data'!A:A,B1083-2,1)</f>
        <v>Kronou,</v>
      </c>
      <c r="F1083" s="6" t="str">
        <f t="array" ref="F1083">INDEX('raw data'!A:A,B1083-1,1)</f>
        <v>Palaio Faliro</v>
      </c>
      <c r="G1083" s="6" t="str">
        <f t="array" ref="G1083">INDEX('raw data'!A:A,B1083+6,1)</f>
        <v>50 m²</v>
      </c>
      <c r="H1083" s="25">
        <f ca="1">IFERROR(__xludf.DUMMYFUNCTION("split(G1091,"" "")"),50)</f>
        <v>50</v>
      </c>
      <c r="I1083" s="6" t="str">
        <f ca="1">IFERROR(__xludf.DUMMYFUNCTION("""COMPUTED_VALUE"""),"m²")</f>
        <v>m²</v>
      </c>
      <c r="J1083" s="6">
        <f t="array" ref="J1083">INDEX('raw data'!A:A,B1083+4,1)</f>
        <v>1</v>
      </c>
      <c r="K1083" s="25">
        <f t="array" ref="K1083">INDEX('raw data'!A:A,B1083+2,1)</f>
        <v>1</v>
      </c>
      <c r="L1083" s="6" t="str">
        <f t="array" ref="L1083">INDEX('raw data'!A:A,B1083-1,1)</f>
        <v>Palaio Faliro</v>
      </c>
      <c r="M1083" s="9">
        <f t="shared" ca="1" si="0"/>
        <v>20.399999999999999</v>
      </c>
      <c r="N1083" s="6" t="str">
        <f t="shared" si="1"/>
        <v>Kronou, Palaio Faliro, Athens</v>
      </c>
      <c r="O1083" s="6" t="str">
        <f t="array" ref="O1083">INDEX('raw data'!A:A,B1083+12,1)</f>
        <v>Available 02 Nov 2025</v>
      </c>
      <c r="P1083" s="17">
        <v>45963</v>
      </c>
      <c r="Q1083">
        <f>_xlfn.XLOOKUP(A1083, locations!A:A, locations!F:F, "NULL")</f>
        <v>37.930690599999998</v>
      </c>
      <c r="R1083">
        <f>_xlfn.XLOOKUP(A1083, locations!A:A, locations!G:G, "Not found")</f>
        <v>23.688935799999999</v>
      </c>
    </row>
    <row r="1084" spans="1:18" ht="13">
      <c r="A1084" s="11" t="s">
        <v>709</v>
      </c>
      <c r="B1084" s="11">
        <f>MATCH(A1084,'raw data'!A:A,0)</f>
        <v>21198</v>
      </c>
      <c r="C1084" s="21">
        <f t="array" ref="C1084">INDEX('raw data'!A:A,B1084+8,1)</f>
        <v>1020</v>
      </c>
      <c r="D1084" s="7" t="str">
        <f t="array" ref="D1084">INDEX('raw data'!A:A,B1084+11,1)</f>
        <v>excl. utilities</v>
      </c>
      <c r="E1084" s="7" t="str">
        <f t="array" ref="E1084">INDEX('raw data'!A:A,B1084-2,1)</f>
        <v>Kissavou I,</v>
      </c>
      <c r="F1084" s="6" t="str">
        <f t="array" ref="F1084">INDEX('raw data'!A:A,B1084-1,1)</f>
        <v>Chalandri</v>
      </c>
      <c r="G1084" s="6" t="str">
        <f t="array" ref="G1084">INDEX('raw data'!A:A,B1084+6,1)</f>
        <v>55 m²</v>
      </c>
      <c r="H1084" s="25">
        <f ca="1">IFERROR(__xludf.DUMMYFUNCTION("split(G1092,"" "")"),55)</f>
        <v>55</v>
      </c>
      <c r="I1084" s="6" t="str">
        <f ca="1">IFERROR(__xludf.DUMMYFUNCTION("""COMPUTED_VALUE"""),"m²")</f>
        <v>m²</v>
      </c>
      <c r="J1084" s="6">
        <f t="array" ref="J1084">INDEX('raw data'!A:A,B1084+4,1)</f>
        <v>1</v>
      </c>
      <c r="K1084" s="25">
        <f t="array" ref="K1084">INDEX('raw data'!A:A,B1084+2,1)</f>
        <v>1</v>
      </c>
      <c r="L1084" s="6" t="str">
        <f t="array" ref="L1084">INDEX('raw data'!A:A,B1084-1,1)</f>
        <v>Chalandri</v>
      </c>
      <c r="M1084" s="9">
        <f t="shared" ca="1" si="0"/>
        <v>18.545454545454547</v>
      </c>
      <c r="N1084" s="6" t="str">
        <f t="shared" si="1"/>
        <v>Kissavou I, Chalandri, Athens</v>
      </c>
      <c r="O1084" s="6" t="str">
        <f t="array" ref="O1084">INDEX('raw data'!A:A,B1084+12,1)</f>
        <v>Available 02 Nov 2025</v>
      </c>
      <c r="P1084" s="17">
        <v>45963</v>
      </c>
      <c r="Q1084">
        <f>_xlfn.XLOOKUP(A1084, locations!A:A, locations!F:F, "NULL")</f>
        <v>38.032066299999997</v>
      </c>
      <c r="R1084">
        <f>_xlfn.XLOOKUP(A1084, locations!A:A, locations!G:G, "Not found")</f>
        <v>23.822354199999999</v>
      </c>
    </row>
    <row r="1085" spans="1:18" ht="13">
      <c r="A1085" s="11" t="s">
        <v>2553</v>
      </c>
      <c r="B1085" s="11">
        <f>MATCH(A1085,'raw data'!A:A,0)</f>
        <v>21215</v>
      </c>
      <c r="C1085" s="21">
        <f t="array" ref="C1085">INDEX('raw data'!A:A,B1085+8,1)</f>
        <v>1210</v>
      </c>
      <c r="D1085" s="7" t="str">
        <f t="array" ref="D1085">INDEX('raw data'!A:A,B1085+11,1)</f>
        <v>excl. utilities</v>
      </c>
      <c r="E1085" s="7" t="str">
        <f t="array" ref="E1085">INDEX('raw data'!A:A,B1085-2,1)</f>
        <v>Agiou Alexandrou II,</v>
      </c>
      <c r="F1085" s="6" t="str">
        <f t="array" ref="F1085">INDEX('raw data'!A:A,B1085-1,1)</f>
        <v>Palaio Faliro</v>
      </c>
      <c r="G1085" s="6" t="str">
        <f t="array" ref="G1085">INDEX('raw data'!A:A,B1085+6,1)</f>
        <v>75 m²</v>
      </c>
      <c r="H1085" s="25">
        <f ca="1">IFERROR(__xludf.DUMMYFUNCTION("split(G1093,"" "")"),75)</f>
        <v>75</v>
      </c>
      <c r="I1085" s="6" t="str">
        <f ca="1">IFERROR(__xludf.DUMMYFUNCTION("""COMPUTED_VALUE"""),"m²")</f>
        <v>m²</v>
      </c>
      <c r="J1085" s="6" t="str">
        <f t="array" ref="J1085">INDEX('raw data'!A:A,B1085+4,1)</f>
        <v>1, 1 WC</v>
      </c>
      <c r="K1085" s="25">
        <f t="array" ref="K1085">INDEX('raw data'!A:A,B1085+2,1)</f>
        <v>2</v>
      </c>
      <c r="L1085" s="6" t="str">
        <f t="array" ref="L1085">INDEX('raw data'!A:A,B1085-1,1)</f>
        <v>Palaio Faliro</v>
      </c>
      <c r="M1085" s="9">
        <f t="shared" ca="1" si="0"/>
        <v>16.133333333333333</v>
      </c>
      <c r="N1085" s="6" t="str">
        <f t="shared" si="1"/>
        <v>Agiou Alexandrou II, Palaio Faliro, Athens</v>
      </c>
      <c r="O1085" s="6" t="str">
        <f t="array" ref="O1085">INDEX('raw data'!A:A,B1085+12,1)</f>
        <v>Available 02 Nov 2025</v>
      </c>
      <c r="P1085" s="17">
        <v>45963</v>
      </c>
      <c r="Q1085">
        <f>_xlfn.XLOOKUP(A1085, locations!A:A, locations!F:F, "NULL")</f>
        <v>37.9289402</v>
      </c>
      <c r="R1085">
        <f>_xlfn.XLOOKUP(A1085, locations!A:A, locations!G:G, "Not found")</f>
        <v>23.694192699999999</v>
      </c>
    </row>
    <row r="1086" spans="1:18" ht="13">
      <c r="A1086" s="11" t="s">
        <v>2556</v>
      </c>
      <c r="B1086" s="11">
        <f>MATCH(A1086,'raw data'!A:A,0)</f>
        <v>21232</v>
      </c>
      <c r="C1086" s="21">
        <f t="array" ref="C1086">INDEX('raw data'!A:A,B1086+8,1)</f>
        <v>1250</v>
      </c>
      <c r="D1086" s="7" t="str">
        <f t="array" ref="D1086">INDEX('raw data'!A:A,B1086+11,1)</f>
        <v>excl. utilities</v>
      </c>
      <c r="E1086" s="7" t="str">
        <f t="array" ref="E1086">INDEX('raw data'!A:A,B1086-2,1)</f>
        <v>Protagora,</v>
      </c>
      <c r="F1086" s="6" t="str">
        <f t="array" ref="F1086">INDEX('raw data'!A:A,B1086-1,1)</f>
        <v>Marousi</v>
      </c>
      <c r="G1086" s="6" t="str">
        <f t="array" ref="G1086">INDEX('raw data'!A:A,B1086+6,1)</f>
        <v>95 m²</v>
      </c>
      <c r="H1086" s="25">
        <f ca="1">IFERROR(__xludf.DUMMYFUNCTION("split(G1094,"" "")"),95)</f>
        <v>95</v>
      </c>
      <c r="I1086" s="6" t="str">
        <f ca="1">IFERROR(__xludf.DUMMYFUNCTION("""COMPUTED_VALUE"""),"m²")</f>
        <v>m²</v>
      </c>
      <c r="J1086" s="6">
        <f t="array" ref="J1086">INDEX('raw data'!A:A,B1086+4,1)</f>
        <v>2</v>
      </c>
      <c r="K1086" s="25">
        <f t="array" ref="K1086">INDEX('raw data'!A:A,B1086+2,1)</f>
        <v>2</v>
      </c>
      <c r="L1086" s="6" t="str">
        <f t="array" ref="L1086">INDEX('raw data'!A:A,B1086-1,1)</f>
        <v>Marousi</v>
      </c>
      <c r="M1086" s="9">
        <f t="shared" ca="1" si="0"/>
        <v>13.157894736842104</v>
      </c>
      <c r="N1086" s="6" t="str">
        <f t="shared" si="1"/>
        <v>Protagora, Marousi, Athens</v>
      </c>
      <c r="O1086" s="6" t="str">
        <f t="array" ref="O1086">INDEX('raw data'!A:A,B1086+12,1)</f>
        <v>Available 02 Nov 2025</v>
      </c>
      <c r="P1086" s="17">
        <v>45963</v>
      </c>
      <c r="Q1086">
        <f>_xlfn.XLOOKUP(A1086, locations!A:A, locations!F:F, "NULL")</f>
        <v>38.041144099999997</v>
      </c>
      <c r="R1086">
        <f>_xlfn.XLOOKUP(A1086, locations!A:A, locations!G:G, "Not found")</f>
        <v>23.7955285</v>
      </c>
    </row>
    <row r="1087" spans="1:18" ht="13">
      <c r="A1087" s="11" t="s">
        <v>2559</v>
      </c>
      <c r="B1087" s="11">
        <f>MATCH(A1087,'raw data'!A:A,0)</f>
        <v>21249</v>
      </c>
      <c r="C1087" s="21">
        <f t="array" ref="C1087">INDEX('raw data'!A:A,B1087+8,1)</f>
        <v>1290</v>
      </c>
      <c r="D1087" s="7" t="str">
        <f t="array" ref="D1087">INDEX('raw data'!A:A,B1087+11,1)</f>
        <v>excl. utilities</v>
      </c>
      <c r="E1087" s="7" t="str">
        <f t="array" ref="E1087">INDEX('raw data'!A:A,B1087-2,1)</f>
        <v>Aristoteli Valaoritou ΙΙ,</v>
      </c>
      <c r="F1087" s="6" t="str">
        <f t="array" ref="F1087">INDEX('raw data'!A:A,B1087-1,1)</f>
        <v>Chalandri</v>
      </c>
      <c r="G1087" s="6" t="str">
        <f t="array" ref="G1087">INDEX('raw data'!A:A,B1087+6,1)</f>
        <v>70 m²</v>
      </c>
      <c r="H1087" s="25">
        <f ca="1">IFERROR(__xludf.DUMMYFUNCTION("split(G1095,"" "")"),70)</f>
        <v>70</v>
      </c>
      <c r="I1087" s="6" t="str">
        <f ca="1">IFERROR(__xludf.DUMMYFUNCTION("""COMPUTED_VALUE"""),"m²")</f>
        <v>m²</v>
      </c>
      <c r="J1087" s="6" t="str">
        <f t="array" ref="J1087">INDEX('raw data'!A:A,B1087+4,1)</f>
        <v>1, 1 WC</v>
      </c>
      <c r="K1087" s="25">
        <f t="array" ref="K1087">INDEX('raw data'!A:A,B1087+2,1)</f>
        <v>2</v>
      </c>
      <c r="L1087" s="6" t="str">
        <f t="array" ref="L1087">INDEX('raw data'!A:A,B1087-1,1)</f>
        <v>Chalandri</v>
      </c>
      <c r="M1087" s="9">
        <f t="shared" ca="1" si="0"/>
        <v>18.428571428571427</v>
      </c>
      <c r="N1087" s="6" t="str">
        <f t="shared" si="1"/>
        <v>Aristoteli Valaoritou ΙΙ, Chalandri, Athens</v>
      </c>
      <c r="O1087" s="6" t="str">
        <f t="array" ref="O1087">INDEX('raw data'!A:A,B1087+12,1)</f>
        <v>Available 02 Nov 2025</v>
      </c>
      <c r="P1087" s="17">
        <v>45963</v>
      </c>
      <c r="Q1087">
        <f>_xlfn.XLOOKUP(A1087, locations!A:A, locations!F:F, "NULL")</f>
        <v>38.001386599999996</v>
      </c>
      <c r="R1087">
        <f>_xlfn.XLOOKUP(A1087, locations!A:A, locations!G:G, "Not found")</f>
        <v>23.6929859</v>
      </c>
    </row>
    <row r="1088" spans="1:18" ht="13">
      <c r="A1088" s="11" t="s">
        <v>2562</v>
      </c>
      <c r="B1088" s="11">
        <f>MATCH(A1088,'raw data'!A:A,0)</f>
        <v>21266</v>
      </c>
      <c r="C1088" s="21">
        <f t="array" ref="C1088">INDEX('raw data'!A:A,B1088+8,1)</f>
        <v>1330</v>
      </c>
      <c r="D1088" s="7" t="str">
        <f t="array" ref="D1088">INDEX('raw data'!A:A,B1088+11,1)</f>
        <v>excl. utilities</v>
      </c>
      <c r="E1088" s="7" t="str">
        <f t="array" ref="E1088">INDEX('raw data'!A:A,B1088-2,1)</f>
        <v>Diovounioti,</v>
      </c>
      <c r="F1088" s="6" t="str">
        <f t="array" ref="F1088">INDEX('raw data'!A:A,B1088-1,1)</f>
        <v>Koukaki</v>
      </c>
      <c r="G1088" s="6" t="str">
        <f t="array" ref="G1088">INDEX('raw data'!A:A,B1088+6,1)</f>
        <v>75 m²</v>
      </c>
      <c r="H1088" s="25">
        <f ca="1">IFERROR(__xludf.DUMMYFUNCTION("split(G1096,"" "")"),75)</f>
        <v>75</v>
      </c>
      <c r="I1088" s="6" t="str">
        <f ca="1">IFERROR(__xludf.DUMMYFUNCTION("""COMPUTED_VALUE"""),"m²")</f>
        <v>m²</v>
      </c>
      <c r="J1088" s="6">
        <f t="array" ref="J1088">INDEX('raw data'!A:A,B1088+4,1)</f>
        <v>1</v>
      </c>
      <c r="K1088" s="25">
        <f t="array" ref="K1088">INDEX('raw data'!A:A,B1088+2,1)</f>
        <v>2</v>
      </c>
      <c r="L1088" s="6" t="str">
        <f t="array" ref="L1088">INDEX('raw data'!A:A,B1088-1,1)</f>
        <v>Koukaki</v>
      </c>
      <c r="M1088" s="9">
        <f t="shared" ca="1" si="0"/>
        <v>17.733333333333334</v>
      </c>
      <c r="N1088" s="6" t="str">
        <f t="shared" si="1"/>
        <v>Diovounioti, Koukaki, Athens</v>
      </c>
      <c r="O1088" s="6" t="str">
        <f t="array" ref="O1088">INDEX('raw data'!A:A,B1088+12,1)</f>
        <v>Available 02 Nov 2025</v>
      </c>
      <c r="P1088" s="17">
        <v>45963</v>
      </c>
      <c r="Q1088">
        <f>_xlfn.XLOOKUP(A1088, locations!A:A, locations!F:F, "NULL")</f>
        <v>37.964123000000001</v>
      </c>
      <c r="R1088">
        <f>_xlfn.XLOOKUP(A1088, locations!A:A, locations!G:G, "Not found")</f>
        <v>23.719342300000001</v>
      </c>
    </row>
    <row r="1089" spans="1:18" ht="13">
      <c r="A1089" s="11" t="s">
        <v>2565</v>
      </c>
      <c r="B1089" s="11">
        <f>MATCH(A1089,'raw data'!A:A,0)</f>
        <v>21283</v>
      </c>
      <c r="C1089" s="21">
        <f t="array" ref="C1089">INDEX('raw data'!A:A,B1089+8,1)</f>
        <v>1360</v>
      </c>
      <c r="D1089" s="7" t="str">
        <f t="array" ref="D1089">INDEX('raw data'!A:A,B1089+11,1)</f>
        <v>excl. utilities</v>
      </c>
      <c r="E1089" s="7" t="str">
        <f t="array" ref="E1089">INDEX('raw data'!A:A,B1089-2,1)</f>
        <v>Charavgis I,</v>
      </c>
      <c r="F1089" s="6" t="str">
        <f t="array" ref="F1089">INDEX('raw data'!A:A,B1089-1,1)</f>
        <v>Chalandri</v>
      </c>
      <c r="G1089" s="6" t="str">
        <f t="array" ref="G1089">INDEX('raw data'!A:A,B1089+6,1)</f>
        <v>70 m²</v>
      </c>
      <c r="H1089" s="25">
        <f ca="1">IFERROR(__xludf.DUMMYFUNCTION("split(G1097,"" "")"),70)</f>
        <v>70</v>
      </c>
      <c r="I1089" s="6" t="str">
        <f ca="1">IFERROR(__xludf.DUMMYFUNCTION("""COMPUTED_VALUE"""),"m²")</f>
        <v>m²</v>
      </c>
      <c r="J1089" s="6">
        <f t="array" ref="J1089">INDEX('raw data'!A:A,B1089+4,1)</f>
        <v>1</v>
      </c>
      <c r="K1089" s="25">
        <f t="array" ref="K1089">INDEX('raw data'!A:A,B1089+2,1)</f>
        <v>2</v>
      </c>
      <c r="L1089" s="6" t="str">
        <f t="array" ref="L1089">INDEX('raw data'!A:A,B1089-1,1)</f>
        <v>Chalandri</v>
      </c>
      <c r="M1089" s="9">
        <f t="shared" ca="1" si="0"/>
        <v>19.428571428571427</v>
      </c>
      <c r="N1089" s="6" t="str">
        <f t="shared" si="1"/>
        <v>Charavgis I, Chalandri, Athens</v>
      </c>
      <c r="O1089" s="6" t="str">
        <f t="array" ref="O1089">INDEX('raw data'!A:A,B1089+12,1)</f>
        <v>Available 02 Nov 2025</v>
      </c>
      <c r="P1089" s="17">
        <v>45963</v>
      </c>
      <c r="Q1089">
        <f>_xlfn.XLOOKUP(A1089, locations!A:A, locations!F:F, "NULL")</f>
        <v>38.014088000000001</v>
      </c>
      <c r="R1089">
        <f>_xlfn.XLOOKUP(A1089, locations!A:A, locations!G:G, "Not found")</f>
        <v>23.807163599999999</v>
      </c>
    </row>
    <row r="1090" spans="1:18" ht="13">
      <c r="A1090" s="11" t="s">
        <v>2568</v>
      </c>
      <c r="B1090" s="11">
        <f>MATCH(A1090,'raw data'!A:A,0)</f>
        <v>21300</v>
      </c>
      <c r="C1090" s="21">
        <f t="array" ref="C1090">INDEX('raw data'!A:A,B1090+8,1)</f>
        <v>1420</v>
      </c>
      <c r="D1090" s="7" t="str">
        <f t="array" ref="D1090">INDEX('raw data'!A:A,B1090+11,1)</f>
        <v>excl. utilities</v>
      </c>
      <c r="E1090" s="7" t="str">
        <f t="array" ref="E1090">INDEX('raw data'!A:A,B1090-2,1)</f>
        <v>Zacharitsa I,</v>
      </c>
      <c r="F1090" s="6" t="str">
        <f t="array" ref="F1090">INDEX('raw data'!A:A,B1090-1,1)</f>
        <v>Acropolis</v>
      </c>
      <c r="G1090" s="6" t="str">
        <f t="array" ref="G1090">INDEX('raw data'!A:A,B1090+6,1)</f>
        <v>85 m²</v>
      </c>
      <c r="H1090" s="25">
        <f ca="1">IFERROR(__xludf.DUMMYFUNCTION("split(G1098,"" "")"),85)</f>
        <v>85</v>
      </c>
      <c r="I1090" s="6" t="str">
        <f ca="1">IFERROR(__xludf.DUMMYFUNCTION("""COMPUTED_VALUE"""),"m²")</f>
        <v>m²</v>
      </c>
      <c r="J1090" s="6">
        <f t="array" ref="J1090">INDEX('raw data'!A:A,B1090+4,1)</f>
        <v>1</v>
      </c>
      <c r="K1090" s="25">
        <f t="array" ref="K1090">INDEX('raw data'!A:A,B1090+2,1)</f>
        <v>2</v>
      </c>
      <c r="L1090" s="6" t="str">
        <f t="array" ref="L1090">INDEX('raw data'!A:A,B1090-1,1)</f>
        <v>Acropolis</v>
      </c>
      <c r="M1090" s="9">
        <f t="shared" ca="1" si="0"/>
        <v>16.705882352941178</v>
      </c>
      <c r="N1090" s="6" t="str">
        <f t="shared" si="1"/>
        <v>Zacharitsa I, Acropolis, Athens</v>
      </c>
      <c r="O1090" s="6" t="str">
        <f t="array" ref="O1090">INDEX('raw data'!A:A,B1090+12,1)</f>
        <v>Available 02 Nov 2025</v>
      </c>
      <c r="P1090" s="17">
        <v>45963</v>
      </c>
      <c r="Q1090">
        <f>_xlfn.XLOOKUP(A1090, locations!A:A, locations!F:F, "NULL")</f>
        <v>37.965369600000002</v>
      </c>
      <c r="R1090">
        <f>_xlfn.XLOOKUP(A1090, locations!A:A, locations!G:G, "Not found")</f>
        <v>23.723425299999999</v>
      </c>
    </row>
    <row r="1091" spans="1:18" ht="13">
      <c r="A1091" s="11" t="s">
        <v>4075</v>
      </c>
      <c r="B1091" s="11">
        <f>MATCH(A1091,'raw data'!A:A,0)</f>
        <v>21317</v>
      </c>
      <c r="C1091" s="21">
        <f t="array" ref="C1091">INDEX('raw data'!A:A,B1091+8,1)</f>
        <v>1950</v>
      </c>
      <c r="D1091" s="7" t="str">
        <f t="array" ref="D1091">INDEX('raw data'!A:A,B1091+11,1)</f>
        <v>excl. utilities</v>
      </c>
      <c r="E1091" s="7" t="str">
        <f t="array" ref="E1091">INDEX('raw data'!A:A,B1091-2,1)</f>
        <v>Filikis Eterias XIV,</v>
      </c>
      <c r="F1091" s="6" t="str">
        <f t="array" ref="F1091">INDEX('raw data'!A:A,B1091-1,1)</f>
        <v>Vrilissia</v>
      </c>
      <c r="G1091" s="6" t="str">
        <f t="array" ref="G1091">INDEX('raw data'!A:A,B1091+6,1)</f>
        <v>150 m²</v>
      </c>
      <c r="H1091" s="25">
        <f ca="1">IFERROR(__xludf.DUMMYFUNCTION("split(G1099,"" "")"),150)</f>
        <v>150</v>
      </c>
      <c r="I1091" s="6" t="str">
        <f ca="1">IFERROR(__xludf.DUMMYFUNCTION("""COMPUTED_VALUE"""),"m²")</f>
        <v>m²</v>
      </c>
      <c r="J1091" s="6" t="str">
        <f t="array" ref="J1091">INDEX('raw data'!A:A,B1091+4,1)</f>
        <v>2, 1 WC</v>
      </c>
      <c r="K1091" s="25">
        <f t="array" ref="K1091">INDEX('raw data'!A:A,B1091+2,1)</f>
        <v>3</v>
      </c>
      <c r="L1091" s="6" t="str">
        <f t="array" ref="L1091">INDEX('raw data'!A:A,B1091-1,1)</f>
        <v>Vrilissia</v>
      </c>
      <c r="M1091" s="9">
        <f t="shared" ca="1" si="0"/>
        <v>13</v>
      </c>
      <c r="N1091" s="6" t="str">
        <f t="shared" si="1"/>
        <v>Filikis Eterias XIV, Vrilissia, Athens</v>
      </c>
      <c r="O1091" s="6" t="str">
        <f t="array" ref="O1091">INDEX('raw data'!A:A,B1091+12,1)</f>
        <v>Available 02 Nov 2025</v>
      </c>
      <c r="P1091" s="17">
        <v>45963</v>
      </c>
      <c r="Q1091">
        <f>_xlfn.XLOOKUP(A1091, locations!A:A, locations!F:F, "NULL")</f>
        <v>38.044623999999999</v>
      </c>
      <c r="R1091">
        <f>_xlfn.XLOOKUP(A1091, locations!A:A, locations!G:G, "Not found")</f>
        <v>23.841735499999999</v>
      </c>
    </row>
    <row r="1092" spans="1:18" ht="13">
      <c r="A1092" s="11" t="s">
        <v>4078</v>
      </c>
      <c r="B1092" s="11">
        <f>MATCH(A1092,'raw data'!A:A,0)</f>
        <v>21334</v>
      </c>
      <c r="C1092" s="21">
        <f t="array" ref="C1092">INDEX('raw data'!A:A,B1092+8,1)</f>
        <v>2060</v>
      </c>
      <c r="D1092" s="7" t="str">
        <f t="array" ref="D1092">INDEX('raw data'!A:A,B1092+11,1)</f>
        <v>excl. utilities</v>
      </c>
      <c r="E1092" s="7" t="str">
        <f t="array" ref="E1092">INDEX('raw data'!A:A,B1092-2,1)</f>
        <v>Irakleous I,</v>
      </c>
      <c r="F1092" s="6" t="str">
        <f t="array" ref="F1092">INDEX('raw data'!A:A,B1092-1,1)</f>
        <v>Kifisia</v>
      </c>
      <c r="G1092" s="6" t="str">
        <f t="array" ref="G1092">INDEX('raw data'!A:A,B1092+6,1)</f>
        <v>125 m²</v>
      </c>
      <c r="H1092" s="25">
        <f ca="1">IFERROR(__xludf.DUMMYFUNCTION("split(G1100,"" "")"),125)</f>
        <v>125</v>
      </c>
      <c r="I1092" s="6" t="str">
        <f ca="1">IFERROR(__xludf.DUMMYFUNCTION("""COMPUTED_VALUE"""),"m²")</f>
        <v>m²</v>
      </c>
      <c r="J1092" s="6" t="str">
        <f t="array" ref="J1092">INDEX('raw data'!A:A,B1092+4,1)</f>
        <v>1, 1 WC</v>
      </c>
      <c r="K1092" s="25">
        <f t="array" ref="K1092">INDEX('raw data'!A:A,B1092+2,1)</f>
        <v>3</v>
      </c>
      <c r="L1092" s="6" t="str">
        <f t="array" ref="L1092">INDEX('raw data'!A:A,B1092-1,1)</f>
        <v>Kifisia</v>
      </c>
      <c r="M1092" s="9">
        <f t="shared" ca="1" si="0"/>
        <v>16.48</v>
      </c>
      <c r="N1092" s="6" t="str">
        <f t="shared" si="1"/>
        <v>Irakleous I, Kifisia, Athens</v>
      </c>
      <c r="O1092" s="6" t="str">
        <f t="array" ref="O1092">INDEX('raw data'!A:A,B1092+12,1)</f>
        <v>Available 02 Nov 2025</v>
      </c>
      <c r="P1092" s="17">
        <v>45963</v>
      </c>
      <c r="Q1092">
        <f>_xlfn.XLOOKUP(A1092, locations!A:A, locations!F:F, "NULL")</f>
        <v>38.089406099999998</v>
      </c>
      <c r="R1092">
        <f>_xlfn.XLOOKUP(A1092, locations!A:A, locations!G:G, "Not found")</f>
        <v>23.804702599999999</v>
      </c>
    </row>
    <row r="1093" spans="1:18" ht="13">
      <c r="A1093" s="11" t="s">
        <v>2571</v>
      </c>
      <c r="B1093" s="11">
        <f>MATCH(A1093,'raw data'!A:A,0)</f>
        <v>1079</v>
      </c>
      <c r="C1093" s="21">
        <f t="array" ref="C1093">INDEX('raw data'!A:A,B1093+8,1)</f>
        <v>920</v>
      </c>
      <c r="D1093" s="7" t="str">
        <f t="array" ref="D1093">INDEX('raw data'!A:A,B1093+11,1)</f>
        <v>excl. utilities</v>
      </c>
      <c r="E1093" s="7" t="str">
        <f t="array" ref="E1093">INDEX('raw data'!A:A,B1093-2,1)</f>
        <v>Sofokleous,</v>
      </c>
      <c r="F1093" s="6" t="str">
        <f t="array" ref="F1093">INDEX('raw data'!A:A,B1093-1,1)</f>
        <v>Marousi</v>
      </c>
      <c r="G1093" s="6" t="str">
        <f t="array" ref="G1093">INDEX('raw data'!A:A,B1093+6,1)</f>
        <v>70 m²</v>
      </c>
      <c r="H1093" s="25">
        <f ca="1">IFERROR(__xludf.DUMMYFUNCTION("split(G1101,"" "")"),70)</f>
        <v>70</v>
      </c>
      <c r="I1093" s="6" t="str">
        <f ca="1">IFERROR(__xludf.DUMMYFUNCTION("""COMPUTED_VALUE"""),"m²")</f>
        <v>m²</v>
      </c>
      <c r="J1093" s="6">
        <f t="array" ref="J1093">INDEX('raw data'!A:A,B1093+4,1)</f>
        <v>1</v>
      </c>
      <c r="K1093" s="25">
        <f t="array" ref="K1093">INDEX('raw data'!A:A,B1093+2,1)</f>
        <v>2</v>
      </c>
      <c r="L1093" s="6" t="str">
        <f t="array" ref="L1093">INDEX('raw data'!A:A,B1093-1,1)</f>
        <v>Marousi</v>
      </c>
      <c r="M1093" s="9">
        <f t="shared" ca="1" si="0"/>
        <v>13.142857142857142</v>
      </c>
      <c r="N1093" s="6" t="str">
        <f t="shared" si="1"/>
        <v>Sofokleous, Marousi, Athens</v>
      </c>
      <c r="O1093" s="6" t="str">
        <f t="array" ref="O1093">INDEX('raw data'!A:A,B1093+12,1)</f>
        <v>Available 02 Nov 2024</v>
      </c>
      <c r="P1093" s="17">
        <v>45598</v>
      </c>
      <c r="Q1093">
        <f>_xlfn.XLOOKUP(A1093, locations!A:A, locations!F:F, "NULL")</f>
        <v>37.981161200000003</v>
      </c>
      <c r="R1093">
        <f>_xlfn.XLOOKUP(A1093, locations!A:A, locations!G:G, "Not found")</f>
        <v>23.726593699999999</v>
      </c>
    </row>
    <row r="1094" spans="1:18" ht="13">
      <c r="A1094" s="11" t="s">
        <v>2574</v>
      </c>
      <c r="B1094" s="11">
        <f>MATCH(A1094,'raw data'!A:A,0)</f>
        <v>1113</v>
      </c>
      <c r="C1094" s="21">
        <f t="array" ref="C1094">INDEX('raw data'!A:A,B1094+8,1)</f>
        <v>980</v>
      </c>
      <c r="D1094" s="7" t="str">
        <f t="array" ref="D1094">INDEX('raw data'!A:A,B1094+11,1)</f>
        <v>excl. utilities</v>
      </c>
      <c r="E1094" s="7" t="str">
        <f t="array" ref="E1094">INDEX('raw data'!A:A,B1094-2,1)</f>
        <v>Georgiou Kedrinou II,</v>
      </c>
      <c r="F1094" s="6" t="str">
        <f t="array" ref="F1094">INDEX('raw data'!A:A,B1094-1,1)</f>
        <v>Ampelokipoi</v>
      </c>
      <c r="G1094" s="6" t="str">
        <f t="array" ref="G1094">INDEX('raw data'!A:A,B1094+6,1)</f>
        <v>70 m²</v>
      </c>
      <c r="H1094" s="25">
        <f ca="1">IFERROR(__xludf.DUMMYFUNCTION("split(G1102,"" "")"),70)</f>
        <v>70</v>
      </c>
      <c r="I1094" s="6" t="str">
        <f ca="1">IFERROR(__xludf.DUMMYFUNCTION("""COMPUTED_VALUE"""),"m²")</f>
        <v>m²</v>
      </c>
      <c r="J1094" s="6">
        <f t="array" ref="J1094">INDEX('raw data'!A:A,B1094+4,1)</f>
        <v>1</v>
      </c>
      <c r="K1094" s="25">
        <f t="array" ref="K1094">INDEX('raw data'!A:A,B1094+2,1)</f>
        <v>2</v>
      </c>
      <c r="L1094" s="6" t="str">
        <f t="array" ref="L1094">INDEX('raw data'!A:A,B1094-1,1)</f>
        <v>Ampelokipoi</v>
      </c>
      <c r="M1094" s="9">
        <f t="shared" ca="1" si="0"/>
        <v>14</v>
      </c>
      <c r="N1094" s="6" t="str">
        <f t="shared" si="1"/>
        <v>Georgiou Kedrinou II, Ampelokipoi, Athens</v>
      </c>
      <c r="O1094" s="6" t="str">
        <f t="array" ref="O1094">INDEX('raw data'!A:A,B1094+12,1)</f>
        <v>Available 02 Nov 2024</v>
      </c>
      <c r="P1094" s="17">
        <v>45598</v>
      </c>
      <c r="Q1094">
        <f>_xlfn.XLOOKUP(A1094, locations!A:A, locations!F:F, "NULL")</f>
        <v>37.990735399999998</v>
      </c>
      <c r="R1094">
        <f>_xlfn.XLOOKUP(A1094, locations!A:A, locations!G:G, "Not found")</f>
        <v>23.756996600000001</v>
      </c>
    </row>
    <row r="1095" spans="1:18" ht="13">
      <c r="A1095" s="11" t="s">
        <v>2577</v>
      </c>
      <c r="B1095" s="11">
        <f>MATCH(A1095,'raw data'!A:A,0)</f>
        <v>1096</v>
      </c>
      <c r="C1095" s="21">
        <f t="array" ref="C1095">INDEX('raw data'!A:A,B1095+8,1)</f>
        <v>1100</v>
      </c>
      <c r="D1095" s="7" t="str">
        <f t="array" ref="D1095">INDEX('raw data'!A:A,B1095+11,1)</f>
        <v>excl. utilities</v>
      </c>
      <c r="E1095" s="7" t="str">
        <f t="array" ref="E1095">INDEX('raw data'!A:A,B1095-2,1)</f>
        <v>Thesproteos,</v>
      </c>
      <c r="F1095" s="6" t="str">
        <f t="array" ref="F1095">INDEX('raw data'!A:A,B1095-1,1)</f>
        <v>Historic Center</v>
      </c>
      <c r="G1095" s="6" t="str">
        <f t="array" ref="G1095">INDEX('raw data'!A:A,B1095+6,1)</f>
        <v>93 m²</v>
      </c>
      <c r="H1095" s="25">
        <f ca="1">IFERROR(__xludf.DUMMYFUNCTION("split(G1103,"" "")"),93)</f>
        <v>93</v>
      </c>
      <c r="I1095" s="6" t="str">
        <f ca="1">IFERROR(__xludf.DUMMYFUNCTION("""COMPUTED_VALUE"""),"m²")</f>
        <v>m²</v>
      </c>
      <c r="J1095" s="6">
        <f t="array" ref="J1095">INDEX('raw data'!A:A,B1095+4,1)</f>
        <v>2</v>
      </c>
      <c r="K1095" s="25">
        <f t="array" ref="K1095">INDEX('raw data'!A:A,B1095+2,1)</f>
        <v>2</v>
      </c>
      <c r="L1095" s="6" t="str">
        <f t="array" ref="L1095">INDEX('raw data'!A:A,B1095-1,1)</f>
        <v>Historic Center</v>
      </c>
      <c r="M1095" s="9">
        <f t="shared" ca="1" si="0"/>
        <v>11.827956989247312</v>
      </c>
      <c r="N1095" s="6" t="str">
        <f t="shared" si="1"/>
        <v>Thesproteos, Historic Center, Athens</v>
      </c>
      <c r="O1095" s="6" t="str">
        <f t="array" ref="O1095">INDEX('raw data'!A:A,B1095+12,1)</f>
        <v>Available 02 Nov 2024</v>
      </c>
      <c r="P1095" s="17">
        <v>45598</v>
      </c>
      <c r="Q1095">
        <f>_xlfn.XLOOKUP(A1095, locations!A:A, locations!F:F, "NULL")</f>
        <v>37.983809600000001</v>
      </c>
      <c r="R1095">
        <f>_xlfn.XLOOKUP(A1095, locations!A:A, locations!G:G, "Not found")</f>
        <v>23.727538800000001</v>
      </c>
    </row>
    <row r="1096" spans="1:18" ht="13">
      <c r="A1096" s="11" t="s">
        <v>2580</v>
      </c>
      <c r="B1096" s="11">
        <f>MATCH(A1096,'raw data'!A:A,0)</f>
        <v>1147</v>
      </c>
      <c r="C1096" s="21">
        <f t="array" ref="C1096">INDEX('raw data'!A:A,B1096+8,1)</f>
        <v>1110</v>
      </c>
      <c r="D1096" s="7" t="str">
        <f t="array" ref="D1096">INDEX('raw data'!A:A,B1096+11,1)</f>
        <v>excl. utilities</v>
      </c>
      <c r="E1096" s="7" t="str">
        <f t="array" ref="E1096">INDEX('raw data'!A:A,B1096-2,1)</f>
        <v>Doxapatri III,</v>
      </c>
      <c r="F1096" s="6" t="str">
        <f t="array" ref="F1096">INDEX('raw data'!A:A,B1096-1,1)</f>
        <v>Kolonaki</v>
      </c>
      <c r="G1096" s="6" t="str">
        <f t="array" ref="G1096">INDEX('raw data'!A:A,B1096+6,1)</f>
        <v>85 m²</v>
      </c>
      <c r="H1096" s="25">
        <f ca="1">IFERROR(__xludf.DUMMYFUNCTION("split(G1104,"" "")"),85)</f>
        <v>85</v>
      </c>
      <c r="I1096" s="6" t="str">
        <f ca="1">IFERROR(__xludf.DUMMYFUNCTION("""COMPUTED_VALUE"""),"m²")</f>
        <v>m²</v>
      </c>
      <c r="J1096" s="6">
        <f t="array" ref="J1096">INDEX('raw data'!A:A,B1096+4,1)</f>
        <v>1</v>
      </c>
      <c r="K1096" s="25">
        <f t="array" ref="K1096">INDEX('raw data'!A:A,B1096+2,1)</f>
        <v>2</v>
      </c>
      <c r="L1096" s="6" t="str">
        <f t="array" ref="L1096">INDEX('raw data'!A:A,B1096-1,1)</f>
        <v>Kolonaki</v>
      </c>
      <c r="M1096" s="9">
        <f t="shared" ca="1" si="0"/>
        <v>13.058823529411764</v>
      </c>
      <c r="N1096" s="6" t="str">
        <f t="shared" si="1"/>
        <v>Doxapatri III, Kolonaki, Athens</v>
      </c>
      <c r="O1096" s="6" t="str">
        <f t="array" ref="O1096">INDEX('raw data'!A:A,B1096+12,1)</f>
        <v>Available 02 Nov 2024</v>
      </c>
      <c r="P1096" s="17">
        <v>45598</v>
      </c>
      <c r="Q1096">
        <f>_xlfn.XLOOKUP(A1096, locations!A:A, locations!F:F, "NULL")</f>
        <v>37.983922800000002</v>
      </c>
      <c r="R1096">
        <f>_xlfn.XLOOKUP(A1096, locations!A:A, locations!G:G, "Not found")</f>
        <v>23.7420404</v>
      </c>
    </row>
    <row r="1097" spans="1:18" ht="13">
      <c r="A1097" s="11" t="s">
        <v>2583</v>
      </c>
      <c r="B1097" s="11">
        <f>MATCH(A1097,'raw data'!A:A,0)</f>
        <v>1130</v>
      </c>
      <c r="C1097" s="21">
        <f t="array" ref="C1097">INDEX('raw data'!A:A,B1097+8,1)</f>
        <v>1130</v>
      </c>
      <c r="D1097" s="7" t="str">
        <f t="array" ref="D1097">INDEX('raw data'!A:A,B1097+11,1)</f>
        <v>excl. utilities</v>
      </c>
      <c r="E1097" s="7" t="str">
        <f t="array" ref="E1097">INDEX('raw data'!A:A,B1097-2,1)</f>
        <v>Mpoumpoulinas V,</v>
      </c>
      <c r="F1097" s="6" t="str">
        <f t="array" ref="F1097">INDEX('raw data'!A:A,B1097-1,1)</f>
        <v>Marousi</v>
      </c>
      <c r="G1097" s="6" t="str">
        <f t="array" ref="G1097">INDEX('raw data'!A:A,B1097+6,1)</f>
        <v>75 m²</v>
      </c>
      <c r="H1097" s="25">
        <f ca="1">IFERROR(__xludf.DUMMYFUNCTION("split(G1105,"" "")"),75)</f>
        <v>75</v>
      </c>
      <c r="I1097" s="6" t="str">
        <f ca="1">IFERROR(__xludf.DUMMYFUNCTION("""COMPUTED_VALUE"""),"m²")</f>
        <v>m²</v>
      </c>
      <c r="J1097" s="6">
        <f t="array" ref="J1097">INDEX('raw data'!A:A,B1097+4,1)</f>
        <v>1</v>
      </c>
      <c r="K1097" s="25">
        <f t="array" ref="K1097">INDEX('raw data'!A:A,B1097+2,1)</f>
        <v>2</v>
      </c>
      <c r="L1097" s="6" t="str">
        <f t="array" ref="L1097">INDEX('raw data'!A:A,B1097-1,1)</f>
        <v>Marousi</v>
      </c>
      <c r="M1097" s="9">
        <f t="shared" ca="1" si="0"/>
        <v>15.066666666666666</v>
      </c>
      <c r="N1097" s="6" t="str">
        <f t="shared" si="1"/>
        <v>Mpoumpoulinas V, Marousi, Athens</v>
      </c>
      <c r="O1097" s="6" t="str">
        <f t="array" ref="O1097">INDEX('raw data'!A:A,B1097+12,1)</f>
        <v>Available 02 Nov 2024</v>
      </c>
      <c r="P1097" s="17">
        <v>45598</v>
      </c>
      <c r="Q1097">
        <f>_xlfn.XLOOKUP(A1097, locations!A:A, locations!F:F, "NULL")</f>
        <v>37.989185399999997</v>
      </c>
      <c r="R1097">
        <f>_xlfn.XLOOKUP(A1097, locations!A:A, locations!G:G, "Not found")</f>
        <v>23.7335387</v>
      </c>
    </row>
    <row r="1098" spans="1:18" ht="13">
      <c r="A1098" s="11" t="s">
        <v>712</v>
      </c>
      <c r="B1098" s="11">
        <f>MATCH(A1098,'raw data'!A:A,0)</f>
        <v>1164</v>
      </c>
      <c r="C1098" s="21">
        <f t="array" ref="C1098">INDEX('raw data'!A:A,B1098+8,1)</f>
        <v>1170</v>
      </c>
      <c r="D1098" s="7" t="str">
        <f t="array" ref="D1098">INDEX('raw data'!A:A,B1098+11,1)</f>
        <v>excl. utilities</v>
      </c>
      <c r="E1098" s="7" t="str">
        <f t="array" ref="E1098">INDEX('raw data'!A:A,B1098-2,1)</f>
        <v>Dinokratous VIIII,</v>
      </c>
      <c r="F1098" s="6" t="str">
        <f t="array" ref="F1098">INDEX('raw data'!A:A,B1098-1,1)</f>
        <v>Kolonaki</v>
      </c>
      <c r="G1098" s="6" t="str">
        <f t="array" ref="G1098">INDEX('raw data'!A:A,B1098+6,1)</f>
        <v>55 m²</v>
      </c>
      <c r="H1098" s="25">
        <f ca="1">IFERROR(__xludf.DUMMYFUNCTION("split(G1106,"" "")"),55)</f>
        <v>55</v>
      </c>
      <c r="I1098" s="6" t="str">
        <f ca="1">IFERROR(__xludf.DUMMYFUNCTION("""COMPUTED_VALUE"""),"m²")</f>
        <v>m²</v>
      </c>
      <c r="J1098" s="6">
        <f t="array" ref="J1098">INDEX('raw data'!A:A,B1098+4,1)</f>
        <v>1</v>
      </c>
      <c r="K1098" s="25">
        <f t="array" ref="K1098">INDEX('raw data'!A:A,B1098+2,1)</f>
        <v>1</v>
      </c>
      <c r="L1098" s="6" t="str">
        <f t="array" ref="L1098">INDEX('raw data'!A:A,B1098-1,1)</f>
        <v>Kolonaki</v>
      </c>
      <c r="M1098" s="9">
        <f t="shared" ca="1" si="0"/>
        <v>21.272727272727273</v>
      </c>
      <c r="N1098" s="6" t="str">
        <f t="shared" si="1"/>
        <v>Dinokratous VIIII, Kolonaki, Athens</v>
      </c>
      <c r="O1098" s="6" t="str">
        <f t="array" ref="O1098">INDEX('raw data'!A:A,B1098+12,1)</f>
        <v>Available 02 Nov 2024</v>
      </c>
      <c r="P1098" s="17">
        <v>45598</v>
      </c>
      <c r="Q1098">
        <f>_xlfn.XLOOKUP(A1098, locations!A:A, locations!F:F, "NULL")</f>
        <v>37.980324199999998</v>
      </c>
      <c r="R1098">
        <f>_xlfn.XLOOKUP(A1098, locations!A:A, locations!G:G, "Not found")</f>
        <v>23.747664400000001</v>
      </c>
    </row>
    <row r="1099" spans="1:18" ht="13">
      <c r="A1099" s="11" t="s">
        <v>4081</v>
      </c>
      <c r="B1099" s="11">
        <f>MATCH(A1099,'raw data'!A:A,0)</f>
        <v>1181</v>
      </c>
      <c r="C1099" s="21">
        <f t="array" ref="C1099">INDEX('raw data'!A:A,B1099+8,1)</f>
        <v>1270</v>
      </c>
      <c r="D1099" s="7" t="str">
        <f t="array" ref="D1099">INDEX('raw data'!A:A,B1099+11,1)</f>
        <v>excl. utilities</v>
      </c>
      <c r="E1099" s="7" t="str">
        <f t="array" ref="E1099">INDEX('raw data'!A:A,B1099-2,1)</f>
        <v>Artemidos VI,</v>
      </c>
      <c r="F1099" s="6" t="str">
        <f t="array" ref="F1099">INDEX('raw data'!A:A,B1099-1,1)</f>
        <v>Melissia</v>
      </c>
      <c r="G1099" s="6" t="str">
        <f t="array" ref="G1099">INDEX('raw data'!A:A,B1099+6,1)</f>
        <v>130 m²</v>
      </c>
      <c r="H1099" s="25">
        <f ca="1">IFERROR(__xludf.DUMMYFUNCTION("split(G1107,"" "")"),130)</f>
        <v>130</v>
      </c>
      <c r="I1099" s="6" t="str">
        <f ca="1">IFERROR(__xludf.DUMMYFUNCTION("""COMPUTED_VALUE"""),"m²")</f>
        <v>m²</v>
      </c>
      <c r="J1099" s="6" t="str">
        <f t="array" ref="J1099">INDEX('raw data'!A:A,B1099+4,1)</f>
        <v>1, 1 WC</v>
      </c>
      <c r="K1099" s="25">
        <f t="array" ref="K1099">INDEX('raw data'!A:A,B1099+2,1)</f>
        <v>3</v>
      </c>
      <c r="L1099" s="6" t="str">
        <f t="array" ref="L1099">INDEX('raw data'!A:A,B1099-1,1)</f>
        <v>Melissia</v>
      </c>
      <c r="M1099" s="9">
        <f t="shared" ca="1" si="0"/>
        <v>9.7692307692307701</v>
      </c>
      <c r="N1099" s="6" t="str">
        <f t="shared" si="1"/>
        <v>Artemidos VI, Melissia, Athens</v>
      </c>
      <c r="O1099" s="6" t="str">
        <f t="array" ref="O1099">INDEX('raw data'!A:A,B1099+12,1)</f>
        <v>Available 02 Nov 2024</v>
      </c>
      <c r="P1099" s="17">
        <v>45598</v>
      </c>
      <c r="Q1099">
        <f>_xlfn.XLOOKUP(A1099, locations!A:A, locations!F:F, "NULL")</f>
        <v>38.060873299999997</v>
      </c>
      <c r="R1099">
        <f>_xlfn.XLOOKUP(A1099, locations!A:A, locations!G:G, "Not found")</f>
        <v>23.848040900000001</v>
      </c>
    </row>
    <row r="1100" spans="1:18" ht="13">
      <c r="A1100" s="11" t="s">
        <v>2586</v>
      </c>
      <c r="B1100" s="11">
        <f>MATCH(A1100,'raw data'!A:A,0)</f>
        <v>1214</v>
      </c>
      <c r="C1100" s="21">
        <f t="array" ref="C1100">INDEX('raw data'!A:A,B1100+8,1)</f>
        <v>1350</v>
      </c>
      <c r="D1100" s="7" t="str">
        <f t="array" ref="D1100">INDEX('raw data'!A:A,B1100+11,1)</f>
        <v>excl. utilities</v>
      </c>
      <c r="E1100" s="7" t="str">
        <f t="array" ref="E1100">INDEX('raw data'!A:A,B1100-2,1)</f>
        <v>Sofias Vempo,</v>
      </c>
      <c r="F1100" s="6" t="str">
        <f t="array" ref="F1100">INDEX('raw data'!A:A,B1100-1,1)</f>
        <v>Marousi</v>
      </c>
      <c r="G1100" s="6" t="str">
        <f t="array" ref="G1100">INDEX('raw data'!A:A,B1100+6,1)</f>
        <v>105 m²</v>
      </c>
      <c r="H1100" s="25">
        <f ca="1">IFERROR(__xludf.DUMMYFUNCTION("split(G1108,"" "")"),105)</f>
        <v>105</v>
      </c>
      <c r="I1100" s="6" t="str">
        <f ca="1">IFERROR(__xludf.DUMMYFUNCTION("""COMPUTED_VALUE"""),"m²")</f>
        <v>m²</v>
      </c>
      <c r="J1100" s="6">
        <f t="array" ref="J1100">INDEX('raw data'!A:A,B1100+4,1)</f>
        <v>2</v>
      </c>
      <c r="K1100" s="25">
        <f t="array" ref="K1100">INDEX('raw data'!A:A,B1100+2,1)</f>
        <v>2</v>
      </c>
      <c r="L1100" s="6" t="str">
        <f t="array" ref="L1100">INDEX('raw data'!A:A,B1100-1,1)</f>
        <v>Marousi</v>
      </c>
      <c r="M1100" s="9">
        <f t="shared" ca="1" si="0"/>
        <v>12.857142857142858</v>
      </c>
      <c r="N1100" s="6" t="str">
        <f t="shared" si="1"/>
        <v>Sofias Vempo, Marousi, Athens</v>
      </c>
      <c r="O1100" s="6" t="str">
        <f t="array" ref="O1100">INDEX('raw data'!A:A,B1100+12,1)</f>
        <v>Available 02 Nov 2024</v>
      </c>
      <c r="P1100" s="17">
        <v>45598</v>
      </c>
      <c r="Q1100">
        <f>_xlfn.XLOOKUP(A1100, locations!A:A, locations!F:F, "NULL")</f>
        <v>38.032987499999997</v>
      </c>
      <c r="R1100">
        <f>_xlfn.XLOOKUP(A1100, locations!A:A, locations!G:G, "Not found")</f>
        <v>23.798819600000002</v>
      </c>
    </row>
    <row r="1101" spans="1:18" ht="13">
      <c r="A1101" s="11" t="s">
        <v>2589</v>
      </c>
      <c r="B1101" s="11">
        <f>MATCH(A1101,'raw data'!A:A,0)</f>
        <v>1231</v>
      </c>
      <c r="C1101" s="21">
        <f t="array" ref="C1101">INDEX('raw data'!A:A,B1101+8,1)</f>
        <v>1360</v>
      </c>
      <c r="D1101" s="7" t="str">
        <f t="array" ref="D1101">INDEX('raw data'!A:A,B1101+11,1)</f>
        <v>excl. utilities</v>
      </c>
      <c r="E1101" s="7" t="str">
        <f t="array" ref="E1101">INDEX('raw data'!A:A,B1101-2,1)</f>
        <v>Dimitras II,</v>
      </c>
      <c r="F1101" s="6" t="str">
        <f t="array" ref="F1101">INDEX('raw data'!A:A,B1101-1,1)</f>
        <v>Agia Paraskevi</v>
      </c>
      <c r="G1101" s="6" t="str">
        <f t="array" ref="G1101">INDEX('raw data'!A:A,B1101+6,1)</f>
        <v>90 m²</v>
      </c>
      <c r="H1101" s="25">
        <f ca="1">IFERROR(__xludf.DUMMYFUNCTION("split(G1109,"" "")"),90)</f>
        <v>90</v>
      </c>
      <c r="I1101" s="6" t="str">
        <f ca="1">IFERROR(__xludf.DUMMYFUNCTION("""COMPUTED_VALUE"""),"m²")</f>
        <v>m²</v>
      </c>
      <c r="J1101" s="6" t="str">
        <f t="array" ref="J1101">INDEX('raw data'!A:A,B1101+4,1)</f>
        <v>1, 1 WC</v>
      </c>
      <c r="K1101" s="25">
        <f t="array" ref="K1101">INDEX('raw data'!A:A,B1101+2,1)</f>
        <v>2</v>
      </c>
      <c r="L1101" s="6" t="str">
        <f t="array" ref="L1101">INDEX('raw data'!A:A,B1101-1,1)</f>
        <v>Agia Paraskevi</v>
      </c>
      <c r="M1101" s="9">
        <f t="shared" ca="1" si="0"/>
        <v>15.111111111111111</v>
      </c>
      <c r="N1101" s="6" t="str">
        <f t="shared" si="1"/>
        <v>Dimitras II, Agia Paraskevi, Athens</v>
      </c>
      <c r="O1101" s="6" t="str">
        <f t="array" ref="O1101">INDEX('raw data'!A:A,B1101+12,1)</f>
        <v>Available 02 Nov 2024</v>
      </c>
      <c r="P1101" s="17">
        <v>45598</v>
      </c>
      <c r="Q1101">
        <f>_xlfn.XLOOKUP(A1101, locations!A:A, locations!F:F, "NULL")</f>
        <v>38.011428500000001</v>
      </c>
      <c r="R1101">
        <f>_xlfn.XLOOKUP(A1101, locations!A:A, locations!G:G, "Not found")</f>
        <v>23.831249199999998</v>
      </c>
    </row>
    <row r="1102" spans="1:18" ht="13">
      <c r="A1102" s="11" t="s">
        <v>4084</v>
      </c>
      <c r="B1102" s="11">
        <f>MATCH(A1102,'raw data'!A:A,0)</f>
        <v>1248</v>
      </c>
      <c r="C1102" s="21">
        <f t="array" ref="C1102">INDEX('raw data'!A:A,B1102+8,1)</f>
        <v>1420</v>
      </c>
      <c r="D1102" s="7" t="str">
        <f t="array" ref="D1102">INDEX('raw data'!A:A,B1102+11,1)</f>
        <v>excl. utilities</v>
      </c>
      <c r="E1102" s="7" t="str">
        <f t="array" ref="E1102">INDEX('raw data'!A:A,B1102-2,1)</f>
        <v>Vasiliou Voulgaroktonou,</v>
      </c>
      <c r="F1102" s="6" t="str">
        <f t="array" ref="F1102">INDEX('raw data'!A:A,B1102-1,1)</f>
        <v>Chalandri</v>
      </c>
      <c r="G1102" s="6" t="str">
        <f t="array" ref="G1102">INDEX('raw data'!A:A,B1102+6,1)</f>
        <v>135 m²</v>
      </c>
      <c r="H1102" s="25">
        <f ca="1">IFERROR(__xludf.DUMMYFUNCTION("split(G1110,"" "")"),135)</f>
        <v>135</v>
      </c>
      <c r="I1102" s="6" t="str">
        <f ca="1">IFERROR(__xludf.DUMMYFUNCTION("""COMPUTED_VALUE"""),"m²")</f>
        <v>m²</v>
      </c>
      <c r="J1102" s="6">
        <f t="array" ref="J1102">INDEX('raw data'!A:A,B1102+4,1)</f>
        <v>2</v>
      </c>
      <c r="K1102" s="25">
        <f t="array" ref="K1102">INDEX('raw data'!A:A,B1102+2,1)</f>
        <v>3</v>
      </c>
      <c r="L1102" s="6" t="str">
        <f t="array" ref="L1102">INDEX('raw data'!A:A,B1102-1,1)</f>
        <v>Chalandri</v>
      </c>
      <c r="M1102" s="9">
        <f t="shared" ca="1" si="0"/>
        <v>10.518518518518519</v>
      </c>
      <c r="N1102" s="6" t="str">
        <f t="shared" si="1"/>
        <v>Vasiliou Voulgaroktonou, Chalandri, Athens</v>
      </c>
      <c r="O1102" s="6" t="str">
        <f t="array" ref="O1102">INDEX('raw data'!A:A,B1102+12,1)</f>
        <v>Available 02 Nov 2024</v>
      </c>
      <c r="P1102" s="17">
        <v>45598</v>
      </c>
      <c r="Q1102">
        <f>_xlfn.XLOOKUP(A1102, locations!A:A, locations!F:F, "NULL")</f>
        <v>38.025214200000001</v>
      </c>
      <c r="R1102">
        <f>_xlfn.XLOOKUP(A1102, locations!A:A, locations!G:G, "Not found")</f>
        <v>23.7982236</v>
      </c>
    </row>
    <row r="1103" spans="1:18" ht="13">
      <c r="A1103" s="11" t="s">
        <v>4087</v>
      </c>
      <c r="B1103" s="11">
        <f>MATCH(A1103,'raw data'!A:A,0)</f>
        <v>1281</v>
      </c>
      <c r="C1103" s="21">
        <f t="array" ref="C1103">INDEX('raw data'!A:A,B1103+8,1)</f>
        <v>2010</v>
      </c>
      <c r="D1103" s="7" t="str">
        <f t="array" ref="D1103">INDEX('raw data'!A:A,B1103+11,1)</f>
        <v>excl. utilities</v>
      </c>
      <c r="E1103" s="7" t="str">
        <f t="array" ref="E1103">INDEX('raw data'!A:A,B1103-2,1)</f>
        <v>Parthenonos X,</v>
      </c>
      <c r="F1103" s="6" t="str">
        <f t="array" ref="F1103">INDEX('raw data'!A:A,B1103-1,1)</f>
        <v>Palaio Faliro</v>
      </c>
      <c r="G1103" s="6" t="str">
        <f t="array" ref="G1103">INDEX('raw data'!A:A,B1103+6,1)</f>
        <v>140 m²</v>
      </c>
      <c r="H1103" s="25">
        <f ca="1">IFERROR(__xludf.DUMMYFUNCTION("split(G1111,"" "")"),140)</f>
        <v>140</v>
      </c>
      <c r="I1103" s="6" t="str">
        <f ca="1">IFERROR(__xludf.DUMMYFUNCTION("""COMPUTED_VALUE"""),"m²")</f>
        <v>m²</v>
      </c>
      <c r="J1103" s="6" t="str">
        <f t="array" ref="J1103">INDEX('raw data'!A:A,B1103+4,1)</f>
        <v>2, 1 WC</v>
      </c>
      <c r="K1103" s="25">
        <f t="array" ref="K1103">INDEX('raw data'!A:A,B1103+2,1)</f>
        <v>3</v>
      </c>
      <c r="L1103" s="6" t="str">
        <f t="array" ref="L1103">INDEX('raw data'!A:A,B1103-1,1)</f>
        <v>Palaio Faliro</v>
      </c>
      <c r="M1103" s="9">
        <f t="shared" ca="1" si="0"/>
        <v>14.357142857142858</v>
      </c>
      <c r="N1103" s="6" t="str">
        <f t="shared" si="1"/>
        <v>Parthenonos X, Palaio Faliro, Athens</v>
      </c>
      <c r="O1103" s="6" t="str">
        <f t="array" ref="O1103">INDEX('raw data'!A:A,B1103+12,1)</f>
        <v>Available 02 Nov 2024</v>
      </c>
      <c r="P1103" s="17">
        <v>45598</v>
      </c>
      <c r="Q1103">
        <f>_xlfn.XLOOKUP(A1103, locations!A:A, locations!F:F, "NULL")</f>
        <v>37.926152899999998</v>
      </c>
      <c r="R1103">
        <f>_xlfn.XLOOKUP(A1103, locations!A:A, locations!G:G, "Not found")</f>
        <v>23.699080200000001</v>
      </c>
    </row>
    <row r="1104" spans="1:18" ht="13">
      <c r="A1104" s="11" t="s">
        <v>4090</v>
      </c>
      <c r="B1104" s="11">
        <f>MATCH(A1104,'raw data'!A:A,0)</f>
        <v>22550</v>
      </c>
      <c r="C1104" s="21">
        <f t="array" ref="C1104">INDEX('raw data'!A:A,B1104+8,1)</f>
        <v>1580</v>
      </c>
      <c r="D1104" s="7" t="str">
        <f t="array" ref="D1104">INDEX('raw data'!A:A,B1104+11,1)</f>
        <v>excl. utilities</v>
      </c>
      <c r="E1104" s="7" t="str">
        <f t="array" ref="E1104">INDEX('raw data'!A:A,B1104-2,1)</f>
        <v>Leof. Dimokratias III,</v>
      </c>
      <c r="F1104" s="6" t="str">
        <f t="array" ref="F1104">INDEX('raw data'!A:A,B1104-1,1)</f>
        <v>Neo Psychiko</v>
      </c>
      <c r="G1104" s="6" t="str">
        <f t="array" ref="G1104">INDEX('raw data'!A:A,B1104+6,1)</f>
        <v>115 m²</v>
      </c>
      <c r="H1104" s="25">
        <f ca="1">IFERROR(__xludf.DUMMYFUNCTION("split(G1112,"" "")"),115)</f>
        <v>115</v>
      </c>
      <c r="I1104" s="6" t="str">
        <f ca="1">IFERROR(__xludf.DUMMYFUNCTION("""COMPUTED_VALUE"""),"m²")</f>
        <v>m²</v>
      </c>
      <c r="J1104" s="6">
        <f t="array" ref="J1104">INDEX('raw data'!A:A,B1104+4,1)</f>
        <v>2</v>
      </c>
      <c r="K1104" s="25">
        <f t="array" ref="K1104">INDEX('raw data'!A:A,B1104+2,1)</f>
        <v>3</v>
      </c>
      <c r="L1104" s="6" t="str">
        <f t="array" ref="L1104">INDEX('raw data'!A:A,B1104-1,1)</f>
        <v>Neo Psychiko</v>
      </c>
      <c r="M1104" s="9">
        <f t="shared" ca="1" si="0"/>
        <v>13.739130434782609</v>
      </c>
      <c r="N1104" s="6" t="str">
        <f t="shared" si="1"/>
        <v>Leof. Dimokratias III, Neo Psychiko, Athens</v>
      </c>
      <c r="O1104" s="6" t="str">
        <f t="array" ref="O1104">INDEX('raw data'!A:A,B1104+12,1)</f>
        <v>Available 02 May 2026</v>
      </c>
      <c r="P1104" s="17">
        <v>46144</v>
      </c>
      <c r="Q1104">
        <f>_xlfn.XLOOKUP(A1104, locations!A:A, locations!F:F, "NULL")</f>
        <v>38.005327999999999</v>
      </c>
      <c r="R1104">
        <f>_xlfn.XLOOKUP(A1104, locations!A:A, locations!G:G, "Not found")</f>
        <v>23.778745099999998</v>
      </c>
    </row>
    <row r="1105" spans="1:18" ht="13">
      <c r="A1105" s="11" t="s">
        <v>715</v>
      </c>
      <c r="B1105" s="11">
        <f>MATCH(A1105,'raw data'!A:A,0)</f>
        <v>13635</v>
      </c>
      <c r="C1105" s="21">
        <f t="array" ref="C1105">INDEX('raw data'!A:A,B1105+8,1)</f>
        <v>900</v>
      </c>
      <c r="D1105" s="7" t="str">
        <f t="array" ref="D1105">INDEX('raw data'!A:A,B1105+11,1)</f>
        <v>excl. utilities</v>
      </c>
      <c r="E1105" s="7" t="str">
        <f t="array" ref="E1105">INDEX('raw data'!A:A,B1105-2,1)</f>
        <v>Koukloutza I,</v>
      </c>
      <c r="F1105" s="6" t="str">
        <f t="array" ref="F1105">INDEX('raw data'!A:A,B1105-1,1)</f>
        <v>Nea Smyrni</v>
      </c>
      <c r="G1105" s="6" t="str">
        <f t="array" ref="G1105">INDEX('raw data'!A:A,B1105+6,1)</f>
        <v>55 m²</v>
      </c>
      <c r="H1105" s="25">
        <f ca="1">IFERROR(__xludf.DUMMYFUNCTION("split(G1113,"" "")"),55)</f>
        <v>55</v>
      </c>
      <c r="I1105" s="6" t="str">
        <f ca="1">IFERROR(__xludf.DUMMYFUNCTION("""COMPUTED_VALUE"""),"m²")</f>
        <v>m²</v>
      </c>
      <c r="J1105" s="6">
        <f t="array" ref="J1105">INDEX('raw data'!A:A,B1105+4,1)</f>
        <v>1</v>
      </c>
      <c r="K1105" s="25">
        <f t="array" ref="K1105">INDEX('raw data'!A:A,B1105+2,1)</f>
        <v>1</v>
      </c>
      <c r="L1105" s="6" t="str">
        <f t="array" ref="L1105">INDEX('raw data'!A:A,B1105-1,1)</f>
        <v>Nea Smyrni</v>
      </c>
      <c r="M1105" s="9">
        <f t="shared" ca="1" si="0"/>
        <v>16.363636363636363</v>
      </c>
      <c r="N1105" s="6" t="str">
        <f t="shared" si="1"/>
        <v>Koukloutza I, Nea Smyrni, Athens</v>
      </c>
      <c r="O1105" s="6" t="str">
        <f t="array" ref="O1105">INDEX('raw data'!A:A,B1105+12,1)</f>
        <v>Available 02 May 2025</v>
      </c>
      <c r="P1105" s="17">
        <v>45779</v>
      </c>
      <c r="Q1105">
        <f>_xlfn.XLOOKUP(A1105, locations!A:A, locations!F:F, "NULL")</f>
        <v>37.951469299999999</v>
      </c>
      <c r="R1105">
        <f>_xlfn.XLOOKUP(A1105, locations!A:A, locations!G:G, "Not found")</f>
        <v>23.716736399999998</v>
      </c>
    </row>
    <row r="1106" spans="1:18" ht="13">
      <c r="A1106" s="11" t="s">
        <v>2592</v>
      </c>
      <c r="B1106" s="11">
        <f>MATCH(A1106,'raw data'!A:A,0)</f>
        <v>13668</v>
      </c>
      <c r="C1106" s="21">
        <f t="array" ref="C1106">INDEX('raw data'!A:A,B1106+8,1)</f>
        <v>1070</v>
      </c>
      <c r="D1106" s="7" t="str">
        <f t="array" ref="D1106">INDEX('raw data'!A:A,B1106+11,1)</f>
        <v>excl. utilities</v>
      </c>
      <c r="E1106" s="7" t="str">
        <f t="array" ref="E1106">INDEX('raw data'!A:A,B1106-2,1)</f>
        <v>Filolaou,</v>
      </c>
      <c r="F1106" s="6" t="str">
        <f t="array" ref="F1106">INDEX('raw data'!A:A,B1106-1,1)</f>
        <v>Pangrati</v>
      </c>
      <c r="G1106" s="6" t="str">
        <f t="array" ref="G1106">INDEX('raw data'!A:A,B1106+6,1)</f>
        <v>75 m²</v>
      </c>
      <c r="H1106" s="25">
        <f ca="1">IFERROR(__xludf.DUMMYFUNCTION("split(G1114,"" "")"),75)</f>
        <v>75</v>
      </c>
      <c r="I1106" s="6" t="str">
        <f ca="1">IFERROR(__xludf.DUMMYFUNCTION("""COMPUTED_VALUE"""),"m²")</f>
        <v>m²</v>
      </c>
      <c r="J1106" s="6">
        <f t="array" ref="J1106">INDEX('raw data'!A:A,B1106+4,1)</f>
        <v>2</v>
      </c>
      <c r="K1106" s="25">
        <f t="array" ref="K1106">INDEX('raw data'!A:A,B1106+2,1)</f>
        <v>2</v>
      </c>
      <c r="L1106" s="6" t="str">
        <f t="array" ref="L1106">INDEX('raw data'!A:A,B1106-1,1)</f>
        <v>Pangrati</v>
      </c>
      <c r="M1106" s="9">
        <f t="shared" ca="1" si="0"/>
        <v>14.266666666666667</v>
      </c>
      <c r="N1106" s="6" t="str">
        <f t="shared" si="1"/>
        <v>Filolaou, Pangrati, Athens</v>
      </c>
      <c r="O1106" s="6" t="str">
        <f t="array" ref="O1106">INDEX('raw data'!A:A,B1106+12,1)</f>
        <v>Available 02 May 2025</v>
      </c>
      <c r="P1106" s="17">
        <v>45779</v>
      </c>
      <c r="Q1106">
        <f>_xlfn.XLOOKUP(A1106, locations!A:A, locations!F:F, "NULL")</f>
        <v>37.964103899999998</v>
      </c>
      <c r="R1106">
        <f>_xlfn.XLOOKUP(A1106, locations!A:A, locations!G:G, "Not found")</f>
        <v>23.7480115</v>
      </c>
    </row>
    <row r="1107" spans="1:18" ht="13">
      <c r="A1107" s="11" t="s">
        <v>2595</v>
      </c>
      <c r="B1107" s="11">
        <f>MATCH(A1107,'raw data'!A:A,0)</f>
        <v>13685</v>
      </c>
      <c r="C1107" s="21">
        <f t="array" ref="C1107">INDEX('raw data'!A:A,B1107+8,1)</f>
        <v>1110</v>
      </c>
      <c r="D1107" s="7" t="str">
        <f t="array" ref="D1107">INDEX('raw data'!A:A,B1107+11,1)</f>
        <v>excl. utilities</v>
      </c>
      <c r="E1107" s="7" t="str">
        <f t="array" ref="E1107">INDEX('raw data'!A:A,B1107-2,1)</f>
        <v>Nikosthenous,</v>
      </c>
      <c r="F1107" s="6" t="str">
        <f t="array" ref="F1107">INDEX('raw data'!A:A,B1107-1,1)</f>
        <v>Pangrati</v>
      </c>
      <c r="G1107" s="6" t="str">
        <f t="array" ref="G1107">INDEX('raw data'!A:A,B1107+6,1)</f>
        <v>100 m²</v>
      </c>
      <c r="H1107" s="25">
        <f ca="1">IFERROR(__xludf.DUMMYFUNCTION("split(G1115,"" "")"),100)</f>
        <v>100</v>
      </c>
      <c r="I1107" s="6" t="str">
        <f ca="1">IFERROR(__xludf.DUMMYFUNCTION("""COMPUTED_VALUE"""),"m²")</f>
        <v>m²</v>
      </c>
      <c r="J1107" s="6" t="str">
        <f t="array" ref="J1107">INDEX('raw data'!A:A,B1107+4,1)</f>
        <v>1, 1 WC</v>
      </c>
      <c r="K1107" s="25">
        <f t="array" ref="K1107">INDEX('raw data'!A:A,B1107+2,1)</f>
        <v>2</v>
      </c>
      <c r="L1107" s="6" t="str">
        <f t="array" ref="L1107">INDEX('raw data'!A:A,B1107-1,1)</f>
        <v>Pangrati</v>
      </c>
      <c r="M1107" s="9">
        <f t="shared" ca="1" si="0"/>
        <v>11.1</v>
      </c>
      <c r="N1107" s="6" t="str">
        <f t="shared" si="1"/>
        <v>Nikosthenous, Pangrati, Athens</v>
      </c>
      <c r="O1107" s="6" t="str">
        <f t="array" ref="O1107">INDEX('raw data'!A:A,B1107+12,1)</f>
        <v>Available 02 May 2025</v>
      </c>
      <c r="P1107" s="17">
        <v>45779</v>
      </c>
      <c r="Q1107">
        <f>_xlfn.XLOOKUP(A1107, locations!A:A, locations!F:F, "NULL")</f>
        <v>37.9690595</v>
      </c>
      <c r="R1107">
        <f>_xlfn.XLOOKUP(A1107, locations!A:A, locations!G:G, "Not found")</f>
        <v>23.745436399999999</v>
      </c>
    </row>
    <row r="1108" spans="1:18" ht="13">
      <c r="A1108" s="11" t="s">
        <v>2598</v>
      </c>
      <c r="B1108" s="11">
        <f>MATCH(A1108,'raw data'!A:A,0)</f>
        <v>13702</v>
      </c>
      <c r="C1108" s="21">
        <f t="array" ref="C1108">INDEX('raw data'!A:A,B1108+8,1)</f>
        <v>1170</v>
      </c>
      <c r="D1108" s="7" t="str">
        <f t="array" ref="D1108">INDEX('raw data'!A:A,B1108+11,1)</f>
        <v>excl. utilities</v>
      </c>
      <c r="E1108" s="7" t="str">
        <f t="array" ref="E1108">INDEX('raw data'!A:A,B1108-2,1)</f>
        <v>Deligianni,</v>
      </c>
      <c r="F1108" s="6" t="str">
        <f t="array" ref="F1108">INDEX('raw data'!A:A,B1108-1,1)</f>
        <v>Melissia</v>
      </c>
      <c r="G1108" s="6" t="str">
        <f t="array" ref="G1108">INDEX('raw data'!A:A,B1108+6,1)</f>
        <v>85 m²</v>
      </c>
      <c r="H1108" s="25">
        <f ca="1">IFERROR(__xludf.DUMMYFUNCTION("split(G1116,"" "")"),85)</f>
        <v>85</v>
      </c>
      <c r="I1108" s="6" t="str">
        <f ca="1">IFERROR(__xludf.DUMMYFUNCTION("""COMPUTED_VALUE"""),"m²")</f>
        <v>m²</v>
      </c>
      <c r="J1108" s="6" t="str">
        <f t="array" ref="J1108">INDEX('raw data'!A:A,B1108+4,1)</f>
        <v>1, 1 WC</v>
      </c>
      <c r="K1108" s="25">
        <f t="array" ref="K1108">INDEX('raw data'!A:A,B1108+2,1)</f>
        <v>2</v>
      </c>
      <c r="L1108" s="6" t="str">
        <f t="array" ref="L1108">INDEX('raw data'!A:A,B1108-1,1)</f>
        <v>Melissia</v>
      </c>
      <c r="M1108" s="9">
        <f t="shared" ca="1" si="0"/>
        <v>13.764705882352942</v>
      </c>
      <c r="N1108" s="6" t="str">
        <f t="shared" si="1"/>
        <v>Deligianni, Melissia, Athens</v>
      </c>
      <c r="O1108" s="6" t="str">
        <f t="array" ref="O1108">INDEX('raw data'!A:A,B1108+12,1)</f>
        <v>Available 02 May 2025</v>
      </c>
      <c r="P1108" s="17">
        <v>45779</v>
      </c>
      <c r="Q1108">
        <f>_xlfn.XLOOKUP(A1108, locations!A:A, locations!F:F, "NULL")</f>
        <v>38.048390400000002</v>
      </c>
      <c r="R1108">
        <f>_xlfn.XLOOKUP(A1108, locations!A:A, locations!G:G, "Not found")</f>
        <v>23.8381647</v>
      </c>
    </row>
    <row r="1109" spans="1:18" ht="13">
      <c r="A1109" s="11" t="s">
        <v>4093</v>
      </c>
      <c r="B1109" s="11">
        <f>MATCH(A1109,'raw data'!A:A,0)</f>
        <v>13719</v>
      </c>
      <c r="C1109" s="21">
        <f t="array" ref="C1109">INDEX('raw data'!A:A,B1109+8,1)</f>
        <v>1190</v>
      </c>
      <c r="D1109" s="7" t="str">
        <f t="array" ref="D1109">INDEX('raw data'!A:A,B1109+11,1)</f>
        <v>excl. utilities</v>
      </c>
      <c r="E1109" s="7" t="str">
        <f t="array" ref="E1109">INDEX('raw data'!A:A,B1109-2,1)</f>
        <v>Epidavrou II,</v>
      </c>
      <c r="F1109" s="6" t="str">
        <f t="array" ref="F1109">INDEX('raw data'!A:A,B1109-1,1)</f>
        <v>Marousi</v>
      </c>
      <c r="G1109" s="6" t="str">
        <f t="array" ref="G1109">INDEX('raw data'!A:A,B1109+6,1)</f>
        <v>105 m²</v>
      </c>
      <c r="H1109" s="25">
        <f ca="1">IFERROR(__xludf.DUMMYFUNCTION("split(G1117,"" "")"),105)</f>
        <v>105</v>
      </c>
      <c r="I1109" s="6" t="str">
        <f ca="1">IFERROR(__xludf.DUMMYFUNCTION("""COMPUTED_VALUE"""),"m²")</f>
        <v>m²</v>
      </c>
      <c r="J1109" s="6">
        <f t="array" ref="J1109">INDEX('raw data'!A:A,B1109+4,1)</f>
        <v>2</v>
      </c>
      <c r="K1109" s="25">
        <f t="array" ref="K1109">INDEX('raw data'!A:A,B1109+2,1)</f>
        <v>3</v>
      </c>
      <c r="L1109" s="6" t="str">
        <f t="array" ref="L1109">INDEX('raw data'!A:A,B1109-1,1)</f>
        <v>Marousi</v>
      </c>
      <c r="M1109" s="9">
        <f t="shared" ca="1" si="0"/>
        <v>11.333333333333334</v>
      </c>
      <c r="N1109" s="6" t="str">
        <f t="shared" si="1"/>
        <v>Epidavrou II, Marousi, Athens</v>
      </c>
      <c r="O1109" s="6" t="str">
        <f t="array" ref="O1109">INDEX('raw data'!A:A,B1109+12,1)</f>
        <v>Available 02 May 2025</v>
      </c>
      <c r="P1109" s="17">
        <v>45779</v>
      </c>
      <c r="Q1109">
        <f>_xlfn.XLOOKUP(A1109, locations!A:A, locations!F:F, "NULL")</f>
        <v>38.046310099999999</v>
      </c>
      <c r="R1109">
        <f>_xlfn.XLOOKUP(A1109, locations!A:A, locations!G:G, "Not found")</f>
        <v>23.8074163</v>
      </c>
    </row>
    <row r="1110" spans="1:18" ht="13">
      <c r="A1110" s="11" t="s">
        <v>2601</v>
      </c>
      <c r="B1110" s="11">
        <f>MATCH(A1110,'raw data'!A:A,0)</f>
        <v>13736</v>
      </c>
      <c r="C1110" s="21">
        <f t="array" ref="C1110">INDEX('raw data'!A:A,B1110+8,1)</f>
        <v>1190</v>
      </c>
      <c r="D1110" s="7" t="str">
        <f t="array" ref="D1110">INDEX('raw data'!A:A,B1110+11,1)</f>
        <v>excl. utilities</v>
      </c>
      <c r="E1110" s="7" t="str">
        <f t="array" ref="E1110">INDEX('raw data'!A:A,B1110-2,1)</f>
        <v>Eantos,</v>
      </c>
      <c r="F1110" s="6" t="str">
        <f t="array" ref="F1110">INDEX('raw data'!A:A,B1110-1,1)</f>
        <v>Palaio Faliro</v>
      </c>
      <c r="G1110" s="6" t="str">
        <f t="array" ref="G1110">INDEX('raw data'!A:A,B1110+6,1)</f>
        <v>90 m²</v>
      </c>
      <c r="H1110" s="25">
        <f ca="1">IFERROR(__xludf.DUMMYFUNCTION("split(G1118,"" "")"),90)</f>
        <v>90</v>
      </c>
      <c r="I1110" s="6" t="str">
        <f ca="1">IFERROR(__xludf.DUMMYFUNCTION("""COMPUTED_VALUE"""),"m²")</f>
        <v>m²</v>
      </c>
      <c r="J1110" s="6" t="str">
        <f t="array" ref="J1110">INDEX('raw data'!A:A,B1110+4,1)</f>
        <v>1, 1 WC</v>
      </c>
      <c r="K1110" s="25">
        <f t="array" ref="K1110">INDEX('raw data'!A:A,B1110+2,1)</f>
        <v>2</v>
      </c>
      <c r="L1110" s="6" t="str">
        <f t="array" ref="L1110">INDEX('raw data'!A:A,B1110-1,1)</f>
        <v>Palaio Faliro</v>
      </c>
      <c r="M1110" s="9">
        <f t="shared" ca="1" si="0"/>
        <v>13.222222222222221</v>
      </c>
      <c r="N1110" s="6" t="str">
        <f t="shared" si="1"/>
        <v>Eantos, Palaio Faliro, Athens</v>
      </c>
      <c r="O1110" s="6" t="str">
        <f t="array" ref="O1110">INDEX('raw data'!A:A,B1110+12,1)</f>
        <v>Available 02 May 2025</v>
      </c>
      <c r="P1110" s="17">
        <v>45779</v>
      </c>
      <c r="Q1110">
        <f>_xlfn.XLOOKUP(A1110, locations!A:A, locations!F:F, "NULL")</f>
        <v>37.924975400000001</v>
      </c>
      <c r="R1110">
        <f>_xlfn.XLOOKUP(A1110, locations!A:A, locations!G:G, "Not found")</f>
        <v>23.702862199999998</v>
      </c>
    </row>
    <row r="1111" spans="1:18" ht="13">
      <c r="A1111" s="11" t="s">
        <v>2604</v>
      </c>
      <c r="B1111" s="11">
        <f>MATCH(A1111,'raw data'!A:A,0)</f>
        <v>13753</v>
      </c>
      <c r="C1111" s="21">
        <f t="array" ref="C1111">INDEX('raw data'!A:A,B1111+8,1)</f>
        <v>1230</v>
      </c>
      <c r="D1111" s="7" t="str">
        <f t="array" ref="D1111">INDEX('raw data'!A:A,B1111+11,1)</f>
        <v>excl. utilities</v>
      </c>
      <c r="E1111" s="7" t="str">
        <f t="array" ref="E1111">INDEX('raw data'!A:A,B1111-2,1)</f>
        <v>Ikarias I,</v>
      </c>
      <c r="F1111" s="6" t="str">
        <f t="array" ref="F1111">INDEX('raw data'!A:A,B1111-1,1)</f>
        <v>Kifisia</v>
      </c>
      <c r="G1111" s="6" t="str">
        <f t="array" ref="G1111">INDEX('raw data'!A:A,B1111+6,1)</f>
        <v>80 m²</v>
      </c>
      <c r="H1111" s="25">
        <f ca="1">IFERROR(__xludf.DUMMYFUNCTION("split(G1119,"" "")"),80)</f>
        <v>80</v>
      </c>
      <c r="I1111" s="6" t="str">
        <f ca="1">IFERROR(__xludf.DUMMYFUNCTION("""COMPUTED_VALUE"""),"m²")</f>
        <v>m²</v>
      </c>
      <c r="J1111" s="6">
        <f t="array" ref="J1111">INDEX('raw data'!A:A,B1111+4,1)</f>
        <v>1</v>
      </c>
      <c r="K1111" s="25">
        <f t="array" ref="K1111">INDEX('raw data'!A:A,B1111+2,1)</f>
        <v>2</v>
      </c>
      <c r="L1111" s="6" t="str">
        <f t="array" ref="L1111">INDEX('raw data'!A:A,B1111-1,1)</f>
        <v>Kifisia</v>
      </c>
      <c r="M1111" s="9">
        <f t="shared" ca="1" si="0"/>
        <v>15.375</v>
      </c>
      <c r="N1111" s="6" t="str">
        <f t="shared" si="1"/>
        <v>Ikarias I, Kifisia, Athens</v>
      </c>
      <c r="O1111" s="6" t="str">
        <f t="array" ref="O1111">INDEX('raw data'!A:A,B1111+12,1)</f>
        <v>Available 02 May 2025</v>
      </c>
      <c r="P1111" s="17">
        <v>45779</v>
      </c>
      <c r="Q1111">
        <f>_xlfn.XLOOKUP(A1111, locations!A:A, locations!F:F, "NULL")</f>
        <v>38.066307100000003</v>
      </c>
      <c r="R1111">
        <f>_xlfn.XLOOKUP(A1111, locations!A:A, locations!G:G, "Not found")</f>
        <v>23.8137793</v>
      </c>
    </row>
    <row r="1112" spans="1:18" ht="13">
      <c r="A1112" s="11" t="s">
        <v>2607</v>
      </c>
      <c r="B1112" s="11">
        <f>MATCH(A1112,'raw data'!A:A,0)</f>
        <v>13802</v>
      </c>
      <c r="C1112" s="21">
        <f t="array" ref="C1112">INDEX('raw data'!A:A,B1112+8,1)</f>
        <v>1430</v>
      </c>
      <c r="D1112" s="7" t="str">
        <f t="array" ref="D1112">INDEX('raw data'!A:A,B1112+11,1)</f>
        <v>excl. utilities</v>
      </c>
      <c r="E1112" s="7" t="str">
        <f t="array" ref="E1112">INDEX('raw data'!A:A,B1112-2,1)</f>
        <v>Taigetou I,</v>
      </c>
      <c r="F1112" s="6" t="str">
        <f t="array" ref="F1112">INDEX('raw data'!A:A,B1112-1,1)</f>
        <v>Kifisia</v>
      </c>
      <c r="G1112" s="6" t="str">
        <f t="array" ref="G1112">INDEX('raw data'!A:A,B1112+6,1)</f>
        <v>85 m²</v>
      </c>
      <c r="H1112" s="25">
        <f ca="1">IFERROR(__xludf.DUMMYFUNCTION("split(G1120,"" "")"),85)</f>
        <v>85</v>
      </c>
      <c r="I1112" s="6" t="str">
        <f ca="1">IFERROR(__xludf.DUMMYFUNCTION("""COMPUTED_VALUE"""),"m²")</f>
        <v>m²</v>
      </c>
      <c r="J1112" s="6" t="str">
        <f t="array" ref="J1112">INDEX('raw data'!A:A,B1112+4,1)</f>
        <v>1, 1 WC</v>
      </c>
      <c r="K1112" s="25">
        <f t="array" ref="K1112">INDEX('raw data'!A:A,B1112+2,1)</f>
        <v>2</v>
      </c>
      <c r="L1112" s="6" t="str">
        <f t="array" ref="L1112">INDEX('raw data'!A:A,B1112-1,1)</f>
        <v>Kifisia</v>
      </c>
      <c r="M1112" s="9">
        <f t="shared" ca="1" si="0"/>
        <v>16.823529411764707</v>
      </c>
      <c r="N1112" s="6" t="str">
        <f t="shared" si="1"/>
        <v>Taigetou I, Kifisia, Athens</v>
      </c>
      <c r="O1112" s="6" t="str">
        <f t="array" ref="O1112">INDEX('raw data'!A:A,B1112+12,1)</f>
        <v>Available 02 May 2025</v>
      </c>
      <c r="P1112" s="17">
        <v>45779</v>
      </c>
      <c r="Q1112">
        <f>_xlfn.XLOOKUP(A1112, locations!A:A, locations!F:F, "NULL")</f>
        <v>38.011415999999997</v>
      </c>
      <c r="R1112">
        <f>_xlfn.XLOOKUP(A1112, locations!A:A, locations!G:G, "Not found")</f>
        <v>23.7389726</v>
      </c>
    </row>
    <row r="1113" spans="1:18" ht="13">
      <c r="A1113" s="11" t="s">
        <v>2610</v>
      </c>
      <c r="B1113" s="11">
        <f>MATCH(A1113,'raw data'!A:A,0)</f>
        <v>13819</v>
      </c>
      <c r="C1113" s="21">
        <f t="array" ref="C1113">INDEX('raw data'!A:A,B1113+8,1)</f>
        <v>1530</v>
      </c>
      <c r="D1113" s="7" t="str">
        <f t="array" ref="D1113">INDEX('raw data'!A:A,B1113+11,1)</f>
        <v>excl. utilities</v>
      </c>
      <c r="E1113" s="7" t="str">
        <f t="array" ref="E1113">INDEX('raw data'!A:A,B1113-2,1)</f>
        <v>Kapodistriou II,</v>
      </c>
      <c r="F1113" s="6" t="str">
        <f t="array" ref="F1113">INDEX('raw data'!A:A,B1113-1,1)</f>
        <v>Chalandri</v>
      </c>
      <c r="G1113" s="6" t="str">
        <f t="array" ref="G1113">INDEX('raw data'!A:A,B1113+6,1)</f>
        <v>100 m²</v>
      </c>
      <c r="H1113" s="25">
        <f ca="1">IFERROR(__xludf.DUMMYFUNCTION("split(G1121,"" "")"),100)</f>
        <v>100</v>
      </c>
      <c r="I1113" s="6" t="str">
        <f ca="1">IFERROR(__xludf.DUMMYFUNCTION("""COMPUTED_VALUE"""),"m²")</f>
        <v>m²</v>
      </c>
      <c r="J1113" s="6" t="str">
        <f t="array" ref="J1113">INDEX('raw data'!A:A,B1113+4,1)</f>
        <v>1, 1 WC</v>
      </c>
      <c r="K1113" s="25">
        <f t="array" ref="K1113">INDEX('raw data'!A:A,B1113+2,1)</f>
        <v>2</v>
      </c>
      <c r="L1113" s="6" t="str">
        <f t="array" ref="L1113">INDEX('raw data'!A:A,B1113-1,1)</f>
        <v>Chalandri</v>
      </c>
      <c r="M1113" s="9">
        <f t="shared" ca="1" si="0"/>
        <v>15.3</v>
      </c>
      <c r="N1113" s="6" t="str">
        <f t="shared" si="1"/>
        <v>Kapodistriou II, Chalandri, Athens</v>
      </c>
      <c r="O1113" s="6" t="str">
        <f t="array" ref="O1113">INDEX('raw data'!A:A,B1113+12,1)</f>
        <v>Available 02 May 2025</v>
      </c>
      <c r="P1113" s="17">
        <v>45779</v>
      </c>
      <c r="Q1113">
        <f>_xlfn.XLOOKUP(A1113, locations!A:A, locations!F:F, "NULL")</f>
        <v>37.986534599999999</v>
      </c>
      <c r="R1113">
        <f>_xlfn.XLOOKUP(A1113, locations!A:A, locations!G:G, "Not found")</f>
        <v>23.7294415</v>
      </c>
    </row>
    <row r="1114" spans="1:18" ht="13">
      <c r="A1114" s="11" t="s">
        <v>4096</v>
      </c>
      <c r="B1114" s="11">
        <f>MATCH(A1114,'raw data'!A:A,0)</f>
        <v>13836</v>
      </c>
      <c r="C1114" s="21">
        <f t="array" ref="C1114">INDEX('raw data'!A:A,B1114+8,1)</f>
        <v>2360</v>
      </c>
      <c r="D1114" s="7" t="str">
        <f t="array" ref="D1114">INDEX('raw data'!A:A,B1114+11,1)</f>
        <v>excl. utilities</v>
      </c>
      <c r="E1114" s="7" t="str">
        <f t="array" ref="E1114">INDEX('raw data'!A:A,B1114-2,1)</f>
        <v>Diomidous Kiriakou,</v>
      </c>
      <c r="F1114" s="6" t="str">
        <f t="array" ref="F1114">INDEX('raw data'!A:A,B1114-1,1)</f>
        <v>Kifisia</v>
      </c>
      <c r="G1114" s="6" t="str">
        <f t="array" ref="G1114">INDEX('raw data'!A:A,B1114+6,1)</f>
        <v>150 m²</v>
      </c>
      <c r="H1114" s="25">
        <f ca="1">IFERROR(__xludf.DUMMYFUNCTION("split(G1122,"" "")"),150)</f>
        <v>150</v>
      </c>
      <c r="I1114" s="6" t="str">
        <f ca="1">IFERROR(__xludf.DUMMYFUNCTION("""COMPUTED_VALUE"""),"m²")</f>
        <v>m²</v>
      </c>
      <c r="J1114" s="6">
        <f t="array" ref="J1114">INDEX('raw data'!A:A,B1114+4,1)</f>
        <v>2</v>
      </c>
      <c r="K1114" s="25">
        <f t="array" ref="K1114">INDEX('raw data'!A:A,B1114+2,1)</f>
        <v>3</v>
      </c>
      <c r="L1114" s="6" t="str">
        <f t="array" ref="L1114">INDEX('raw data'!A:A,B1114-1,1)</f>
        <v>Kifisia</v>
      </c>
      <c r="M1114" s="9">
        <f t="shared" ca="1" si="0"/>
        <v>15.733333333333333</v>
      </c>
      <c r="N1114" s="6" t="str">
        <f t="shared" si="1"/>
        <v>Diomidous Kiriakou, Kifisia, Athens</v>
      </c>
      <c r="O1114" s="6" t="str">
        <f t="array" ref="O1114">INDEX('raw data'!A:A,B1114+12,1)</f>
        <v>Available 02 May 2025</v>
      </c>
      <c r="P1114" s="17">
        <v>45779</v>
      </c>
      <c r="Q1114">
        <f>_xlfn.XLOOKUP(A1114, locations!A:A, locations!F:F, "NULL")</f>
        <v>38.042054700000001</v>
      </c>
      <c r="R1114">
        <f>_xlfn.XLOOKUP(A1114, locations!A:A, locations!G:G, "Not found")</f>
        <v>23.8312667</v>
      </c>
    </row>
    <row r="1115" spans="1:18" ht="13">
      <c r="A1115" s="11" t="s">
        <v>718</v>
      </c>
      <c r="B1115" s="11">
        <f>MATCH(A1115,'raw data'!A:A,0)</f>
        <v>10271</v>
      </c>
      <c r="C1115" s="21">
        <f t="array" ref="C1115">INDEX('raw data'!A:A,B1115+8,1)</f>
        <v>750</v>
      </c>
      <c r="D1115" s="7" t="str">
        <f t="array" ref="D1115">INDEX('raw data'!A:A,B1115+11,1)</f>
        <v>excl. utilities</v>
      </c>
      <c r="E1115" s="7" t="str">
        <f t="array" ref="E1115">INDEX('raw data'!A:A,B1115-2,1)</f>
        <v>Artis,</v>
      </c>
      <c r="F1115" s="6" t="str">
        <f t="array" ref="F1115">INDEX('raw data'!A:A,B1115-1,1)</f>
        <v>Ampelokipoi</v>
      </c>
      <c r="G1115" s="6" t="str">
        <f t="array" ref="G1115">INDEX('raw data'!A:A,B1115+6,1)</f>
        <v>50 m²</v>
      </c>
      <c r="H1115" s="25">
        <f ca="1">IFERROR(__xludf.DUMMYFUNCTION("split(G1123,"" "")"),50)</f>
        <v>50</v>
      </c>
      <c r="I1115" s="6" t="str">
        <f ca="1">IFERROR(__xludf.DUMMYFUNCTION("""COMPUTED_VALUE"""),"m²")</f>
        <v>m²</v>
      </c>
      <c r="J1115" s="6">
        <f t="array" ref="J1115">INDEX('raw data'!A:A,B1115+4,1)</f>
        <v>1</v>
      </c>
      <c r="K1115" s="25">
        <f t="array" ref="K1115">INDEX('raw data'!A:A,B1115+2,1)</f>
        <v>1</v>
      </c>
      <c r="L1115" s="6" t="str">
        <f t="array" ref="L1115">INDEX('raw data'!A:A,B1115-1,1)</f>
        <v>Ampelokipoi</v>
      </c>
      <c r="M1115" s="9">
        <f t="shared" ca="1" si="0"/>
        <v>15</v>
      </c>
      <c r="N1115" s="6" t="str">
        <f t="shared" si="1"/>
        <v>Artis, Ampelokipoi, Athens</v>
      </c>
      <c r="O1115" s="6" t="str">
        <f t="array" ref="O1115">INDEX('raw data'!A:A,B1115+12,1)</f>
        <v>Available 02 Mar 2025</v>
      </c>
      <c r="P1115" s="17">
        <v>45718</v>
      </c>
      <c r="Q1115">
        <f>_xlfn.XLOOKUP(A1115, locations!A:A, locations!F:F, "NULL")</f>
        <v>37.991900700000002</v>
      </c>
      <c r="R1115">
        <f>_xlfn.XLOOKUP(A1115, locations!A:A, locations!G:G, "Not found")</f>
        <v>23.7657211</v>
      </c>
    </row>
    <row r="1116" spans="1:18" ht="13">
      <c r="A1116" s="11" t="s">
        <v>721</v>
      </c>
      <c r="B1116" s="11">
        <f>MATCH(A1116,'raw data'!A:A,0)</f>
        <v>10288</v>
      </c>
      <c r="C1116" s="21">
        <f t="array" ref="C1116">INDEX('raw data'!A:A,B1116+8,1)</f>
        <v>820</v>
      </c>
      <c r="D1116" s="7" t="str">
        <f t="array" ref="D1116">INDEX('raw data'!A:A,B1116+11,1)</f>
        <v>excl. utilities</v>
      </c>
      <c r="E1116" s="7" t="str">
        <f t="array" ref="E1116">INDEX('raw data'!A:A,B1116-2,1)</f>
        <v>Kriezi IV,</v>
      </c>
      <c r="F1116" s="6" t="str">
        <f t="array" ref="F1116">INDEX('raw data'!A:A,B1116-1,1)</f>
        <v>Chalandri</v>
      </c>
      <c r="G1116" s="6" t="str">
        <f t="array" ref="G1116">INDEX('raw data'!A:A,B1116+6,1)</f>
        <v>41 m²</v>
      </c>
      <c r="H1116" s="25">
        <f ca="1">IFERROR(__xludf.DUMMYFUNCTION("split(G1124,"" "")"),41)</f>
        <v>41</v>
      </c>
      <c r="I1116" s="6" t="str">
        <f ca="1">IFERROR(__xludf.DUMMYFUNCTION("""COMPUTED_VALUE"""),"m²")</f>
        <v>m²</v>
      </c>
      <c r="J1116" s="6">
        <f t="array" ref="J1116">INDEX('raw data'!A:A,B1116+4,1)</f>
        <v>1</v>
      </c>
      <c r="K1116" s="25">
        <f t="array" ref="K1116">INDEX('raw data'!A:A,B1116+2,1)</f>
        <v>1</v>
      </c>
      <c r="L1116" s="6" t="str">
        <f t="array" ref="L1116">INDEX('raw data'!A:A,B1116-1,1)</f>
        <v>Chalandri</v>
      </c>
      <c r="M1116" s="9">
        <f t="shared" ca="1" si="0"/>
        <v>20</v>
      </c>
      <c r="N1116" s="6" t="str">
        <f t="shared" si="1"/>
        <v>Kriezi IV, Chalandri, Athens</v>
      </c>
      <c r="O1116" s="6" t="str">
        <f t="array" ref="O1116">INDEX('raw data'!A:A,B1116+12,1)</f>
        <v>Available 02 Mar 2025</v>
      </c>
      <c r="P1116" s="17">
        <v>45718</v>
      </c>
      <c r="Q1116">
        <f>_xlfn.XLOOKUP(A1116, locations!A:A, locations!F:F, "NULL")</f>
        <v>38.0313357</v>
      </c>
      <c r="R1116">
        <f>_xlfn.XLOOKUP(A1116, locations!A:A, locations!G:G, "Not found")</f>
        <v>23.808622</v>
      </c>
    </row>
    <row r="1117" spans="1:18" ht="13">
      <c r="A1117" s="11" t="s">
        <v>724</v>
      </c>
      <c r="B1117" s="11">
        <f>MATCH(A1117,'raw data'!A:A,0)</f>
        <v>10305</v>
      </c>
      <c r="C1117" s="21">
        <f t="array" ref="C1117">INDEX('raw data'!A:A,B1117+8,1)</f>
        <v>950</v>
      </c>
      <c r="D1117" s="7" t="str">
        <f t="array" ref="D1117">INDEX('raw data'!A:A,B1117+11,1)</f>
        <v>excl. utilities</v>
      </c>
      <c r="E1117" s="7" t="str">
        <f t="array" ref="E1117">INDEX('raw data'!A:A,B1117-2,1)</f>
        <v>Ravine,</v>
      </c>
      <c r="F1117" s="6" t="str">
        <f t="array" ref="F1117">INDEX('raw data'!A:A,B1117-1,1)</f>
        <v>Kolonaki</v>
      </c>
      <c r="G1117" s="6" t="str">
        <f t="array" ref="G1117">INDEX('raw data'!A:A,B1117+6,1)</f>
        <v>60 m²</v>
      </c>
      <c r="H1117" s="25">
        <f ca="1">IFERROR(__xludf.DUMMYFUNCTION("split(G1125,"" "")"),60)</f>
        <v>60</v>
      </c>
      <c r="I1117" s="6" t="str">
        <f ca="1">IFERROR(__xludf.DUMMYFUNCTION("""COMPUTED_VALUE"""),"m²")</f>
        <v>m²</v>
      </c>
      <c r="J1117" s="6">
        <f t="array" ref="J1117">INDEX('raw data'!A:A,B1117+4,1)</f>
        <v>1</v>
      </c>
      <c r="K1117" s="25">
        <f t="array" ref="K1117">INDEX('raw data'!A:A,B1117+2,1)</f>
        <v>1</v>
      </c>
      <c r="L1117" s="6" t="str">
        <f t="array" ref="L1117">INDEX('raw data'!A:A,B1117-1,1)</f>
        <v>Kolonaki</v>
      </c>
      <c r="M1117" s="9">
        <f t="shared" ca="1" si="0"/>
        <v>15.833333333333334</v>
      </c>
      <c r="N1117" s="6" t="str">
        <f t="shared" si="1"/>
        <v>Ravine, Kolonaki, Athens</v>
      </c>
      <c r="O1117" s="6" t="str">
        <f t="array" ref="O1117">INDEX('raw data'!A:A,B1117+12,1)</f>
        <v>Available 02 Mar 2025</v>
      </c>
      <c r="P1117" s="17">
        <v>45718</v>
      </c>
      <c r="Q1117">
        <f>_xlfn.XLOOKUP(A1117, locations!A:A, locations!F:F, "NULL")</f>
        <v>37.978180500000001</v>
      </c>
      <c r="R1117">
        <f>_xlfn.XLOOKUP(A1117, locations!A:A, locations!G:G, "Not found")</f>
        <v>23.7500879</v>
      </c>
    </row>
    <row r="1118" spans="1:18" ht="13">
      <c r="A1118" s="11" t="s">
        <v>2613</v>
      </c>
      <c r="B1118" s="11">
        <f>MATCH(A1118,'raw data'!A:A,0)</f>
        <v>10322</v>
      </c>
      <c r="C1118" s="21">
        <f t="array" ref="C1118">INDEX('raw data'!A:A,B1118+8,1)</f>
        <v>960</v>
      </c>
      <c r="D1118" s="7" t="str">
        <f t="array" ref="D1118">INDEX('raw data'!A:A,B1118+11,1)</f>
        <v>excl. utilities</v>
      </c>
      <c r="E1118" s="7" t="str">
        <f t="array" ref="E1118">INDEX('raw data'!A:A,B1118-2,1)</f>
        <v>Stilponos,</v>
      </c>
      <c r="F1118" s="6" t="str">
        <f t="array" ref="F1118">INDEX('raw data'!A:A,B1118-1,1)</f>
        <v>Pangrati</v>
      </c>
      <c r="G1118" s="6" t="str">
        <f t="array" ref="G1118">INDEX('raw data'!A:A,B1118+6,1)</f>
        <v>75 m²</v>
      </c>
      <c r="H1118" s="25">
        <f ca="1">IFERROR(__xludf.DUMMYFUNCTION("split(G1126,"" "")"),75)</f>
        <v>75</v>
      </c>
      <c r="I1118" s="6" t="str">
        <f ca="1">IFERROR(__xludf.DUMMYFUNCTION("""COMPUTED_VALUE"""),"m²")</f>
        <v>m²</v>
      </c>
      <c r="J1118" s="6">
        <f t="array" ref="J1118">INDEX('raw data'!A:A,B1118+4,1)</f>
        <v>1</v>
      </c>
      <c r="K1118" s="25">
        <f t="array" ref="K1118">INDEX('raw data'!A:A,B1118+2,1)</f>
        <v>2</v>
      </c>
      <c r="L1118" s="6" t="str">
        <f t="array" ref="L1118">INDEX('raw data'!A:A,B1118-1,1)</f>
        <v>Pangrati</v>
      </c>
      <c r="M1118" s="9">
        <f t="shared" ca="1" si="0"/>
        <v>12.8</v>
      </c>
      <c r="N1118" s="6" t="str">
        <f t="shared" si="1"/>
        <v>Stilponos, Pangrati, Athens</v>
      </c>
      <c r="O1118" s="6" t="str">
        <f t="array" ref="O1118">INDEX('raw data'!A:A,B1118+12,1)</f>
        <v>Available 02 Mar 2025</v>
      </c>
      <c r="P1118" s="17">
        <v>45718</v>
      </c>
      <c r="Q1118">
        <f>_xlfn.XLOOKUP(A1118, locations!A:A, locations!F:F, "NULL")</f>
        <v>37.964672899999997</v>
      </c>
      <c r="R1118">
        <f>_xlfn.XLOOKUP(A1118, locations!A:A, locations!G:G, "Not found")</f>
        <v>23.741569999999999</v>
      </c>
    </row>
    <row r="1119" spans="1:18" ht="13">
      <c r="A1119" s="11" t="s">
        <v>727</v>
      </c>
      <c r="B1119" s="11">
        <f>MATCH(A1119,'raw data'!A:A,0)</f>
        <v>10339</v>
      </c>
      <c r="C1119" s="21">
        <f t="array" ref="C1119">INDEX('raw data'!A:A,B1119+8,1)</f>
        <v>1000</v>
      </c>
      <c r="D1119" s="7" t="str">
        <f t="array" ref="D1119">INDEX('raw data'!A:A,B1119+11,1)</f>
        <v>excl. utilities</v>
      </c>
      <c r="E1119" s="7" t="str">
        <f t="array" ref="E1119">INDEX('raw data'!A:A,B1119-2,1)</f>
        <v>Alonion II,</v>
      </c>
      <c r="F1119" s="6" t="str">
        <f t="array" ref="F1119">INDEX('raw data'!A:A,B1119-1,1)</f>
        <v>Kifisia</v>
      </c>
      <c r="G1119" s="6" t="str">
        <f t="array" ref="G1119">INDEX('raw data'!A:A,B1119+6,1)</f>
        <v>70 m²</v>
      </c>
      <c r="H1119" s="25">
        <f ca="1">IFERROR(__xludf.DUMMYFUNCTION("split(G1127,"" "")"),70)</f>
        <v>70</v>
      </c>
      <c r="I1119" s="6" t="str">
        <f ca="1">IFERROR(__xludf.DUMMYFUNCTION("""COMPUTED_VALUE"""),"m²")</f>
        <v>m²</v>
      </c>
      <c r="J1119" s="6">
        <f t="array" ref="J1119">INDEX('raw data'!A:A,B1119+4,1)</f>
        <v>1</v>
      </c>
      <c r="K1119" s="25">
        <f t="array" ref="K1119">INDEX('raw data'!A:A,B1119+2,1)</f>
        <v>1</v>
      </c>
      <c r="L1119" s="6" t="str">
        <f t="array" ref="L1119">INDEX('raw data'!A:A,B1119-1,1)</f>
        <v>Kifisia</v>
      </c>
      <c r="M1119" s="9">
        <f t="shared" ca="1" si="0"/>
        <v>14.285714285714286</v>
      </c>
      <c r="N1119" s="6" t="str">
        <f t="shared" si="1"/>
        <v>Alonion II, Kifisia, Athens</v>
      </c>
      <c r="O1119" s="6" t="str">
        <f t="array" ref="O1119">INDEX('raw data'!A:A,B1119+12,1)</f>
        <v>Available 02 Mar 2025</v>
      </c>
      <c r="P1119" s="17">
        <v>45718</v>
      </c>
      <c r="Q1119">
        <f>_xlfn.XLOOKUP(A1119, locations!A:A, locations!F:F, "NULL")</f>
        <v>38.070239800000003</v>
      </c>
      <c r="R1119">
        <f>_xlfn.XLOOKUP(A1119, locations!A:A, locations!G:G, "Not found")</f>
        <v>23.8162287</v>
      </c>
    </row>
    <row r="1120" spans="1:18" ht="13">
      <c r="A1120" s="11" t="s">
        <v>730</v>
      </c>
      <c r="B1120" s="11">
        <f>MATCH(A1120,'raw data'!A:A,0)</f>
        <v>10356</v>
      </c>
      <c r="C1120" s="21">
        <f t="array" ref="C1120">INDEX('raw data'!A:A,B1120+8,1)</f>
        <v>1010</v>
      </c>
      <c r="D1120" s="7" t="str">
        <f t="array" ref="D1120">INDEX('raw data'!A:A,B1120+11,1)</f>
        <v>excl. utilities</v>
      </c>
      <c r="E1120" s="7" t="str">
        <f t="array" ref="E1120">INDEX('raw data'!A:A,B1120-2,1)</f>
        <v>Dareiotou IV,</v>
      </c>
      <c r="F1120" s="6" t="str">
        <f t="array" ref="F1120">INDEX('raw data'!A:A,B1120-1,1)</f>
        <v>Kifisia</v>
      </c>
      <c r="G1120" s="6" t="str">
        <f t="array" ref="G1120">INDEX('raw data'!A:A,B1120+6,1)</f>
        <v>57 m²</v>
      </c>
      <c r="H1120" s="25">
        <f ca="1">IFERROR(__xludf.DUMMYFUNCTION("split(G1128,"" "")"),57)</f>
        <v>57</v>
      </c>
      <c r="I1120" s="6" t="str">
        <f ca="1">IFERROR(__xludf.DUMMYFUNCTION("""COMPUTED_VALUE"""),"m²")</f>
        <v>m²</v>
      </c>
      <c r="J1120" s="6">
        <f t="array" ref="J1120">INDEX('raw data'!A:A,B1120+4,1)</f>
        <v>1</v>
      </c>
      <c r="K1120" s="25">
        <f t="array" ref="K1120">INDEX('raw data'!A:A,B1120+2,1)</f>
        <v>1</v>
      </c>
      <c r="L1120" s="6" t="str">
        <f t="array" ref="L1120">INDEX('raw data'!A:A,B1120-1,1)</f>
        <v>Kifisia</v>
      </c>
      <c r="M1120" s="9">
        <f t="shared" ca="1" si="0"/>
        <v>17.719298245614034</v>
      </c>
      <c r="N1120" s="6" t="str">
        <f t="shared" si="1"/>
        <v>Dareiotou IV, Kifisia, Athens</v>
      </c>
      <c r="O1120" s="6" t="str">
        <f t="array" ref="O1120">INDEX('raw data'!A:A,B1120+12,1)</f>
        <v>Available 02 Mar 2025</v>
      </c>
      <c r="P1120" s="17">
        <v>45718</v>
      </c>
      <c r="Q1120">
        <f>_xlfn.XLOOKUP(A1120, locations!A:A, locations!F:F, "NULL")</f>
        <v>38.069895000000002</v>
      </c>
      <c r="R1120">
        <f>_xlfn.XLOOKUP(A1120, locations!A:A, locations!G:G, "Not found")</f>
        <v>23.810091799999999</v>
      </c>
    </row>
    <row r="1121" spans="1:18" ht="13">
      <c r="A1121" s="11" t="s">
        <v>4099</v>
      </c>
      <c r="B1121" s="11">
        <f>MATCH(A1121,'raw data'!A:A,0)</f>
        <v>10389</v>
      </c>
      <c r="C1121" s="21">
        <f t="array" ref="C1121">INDEX('raw data'!A:A,B1121+8,1)</f>
        <v>1030</v>
      </c>
      <c r="D1121" s="7" t="str">
        <f t="array" ref="D1121">INDEX('raw data'!A:A,B1121+11,1)</f>
        <v>excl. utilities</v>
      </c>
      <c r="E1121" s="7" t="str">
        <f t="array" ref="E1121">INDEX('raw data'!A:A,B1121-2,1)</f>
        <v>Chlois,</v>
      </c>
      <c r="F1121" s="6" t="str">
        <f t="array" ref="F1121">INDEX('raw data'!A:A,B1121-1,1)</f>
        <v>Marousi</v>
      </c>
      <c r="G1121" s="6" t="str">
        <f t="array" ref="G1121">INDEX('raw data'!A:A,B1121+6,1)</f>
        <v>105 m²</v>
      </c>
      <c r="H1121" s="25">
        <f ca="1">IFERROR(__xludf.DUMMYFUNCTION("split(G1129,"" "")"),105)</f>
        <v>105</v>
      </c>
      <c r="I1121" s="6" t="str">
        <f ca="1">IFERROR(__xludf.DUMMYFUNCTION("""COMPUTED_VALUE"""),"m²")</f>
        <v>m²</v>
      </c>
      <c r="J1121" s="6" t="str">
        <f t="array" ref="J1121">INDEX('raw data'!A:A,B1121+4,1)</f>
        <v>1, 1 WC</v>
      </c>
      <c r="K1121" s="25">
        <f t="array" ref="K1121">INDEX('raw data'!A:A,B1121+2,1)</f>
        <v>3</v>
      </c>
      <c r="L1121" s="6" t="str">
        <f t="array" ref="L1121">INDEX('raw data'!A:A,B1121-1,1)</f>
        <v>Marousi</v>
      </c>
      <c r="M1121" s="9">
        <f t="shared" ca="1" si="0"/>
        <v>9.8095238095238102</v>
      </c>
      <c r="N1121" s="6" t="str">
        <f t="shared" si="1"/>
        <v>Chlois, Marousi, Athens</v>
      </c>
      <c r="O1121" s="6" t="str">
        <f t="array" ref="O1121">INDEX('raw data'!A:A,B1121+12,1)</f>
        <v>Available 02 Mar 2025</v>
      </c>
      <c r="P1121" s="17">
        <v>45718</v>
      </c>
      <c r="Q1121">
        <f>_xlfn.XLOOKUP(A1121, locations!A:A, locations!F:F, "NULL")</f>
        <v>38.049482599999997</v>
      </c>
      <c r="R1121">
        <f>_xlfn.XLOOKUP(A1121, locations!A:A, locations!G:G, "Not found")</f>
        <v>23.8158399</v>
      </c>
    </row>
    <row r="1122" spans="1:18" ht="13">
      <c r="A1122" s="11" t="s">
        <v>4102</v>
      </c>
      <c r="B1122" s="11">
        <f>MATCH(A1122,'raw data'!A:A,0)</f>
        <v>10439</v>
      </c>
      <c r="C1122" s="21">
        <f t="array" ref="C1122">INDEX('raw data'!A:A,B1122+8,1)</f>
        <v>1130</v>
      </c>
      <c r="D1122" s="7" t="str">
        <f t="array" ref="D1122">INDEX('raw data'!A:A,B1122+11,1)</f>
        <v>excl. utilities</v>
      </c>
      <c r="E1122" s="7" t="str">
        <f t="array" ref="E1122">INDEX('raw data'!A:A,B1122-2,1)</f>
        <v>Stratigou Lekka II,</v>
      </c>
      <c r="F1122" s="6" t="str">
        <f t="array" ref="F1122">INDEX('raw data'!A:A,B1122-1,1)</f>
        <v>Marousi</v>
      </c>
      <c r="G1122" s="6" t="str">
        <f t="array" ref="G1122">INDEX('raw data'!A:A,B1122+6,1)</f>
        <v>125 m²</v>
      </c>
      <c r="H1122" s="25">
        <f ca="1">IFERROR(__xludf.DUMMYFUNCTION("split(G1130,"" "")"),125)</f>
        <v>125</v>
      </c>
      <c r="I1122" s="6" t="str">
        <f ca="1">IFERROR(__xludf.DUMMYFUNCTION("""COMPUTED_VALUE"""),"m²")</f>
        <v>m²</v>
      </c>
      <c r="J1122" s="6" t="str">
        <f t="array" ref="J1122">INDEX('raw data'!A:A,B1122+4,1)</f>
        <v>1, 1 WC</v>
      </c>
      <c r="K1122" s="25">
        <f t="array" ref="K1122">INDEX('raw data'!A:A,B1122+2,1)</f>
        <v>3</v>
      </c>
      <c r="L1122" s="6" t="str">
        <f t="array" ref="L1122">INDEX('raw data'!A:A,B1122-1,1)</f>
        <v>Marousi</v>
      </c>
      <c r="M1122" s="9">
        <f t="shared" ca="1" si="0"/>
        <v>9.0399999999999991</v>
      </c>
      <c r="N1122" s="6" t="str">
        <f t="shared" si="1"/>
        <v>Stratigou Lekka II, Marousi, Athens</v>
      </c>
      <c r="O1122" s="6" t="str">
        <f t="array" ref="O1122">INDEX('raw data'!A:A,B1122+12,1)</f>
        <v>Available 02 Mar 2025</v>
      </c>
      <c r="P1122" s="17">
        <v>45718</v>
      </c>
      <c r="Q1122">
        <f>_xlfn.XLOOKUP(A1122, locations!A:A, locations!F:F, "NULL")</f>
        <v>38.054123400000002</v>
      </c>
      <c r="R1122">
        <f>_xlfn.XLOOKUP(A1122, locations!A:A, locations!G:G, "Not found")</f>
        <v>23.7978545</v>
      </c>
    </row>
    <row r="1123" spans="1:18" ht="13">
      <c r="A1123" s="11" t="s">
        <v>2616</v>
      </c>
      <c r="B1123" s="11">
        <f>MATCH(A1123,'raw data'!A:A,0)</f>
        <v>10422</v>
      </c>
      <c r="C1123" s="21">
        <f t="array" ref="C1123">INDEX('raw data'!A:A,B1123+8,1)</f>
        <v>1150</v>
      </c>
      <c r="D1123" s="7" t="str">
        <f t="array" ref="D1123">INDEX('raw data'!A:A,B1123+11,1)</f>
        <v>excl. utilities</v>
      </c>
      <c r="E1123" s="7" t="str">
        <f t="array" ref="E1123">INDEX('raw data'!A:A,B1123-2,1)</f>
        <v>Pasitelous II,</v>
      </c>
      <c r="F1123" s="6" t="str">
        <f t="array" ref="F1123">INDEX('raw data'!A:A,B1123-1,1)</f>
        <v>Pangrati</v>
      </c>
      <c r="G1123" s="6" t="str">
        <f t="array" ref="G1123">INDEX('raw data'!A:A,B1123+6,1)</f>
        <v>75 m²</v>
      </c>
      <c r="H1123" s="25">
        <f ca="1">IFERROR(__xludf.DUMMYFUNCTION("split(G1131,"" "")"),75)</f>
        <v>75</v>
      </c>
      <c r="I1123" s="6" t="str">
        <f ca="1">IFERROR(__xludf.DUMMYFUNCTION("""COMPUTED_VALUE"""),"m²")</f>
        <v>m²</v>
      </c>
      <c r="J1123" s="6">
        <f t="array" ref="J1123">INDEX('raw data'!A:A,B1123+4,1)</f>
        <v>1</v>
      </c>
      <c r="K1123" s="25">
        <f t="array" ref="K1123">INDEX('raw data'!A:A,B1123+2,1)</f>
        <v>2</v>
      </c>
      <c r="L1123" s="6" t="str">
        <f t="array" ref="L1123">INDEX('raw data'!A:A,B1123-1,1)</f>
        <v>Pangrati</v>
      </c>
      <c r="M1123" s="9">
        <f t="shared" ca="1" si="0"/>
        <v>15.333333333333334</v>
      </c>
      <c r="N1123" s="6" t="str">
        <f t="shared" si="1"/>
        <v>Pasitelous II, Pangrati, Athens</v>
      </c>
      <c r="O1123" s="6" t="str">
        <f t="array" ref="O1123">INDEX('raw data'!A:A,B1123+12,1)</f>
        <v>Available 02 Mar 2025</v>
      </c>
      <c r="P1123" s="17">
        <v>45718</v>
      </c>
      <c r="Q1123">
        <f>_xlfn.XLOOKUP(A1123, locations!A:A, locations!F:F, "NULL")</f>
        <v>37.967249500000001</v>
      </c>
      <c r="R1123">
        <f>_xlfn.XLOOKUP(A1123, locations!A:A, locations!G:G, "Not found")</f>
        <v>23.746030699999999</v>
      </c>
    </row>
    <row r="1124" spans="1:18" ht="13">
      <c r="A1124" s="11" t="s">
        <v>4105</v>
      </c>
      <c r="B1124" s="11">
        <f>MATCH(A1124,'raw data'!A:A,0)</f>
        <v>10456</v>
      </c>
      <c r="C1124" s="21">
        <f t="array" ref="C1124">INDEX('raw data'!A:A,B1124+8,1)</f>
        <v>1180</v>
      </c>
      <c r="D1124" s="7" t="str">
        <f t="array" ref="D1124">INDEX('raw data'!A:A,B1124+11,1)</f>
        <v>excl. utilities</v>
      </c>
      <c r="E1124" s="7" t="str">
        <f t="array" ref="E1124">INDEX('raw data'!A:A,B1124-2,1)</f>
        <v>Artemidos,</v>
      </c>
      <c r="F1124" s="6" t="str">
        <f t="array" ref="F1124">INDEX('raw data'!A:A,B1124-1,1)</f>
        <v>Agia Paraskevi</v>
      </c>
      <c r="G1124" s="6" t="str">
        <f t="array" ref="G1124">INDEX('raw data'!A:A,B1124+6,1)</f>
        <v>95 m²</v>
      </c>
      <c r="H1124" s="25">
        <f ca="1">IFERROR(__xludf.DUMMYFUNCTION("split(G1132,"" "")"),95)</f>
        <v>95</v>
      </c>
      <c r="I1124" s="6" t="str">
        <f ca="1">IFERROR(__xludf.DUMMYFUNCTION("""COMPUTED_VALUE"""),"m²")</f>
        <v>m²</v>
      </c>
      <c r="J1124" s="6" t="str">
        <f t="array" ref="J1124">INDEX('raw data'!A:A,B1124+4,1)</f>
        <v>1, 1 WC</v>
      </c>
      <c r="K1124" s="25">
        <f t="array" ref="K1124">INDEX('raw data'!A:A,B1124+2,1)</f>
        <v>3</v>
      </c>
      <c r="L1124" s="6" t="str">
        <f t="array" ref="L1124">INDEX('raw data'!A:A,B1124-1,1)</f>
        <v>Agia Paraskevi</v>
      </c>
      <c r="M1124" s="9">
        <f t="shared" ca="1" si="0"/>
        <v>12.421052631578947</v>
      </c>
      <c r="N1124" s="6" t="str">
        <f t="shared" si="1"/>
        <v>Artemidos, Agia Paraskevi, Athens</v>
      </c>
      <c r="O1124" s="6" t="str">
        <f t="array" ref="O1124">INDEX('raw data'!A:A,B1124+12,1)</f>
        <v>Available 02 Mar 2025</v>
      </c>
      <c r="P1124" s="17">
        <v>45718</v>
      </c>
      <c r="Q1124">
        <f>_xlfn.XLOOKUP(A1124, locations!A:A, locations!F:F, "NULL")</f>
        <v>38.009183499999999</v>
      </c>
      <c r="R1124">
        <f>_xlfn.XLOOKUP(A1124, locations!A:A, locations!G:G, "Not found")</f>
        <v>23.8282612</v>
      </c>
    </row>
    <row r="1125" spans="1:18" ht="13">
      <c r="A1125" s="11" t="s">
        <v>2619</v>
      </c>
      <c r="B1125" s="11">
        <f>MATCH(A1125,'raw data'!A:A,0)</f>
        <v>10473</v>
      </c>
      <c r="C1125" s="21">
        <f t="array" ref="C1125">INDEX('raw data'!A:A,B1125+8,1)</f>
        <v>1190</v>
      </c>
      <c r="D1125" s="7" t="str">
        <f t="array" ref="D1125">INDEX('raw data'!A:A,B1125+11,1)</f>
        <v>excl. utilities</v>
      </c>
      <c r="E1125" s="7" t="str">
        <f t="array" ref="E1125">INDEX('raw data'!A:A,B1125-2,1)</f>
        <v>Chrisostomou Smirnis III,</v>
      </c>
      <c r="F1125" s="6" t="str">
        <f t="array" ref="F1125">INDEX('raw data'!A:A,B1125-1,1)</f>
        <v>Cholargos</v>
      </c>
      <c r="G1125" s="6" t="str">
        <f t="array" ref="G1125">INDEX('raw data'!A:A,B1125+6,1)</f>
        <v>110 m²</v>
      </c>
      <c r="H1125" s="25">
        <f ca="1">IFERROR(__xludf.DUMMYFUNCTION("split(G1133,"" "")"),110)</f>
        <v>110</v>
      </c>
      <c r="I1125" s="6" t="str">
        <f ca="1">IFERROR(__xludf.DUMMYFUNCTION("""COMPUTED_VALUE"""),"m²")</f>
        <v>m²</v>
      </c>
      <c r="J1125" s="6" t="str">
        <f t="array" ref="J1125">INDEX('raw data'!A:A,B1125+4,1)</f>
        <v>1, 1 WC</v>
      </c>
      <c r="K1125" s="25">
        <f t="array" ref="K1125">INDEX('raw data'!A:A,B1125+2,1)</f>
        <v>2</v>
      </c>
      <c r="L1125" s="6" t="str">
        <f t="array" ref="L1125">INDEX('raw data'!A:A,B1125-1,1)</f>
        <v>Cholargos</v>
      </c>
      <c r="M1125" s="9">
        <f t="shared" ca="1" si="0"/>
        <v>10.818181818181818</v>
      </c>
      <c r="N1125" s="6" t="str">
        <f t="shared" si="1"/>
        <v>Chrisostomou Smirnis III, Cholargos, Athens</v>
      </c>
      <c r="O1125" s="6" t="str">
        <f t="array" ref="O1125">INDEX('raw data'!A:A,B1125+12,1)</f>
        <v>Available 02 Mar 2025</v>
      </c>
      <c r="P1125" s="17">
        <v>45718</v>
      </c>
      <c r="Q1125">
        <f>_xlfn.XLOOKUP(A1125, locations!A:A, locations!F:F, "NULL")</f>
        <v>37.994883299999998</v>
      </c>
      <c r="R1125">
        <f>_xlfn.XLOOKUP(A1125, locations!A:A, locations!G:G, "Not found")</f>
        <v>23.805156499999999</v>
      </c>
    </row>
    <row r="1126" spans="1:18" ht="13">
      <c r="A1126" s="11" t="s">
        <v>4108</v>
      </c>
      <c r="B1126" s="11">
        <f>MATCH(A1126,'raw data'!A:A,0)</f>
        <v>10540</v>
      </c>
      <c r="C1126" s="21">
        <f t="array" ref="C1126">INDEX('raw data'!A:A,B1126+8,1)</f>
        <v>1360</v>
      </c>
      <c r="D1126" s="7" t="str">
        <f t="array" ref="D1126">INDEX('raw data'!A:A,B1126+11,1)</f>
        <v>excl. utilities</v>
      </c>
      <c r="E1126" s="7" t="str">
        <f t="array" ref="E1126">INDEX('raw data'!A:A,B1126-2,1)</f>
        <v>Platonos I,</v>
      </c>
      <c r="F1126" s="6" t="str">
        <f t="array" ref="F1126">INDEX('raw data'!A:A,B1126-1,1)</f>
        <v>Stavros Niarchos Park Area</v>
      </c>
      <c r="G1126" s="6" t="str">
        <f t="array" ref="G1126">INDEX('raw data'!A:A,B1126+6,1)</f>
        <v>110 m²</v>
      </c>
      <c r="H1126" s="25">
        <f ca="1">IFERROR(__xludf.DUMMYFUNCTION("split(G1134,"" "")"),110)</f>
        <v>110</v>
      </c>
      <c r="I1126" s="6" t="str">
        <f ca="1">IFERROR(__xludf.DUMMYFUNCTION("""COMPUTED_VALUE"""),"m²")</f>
        <v>m²</v>
      </c>
      <c r="J1126" s="6" t="str">
        <f t="array" ref="J1126">INDEX('raw data'!A:A,B1126+4,1)</f>
        <v>1, 1 WC</v>
      </c>
      <c r="K1126" s="25">
        <f t="array" ref="K1126">INDEX('raw data'!A:A,B1126+2,1)</f>
        <v>3</v>
      </c>
      <c r="L1126" s="6" t="str">
        <f t="array" ref="L1126">INDEX('raw data'!A:A,B1126-1,1)</f>
        <v>Stavros Niarchos Park Area</v>
      </c>
      <c r="M1126" s="9">
        <f t="shared" ca="1" si="0"/>
        <v>12.363636363636363</v>
      </c>
      <c r="N1126" s="6" t="str">
        <f t="shared" si="1"/>
        <v>Platonos I, Stavros Niarchos Park Area, Athens</v>
      </c>
      <c r="O1126" s="6" t="str">
        <f t="array" ref="O1126">INDEX('raw data'!A:A,B1126+12,1)</f>
        <v>Available 02 Mar 2025</v>
      </c>
      <c r="P1126" s="17">
        <v>45718</v>
      </c>
      <c r="Q1126">
        <f>_xlfn.XLOOKUP(A1126, locations!A:A, locations!F:F, "NULL")</f>
        <v>37.942198900000001</v>
      </c>
      <c r="R1126">
        <f>_xlfn.XLOOKUP(A1126, locations!A:A, locations!G:G, "Not found")</f>
        <v>23.6934583</v>
      </c>
    </row>
    <row r="1127" spans="1:18" ht="13">
      <c r="A1127" s="11" t="s">
        <v>4111</v>
      </c>
      <c r="B1127" s="11">
        <f>MATCH(A1127,'raw data'!A:A,0)</f>
        <v>10506</v>
      </c>
      <c r="C1127" s="21">
        <f t="array" ref="C1127">INDEX('raw data'!A:A,B1127+8,1)</f>
        <v>1390</v>
      </c>
      <c r="D1127" s="7" t="str">
        <f t="array" ref="D1127">INDEX('raw data'!A:A,B1127+11,1)</f>
        <v>excl. utilities</v>
      </c>
      <c r="E1127" s="7" t="str">
        <f t="array" ref="E1127">INDEX('raw data'!A:A,B1127-2,1)</f>
        <v>Agisilaou II,</v>
      </c>
      <c r="F1127" s="6" t="str">
        <f t="array" ref="F1127">INDEX('raw data'!A:A,B1127-1,1)</f>
        <v>Stavros Niarchos Park Area</v>
      </c>
      <c r="G1127" s="6" t="str">
        <f t="array" ref="G1127">INDEX('raw data'!A:A,B1127+6,1)</f>
        <v>110 m²</v>
      </c>
      <c r="H1127" s="25">
        <f ca="1">IFERROR(__xludf.DUMMYFUNCTION("split(G1135,"" "")"),110)</f>
        <v>110</v>
      </c>
      <c r="I1127" s="6" t="str">
        <f ca="1">IFERROR(__xludf.DUMMYFUNCTION("""COMPUTED_VALUE"""),"m²")</f>
        <v>m²</v>
      </c>
      <c r="J1127" s="6" t="str">
        <f t="array" ref="J1127">INDEX('raw data'!A:A,B1127+4,1)</f>
        <v>1, 1 WC</v>
      </c>
      <c r="K1127" s="25">
        <f t="array" ref="K1127">INDEX('raw data'!A:A,B1127+2,1)</f>
        <v>3</v>
      </c>
      <c r="L1127" s="6" t="str">
        <f t="array" ref="L1127">INDEX('raw data'!A:A,B1127-1,1)</f>
        <v>Stavros Niarchos Park Area</v>
      </c>
      <c r="M1127" s="9">
        <f t="shared" ca="1" si="0"/>
        <v>12.636363636363637</v>
      </c>
      <c r="N1127" s="6" t="str">
        <f t="shared" si="1"/>
        <v>Agisilaou II, Stavros Niarchos Park Area, Athens</v>
      </c>
      <c r="O1127" s="6" t="str">
        <f t="array" ref="O1127">INDEX('raw data'!A:A,B1127+12,1)</f>
        <v>Available 02 Mar 2025</v>
      </c>
      <c r="P1127" s="17">
        <v>45718</v>
      </c>
      <c r="Q1127">
        <f>_xlfn.XLOOKUP(A1127, locations!A:A, locations!F:F, "NULL")</f>
        <v>37.942198900000001</v>
      </c>
      <c r="R1127">
        <f>_xlfn.XLOOKUP(A1127, locations!A:A, locations!G:G, "Not found")</f>
        <v>23.6934583</v>
      </c>
    </row>
    <row r="1128" spans="1:18" ht="13">
      <c r="A1128" s="11" t="s">
        <v>2622</v>
      </c>
      <c r="B1128" s="11">
        <f>MATCH(A1128,'raw data'!A:A,0)</f>
        <v>10557</v>
      </c>
      <c r="C1128" s="21">
        <f t="array" ref="C1128">INDEX('raw data'!A:A,B1128+8,1)</f>
        <v>1410</v>
      </c>
      <c r="D1128" s="7" t="str">
        <f t="array" ref="D1128">INDEX('raw data'!A:A,B1128+11,1)</f>
        <v>excl. utilities</v>
      </c>
      <c r="E1128" s="7" t="str">
        <f t="array" ref="E1128">INDEX('raw data'!A:A,B1128-2,1)</f>
        <v>Korinthias,</v>
      </c>
      <c r="F1128" s="6" t="str">
        <f t="array" ref="F1128">INDEX('raw data'!A:A,B1128-1,1)</f>
        <v>Ampelokipoi</v>
      </c>
      <c r="G1128" s="6" t="str">
        <f t="array" ref="G1128">INDEX('raw data'!A:A,B1128+6,1)</f>
        <v>90 m²</v>
      </c>
      <c r="H1128" s="25">
        <f ca="1">IFERROR(__xludf.DUMMYFUNCTION("split(G1136,"" "")"),90)</f>
        <v>90</v>
      </c>
      <c r="I1128" s="6" t="str">
        <f ca="1">IFERROR(__xludf.DUMMYFUNCTION("""COMPUTED_VALUE"""),"m²")</f>
        <v>m²</v>
      </c>
      <c r="J1128" s="6" t="str">
        <f t="array" ref="J1128">INDEX('raw data'!A:A,B1128+4,1)</f>
        <v>2, 1 WC</v>
      </c>
      <c r="K1128" s="25">
        <f t="array" ref="K1128">INDEX('raw data'!A:A,B1128+2,1)</f>
        <v>2</v>
      </c>
      <c r="L1128" s="6" t="str">
        <f t="array" ref="L1128">INDEX('raw data'!A:A,B1128-1,1)</f>
        <v>Ampelokipoi</v>
      </c>
      <c r="M1128" s="9">
        <f t="shared" ca="1" si="0"/>
        <v>15.666666666666666</v>
      </c>
      <c r="N1128" s="6" t="str">
        <f t="shared" si="1"/>
        <v>Korinthias, Ampelokipoi, Athens</v>
      </c>
      <c r="O1128" s="6" t="str">
        <f t="array" ref="O1128">INDEX('raw data'!A:A,B1128+12,1)</f>
        <v>Available 02 Mar 2025</v>
      </c>
      <c r="P1128" s="17">
        <v>45718</v>
      </c>
      <c r="Q1128">
        <f>_xlfn.XLOOKUP(A1128, locations!A:A, locations!F:F, "NULL")</f>
        <v>37.987420499999999</v>
      </c>
      <c r="R1128">
        <f>_xlfn.XLOOKUP(A1128, locations!A:A, locations!G:G, "Not found")</f>
        <v>23.7659418</v>
      </c>
    </row>
    <row r="1129" spans="1:18" ht="13">
      <c r="A1129" s="11" t="s">
        <v>2625</v>
      </c>
      <c r="B1129" s="11">
        <f>MATCH(A1129,'raw data'!A:A,0)</f>
        <v>10523</v>
      </c>
      <c r="C1129" s="21">
        <f t="array" ref="C1129">INDEX('raw data'!A:A,B1129+8,1)</f>
        <v>1420</v>
      </c>
      <c r="D1129" s="7" t="str">
        <f t="array" ref="D1129">INDEX('raw data'!A:A,B1129+11,1)</f>
        <v>excl. utilities</v>
      </c>
      <c r="E1129" s="7" t="str">
        <f t="array" ref="E1129">INDEX('raw data'!A:A,B1129-2,1)</f>
        <v>Xenokratous VIII,</v>
      </c>
      <c r="F1129" s="6" t="str">
        <f t="array" ref="F1129">INDEX('raw data'!A:A,B1129-1,1)</f>
        <v>Kolonaki</v>
      </c>
      <c r="G1129" s="6" t="str">
        <f t="array" ref="G1129">INDEX('raw data'!A:A,B1129+6,1)</f>
        <v>75 m²</v>
      </c>
      <c r="H1129" s="25">
        <f ca="1">IFERROR(__xludf.DUMMYFUNCTION("split(G1137,"" "")"),75)</f>
        <v>75</v>
      </c>
      <c r="I1129" s="6" t="str">
        <f ca="1">IFERROR(__xludf.DUMMYFUNCTION("""COMPUTED_VALUE"""),"m²")</f>
        <v>m²</v>
      </c>
      <c r="J1129" s="6">
        <f t="array" ref="J1129">INDEX('raw data'!A:A,B1129+4,1)</f>
        <v>1</v>
      </c>
      <c r="K1129" s="25">
        <f t="array" ref="K1129">INDEX('raw data'!A:A,B1129+2,1)</f>
        <v>2</v>
      </c>
      <c r="L1129" s="6" t="str">
        <f t="array" ref="L1129">INDEX('raw data'!A:A,B1129-1,1)</f>
        <v>Kolonaki</v>
      </c>
      <c r="M1129" s="9">
        <f t="shared" ca="1" si="0"/>
        <v>18.933333333333334</v>
      </c>
      <c r="N1129" s="6" t="str">
        <f t="shared" si="1"/>
        <v>Xenokratous VIII, Kolonaki, Athens</v>
      </c>
      <c r="O1129" s="6" t="str">
        <f t="array" ref="O1129">INDEX('raw data'!A:A,B1129+12,1)</f>
        <v>Available 02 Mar 2025</v>
      </c>
      <c r="P1129" s="17">
        <v>45718</v>
      </c>
      <c r="Q1129">
        <f>_xlfn.XLOOKUP(A1129, locations!A:A, locations!F:F, "NULL")</f>
        <v>37.979425599999999</v>
      </c>
      <c r="R1129">
        <f>_xlfn.XLOOKUP(A1129, locations!A:A, locations!G:G, "Not found")</f>
        <v>23.745690199999999</v>
      </c>
    </row>
    <row r="1130" spans="1:18" ht="13">
      <c r="A1130" s="11" t="s">
        <v>4114</v>
      </c>
      <c r="B1130" s="11">
        <f>MATCH(A1130,'raw data'!A:A,0)</f>
        <v>10574</v>
      </c>
      <c r="C1130" s="21">
        <f t="array" ref="C1130">INDEX('raw data'!A:A,B1130+8,1)</f>
        <v>1470</v>
      </c>
      <c r="D1130" s="7" t="str">
        <f t="array" ref="D1130">INDEX('raw data'!A:A,B1130+11,1)</f>
        <v>excl. utilities</v>
      </c>
      <c r="E1130" s="7" t="str">
        <f t="array" ref="E1130">INDEX('raw data'!A:A,B1130-2,1)</f>
        <v>Kosti Palama III,</v>
      </c>
      <c r="F1130" s="6" t="str">
        <f t="array" ref="F1130">INDEX('raw data'!A:A,B1130-1,1)</f>
        <v>Marousi</v>
      </c>
      <c r="G1130" s="6" t="str">
        <f t="array" ref="G1130">INDEX('raw data'!A:A,B1130+6,1)</f>
        <v>105 m²</v>
      </c>
      <c r="H1130" s="25">
        <f ca="1">IFERROR(__xludf.DUMMYFUNCTION("split(G1138,"" "")"),105)</f>
        <v>105</v>
      </c>
      <c r="I1130" s="6" t="str">
        <f ca="1">IFERROR(__xludf.DUMMYFUNCTION("""COMPUTED_VALUE"""),"m²")</f>
        <v>m²</v>
      </c>
      <c r="J1130" s="6">
        <f t="array" ref="J1130">INDEX('raw data'!A:A,B1130+4,1)</f>
        <v>1</v>
      </c>
      <c r="K1130" s="25">
        <f t="array" ref="K1130">INDEX('raw data'!A:A,B1130+2,1)</f>
        <v>3</v>
      </c>
      <c r="L1130" s="6" t="str">
        <f t="array" ref="L1130">INDEX('raw data'!A:A,B1130-1,1)</f>
        <v>Marousi</v>
      </c>
      <c r="M1130" s="9">
        <f t="shared" ca="1" si="0"/>
        <v>14</v>
      </c>
      <c r="N1130" s="6" t="str">
        <f t="shared" si="1"/>
        <v>Kosti Palama III, Marousi, Athens</v>
      </c>
      <c r="O1130" s="6" t="str">
        <f t="array" ref="O1130">INDEX('raw data'!A:A,B1130+12,1)</f>
        <v>Available 02 Mar 2025</v>
      </c>
      <c r="P1130" s="17">
        <v>45718</v>
      </c>
      <c r="Q1130">
        <f>_xlfn.XLOOKUP(A1130, locations!A:A, locations!F:F, "NULL")</f>
        <v>38.051031100000003</v>
      </c>
      <c r="R1130">
        <f>_xlfn.XLOOKUP(A1130, locations!A:A, locations!G:G, "Not found")</f>
        <v>23.821848599999999</v>
      </c>
    </row>
    <row r="1131" spans="1:18" ht="13">
      <c r="A1131" s="11" t="s">
        <v>2628</v>
      </c>
      <c r="B1131" s="11">
        <f>MATCH(A1131,'raw data'!A:A,0)</f>
        <v>10607</v>
      </c>
      <c r="C1131" s="21">
        <f t="array" ref="C1131">INDEX('raw data'!A:A,B1131+8,1)</f>
        <v>1660</v>
      </c>
      <c r="D1131" s="7" t="str">
        <f t="array" ref="D1131">INDEX('raw data'!A:A,B1131+11,1)</f>
        <v>excl. utilities</v>
      </c>
      <c r="E1131" s="7" t="str">
        <f t="array" ref="E1131">INDEX('raw data'!A:A,B1131-2,1)</f>
        <v>Papanastasiou III,</v>
      </c>
      <c r="F1131" s="6" t="str">
        <f t="array" ref="F1131">INDEX('raw data'!A:A,B1131-1,1)</f>
        <v>Neo Psychiko</v>
      </c>
      <c r="G1131" s="6" t="str">
        <f t="array" ref="G1131">INDEX('raw data'!A:A,B1131+6,1)</f>
        <v>95 m²</v>
      </c>
      <c r="H1131" s="25">
        <f ca="1">IFERROR(__xludf.DUMMYFUNCTION("split(G1139,"" "")"),95)</f>
        <v>95</v>
      </c>
      <c r="I1131" s="6" t="str">
        <f ca="1">IFERROR(__xludf.DUMMYFUNCTION("""COMPUTED_VALUE"""),"m²")</f>
        <v>m²</v>
      </c>
      <c r="J1131" s="6" t="str">
        <f t="array" ref="J1131">INDEX('raw data'!A:A,B1131+4,1)</f>
        <v>1, 1 WC</v>
      </c>
      <c r="K1131" s="25">
        <f t="array" ref="K1131">INDEX('raw data'!A:A,B1131+2,1)</f>
        <v>2</v>
      </c>
      <c r="L1131" s="6" t="str">
        <f t="array" ref="L1131">INDEX('raw data'!A:A,B1131-1,1)</f>
        <v>Neo Psychiko</v>
      </c>
      <c r="M1131" s="9">
        <f t="shared" ca="1" si="0"/>
        <v>17.473684210526315</v>
      </c>
      <c r="N1131" s="6" t="str">
        <f t="shared" si="1"/>
        <v>Papanastasiou III, Neo Psychiko, Athens</v>
      </c>
      <c r="O1131" s="6" t="str">
        <f t="array" ref="O1131">INDEX('raw data'!A:A,B1131+12,1)</f>
        <v>Available 02 Mar 2025</v>
      </c>
      <c r="P1131" s="17">
        <v>45718</v>
      </c>
      <c r="Q1131">
        <f>_xlfn.XLOOKUP(A1131, locations!A:A, locations!F:F, "NULL")</f>
        <v>38.004759100000001</v>
      </c>
      <c r="R1131">
        <f>_xlfn.XLOOKUP(A1131, locations!A:A, locations!G:G, "Not found")</f>
        <v>23.779725500000001</v>
      </c>
    </row>
    <row r="1132" spans="1:18" ht="13">
      <c r="A1132" s="11" t="s">
        <v>2631</v>
      </c>
      <c r="B1132" s="11">
        <f>MATCH(A1132,'raw data'!A:A,0)</f>
        <v>10624</v>
      </c>
      <c r="C1132" s="21">
        <f t="array" ref="C1132">INDEX('raw data'!A:A,B1132+8,1)</f>
        <v>1780</v>
      </c>
      <c r="D1132" s="7" t="str">
        <f t="array" ref="D1132">INDEX('raw data'!A:A,B1132+11,1)</f>
        <v>excl. utilities</v>
      </c>
      <c r="E1132" s="7" t="str">
        <f t="array" ref="E1132">INDEX('raw data'!A:A,B1132-2,1)</f>
        <v>Dimitriou Gounari II,</v>
      </c>
      <c r="F1132" s="6" t="str">
        <f t="array" ref="F1132">INDEX('raw data'!A:A,B1132-1,1)</f>
        <v>Kifisia</v>
      </c>
      <c r="G1132" s="6" t="str">
        <f t="array" ref="G1132">INDEX('raw data'!A:A,B1132+6,1)</f>
        <v>115 m²</v>
      </c>
      <c r="H1132" s="25">
        <f ca="1">IFERROR(__xludf.DUMMYFUNCTION("split(G1140,"" "")"),115)</f>
        <v>115</v>
      </c>
      <c r="I1132" s="6" t="str">
        <f ca="1">IFERROR(__xludf.DUMMYFUNCTION("""COMPUTED_VALUE"""),"m²")</f>
        <v>m²</v>
      </c>
      <c r="J1132" s="6">
        <f t="array" ref="J1132">INDEX('raw data'!A:A,B1132+4,1)</f>
        <v>2</v>
      </c>
      <c r="K1132" s="25">
        <f t="array" ref="K1132">INDEX('raw data'!A:A,B1132+2,1)</f>
        <v>2</v>
      </c>
      <c r="L1132" s="6" t="str">
        <f t="array" ref="L1132">INDEX('raw data'!A:A,B1132-1,1)</f>
        <v>Kifisia</v>
      </c>
      <c r="M1132" s="9">
        <f t="shared" ca="1" si="0"/>
        <v>15.478260869565217</v>
      </c>
      <c r="N1132" s="6" t="str">
        <f t="shared" si="1"/>
        <v>Dimitriou Gounari II, Kifisia, Athens</v>
      </c>
      <c r="O1132" s="6" t="str">
        <f t="array" ref="O1132">INDEX('raw data'!A:A,B1132+12,1)</f>
        <v>Available 02 Mar 2025</v>
      </c>
      <c r="P1132" s="17">
        <v>45718</v>
      </c>
      <c r="Q1132">
        <f>_xlfn.XLOOKUP(A1132, locations!A:A, locations!F:F, "NULL")</f>
        <v>38.073789300000001</v>
      </c>
      <c r="R1132">
        <f>_xlfn.XLOOKUP(A1132, locations!A:A, locations!G:G, "Not found")</f>
        <v>23.8253393</v>
      </c>
    </row>
    <row r="1133" spans="1:18" ht="13">
      <c r="A1133" s="11" t="s">
        <v>4117</v>
      </c>
      <c r="B1133" s="11">
        <f>MATCH(A1133,'raw data'!A:A,0)</f>
        <v>10641</v>
      </c>
      <c r="C1133" s="21">
        <f t="array" ref="C1133">INDEX('raw data'!A:A,B1133+8,1)</f>
        <v>2110</v>
      </c>
      <c r="D1133" s="7" t="str">
        <f t="array" ref="D1133">INDEX('raw data'!A:A,B1133+11,1)</f>
        <v>excl. utilities</v>
      </c>
      <c r="E1133" s="7" t="str">
        <f t="array" ref="E1133">INDEX('raw data'!A:A,B1133-2,1)</f>
        <v>Pentelis V,</v>
      </c>
      <c r="F1133" s="6" t="str">
        <f t="array" ref="F1133">INDEX('raw data'!A:A,B1133-1,1)</f>
        <v>Kifisia</v>
      </c>
      <c r="G1133" s="6" t="str">
        <f t="array" ref="G1133">INDEX('raw data'!A:A,B1133+6,1)</f>
        <v>135 m²</v>
      </c>
      <c r="H1133" s="25">
        <f ca="1">IFERROR(__xludf.DUMMYFUNCTION("split(G1141,"" "")"),135)</f>
        <v>135</v>
      </c>
      <c r="I1133" s="6" t="str">
        <f ca="1">IFERROR(__xludf.DUMMYFUNCTION("""COMPUTED_VALUE"""),"m²")</f>
        <v>m²</v>
      </c>
      <c r="J1133" s="6">
        <f t="array" ref="J1133">INDEX('raw data'!A:A,B1133+4,1)</f>
        <v>2</v>
      </c>
      <c r="K1133" s="25">
        <f t="array" ref="K1133">INDEX('raw data'!A:A,B1133+2,1)</f>
        <v>3</v>
      </c>
      <c r="L1133" s="6" t="str">
        <f t="array" ref="L1133">INDEX('raw data'!A:A,B1133-1,1)</f>
        <v>Kifisia</v>
      </c>
      <c r="M1133" s="9">
        <f t="shared" ca="1" si="0"/>
        <v>15.62962962962963</v>
      </c>
      <c r="N1133" s="6" t="str">
        <f t="shared" si="1"/>
        <v>Pentelis V, Kifisia, Athens</v>
      </c>
      <c r="O1133" s="6" t="str">
        <f t="array" ref="O1133">INDEX('raw data'!A:A,B1133+12,1)</f>
        <v>Available 02 Mar 2025</v>
      </c>
      <c r="P1133" s="17">
        <v>45718</v>
      </c>
      <c r="Q1133">
        <f>_xlfn.XLOOKUP(A1133, locations!A:A, locations!F:F, "NULL")</f>
        <v>38.033262299999997</v>
      </c>
      <c r="R1133">
        <f>_xlfn.XLOOKUP(A1133, locations!A:A, locations!G:G, "Not found")</f>
        <v>23.822251000000001</v>
      </c>
    </row>
    <row r="1134" spans="1:18" ht="13">
      <c r="A1134" s="11" t="s">
        <v>4120</v>
      </c>
      <c r="B1134" s="11">
        <f>MATCH(A1134,'raw data'!A:A,0)</f>
        <v>22701</v>
      </c>
      <c r="C1134" s="21">
        <f t="array" ref="C1134">INDEX('raw data'!A:A,B1134+8,1)</f>
        <v>1300</v>
      </c>
      <c r="D1134" s="7" t="str">
        <f t="array" ref="D1134">INDEX('raw data'!A:A,B1134+11,1)</f>
        <v>excl. utilities</v>
      </c>
      <c r="E1134" s="7" t="str">
        <f t="array" ref="E1134">INDEX('raw data'!A:A,B1134-2,1)</f>
        <v>Florinis,</v>
      </c>
      <c r="F1134" s="6" t="str">
        <f t="array" ref="F1134">INDEX('raw data'!A:A,B1134-1,1)</f>
        <v>Vrilissia</v>
      </c>
      <c r="G1134" s="6" t="str">
        <f t="array" ref="G1134">INDEX('raw data'!A:A,B1134+6,1)</f>
        <v>110 m²</v>
      </c>
      <c r="H1134" s="25">
        <f ca="1">IFERROR(__xludf.DUMMYFUNCTION("split(G1142,"" "")"),110)</f>
        <v>110</v>
      </c>
      <c r="I1134" s="6" t="str">
        <f ca="1">IFERROR(__xludf.DUMMYFUNCTION("""COMPUTED_VALUE"""),"m²")</f>
        <v>m²</v>
      </c>
      <c r="J1134" s="6">
        <f t="array" ref="J1134">INDEX('raw data'!A:A,B1134+4,1)</f>
        <v>2</v>
      </c>
      <c r="K1134" s="25">
        <f t="array" ref="K1134">INDEX('raw data'!A:A,B1134+2,1)</f>
        <v>3</v>
      </c>
      <c r="L1134" s="6" t="str">
        <f t="array" ref="L1134">INDEX('raw data'!A:A,B1134-1,1)</f>
        <v>Vrilissia</v>
      </c>
      <c r="M1134" s="9">
        <f t="shared" ca="1" si="0"/>
        <v>11.818181818181818</v>
      </c>
      <c r="N1134" s="6" t="str">
        <f t="shared" si="1"/>
        <v>Florinis, Vrilissia, Athens</v>
      </c>
      <c r="O1134" s="6" t="str">
        <f t="array" ref="O1134">INDEX('raw data'!A:A,B1134+12,1)</f>
        <v>Available 02 Jul 2026</v>
      </c>
      <c r="P1134" s="17">
        <v>46205</v>
      </c>
      <c r="Q1134">
        <f>_xlfn.XLOOKUP(A1134, locations!A:A, locations!F:F, "NULL")</f>
        <v>38.037735300000001</v>
      </c>
      <c r="R1134">
        <f>_xlfn.XLOOKUP(A1134, locations!A:A, locations!G:G, "Not found")</f>
        <v>23.837652200000001</v>
      </c>
    </row>
    <row r="1135" spans="1:18" ht="13">
      <c r="A1135" s="11" t="s">
        <v>4123</v>
      </c>
      <c r="B1135" s="11">
        <f>MATCH(A1135,'raw data'!A:A,0)</f>
        <v>22684</v>
      </c>
      <c r="C1135" s="21">
        <f t="array" ref="C1135">INDEX('raw data'!A:A,B1135+8,1)</f>
        <v>1340</v>
      </c>
      <c r="D1135" s="7" t="str">
        <f t="array" ref="D1135">INDEX('raw data'!A:A,B1135+11,1)</f>
        <v>excl. utilities</v>
      </c>
      <c r="E1135" s="7" t="str">
        <f t="array" ref="E1135">INDEX('raw data'!A:A,B1135-2,1)</f>
        <v>Epaminonda,</v>
      </c>
      <c r="F1135" s="6" t="str">
        <f t="array" ref="F1135">INDEX('raw data'!A:A,B1135-1,1)</f>
        <v>Stavros Niarchos Park Area</v>
      </c>
      <c r="G1135" s="6" t="str">
        <f t="array" ref="G1135">INDEX('raw data'!A:A,B1135+6,1)</f>
        <v>95 m²</v>
      </c>
      <c r="H1135" s="25">
        <f ca="1">IFERROR(__xludf.DUMMYFUNCTION("split(G1143,"" "")"),95)</f>
        <v>95</v>
      </c>
      <c r="I1135" s="6" t="str">
        <f ca="1">IFERROR(__xludf.DUMMYFUNCTION("""COMPUTED_VALUE"""),"m²")</f>
        <v>m²</v>
      </c>
      <c r="J1135" s="6">
        <f t="array" ref="J1135">INDEX('raw data'!A:A,B1135+4,1)</f>
        <v>1</v>
      </c>
      <c r="K1135" s="25">
        <f t="array" ref="K1135">INDEX('raw data'!A:A,B1135+2,1)</f>
        <v>3</v>
      </c>
      <c r="L1135" s="6" t="str">
        <f t="array" ref="L1135">INDEX('raw data'!A:A,B1135-1,1)</f>
        <v>Stavros Niarchos Park Area</v>
      </c>
      <c r="M1135" s="9">
        <f t="shared" ca="1" si="0"/>
        <v>14.105263157894736</v>
      </c>
      <c r="N1135" s="6" t="str">
        <f t="shared" si="1"/>
        <v>Epaminonda, Stavros Niarchos Park Area, Athens</v>
      </c>
      <c r="O1135" s="6" t="str">
        <f t="array" ref="O1135">INDEX('raw data'!A:A,B1135+12,1)</f>
        <v>Available 02 Jul 2026</v>
      </c>
      <c r="P1135" s="17">
        <v>46205</v>
      </c>
      <c r="Q1135">
        <f>_xlfn.XLOOKUP(A1135, locations!A:A, locations!F:F, "NULL")</f>
        <v>37.942198900000001</v>
      </c>
      <c r="R1135">
        <f>_xlfn.XLOOKUP(A1135, locations!A:A, locations!G:G, "Not found")</f>
        <v>23.6934583</v>
      </c>
    </row>
    <row r="1136" spans="1:18" ht="13">
      <c r="A1136" s="11" t="s">
        <v>4126</v>
      </c>
      <c r="B1136" s="11">
        <f>MATCH(A1136,'raw data'!A:A,0)</f>
        <v>22718</v>
      </c>
      <c r="C1136" s="21">
        <f t="array" ref="C1136">INDEX('raw data'!A:A,B1136+8,1)</f>
        <v>1490</v>
      </c>
      <c r="D1136" s="7" t="str">
        <f t="array" ref="D1136">INDEX('raw data'!A:A,B1136+11,1)</f>
        <v>excl. utilities</v>
      </c>
      <c r="E1136" s="7" t="str">
        <f t="array" ref="E1136">INDEX('raw data'!A:A,B1136-2,1)</f>
        <v>Dimosthenous II,</v>
      </c>
      <c r="F1136" s="6" t="str">
        <f t="array" ref="F1136">INDEX('raw data'!A:A,B1136-1,1)</f>
        <v>Chalandri</v>
      </c>
      <c r="G1136" s="6" t="str">
        <f t="array" ref="G1136">INDEX('raw data'!A:A,B1136+6,1)</f>
        <v>110 m²</v>
      </c>
      <c r="H1136" s="25">
        <f ca="1">IFERROR(__xludf.DUMMYFUNCTION("split(G1144,"" "")"),110)</f>
        <v>110</v>
      </c>
      <c r="I1136" s="6" t="str">
        <f ca="1">IFERROR(__xludf.DUMMYFUNCTION("""COMPUTED_VALUE"""),"m²")</f>
        <v>m²</v>
      </c>
      <c r="J1136" s="6" t="str">
        <f t="array" ref="J1136">INDEX('raw data'!A:A,B1136+4,1)</f>
        <v>1, 1 WC</v>
      </c>
      <c r="K1136" s="25">
        <f t="array" ref="K1136">INDEX('raw data'!A:A,B1136+2,1)</f>
        <v>3</v>
      </c>
      <c r="L1136" s="6" t="str">
        <f t="array" ref="L1136">INDEX('raw data'!A:A,B1136-1,1)</f>
        <v>Chalandri</v>
      </c>
      <c r="M1136" s="9">
        <f t="shared" ca="1" si="0"/>
        <v>13.545454545454545</v>
      </c>
      <c r="N1136" s="6" t="str">
        <f t="shared" si="1"/>
        <v>Dimosthenous II, Chalandri, Athens</v>
      </c>
      <c r="O1136" s="6" t="str">
        <f t="array" ref="O1136">INDEX('raw data'!A:A,B1136+12,1)</f>
        <v>Available 02 Jul 2026</v>
      </c>
      <c r="P1136" s="17">
        <v>46205</v>
      </c>
      <c r="Q1136">
        <f>_xlfn.XLOOKUP(A1136, locations!A:A, locations!F:F, "NULL")</f>
        <v>38.021977900000003</v>
      </c>
      <c r="R1136">
        <f>_xlfn.XLOOKUP(A1136, locations!A:A, locations!G:G, "Not found")</f>
        <v>23.808967899999999</v>
      </c>
    </row>
    <row r="1137" spans="1:18" ht="13">
      <c r="A1137" s="11" t="s">
        <v>4129</v>
      </c>
      <c r="B1137" s="11">
        <f>MATCH(A1137,'raw data'!A:A,0)</f>
        <v>22735</v>
      </c>
      <c r="C1137" s="21">
        <f t="array" ref="C1137">INDEX('raw data'!A:A,B1137+8,1)</f>
        <v>1600</v>
      </c>
      <c r="D1137" s="7" t="str">
        <f t="array" ref="D1137">INDEX('raw data'!A:A,B1137+11,1)</f>
        <v>excl. utilities</v>
      </c>
      <c r="E1137" s="7" t="str">
        <f t="array" ref="E1137">INDEX('raw data'!A:A,B1137-2,1)</f>
        <v>Ethnikis Antistaseos III,</v>
      </c>
      <c r="F1137" s="6" t="str">
        <f t="array" ref="F1137">INDEX('raw data'!A:A,B1137-1,1)</f>
        <v>Chalandri</v>
      </c>
      <c r="G1137" s="6" t="str">
        <f t="array" ref="G1137">INDEX('raw data'!A:A,B1137+6,1)</f>
        <v>140 m²</v>
      </c>
      <c r="H1137" s="25">
        <f ca="1">IFERROR(__xludf.DUMMYFUNCTION("split(G1145,"" "")"),140)</f>
        <v>140</v>
      </c>
      <c r="I1137" s="6" t="str">
        <f ca="1">IFERROR(__xludf.DUMMYFUNCTION("""COMPUTED_VALUE"""),"m²")</f>
        <v>m²</v>
      </c>
      <c r="J1137" s="6">
        <f t="array" ref="J1137">INDEX('raw data'!A:A,B1137+4,1)</f>
        <v>2</v>
      </c>
      <c r="K1137" s="25">
        <f t="array" ref="K1137">INDEX('raw data'!A:A,B1137+2,1)</f>
        <v>3</v>
      </c>
      <c r="L1137" s="6" t="str">
        <f t="array" ref="L1137">INDEX('raw data'!A:A,B1137-1,1)</f>
        <v>Chalandri</v>
      </c>
      <c r="M1137" s="9">
        <f t="shared" ca="1" si="0"/>
        <v>11.428571428571429</v>
      </c>
      <c r="N1137" s="6" t="str">
        <f t="shared" si="1"/>
        <v>Ethnikis Antistaseos III, Chalandri, Athens</v>
      </c>
      <c r="O1137" s="6" t="str">
        <f t="array" ref="O1137">INDEX('raw data'!A:A,B1137+12,1)</f>
        <v>Available 02 Jul 2026</v>
      </c>
      <c r="P1137" s="17">
        <v>46205</v>
      </c>
      <c r="Q1137">
        <f>_xlfn.XLOOKUP(A1137, locations!A:A, locations!F:F, "NULL")</f>
        <v>38.0390552</v>
      </c>
      <c r="R1137">
        <f>_xlfn.XLOOKUP(A1137, locations!A:A, locations!G:G, "Not found")</f>
        <v>23.831056400000001</v>
      </c>
    </row>
    <row r="1138" spans="1:18" ht="13">
      <c r="A1138" s="11" t="s">
        <v>2634</v>
      </c>
      <c r="B1138" s="11">
        <f>MATCH(A1138,'raw data'!A:A,0)</f>
        <v>16829</v>
      </c>
      <c r="C1138" s="21">
        <f t="array" ref="C1138">INDEX('raw data'!A:A,B1138+8,1)</f>
        <v>660</v>
      </c>
      <c r="D1138" s="7" t="str">
        <f t="array" ref="D1138">INDEX('raw data'!A:A,B1138+11,1)</f>
        <v>excl. utilities</v>
      </c>
      <c r="E1138" s="7" t="str">
        <f t="array" ref="E1138">INDEX('raw data'!A:A,B1138-2,1)</f>
        <v>Asklipiou I,</v>
      </c>
      <c r="F1138" s="6" t="str">
        <f t="array" ref="F1138">INDEX('raw data'!A:A,B1138-1,1)</f>
        <v>Lycabettus</v>
      </c>
      <c r="G1138" s="6" t="str">
        <f t="array" ref="G1138">INDEX('raw data'!A:A,B1138+6,1)</f>
        <v>60 m²</v>
      </c>
      <c r="H1138" s="25">
        <f ca="1">IFERROR(__xludf.DUMMYFUNCTION("split(G1146,"" "")"),60)</f>
        <v>60</v>
      </c>
      <c r="I1138" s="6" t="str">
        <f ca="1">IFERROR(__xludf.DUMMYFUNCTION("""COMPUTED_VALUE"""),"m²")</f>
        <v>m²</v>
      </c>
      <c r="J1138" s="6">
        <f t="array" ref="J1138">INDEX('raw data'!A:A,B1138+4,1)</f>
        <v>1</v>
      </c>
      <c r="K1138" s="25">
        <f t="array" ref="K1138">INDEX('raw data'!A:A,B1138+2,1)</f>
        <v>2</v>
      </c>
      <c r="L1138" s="6" t="str">
        <f t="array" ref="L1138">INDEX('raw data'!A:A,B1138-1,1)</f>
        <v>Lycabettus</v>
      </c>
      <c r="M1138" s="9">
        <f t="shared" ca="1" si="0"/>
        <v>11</v>
      </c>
      <c r="N1138" s="6" t="str">
        <f t="shared" si="1"/>
        <v>Asklipiou I, Lycabettus, Athens</v>
      </c>
      <c r="O1138" s="6" t="str">
        <f t="array" ref="O1138">INDEX('raw data'!A:A,B1138+12,1)</f>
        <v>Available 02 Jul 2025</v>
      </c>
      <c r="P1138" s="17">
        <v>45840</v>
      </c>
      <c r="Q1138">
        <f>_xlfn.XLOOKUP(A1138, locations!A:A, locations!F:F, "NULL")</f>
        <v>37.985233200000003</v>
      </c>
      <c r="R1138">
        <f>_xlfn.XLOOKUP(A1138, locations!A:A, locations!G:G, "Not found")</f>
        <v>23.741596099999999</v>
      </c>
    </row>
    <row r="1139" spans="1:18" ht="13">
      <c r="A1139" s="11" t="s">
        <v>733</v>
      </c>
      <c r="B1139" s="11">
        <f>MATCH(A1139,'raw data'!A:A,0)</f>
        <v>16846</v>
      </c>
      <c r="C1139" s="21">
        <f t="array" ref="C1139">INDEX('raw data'!A:A,B1139+8,1)</f>
        <v>830</v>
      </c>
      <c r="D1139" s="7" t="str">
        <f t="array" ref="D1139">INDEX('raw data'!A:A,B1139+11,1)</f>
        <v>excl. utilities</v>
      </c>
      <c r="E1139" s="7" t="str">
        <f t="array" ref="E1139">INDEX('raw data'!A:A,B1139-2,1)</f>
        <v>Sevastias,</v>
      </c>
      <c r="F1139" s="6" t="str">
        <f t="array" ref="F1139">INDEX('raw data'!A:A,B1139-1,1)</f>
        <v>Vasilissis Sofias Avenue</v>
      </c>
      <c r="G1139" s="6" t="str">
        <f t="array" ref="G1139">INDEX('raw data'!A:A,B1139+6,1)</f>
        <v>45 m²</v>
      </c>
      <c r="H1139" s="25">
        <f ca="1">IFERROR(__xludf.DUMMYFUNCTION("split(G1147,"" "")"),45)</f>
        <v>45</v>
      </c>
      <c r="I1139" s="6" t="str">
        <f ca="1">IFERROR(__xludf.DUMMYFUNCTION("""COMPUTED_VALUE"""),"m²")</f>
        <v>m²</v>
      </c>
      <c r="J1139" s="6">
        <f t="array" ref="J1139">INDEX('raw data'!A:A,B1139+4,1)</f>
        <v>1</v>
      </c>
      <c r="K1139" s="25">
        <f t="array" ref="K1139">INDEX('raw data'!A:A,B1139+2,1)</f>
        <v>1</v>
      </c>
      <c r="L1139" s="6" t="str">
        <f t="array" ref="L1139">INDEX('raw data'!A:A,B1139-1,1)</f>
        <v>Vasilissis Sofias Avenue</v>
      </c>
      <c r="M1139" s="9">
        <f t="shared" ca="1" si="0"/>
        <v>18.444444444444443</v>
      </c>
      <c r="N1139" s="6" t="str">
        <f t="shared" si="1"/>
        <v>Sevastias, Vasilissis Sofias Avenue, Athens</v>
      </c>
      <c r="O1139" s="6" t="str">
        <f t="array" ref="O1139">INDEX('raw data'!A:A,B1139+12,1)</f>
        <v>Available 02 Jul 2025</v>
      </c>
      <c r="P1139" s="17">
        <v>45840</v>
      </c>
      <c r="Q1139">
        <f>_xlfn.XLOOKUP(A1139, locations!A:A, locations!F:F, "NULL")</f>
        <v>37.975368799999998</v>
      </c>
      <c r="R1139">
        <f>_xlfn.XLOOKUP(A1139, locations!A:A, locations!G:G, "Not found")</f>
        <v>23.742497499999999</v>
      </c>
    </row>
    <row r="1140" spans="1:18" ht="13">
      <c r="A1140" s="11" t="s">
        <v>736</v>
      </c>
      <c r="B1140" s="11">
        <f>MATCH(A1140,'raw data'!A:A,0)</f>
        <v>16863</v>
      </c>
      <c r="C1140" s="21">
        <f t="array" ref="C1140">INDEX('raw data'!A:A,B1140+8,1)</f>
        <v>830</v>
      </c>
      <c r="D1140" s="7" t="str">
        <f t="array" ref="D1140">INDEX('raw data'!A:A,B1140+11,1)</f>
        <v>excl. utilities</v>
      </c>
      <c r="E1140" s="7" t="str">
        <f t="array" ref="E1140">INDEX('raw data'!A:A,B1140-2,1)</f>
        <v>Ioannou Fokianou,</v>
      </c>
      <c r="F1140" s="6" t="str">
        <f t="array" ref="F1140">INDEX('raw data'!A:A,B1140-1,1)</f>
        <v>Pangrati</v>
      </c>
      <c r="G1140" s="6" t="str">
        <f t="array" ref="G1140">INDEX('raw data'!A:A,B1140+6,1)</f>
        <v>50 m²</v>
      </c>
      <c r="H1140" s="25">
        <f ca="1">IFERROR(__xludf.DUMMYFUNCTION("split(G1148,"" "")"),50)</f>
        <v>50</v>
      </c>
      <c r="I1140" s="6" t="str">
        <f ca="1">IFERROR(__xludf.DUMMYFUNCTION("""COMPUTED_VALUE"""),"m²")</f>
        <v>m²</v>
      </c>
      <c r="J1140" s="6">
        <f t="array" ref="J1140">INDEX('raw data'!A:A,B1140+4,1)</f>
        <v>1</v>
      </c>
      <c r="K1140" s="25">
        <f t="array" ref="K1140">INDEX('raw data'!A:A,B1140+2,1)</f>
        <v>1</v>
      </c>
      <c r="L1140" s="6" t="str">
        <f t="array" ref="L1140">INDEX('raw data'!A:A,B1140-1,1)</f>
        <v>Pangrati</v>
      </c>
      <c r="M1140" s="9">
        <f t="shared" ca="1" si="0"/>
        <v>16.600000000000001</v>
      </c>
      <c r="N1140" s="6" t="str">
        <f t="shared" si="1"/>
        <v>Ioannou Fokianou, Pangrati, Athens</v>
      </c>
      <c r="O1140" s="6" t="str">
        <f t="array" ref="O1140">INDEX('raw data'!A:A,B1140+12,1)</f>
        <v>Available 02 Jul 2025</v>
      </c>
      <c r="P1140" s="17">
        <v>45840</v>
      </c>
      <c r="Q1140">
        <f>_xlfn.XLOOKUP(A1140, locations!A:A, locations!F:F, "NULL")</f>
        <v>37.971020899999999</v>
      </c>
      <c r="R1140">
        <f>_xlfn.XLOOKUP(A1140, locations!A:A, locations!G:G, "Not found")</f>
        <v>23.7422632</v>
      </c>
    </row>
    <row r="1141" spans="1:18" ht="13">
      <c r="A1141" s="11" t="s">
        <v>2637</v>
      </c>
      <c r="B1141" s="11">
        <f>MATCH(A1141,'raw data'!A:A,0)</f>
        <v>16880</v>
      </c>
      <c r="C1141" s="21">
        <f t="array" ref="C1141">INDEX('raw data'!A:A,B1141+8,1)</f>
        <v>890</v>
      </c>
      <c r="D1141" s="7" t="str">
        <f t="array" ref="D1141">INDEX('raw data'!A:A,B1141+11,1)</f>
        <v>excl. utilities</v>
      </c>
      <c r="E1141" s="7" t="str">
        <f t="array" ref="E1141">INDEX('raw data'!A:A,B1141-2,1)</f>
        <v>Perikleous Av. III,</v>
      </c>
      <c r="F1141" s="6" t="str">
        <f t="array" ref="F1141">INDEX('raw data'!A:A,B1141-1,1)</f>
        <v>Cholargos</v>
      </c>
      <c r="G1141" s="6" t="str">
        <f t="array" ref="G1141">INDEX('raw data'!A:A,B1141+6,1)</f>
        <v>75 m²</v>
      </c>
      <c r="H1141" s="25">
        <f ca="1">IFERROR(__xludf.DUMMYFUNCTION("split(G1149,"" "")"),75)</f>
        <v>75</v>
      </c>
      <c r="I1141" s="6" t="str">
        <f ca="1">IFERROR(__xludf.DUMMYFUNCTION("""COMPUTED_VALUE"""),"m²")</f>
        <v>m²</v>
      </c>
      <c r="J1141" s="6">
        <f t="array" ref="J1141">INDEX('raw data'!A:A,B1141+4,1)</f>
        <v>1</v>
      </c>
      <c r="K1141" s="25">
        <f t="array" ref="K1141">INDEX('raw data'!A:A,B1141+2,1)</f>
        <v>2</v>
      </c>
      <c r="L1141" s="6" t="str">
        <f t="array" ref="L1141">INDEX('raw data'!A:A,B1141-1,1)</f>
        <v>Cholargos</v>
      </c>
      <c r="M1141" s="9">
        <f t="shared" ca="1" si="0"/>
        <v>11.866666666666667</v>
      </c>
      <c r="N1141" s="6" t="str">
        <f t="shared" si="1"/>
        <v>Perikleous Av. III, Cholargos, Athens</v>
      </c>
      <c r="O1141" s="6" t="str">
        <f t="array" ref="O1141">INDEX('raw data'!A:A,B1141+12,1)</f>
        <v>Available 02 Jul 2025</v>
      </c>
      <c r="P1141" s="17">
        <v>45840</v>
      </c>
      <c r="Q1141">
        <f>_xlfn.XLOOKUP(A1141, locations!A:A, locations!F:F, "NULL")</f>
        <v>37.998818800000002</v>
      </c>
      <c r="R1141">
        <f>_xlfn.XLOOKUP(A1141, locations!A:A, locations!G:G, "Not found")</f>
        <v>23.7992025</v>
      </c>
    </row>
    <row r="1142" spans="1:18" ht="13">
      <c r="A1142" s="11" t="s">
        <v>739</v>
      </c>
      <c r="B1142" s="11">
        <f>MATCH(A1142,'raw data'!A:A,0)</f>
        <v>16897</v>
      </c>
      <c r="C1142" s="21">
        <f t="array" ref="C1142">INDEX('raw data'!A:A,B1142+8,1)</f>
        <v>940</v>
      </c>
      <c r="D1142" s="7" t="str">
        <f t="array" ref="D1142">INDEX('raw data'!A:A,B1142+11,1)</f>
        <v>excl. utilities</v>
      </c>
      <c r="E1142" s="7" t="str">
        <f t="array" ref="E1142">INDEX('raw data'!A:A,B1142-2,1)</f>
        <v>Viktoros Ougko,</v>
      </c>
      <c r="F1142" s="6" t="str">
        <f t="array" ref="F1142">INDEX('raw data'!A:A,B1142-1,1)</f>
        <v>Psychiko</v>
      </c>
      <c r="G1142" s="6" t="str">
        <f t="array" ref="G1142">INDEX('raw data'!A:A,B1142+6,1)</f>
        <v>67 m²</v>
      </c>
      <c r="H1142" s="25">
        <f ca="1">IFERROR(__xludf.DUMMYFUNCTION("split(G1150,"" "")"),67)</f>
        <v>67</v>
      </c>
      <c r="I1142" s="6" t="str">
        <f ca="1">IFERROR(__xludf.DUMMYFUNCTION("""COMPUTED_VALUE"""),"m²")</f>
        <v>m²</v>
      </c>
      <c r="J1142" s="6">
        <f t="array" ref="J1142">INDEX('raw data'!A:A,B1142+4,1)</f>
        <v>1</v>
      </c>
      <c r="K1142" s="25">
        <f t="array" ref="K1142">INDEX('raw data'!A:A,B1142+2,1)</f>
        <v>1</v>
      </c>
      <c r="L1142" s="6" t="str">
        <f t="array" ref="L1142">INDEX('raw data'!A:A,B1142-1,1)</f>
        <v>Psychiko</v>
      </c>
      <c r="M1142" s="9">
        <f t="shared" ca="1" si="0"/>
        <v>14.029850746268657</v>
      </c>
      <c r="N1142" s="6" t="str">
        <f t="shared" si="1"/>
        <v>Viktoros Ougko, Psychiko, Athens</v>
      </c>
      <c r="O1142" s="6" t="str">
        <f t="array" ref="O1142">INDEX('raw data'!A:A,B1142+12,1)</f>
        <v>Available 02 Jul 2025</v>
      </c>
      <c r="P1142" s="17">
        <v>45840</v>
      </c>
      <c r="Q1142">
        <f>_xlfn.XLOOKUP(A1142, locations!A:A, locations!F:F, "NULL")</f>
        <v>38.000613399999999</v>
      </c>
      <c r="R1142">
        <f>_xlfn.XLOOKUP(A1142, locations!A:A, locations!G:G, "Not found")</f>
        <v>23.771113499999998</v>
      </c>
    </row>
    <row r="1143" spans="1:18" ht="13">
      <c r="A1143" s="11" t="s">
        <v>2640</v>
      </c>
      <c r="B1143" s="11">
        <f>MATCH(A1143,'raw data'!A:A,0)</f>
        <v>16914</v>
      </c>
      <c r="C1143" s="21">
        <f t="array" ref="C1143">INDEX('raw data'!A:A,B1143+8,1)</f>
        <v>1000</v>
      </c>
      <c r="D1143" s="7" t="str">
        <f t="array" ref="D1143">INDEX('raw data'!A:A,B1143+11,1)</f>
        <v>excl. utilities</v>
      </c>
      <c r="E1143" s="7" t="str">
        <f t="array" ref="E1143">INDEX('raw data'!A:A,B1143-2,1)</f>
        <v>Damareos V,</v>
      </c>
      <c r="F1143" s="6" t="str">
        <f t="array" ref="F1143">INDEX('raw data'!A:A,B1143-1,1)</f>
        <v>Pangrati</v>
      </c>
      <c r="G1143" s="6" t="str">
        <f t="array" ref="G1143">INDEX('raw data'!A:A,B1143+6,1)</f>
        <v>80 m²</v>
      </c>
      <c r="H1143" s="25">
        <f ca="1">IFERROR(__xludf.DUMMYFUNCTION("split(G1151,"" "")"),80)</f>
        <v>80</v>
      </c>
      <c r="I1143" s="6" t="str">
        <f ca="1">IFERROR(__xludf.DUMMYFUNCTION("""COMPUTED_VALUE"""),"m²")</f>
        <v>m²</v>
      </c>
      <c r="J1143" s="6">
        <f t="array" ref="J1143">INDEX('raw data'!A:A,B1143+4,1)</f>
        <v>1</v>
      </c>
      <c r="K1143" s="25">
        <f t="array" ref="K1143">INDEX('raw data'!A:A,B1143+2,1)</f>
        <v>2</v>
      </c>
      <c r="L1143" s="6" t="str">
        <f t="array" ref="L1143">INDEX('raw data'!A:A,B1143-1,1)</f>
        <v>Pangrati</v>
      </c>
      <c r="M1143" s="9">
        <f t="shared" ca="1" si="0"/>
        <v>12.5</v>
      </c>
      <c r="N1143" s="6" t="str">
        <f t="shared" si="1"/>
        <v>Damareos V, Pangrati, Athens</v>
      </c>
      <c r="O1143" s="6" t="str">
        <f t="array" ref="O1143">INDEX('raw data'!A:A,B1143+12,1)</f>
        <v>Available 02 Jul 2025</v>
      </c>
      <c r="P1143" s="17">
        <v>45840</v>
      </c>
      <c r="Q1143">
        <f>_xlfn.XLOOKUP(A1143, locations!A:A, locations!F:F, "NULL")</f>
        <v>37.964907500000002</v>
      </c>
      <c r="R1143">
        <f>_xlfn.XLOOKUP(A1143, locations!A:A, locations!G:G, "Not found")</f>
        <v>23.747422799999999</v>
      </c>
    </row>
    <row r="1144" spans="1:18" ht="13">
      <c r="A1144" s="11" t="s">
        <v>2643</v>
      </c>
      <c r="B1144" s="11">
        <f>MATCH(A1144,'raw data'!A:A,0)</f>
        <v>16931</v>
      </c>
      <c r="C1144" s="21">
        <f t="array" ref="C1144">INDEX('raw data'!A:A,B1144+8,1)</f>
        <v>1020</v>
      </c>
      <c r="D1144" s="7" t="str">
        <f t="array" ref="D1144">INDEX('raw data'!A:A,B1144+11,1)</f>
        <v>excl. utilities</v>
      </c>
      <c r="E1144" s="7" t="str">
        <f t="array" ref="E1144">INDEX('raw data'!A:A,B1144-2,1)</f>
        <v>Pratinou VI,</v>
      </c>
      <c r="F1144" s="6" t="str">
        <f t="array" ref="F1144">INDEX('raw data'!A:A,B1144-1,1)</f>
        <v>Pangrati</v>
      </c>
      <c r="G1144" s="6" t="str">
        <f t="array" ref="G1144">INDEX('raw data'!A:A,B1144+6,1)</f>
        <v>70 m²</v>
      </c>
      <c r="H1144" s="25">
        <f ca="1">IFERROR(__xludf.DUMMYFUNCTION("split(G1152,"" "")"),70)</f>
        <v>70</v>
      </c>
      <c r="I1144" s="6" t="str">
        <f ca="1">IFERROR(__xludf.DUMMYFUNCTION("""COMPUTED_VALUE"""),"m²")</f>
        <v>m²</v>
      </c>
      <c r="J1144" s="6">
        <f t="array" ref="J1144">INDEX('raw data'!A:A,B1144+4,1)</f>
        <v>1</v>
      </c>
      <c r="K1144" s="25">
        <f t="array" ref="K1144">INDEX('raw data'!A:A,B1144+2,1)</f>
        <v>2</v>
      </c>
      <c r="L1144" s="6" t="str">
        <f t="array" ref="L1144">INDEX('raw data'!A:A,B1144-1,1)</f>
        <v>Pangrati</v>
      </c>
      <c r="M1144" s="9">
        <f t="shared" ca="1" si="0"/>
        <v>14.571428571428571</v>
      </c>
      <c r="N1144" s="6" t="str">
        <f t="shared" si="1"/>
        <v>Pratinou VI, Pangrati, Athens</v>
      </c>
      <c r="O1144" s="6" t="str">
        <f t="array" ref="O1144">INDEX('raw data'!A:A,B1144+12,1)</f>
        <v>Available 02 Jul 2025</v>
      </c>
      <c r="P1144" s="17">
        <v>45840</v>
      </c>
      <c r="Q1144">
        <f>_xlfn.XLOOKUP(A1144, locations!A:A, locations!F:F, "NULL")</f>
        <v>37.970579899999997</v>
      </c>
      <c r="R1144">
        <f>_xlfn.XLOOKUP(A1144, locations!A:A, locations!G:G, "Not found")</f>
        <v>23.748240599999999</v>
      </c>
    </row>
    <row r="1145" spans="1:18" ht="13">
      <c r="A1145" s="11" t="s">
        <v>2646</v>
      </c>
      <c r="B1145" s="11">
        <f>MATCH(A1145,'raw data'!A:A,0)</f>
        <v>16948</v>
      </c>
      <c r="C1145" s="21">
        <f t="array" ref="C1145">INDEX('raw data'!A:A,B1145+8,1)</f>
        <v>1030</v>
      </c>
      <c r="D1145" s="7" t="str">
        <f t="array" ref="D1145">INDEX('raw data'!A:A,B1145+11,1)</f>
        <v>excl. utilities</v>
      </c>
      <c r="E1145" s="7" t="str">
        <f t="array" ref="E1145">INDEX('raw data'!A:A,B1145-2,1)</f>
        <v>Alkmanos V,</v>
      </c>
      <c r="F1145" s="6" t="str">
        <f t="array" ref="F1145">INDEX('raw data'!A:A,B1145-1,1)</f>
        <v>Vasilissis Sofias Avenue</v>
      </c>
      <c r="G1145" s="6" t="str">
        <f t="array" ref="G1145">INDEX('raw data'!A:A,B1145+6,1)</f>
        <v>75 m²</v>
      </c>
      <c r="H1145" s="25">
        <f ca="1">IFERROR(__xludf.DUMMYFUNCTION("split(G1153,"" "")"),75)</f>
        <v>75</v>
      </c>
      <c r="I1145" s="6" t="str">
        <f ca="1">IFERROR(__xludf.DUMMYFUNCTION("""COMPUTED_VALUE"""),"m²")</f>
        <v>m²</v>
      </c>
      <c r="J1145" s="6">
        <f t="array" ref="J1145">INDEX('raw data'!A:A,B1145+4,1)</f>
        <v>1</v>
      </c>
      <c r="K1145" s="25">
        <f t="array" ref="K1145">INDEX('raw data'!A:A,B1145+2,1)</f>
        <v>2</v>
      </c>
      <c r="L1145" s="6" t="str">
        <f t="array" ref="L1145">INDEX('raw data'!A:A,B1145-1,1)</f>
        <v>Vasilissis Sofias Avenue</v>
      </c>
      <c r="M1145" s="9">
        <f t="shared" ca="1" si="0"/>
        <v>13.733333333333333</v>
      </c>
      <c r="N1145" s="6" t="str">
        <f t="shared" si="1"/>
        <v>Alkmanos V, Vasilissis Sofias Avenue, Athens</v>
      </c>
      <c r="O1145" s="6" t="str">
        <f t="array" ref="O1145">INDEX('raw data'!A:A,B1145+12,1)</f>
        <v>Available 02 Jul 2025</v>
      </c>
      <c r="P1145" s="17">
        <v>45840</v>
      </c>
      <c r="Q1145">
        <f>_xlfn.XLOOKUP(A1145, locations!A:A, locations!F:F, "NULL")</f>
        <v>37.975368799999998</v>
      </c>
      <c r="R1145">
        <f>_xlfn.XLOOKUP(A1145, locations!A:A, locations!G:G, "Not found")</f>
        <v>23.742497499999999</v>
      </c>
    </row>
    <row r="1146" spans="1:18" ht="13">
      <c r="A1146" s="11" t="s">
        <v>2649</v>
      </c>
      <c r="B1146" s="11">
        <f>MATCH(A1146,'raw data'!A:A,0)</f>
        <v>16981</v>
      </c>
      <c r="C1146" s="21">
        <f t="array" ref="C1146">INDEX('raw data'!A:A,B1146+8,1)</f>
        <v>1080</v>
      </c>
      <c r="D1146" s="7" t="str">
        <f t="array" ref="D1146">INDEX('raw data'!A:A,B1146+11,1)</f>
        <v>excl. utilities</v>
      </c>
      <c r="E1146" s="7" t="str">
        <f t="array" ref="E1146">INDEX('raw data'!A:A,B1146-2,1)</f>
        <v>Sofias Sliman,</v>
      </c>
      <c r="F1146" s="6" t="str">
        <f t="array" ref="F1146">INDEX('raw data'!A:A,B1146-1,1)</f>
        <v>Ampelokipoi</v>
      </c>
      <c r="G1146" s="6" t="str">
        <f t="array" ref="G1146">INDEX('raw data'!A:A,B1146+6,1)</f>
        <v>76 m²</v>
      </c>
      <c r="H1146" s="25">
        <f ca="1">IFERROR(__xludf.DUMMYFUNCTION("split(G1154,"" "")"),76)</f>
        <v>76</v>
      </c>
      <c r="I1146" s="6" t="str">
        <f ca="1">IFERROR(__xludf.DUMMYFUNCTION("""COMPUTED_VALUE"""),"m²")</f>
        <v>m²</v>
      </c>
      <c r="J1146" s="6">
        <f t="array" ref="J1146">INDEX('raw data'!A:A,B1146+4,1)</f>
        <v>1</v>
      </c>
      <c r="K1146" s="25">
        <f t="array" ref="K1146">INDEX('raw data'!A:A,B1146+2,1)</f>
        <v>2</v>
      </c>
      <c r="L1146" s="6" t="str">
        <f t="array" ref="L1146">INDEX('raw data'!A:A,B1146-1,1)</f>
        <v>Ampelokipoi</v>
      </c>
      <c r="M1146" s="9">
        <f t="shared" ca="1" si="0"/>
        <v>14.210526315789474</v>
      </c>
      <c r="N1146" s="6" t="str">
        <f t="shared" si="1"/>
        <v>Sofias Sliman, Ampelokipoi, Athens</v>
      </c>
      <c r="O1146" s="6" t="str">
        <f t="array" ref="O1146">INDEX('raw data'!A:A,B1146+12,1)</f>
        <v>Available 02 Jul 2025</v>
      </c>
      <c r="P1146" s="17">
        <v>45840</v>
      </c>
      <c r="Q1146">
        <f>_xlfn.XLOOKUP(A1146, locations!A:A, locations!F:F, "NULL")</f>
        <v>37.990466499999997</v>
      </c>
      <c r="R1146">
        <f>_xlfn.XLOOKUP(A1146, locations!A:A, locations!G:G, "Not found")</f>
        <v>23.768791</v>
      </c>
    </row>
    <row r="1147" spans="1:18" ht="13">
      <c r="A1147" s="11" t="s">
        <v>2652</v>
      </c>
      <c r="B1147" s="11">
        <f>MATCH(A1147,'raw data'!A:A,0)</f>
        <v>17015</v>
      </c>
      <c r="C1147" s="21">
        <f t="array" ref="C1147">INDEX('raw data'!A:A,B1147+8,1)</f>
        <v>1150</v>
      </c>
      <c r="D1147" s="7" t="str">
        <f t="array" ref="D1147">INDEX('raw data'!A:A,B1147+11,1)</f>
        <v>excl. utilities</v>
      </c>
      <c r="E1147" s="7" t="str">
        <f t="array" ref="E1147">INDEX('raw data'!A:A,B1147-2,1)</f>
        <v>Propileon,</v>
      </c>
      <c r="F1147" s="6" t="str">
        <f t="array" ref="F1147">INDEX('raw data'!A:A,B1147-1,1)</f>
        <v>Alimos</v>
      </c>
      <c r="G1147" s="6" t="str">
        <f t="array" ref="G1147">INDEX('raw data'!A:A,B1147+6,1)</f>
        <v>75 m²</v>
      </c>
      <c r="H1147" s="25">
        <f ca="1">IFERROR(__xludf.DUMMYFUNCTION("split(G1155,"" "")"),75)</f>
        <v>75</v>
      </c>
      <c r="I1147" s="6" t="str">
        <f ca="1">IFERROR(__xludf.DUMMYFUNCTION("""COMPUTED_VALUE"""),"m²")</f>
        <v>m²</v>
      </c>
      <c r="J1147" s="6">
        <f t="array" ref="J1147">INDEX('raw data'!A:A,B1147+4,1)</f>
        <v>2</v>
      </c>
      <c r="K1147" s="25">
        <f t="array" ref="K1147">INDEX('raw data'!A:A,B1147+2,1)</f>
        <v>2</v>
      </c>
      <c r="L1147" s="6" t="str">
        <f t="array" ref="L1147">INDEX('raw data'!A:A,B1147-1,1)</f>
        <v>Alimos</v>
      </c>
      <c r="M1147" s="9">
        <f t="shared" ca="1" si="0"/>
        <v>15.333333333333334</v>
      </c>
      <c r="N1147" s="6" t="str">
        <f t="shared" si="1"/>
        <v>Propileon, Alimos, Athens</v>
      </c>
      <c r="O1147" s="6" t="str">
        <f t="array" ref="O1147">INDEX('raw data'!A:A,B1147+12,1)</f>
        <v>Available 02 Jul 2025</v>
      </c>
      <c r="P1147" s="17">
        <v>45840</v>
      </c>
      <c r="Q1147">
        <f>_xlfn.XLOOKUP(A1147, locations!A:A, locations!F:F, "NULL")</f>
        <v>37.9138381</v>
      </c>
      <c r="R1147">
        <f>_xlfn.XLOOKUP(A1147, locations!A:A, locations!G:G, "Not found")</f>
        <v>23.7213642</v>
      </c>
    </row>
    <row r="1148" spans="1:18" ht="13">
      <c r="A1148" s="11" t="s">
        <v>2655</v>
      </c>
      <c r="B1148" s="11">
        <f>MATCH(A1148,'raw data'!A:A,0)</f>
        <v>17032</v>
      </c>
      <c r="C1148" s="21">
        <f t="array" ref="C1148">INDEX('raw data'!A:A,B1148+8,1)</f>
        <v>1150</v>
      </c>
      <c r="D1148" s="7" t="str">
        <f t="array" ref="D1148">INDEX('raw data'!A:A,B1148+11,1)</f>
        <v>excl. utilities</v>
      </c>
      <c r="E1148" s="7" t="str">
        <f t="array" ref="E1148">INDEX('raw data'!A:A,B1148-2,1)</f>
        <v>Scholiou I,</v>
      </c>
      <c r="F1148" s="6" t="str">
        <f t="array" ref="F1148">INDEX('raw data'!A:A,B1148-1,1)</f>
        <v>Agia Paraskevi</v>
      </c>
      <c r="G1148" s="6" t="str">
        <f t="array" ref="G1148">INDEX('raw data'!A:A,B1148+6,1)</f>
        <v>100 m²</v>
      </c>
      <c r="H1148" s="25">
        <f ca="1">IFERROR(__xludf.DUMMYFUNCTION("split(G1156,"" "")"),100)</f>
        <v>100</v>
      </c>
      <c r="I1148" s="6" t="str">
        <f ca="1">IFERROR(__xludf.DUMMYFUNCTION("""COMPUTED_VALUE"""),"m²")</f>
        <v>m²</v>
      </c>
      <c r="J1148" s="6">
        <f t="array" ref="J1148">INDEX('raw data'!A:A,B1148+4,1)</f>
        <v>1</v>
      </c>
      <c r="K1148" s="25">
        <f t="array" ref="K1148">INDEX('raw data'!A:A,B1148+2,1)</f>
        <v>2</v>
      </c>
      <c r="L1148" s="6" t="str">
        <f t="array" ref="L1148">INDEX('raw data'!A:A,B1148-1,1)</f>
        <v>Agia Paraskevi</v>
      </c>
      <c r="M1148" s="9">
        <f t="shared" ca="1" si="0"/>
        <v>11.5</v>
      </c>
      <c r="N1148" s="6" t="str">
        <f t="shared" si="1"/>
        <v>Scholiou I, Agia Paraskevi, Athens</v>
      </c>
      <c r="O1148" s="6" t="str">
        <f t="array" ref="O1148">INDEX('raw data'!A:A,B1148+12,1)</f>
        <v>Available 02 Jul 2025</v>
      </c>
      <c r="P1148" s="17">
        <v>45840</v>
      </c>
      <c r="Q1148">
        <f>_xlfn.XLOOKUP(A1148, locations!A:A, locations!F:F, "NULL")</f>
        <v>38.011345499999997</v>
      </c>
      <c r="R1148">
        <f>_xlfn.XLOOKUP(A1148, locations!A:A, locations!G:G, "Not found")</f>
        <v>23.826316800000001</v>
      </c>
    </row>
    <row r="1149" spans="1:18" ht="13">
      <c r="A1149" s="11" t="s">
        <v>2658</v>
      </c>
      <c r="B1149" s="11">
        <f>MATCH(A1149,'raw data'!A:A,0)</f>
        <v>17049</v>
      </c>
      <c r="C1149" s="21">
        <f t="array" ref="C1149">INDEX('raw data'!A:A,B1149+8,1)</f>
        <v>1200</v>
      </c>
      <c r="D1149" s="7" t="str">
        <f t="array" ref="D1149">INDEX('raw data'!A:A,B1149+11,1)</f>
        <v>excl. utilities</v>
      </c>
      <c r="E1149" s="7" t="str">
        <f t="array" ref="E1149">INDEX('raw data'!A:A,B1149-2,1)</f>
        <v>Evergetou Giavasi,</v>
      </c>
      <c r="F1149" s="6" t="str">
        <f t="array" ref="F1149">INDEX('raw data'!A:A,B1149-1,1)</f>
        <v>Agia Paraskevi</v>
      </c>
      <c r="G1149" s="6" t="str">
        <f t="array" ref="G1149">INDEX('raw data'!A:A,B1149+6,1)</f>
        <v>105 m²</v>
      </c>
      <c r="H1149" s="25">
        <f ca="1">IFERROR(__xludf.DUMMYFUNCTION("split(G1157,"" "")"),105)</f>
        <v>105</v>
      </c>
      <c r="I1149" s="6" t="str">
        <f ca="1">IFERROR(__xludf.DUMMYFUNCTION("""COMPUTED_VALUE"""),"m²")</f>
        <v>m²</v>
      </c>
      <c r="J1149" s="6" t="str">
        <f t="array" ref="J1149">INDEX('raw data'!A:A,B1149+4,1)</f>
        <v>1, 1 WC</v>
      </c>
      <c r="K1149" s="25">
        <f t="array" ref="K1149">INDEX('raw data'!A:A,B1149+2,1)</f>
        <v>2</v>
      </c>
      <c r="L1149" s="6" t="str">
        <f t="array" ref="L1149">INDEX('raw data'!A:A,B1149-1,1)</f>
        <v>Agia Paraskevi</v>
      </c>
      <c r="M1149" s="9">
        <f t="shared" ca="1" si="0"/>
        <v>11.428571428571429</v>
      </c>
      <c r="N1149" s="6" t="str">
        <f t="shared" si="1"/>
        <v>Evergetou Giavasi, Agia Paraskevi, Athens</v>
      </c>
      <c r="O1149" s="6" t="str">
        <f t="array" ref="O1149">INDEX('raw data'!A:A,B1149+12,1)</f>
        <v>Available 02 Jul 2025</v>
      </c>
      <c r="P1149" s="17">
        <v>45840</v>
      </c>
      <c r="Q1149">
        <f>_xlfn.XLOOKUP(A1149, locations!A:A, locations!F:F, "NULL")</f>
        <v>38.011112900000001</v>
      </c>
      <c r="R1149">
        <f>_xlfn.XLOOKUP(A1149, locations!A:A, locations!G:G, "Not found")</f>
        <v>23.816973999999998</v>
      </c>
    </row>
    <row r="1150" spans="1:18" ht="13">
      <c r="A1150" s="11" t="s">
        <v>2661</v>
      </c>
      <c r="B1150" s="11">
        <f>MATCH(A1150,'raw data'!A:A,0)</f>
        <v>16998</v>
      </c>
      <c r="C1150" s="21">
        <f t="array" ref="C1150">INDEX('raw data'!A:A,B1150+8,1)</f>
        <v>1250</v>
      </c>
      <c r="D1150" s="7" t="str">
        <f t="array" ref="D1150">INDEX('raw data'!A:A,B1150+11,1)</f>
        <v>excl. utilities</v>
      </c>
      <c r="E1150" s="7" t="str">
        <f t="array" ref="E1150">INDEX('raw data'!A:A,B1150-2,1)</f>
        <v>Dimitriou Gounari XXXII,</v>
      </c>
      <c r="F1150" s="6" t="str">
        <f t="array" ref="F1150">INDEX('raw data'!A:A,B1150-1,1)</f>
        <v>Agia Paraskevi</v>
      </c>
      <c r="G1150" s="6" t="str">
        <f t="array" ref="G1150">INDEX('raw data'!A:A,B1150+6,1)</f>
        <v>84 m²</v>
      </c>
      <c r="H1150" s="25">
        <f ca="1">IFERROR(__xludf.DUMMYFUNCTION("split(G1158,"" "")"),84)</f>
        <v>84</v>
      </c>
      <c r="I1150" s="6" t="str">
        <f ca="1">IFERROR(__xludf.DUMMYFUNCTION("""COMPUTED_VALUE"""),"m²")</f>
        <v>m²</v>
      </c>
      <c r="J1150" s="6" t="str">
        <f t="array" ref="J1150">INDEX('raw data'!A:A,B1150+4,1)</f>
        <v>1, 1 WC</v>
      </c>
      <c r="K1150" s="25">
        <f t="array" ref="K1150">INDEX('raw data'!A:A,B1150+2,1)</f>
        <v>2</v>
      </c>
      <c r="L1150" s="6" t="str">
        <f t="array" ref="L1150">INDEX('raw data'!A:A,B1150-1,1)</f>
        <v>Agia Paraskevi</v>
      </c>
      <c r="M1150" s="9">
        <f t="shared" ca="1" si="0"/>
        <v>14.880952380952381</v>
      </c>
      <c r="N1150" s="6" t="str">
        <f t="shared" si="1"/>
        <v>Dimitriou Gounari XXXII, Agia Paraskevi, Athens</v>
      </c>
      <c r="O1150" s="6" t="str">
        <f t="array" ref="O1150">INDEX('raw data'!A:A,B1150+12,1)</f>
        <v>Available 02 Jul 2025</v>
      </c>
      <c r="P1150" s="17">
        <v>45840</v>
      </c>
      <c r="Q1150">
        <f>_xlfn.XLOOKUP(A1150, locations!A:A, locations!F:F, "NULL")</f>
        <v>38.014966999999999</v>
      </c>
      <c r="R1150">
        <f>_xlfn.XLOOKUP(A1150, locations!A:A, locations!G:G, "Not found")</f>
        <v>23.822489300000001</v>
      </c>
    </row>
    <row r="1151" spans="1:18" ht="13">
      <c r="A1151" s="11" t="s">
        <v>2664</v>
      </c>
      <c r="B1151" s="11">
        <f>MATCH(A1151,'raw data'!A:A,0)</f>
        <v>17066</v>
      </c>
      <c r="C1151" s="21">
        <f t="array" ref="C1151">INDEX('raw data'!A:A,B1151+8,1)</f>
        <v>1280</v>
      </c>
      <c r="D1151" s="7" t="str">
        <f t="array" ref="D1151">INDEX('raw data'!A:A,B1151+11,1)</f>
        <v>excl. utilities</v>
      </c>
      <c r="E1151" s="7" t="str">
        <f t="array" ref="E1151">INDEX('raw data'!A:A,B1151-2,1)</f>
        <v>Gortinias II,</v>
      </c>
      <c r="F1151" s="6" t="str">
        <f t="array" ref="F1151">INDEX('raw data'!A:A,B1151-1,1)</f>
        <v>Chalandri</v>
      </c>
      <c r="G1151" s="6" t="str">
        <f t="array" ref="G1151">INDEX('raw data'!A:A,B1151+6,1)</f>
        <v>100 m²</v>
      </c>
      <c r="H1151" s="25">
        <f ca="1">IFERROR(__xludf.DUMMYFUNCTION("split(G1159,"" "")"),100)</f>
        <v>100</v>
      </c>
      <c r="I1151" s="6" t="str">
        <f ca="1">IFERROR(__xludf.DUMMYFUNCTION("""COMPUTED_VALUE"""),"m²")</f>
        <v>m²</v>
      </c>
      <c r="J1151" s="6">
        <f t="array" ref="J1151">INDEX('raw data'!A:A,B1151+4,1)</f>
        <v>2</v>
      </c>
      <c r="K1151" s="25">
        <f t="array" ref="K1151">INDEX('raw data'!A:A,B1151+2,1)</f>
        <v>2</v>
      </c>
      <c r="L1151" s="6" t="str">
        <f t="array" ref="L1151">INDEX('raw data'!A:A,B1151-1,1)</f>
        <v>Chalandri</v>
      </c>
      <c r="M1151" s="9">
        <f t="shared" ca="1" si="0"/>
        <v>12.8</v>
      </c>
      <c r="N1151" s="6" t="str">
        <f t="shared" si="1"/>
        <v>Gortinias II, Chalandri, Athens</v>
      </c>
      <c r="O1151" s="6" t="str">
        <f t="array" ref="O1151">INDEX('raw data'!A:A,B1151+12,1)</f>
        <v>Available 02 Jul 2025</v>
      </c>
      <c r="P1151" s="17">
        <v>45840</v>
      </c>
      <c r="Q1151">
        <f>_xlfn.XLOOKUP(A1151, locations!A:A, locations!F:F, "NULL")</f>
        <v>38.039411200000004</v>
      </c>
      <c r="R1151">
        <f>_xlfn.XLOOKUP(A1151, locations!A:A, locations!G:G, "Not found")</f>
        <v>23.853855500000002</v>
      </c>
    </row>
    <row r="1152" spans="1:18" ht="13">
      <c r="A1152" s="11" t="s">
        <v>4132</v>
      </c>
      <c r="B1152" s="11">
        <f>MATCH(A1152,'raw data'!A:A,0)</f>
        <v>17083</v>
      </c>
      <c r="C1152" s="21">
        <f t="array" ref="C1152">INDEX('raw data'!A:A,B1152+8,1)</f>
        <v>1370</v>
      </c>
      <c r="D1152" s="7" t="str">
        <f t="array" ref="D1152">INDEX('raw data'!A:A,B1152+11,1)</f>
        <v>excl. utilities</v>
      </c>
      <c r="E1152" s="7" t="str">
        <f t="array" ref="E1152">INDEX('raw data'!A:A,B1152-2,1)</f>
        <v>Chatzidaki,</v>
      </c>
      <c r="F1152" s="6" t="str">
        <f t="array" ref="F1152">INDEX('raw data'!A:A,B1152-1,1)</f>
        <v>Chalandri</v>
      </c>
      <c r="G1152" s="6" t="str">
        <f t="array" ref="G1152">INDEX('raw data'!A:A,B1152+6,1)</f>
        <v>105 m²</v>
      </c>
      <c r="H1152" s="25">
        <f ca="1">IFERROR(__xludf.DUMMYFUNCTION("split(G1160,"" "")"),105)</f>
        <v>105</v>
      </c>
      <c r="I1152" s="6" t="str">
        <f ca="1">IFERROR(__xludf.DUMMYFUNCTION("""COMPUTED_VALUE"""),"m²")</f>
        <v>m²</v>
      </c>
      <c r="J1152" s="6" t="str">
        <f t="array" ref="J1152">INDEX('raw data'!A:A,B1152+4,1)</f>
        <v>1, 1 WC</v>
      </c>
      <c r="K1152" s="25">
        <f t="array" ref="K1152">INDEX('raw data'!A:A,B1152+2,1)</f>
        <v>3</v>
      </c>
      <c r="L1152" s="6" t="str">
        <f t="array" ref="L1152">INDEX('raw data'!A:A,B1152-1,1)</f>
        <v>Chalandri</v>
      </c>
      <c r="M1152" s="9">
        <f t="shared" ca="1" si="0"/>
        <v>13.047619047619047</v>
      </c>
      <c r="N1152" s="6" t="str">
        <f t="shared" si="1"/>
        <v>Chatzidaki, Chalandri, Athens</v>
      </c>
      <c r="O1152" s="6" t="str">
        <f t="array" ref="O1152">INDEX('raw data'!A:A,B1152+12,1)</f>
        <v>Available 02 Jul 2025</v>
      </c>
      <c r="P1152" s="17">
        <v>45840</v>
      </c>
      <c r="Q1152">
        <f>_xlfn.XLOOKUP(A1152, locations!A:A, locations!F:F, "NULL")</f>
        <v>38.026293799999998</v>
      </c>
      <c r="R1152">
        <f>_xlfn.XLOOKUP(A1152, locations!A:A, locations!G:G, "Not found")</f>
        <v>23.8385085</v>
      </c>
    </row>
    <row r="1153" spans="1:18" ht="13">
      <c r="A1153" s="11" t="s">
        <v>2667</v>
      </c>
      <c r="B1153" s="11">
        <f>MATCH(A1153,'raw data'!A:A,0)</f>
        <v>17100</v>
      </c>
      <c r="C1153" s="21">
        <f t="array" ref="C1153">INDEX('raw data'!A:A,B1153+8,1)</f>
        <v>1380</v>
      </c>
      <c r="D1153" s="7" t="str">
        <f t="array" ref="D1153">INDEX('raw data'!A:A,B1153+11,1)</f>
        <v>excl. utilities</v>
      </c>
      <c r="E1153" s="7" t="str">
        <f t="array" ref="E1153">INDEX('raw data'!A:A,B1153-2,1)</f>
        <v>Eschilou,</v>
      </c>
      <c r="F1153" s="6" t="str">
        <f t="array" ref="F1153">INDEX('raw data'!A:A,B1153-1,1)</f>
        <v>Chalandri</v>
      </c>
      <c r="G1153" s="6" t="str">
        <f t="array" ref="G1153">INDEX('raw data'!A:A,B1153+6,1)</f>
        <v>81 m²</v>
      </c>
      <c r="H1153" s="25">
        <f ca="1">IFERROR(__xludf.DUMMYFUNCTION("split(G1161,"" "")"),81)</f>
        <v>81</v>
      </c>
      <c r="I1153" s="6" t="str">
        <f ca="1">IFERROR(__xludf.DUMMYFUNCTION("""COMPUTED_VALUE"""),"m²")</f>
        <v>m²</v>
      </c>
      <c r="J1153" s="6">
        <f t="array" ref="J1153">INDEX('raw data'!A:A,B1153+4,1)</f>
        <v>2</v>
      </c>
      <c r="K1153" s="25">
        <f t="array" ref="K1153">INDEX('raw data'!A:A,B1153+2,1)</f>
        <v>2</v>
      </c>
      <c r="L1153" s="6" t="str">
        <f t="array" ref="L1153">INDEX('raw data'!A:A,B1153-1,1)</f>
        <v>Chalandri</v>
      </c>
      <c r="M1153" s="9">
        <f t="shared" ca="1" si="0"/>
        <v>17.037037037037038</v>
      </c>
      <c r="N1153" s="6" t="str">
        <f t="shared" si="1"/>
        <v>Eschilou, Chalandri, Athens</v>
      </c>
      <c r="O1153" s="6" t="str">
        <f t="array" ref="O1153">INDEX('raw data'!A:A,B1153+12,1)</f>
        <v>Available 02 Jul 2025</v>
      </c>
      <c r="P1153" s="17">
        <v>45840</v>
      </c>
      <c r="Q1153">
        <f>_xlfn.XLOOKUP(A1153, locations!A:A, locations!F:F, "NULL")</f>
        <v>38.022182000000001</v>
      </c>
      <c r="R1153">
        <f>_xlfn.XLOOKUP(A1153, locations!A:A, locations!G:G, "Not found")</f>
        <v>23.805945600000001</v>
      </c>
    </row>
    <row r="1154" spans="1:18" ht="13">
      <c r="A1154" s="11" t="s">
        <v>2670</v>
      </c>
      <c r="B1154" s="11">
        <f>MATCH(A1154,'raw data'!A:A,0)</f>
        <v>17117</v>
      </c>
      <c r="C1154" s="21">
        <f t="array" ref="C1154">INDEX('raw data'!A:A,B1154+8,1)</f>
        <v>1390</v>
      </c>
      <c r="D1154" s="7" t="str">
        <f t="array" ref="D1154">INDEX('raw data'!A:A,B1154+11,1)</f>
        <v>excl. utilities</v>
      </c>
      <c r="E1154" s="7" t="str">
        <f t="array" ref="E1154">INDEX('raw data'!A:A,B1154-2,1)</f>
        <v>Alikarnassou III,</v>
      </c>
      <c r="F1154" s="6" t="str">
        <f t="array" ref="F1154">INDEX('raw data'!A:A,B1154-1,1)</f>
        <v>Nea Smyrni</v>
      </c>
      <c r="G1154" s="6" t="str">
        <f t="array" ref="G1154">INDEX('raw data'!A:A,B1154+6,1)</f>
        <v>84 m²</v>
      </c>
      <c r="H1154" s="25">
        <f ca="1">IFERROR(__xludf.DUMMYFUNCTION("split(G1162,"" "")"),84)</f>
        <v>84</v>
      </c>
      <c r="I1154" s="6" t="str">
        <f ca="1">IFERROR(__xludf.DUMMYFUNCTION("""COMPUTED_VALUE"""),"m²")</f>
        <v>m²</v>
      </c>
      <c r="J1154" s="6" t="str">
        <f t="array" ref="J1154">INDEX('raw data'!A:A,B1154+4,1)</f>
        <v>1, 1 WC</v>
      </c>
      <c r="K1154" s="25">
        <f t="array" ref="K1154">INDEX('raw data'!A:A,B1154+2,1)</f>
        <v>2</v>
      </c>
      <c r="L1154" s="6" t="str">
        <f t="array" ref="L1154">INDEX('raw data'!A:A,B1154-1,1)</f>
        <v>Nea Smyrni</v>
      </c>
      <c r="M1154" s="9">
        <f t="shared" ca="1" si="0"/>
        <v>16.547619047619047</v>
      </c>
      <c r="N1154" s="6" t="str">
        <f t="shared" si="1"/>
        <v>Alikarnassou III, Nea Smyrni, Athens</v>
      </c>
      <c r="O1154" s="6" t="str">
        <f t="array" ref="O1154">INDEX('raw data'!A:A,B1154+12,1)</f>
        <v>Available 02 Jul 2025</v>
      </c>
      <c r="P1154" s="17">
        <v>45840</v>
      </c>
      <c r="Q1154">
        <f>_xlfn.XLOOKUP(A1154, locations!A:A, locations!F:F, "NULL")</f>
        <v>37.944561999999998</v>
      </c>
      <c r="R1154">
        <f>_xlfn.XLOOKUP(A1154, locations!A:A, locations!G:G, "Not found")</f>
        <v>23.7040918</v>
      </c>
    </row>
    <row r="1155" spans="1:18" ht="13">
      <c r="A1155" s="11" t="s">
        <v>2673</v>
      </c>
      <c r="B1155" s="11">
        <f>MATCH(A1155,'raw data'!A:A,0)</f>
        <v>17134</v>
      </c>
      <c r="C1155" s="21">
        <f t="array" ref="C1155">INDEX('raw data'!A:A,B1155+8,1)</f>
        <v>1390</v>
      </c>
      <c r="D1155" s="7" t="str">
        <f t="array" ref="D1155">INDEX('raw data'!A:A,B1155+11,1)</f>
        <v>excl. utilities</v>
      </c>
      <c r="E1155" s="7" t="str">
        <f t="array" ref="E1155">INDEX('raw data'!A:A,B1155-2,1)</f>
        <v>Odissea Androutsou IV,</v>
      </c>
      <c r="F1155" s="6" t="str">
        <f t="array" ref="F1155">INDEX('raw data'!A:A,B1155-1,1)</f>
        <v>Marousi</v>
      </c>
      <c r="G1155" s="6" t="str">
        <f t="array" ref="G1155">INDEX('raw data'!A:A,B1155+6,1)</f>
        <v>75 m²</v>
      </c>
      <c r="H1155" s="25">
        <f ca="1">IFERROR(__xludf.DUMMYFUNCTION("split(G1163,"" "")"),75)</f>
        <v>75</v>
      </c>
      <c r="I1155" s="6" t="str">
        <f ca="1">IFERROR(__xludf.DUMMYFUNCTION("""COMPUTED_VALUE"""),"m²")</f>
        <v>m²</v>
      </c>
      <c r="J1155" s="6">
        <f t="array" ref="J1155">INDEX('raw data'!A:A,B1155+4,1)</f>
        <v>1</v>
      </c>
      <c r="K1155" s="25">
        <f t="array" ref="K1155">INDEX('raw data'!A:A,B1155+2,1)</f>
        <v>2</v>
      </c>
      <c r="L1155" s="6" t="str">
        <f t="array" ref="L1155">INDEX('raw data'!A:A,B1155-1,1)</f>
        <v>Marousi</v>
      </c>
      <c r="M1155" s="9">
        <f t="shared" ca="1" si="0"/>
        <v>18.533333333333335</v>
      </c>
      <c r="N1155" s="6" t="str">
        <f t="shared" si="1"/>
        <v>Odissea Androutsou IV, Marousi, Athens</v>
      </c>
      <c r="O1155" s="6" t="str">
        <f t="array" ref="O1155">INDEX('raw data'!A:A,B1155+12,1)</f>
        <v>Available 02 Jul 2025</v>
      </c>
      <c r="P1155" s="17">
        <v>45840</v>
      </c>
      <c r="Q1155">
        <f>_xlfn.XLOOKUP(A1155, locations!A:A, locations!F:F, "NULL")</f>
        <v>37.9635192</v>
      </c>
      <c r="R1155">
        <f>_xlfn.XLOOKUP(A1155, locations!A:A, locations!G:G, "Not found")</f>
        <v>23.724153099999999</v>
      </c>
    </row>
    <row r="1156" spans="1:18" ht="13">
      <c r="A1156" s="11" t="s">
        <v>4135</v>
      </c>
      <c r="B1156" s="11">
        <f>MATCH(A1156,'raw data'!A:A,0)</f>
        <v>17151</v>
      </c>
      <c r="C1156" s="21">
        <f t="array" ref="C1156">INDEX('raw data'!A:A,B1156+8,1)</f>
        <v>1390</v>
      </c>
      <c r="D1156" s="7" t="str">
        <f t="array" ref="D1156">INDEX('raw data'!A:A,B1156+11,1)</f>
        <v>excl. utilities</v>
      </c>
      <c r="E1156" s="7" t="str">
        <f t="array" ref="E1156">INDEX('raw data'!A:A,B1156-2,1)</f>
        <v>Anatolis I,</v>
      </c>
      <c r="F1156" s="6" t="str">
        <f t="array" ref="F1156">INDEX('raw data'!A:A,B1156-1,1)</f>
        <v>Agia Paraskevi</v>
      </c>
      <c r="G1156" s="6" t="str">
        <f t="array" ref="G1156">INDEX('raw data'!A:A,B1156+6,1)</f>
        <v>105 m²</v>
      </c>
      <c r="H1156" s="25">
        <f ca="1">IFERROR(__xludf.DUMMYFUNCTION("split(G1164,"" "")"),105)</f>
        <v>105</v>
      </c>
      <c r="I1156" s="6" t="str">
        <f ca="1">IFERROR(__xludf.DUMMYFUNCTION("""COMPUTED_VALUE"""),"m²")</f>
        <v>m²</v>
      </c>
      <c r="J1156" s="6">
        <f t="array" ref="J1156">INDEX('raw data'!A:A,B1156+4,1)</f>
        <v>2</v>
      </c>
      <c r="K1156" s="25">
        <f t="array" ref="K1156">INDEX('raw data'!A:A,B1156+2,1)</f>
        <v>3</v>
      </c>
      <c r="L1156" s="6" t="str">
        <f t="array" ref="L1156">INDEX('raw data'!A:A,B1156-1,1)</f>
        <v>Agia Paraskevi</v>
      </c>
      <c r="M1156" s="9">
        <f t="shared" ca="1" si="0"/>
        <v>13.238095238095237</v>
      </c>
      <c r="N1156" s="6" t="str">
        <f t="shared" si="1"/>
        <v>Anatolis I, Agia Paraskevi, Athens</v>
      </c>
      <c r="O1156" s="6" t="str">
        <f t="array" ref="O1156">INDEX('raw data'!A:A,B1156+12,1)</f>
        <v>Available 02 Jul 2025</v>
      </c>
      <c r="P1156" s="17">
        <v>45840</v>
      </c>
      <c r="Q1156">
        <f>_xlfn.XLOOKUP(A1156, locations!A:A, locations!F:F, "NULL")</f>
        <v>38.003699599999997</v>
      </c>
      <c r="R1156">
        <f>_xlfn.XLOOKUP(A1156, locations!A:A, locations!G:G, "Not found")</f>
        <v>23.827057499999999</v>
      </c>
    </row>
    <row r="1157" spans="1:18" ht="13">
      <c r="A1157" s="11" t="s">
        <v>4138</v>
      </c>
      <c r="B1157" s="11">
        <f>MATCH(A1157,'raw data'!A:A,0)</f>
        <v>17168</v>
      </c>
      <c r="C1157" s="21">
        <f t="array" ref="C1157">INDEX('raw data'!A:A,B1157+8,1)</f>
        <v>1490</v>
      </c>
      <c r="D1157" s="7" t="str">
        <f t="array" ref="D1157">INDEX('raw data'!A:A,B1157+11,1)</f>
        <v>excl. utilities</v>
      </c>
      <c r="E1157" s="7" t="str">
        <f t="array" ref="E1157">INDEX('raw data'!A:A,B1157-2,1)</f>
        <v>Fragkokklisias IV,</v>
      </c>
      <c r="F1157" s="6" t="str">
        <f t="array" ref="F1157">INDEX('raw data'!A:A,B1157-1,1)</f>
        <v>Marousi</v>
      </c>
      <c r="G1157" s="6" t="str">
        <f t="array" ref="G1157">INDEX('raw data'!A:A,B1157+6,1)</f>
        <v>125 m²</v>
      </c>
      <c r="H1157" s="25">
        <f ca="1">IFERROR(__xludf.DUMMYFUNCTION("split(G1165,"" "")"),125)</f>
        <v>125</v>
      </c>
      <c r="I1157" s="6" t="str">
        <f ca="1">IFERROR(__xludf.DUMMYFUNCTION("""COMPUTED_VALUE"""),"m²")</f>
        <v>m²</v>
      </c>
      <c r="J1157" s="6">
        <f t="array" ref="J1157">INDEX('raw data'!A:A,B1157+4,1)</f>
        <v>2</v>
      </c>
      <c r="K1157" s="25">
        <f t="array" ref="K1157">INDEX('raw data'!A:A,B1157+2,1)</f>
        <v>3</v>
      </c>
      <c r="L1157" s="6" t="str">
        <f t="array" ref="L1157">INDEX('raw data'!A:A,B1157-1,1)</f>
        <v>Marousi</v>
      </c>
      <c r="M1157" s="9">
        <f t="shared" ca="1" si="0"/>
        <v>11.92</v>
      </c>
      <c r="N1157" s="6" t="str">
        <f t="shared" si="1"/>
        <v>Fragkokklisias IV, Marousi, Athens</v>
      </c>
      <c r="O1157" s="6" t="str">
        <f t="array" ref="O1157">INDEX('raw data'!A:A,B1157+12,1)</f>
        <v>Available 02 Jul 2025</v>
      </c>
      <c r="P1157" s="17">
        <v>45840</v>
      </c>
      <c r="Q1157">
        <f>_xlfn.XLOOKUP(A1157, locations!A:A, locations!F:F, "NULL")</f>
        <v>38.036072799999999</v>
      </c>
      <c r="R1157">
        <f>_xlfn.XLOOKUP(A1157, locations!A:A, locations!G:G, "Not found")</f>
        <v>23.810483399999999</v>
      </c>
    </row>
    <row r="1158" spans="1:18" ht="13">
      <c r="A1158" s="11" t="s">
        <v>4648</v>
      </c>
      <c r="B1158" s="11">
        <f>MATCH(A1158,'raw data'!A:A,0)</f>
        <v>17217</v>
      </c>
      <c r="C1158" s="21">
        <f t="array" ref="C1158">INDEX('raw data'!A:A,B1158+8,1)</f>
        <v>1840</v>
      </c>
      <c r="D1158" s="7" t="str">
        <f t="array" ref="D1158">INDEX('raw data'!A:A,B1158+11,1)</f>
        <v>excl. utilities</v>
      </c>
      <c r="E1158" s="7" t="str">
        <f t="array" ref="E1158">INDEX('raw data'!A:A,B1158-2,1)</f>
        <v>Olimpou VII,</v>
      </c>
      <c r="F1158" s="6" t="str">
        <f t="array" ref="F1158">INDEX('raw data'!A:A,B1158-1,1)</f>
        <v>Chalandri</v>
      </c>
      <c r="G1158" s="6" t="str">
        <f t="array" ref="G1158">INDEX('raw data'!A:A,B1158+6,1)</f>
        <v>156 m²</v>
      </c>
      <c r="H1158" s="25">
        <f ca="1">IFERROR(__xludf.DUMMYFUNCTION("split(G1166,"" "")"),156)</f>
        <v>156</v>
      </c>
      <c r="I1158" s="6" t="str">
        <f ca="1">IFERROR(__xludf.DUMMYFUNCTION("""COMPUTED_VALUE"""),"m²")</f>
        <v>m²</v>
      </c>
      <c r="J1158" s="6" t="str">
        <f t="array" ref="J1158">INDEX('raw data'!A:A,B1158+4,1)</f>
        <v>2, 1 WC</v>
      </c>
      <c r="K1158" s="25">
        <f t="array" ref="K1158">INDEX('raw data'!A:A,B1158+2,1)</f>
        <v>4</v>
      </c>
      <c r="L1158" s="6" t="str">
        <f t="array" ref="L1158">INDEX('raw data'!A:A,B1158-1,1)</f>
        <v>Chalandri</v>
      </c>
      <c r="M1158" s="9">
        <f t="shared" ca="1" si="0"/>
        <v>11.794871794871796</v>
      </c>
      <c r="N1158" s="6" t="str">
        <f t="shared" si="1"/>
        <v>Olimpou VII, Chalandri, Athens</v>
      </c>
      <c r="O1158" s="6" t="str">
        <f t="array" ref="O1158">INDEX('raw data'!A:A,B1158+12,1)</f>
        <v>Available 02 Jul 2025</v>
      </c>
      <c r="P1158" s="17">
        <v>45840</v>
      </c>
      <c r="Q1158">
        <f>_xlfn.XLOOKUP(A1158, locations!A:A, locations!F:F, "NULL")</f>
        <v>38.035398000000001</v>
      </c>
      <c r="R1158">
        <f>_xlfn.XLOOKUP(A1158, locations!A:A, locations!G:G, "Not found")</f>
        <v>23.843299699999999</v>
      </c>
    </row>
    <row r="1159" spans="1:18" ht="13">
      <c r="A1159" s="11" t="s">
        <v>2676</v>
      </c>
      <c r="B1159" s="11">
        <f>MATCH(A1159,'raw data'!A:A,0)</f>
        <v>17251</v>
      </c>
      <c r="C1159" s="21">
        <f t="array" ref="C1159">INDEX('raw data'!A:A,B1159+8,1)</f>
        <v>1930</v>
      </c>
      <c r="D1159" s="7" t="str">
        <f t="array" ref="D1159">INDEX('raw data'!A:A,B1159+11,1)</f>
        <v>excl. utilities</v>
      </c>
      <c r="E1159" s="7" t="str">
        <f t="array" ref="E1159">INDEX('raw data'!A:A,B1159-2,1)</f>
        <v>Rigillis III,</v>
      </c>
      <c r="F1159" s="6" t="str">
        <f t="array" ref="F1159">INDEX('raw data'!A:A,B1159-1,1)</f>
        <v>Kolonaki</v>
      </c>
      <c r="G1159" s="6" t="str">
        <f t="array" ref="G1159">INDEX('raw data'!A:A,B1159+6,1)</f>
        <v>100 m²</v>
      </c>
      <c r="H1159" s="25">
        <f ca="1">IFERROR(__xludf.DUMMYFUNCTION("split(G1167,"" "")"),100)</f>
        <v>100</v>
      </c>
      <c r="I1159" s="6" t="str">
        <f ca="1">IFERROR(__xludf.DUMMYFUNCTION("""COMPUTED_VALUE"""),"m²")</f>
        <v>m²</v>
      </c>
      <c r="J1159" s="6" t="str">
        <f t="array" ref="J1159">INDEX('raw data'!A:A,B1159+4,1)</f>
        <v>1, 1 WC</v>
      </c>
      <c r="K1159" s="25">
        <f t="array" ref="K1159">INDEX('raw data'!A:A,B1159+2,1)</f>
        <v>2</v>
      </c>
      <c r="L1159" s="6" t="str">
        <f t="array" ref="L1159">INDEX('raw data'!A:A,B1159-1,1)</f>
        <v>Kolonaki</v>
      </c>
      <c r="M1159" s="9">
        <f t="shared" ca="1" si="0"/>
        <v>19.3</v>
      </c>
      <c r="N1159" s="6" t="str">
        <f t="shared" si="1"/>
        <v>Rigillis III, Kolonaki, Athens</v>
      </c>
      <c r="O1159" s="6" t="str">
        <f t="array" ref="O1159">INDEX('raw data'!A:A,B1159+12,1)</f>
        <v>Available 02 Jul 2025</v>
      </c>
      <c r="P1159" s="17">
        <v>45840</v>
      </c>
      <c r="Q1159">
        <f>_xlfn.XLOOKUP(A1159, locations!A:A, locations!F:F, "NULL")</f>
        <v>37.973823099999997</v>
      </c>
      <c r="R1159">
        <f>_xlfn.XLOOKUP(A1159, locations!A:A, locations!G:G, "Not found")</f>
        <v>23.7427469</v>
      </c>
    </row>
    <row r="1160" spans="1:18" ht="13">
      <c r="A1160" s="11" t="s">
        <v>4141</v>
      </c>
      <c r="B1160" s="11">
        <f>MATCH(A1160,'raw data'!A:A,0)</f>
        <v>17234</v>
      </c>
      <c r="C1160" s="21">
        <f t="array" ref="C1160">INDEX('raw data'!A:A,B1160+8,1)</f>
        <v>2130</v>
      </c>
      <c r="D1160" s="7" t="str">
        <f t="array" ref="D1160">INDEX('raw data'!A:A,B1160+11,1)</f>
        <v>excl. utilities</v>
      </c>
      <c r="E1160" s="7" t="str">
        <f t="array" ref="E1160">INDEX('raw data'!A:A,B1160-2,1)</f>
        <v>Iasiou I,</v>
      </c>
      <c r="F1160" s="6" t="str">
        <f t="array" ref="F1160">INDEX('raw data'!A:A,B1160-1,1)</f>
        <v>Kolonaki</v>
      </c>
      <c r="G1160" s="6" t="str">
        <f t="array" ref="G1160">INDEX('raw data'!A:A,B1160+6,1)</f>
        <v>130 m²</v>
      </c>
      <c r="H1160" s="25">
        <f ca="1">IFERROR(__xludf.DUMMYFUNCTION("split(G1168,"" "")"),130)</f>
        <v>130</v>
      </c>
      <c r="I1160" s="6" t="str">
        <f ca="1">IFERROR(__xludf.DUMMYFUNCTION("""COMPUTED_VALUE"""),"m²")</f>
        <v>m²</v>
      </c>
      <c r="J1160" s="6" t="str">
        <f t="array" ref="J1160">INDEX('raw data'!A:A,B1160+4,1)</f>
        <v>1, 1 WC</v>
      </c>
      <c r="K1160" s="25">
        <f t="array" ref="K1160">INDEX('raw data'!A:A,B1160+2,1)</f>
        <v>3</v>
      </c>
      <c r="L1160" s="6" t="str">
        <f t="array" ref="L1160">INDEX('raw data'!A:A,B1160-1,1)</f>
        <v>Kolonaki</v>
      </c>
      <c r="M1160" s="9">
        <f t="shared" ca="1" si="0"/>
        <v>16.384615384615383</v>
      </c>
      <c r="N1160" s="6" t="str">
        <f t="shared" si="1"/>
        <v>Iasiou I, Kolonaki, Athens</v>
      </c>
      <c r="O1160" s="6" t="str">
        <f t="array" ref="O1160">INDEX('raw data'!A:A,B1160+12,1)</f>
        <v>Available 02 Jul 2025</v>
      </c>
      <c r="P1160" s="17">
        <v>45840</v>
      </c>
      <c r="Q1160">
        <f>_xlfn.XLOOKUP(A1160, locations!A:A, locations!F:F, "NULL")</f>
        <v>37.978614499999999</v>
      </c>
      <c r="R1160">
        <f>_xlfn.XLOOKUP(A1160, locations!A:A, locations!G:G, "Not found")</f>
        <v>23.749917799999999</v>
      </c>
    </row>
    <row r="1161" spans="1:18" ht="13">
      <c r="A1161" s="11" t="s">
        <v>4144</v>
      </c>
      <c r="B1161" s="11">
        <f>MATCH(A1161,'raw data'!A:A,0)</f>
        <v>17284</v>
      </c>
      <c r="C1161" s="21">
        <f t="array" ref="C1161">INDEX('raw data'!A:A,B1161+8,1)</f>
        <v>2950</v>
      </c>
      <c r="D1161" s="7" t="str">
        <f t="array" ref="D1161">INDEX('raw data'!A:A,B1161+11,1)</f>
        <v>excl. utilities</v>
      </c>
      <c r="E1161" s="7" t="str">
        <f t="array" ref="E1161">INDEX('raw data'!A:A,B1161-2,1)</f>
        <v>Patriarchou Ioakim IV,</v>
      </c>
      <c r="F1161" s="6" t="str">
        <f t="array" ref="F1161">INDEX('raw data'!A:A,B1161-1,1)</f>
        <v>Kolonaki</v>
      </c>
      <c r="G1161" s="6" t="str">
        <f t="array" ref="G1161">INDEX('raw data'!A:A,B1161+6,1)</f>
        <v>135 m²</v>
      </c>
      <c r="H1161" s="25">
        <f ca="1">IFERROR(__xludf.DUMMYFUNCTION("split(G1169,"" "")"),135)</f>
        <v>135</v>
      </c>
      <c r="I1161" s="6" t="str">
        <f ca="1">IFERROR(__xludf.DUMMYFUNCTION("""COMPUTED_VALUE"""),"m²")</f>
        <v>m²</v>
      </c>
      <c r="J1161" s="6" t="str">
        <f t="array" ref="J1161">INDEX('raw data'!A:A,B1161+4,1)</f>
        <v>1, 1 WC</v>
      </c>
      <c r="K1161" s="25">
        <f t="array" ref="K1161">INDEX('raw data'!A:A,B1161+2,1)</f>
        <v>3</v>
      </c>
      <c r="L1161" s="6" t="str">
        <f t="array" ref="L1161">INDEX('raw data'!A:A,B1161-1,1)</f>
        <v>Kolonaki</v>
      </c>
      <c r="M1161" s="9">
        <f t="shared" ca="1" si="0"/>
        <v>21.851851851851851</v>
      </c>
      <c r="N1161" s="6" t="str">
        <f t="shared" si="1"/>
        <v>Patriarchou Ioakim IV, Kolonaki, Athens</v>
      </c>
      <c r="O1161" s="6" t="str">
        <f t="array" ref="O1161">INDEX('raw data'!A:A,B1161+12,1)</f>
        <v>Available 02 Jul 2025</v>
      </c>
      <c r="P1161" s="17">
        <v>45840</v>
      </c>
      <c r="Q1161">
        <f>_xlfn.XLOOKUP(A1161, locations!A:A, locations!F:F, "NULL")</f>
        <v>37.977943000000003</v>
      </c>
      <c r="R1161">
        <f>_xlfn.XLOOKUP(A1161, locations!A:A, locations!G:G, "Not found")</f>
        <v>23.7437094</v>
      </c>
    </row>
    <row r="1162" spans="1:18" ht="13">
      <c r="A1162" s="11" t="s">
        <v>742</v>
      </c>
      <c r="B1162" s="11">
        <f>MATCH(A1162,'raw data'!A:A,0)</f>
        <v>22248</v>
      </c>
      <c r="C1162" s="21">
        <f t="array" ref="C1162">INDEX('raw data'!A:A,B1162+8,1)</f>
        <v>850</v>
      </c>
      <c r="D1162" s="7" t="str">
        <f t="array" ref="D1162">INDEX('raw data'!A:A,B1162+11,1)</f>
        <v>excl. utilities</v>
      </c>
      <c r="E1162" s="7" t="str">
        <f t="array" ref="E1162">INDEX('raw data'!A:A,B1162-2,1)</f>
        <v>Efroniou III,</v>
      </c>
      <c r="F1162" s="6" t="str">
        <f t="array" ref="F1162">INDEX('raw data'!A:A,B1162-1,1)</f>
        <v>Pangrati</v>
      </c>
      <c r="G1162" s="6" t="str">
        <f t="array" ref="G1162">INDEX('raw data'!A:A,B1162+6,1)</f>
        <v>55 m²</v>
      </c>
      <c r="H1162" s="25">
        <f ca="1">IFERROR(__xludf.DUMMYFUNCTION("split(G1170,"" "")"),55)</f>
        <v>55</v>
      </c>
      <c r="I1162" s="6" t="str">
        <f ca="1">IFERROR(__xludf.DUMMYFUNCTION("""COMPUTED_VALUE"""),"m²")</f>
        <v>m²</v>
      </c>
      <c r="J1162" s="6">
        <f t="array" ref="J1162">INDEX('raw data'!A:A,B1162+4,1)</f>
        <v>1</v>
      </c>
      <c r="K1162" s="25">
        <f t="array" ref="K1162">INDEX('raw data'!A:A,B1162+2,1)</f>
        <v>1</v>
      </c>
      <c r="L1162" s="6" t="str">
        <f t="array" ref="L1162">INDEX('raw data'!A:A,B1162-1,1)</f>
        <v>Pangrati</v>
      </c>
      <c r="M1162" s="9">
        <f t="shared" ca="1" si="0"/>
        <v>15.454545454545455</v>
      </c>
      <c r="N1162" s="6" t="str">
        <f t="shared" si="1"/>
        <v>Efroniou III, Pangrati, Athens</v>
      </c>
      <c r="O1162" s="6" t="str">
        <f t="array" ref="O1162">INDEX('raw data'!A:A,B1162+12,1)</f>
        <v>Available 02 Jan 2026</v>
      </c>
      <c r="P1162" s="17">
        <v>46024</v>
      </c>
      <c r="Q1162">
        <f>_xlfn.XLOOKUP(A1162, locations!A:A, locations!F:F, "NULL")</f>
        <v>37.972504700000002</v>
      </c>
      <c r="R1162">
        <f>_xlfn.XLOOKUP(A1162, locations!A:A, locations!G:G, "Not found")</f>
        <v>23.751894700000001</v>
      </c>
    </row>
    <row r="1163" spans="1:18" ht="13">
      <c r="A1163" s="11" t="s">
        <v>745</v>
      </c>
      <c r="B1163" s="11">
        <f>MATCH(A1163,'raw data'!A:A,0)</f>
        <v>22265</v>
      </c>
      <c r="C1163" s="21">
        <f t="array" ref="C1163">INDEX('raw data'!A:A,B1163+8,1)</f>
        <v>930</v>
      </c>
      <c r="D1163" s="7" t="str">
        <f t="array" ref="D1163">INDEX('raw data'!A:A,B1163+11,1)</f>
        <v>excl. utilities</v>
      </c>
      <c r="E1163" s="7" t="str">
        <f t="array" ref="E1163">INDEX('raw data'!A:A,B1163-2,1)</f>
        <v>Nikis I,</v>
      </c>
      <c r="F1163" s="6" t="str">
        <f t="array" ref="F1163">INDEX('raw data'!A:A,B1163-1,1)</f>
        <v>Historic Center</v>
      </c>
      <c r="G1163" s="6" t="str">
        <f t="array" ref="G1163">INDEX('raw data'!A:A,B1163+6,1)</f>
        <v>50 m²</v>
      </c>
      <c r="H1163" s="25">
        <f ca="1">IFERROR(__xludf.DUMMYFUNCTION("split(G1171,"" "")"),50)</f>
        <v>50</v>
      </c>
      <c r="I1163" s="6" t="str">
        <f ca="1">IFERROR(__xludf.DUMMYFUNCTION("""COMPUTED_VALUE"""),"m²")</f>
        <v>m²</v>
      </c>
      <c r="J1163" s="6">
        <f t="array" ref="J1163">INDEX('raw data'!A:A,B1163+4,1)</f>
        <v>1</v>
      </c>
      <c r="K1163" s="25">
        <f t="array" ref="K1163">INDEX('raw data'!A:A,B1163+2,1)</f>
        <v>1</v>
      </c>
      <c r="L1163" s="6" t="str">
        <f t="array" ref="L1163">INDEX('raw data'!A:A,B1163-1,1)</f>
        <v>Historic Center</v>
      </c>
      <c r="M1163" s="9">
        <f t="shared" ca="1" si="0"/>
        <v>18.600000000000001</v>
      </c>
      <c r="N1163" s="6" t="str">
        <f t="shared" si="1"/>
        <v>Nikis I, Historic Center, Athens</v>
      </c>
      <c r="O1163" s="6" t="str">
        <f t="array" ref="O1163">INDEX('raw data'!A:A,B1163+12,1)</f>
        <v>Available 02 Jan 2026</v>
      </c>
      <c r="P1163" s="17">
        <v>46024</v>
      </c>
      <c r="Q1163">
        <f>_xlfn.XLOOKUP(A1163, locations!A:A, locations!F:F, "NULL")</f>
        <v>37.983809600000001</v>
      </c>
      <c r="R1163">
        <f>_xlfn.XLOOKUP(A1163, locations!A:A, locations!G:G, "Not found")</f>
        <v>23.727538800000001</v>
      </c>
    </row>
    <row r="1164" spans="1:18" ht="13">
      <c r="A1164" s="11" t="s">
        <v>2679</v>
      </c>
      <c r="B1164" s="11">
        <f>MATCH(A1164,'raw data'!A:A,0)</f>
        <v>22282</v>
      </c>
      <c r="C1164" s="21">
        <f t="array" ref="C1164">INDEX('raw data'!A:A,B1164+8,1)</f>
        <v>1190</v>
      </c>
      <c r="D1164" s="7" t="str">
        <f t="array" ref="D1164">INDEX('raw data'!A:A,B1164+11,1)</f>
        <v>excl. utilities</v>
      </c>
      <c r="E1164" s="7" t="str">
        <f t="array" ref="E1164">INDEX('raw data'!A:A,B1164-2,1)</f>
        <v>Metonos I,</v>
      </c>
      <c r="F1164" s="6" t="str">
        <f t="array" ref="F1164">INDEX('raw data'!A:A,B1164-1,1)</f>
        <v>Cholargos</v>
      </c>
      <c r="G1164" s="6" t="str">
        <f t="array" ref="G1164">INDEX('raw data'!A:A,B1164+6,1)</f>
        <v>75 m²</v>
      </c>
      <c r="H1164" s="25">
        <f ca="1">IFERROR(__xludf.DUMMYFUNCTION("split(G1172,"" "")"),75)</f>
        <v>75</v>
      </c>
      <c r="I1164" s="6" t="str">
        <f ca="1">IFERROR(__xludf.DUMMYFUNCTION("""COMPUTED_VALUE"""),"m²")</f>
        <v>m²</v>
      </c>
      <c r="J1164" s="6">
        <f t="array" ref="J1164">INDEX('raw data'!A:A,B1164+4,1)</f>
        <v>1</v>
      </c>
      <c r="K1164" s="25">
        <f t="array" ref="K1164">INDEX('raw data'!A:A,B1164+2,1)</f>
        <v>2</v>
      </c>
      <c r="L1164" s="6" t="str">
        <f t="array" ref="L1164">INDEX('raw data'!A:A,B1164-1,1)</f>
        <v>Cholargos</v>
      </c>
      <c r="M1164" s="9">
        <f t="shared" ca="1" si="0"/>
        <v>15.866666666666667</v>
      </c>
      <c r="N1164" s="6" t="str">
        <f t="shared" si="1"/>
        <v>Metonos I, Cholargos, Athens</v>
      </c>
      <c r="O1164" s="6" t="str">
        <f t="array" ref="O1164">INDEX('raw data'!A:A,B1164+12,1)</f>
        <v>Available 02 Jan 2026</v>
      </c>
      <c r="P1164" s="17">
        <v>46024</v>
      </c>
      <c r="Q1164">
        <f>_xlfn.XLOOKUP(A1164, locations!A:A, locations!F:F, "NULL")</f>
        <v>37.999662800000003</v>
      </c>
      <c r="R1164">
        <f>_xlfn.XLOOKUP(A1164, locations!A:A, locations!G:G, "Not found")</f>
        <v>23.7896474</v>
      </c>
    </row>
    <row r="1165" spans="1:18" ht="13">
      <c r="A1165" s="11" t="s">
        <v>2682</v>
      </c>
      <c r="B1165" s="11">
        <f>MATCH(A1165,'raw data'!A:A,0)</f>
        <v>22299</v>
      </c>
      <c r="C1165" s="21">
        <f t="array" ref="C1165">INDEX('raw data'!A:A,B1165+8,1)</f>
        <v>1470</v>
      </c>
      <c r="D1165" s="7" t="str">
        <f t="array" ref="D1165">INDEX('raw data'!A:A,B1165+11,1)</f>
        <v>excl. utilities</v>
      </c>
      <c r="E1165" s="7" t="str">
        <f t="array" ref="E1165">INDEX('raw data'!A:A,B1165-2,1)</f>
        <v>Ralli I,</v>
      </c>
      <c r="F1165" s="6" t="str">
        <f t="array" ref="F1165">INDEX('raw data'!A:A,B1165-1,1)</f>
        <v>Agia Paraskevi</v>
      </c>
      <c r="G1165" s="6" t="str">
        <f t="array" ref="G1165">INDEX('raw data'!A:A,B1165+6,1)</f>
        <v>95 m²</v>
      </c>
      <c r="H1165" s="25">
        <f ca="1">IFERROR(__xludf.DUMMYFUNCTION("split(G1173,"" "")"),95)</f>
        <v>95</v>
      </c>
      <c r="I1165" s="6" t="str">
        <f ca="1">IFERROR(__xludf.DUMMYFUNCTION("""COMPUTED_VALUE"""),"m²")</f>
        <v>m²</v>
      </c>
      <c r="J1165" s="6" t="str">
        <f t="array" ref="J1165">INDEX('raw data'!A:A,B1165+4,1)</f>
        <v>1, 1 WC</v>
      </c>
      <c r="K1165" s="25">
        <f t="array" ref="K1165">INDEX('raw data'!A:A,B1165+2,1)</f>
        <v>2</v>
      </c>
      <c r="L1165" s="6" t="str">
        <f t="array" ref="L1165">INDEX('raw data'!A:A,B1165-1,1)</f>
        <v>Agia Paraskevi</v>
      </c>
      <c r="M1165" s="9">
        <f t="shared" ca="1" si="0"/>
        <v>15.473684210526315</v>
      </c>
      <c r="N1165" s="6" t="str">
        <f t="shared" si="1"/>
        <v>Ralli I, Agia Paraskevi, Athens</v>
      </c>
      <c r="O1165" s="6" t="str">
        <f t="array" ref="O1165">INDEX('raw data'!A:A,B1165+12,1)</f>
        <v>Available 02 Jan 2026</v>
      </c>
      <c r="P1165" s="17">
        <v>46024</v>
      </c>
      <c r="Q1165">
        <f>_xlfn.XLOOKUP(A1165, locations!A:A, locations!F:F, "NULL")</f>
        <v>38.006440400000002</v>
      </c>
      <c r="R1165">
        <f>_xlfn.XLOOKUP(A1165, locations!A:A, locations!G:G, "Not found")</f>
        <v>23.830677399999999</v>
      </c>
    </row>
    <row r="1166" spans="1:18" ht="13">
      <c r="A1166" s="11" t="s">
        <v>4147</v>
      </c>
      <c r="B1166" s="11">
        <f>MATCH(A1166,'raw data'!A:A,0)</f>
        <v>22316</v>
      </c>
      <c r="C1166" s="21">
        <f t="array" ref="C1166">INDEX('raw data'!A:A,B1166+8,1)</f>
        <v>3710</v>
      </c>
      <c r="D1166" s="7" t="str">
        <f t="array" ref="D1166">INDEX('raw data'!A:A,B1166+11,1)</f>
        <v>excl. utilities</v>
      </c>
      <c r="E1166" s="7" t="str">
        <f t="array" ref="E1166">INDEX('raw data'!A:A,B1166-2,1)</f>
        <v>Frinis,</v>
      </c>
      <c r="F1166" s="6" t="str">
        <f t="array" ref="F1166">INDEX('raw data'!A:A,B1166-1,1)</f>
        <v>Politeia</v>
      </c>
      <c r="G1166" s="6" t="str">
        <f t="array" ref="G1166">INDEX('raw data'!A:A,B1166+6,1)</f>
        <v>340 m²</v>
      </c>
      <c r="H1166" s="25">
        <f ca="1">IFERROR(__xludf.DUMMYFUNCTION("split(G1174,"" "")"),340)</f>
        <v>340</v>
      </c>
      <c r="I1166" s="6" t="str">
        <f ca="1">IFERROR(__xludf.DUMMYFUNCTION("""COMPUTED_VALUE"""),"m²")</f>
        <v>m²</v>
      </c>
      <c r="J1166" s="6" t="str">
        <f t="array" ref="J1166">INDEX('raw data'!A:A,B1166+4,1)</f>
        <v>3, 1 WC</v>
      </c>
      <c r="K1166" s="25">
        <f t="array" ref="K1166">INDEX('raw data'!A:A,B1166+2,1)</f>
        <v>3</v>
      </c>
      <c r="L1166" s="6" t="str">
        <f t="array" ref="L1166">INDEX('raw data'!A:A,B1166-1,1)</f>
        <v>Politeia</v>
      </c>
      <c r="M1166" s="9">
        <f t="shared" ca="1" si="0"/>
        <v>10.911764705882353</v>
      </c>
      <c r="N1166" s="6" t="str">
        <f t="shared" si="1"/>
        <v>Frinis, Politeia, Athens</v>
      </c>
      <c r="O1166" s="6" t="str">
        <f t="array" ref="O1166">INDEX('raw data'!A:A,B1166+12,1)</f>
        <v>Available 02 Jan 2026</v>
      </c>
      <c r="P1166" s="17">
        <v>46024</v>
      </c>
      <c r="Q1166">
        <f>_xlfn.XLOOKUP(A1166, locations!A:A, locations!F:F, "NULL")</f>
        <v>37.965688900000004</v>
      </c>
      <c r="R1166">
        <f>_xlfn.XLOOKUP(A1166, locations!A:A, locations!G:G, "Not found")</f>
        <v>23.748815400000002</v>
      </c>
    </row>
    <row r="1167" spans="1:18" ht="13">
      <c r="A1167" s="11" t="s">
        <v>748</v>
      </c>
      <c r="B1167" s="11">
        <f>MATCH(A1167,'raw data'!A:A,0)</f>
        <v>5359</v>
      </c>
      <c r="C1167" s="21">
        <f t="array" ref="C1167">INDEX('raw data'!A:A,B1167+8,1)</f>
        <v>630</v>
      </c>
      <c r="D1167" s="7" t="str">
        <f t="array" ref="D1167">INDEX('raw data'!A:A,B1167+11,1)</f>
        <v>excl. utilities</v>
      </c>
      <c r="E1167" s="7" t="str">
        <f t="array" ref="E1167">INDEX('raw data'!A:A,B1167-2,1)</f>
        <v>Efstathiou Lampsa,</v>
      </c>
      <c r="F1167" s="6" t="str">
        <f t="array" ref="F1167">INDEX('raw data'!A:A,B1167-1,1)</f>
        <v>Ampelokipoi</v>
      </c>
      <c r="G1167" s="6" t="str">
        <f t="array" ref="G1167">INDEX('raw data'!A:A,B1167+6,1)</f>
        <v>50 m²</v>
      </c>
      <c r="H1167" s="25">
        <f ca="1">IFERROR(__xludf.DUMMYFUNCTION("split(G1175,"" "")"),50)</f>
        <v>50</v>
      </c>
      <c r="I1167" s="6" t="str">
        <f ca="1">IFERROR(__xludf.DUMMYFUNCTION("""COMPUTED_VALUE"""),"m²")</f>
        <v>m²</v>
      </c>
      <c r="J1167" s="6">
        <f t="array" ref="J1167">INDEX('raw data'!A:A,B1167+4,1)</f>
        <v>1</v>
      </c>
      <c r="K1167" s="25">
        <f t="array" ref="K1167">INDEX('raw data'!A:A,B1167+2,1)</f>
        <v>1</v>
      </c>
      <c r="L1167" s="6" t="str">
        <f t="array" ref="L1167">INDEX('raw data'!A:A,B1167-1,1)</f>
        <v>Ampelokipoi</v>
      </c>
      <c r="M1167" s="9">
        <f t="shared" ca="1" si="0"/>
        <v>12.6</v>
      </c>
      <c r="N1167" s="6" t="str">
        <f t="shared" si="1"/>
        <v>Efstathiou Lampsa, Ampelokipoi, Athens</v>
      </c>
      <c r="O1167" s="6" t="str">
        <f t="array" ref="O1167">INDEX('raw data'!A:A,B1167+12,1)</f>
        <v>Available 02 Jan 2025</v>
      </c>
      <c r="P1167" s="17">
        <v>45659</v>
      </c>
      <c r="Q1167">
        <f>_xlfn.XLOOKUP(A1167, locations!A:A, locations!F:F, "NULL")</f>
        <v>37.995775799999997</v>
      </c>
      <c r="R1167">
        <f>_xlfn.XLOOKUP(A1167, locations!A:A, locations!G:G, "Not found")</f>
        <v>23.766673000000001</v>
      </c>
    </row>
    <row r="1168" spans="1:18" ht="13">
      <c r="A1168" s="11" t="s">
        <v>4719</v>
      </c>
      <c r="B1168" s="11">
        <f>MATCH(A1168,'raw data'!A:A,0)</f>
        <v>5376</v>
      </c>
      <c r="C1168" s="21">
        <f t="array" ref="C1168">INDEX('raw data'!A:A,B1168+8,1)</f>
        <v>660</v>
      </c>
      <c r="D1168" s="7" t="str">
        <f t="array" ref="D1168">INDEX('raw data'!A:A,B1168+11,1)</f>
        <v>excl. utilities</v>
      </c>
      <c r="E1168" s="7" t="str">
        <f t="array" ref="E1168">INDEX('raw data'!A:A,B1168-2,1)</f>
        <v>Evritanias,</v>
      </c>
      <c r="F1168" s="6" t="str">
        <f t="array" ref="F1168">INDEX('raw data'!A:A,B1168-1,1)</f>
        <v>Ampelokipoi</v>
      </c>
      <c r="G1168" s="6" t="str">
        <f t="array" ref="G1168">INDEX('raw data'!A:A,B1168+6,1)</f>
        <v>40 m²</v>
      </c>
      <c r="H1168" s="25">
        <f ca="1">IFERROR(__xludf.DUMMYFUNCTION("split(G1176,"" "")"),40)</f>
        <v>40</v>
      </c>
      <c r="I1168" s="6" t="str">
        <f ca="1">IFERROR(__xludf.DUMMYFUNCTION("""COMPUTED_VALUE"""),"m²")</f>
        <v>m²</v>
      </c>
      <c r="J1168" s="6">
        <f t="array" ref="J1168">INDEX('raw data'!A:A,B1168+4,1)</f>
        <v>1</v>
      </c>
      <c r="K1168" s="25" t="str">
        <f t="array" ref="K1168">INDEX('raw data'!A:A,B1168+2,1)</f>
        <v>Studio</v>
      </c>
      <c r="L1168" s="6" t="str">
        <f t="array" ref="L1168">INDEX('raw data'!A:A,B1168-1,1)</f>
        <v>Ampelokipoi</v>
      </c>
      <c r="M1168" s="9">
        <f t="shared" ca="1" si="0"/>
        <v>16.5</v>
      </c>
      <c r="N1168" s="6" t="str">
        <f t="shared" si="1"/>
        <v>Evritanias, Ampelokipoi, Athens</v>
      </c>
      <c r="O1168" s="6" t="str">
        <f t="array" ref="O1168">INDEX('raw data'!A:A,B1168+12,1)</f>
        <v>Available 02 Jan 2025</v>
      </c>
      <c r="P1168" s="17">
        <v>45659</v>
      </c>
      <c r="Q1168">
        <f>_xlfn.XLOOKUP(A1168, locations!A:A, locations!F:F, "NULL")</f>
        <v>37.991322599999997</v>
      </c>
      <c r="R1168">
        <f>_xlfn.XLOOKUP(A1168, locations!A:A, locations!G:G, "Not found")</f>
        <v>23.761186899999998</v>
      </c>
    </row>
    <row r="1169" spans="1:18" ht="13">
      <c r="A1169" s="11" t="s">
        <v>751</v>
      </c>
      <c r="B1169" s="11">
        <f>MATCH(A1169,'raw data'!A:A,0)</f>
        <v>5393</v>
      </c>
      <c r="C1169" s="21">
        <f t="array" ref="C1169">INDEX('raw data'!A:A,B1169+8,1)</f>
        <v>720</v>
      </c>
      <c r="D1169" s="7" t="str">
        <f t="array" ref="D1169">INDEX('raw data'!A:A,B1169+11,1)</f>
        <v>excl. utilities</v>
      </c>
      <c r="E1169" s="7" t="str">
        <f t="array" ref="E1169">INDEX('raw data'!A:A,B1169-2,1)</f>
        <v>Athanasias II,</v>
      </c>
      <c r="F1169" s="6" t="str">
        <f t="array" ref="F1169">INDEX('raw data'!A:A,B1169-1,1)</f>
        <v>Pangrati</v>
      </c>
      <c r="G1169" s="6" t="str">
        <f t="array" ref="G1169">INDEX('raw data'!A:A,B1169+6,1)</f>
        <v>55 m²</v>
      </c>
      <c r="H1169" s="25">
        <f ca="1">IFERROR(__xludf.DUMMYFUNCTION("split(G1177,"" "")"),55)</f>
        <v>55</v>
      </c>
      <c r="I1169" s="6" t="str">
        <f ca="1">IFERROR(__xludf.DUMMYFUNCTION("""COMPUTED_VALUE"""),"m²")</f>
        <v>m²</v>
      </c>
      <c r="J1169" s="6">
        <f t="array" ref="J1169">INDEX('raw data'!A:A,B1169+4,1)</f>
        <v>1</v>
      </c>
      <c r="K1169" s="25">
        <f t="array" ref="K1169">INDEX('raw data'!A:A,B1169+2,1)</f>
        <v>1</v>
      </c>
      <c r="L1169" s="6" t="str">
        <f t="array" ref="L1169">INDEX('raw data'!A:A,B1169-1,1)</f>
        <v>Pangrati</v>
      </c>
      <c r="M1169" s="9">
        <f t="shared" ca="1" si="0"/>
        <v>13.090909090909092</v>
      </c>
      <c r="N1169" s="6" t="str">
        <f t="shared" si="1"/>
        <v>Athanasias II, Pangrati, Athens</v>
      </c>
      <c r="O1169" s="6" t="str">
        <f t="array" ref="O1169">INDEX('raw data'!A:A,B1169+12,1)</f>
        <v>Available 02 Jan 2025</v>
      </c>
      <c r="P1169" s="17">
        <v>45659</v>
      </c>
      <c r="Q1169">
        <f>_xlfn.XLOOKUP(A1169, locations!A:A, locations!F:F, "NULL")</f>
        <v>37.969070799999997</v>
      </c>
      <c r="R1169">
        <f>_xlfn.XLOOKUP(A1169, locations!A:A, locations!G:G, "Not found")</f>
        <v>23.744982499999999</v>
      </c>
    </row>
    <row r="1170" spans="1:18" ht="13">
      <c r="A1170" s="11" t="s">
        <v>754</v>
      </c>
      <c r="B1170" s="11">
        <f>MATCH(A1170,'raw data'!A:A,0)</f>
        <v>5410</v>
      </c>
      <c r="C1170" s="21">
        <f t="array" ref="C1170">INDEX('raw data'!A:A,B1170+8,1)</f>
        <v>760</v>
      </c>
      <c r="D1170" s="7" t="str">
        <f t="array" ref="D1170">INDEX('raw data'!A:A,B1170+11,1)</f>
        <v>excl. utilities</v>
      </c>
      <c r="E1170" s="7" t="str">
        <f t="array" ref="E1170">INDEX('raw data'!A:A,B1170-2,1)</f>
        <v>Argolidos III,</v>
      </c>
      <c r="F1170" s="6" t="str">
        <f t="array" ref="F1170">INDEX('raw data'!A:A,B1170-1,1)</f>
        <v>Ampelokipoi</v>
      </c>
      <c r="G1170" s="6" t="str">
        <f t="array" ref="G1170">INDEX('raw data'!A:A,B1170+6,1)</f>
        <v>62 m²</v>
      </c>
      <c r="H1170" s="25">
        <f ca="1">IFERROR(__xludf.DUMMYFUNCTION("split(G1178,"" "")"),62)</f>
        <v>62</v>
      </c>
      <c r="I1170" s="6" t="str">
        <f ca="1">IFERROR(__xludf.DUMMYFUNCTION("""COMPUTED_VALUE"""),"m²")</f>
        <v>m²</v>
      </c>
      <c r="J1170" s="6">
        <f t="array" ref="J1170">INDEX('raw data'!A:A,B1170+4,1)</f>
        <v>1</v>
      </c>
      <c r="K1170" s="25">
        <f t="array" ref="K1170">INDEX('raw data'!A:A,B1170+2,1)</f>
        <v>1</v>
      </c>
      <c r="L1170" s="6" t="str">
        <f t="array" ref="L1170">INDEX('raw data'!A:A,B1170-1,1)</f>
        <v>Ampelokipoi</v>
      </c>
      <c r="M1170" s="9">
        <f t="shared" ca="1" si="0"/>
        <v>12.258064516129032</v>
      </c>
      <c r="N1170" s="6" t="str">
        <f t="shared" si="1"/>
        <v>Argolidos III, Ampelokipoi, Athens</v>
      </c>
      <c r="O1170" s="6" t="str">
        <f t="array" ref="O1170">INDEX('raw data'!A:A,B1170+12,1)</f>
        <v>Available 02 Jan 2025</v>
      </c>
      <c r="P1170" s="17">
        <v>45659</v>
      </c>
      <c r="Q1170">
        <f>_xlfn.XLOOKUP(A1170, locations!A:A, locations!F:F, "NULL")</f>
        <v>37.990034799999997</v>
      </c>
      <c r="R1170">
        <f>_xlfn.XLOOKUP(A1170, locations!A:A, locations!G:G, "Not found")</f>
        <v>23.7614293</v>
      </c>
    </row>
    <row r="1171" spans="1:18" ht="13">
      <c r="A1171" s="11" t="s">
        <v>757</v>
      </c>
      <c r="B1171" s="11">
        <f>MATCH(A1171,'raw data'!A:A,0)</f>
        <v>5427</v>
      </c>
      <c r="C1171" s="21">
        <f t="array" ref="C1171">INDEX('raw data'!A:A,B1171+8,1)</f>
        <v>790</v>
      </c>
      <c r="D1171" s="7" t="str">
        <f t="array" ref="D1171">INDEX('raw data'!A:A,B1171+11,1)</f>
        <v>excl. utilities</v>
      </c>
      <c r="E1171" s="7" t="str">
        <f t="array" ref="E1171">INDEX('raw data'!A:A,B1171-2,1)</f>
        <v>Arrianou VIII,</v>
      </c>
      <c r="F1171" s="6" t="str">
        <f t="array" ref="F1171">INDEX('raw data'!A:A,B1171-1,1)</f>
        <v>Pangrati</v>
      </c>
      <c r="G1171" s="6" t="str">
        <f t="array" ref="G1171">INDEX('raw data'!A:A,B1171+6,1)</f>
        <v>50 m²</v>
      </c>
      <c r="H1171" s="25">
        <f ca="1">IFERROR(__xludf.DUMMYFUNCTION("split(G1179,"" "")"),50)</f>
        <v>50</v>
      </c>
      <c r="I1171" s="6" t="str">
        <f ca="1">IFERROR(__xludf.DUMMYFUNCTION("""COMPUTED_VALUE"""),"m²")</f>
        <v>m²</v>
      </c>
      <c r="J1171" s="6">
        <f t="array" ref="J1171">INDEX('raw data'!A:A,B1171+4,1)</f>
        <v>1</v>
      </c>
      <c r="K1171" s="25">
        <f t="array" ref="K1171">INDEX('raw data'!A:A,B1171+2,1)</f>
        <v>1</v>
      </c>
      <c r="L1171" s="6" t="str">
        <f t="array" ref="L1171">INDEX('raw data'!A:A,B1171-1,1)</f>
        <v>Pangrati</v>
      </c>
      <c r="M1171" s="9">
        <f t="shared" ca="1" si="0"/>
        <v>15.8</v>
      </c>
      <c r="N1171" s="6" t="str">
        <f t="shared" si="1"/>
        <v>Arrianou VIII, Pangrati, Athens</v>
      </c>
      <c r="O1171" s="6" t="str">
        <f t="array" ref="O1171">INDEX('raw data'!A:A,B1171+12,1)</f>
        <v>Available 02 Jan 2025</v>
      </c>
      <c r="P1171" s="17">
        <v>45659</v>
      </c>
      <c r="Q1171">
        <f>_xlfn.XLOOKUP(A1171, locations!A:A, locations!F:F, "NULL")</f>
        <v>37.970900200000003</v>
      </c>
      <c r="R1171">
        <f>_xlfn.XLOOKUP(A1171, locations!A:A, locations!G:G, "Not found")</f>
        <v>23.744076700000001</v>
      </c>
    </row>
    <row r="1172" spans="1:18" ht="13">
      <c r="A1172" s="11" t="s">
        <v>760</v>
      </c>
      <c r="B1172" s="11">
        <f>MATCH(A1172,'raw data'!A:A,0)</f>
        <v>5461</v>
      </c>
      <c r="C1172" s="21">
        <f t="array" ref="C1172">INDEX('raw data'!A:A,B1172+8,1)</f>
        <v>850</v>
      </c>
      <c r="D1172" s="7" t="str">
        <f t="array" ref="D1172">INDEX('raw data'!A:A,B1172+11,1)</f>
        <v>excl. utilities</v>
      </c>
      <c r="E1172" s="7" t="str">
        <f t="array" ref="E1172">INDEX('raw data'!A:A,B1172-2,1)</f>
        <v>Paleon Patron Germanou II,</v>
      </c>
      <c r="F1172" s="6" t="str">
        <f t="array" ref="F1172">INDEX('raw data'!A:A,B1172-1,1)</f>
        <v>Chalandri</v>
      </c>
      <c r="G1172" s="6" t="str">
        <f t="array" ref="G1172">INDEX('raw data'!A:A,B1172+6,1)</f>
        <v>60 m²</v>
      </c>
      <c r="H1172" s="25">
        <f ca="1">IFERROR(__xludf.DUMMYFUNCTION("split(G1180,"" "")"),60)</f>
        <v>60</v>
      </c>
      <c r="I1172" s="6" t="str">
        <f ca="1">IFERROR(__xludf.DUMMYFUNCTION("""COMPUTED_VALUE"""),"m²")</f>
        <v>m²</v>
      </c>
      <c r="J1172" s="6">
        <f t="array" ref="J1172">INDEX('raw data'!A:A,B1172+4,1)</f>
        <v>2</v>
      </c>
      <c r="K1172" s="25">
        <f t="array" ref="K1172">INDEX('raw data'!A:A,B1172+2,1)</f>
        <v>1</v>
      </c>
      <c r="L1172" s="6" t="str">
        <f t="array" ref="L1172">INDEX('raw data'!A:A,B1172-1,1)</f>
        <v>Chalandri</v>
      </c>
      <c r="M1172" s="9">
        <f t="shared" ca="1" si="0"/>
        <v>14.166666666666666</v>
      </c>
      <c r="N1172" s="6" t="str">
        <f t="shared" si="1"/>
        <v>Paleon Patron Germanou II, Chalandri, Athens</v>
      </c>
      <c r="O1172" s="6" t="str">
        <f t="array" ref="O1172">INDEX('raw data'!A:A,B1172+12,1)</f>
        <v>Available 02 Jan 2025</v>
      </c>
      <c r="P1172" s="17">
        <v>45659</v>
      </c>
      <c r="Q1172">
        <f>_xlfn.XLOOKUP(A1172, locations!A:A, locations!F:F, "NULL")</f>
        <v>38.028293099999999</v>
      </c>
      <c r="R1172">
        <f>_xlfn.XLOOKUP(A1172, locations!A:A, locations!G:G, "Not found")</f>
        <v>23.802291400000001</v>
      </c>
    </row>
    <row r="1173" spans="1:18" ht="13">
      <c r="A1173" s="11" t="s">
        <v>763</v>
      </c>
      <c r="B1173" s="11">
        <f>MATCH(A1173,'raw data'!A:A,0)</f>
        <v>5444</v>
      </c>
      <c r="C1173" s="21">
        <f t="array" ref="C1173">INDEX('raw data'!A:A,B1173+8,1)</f>
        <v>870</v>
      </c>
      <c r="D1173" s="7" t="str">
        <f t="array" ref="D1173">INDEX('raw data'!A:A,B1173+11,1)</f>
        <v>excl. utilities</v>
      </c>
      <c r="E1173" s="7" t="str">
        <f t="array" ref="E1173">INDEX('raw data'!A:A,B1173-2,1)</f>
        <v>Andrea Kalvou,</v>
      </c>
      <c r="F1173" s="6" t="str">
        <f t="array" ref="F1173">INDEX('raw data'!A:A,B1173-1,1)</f>
        <v>Chalandri</v>
      </c>
      <c r="G1173" s="6" t="str">
        <f t="array" ref="G1173">INDEX('raw data'!A:A,B1173+6,1)</f>
        <v>60 m²</v>
      </c>
      <c r="H1173" s="25">
        <f ca="1">IFERROR(__xludf.DUMMYFUNCTION("split(G1181,"" "")"),60)</f>
        <v>60</v>
      </c>
      <c r="I1173" s="6" t="str">
        <f ca="1">IFERROR(__xludf.DUMMYFUNCTION("""COMPUTED_VALUE"""),"m²")</f>
        <v>m²</v>
      </c>
      <c r="J1173" s="6">
        <f t="array" ref="J1173">INDEX('raw data'!A:A,B1173+4,1)</f>
        <v>1</v>
      </c>
      <c r="K1173" s="25">
        <f t="array" ref="K1173">INDEX('raw data'!A:A,B1173+2,1)</f>
        <v>1</v>
      </c>
      <c r="L1173" s="6" t="str">
        <f t="array" ref="L1173">INDEX('raw data'!A:A,B1173-1,1)</f>
        <v>Chalandri</v>
      </c>
      <c r="M1173" s="9">
        <f t="shared" ca="1" si="0"/>
        <v>14.5</v>
      </c>
      <c r="N1173" s="6" t="str">
        <f t="shared" si="1"/>
        <v>Andrea Kalvou, Chalandri, Athens</v>
      </c>
      <c r="O1173" s="6" t="str">
        <f t="array" ref="O1173">INDEX('raw data'!A:A,B1173+12,1)</f>
        <v>Available 02 Jan 2025</v>
      </c>
      <c r="P1173" s="17">
        <v>45659</v>
      </c>
      <c r="Q1173">
        <f>_xlfn.XLOOKUP(A1173, locations!A:A, locations!F:F, "NULL")</f>
        <v>38.024503199999998</v>
      </c>
      <c r="R1173">
        <f>_xlfn.XLOOKUP(A1173, locations!A:A, locations!G:G, "Not found")</f>
        <v>23.791350699999999</v>
      </c>
    </row>
    <row r="1174" spans="1:18" ht="13">
      <c r="A1174" s="11" t="s">
        <v>2685</v>
      </c>
      <c r="B1174" s="11">
        <f>MATCH(A1174,'raw data'!A:A,0)</f>
        <v>5478</v>
      </c>
      <c r="C1174" s="21">
        <f t="array" ref="C1174">INDEX('raw data'!A:A,B1174+8,1)</f>
        <v>890</v>
      </c>
      <c r="D1174" s="7" t="str">
        <f t="array" ref="D1174">INDEX('raw data'!A:A,B1174+11,1)</f>
        <v>excl. utilities</v>
      </c>
      <c r="E1174" s="7" t="str">
        <f t="array" ref="E1174">INDEX('raw data'!A:A,B1174-2,1)</f>
        <v>Doganis VI,</v>
      </c>
      <c r="F1174" s="6" t="str">
        <f t="array" ref="F1174">INDEX('raw data'!A:A,B1174-1,1)</f>
        <v>Piraeus</v>
      </c>
      <c r="G1174" s="6" t="str">
        <f t="array" ref="G1174">INDEX('raw data'!A:A,B1174+6,1)</f>
        <v>75 m²</v>
      </c>
      <c r="H1174" s="25">
        <f ca="1">IFERROR(__xludf.DUMMYFUNCTION("split(G1182,"" "")"),75)</f>
        <v>75</v>
      </c>
      <c r="I1174" s="6" t="str">
        <f ca="1">IFERROR(__xludf.DUMMYFUNCTION("""COMPUTED_VALUE"""),"m²")</f>
        <v>m²</v>
      </c>
      <c r="J1174" s="6">
        <f t="array" ref="J1174">INDEX('raw data'!A:A,B1174+4,1)</f>
        <v>1</v>
      </c>
      <c r="K1174" s="25">
        <f t="array" ref="K1174">INDEX('raw data'!A:A,B1174+2,1)</f>
        <v>2</v>
      </c>
      <c r="L1174" s="6" t="str">
        <f t="array" ref="L1174">INDEX('raw data'!A:A,B1174-1,1)</f>
        <v>Piraeus</v>
      </c>
      <c r="M1174" s="9">
        <f t="shared" ca="1" si="0"/>
        <v>11.866666666666667</v>
      </c>
      <c r="N1174" s="6" t="str">
        <f t="shared" si="1"/>
        <v>Doganis VI, Piraeus, Athens</v>
      </c>
      <c r="O1174" s="6" t="str">
        <f t="array" ref="O1174">INDEX('raw data'!A:A,B1174+12,1)</f>
        <v>Available 02 Jan 2025</v>
      </c>
      <c r="P1174" s="17">
        <v>45659</v>
      </c>
      <c r="Q1174">
        <f>_xlfn.XLOOKUP(A1174, locations!A:A, locations!F:F, "NULL")</f>
        <v>37.9562095</v>
      </c>
      <c r="R1174">
        <f>_xlfn.XLOOKUP(A1174, locations!A:A, locations!G:G, "Not found")</f>
        <v>23.632515699999999</v>
      </c>
    </row>
    <row r="1175" spans="1:18" ht="13">
      <c r="A1175" s="11" t="s">
        <v>2688</v>
      </c>
      <c r="B1175" s="11">
        <f>MATCH(A1175,'raw data'!A:A,0)</f>
        <v>5512</v>
      </c>
      <c r="C1175" s="21">
        <f t="array" ref="C1175">INDEX('raw data'!A:A,B1175+8,1)</f>
        <v>910</v>
      </c>
      <c r="D1175" s="7" t="str">
        <f t="array" ref="D1175">INDEX('raw data'!A:A,B1175+11,1)</f>
        <v>excl. utilities</v>
      </c>
      <c r="E1175" s="7" t="str">
        <f t="array" ref="E1175">INDEX('raw data'!A:A,B1175-2,1)</f>
        <v>Tsimiski,</v>
      </c>
      <c r="F1175" s="6" t="str">
        <f t="array" ref="F1175">INDEX('raw data'!A:A,B1175-1,1)</f>
        <v>Lycabettus</v>
      </c>
      <c r="G1175" s="6" t="str">
        <f t="array" ref="G1175">INDEX('raw data'!A:A,B1175+6,1)</f>
        <v>45 m²</v>
      </c>
      <c r="H1175" s="25">
        <f ca="1">IFERROR(__xludf.DUMMYFUNCTION("split(G1183,"" "")"),45)</f>
        <v>45</v>
      </c>
      <c r="I1175" s="6" t="str">
        <f ca="1">IFERROR(__xludf.DUMMYFUNCTION("""COMPUTED_VALUE"""),"m²")</f>
        <v>m²</v>
      </c>
      <c r="J1175" s="6">
        <f t="array" ref="J1175">INDEX('raw data'!A:A,B1175+4,1)</f>
        <v>1</v>
      </c>
      <c r="K1175" s="25">
        <f t="array" ref="K1175">INDEX('raw data'!A:A,B1175+2,1)</f>
        <v>2</v>
      </c>
      <c r="L1175" s="6" t="str">
        <f t="array" ref="L1175">INDEX('raw data'!A:A,B1175-1,1)</f>
        <v>Lycabettus</v>
      </c>
      <c r="M1175" s="9">
        <f t="shared" ca="1" si="0"/>
        <v>20.222222222222221</v>
      </c>
      <c r="N1175" s="6" t="str">
        <f t="shared" si="1"/>
        <v>Tsimiski, Lycabettus, Athens</v>
      </c>
      <c r="O1175" s="6" t="str">
        <f t="array" ref="O1175">INDEX('raw data'!A:A,B1175+12,1)</f>
        <v>Available 02 Jan 2025</v>
      </c>
      <c r="P1175" s="17">
        <v>45659</v>
      </c>
      <c r="Q1175">
        <f>_xlfn.XLOOKUP(A1175, locations!A:A, locations!F:F, "NULL")</f>
        <v>37.985782</v>
      </c>
      <c r="R1175">
        <f>_xlfn.XLOOKUP(A1175, locations!A:A, locations!G:G, "Not found")</f>
        <v>23.741652200000001</v>
      </c>
    </row>
    <row r="1176" spans="1:18" ht="13">
      <c r="A1176" s="11" t="s">
        <v>766</v>
      </c>
      <c r="B1176" s="11">
        <f>MATCH(A1176,'raw data'!A:A,0)</f>
        <v>5495</v>
      </c>
      <c r="C1176" s="21">
        <f t="array" ref="C1176">INDEX('raw data'!A:A,B1176+8,1)</f>
        <v>920</v>
      </c>
      <c r="D1176" s="7" t="str">
        <f t="array" ref="D1176">INDEX('raw data'!A:A,B1176+11,1)</f>
        <v>excl. utilities</v>
      </c>
      <c r="E1176" s="7" t="str">
        <f t="array" ref="E1176">INDEX('raw data'!A:A,B1176-2,1)</f>
        <v>Antigonis,</v>
      </c>
      <c r="F1176" s="6" t="str">
        <f t="array" ref="F1176">INDEX('raw data'!A:A,B1176-1,1)</f>
        <v>Chalandri</v>
      </c>
      <c r="G1176" s="6" t="str">
        <f t="array" ref="G1176">INDEX('raw data'!A:A,B1176+6,1)</f>
        <v>50 m²</v>
      </c>
      <c r="H1176" s="25">
        <f ca="1">IFERROR(__xludf.DUMMYFUNCTION("split(G1184,"" "")"),50)</f>
        <v>50</v>
      </c>
      <c r="I1176" s="6" t="str">
        <f ca="1">IFERROR(__xludf.DUMMYFUNCTION("""COMPUTED_VALUE"""),"m²")</f>
        <v>m²</v>
      </c>
      <c r="J1176" s="6">
        <f t="array" ref="J1176">INDEX('raw data'!A:A,B1176+4,1)</f>
        <v>1</v>
      </c>
      <c r="K1176" s="25">
        <f t="array" ref="K1176">INDEX('raw data'!A:A,B1176+2,1)</f>
        <v>1</v>
      </c>
      <c r="L1176" s="6" t="str">
        <f t="array" ref="L1176">INDEX('raw data'!A:A,B1176-1,1)</f>
        <v>Chalandri</v>
      </c>
      <c r="M1176" s="9">
        <f t="shared" ca="1" si="0"/>
        <v>18.399999999999999</v>
      </c>
      <c r="N1176" s="6" t="str">
        <f t="shared" si="1"/>
        <v>Antigonis, Chalandri, Athens</v>
      </c>
      <c r="O1176" s="6" t="str">
        <f t="array" ref="O1176">INDEX('raw data'!A:A,B1176+12,1)</f>
        <v>Available 02 Jan 2025</v>
      </c>
      <c r="P1176" s="17">
        <v>45659</v>
      </c>
      <c r="Q1176">
        <f>_xlfn.XLOOKUP(A1176, locations!A:A, locations!F:F, "NULL")</f>
        <v>38.0139578</v>
      </c>
      <c r="R1176">
        <f>_xlfn.XLOOKUP(A1176, locations!A:A, locations!G:G, "Not found")</f>
        <v>23.805120299999999</v>
      </c>
    </row>
    <row r="1177" spans="1:18" ht="13">
      <c r="A1177" s="11" t="s">
        <v>2691</v>
      </c>
      <c r="B1177" s="11">
        <f>MATCH(A1177,'raw data'!A:A,0)</f>
        <v>5529</v>
      </c>
      <c r="C1177" s="21">
        <f t="array" ref="C1177">INDEX('raw data'!A:A,B1177+8,1)</f>
        <v>930</v>
      </c>
      <c r="D1177" s="7" t="str">
        <f t="array" ref="D1177">INDEX('raw data'!A:A,B1177+11,1)</f>
        <v>excl. utilities</v>
      </c>
      <c r="E1177" s="7" t="str">
        <f t="array" ref="E1177">INDEX('raw data'!A:A,B1177-2,1)</f>
        <v>Theagenous III,</v>
      </c>
      <c r="F1177" s="6" t="str">
        <f t="array" ref="F1177">INDEX('raw data'!A:A,B1177-1,1)</f>
        <v>Pangrati</v>
      </c>
      <c r="G1177" s="6" t="str">
        <f t="array" ref="G1177">INDEX('raw data'!A:A,B1177+6,1)</f>
        <v>70 m²</v>
      </c>
      <c r="H1177" s="25">
        <f ca="1">IFERROR(__xludf.DUMMYFUNCTION("split(G1185,"" "")"),70)</f>
        <v>70</v>
      </c>
      <c r="I1177" s="6" t="str">
        <f ca="1">IFERROR(__xludf.DUMMYFUNCTION("""COMPUTED_VALUE"""),"m²")</f>
        <v>m²</v>
      </c>
      <c r="J1177" s="6">
        <f t="array" ref="J1177">INDEX('raw data'!A:A,B1177+4,1)</f>
        <v>1</v>
      </c>
      <c r="K1177" s="25">
        <f t="array" ref="K1177">INDEX('raw data'!A:A,B1177+2,1)</f>
        <v>2</v>
      </c>
      <c r="L1177" s="6" t="str">
        <f t="array" ref="L1177">INDEX('raw data'!A:A,B1177-1,1)</f>
        <v>Pangrati</v>
      </c>
      <c r="M1177" s="9">
        <f t="shared" ca="1" si="0"/>
        <v>13.285714285714286</v>
      </c>
      <c r="N1177" s="6" t="str">
        <f t="shared" si="1"/>
        <v>Theagenous III, Pangrati, Athens</v>
      </c>
      <c r="O1177" s="6" t="str">
        <f t="array" ref="O1177">INDEX('raw data'!A:A,B1177+12,1)</f>
        <v>Available 02 Jan 2025</v>
      </c>
      <c r="P1177" s="17">
        <v>45659</v>
      </c>
      <c r="Q1177">
        <f>_xlfn.XLOOKUP(A1177, locations!A:A, locations!F:F, "NULL")</f>
        <v>37.971264099999999</v>
      </c>
      <c r="R1177">
        <f>_xlfn.XLOOKUP(A1177, locations!A:A, locations!G:G, "Not found")</f>
        <v>23.751081599999999</v>
      </c>
    </row>
    <row r="1178" spans="1:18" ht="13">
      <c r="A1178" s="11" t="s">
        <v>769</v>
      </c>
      <c r="B1178" s="11">
        <f>MATCH(A1178,'raw data'!A:A,0)</f>
        <v>5546</v>
      </c>
      <c r="C1178" s="21">
        <f t="array" ref="C1178">INDEX('raw data'!A:A,B1178+8,1)</f>
        <v>940</v>
      </c>
      <c r="D1178" s="7" t="str">
        <f t="array" ref="D1178">INDEX('raw data'!A:A,B1178+11,1)</f>
        <v>excl. utilities</v>
      </c>
      <c r="E1178" s="7" t="str">
        <f t="array" ref="E1178">INDEX('raw data'!A:A,B1178-2,1)</f>
        <v>Leontos Sgourou,</v>
      </c>
      <c r="F1178" s="6" t="str">
        <f t="array" ref="F1178">INDEX('raw data'!A:A,B1178-1,1)</f>
        <v>Kolonaki</v>
      </c>
      <c r="G1178" s="6" t="str">
        <f t="array" ref="G1178">INDEX('raw data'!A:A,B1178+6,1)</f>
        <v>50 m²</v>
      </c>
      <c r="H1178" s="25">
        <f ca="1">IFERROR(__xludf.DUMMYFUNCTION("split(G1186,"" "")"),50)</f>
        <v>50</v>
      </c>
      <c r="I1178" s="6" t="str">
        <f ca="1">IFERROR(__xludf.DUMMYFUNCTION("""COMPUTED_VALUE"""),"m²")</f>
        <v>m²</v>
      </c>
      <c r="J1178" s="6">
        <f t="array" ref="J1178">INDEX('raw data'!A:A,B1178+4,1)</f>
        <v>1</v>
      </c>
      <c r="K1178" s="25">
        <f t="array" ref="K1178">INDEX('raw data'!A:A,B1178+2,1)</f>
        <v>1</v>
      </c>
      <c r="L1178" s="6" t="str">
        <f t="array" ref="L1178">INDEX('raw data'!A:A,B1178-1,1)</f>
        <v>Kolonaki</v>
      </c>
      <c r="M1178" s="9">
        <f t="shared" ca="1" si="0"/>
        <v>18.8</v>
      </c>
      <c r="N1178" s="6" t="str">
        <f t="shared" si="1"/>
        <v>Leontos Sgourou, Kolonaki, Athens</v>
      </c>
      <c r="O1178" s="6" t="str">
        <f t="array" ref="O1178">INDEX('raw data'!A:A,B1178+12,1)</f>
        <v>Available 02 Jan 2025</v>
      </c>
      <c r="P1178" s="17">
        <v>45659</v>
      </c>
      <c r="Q1178">
        <f>_xlfn.XLOOKUP(A1178, locations!A:A, locations!F:F, "NULL")</f>
        <v>37.983031799999999</v>
      </c>
      <c r="R1178">
        <f>_xlfn.XLOOKUP(A1178, locations!A:A, locations!G:G, "Not found")</f>
        <v>23.740334000000001</v>
      </c>
    </row>
    <row r="1179" spans="1:18" ht="13">
      <c r="A1179" s="11" t="s">
        <v>2694</v>
      </c>
      <c r="B1179" s="11">
        <f>MATCH(A1179,'raw data'!A:A,0)</f>
        <v>5563</v>
      </c>
      <c r="C1179" s="21">
        <f t="array" ref="C1179">INDEX('raw data'!A:A,B1179+8,1)</f>
        <v>970</v>
      </c>
      <c r="D1179" s="7" t="str">
        <f t="array" ref="D1179">INDEX('raw data'!A:A,B1179+11,1)</f>
        <v>excl. utilities</v>
      </c>
      <c r="E1179" s="7" t="str">
        <f t="array" ref="E1179">INDEX('raw data'!A:A,B1179-2,1)</f>
        <v>Filochorou I,</v>
      </c>
      <c r="F1179" s="6" t="str">
        <f t="array" ref="F1179">INDEX('raw data'!A:A,B1179-1,1)</f>
        <v>Pangrati</v>
      </c>
      <c r="G1179" s="6" t="str">
        <f t="array" ref="G1179">INDEX('raw data'!A:A,B1179+6,1)</f>
        <v>70 m²</v>
      </c>
      <c r="H1179" s="25">
        <f ca="1">IFERROR(__xludf.DUMMYFUNCTION("split(G1187,"" "")"),70)</f>
        <v>70</v>
      </c>
      <c r="I1179" s="6" t="str">
        <f ca="1">IFERROR(__xludf.DUMMYFUNCTION("""COMPUTED_VALUE"""),"m²")</f>
        <v>m²</v>
      </c>
      <c r="J1179" s="6">
        <f t="array" ref="J1179">INDEX('raw data'!A:A,B1179+4,1)</f>
        <v>2</v>
      </c>
      <c r="K1179" s="25">
        <f t="array" ref="K1179">INDEX('raw data'!A:A,B1179+2,1)</f>
        <v>2</v>
      </c>
      <c r="L1179" s="6" t="str">
        <f t="array" ref="L1179">INDEX('raw data'!A:A,B1179-1,1)</f>
        <v>Pangrati</v>
      </c>
      <c r="M1179" s="9">
        <f t="shared" ca="1" si="0"/>
        <v>13.857142857142858</v>
      </c>
      <c r="N1179" s="6" t="str">
        <f t="shared" si="1"/>
        <v>Filochorou I, Pangrati, Athens</v>
      </c>
      <c r="O1179" s="6" t="str">
        <f t="array" ref="O1179">INDEX('raw data'!A:A,B1179+12,1)</f>
        <v>Available 02 Jan 2025</v>
      </c>
      <c r="P1179" s="17">
        <v>45659</v>
      </c>
      <c r="Q1179">
        <f>_xlfn.XLOOKUP(A1179, locations!A:A, locations!F:F, "NULL")</f>
        <v>37.970456499999997</v>
      </c>
      <c r="R1179">
        <f>_xlfn.XLOOKUP(A1179, locations!A:A, locations!G:G, "Not found")</f>
        <v>23.746126499999999</v>
      </c>
    </row>
    <row r="1180" spans="1:18" ht="13">
      <c r="A1180" s="11" t="s">
        <v>2697</v>
      </c>
      <c r="B1180" s="11">
        <f>MATCH(A1180,'raw data'!A:A,0)</f>
        <v>5580</v>
      </c>
      <c r="C1180" s="21">
        <f t="array" ref="C1180">INDEX('raw data'!A:A,B1180+8,1)</f>
        <v>970</v>
      </c>
      <c r="D1180" s="7" t="str">
        <f t="array" ref="D1180">INDEX('raw data'!A:A,B1180+11,1)</f>
        <v>excl. utilities</v>
      </c>
      <c r="E1180" s="7" t="str">
        <f t="array" ref="E1180">INDEX('raw data'!A:A,B1180-2,1)</f>
        <v>Evgeniou Voulgareos,</v>
      </c>
      <c r="F1180" s="6" t="str">
        <f t="array" ref="F1180">INDEX('raw data'!A:A,B1180-1,1)</f>
        <v>Mets - Kallimarmaro</v>
      </c>
      <c r="G1180" s="6" t="str">
        <f t="array" ref="G1180">INDEX('raw data'!A:A,B1180+6,1)</f>
        <v>70 m²</v>
      </c>
      <c r="H1180" s="25">
        <f ca="1">IFERROR(__xludf.DUMMYFUNCTION("split(G1188,"" "")"),70)</f>
        <v>70</v>
      </c>
      <c r="I1180" s="6" t="str">
        <f ca="1">IFERROR(__xludf.DUMMYFUNCTION("""COMPUTED_VALUE"""),"m²")</f>
        <v>m²</v>
      </c>
      <c r="J1180" s="6">
        <f t="array" ref="J1180">INDEX('raw data'!A:A,B1180+4,1)</f>
        <v>1</v>
      </c>
      <c r="K1180" s="25">
        <f t="array" ref="K1180">INDEX('raw data'!A:A,B1180+2,1)</f>
        <v>2</v>
      </c>
      <c r="L1180" s="6" t="str">
        <f t="array" ref="L1180">INDEX('raw data'!A:A,B1180-1,1)</f>
        <v>Mets - Kallimarmaro</v>
      </c>
      <c r="M1180" s="9">
        <f t="shared" ca="1" si="0"/>
        <v>13.857142857142858</v>
      </c>
      <c r="N1180" s="6" t="str">
        <f t="shared" si="1"/>
        <v>Evgeniou Voulgareos, Mets - Kallimarmaro, Athens</v>
      </c>
      <c r="O1180" s="6" t="str">
        <f t="array" ref="O1180">INDEX('raw data'!A:A,B1180+12,1)</f>
        <v>Available 02 Jan 2025</v>
      </c>
      <c r="P1180" s="17">
        <v>45659</v>
      </c>
      <c r="Q1180">
        <f>_xlfn.XLOOKUP(A1180, locations!A:A, locations!F:F, "NULL")</f>
        <v>37.966181599999999</v>
      </c>
      <c r="R1180">
        <f>_xlfn.XLOOKUP(A1180, locations!A:A, locations!G:G, "Not found")</f>
        <v>23.7364733</v>
      </c>
    </row>
    <row r="1181" spans="1:18" ht="13">
      <c r="A1181" s="11" t="s">
        <v>2700</v>
      </c>
      <c r="B1181" s="11">
        <f>MATCH(A1181,'raw data'!A:A,0)</f>
        <v>5597</v>
      </c>
      <c r="C1181" s="21">
        <f t="array" ref="C1181">INDEX('raw data'!A:A,B1181+8,1)</f>
        <v>1000</v>
      </c>
      <c r="D1181" s="7" t="str">
        <f t="array" ref="D1181">INDEX('raw data'!A:A,B1181+11,1)</f>
        <v>excl. utilities</v>
      </c>
      <c r="E1181" s="7" t="str">
        <f t="array" ref="E1181">INDEX('raw data'!A:A,B1181-2,1)</f>
        <v>Mikras Asias I,</v>
      </c>
      <c r="F1181" s="6" t="str">
        <f t="array" ref="F1181">INDEX('raw data'!A:A,B1181-1,1)</f>
        <v>Vasilissis Sofias Avenue</v>
      </c>
      <c r="G1181" s="6" t="str">
        <f t="array" ref="G1181">INDEX('raw data'!A:A,B1181+6,1)</f>
        <v>65 m²</v>
      </c>
      <c r="H1181" s="25">
        <f ca="1">IFERROR(__xludf.DUMMYFUNCTION("split(G1189,"" "")"),65)</f>
        <v>65</v>
      </c>
      <c r="I1181" s="6" t="str">
        <f ca="1">IFERROR(__xludf.DUMMYFUNCTION("""COMPUTED_VALUE"""),"m²")</f>
        <v>m²</v>
      </c>
      <c r="J1181" s="6">
        <f t="array" ref="J1181">INDEX('raw data'!A:A,B1181+4,1)</f>
        <v>2</v>
      </c>
      <c r="K1181" s="25">
        <f t="array" ref="K1181">INDEX('raw data'!A:A,B1181+2,1)</f>
        <v>2</v>
      </c>
      <c r="L1181" s="6" t="str">
        <f t="array" ref="L1181">INDEX('raw data'!A:A,B1181-1,1)</f>
        <v>Vasilissis Sofias Avenue</v>
      </c>
      <c r="M1181" s="9">
        <f t="shared" ca="1" si="0"/>
        <v>15.384615384615385</v>
      </c>
      <c r="N1181" s="6" t="str">
        <f t="shared" si="1"/>
        <v>Mikras Asias I, Vasilissis Sofias Avenue, Athens</v>
      </c>
      <c r="O1181" s="6" t="str">
        <f t="array" ref="O1181">INDEX('raw data'!A:A,B1181+12,1)</f>
        <v>Available 02 Jan 2025</v>
      </c>
      <c r="P1181" s="17">
        <v>45659</v>
      </c>
      <c r="Q1181">
        <f>_xlfn.XLOOKUP(A1181, locations!A:A, locations!F:F, "NULL")</f>
        <v>37.975368799999998</v>
      </c>
      <c r="R1181">
        <f>_xlfn.XLOOKUP(A1181, locations!A:A, locations!G:G, "Not found")</f>
        <v>23.742497499999999</v>
      </c>
    </row>
    <row r="1182" spans="1:18" ht="13">
      <c r="A1182" s="11" t="s">
        <v>2703</v>
      </c>
      <c r="B1182" s="11">
        <f>MATCH(A1182,'raw data'!A:A,0)</f>
        <v>5631</v>
      </c>
      <c r="C1182" s="21">
        <f t="array" ref="C1182">INDEX('raw data'!A:A,B1182+8,1)</f>
        <v>1120</v>
      </c>
      <c r="D1182" s="7" t="str">
        <f t="array" ref="D1182">INDEX('raw data'!A:A,B1182+11,1)</f>
        <v>excl. utilities</v>
      </c>
      <c r="E1182" s="7" t="str">
        <f t="array" ref="E1182">INDEX('raw data'!A:A,B1182-2,1)</f>
        <v>Meandrou,</v>
      </c>
      <c r="F1182" s="6" t="str">
        <f t="array" ref="F1182">INDEX('raw data'!A:A,B1182-1,1)</f>
        <v>Vasilissis Sofias Avenue</v>
      </c>
      <c r="G1182" s="6" t="str">
        <f t="array" ref="G1182">INDEX('raw data'!A:A,B1182+6,1)</f>
        <v>100 m²</v>
      </c>
      <c r="H1182" s="25">
        <f ca="1">IFERROR(__xludf.DUMMYFUNCTION("split(G1190,"" "")"),100)</f>
        <v>100</v>
      </c>
      <c r="I1182" s="6" t="str">
        <f ca="1">IFERROR(__xludf.DUMMYFUNCTION("""COMPUTED_VALUE"""),"m²")</f>
        <v>m²</v>
      </c>
      <c r="J1182" s="6">
        <f t="array" ref="J1182">INDEX('raw data'!A:A,B1182+4,1)</f>
        <v>2</v>
      </c>
      <c r="K1182" s="25">
        <f t="array" ref="K1182">INDEX('raw data'!A:A,B1182+2,1)</f>
        <v>2</v>
      </c>
      <c r="L1182" s="6" t="str">
        <f t="array" ref="L1182">INDEX('raw data'!A:A,B1182-1,1)</f>
        <v>Vasilissis Sofias Avenue</v>
      </c>
      <c r="M1182" s="9">
        <f t="shared" ca="1" si="0"/>
        <v>11.2</v>
      </c>
      <c r="N1182" s="6" t="str">
        <f t="shared" si="1"/>
        <v>Meandrou, Vasilissis Sofias Avenue, Athens</v>
      </c>
      <c r="O1182" s="6" t="str">
        <f t="array" ref="O1182">INDEX('raw data'!A:A,B1182+12,1)</f>
        <v>Available 02 Jan 2025</v>
      </c>
      <c r="P1182" s="17">
        <v>45659</v>
      </c>
      <c r="Q1182">
        <f>_xlfn.XLOOKUP(A1182, locations!A:A, locations!F:F, "NULL")</f>
        <v>37.975368799999998</v>
      </c>
      <c r="R1182">
        <f>_xlfn.XLOOKUP(A1182, locations!A:A, locations!G:G, "Not found")</f>
        <v>23.742497499999999</v>
      </c>
    </row>
    <row r="1183" spans="1:18" ht="13">
      <c r="A1183" s="11" t="s">
        <v>2706</v>
      </c>
      <c r="B1183" s="11">
        <f>MATCH(A1183,'raw data'!A:A,0)</f>
        <v>5648</v>
      </c>
      <c r="C1183" s="21">
        <f t="array" ref="C1183">INDEX('raw data'!A:A,B1183+8,1)</f>
        <v>1160</v>
      </c>
      <c r="D1183" s="7" t="str">
        <f t="array" ref="D1183">INDEX('raw data'!A:A,B1183+11,1)</f>
        <v>excl. utilities</v>
      </c>
      <c r="E1183" s="7" t="str">
        <f t="array" ref="E1183">INDEX('raw data'!A:A,B1183-2,1)</f>
        <v>Imittou I,</v>
      </c>
      <c r="F1183" s="6" t="str">
        <f t="array" ref="F1183">INDEX('raw data'!A:A,B1183-1,1)</f>
        <v>Pangrati</v>
      </c>
      <c r="G1183" s="6" t="str">
        <f t="array" ref="G1183">INDEX('raw data'!A:A,B1183+6,1)</f>
        <v>75 m²</v>
      </c>
      <c r="H1183" s="25">
        <f ca="1">IFERROR(__xludf.DUMMYFUNCTION("split(G1191,"" "")"),75)</f>
        <v>75</v>
      </c>
      <c r="I1183" s="6" t="str">
        <f ca="1">IFERROR(__xludf.DUMMYFUNCTION("""COMPUTED_VALUE"""),"m²")</f>
        <v>m²</v>
      </c>
      <c r="J1183" s="6">
        <f t="array" ref="J1183">INDEX('raw data'!A:A,B1183+4,1)</f>
        <v>1</v>
      </c>
      <c r="K1183" s="25">
        <f t="array" ref="K1183">INDEX('raw data'!A:A,B1183+2,1)</f>
        <v>2</v>
      </c>
      <c r="L1183" s="6" t="str">
        <f t="array" ref="L1183">INDEX('raw data'!A:A,B1183-1,1)</f>
        <v>Pangrati</v>
      </c>
      <c r="M1183" s="9">
        <f t="shared" ca="1" si="0"/>
        <v>15.466666666666667</v>
      </c>
      <c r="N1183" s="6" t="str">
        <f t="shared" si="1"/>
        <v>Imittou I, Pangrati, Athens</v>
      </c>
      <c r="O1183" s="6" t="str">
        <f t="array" ref="O1183">INDEX('raw data'!A:A,B1183+12,1)</f>
        <v>Available 02 Jan 2025</v>
      </c>
      <c r="P1183" s="17">
        <v>45659</v>
      </c>
      <c r="Q1183">
        <f>_xlfn.XLOOKUP(A1183, locations!A:A, locations!F:F, "NULL")</f>
        <v>37.966392499999998</v>
      </c>
      <c r="R1183">
        <f>_xlfn.XLOOKUP(A1183, locations!A:A, locations!G:G, "Not found")</f>
        <v>23.748004000000002</v>
      </c>
    </row>
    <row r="1184" spans="1:18" ht="13">
      <c r="A1184" s="11" t="s">
        <v>2709</v>
      </c>
      <c r="B1184" s="11">
        <f>MATCH(A1184,'raw data'!A:A,0)</f>
        <v>5614</v>
      </c>
      <c r="C1184" s="21">
        <f t="array" ref="C1184">INDEX('raw data'!A:A,B1184+8,1)</f>
        <v>1170</v>
      </c>
      <c r="D1184" s="7" t="str">
        <f t="array" ref="D1184">INDEX('raw data'!A:A,B1184+11,1)</f>
        <v>excl. utilities</v>
      </c>
      <c r="E1184" s="7" t="str">
        <f t="array" ref="E1184">INDEX('raw data'!A:A,B1184-2,1)</f>
        <v>Giannarou,</v>
      </c>
      <c r="F1184" s="6" t="str">
        <f t="array" ref="F1184">INDEX('raw data'!A:A,B1184-1,1)</f>
        <v>Alimos</v>
      </c>
      <c r="G1184" s="6" t="str">
        <f t="array" ref="G1184">INDEX('raw data'!A:A,B1184+6,1)</f>
        <v>90 m²</v>
      </c>
      <c r="H1184" s="25">
        <f ca="1">IFERROR(__xludf.DUMMYFUNCTION("split(G1192,"" "")"),90)</f>
        <v>90</v>
      </c>
      <c r="I1184" s="6" t="str">
        <f ca="1">IFERROR(__xludf.DUMMYFUNCTION("""COMPUTED_VALUE"""),"m²")</f>
        <v>m²</v>
      </c>
      <c r="J1184" s="6" t="str">
        <f t="array" ref="J1184">INDEX('raw data'!A:A,B1184+4,1)</f>
        <v>1, 1 WC</v>
      </c>
      <c r="K1184" s="25">
        <f t="array" ref="K1184">INDEX('raw data'!A:A,B1184+2,1)</f>
        <v>2</v>
      </c>
      <c r="L1184" s="6" t="str">
        <f t="array" ref="L1184">INDEX('raw data'!A:A,B1184-1,1)</f>
        <v>Alimos</v>
      </c>
      <c r="M1184" s="9">
        <f t="shared" ca="1" si="0"/>
        <v>13</v>
      </c>
      <c r="N1184" s="6" t="str">
        <f t="shared" si="1"/>
        <v>Giannarou, Alimos, Athens</v>
      </c>
      <c r="O1184" s="6" t="str">
        <f t="array" ref="O1184">INDEX('raw data'!A:A,B1184+12,1)</f>
        <v>Available 02 Jan 2025</v>
      </c>
      <c r="P1184" s="17">
        <v>45659</v>
      </c>
      <c r="Q1184">
        <f>_xlfn.XLOOKUP(A1184, locations!A:A, locations!F:F, "NULL")</f>
        <v>37.916827300000001</v>
      </c>
      <c r="R1184">
        <f>_xlfn.XLOOKUP(A1184, locations!A:A, locations!G:G, "Not found")</f>
        <v>23.7068853</v>
      </c>
    </row>
    <row r="1185" spans="1:18" ht="13">
      <c r="A1185" s="11" t="s">
        <v>2712</v>
      </c>
      <c r="B1185" s="11">
        <f>MATCH(A1185,'raw data'!A:A,0)</f>
        <v>5682</v>
      </c>
      <c r="C1185" s="21">
        <f t="array" ref="C1185">INDEX('raw data'!A:A,B1185+8,1)</f>
        <v>1190</v>
      </c>
      <c r="D1185" s="7" t="str">
        <f t="array" ref="D1185">INDEX('raw data'!A:A,B1185+11,1)</f>
        <v>excl. utilities</v>
      </c>
      <c r="E1185" s="7" t="str">
        <f t="array" ref="E1185">INDEX('raw data'!A:A,B1185-2,1)</f>
        <v>Fokianou III,</v>
      </c>
      <c r="F1185" s="6" t="str">
        <f t="array" ref="F1185">INDEX('raw data'!A:A,B1185-1,1)</f>
        <v>Pangrati</v>
      </c>
      <c r="G1185" s="6" t="str">
        <f t="array" ref="G1185">INDEX('raw data'!A:A,B1185+6,1)</f>
        <v>90 m²</v>
      </c>
      <c r="H1185" s="25">
        <f ca="1">IFERROR(__xludf.DUMMYFUNCTION("split(G1193,"" "")"),90)</f>
        <v>90</v>
      </c>
      <c r="I1185" s="6" t="str">
        <f ca="1">IFERROR(__xludf.DUMMYFUNCTION("""COMPUTED_VALUE"""),"m²")</f>
        <v>m²</v>
      </c>
      <c r="J1185" s="6">
        <f t="array" ref="J1185">INDEX('raw data'!A:A,B1185+4,1)</f>
        <v>1</v>
      </c>
      <c r="K1185" s="25">
        <f t="array" ref="K1185">INDEX('raw data'!A:A,B1185+2,1)</f>
        <v>2</v>
      </c>
      <c r="L1185" s="6" t="str">
        <f t="array" ref="L1185">INDEX('raw data'!A:A,B1185-1,1)</f>
        <v>Pangrati</v>
      </c>
      <c r="M1185" s="9">
        <f t="shared" ca="1" si="0"/>
        <v>13.222222222222221</v>
      </c>
      <c r="N1185" s="6" t="str">
        <f t="shared" si="1"/>
        <v>Fokianou III, Pangrati, Athens</v>
      </c>
      <c r="O1185" s="6" t="str">
        <f t="array" ref="O1185">INDEX('raw data'!A:A,B1185+12,1)</f>
        <v>Available 02 Jan 2025</v>
      </c>
      <c r="P1185" s="17">
        <v>45659</v>
      </c>
      <c r="Q1185">
        <f>_xlfn.XLOOKUP(A1185, locations!A:A, locations!F:F, "NULL")</f>
        <v>37.971020899999999</v>
      </c>
      <c r="R1185">
        <f>_xlfn.XLOOKUP(A1185, locations!A:A, locations!G:G, "Not found")</f>
        <v>23.7422632</v>
      </c>
    </row>
    <row r="1186" spans="1:18" ht="13">
      <c r="A1186" s="11" t="s">
        <v>2715</v>
      </c>
      <c r="B1186" s="11">
        <f>MATCH(A1186,'raw data'!A:A,0)</f>
        <v>5716</v>
      </c>
      <c r="C1186" s="21">
        <f t="array" ref="C1186">INDEX('raw data'!A:A,B1186+8,1)</f>
        <v>1190</v>
      </c>
      <c r="D1186" s="7" t="str">
        <f t="array" ref="D1186">INDEX('raw data'!A:A,B1186+11,1)</f>
        <v>excl. utilities</v>
      </c>
      <c r="E1186" s="7" t="str">
        <f t="array" ref="E1186">INDEX('raw data'!A:A,B1186-2,1)</f>
        <v>Stimfalias I,</v>
      </c>
      <c r="F1186" s="6" t="str">
        <f t="array" ref="F1186">INDEX('raw data'!A:A,B1186-1,1)</f>
        <v>Chalandri</v>
      </c>
      <c r="G1186" s="6" t="str">
        <f t="array" ref="G1186">INDEX('raw data'!A:A,B1186+6,1)</f>
        <v>80 m²</v>
      </c>
      <c r="H1186" s="25">
        <f ca="1">IFERROR(__xludf.DUMMYFUNCTION("split(G1194,"" "")"),80)</f>
        <v>80</v>
      </c>
      <c r="I1186" s="6" t="str">
        <f ca="1">IFERROR(__xludf.DUMMYFUNCTION("""COMPUTED_VALUE"""),"m²")</f>
        <v>m²</v>
      </c>
      <c r="J1186" s="6">
        <f t="array" ref="J1186">INDEX('raw data'!A:A,B1186+4,1)</f>
        <v>1</v>
      </c>
      <c r="K1186" s="25">
        <f t="array" ref="K1186">INDEX('raw data'!A:A,B1186+2,1)</f>
        <v>2</v>
      </c>
      <c r="L1186" s="6" t="str">
        <f t="array" ref="L1186">INDEX('raw data'!A:A,B1186-1,1)</f>
        <v>Chalandri</v>
      </c>
      <c r="M1186" s="9">
        <f t="shared" ca="1" si="0"/>
        <v>14.875</v>
      </c>
      <c r="N1186" s="6" t="str">
        <f t="shared" si="1"/>
        <v>Stimfalias I, Chalandri, Athens</v>
      </c>
      <c r="O1186" s="6" t="str">
        <f t="array" ref="O1186">INDEX('raw data'!A:A,B1186+12,1)</f>
        <v>Available 02 Jan 2025</v>
      </c>
      <c r="P1186" s="17">
        <v>45659</v>
      </c>
      <c r="Q1186">
        <f>_xlfn.XLOOKUP(A1186, locations!A:A, locations!F:F, "NULL")</f>
        <v>38.010199999999998</v>
      </c>
      <c r="R1186">
        <f>_xlfn.XLOOKUP(A1186, locations!A:A, locations!G:G, "Not found")</f>
        <v>23.793017899999999</v>
      </c>
    </row>
    <row r="1187" spans="1:18" ht="13">
      <c r="A1187" s="11" t="s">
        <v>2718</v>
      </c>
      <c r="B1187" s="11">
        <f>MATCH(A1187,'raw data'!A:A,0)</f>
        <v>5665</v>
      </c>
      <c r="C1187" s="21">
        <f t="array" ref="C1187">INDEX('raw data'!A:A,B1187+8,1)</f>
        <v>1200</v>
      </c>
      <c r="D1187" s="7" t="str">
        <f t="array" ref="D1187">INDEX('raw data'!A:A,B1187+11,1)</f>
        <v>excl. utilities</v>
      </c>
      <c r="E1187" s="7" t="str">
        <f t="array" ref="E1187">INDEX('raw data'!A:A,B1187-2,1)</f>
        <v>Omirou V,</v>
      </c>
      <c r="F1187" s="6" t="str">
        <f t="array" ref="F1187">INDEX('raw data'!A:A,B1187-1,1)</f>
        <v>Kifisia</v>
      </c>
      <c r="G1187" s="6" t="str">
        <f t="array" ref="G1187">INDEX('raw data'!A:A,B1187+6,1)</f>
        <v>100 m²</v>
      </c>
      <c r="H1187" s="25">
        <f ca="1">IFERROR(__xludf.DUMMYFUNCTION("split(G1195,"" "")"),100)</f>
        <v>100</v>
      </c>
      <c r="I1187" s="6" t="str">
        <f ca="1">IFERROR(__xludf.DUMMYFUNCTION("""COMPUTED_VALUE"""),"m²")</f>
        <v>m²</v>
      </c>
      <c r="J1187" s="6">
        <f t="array" ref="J1187">INDEX('raw data'!A:A,B1187+4,1)</f>
        <v>1</v>
      </c>
      <c r="K1187" s="25">
        <f t="array" ref="K1187">INDEX('raw data'!A:A,B1187+2,1)</f>
        <v>2</v>
      </c>
      <c r="L1187" s="6" t="str">
        <f t="array" ref="L1187">INDEX('raw data'!A:A,B1187-1,1)</f>
        <v>Kifisia</v>
      </c>
      <c r="M1187" s="9">
        <f t="shared" ca="1" si="0"/>
        <v>12</v>
      </c>
      <c r="N1187" s="6" t="str">
        <f t="shared" si="1"/>
        <v>Omirou V, Kifisia, Athens</v>
      </c>
      <c r="O1187" s="6" t="str">
        <f t="array" ref="O1187">INDEX('raw data'!A:A,B1187+12,1)</f>
        <v>Available 02 Jan 2025</v>
      </c>
      <c r="P1187" s="17">
        <v>45659</v>
      </c>
      <c r="Q1187">
        <f>_xlfn.XLOOKUP(A1187, locations!A:A, locations!F:F, "NULL")</f>
        <v>38.0868635</v>
      </c>
      <c r="R1187">
        <f>_xlfn.XLOOKUP(A1187, locations!A:A, locations!G:G, "Not found")</f>
        <v>23.800302899999998</v>
      </c>
    </row>
    <row r="1188" spans="1:18" ht="13">
      <c r="A1188" s="11" t="s">
        <v>2721</v>
      </c>
      <c r="B1188" s="11">
        <f>MATCH(A1188,'raw data'!A:A,0)</f>
        <v>5699</v>
      </c>
      <c r="C1188" s="21">
        <f t="array" ref="C1188">INDEX('raw data'!A:A,B1188+8,1)</f>
        <v>1200</v>
      </c>
      <c r="D1188" s="7" t="str">
        <f t="array" ref="D1188">INDEX('raw data'!A:A,B1188+11,1)</f>
        <v>excl. utilities</v>
      </c>
      <c r="E1188" s="7" t="str">
        <f t="array" ref="E1188">INDEX('raw data'!A:A,B1188-2,1)</f>
        <v>Kifisias Avenue VII,</v>
      </c>
      <c r="F1188" s="6" t="str">
        <f t="array" ref="F1188">INDEX('raw data'!A:A,B1188-1,1)</f>
        <v>Kifisia</v>
      </c>
      <c r="G1188" s="6" t="str">
        <f t="array" ref="G1188">INDEX('raw data'!A:A,B1188+6,1)</f>
        <v>80 m²</v>
      </c>
      <c r="H1188" s="25">
        <f ca="1">IFERROR(__xludf.DUMMYFUNCTION("split(G1196,"" "")"),80)</f>
        <v>80</v>
      </c>
      <c r="I1188" s="6" t="str">
        <f ca="1">IFERROR(__xludf.DUMMYFUNCTION("""COMPUTED_VALUE"""),"m²")</f>
        <v>m²</v>
      </c>
      <c r="J1188" s="6" t="str">
        <f t="array" ref="J1188">INDEX('raw data'!A:A,B1188+4,1)</f>
        <v>1, 1 WC</v>
      </c>
      <c r="K1188" s="25">
        <f t="array" ref="K1188">INDEX('raw data'!A:A,B1188+2,1)</f>
        <v>2</v>
      </c>
      <c r="L1188" s="6" t="str">
        <f t="array" ref="L1188">INDEX('raw data'!A:A,B1188-1,1)</f>
        <v>Kifisia</v>
      </c>
      <c r="M1188" s="9">
        <f t="shared" ca="1" si="0"/>
        <v>15</v>
      </c>
      <c r="N1188" s="6" t="str">
        <f t="shared" si="1"/>
        <v>Kifisias Avenue VII, Kifisia, Athens</v>
      </c>
      <c r="O1188" s="6" t="str">
        <f t="array" ref="O1188">INDEX('raw data'!A:A,B1188+12,1)</f>
        <v>Available 02 Jan 2025</v>
      </c>
      <c r="P1188" s="17">
        <v>45659</v>
      </c>
      <c r="Q1188">
        <f>_xlfn.XLOOKUP(A1188, locations!A:A, locations!F:F, "NULL")</f>
        <v>38.074342299999998</v>
      </c>
      <c r="R1188">
        <f>_xlfn.XLOOKUP(A1188, locations!A:A, locations!G:G, "Not found")</f>
        <v>23.812394099999999</v>
      </c>
    </row>
    <row r="1189" spans="1:18" ht="13">
      <c r="A1189" s="11" t="s">
        <v>4150</v>
      </c>
      <c r="B1189" s="11">
        <f>MATCH(A1189,'raw data'!A:A,0)</f>
        <v>5750</v>
      </c>
      <c r="C1189" s="21">
        <f t="array" ref="C1189">INDEX('raw data'!A:A,B1189+8,1)</f>
        <v>1200</v>
      </c>
      <c r="D1189" s="7" t="str">
        <f t="array" ref="D1189">INDEX('raw data'!A:A,B1189+11,1)</f>
        <v>excl. utilities</v>
      </c>
      <c r="E1189" s="7" t="str">
        <f t="array" ref="E1189">INDEX('raw data'!A:A,B1189-2,1)</f>
        <v>Mesologgiou I,</v>
      </c>
      <c r="F1189" s="6" t="str">
        <f t="array" ref="F1189">INDEX('raw data'!A:A,B1189-1,1)</f>
        <v>Agia Paraskevi</v>
      </c>
      <c r="G1189" s="6" t="str">
        <f t="array" ref="G1189">INDEX('raw data'!A:A,B1189+6,1)</f>
        <v>110 m²</v>
      </c>
      <c r="H1189" s="25">
        <f ca="1">IFERROR(__xludf.DUMMYFUNCTION("split(G1197,"" "")"),110)</f>
        <v>110</v>
      </c>
      <c r="I1189" s="6" t="str">
        <f ca="1">IFERROR(__xludf.DUMMYFUNCTION("""COMPUTED_VALUE"""),"m²")</f>
        <v>m²</v>
      </c>
      <c r="J1189" s="6">
        <f t="array" ref="J1189">INDEX('raw data'!A:A,B1189+4,1)</f>
        <v>2</v>
      </c>
      <c r="K1189" s="25">
        <f t="array" ref="K1189">INDEX('raw data'!A:A,B1189+2,1)</f>
        <v>3</v>
      </c>
      <c r="L1189" s="6" t="str">
        <f t="array" ref="L1189">INDEX('raw data'!A:A,B1189-1,1)</f>
        <v>Agia Paraskevi</v>
      </c>
      <c r="M1189" s="9">
        <f t="shared" ca="1" si="0"/>
        <v>10.909090909090908</v>
      </c>
      <c r="N1189" s="6" t="str">
        <f t="shared" si="1"/>
        <v>Mesologgiou I, Agia Paraskevi, Athens</v>
      </c>
      <c r="O1189" s="6" t="str">
        <f t="array" ref="O1189">INDEX('raw data'!A:A,B1189+12,1)</f>
        <v>Available 02 Jan 2025</v>
      </c>
      <c r="P1189" s="17">
        <v>45659</v>
      </c>
      <c r="Q1189">
        <f>_xlfn.XLOOKUP(A1189, locations!A:A, locations!F:F, "NULL")</f>
        <v>38.0088735</v>
      </c>
      <c r="R1189">
        <f>_xlfn.XLOOKUP(A1189, locations!A:A, locations!G:G, "Not found")</f>
        <v>23.816003500000001</v>
      </c>
    </row>
    <row r="1190" spans="1:18" ht="13">
      <c r="A1190" s="11" t="s">
        <v>2724</v>
      </c>
      <c r="B1190" s="11">
        <f>MATCH(A1190,'raw data'!A:A,0)</f>
        <v>5733</v>
      </c>
      <c r="C1190" s="21">
        <f t="array" ref="C1190">INDEX('raw data'!A:A,B1190+8,1)</f>
        <v>1210</v>
      </c>
      <c r="D1190" s="7" t="str">
        <f t="array" ref="D1190">INDEX('raw data'!A:A,B1190+11,1)</f>
        <v>excl. utilities</v>
      </c>
      <c r="E1190" s="7" t="str">
        <f t="array" ref="E1190">INDEX('raw data'!A:A,B1190-2,1)</f>
        <v>Thoukididou,</v>
      </c>
      <c r="F1190" s="6" t="str">
        <f t="array" ref="F1190">INDEX('raw data'!A:A,B1190-1,1)</f>
        <v>Chalandri</v>
      </c>
      <c r="G1190" s="6" t="str">
        <f t="array" ref="G1190">INDEX('raw data'!A:A,B1190+6,1)</f>
        <v>82 m²</v>
      </c>
      <c r="H1190" s="25">
        <f ca="1">IFERROR(__xludf.DUMMYFUNCTION("split(G1198,"" "")"),82)</f>
        <v>82</v>
      </c>
      <c r="I1190" s="6" t="str">
        <f ca="1">IFERROR(__xludf.DUMMYFUNCTION("""COMPUTED_VALUE"""),"m²")</f>
        <v>m²</v>
      </c>
      <c r="J1190" s="6">
        <f t="array" ref="J1190">INDEX('raw data'!A:A,B1190+4,1)</f>
        <v>1</v>
      </c>
      <c r="K1190" s="25">
        <f t="array" ref="K1190">INDEX('raw data'!A:A,B1190+2,1)</f>
        <v>2</v>
      </c>
      <c r="L1190" s="6" t="str">
        <f t="array" ref="L1190">INDEX('raw data'!A:A,B1190-1,1)</f>
        <v>Chalandri</v>
      </c>
      <c r="M1190" s="9">
        <f t="shared" ca="1" si="0"/>
        <v>14.75609756097561</v>
      </c>
      <c r="N1190" s="6" t="str">
        <f t="shared" si="1"/>
        <v>Thoukididou, Chalandri, Athens</v>
      </c>
      <c r="O1190" s="6" t="str">
        <f t="array" ref="O1190">INDEX('raw data'!A:A,B1190+12,1)</f>
        <v>Available 02 Jan 2025</v>
      </c>
      <c r="P1190" s="17">
        <v>45659</v>
      </c>
      <c r="Q1190">
        <f>_xlfn.XLOOKUP(A1190, locations!A:A, locations!F:F, "NULL")</f>
        <v>38.020422099999998</v>
      </c>
      <c r="R1190">
        <f>_xlfn.XLOOKUP(A1190, locations!A:A, locations!G:G, "Not found")</f>
        <v>23.799053399999998</v>
      </c>
    </row>
    <row r="1191" spans="1:18" ht="13">
      <c r="A1191" s="11" t="s">
        <v>2727</v>
      </c>
      <c r="B1191" s="11">
        <f>MATCH(A1191,'raw data'!A:A,0)</f>
        <v>5767</v>
      </c>
      <c r="C1191" s="21">
        <f t="array" ref="C1191">INDEX('raw data'!A:A,B1191+8,1)</f>
        <v>1220</v>
      </c>
      <c r="D1191" s="7" t="str">
        <f t="array" ref="D1191">INDEX('raw data'!A:A,B1191+11,1)</f>
        <v>excl. utilities</v>
      </c>
      <c r="E1191" s="7" t="str">
        <f t="array" ref="E1191">INDEX('raw data'!A:A,B1191-2,1)</f>
        <v>Erifilis II,</v>
      </c>
      <c r="F1191" s="6" t="str">
        <f t="array" ref="F1191">INDEX('raw data'!A:A,B1191-1,1)</f>
        <v>Pangrati</v>
      </c>
      <c r="G1191" s="6" t="str">
        <f t="array" ref="G1191">INDEX('raw data'!A:A,B1191+6,1)</f>
        <v>90 m²</v>
      </c>
      <c r="H1191" s="25">
        <f ca="1">IFERROR(__xludf.DUMMYFUNCTION("split(G1199,"" "")"),90)</f>
        <v>90</v>
      </c>
      <c r="I1191" s="6" t="str">
        <f ca="1">IFERROR(__xludf.DUMMYFUNCTION("""COMPUTED_VALUE"""),"m²")</f>
        <v>m²</v>
      </c>
      <c r="J1191" s="6">
        <f t="array" ref="J1191">INDEX('raw data'!A:A,B1191+4,1)</f>
        <v>1</v>
      </c>
      <c r="K1191" s="25">
        <f t="array" ref="K1191">INDEX('raw data'!A:A,B1191+2,1)</f>
        <v>2</v>
      </c>
      <c r="L1191" s="6" t="str">
        <f t="array" ref="L1191">INDEX('raw data'!A:A,B1191-1,1)</f>
        <v>Pangrati</v>
      </c>
      <c r="M1191" s="9">
        <f t="shared" ca="1" si="0"/>
        <v>13.555555555555555</v>
      </c>
      <c r="N1191" s="6" t="str">
        <f t="shared" si="1"/>
        <v>Erifilis II, Pangrati, Athens</v>
      </c>
      <c r="O1191" s="6" t="str">
        <f t="array" ref="O1191">INDEX('raw data'!A:A,B1191+12,1)</f>
        <v>Available 02 Jan 2025</v>
      </c>
      <c r="P1191" s="17">
        <v>45659</v>
      </c>
      <c r="Q1191">
        <f>_xlfn.XLOOKUP(A1191, locations!A:A, locations!F:F, "NULL")</f>
        <v>37.970566099999999</v>
      </c>
      <c r="R1191">
        <f>_xlfn.XLOOKUP(A1191, locations!A:A, locations!G:G, "Not found")</f>
        <v>23.748507100000001</v>
      </c>
    </row>
    <row r="1192" spans="1:18" ht="13">
      <c r="A1192" s="11" t="s">
        <v>4153</v>
      </c>
      <c r="B1192" s="11">
        <f>MATCH(A1192,'raw data'!A:A,0)</f>
        <v>5784</v>
      </c>
      <c r="C1192" s="21">
        <f t="array" ref="C1192">INDEX('raw data'!A:A,B1192+8,1)</f>
        <v>1240</v>
      </c>
      <c r="D1192" s="7" t="str">
        <f t="array" ref="D1192">INDEX('raw data'!A:A,B1192+11,1)</f>
        <v>excl. utilities</v>
      </c>
      <c r="E1192" s="7" t="str">
        <f t="array" ref="E1192">INDEX('raw data'!A:A,B1192-2,1)</f>
        <v>Athanasiou Diakou VIII,</v>
      </c>
      <c r="F1192" s="6" t="str">
        <f t="array" ref="F1192">INDEX('raw data'!A:A,B1192-1,1)</f>
        <v>Agia Paraskevi</v>
      </c>
      <c r="G1192" s="6" t="str">
        <f t="array" ref="G1192">INDEX('raw data'!A:A,B1192+6,1)</f>
        <v>115 m²</v>
      </c>
      <c r="H1192" s="25">
        <f ca="1">IFERROR(__xludf.DUMMYFUNCTION("split(G1200,"" "")"),115)</f>
        <v>115</v>
      </c>
      <c r="I1192" s="6" t="str">
        <f ca="1">IFERROR(__xludf.DUMMYFUNCTION("""COMPUTED_VALUE"""),"m²")</f>
        <v>m²</v>
      </c>
      <c r="J1192" s="6" t="str">
        <f t="array" ref="J1192">INDEX('raw data'!A:A,B1192+4,1)</f>
        <v>1, 1 WC</v>
      </c>
      <c r="K1192" s="25">
        <f t="array" ref="K1192">INDEX('raw data'!A:A,B1192+2,1)</f>
        <v>3</v>
      </c>
      <c r="L1192" s="6" t="str">
        <f t="array" ref="L1192">INDEX('raw data'!A:A,B1192-1,1)</f>
        <v>Agia Paraskevi</v>
      </c>
      <c r="M1192" s="9">
        <f t="shared" ca="1" si="0"/>
        <v>10.782608695652174</v>
      </c>
      <c r="N1192" s="6" t="str">
        <f t="shared" si="1"/>
        <v>Athanasiou Diakou VIII, Agia Paraskevi, Athens</v>
      </c>
      <c r="O1192" s="6" t="str">
        <f t="array" ref="O1192">INDEX('raw data'!A:A,B1192+12,1)</f>
        <v>Available 02 Jan 2025</v>
      </c>
      <c r="P1192" s="17">
        <v>45659</v>
      </c>
      <c r="Q1192">
        <f>_xlfn.XLOOKUP(A1192, locations!A:A, locations!F:F, "NULL")</f>
        <v>38.007235700000003</v>
      </c>
      <c r="R1192">
        <f>_xlfn.XLOOKUP(A1192, locations!A:A, locations!G:G, "Not found")</f>
        <v>23.830381500000001</v>
      </c>
    </row>
    <row r="1193" spans="1:18" ht="13">
      <c r="A1193" s="11" t="s">
        <v>4156</v>
      </c>
      <c r="B1193" s="11">
        <f>MATCH(A1193,'raw data'!A:A,0)</f>
        <v>5801</v>
      </c>
      <c r="C1193" s="21">
        <f t="array" ref="C1193">INDEX('raw data'!A:A,B1193+8,1)</f>
        <v>1240</v>
      </c>
      <c r="D1193" s="7" t="str">
        <f t="array" ref="D1193">INDEX('raw data'!A:A,B1193+11,1)</f>
        <v>excl. utilities</v>
      </c>
      <c r="E1193" s="7" t="str">
        <f t="array" ref="E1193">INDEX('raw data'!A:A,B1193-2,1)</f>
        <v>Louki Akrita I,</v>
      </c>
      <c r="F1193" s="6" t="str">
        <f t="array" ref="F1193">INDEX('raw data'!A:A,B1193-1,1)</f>
        <v>Marousi</v>
      </c>
      <c r="G1193" s="6" t="str">
        <f t="array" ref="G1193">INDEX('raw data'!A:A,B1193+6,1)</f>
        <v>96 m²</v>
      </c>
      <c r="H1193" s="25">
        <f ca="1">IFERROR(__xludf.DUMMYFUNCTION("split(G1201,"" "")"),96)</f>
        <v>96</v>
      </c>
      <c r="I1193" s="6" t="str">
        <f ca="1">IFERROR(__xludf.DUMMYFUNCTION("""COMPUTED_VALUE"""),"m²")</f>
        <v>m²</v>
      </c>
      <c r="J1193" s="6" t="str">
        <f t="array" ref="J1193">INDEX('raw data'!A:A,B1193+4,1)</f>
        <v>1, 1 WC</v>
      </c>
      <c r="K1193" s="25">
        <f t="array" ref="K1193">INDEX('raw data'!A:A,B1193+2,1)</f>
        <v>3</v>
      </c>
      <c r="L1193" s="6" t="str">
        <f t="array" ref="L1193">INDEX('raw data'!A:A,B1193-1,1)</f>
        <v>Marousi</v>
      </c>
      <c r="M1193" s="9">
        <f t="shared" ca="1" si="0"/>
        <v>12.916666666666666</v>
      </c>
      <c r="N1193" s="6" t="str">
        <f t="shared" si="1"/>
        <v>Louki Akrita I, Marousi, Athens</v>
      </c>
      <c r="O1193" s="6" t="str">
        <f t="array" ref="O1193">INDEX('raw data'!A:A,B1193+12,1)</f>
        <v>Available 02 Jan 2025</v>
      </c>
      <c r="P1193" s="17">
        <v>45659</v>
      </c>
      <c r="Q1193">
        <f>_xlfn.XLOOKUP(A1193, locations!A:A, locations!F:F, "NULL")</f>
        <v>38.054989499999998</v>
      </c>
      <c r="R1193">
        <f>_xlfn.XLOOKUP(A1193, locations!A:A, locations!G:G, "Not found")</f>
        <v>23.826784100000001</v>
      </c>
    </row>
    <row r="1194" spans="1:18" ht="13">
      <c r="A1194" s="11" t="s">
        <v>2730</v>
      </c>
      <c r="B1194" s="11">
        <f>MATCH(A1194,'raw data'!A:A,0)</f>
        <v>5818</v>
      </c>
      <c r="C1194" s="21">
        <f t="array" ref="C1194">INDEX('raw data'!A:A,B1194+8,1)</f>
        <v>1270</v>
      </c>
      <c r="D1194" s="7" t="str">
        <f t="array" ref="D1194">INDEX('raw data'!A:A,B1194+11,1)</f>
        <v>excl. utilities</v>
      </c>
      <c r="E1194" s="7" t="str">
        <f t="array" ref="E1194">INDEX('raw data'!A:A,B1194-2,1)</f>
        <v>Orfeos II,</v>
      </c>
      <c r="F1194" s="6" t="str">
        <f t="array" ref="F1194">INDEX('raw data'!A:A,B1194-1,1)</f>
        <v>Palaio Faliro</v>
      </c>
      <c r="G1194" s="6" t="str">
        <f t="array" ref="G1194">INDEX('raw data'!A:A,B1194+6,1)</f>
        <v>72 m²</v>
      </c>
      <c r="H1194" s="25">
        <f ca="1">IFERROR(__xludf.DUMMYFUNCTION("split(G1202,"" "")"),72)</f>
        <v>72</v>
      </c>
      <c r="I1194" s="6" t="str">
        <f ca="1">IFERROR(__xludf.DUMMYFUNCTION("""COMPUTED_VALUE"""),"m²")</f>
        <v>m²</v>
      </c>
      <c r="J1194" s="6">
        <f t="array" ref="J1194">INDEX('raw data'!A:A,B1194+4,1)</f>
        <v>1</v>
      </c>
      <c r="K1194" s="25">
        <f t="array" ref="K1194">INDEX('raw data'!A:A,B1194+2,1)</f>
        <v>2</v>
      </c>
      <c r="L1194" s="6" t="str">
        <f t="array" ref="L1194">INDEX('raw data'!A:A,B1194-1,1)</f>
        <v>Palaio Faliro</v>
      </c>
      <c r="M1194" s="9">
        <f t="shared" ca="1" si="0"/>
        <v>17.638888888888889</v>
      </c>
      <c r="N1194" s="6" t="str">
        <f t="shared" si="1"/>
        <v>Orfeos II, Palaio Faliro, Athens</v>
      </c>
      <c r="O1194" s="6" t="str">
        <f t="array" ref="O1194">INDEX('raw data'!A:A,B1194+12,1)</f>
        <v>Available 02 Jan 2025</v>
      </c>
      <c r="P1194" s="17">
        <v>45659</v>
      </c>
      <c r="Q1194">
        <f>_xlfn.XLOOKUP(A1194, locations!A:A, locations!F:F, "NULL")</f>
        <v>37.933461000000001</v>
      </c>
      <c r="R1194">
        <f>_xlfn.XLOOKUP(A1194, locations!A:A, locations!G:G, "Not found")</f>
        <v>23.699964900000001</v>
      </c>
    </row>
    <row r="1195" spans="1:18" ht="13">
      <c r="A1195" s="11" t="s">
        <v>772</v>
      </c>
      <c r="B1195" s="11">
        <f>MATCH(A1195,'raw data'!A:A,0)</f>
        <v>5903</v>
      </c>
      <c r="C1195" s="21">
        <f t="array" ref="C1195">INDEX('raw data'!A:A,B1195+8,1)</f>
        <v>1290</v>
      </c>
      <c r="D1195" s="7" t="str">
        <f t="array" ref="D1195">INDEX('raw data'!A:A,B1195+11,1)</f>
        <v>excl. utilities</v>
      </c>
      <c r="E1195" s="7" t="str">
        <f t="array" ref="E1195">INDEX('raw data'!A:A,B1195-2,1)</f>
        <v>Anagnostopoulou I,</v>
      </c>
      <c r="F1195" s="6" t="str">
        <f t="array" ref="F1195">INDEX('raw data'!A:A,B1195-1,1)</f>
        <v>Kolonaki</v>
      </c>
      <c r="G1195" s="6" t="str">
        <f t="array" ref="G1195">INDEX('raw data'!A:A,B1195+6,1)</f>
        <v>65 m²</v>
      </c>
      <c r="H1195" s="25">
        <f ca="1">IFERROR(__xludf.DUMMYFUNCTION("split(G1203,"" "")"),65)</f>
        <v>65</v>
      </c>
      <c r="I1195" s="6" t="str">
        <f ca="1">IFERROR(__xludf.DUMMYFUNCTION("""COMPUTED_VALUE"""),"m²")</f>
        <v>m²</v>
      </c>
      <c r="J1195" s="6" t="str">
        <f t="array" ref="J1195">INDEX('raw data'!A:A,B1195+4,1)</f>
        <v>1, 1 WC</v>
      </c>
      <c r="K1195" s="25">
        <f t="array" ref="K1195">INDEX('raw data'!A:A,B1195+2,1)</f>
        <v>1</v>
      </c>
      <c r="L1195" s="6" t="str">
        <f t="array" ref="L1195">INDEX('raw data'!A:A,B1195-1,1)</f>
        <v>Kolonaki</v>
      </c>
      <c r="M1195" s="9">
        <f t="shared" ca="1" si="0"/>
        <v>19.846153846153847</v>
      </c>
      <c r="N1195" s="6" t="str">
        <f t="shared" si="1"/>
        <v>Anagnostopoulou I, Kolonaki, Athens</v>
      </c>
      <c r="O1195" s="6" t="str">
        <f t="array" ref="O1195">INDEX('raw data'!A:A,B1195+12,1)</f>
        <v>Available 02 Jan 2025</v>
      </c>
      <c r="P1195" s="17">
        <v>45659</v>
      </c>
      <c r="Q1195">
        <f>_xlfn.XLOOKUP(A1195, locations!A:A, locations!F:F, "NULL")</f>
        <v>37.979661200000002</v>
      </c>
      <c r="R1195">
        <f>_xlfn.XLOOKUP(A1195, locations!A:A, locations!G:G, "Not found")</f>
        <v>23.739880800000002</v>
      </c>
    </row>
    <row r="1196" spans="1:18" ht="13">
      <c r="A1196" s="11" t="s">
        <v>4159</v>
      </c>
      <c r="B1196" s="11">
        <f>MATCH(A1196,'raw data'!A:A,0)</f>
        <v>5886</v>
      </c>
      <c r="C1196" s="21">
        <f t="array" ref="C1196">INDEX('raw data'!A:A,B1196+8,1)</f>
        <v>1300</v>
      </c>
      <c r="D1196" s="7" t="str">
        <f t="array" ref="D1196">INDEX('raw data'!A:A,B1196+11,1)</f>
        <v>excl. utilities</v>
      </c>
      <c r="E1196" s="7" t="str">
        <f t="array" ref="E1196">INDEX('raw data'!A:A,B1196-2,1)</f>
        <v>Athanasiou Karali,</v>
      </c>
      <c r="F1196" s="6" t="str">
        <f t="array" ref="F1196">INDEX('raw data'!A:A,B1196-1,1)</f>
        <v>Papagou</v>
      </c>
      <c r="G1196" s="6" t="str">
        <f t="array" ref="G1196">INDEX('raw data'!A:A,B1196+6,1)</f>
        <v>120 m²</v>
      </c>
      <c r="H1196" s="25">
        <f ca="1">IFERROR(__xludf.DUMMYFUNCTION("split(G1204,"" "")"),120)</f>
        <v>120</v>
      </c>
      <c r="I1196" s="6" t="str">
        <f ca="1">IFERROR(__xludf.DUMMYFUNCTION("""COMPUTED_VALUE"""),"m²")</f>
        <v>m²</v>
      </c>
      <c r="J1196" s="6">
        <f t="array" ref="J1196">INDEX('raw data'!A:A,B1196+4,1)</f>
        <v>1</v>
      </c>
      <c r="K1196" s="25">
        <f t="array" ref="K1196">INDEX('raw data'!A:A,B1196+2,1)</f>
        <v>3</v>
      </c>
      <c r="L1196" s="6" t="str">
        <f t="array" ref="L1196">INDEX('raw data'!A:A,B1196-1,1)</f>
        <v>Papagou</v>
      </c>
      <c r="M1196" s="9">
        <f t="shared" ca="1" si="0"/>
        <v>10.833333333333334</v>
      </c>
      <c r="N1196" s="6" t="str">
        <f t="shared" si="1"/>
        <v>Athanasiou Karali, Papagou, Athens</v>
      </c>
      <c r="O1196" s="6" t="str">
        <f t="array" ref="O1196">INDEX('raw data'!A:A,B1196+12,1)</f>
        <v>Available 02 Jan 2025</v>
      </c>
      <c r="P1196" s="17">
        <v>45659</v>
      </c>
      <c r="Q1196">
        <f>_xlfn.XLOOKUP(A1196, locations!A:A, locations!F:F, "NULL")</f>
        <v>37.979433700000001</v>
      </c>
      <c r="R1196">
        <f>_xlfn.XLOOKUP(A1196, locations!A:A, locations!G:G, "Not found")</f>
        <v>23.789937699999999</v>
      </c>
    </row>
    <row r="1197" spans="1:18" ht="13">
      <c r="A1197" s="11" t="s">
        <v>2733</v>
      </c>
      <c r="B1197" s="11">
        <f>MATCH(A1197,'raw data'!A:A,0)</f>
        <v>5869</v>
      </c>
      <c r="C1197" s="21">
        <f t="array" ref="C1197">INDEX('raw data'!A:A,B1197+8,1)</f>
        <v>1320</v>
      </c>
      <c r="D1197" s="7" t="str">
        <f t="array" ref="D1197">INDEX('raw data'!A:A,B1197+11,1)</f>
        <v>excl. utilities</v>
      </c>
      <c r="E1197" s="7" t="str">
        <f t="array" ref="E1197">INDEX('raw data'!A:A,B1197-2,1)</f>
        <v>Athanasias,</v>
      </c>
      <c r="F1197" s="6" t="str">
        <f t="array" ref="F1197">INDEX('raw data'!A:A,B1197-1,1)</f>
        <v>Pangrati</v>
      </c>
      <c r="G1197" s="6" t="str">
        <f t="array" ref="G1197">INDEX('raw data'!A:A,B1197+6,1)</f>
        <v>85 m²</v>
      </c>
      <c r="H1197" s="25">
        <f ca="1">IFERROR(__xludf.DUMMYFUNCTION("split(G1205,"" "")"),85)</f>
        <v>85</v>
      </c>
      <c r="I1197" s="6" t="str">
        <f ca="1">IFERROR(__xludf.DUMMYFUNCTION("""COMPUTED_VALUE"""),"m²")</f>
        <v>m²</v>
      </c>
      <c r="J1197" s="6">
        <f t="array" ref="J1197">INDEX('raw data'!A:A,B1197+4,1)</f>
        <v>1</v>
      </c>
      <c r="K1197" s="25">
        <f t="array" ref="K1197">INDEX('raw data'!A:A,B1197+2,1)</f>
        <v>2</v>
      </c>
      <c r="L1197" s="6" t="str">
        <f t="array" ref="L1197">INDEX('raw data'!A:A,B1197-1,1)</f>
        <v>Pangrati</v>
      </c>
      <c r="M1197" s="9">
        <f t="shared" ca="1" si="0"/>
        <v>15.529411764705882</v>
      </c>
      <c r="N1197" s="6" t="str">
        <f t="shared" si="1"/>
        <v>Athanasias, Pangrati, Athens</v>
      </c>
      <c r="O1197" s="6" t="str">
        <f t="array" ref="O1197">INDEX('raw data'!A:A,B1197+12,1)</f>
        <v>Available 02 Jan 2025</v>
      </c>
      <c r="P1197" s="17">
        <v>45659</v>
      </c>
      <c r="Q1197">
        <f>_xlfn.XLOOKUP(A1197, locations!A:A, locations!F:F, "NULL")</f>
        <v>37.969070799999997</v>
      </c>
      <c r="R1197">
        <f>_xlfn.XLOOKUP(A1197, locations!A:A, locations!G:G, "Not found")</f>
        <v>23.744982499999999</v>
      </c>
    </row>
    <row r="1198" spans="1:18" ht="13">
      <c r="A1198" s="11" t="s">
        <v>4162</v>
      </c>
      <c r="B1198" s="11">
        <f>MATCH(A1198,'raw data'!A:A,0)</f>
        <v>5920</v>
      </c>
      <c r="C1198" s="21">
        <f t="array" ref="C1198">INDEX('raw data'!A:A,B1198+8,1)</f>
        <v>1320</v>
      </c>
      <c r="D1198" s="7" t="str">
        <f t="array" ref="D1198">INDEX('raw data'!A:A,B1198+11,1)</f>
        <v>excl. utilities</v>
      </c>
      <c r="E1198" s="7" t="str">
        <f t="array" ref="E1198">INDEX('raw data'!A:A,B1198-2,1)</f>
        <v>Pratinou III,</v>
      </c>
      <c r="F1198" s="6" t="str">
        <f t="array" ref="F1198">INDEX('raw data'!A:A,B1198-1,1)</f>
        <v>Pangrati</v>
      </c>
      <c r="G1198" s="6" t="str">
        <f t="array" ref="G1198">INDEX('raw data'!A:A,B1198+6,1)</f>
        <v>105 m²</v>
      </c>
      <c r="H1198" s="25">
        <f ca="1">IFERROR(__xludf.DUMMYFUNCTION("split(G1206,"" "")"),105)</f>
        <v>105</v>
      </c>
      <c r="I1198" s="6" t="str">
        <f ca="1">IFERROR(__xludf.DUMMYFUNCTION("""COMPUTED_VALUE"""),"m²")</f>
        <v>m²</v>
      </c>
      <c r="J1198" s="6">
        <f t="array" ref="J1198">INDEX('raw data'!A:A,B1198+4,1)</f>
        <v>2</v>
      </c>
      <c r="K1198" s="25">
        <f t="array" ref="K1198">INDEX('raw data'!A:A,B1198+2,1)</f>
        <v>3</v>
      </c>
      <c r="L1198" s="6" t="str">
        <f t="array" ref="L1198">INDEX('raw data'!A:A,B1198-1,1)</f>
        <v>Pangrati</v>
      </c>
      <c r="M1198" s="9">
        <f t="shared" ca="1" si="0"/>
        <v>12.571428571428571</v>
      </c>
      <c r="N1198" s="6" t="str">
        <f t="shared" si="1"/>
        <v>Pratinou III, Pangrati, Athens</v>
      </c>
      <c r="O1198" s="6" t="str">
        <f t="array" ref="O1198">INDEX('raw data'!A:A,B1198+12,1)</f>
        <v>Available 02 Jan 2025</v>
      </c>
      <c r="P1198" s="17">
        <v>45659</v>
      </c>
      <c r="Q1198">
        <f>_xlfn.XLOOKUP(A1198, locations!A:A, locations!F:F, "NULL")</f>
        <v>37.970579899999997</v>
      </c>
      <c r="R1198">
        <f>_xlfn.XLOOKUP(A1198, locations!A:A, locations!G:G, "Not found")</f>
        <v>23.748240599999999</v>
      </c>
    </row>
    <row r="1199" spans="1:18" ht="13">
      <c r="A1199" s="11" t="s">
        <v>4165</v>
      </c>
      <c r="B1199" s="11">
        <f>MATCH(A1199,'raw data'!A:A,0)</f>
        <v>5835</v>
      </c>
      <c r="C1199" s="21">
        <f t="array" ref="C1199">INDEX('raw data'!A:A,B1199+8,1)</f>
        <v>1330</v>
      </c>
      <c r="D1199" s="7" t="str">
        <f t="array" ref="D1199">INDEX('raw data'!A:A,B1199+11,1)</f>
        <v>excl. utilities</v>
      </c>
      <c r="E1199" s="7" t="str">
        <f t="array" ref="E1199">INDEX('raw data'!A:A,B1199-2,1)</f>
        <v>Pittaki Ι,</v>
      </c>
      <c r="F1199" s="6" t="str">
        <f t="array" ref="F1199">INDEX('raw data'!A:A,B1199-1,1)</f>
        <v>Nea Smyrni</v>
      </c>
      <c r="G1199" s="6" t="str">
        <f t="array" ref="G1199">INDEX('raw data'!A:A,B1199+6,1)</f>
        <v>110 m²</v>
      </c>
      <c r="H1199" s="25">
        <f ca="1">IFERROR(__xludf.DUMMYFUNCTION("split(G1207,"" "")"),110)</f>
        <v>110</v>
      </c>
      <c r="I1199" s="6" t="str">
        <f ca="1">IFERROR(__xludf.DUMMYFUNCTION("""COMPUTED_VALUE"""),"m²")</f>
        <v>m²</v>
      </c>
      <c r="J1199" s="6">
        <f t="array" ref="J1199">INDEX('raw data'!A:A,B1199+4,1)</f>
        <v>2</v>
      </c>
      <c r="K1199" s="25">
        <f t="array" ref="K1199">INDEX('raw data'!A:A,B1199+2,1)</f>
        <v>3</v>
      </c>
      <c r="L1199" s="6" t="str">
        <f t="array" ref="L1199">INDEX('raw data'!A:A,B1199-1,1)</f>
        <v>Nea Smyrni</v>
      </c>
      <c r="M1199" s="9">
        <f t="shared" ca="1" si="0"/>
        <v>12.090909090909092</v>
      </c>
      <c r="N1199" s="6" t="str">
        <f t="shared" si="1"/>
        <v>Pittaki Ι, Nea Smyrni, Athens</v>
      </c>
      <c r="O1199" s="6" t="str">
        <f t="array" ref="O1199">INDEX('raw data'!A:A,B1199+12,1)</f>
        <v>Available 02 Jan 2025</v>
      </c>
      <c r="P1199" s="17">
        <v>45659</v>
      </c>
      <c r="Q1199">
        <f>_xlfn.XLOOKUP(A1199, locations!A:A, locations!F:F, "NULL")</f>
        <v>37.943156600000002</v>
      </c>
      <c r="R1199">
        <f>_xlfn.XLOOKUP(A1199, locations!A:A, locations!G:G, "Not found")</f>
        <v>23.702443599999999</v>
      </c>
    </row>
    <row r="1200" spans="1:18" ht="13">
      <c r="A1200" s="11" t="s">
        <v>2736</v>
      </c>
      <c r="B1200" s="11">
        <f>MATCH(A1200,'raw data'!A:A,0)</f>
        <v>5852</v>
      </c>
      <c r="C1200" s="21">
        <f t="array" ref="C1200">INDEX('raw data'!A:A,B1200+8,1)</f>
        <v>1330</v>
      </c>
      <c r="D1200" s="7" t="str">
        <f t="array" ref="D1200">INDEX('raw data'!A:A,B1200+11,1)</f>
        <v>excl. utilities</v>
      </c>
      <c r="E1200" s="7" t="str">
        <f t="array" ref="E1200">INDEX('raw data'!A:A,B1200-2,1)</f>
        <v>Dionisou XV,</v>
      </c>
      <c r="F1200" s="6" t="str">
        <f t="array" ref="F1200">INDEX('raw data'!A:A,B1200-1,1)</f>
        <v>Kifisia</v>
      </c>
      <c r="G1200" s="6" t="str">
        <f t="array" ref="G1200">INDEX('raw data'!A:A,B1200+6,1)</f>
        <v>100 m²</v>
      </c>
      <c r="H1200" s="25">
        <f ca="1">IFERROR(__xludf.DUMMYFUNCTION("split(G1208,"" "")"),100)</f>
        <v>100</v>
      </c>
      <c r="I1200" s="6" t="str">
        <f ca="1">IFERROR(__xludf.DUMMYFUNCTION("""COMPUTED_VALUE"""),"m²")</f>
        <v>m²</v>
      </c>
      <c r="J1200" s="6">
        <f t="array" ref="J1200">INDEX('raw data'!A:A,B1200+4,1)</f>
        <v>1</v>
      </c>
      <c r="K1200" s="25">
        <f t="array" ref="K1200">INDEX('raw data'!A:A,B1200+2,1)</f>
        <v>2</v>
      </c>
      <c r="L1200" s="6" t="str">
        <f t="array" ref="L1200">INDEX('raw data'!A:A,B1200-1,1)</f>
        <v>Kifisia</v>
      </c>
      <c r="M1200" s="9">
        <f t="shared" ca="1" si="0"/>
        <v>13.3</v>
      </c>
      <c r="N1200" s="6" t="str">
        <f t="shared" si="1"/>
        <v>Dionisou XV, Kifisia, Athens</v>
      </c>
      <c r="O1200" s="6" t="str">
        <f t="array" ref="O1200">INDEX('raw data'!A:A,B1200+12,1)</f>
        <v>Available 02 Jan 2025</v>
      </c>
      <c r="P1200" s="17">
        <v>45659</v>
      </c>
      <c r="Q1200">
        <f>_xlfn.XLOOKUP(A1200, locations!A:A, locations!F:F, "NULL")</f>
        <v>38.0868635</v>
      </c>
      <c r="R1200">
        <f>_xlfn.XLOOKUP(A1200, locations!A:A, locations!G:G, "Not found")</f>
        <v>23.800302899999998</v>
      </c>
    </row>
    <row r="1201" spans="1:18" ht="13">
      <c r="A1201" s="11" t="s">
        <v>2739</v>
      </c>
      <c r="B1201" s="11">
        <f>MATCH(A1201,'raw data'!A:A,0)</f>
        <v>5988</v>
      </c>
      <c r="C1201" s="21">
        <f t="array" ref="C1201">INDEX('raw data'!A:A,B1201+8,1)</f>
        <v>1380</v>
      </c>
      <c r="D1201" s="7" t="str">
        <f t="array" ref="D1201">INDEX('raw data'!A:A,B1201+11,1)</f>
        <v>excl. utilities</v>
      </c>
      <c r="E1201" s="7" t="str">
        <f t="array" ref="E1201">INDEX('raw data'!A:A,B1201-2,1)</f>
        <v>Kifisias Avenue VI,</v>
      </c>
      <c r="F1201" s="6" t="str">
        <f t="array" ref="F1201">INDEX('raw data'!A:A,B1201-1,1)</f>
        <v>Kifisia</v>
      </c>
      <c r="G1201" s="6" t="str">
        <f t="array" ref="G1201">INDEX('raw data'!A:A,B1201+6,1)</f>
        <v>110 m²</v>
      </c>
      <c r="H1201" s="25">
        <f ca="1">IFERROR(__xludf.DUMMYFUNCTION("split(G1209,"" "")"),110)</f>
        <v>110</v>
      </c>
      <c r="I1201" s="6" t="str">
        <f ca="1">IFERROR(__xludf.DUMMYFUNCTION("""COMPUTED_VALUE"""),"m²")</f>
        <v>m²</v>
      </c>
      <c r="J1201" s="6" t="str">
        <f t="array" ref="J1201">INDEX('raw data'!A:A,B1201+4,1)</f>
        <v>1, 1 WC</v>
      </c>
      <c r="K1201" s="25">
        <f t="array" ref="K1201">INDEX('raw data'!A:A,B1201+2,1)</f>
        <v>2</v>
      </c>
      <c r="L1201" s="6" t="str">
        <f t="array" ref="L1201">INDEX('raw data'!A:A,B1201-1,1)</f>
        <v>Kifisia</v>
      </c>
      <c r="M1201" s="9">
        <f t="shared" ca="1" si="0"/>
        <v>12.545454545454545</v>
      </c>
      <c r="N1201" s="6" t="str">
        <f t="shared" si="1"/>
        <v>Kifisias Avenue VI, Kifisia, Athens</v>
      </c>
      <c r="O1201" s="6" t="str">
        <f t="array" ref="O1201">INDEX('raw data'!A:A,B1201+12,1)</f>
        <v>Available 02 Jan 2025</v>
      </c>
      <c r="P1201" s="17">
        <v>45659</v>
      </c>
      <c r="Q1201">
        <f>_xlfn.XLOOKUP(A1201, locations!A:A, locations!F:F, "NULL")</f>
        <v>38.074342299999998</v>
      </c>
      <c r="R1201">
        <f>_xlfn.XLOOKUP(A1201, locations!A:A, locations!G:G, "Not found")</f>
        <v>23.812394099999999</v>
      </c>
    </row>
    <row r="1202" spans="1:18" ht="13">
      <c r="A1202" s="11" t="s">
        <v>2742</v>
      </c>
      <c r="B1202" s="11">
        <f>MATCH(A1202,'raw data'!A:A,0)</f>
        <v>6005</v>
      </c>
      <c r="C1202" s="21">
        <f t="array" ref="C1202">INDEX('raw data'!A:A,B1202+8,1)</f>
        <v>1380</v>
      </c>
      <c r="D1202" s="7" t="str">
        <f t="array" ref="D1202">INDEX('raw data'!A:A,B1202+11,1)</f>
        <v>excl. utilities</v>
      </c>
      <c r="E1202" s="7" t="str">
        <f t="array" ref="E1202">INDEX('raw data'!A:A,B1202-2,1)</f>
        <v>Georgiou Seferi II,</v>
      </c>
      <c r="F1202" s="6" t="str">
        <f t="array" ref="F1202">INDEX('raw data'!A:A,B1202-1,1)</f>
        <v>Elliniko</v>
      </c>
      <c r="G1202" s="6" t="str">
        <f t="array" ref="G1202">INDEX('raw data'!A:A,B1202+6,1)</f>
        <v>80 m²</v>
      </c>
      <c r="H1202" s="25">
        <f ca="1">IFERROR(__xludf.DUMMYFUNCTION("split(G1210,"" "")"),80)</f>
        <v>80</v>
      </c>
      <c r="I1202" s="6" t="str">
        <f ca="1">IFERROR(__xludf.DUMMYFUNCTION("""COMPUTED_VALUE"""),"m²")</f>
        <v>m²</v>
      </c>
      <c r="J1202" s="6">
        <f t="array" ref="J1202">INDEX('raw data'!A:A,B1202+4,1)</f>
        <v>1</v>
      </c>
      <c r="K1202" s="25">
        <f t="array" ref="K1202">INDEX('raw data'!A:A,B1202+2,1)</f>
        <v>2</v>
      </c>
      <c r="L1202" s="6" t="str">
        <f t="array" ref="L1202">INDEX('raw data'!A:A,B1202-1,1)</f>
        <v>Elliniko</v>
      </c>
      <c r="M1202" s="9">
        <f t="shared" ca="1" si="0"/>
        <v>17.25</v>
      </c>
      <c r="N1202" s="6" t="str">
        <f t="shared" si="1"/>
        <v>Georgiou Seferi II, Elliniko, Athens</v>
      </c>
      <c r="O1202" s="6" t="str">
        <f t="array" ref="O1202">INDEX('raw data'!A:A,B1202+12,1)</f>
        <v>Available 02 Jan 2025</v>
      </c>
      <c r="P1202" s="17">
        <v>45659</v>
      </c>
      <c r="Q1202">
        <f>_xlfn.XLOOKUP(A1202, locations!A:A, locations!F:F, "NULL")</f>
        <v>38.005669300000001</v>
      </c>
      <c r="R1202">
        <f>_xlfn.XLOOKUP(A1202, locations!A:A, locations!G:G, "Not found")</f>
        <v>23.780306599999999</v>
      </c>
    </row>
    <row r="1203" spans="1:18" ht="13">
      <c r="A1203" s="11" t="s">
        <v>4168</v>
      </c>
      <c r="B1203" s="11">
        <f>MATCH(A1203,'raw data'!A:A,0)</f>
        <v>5954</v>
      </c>
      <c r="C1203" s="21">
        <f t="array" ref="C1203">INDEX('raw data'!A:A,B1203+8,1)</f>
        <v>1400</v>
      </c>
      <c r="D1203" s="7" t="str">
        <f t="array" ref="D1203">INDEX('raw data'!A:A,B1203+11,1)</f>
        <v>excl. utilities</v>
      </c>
      <c r="E1203" s="7" t="str">
        <f t="array" ref="E1203">INDEX('raw data'!A:A,B1203-2,1)</f>
        <v>Areos III,</v>
      </c>
      <c r="F1203" s="6" t="str">
        <f t="array" ref="F1203">INDEX('raw data'!A:A,B1203-1,1)</f>
        <v>Kifisia</v>
      </c>
      <c r="G1203" s="6" t="str">
        <f t="array" ref="G1203">INDEX('raw data'!A:A,B1203+6,1)</f>
        <v>100 m²</v>
      </c>
      <c r="H1203" s="25">
        <f ca="1">IFERROR(__xludf.DUMMYFUNCTION("split(G1211,"" "")"),100)</f>
        <v>100</v>
      </c>
      <c r="I1203" s="6" t="str">
        <f ca="1">IFERROR(__xludf.DUMMYFUNCTION("""COMPUTED_VALUE"""),"m²")</f>
        <v>m²</v>
      </c>
      <c r="J1203" s="6" t="str">
        <f t="array" ref="J1203">INDEX('raw data'!A:A,B1203+4,1)</f>
        <v>1, 1 WC</v>
      </c>
      <c r="K1203" s="25">
        <f t="array" ref="K1203">INDEX('raw data'!A:A,B1203+2,1)</f>
        <v>3</v>
      </c>
      <c r="L1203" s="6" t="str">
        <f t="array" ref="L1203">INDEX('raw data'!A:A,B1203-1,1)</f>
        <v>Kifisia</v>
      </c>
      <c r="M1203" s="9">
        <f t="shared" ca="1" si="0"/>
        <v>14</v>
      </c>
      <c r="N1203" s="6" t="str">
        <f t="shared" si="1"/>
        <v>Areos III, Kifisia, Athens</v>
      </c>
      <c r="O1203" s="6" t="str">
        <f t="array" ref="O1203">INDEX('raw data'!A:A,B1203+12,1)</f>
        <v>Available 02 Jan 2025</v>
      </c>
      <c r="P1203" s="17">
        <v>45659</v>
      </c>
      <c r="Q1203">
        <f>_xlfn.XLOOKUP(A1203, locations!A:A, locations!F:F, "NULL")</f>
        <v>37.975400899999997</v>
      </c>
      <c r="R1203">
        <f>_xlfn.XLOOKUP(A1203, locations!A:A, locations!G:G, "Not found")</f>
        <v>23.725591600000001</v>
      </c>
    </row>
    <row r="1204" spans="1:18" ht="13">
      <c r="A1204" s="11" t="s">
        <v>2745</v>
      </c>
      <c r="B1204" s="11">
        <f>MATCH(A1204,'raw data'!A:A,0)</f>
        <v>5937</v>
      </c>
      <c r="C1204" s="21">
        <f t="array" ref="C1204">INDEX('raw data'!A:A,B1204+8,1)</f>
        <v>1410</v>
      </c>
      <c r="D1204" s="7" t="str">
        <f t="array" ref="D1204">INDEX('raw data'!A:A,B1204+11,1)</f>
        <v>excl. utilities</v>
      </c>
      <c r="E1204" s="7" t="str">
        <f t="array" ref="E1204">INDEX('raw data'!A:A,B1204-2,1)</f>
        <v>Theodorou Diligianni IV,</v>
      </c>
      <c r="F1204" s="6" t="str">
        <f t="array" ref="F1204">INDEX('raw data'!A:A,B1204-1,1)</f>
        <v>Kifisia</v>
      </c>
      <c r="G1204" s="6" t="str">
        <f t="array" ref="G1204">INDEX('raw data'!A:A,B1204+6,1)</f>
        <v>65 m²</v>
      </c>
      <c r="H1204" s="25">
        <f ca="1">IFERROR(__xludf.DUMMYFUNCTION("split(G1212,"" "")"),65)</f>
        <v>65</v>
      </c>
      <c r="I1204" s="6" t="str">
        <f ca="1">IFERROR(__xludf.DUMMYFUNCTION("""COMPUTED_VALUE"""),"m²")</f>
        <v>m²</v>
      </c>
      <c r="J1204" s="6">
        <f t="array" ref="J1204">INDEX('raw data'!A:A,B1204+4,1)</f>
        <v>1</v>
      </c>
      <c r="K1204" s="25">
        <f t="array" ref="K1204">INDEX('raw data'!A:A,B1204+2,1)</f>
        <v>2</v>
      </c>
      <c r="L1204" s="6" t="str">
        <f t="array" ref="L1204">INDEX('raw data'!A:A,B1204-1,1)</f>
        <v>Kifisia</v>
      </c>
      <c r="M1204" s="9">
        <f t="shared" ca="1" si="0"/>
        <v>21.692307692307693</v>
      </c>
      <c r="N1204" s="6" t="str">
        <f t="shared" si="1"/>
        <v>Theodorou Diligianni IV, Kifisia, Athens</v>
      </c>
      <c r="O1204" s="6" t="str">
        <f t="array" ref="O1204">INDEX('raw data'!A:A,B1204+12,1)</f>
        <v>Available 02 Jan 2025</v>
      </c>
      <c r="P1204" s="17">
        <v>45659</v>
      </c>
      <c r="Q1204">
        <f>_xlfn.XLOOKUP(A1204, locations!A:A, locations!F:F, "NULL")</f>
        <v>38.0752229</v>
      </c>
      <c r="R1204">
        <f>_xlfn.XLOOKUP(A1204, locations!A:A, locations!G:G, "Not found")</f>
        <v>23.821650600000002</v>
      </c>
    </row>
    <row r="1205" spans="1:18" ht="13">
      <c r="A1205" s="11" t="s">
        <v>2748</v>
      </c>
      <c r="B1205" s="11">
        <f>MATCH(A1205,'raw data'!A:A,0)</f>
        <v>5971</v>
      </c>
      <c r="C1205" s="21">
        <f t="array" ref="C1205">INDEX('raw data'!A:A,B1205+8,1)</f>
        <v>1410</v>
      </c>
      <c r="D1205" s="7" t="str">
        <f t="array" ref="D1205">INDEX('raw data'!A:A,B1205+11,1)</f>
        <v>excl. utilities</v>
      </c>
      <c r="E1205" s="7" t="str">
        <f t="array" ref="E1205">INDEX('raw data'!A:A,B1205-2,1)</f>
        <v>Xenias,</v>
      </c>
      <c r="F1205" s="6" t="str">
        <f t="array" ref="F1205">INDEX('raw data'!A:A,B1205-1,1)</f>
        <v>Kifisia</v>
      </c>
      <c r="G1205" s="6" t="str">
        <f t="array" ref="G1205">INDEX('raw data'!A:A,B1205+6,1)</f>
        <v>101 m²</v>
      </c>
      <c r="H1205" s="25">
        <f ca="1">IFERROR(__xludf.DUMMYFUNCTION("split(G1213,"" "")"),101)</f>
        <v>101</v>
      </c>
      <c r="I1205" s="6" t="str">
        <f ca="1">IFERROR(__xludf.DUMMYFUNCTION("""COMPUTED_VALUE"""),"m²")</f>
        <v>m²</v>
      </c>
      <c r="J1205" s="6">
        <f t="array" ref="J1205">INDEX('raw data'!A:A,B1205+4,1)</f>
        <v>1</v>
      </c>
      <c r="K1205" s="25">
        <f t="array" ref="K1205">INDEX('raw data'!A:A,B1205+2,1)</f>
        <v>2</v>
      </c>
      <c r="L1205" s="6" t="str">
        <f t="array" ref="L1205">INDEX('raw data'!A:A,B1205-1,1)</f>
        <v>Kifisia</v>
      </c>
      <c r="M1205" s="9">
        <f t="shared" ca="1" si="0"/>
        <v>13.96039603960396</v>
      </c>
      <c r="N1205" s="6" t="str">
        <f t="shared" si="1"/>
        <v>Xenias, Kifisia, Athens</v>
      </c>
      <c r="O1205" s="6" t="str">
        <f t="array" ref="O1205">INDEX('raw data'!A:A,B1205+12,1)</f>
        <v>Available 02 Jan 2025</v>
      </c>
      <c r="P1205" s="17">
        <v>45659</v>
      </c>
      <c r="Q1205">
        <f>_xlfn.XLOOKUP(A1205, locations!A:A, locations!F:F, "NULL")</f>
        <v>38.0868635</v>
      </c>
      <c r="R1205">
        <f>_xlfn.XLOOKUP(A1205, locations!A:A, locations!G:G, "Not found")</f>
        <v>23.800302899999998</v>
      </c>
    </row>
    <row r="1206" spans="1:18" ht="13">
      <c r="A1206" s="11" t="s">
        <v>4171</v>
      </c>
      <c r="B1206" s="11">
        <f>MATCH(A1206,'raw data'!A:A,0)</f>
        <v>6022</v>
      </c>
      <c r="C1206" s="21">
        <f t="array" ref="C1206">INDEX('raw data'!A:A,B1206+8,1)</f>
        <v>1420</v>
      </c>
      <c r="D1206" s="7" t="str">
        <f t="array" ref="D1206">INDEX('raw data'!A:A,B1206+11,1)</f>
        <v>excl. utilities</v>
      </c>
      <c r="E1206" s="7" t="str">
        <f t="array" ref="E1206">INDEX('raw data'!A:A,B1206-2,1)</f>
        <v>Agias Annis II,</v>
      </c>
      <c r="F1206" s="6" t="str">
        <f t="array" ref="F1206">INDEX('raw data'!A:A,B1206-1,1)</f>
        <v>Chalandri</v>
      </c>
      <c r="G1206" s="6" t="str">
        <f t="array" ref="G1206">INDEX('raw data'!A:A,B1206+6,1)</f>
        <v>120 m²</v>
      </c>
      <c r="H1206" s="25">
        <f ca="1">IFERROR(__xludf.DUMMYFUNCTION("split(G1214,"" "")"),120)</f>
        <v>120</v>
      </c>
      <c r="I1206" s="6" t="str">
        <f ca="1">IFERROR(__xludf.DUMMYFUNCTION("""COMPUTED_VALUE"""),"m²")</f>
        <v>m²</v>
      </c>
      <c r="J1206" s="6">
        <f t="array" ref="J1206">INDEX('raw data'!A:A,B1206+4,1)</f>
        <v>2</v>
      </c>
      <c r="K1206" s="25">
        <f t="array" ref="K1206">INDEX('raw data'!A:A,B1206+2,1)</f>
        <v>3</v>
      </c>
      <c r="L1206" s="6" t="str">
        <f t="array" ref="L1206">INDEX('raw data'!A:A,B1206-1,1)</f>
        <v>Chalandri</v>
      </c>
      <c r="M1206" s="9">
        <f t="shared" ca="1" si="0"/>
        <v>11.833333333333334</v>
      </c>
      <c r="N1206" s="6" t="str">
        <f t="shared" si="1"/>
        <v>Agias Annis II, Chalandri, Athens</v>
      </c>
      <c r="O1206" s="6" t="str">
        <f t="array" ref="O1206">INDEX('raw data'!A:A,B1206+12,1)</f>
        <v>Available 02 Jan 2025</v>
      </c>
      <c r="P1206" s="17">
        <v>45659</v>
      </c>
      <c r="Q1206">
        <f>_xlfn.XLOOKUP(A1206, locations!A:A, locations!F:F, "NULL")</f>
        <v>38.022782900000003</v>
      </c>
      <c r="R1206">
        <f>_xlfn.XLOOKUP(A1206, locations!A:A, locations!G:G, "Not found")</f>
        <v>23.792387000000002</v>
      </c>
    </row>
    <row r="1207" spans="1:18" ht="13">
      <c r="A1207" s="11" t="s">
        <v>4174</v>
      </c>
      <c r="B1207" s="11">
        <f>MATCH(A1207,'raw data'!A:A,0)</f>
        <v>6039</v>
      </c>
      <c r="C1207" s="21">
        <f t="array" ref="C1207">INDEX('raw data'!A:A,B1207+8,1)</f>
        <v>1430</v>
      </c>
      <c r="D1207" s="7" t="str">
        <f t="array" ref="D1207">INDEX('raw data'!A:A,B1207+11,1)</f>
        <v>excl. utilities</v>
      </c>
      <c r="E1207" s="7" t="str">
        <f t="array" ref="E1207">INDEX('raw data'!A:A,B1207-2,1)</f>
        <v>Thesalias ΙΙ,</v>
      </c>
      <c r="F1207" s="6" t="str">
        <f t="array" ref="F1207">INDEX('raw data'!A:A,B1207-1,1)</f>
        <v>Chalandri</v>
      </c>
      <c r="G1207" s="6" t="str">
        <f t="array" ref="G1207">INDEX('raw data'!A:A,B1207+6,1)</f>
        <v>90 m²</v>
      </c>
      <c r="H1207" s="25">
        <f ca="1">IFERROR(__xludf.DUMMYFUNCTION("split(G1215,"" "")"),90)</f>
        <v>90</v>
      </c>
      <c r="I1207" s="6" t="str">
        <f ca="1">IFERROR(__xludf.DUMMYFUNCTION("""COMPUTED_VALUE"""),"m²")</f>
        <v>m²</v>
      </c>
      <c r="J1207" s="6">
        <f t="array" ref="J1207">INDEX('raw data'!A:A,B1207+4,1)</f>
        <v>1</v>
      </c>
      <c r="K1207" s="25">
        <f t="array" ref="K1207">INDEX('raw data'!A:A,B1207+2,1)</f>
        <v>3</v>
      </c>
      <c r="L1207" s="6" t="str">
        <f t="array" ref="L1207">INDEX('raw data'!A:A,B1207-1,1)</f>
        <v>Chalandri</v>
      </c>
      <c r="M1207" s="9">
        <f t="shared" ca="1" si="0"/>
        <v>15.888888888888889</v>
      </c>
      <c r="N1207" s="6" t="str">
        <f t="shared" si="1"/>
        <v>Thesalias ΙΙ, Chalandri, Athens</v>
      </c>
      <c r="O1207" s="6" t="str">
        <f t="array" ref="O1207">INDEX('raw data'!A:A,B1207+12,1)</f>
        <v>Available 02 Jan 2025</v>
      </c>
      <c r="P1207" s="17">
        <v>45659</v>
      </c>
      <c r="Q1207">
        <f>_xlfn.XLOOKUP(A1207, locations!A:A, locations!F:F, "NULL")</f>
        <v>38.0081937</v>
      </c>
      <c r="R1207">
        <f>_xlfn.XLOOKUP(A1207, locations!A:A, locations!G:G, "Not found")</f>
        <v>23.798720599999999</v>
      </c>
    </row>
    <row r="1208" spans="1:18" ht="13">
      <c r="A1208" s="11" t="s">
        <v>4177</v>
      </c>
      <c r="B1208" s="11">
        <f>MATCH(A1208,'raw data'!A:A,0)</f>
        <v>6056</v>
      </c>
      <c r="C1208" s="21">
        <f t="array" ref="C1208">INDEX('raw data'!A:A,B1208+8,1)</f>
        <v>1460</v>
      </c>
      <c r="D1208" s="7" t="str">
        <f t="array" ref="D1208">INDEX('raw data'!A:A,B1208+11,1)</f>
        <v>excl. utilities</v>
      </c>
      <c r="E1208" s="7" t="str">
        <f t="array" ref="E1208">INDEX('raw data'!A:A,B1208-2,1)</f>
        <v>Nireos,</v>
      </c>
      <c r="F1208" s="6" t="str">
        <f t="array" ref="F1208">INDEX('raw data'!A:A,B1208-1,1)</f>
        <v>Palaio Faliro</v>
      </c>
      <c r="G1208" s="6" t="str">
        <f t="array" ref="G1208">INDEX('raw data'!A:A,B1208+6,1)</f>
        <v>125 m²</v>
      </c>
      <c r="H1208" s="25">
        <f ca="1">IFERROR(__xludf.DUMMYFUNCTION("split(G1216,"" "")"),125)</f>
        <v>125</v>
      </c>
      <c r="I1208" s="6" t="str">
        <f ca="1">IFERROR(__xludf.DUMMYFUNCTION("""COMPUTED_VALUE"""),"m²")</f>
        <v>m²</v>
      </c>
      <c r="J1208" s="6">
        <f t="array" ref="J1208">INDEX('raw data'!A:A,B1208+4,1)</f>
        <v>2</v>
      </c>
      <c r="K1208" s="25">
        <f t="array" ref="K1208">INDEX('raw data'!A:A,B1208+2,1)</f>
        <v>3</v>
      </c>
      <c r="L1208" s="6" t="str">
        <f t="array" ref="L1208">INDEX('raw data'!A:A,B1208-1,1)</f>
        <v>Palaio Faliro</v>
      </c>
      <c r="M1208" s="9">
        <f t="shared" ca="1" si="0"/>
        <v>11.68</v>
      </c>
      <c r="N1208" s="6" t="str">
        <f t="shared" si="1"/>
        <v>Nireos, Palaio Faliro, Athens</v>
      </c>
      <c r="O1208" s="6" t="str">
        <f t="array" ref="O1208">INDEX('raw data'!A:A,B1208+12,1)</f>
        <v>Available 02 Jan 2025</v>
      </c>
      <c r="P1208" s="17">
        <v>45659</v>
      </c>
      <c r="Q1208">
        <f>_xlfn.XLOOKUP(A1208, locations!A:A, locations!F:F, "NULL")</f>
        <v>37.930248200000001</v>
      </c>
      <c r="R1208">
        <f>_xlfn.XLOOKUP(A1208, locations!A:A, locations!G:G, "Not found")</f>
        <v>23.6899932</v>
      </c>
    </row>
    <row r="1209" spans="1:18" ht="13">
      <c r="A1209" s="11" t="s">
        <v>2751</v>
      </c>
      <c r="B1209" s="11">
        <f>MATCH(A1209,'raw data'!A:A,0)</f>
        <v>6090</v>
      </c>
      <c r="C1209" s="21">
        <f t="array" ref="C1209">INDEX('raw data'!A:A,B1209+8,1)</f>
        <v>1470</v>
      </c>
      <c r="D1209" s="7" t="str">
        <f t="array" ref="D1209">INDEX('raw data'!A:A,B1209+11,1)</f>
        <v>excl. utilities</v>
      </c>
      <c r="E1209" s="7" t="str">
        <f t="array" ref="E1209">INDEX('raw data'!A:A,B1209-2,1)</f>
        <v>Athanasiou Diakou I,</v>
      </c>
      <c r="F1209" s="6" t="str">
        <f t="array" ref="F1209">INDEX('raw data'!A:A,B1209-1,1)</f>
        <v>Neo Psychiko</v>
      </c>
      <c r="G1209" s="6" t="str">
        <f t="array" ref="G1209">INDEX('raw data'!A:A,B1209+6,1)</f>
        <v>105 m²</v>
      </c>
      <c r="H1209" s="25">
        <f ca="1">IFERROR(__xludf.DUMMYFUNCTION("split(G1217,"" "")"),105)</f>
        <v>105</v>
      </c>
      <c r="I1209" s="6" t="str">
        <f ca="1">IFERROR(__xludf.DUMMYFUNCTION("""COMPUTED_VALUE"""),"m²")</f>
        <v>m²</v>
      </c>
      <c r="J1209" s="6" t="str">
        <f t="array" ref="J1209">INDEX('raw data'!A:A,B1209+4,1)</f>
        <v>1, 1 WC</v>
      </c>
      <c r="K1209" s="25">
        <f t="array" ref="K1209">INDEX('raw data'!A:A,B1209+2,1)</f>
        <v>2</v>
      </c>
      <c r="L1209" s="6" t="str">
        <f t="array" ref="L1209">INDEX('raw data'!A:A,B1209-1,1)</f>
        <v>Neo Psychiko</v>
      </c>
      <c r="M1209" s="9">
        <f t="shared" ca="1" si="0"/>
        <v>14</v>
      </c>
      <c r="N1209" s="6" t="str">
        <f t="shared" si="1"/>
        <v>Athanasiou Diakou I, Neo Psychiko, Athens</v>
      </c>
      <c r="O1209" s="6" t="str">
        <f t="array" ref="O1209">INDEX('raw data'!A:A,B1209+12,1)</f>
        <v>Available 02 Jan 2025</v>
      </c>
      <c r="P1209" s="17">
        <v>45659</v>
      </c>
      <c r="Q1209">
        <f>_xlfn.XLOOKUP(A1209, locations!A:A, locations!F:F, "NULL")</f>
        <v>38.004368300000003</v>
      </c>
      <c r="R1209">
        <f>_xlfn.XLOOKUP(A1209, locations!A:A, locations!G:G, "Not found")</f>
        <v>23.786294900000001</v>
      </c>
    </row>
    <row r="1210" spans="1:18" ht="13">
      <c r="A1210" s="11" t="s">
        <v>4180</v>
      </c>
      <c r="B1210" s="11">
        <f>MATCH(A1210,'raw data'!A:A,0)</f>
        <v>6107</v>
      </c>
      <c r="C1210" s="21">
        <f t="array" ref="C1210">INDEX('raw data'!A:A,B1210+8,1)</f>
        <v>1470</v>
      </c>
      <c r="D1210" s="7" t="str">
        <f t="array" ref="D1210">INDEX('raw data'!A:A,B1210+11,1)</f>
        <v>excl. utilities</v>
      </c>
      <c r="E1210" s="7" t="str">
        <f t="array" ref="E1210">INDEX('raw data'!A:A,B1210-2,1)</f>
        <v>Vrilission,</v>
      </c>
      <c r="F1210" s="6" t="str">
        <f t="array" ref="F1210">INDEX('raw data'!A:A,B1210-1,1)</f>
        <v>Chalandri</v>
      </c>
      <c r="G1210" s="6" t="str">
        <f t="array" ref="G1210">INDEX('raw data'!A:A,B1210+6,1)</f>
        <v>115 m²</v>
      </c>
      <c r="H1210" s="25">
        <f ca="1">IFERROR(__xludf.DUMMYFUNCTION("split(G1218,"" "")"),115)</f>
        <v>115</v>
      </c>
      <c r="I1210" s="6" t="str">
        <f ca="1">IFERROR(__xludf.DUMMYFUNCTION("""COMPUTED_VALUE"""),"m²")</f>
        <v>m²</v>
      </c>
      <c r="J1210" s="6">
        <f t="array" ref="J1210">INDEX('raw data'!A:A,B1210+4,1)</f>
        <v>2</v>
      </c>
      <c r="K1210" s="25">
        <f t="array" ref="K1210">INDEX('raw data'!A:A,B1210+2,1)</f>
        <v>3</v>
      </c>
      <c r="L1210" s="6" t="str">
        <f t="array" ref="L1210">INDEX('raw data'!A:A,B1210-1,1)</f>
        <v>Chalandri</v>
      </c>
      <c r="M1210" s="9">
        <f t="shared" ca="1" si="0"/>
        <v>12.782608695652174</v>
      </c>
      <c r="N1210" s="6" t="str">
        <f t="shared" si="1"/>
        <v>Vrilission, Chalandri, Athens</v>
      </c>
      <c r="O1210" s="6" t="str">
        <f t="array" ref="O1210">INDEX('raw data'!A:A,B1210+12,1)</f>
        <v>Available 02 Jan 2025</v>
      </c>
      <c r="P1210" s="17">
        <v>45659</v>
      </c>
      <c r="Q1210">
        <f>_xlfn.XLOOKUP(A1210, locations!A:A, locations!F:F, "NULL")</f>
        <v>38.037363200000001</v>
      </c>
      <c r="R1210">
        <f>_xlfn.XLOOKUP(A1210, locations!A:A, locations!G:G, "Not found")</f>
        <v>23.837416699999999</v>
      </c>
    </row>
    <row r="1211" spans="1:18" ht="13">
      <c r="A1211" s="11" t="s">
        <v>4182</v>
      </c>
      <c r="B1211" s="11">
        <f>MATCH(A1211,'raw data'!A:A,0)</f>
        <v>6124</v>
      </c>
      <c r="C1211" s="21">
        <f t="array" ref="C1211">INDEX('raw data'!A:A,B1211+8,1)</f>
        <v>1490</v>
      </c>
      <c r="D1211" s="7" t="str">
        <f t="array" ref="D1211">INDEX('raw data'!A:A,B1211+11,1)</f>
        <v>excl. utilities</v>
      </c>
      <c r="E1211" s="7" t="str">
        <f t="array" ref="E1211">INDEX('raw data'!A:A,B1211-2,1)</f>
        <v>Olimpias I,</v>
      </c>
      <c r="F1211" s="6" t="str">
        <f t="array" ref="F1211">INDEX('raw data'!A:A,B1211-1,1)</f>
        <v>Marousi</v>
      </c>
      <c r="G1211" s="6" t="str">
        <f t="array" ref="G1211">INDEX('raw data'!A:A,B1211+6,1)</f>
        <v>120 m²</v>
      </c>
      <c r="H1211" s="25">
        <f ca="1">IFERROR(__xludf.DUMMYFUNCTION("split(G1219,"" "")"),120)</f>
        <v>120</v>
      </c>
      <c r="I1211" s="6" t="str">
        <f ca="1">IFERROR(__xludf.DUMMYFUNCTION("""COMPUTED_VALUE"""),"m²")</f>
        <v>m²</v>
      </c>
      <c r="J1211" s="6">
        <f t="array" ref="J1211">INDEX('raw data'!A:A,B1211+4,1)</f>
        <v>2</v>
      </c>
      <c r="K1211" s="25">
        <f t="array" ref="K1211">INDEX('raw data'!A:A,B1211+2,1)</f>
        <v>3</v>
      </c>
      <c r="L1211" s="6" t="str">
        <f t="array" ref="L1211">INDEX('raw data'!A:A,B1211-1,1)</f>
        <v>Marousi</v>
      </c>
      <c r="M1211" s="9">
        <f t="shared" ca="1" si="0"/>
        <v>12.416666666666666</v>
      </c>
      <c r="N1211" s="6" t="str">
        <f t="shared" si="1"/>
        <v>Olimpias I, Marousi, Athens</v>
      </c>
      <c r="O1211" s="6" t="str">
        <f t="array" ref="O1211">INDEX('raw data'!A:A,B1211+12,1)</f>
        <v>Available 02 Jan 2025</v>
      </c>
      <c r="P1211" s="17">
        <v>45659</v>
      </c>
      <c r="Q1211">
        <f>_xlfn.XLOOKUP(A1211, locations!A:A, locations!F:F, "NULL")</f>
        <v>38.006043400000003</v>
      </c>
      <c r="R1211">
        <f>_xlfn.XLOOKUP(A1211, locations!A:A, locations!G:G, "Not found")</f>
        <v>23.729951</v>
      </c>
    </row>
    <row r="1212" spans="1:18" ht="13">
      <c r="A1212" s="11" t="s">
        <v>4185</v>
      </c>
      <c r="B1212" s="11">
        <f>MATCH(A1212,'raw data'!A:A,0)</f>
        <v>6141</v>
      </c>
      <c r="C1212" s="21">
        <f t="array" ref="C1212">INDEX('raw data'!A:A,B1212+8,1)</f>
        <v>1520</v>
      </c>
      <c r="D1212" s="7" t="str">
        <f t="array" ref="D1212">INDEX('raw data'!A:A,B1212+11,1)</f>
        <v>excl. utilities</v>
      </c>
      <c r="E1212" s="7" t="str">
        <f t="array" ref="E1212">INDEX('raw data'!A:A,B1212-2,1)</f>
        <v>Astronafton,</v>
      </c>
      <c r="F1212" s="6" t="str">
        <f t="array" ref="F1212">INDEX('raw data'!A:A,B1212-1,1)</f>
        <v>Marousi</v>
      </c>
      <c r="G1212" s="6" t="str">
        <f t="array" ref="G1212">INDEX('raw data'!A:A,B1212+6,1)</f>
        <v>116 m²</v>
      </c>
      <c r="H1212" s="25">
        <f ca="1">IFERROR(__xludf.DUMMYFUNCTION("split(G1220,"" "")"),116)</f>
        <v>116</v>
      </c>
      <c r="I1212" s="6" t="str">
        <f ca="1">IFERROR(__xludf.DUMMYFUNCTION("""COMPUTED_VALUE"""),"m²")</f>
        <v>m²</v>
      </c>
      <c r="J1212" s="6">
        <f t="array" ref="J1212">INDEX('raw data'!A:A,B1212+4,1)</f>
        <v>1</v>
      </c>
      <c r="K1212" s="25">
        <f t="array" ref="K1212">INDEX('raw data'!A:A,B1212+2,1)</f>
        <v>3</v>
      </c>
      <c r="L1212" s="6" t="str">
        <f t="array" ref="L1212">INDEX('raw data'!A:A,B1212-1,1)</f>
        <v>Marousi</v>
      </c>
      <c r="M1212" s="9">
        <f t="shared" ca="1" si="0"/>
        <v>13.103448275862069</v>
      </c>
      <c r="N1212" s="6" t="str">
        <f t="shared" si="1"/>
        <v>Astronafton, Marousi, Athens</v>
      </c>
      <c r="O1212" s="6" t="str">
        <f t="array" ref="O1212">INDEX('raw data'!A:A,B1212+12,1)</f>
        <v>Available 02 Jan 2025</v>
      </c>
      <c r="P1212" s="17">
        <v>45659</v>
      </c>
      <c r="Q1212">
        <f>_xlfn.XLOOKUP(A1212, locations!A:A, locations!F:F, "NULL")</f>
        <v>38.033802000000001</v>
      </c>
      <c r="R1212">
        <f>_xlfn.XLOOKUP(A1212, locations!A:A, locations!G:G, "Not found")</f>
        <v>23.796797300000001</v>
      </c>
    </row>
    <row r="1213" spans="1:18" ht="13">
      <c r="A1213" s="11" t="s">
        <v>2754</v>
      </c>
      <c r="B1213" s="11">
        <f>MATCH(A1213,'raw data'!A:A,0)</f>
        <v>6073</v>
      </c>
      <c r="C1213" s="21">
        <f t="array" ref="C1213">INDEX('raw data'!A:A,B1213+8,1)</f>
        <v>1530</v>
      </c>
      <c r="D1213" s="7" t="str">
        <f t="array" ref="D1213">INDEX('raw data'!A:A,B1213+11,1)</f>
        <v>excl. utilities</v>
      </c>
      <c r="E1213" s="7" t="str">
        <f t="array" ref="E1213">INDEX('raw data'!A:A,B1213-2,1)</f>
        <v>Dimitros,</v>
      </c>
      <c r="F1213" s="6" t="str">
        <f t="array" ref="F1213">INDEX('raw data'!A:A,B1213-1,1)</f>
        <v>Palaio Faliro</v>
      </c>
      <c r="G1213" s="6" t="str">
        <f t="array" ref="G1213">INDEX('raw data'!A:A,B1213+6,1)</f>
        <v>120 m²</v>
      </c>
      <c r="H1213" s="25">
        <f ca="1">IFERROR(__xludf.DUMMYFUNCTION("split(G1221,"" "")"),120)</f>
        <v>120</v>
      </c>
      <c r="I1213" s="6" t="str">
        <f ca="1">IFERROR(__xludf.DUMMYFUNCTION("""COMPUTED_VALUE"""),"m²")</f>
        <v>m²</v>
      </c>
      <c r="J1213" s="6" t="str">
        <f t="array" ref="J1213">INDEX('raw data'!A:A,B1213+4,1)</f>
        <v>1, 1 WC</v>
      </c>
      <c r="K1213" s="25">
        <f t="array" ref="K1213">INDEX('raw data'!A:A,B1213+2,1)</f>
        <v>2</v>
      </c>
      <c r="L1213" s="6" t="str">
        <f t="array" ref="L1213">INDEX('raw data'!A:A,B1213-1,1)</f>
        <v>Palaio Faliro</v>
      </c>
      <c r="M1213" s="9">
        <f t="shared" ca="1" si="0"/>
        <v>12.75</v>
      </c>
      <c r="N1213" s="6" t="str">
        <f t="shared" si="1"/>
        <v>Dimitros, Palaio Faliro, Athens</v>
      </c>
      <c r="O1213" s="6" t="str">
        <f t="array" ref="O1213">INDEX('raw data'!A:A,B1213+12,1)</f>
        <v>Available 02 Jan 2025</v>
      </c>
      <c r="P1213" s="17">
        <v>45659</v>
      </c>
      <c r="Q1213">
        <f>_xlfn.XLOOKUP(A1213, locations!A:A, locations!F:F, "NULL")</f>
        <v>37.919476299999999</v>
      </c>
      <c r="R1213">
        <f>_xlfn.XLOOKUP(A1213, locations!A:A, locations!G:G, "Not found")</f>
        <v>23.701688499999999</v>
      </c>
    </row>
    <row r="1214" spans="1:18" ht="13">
      <c r="A1214" s="11" t="s">
        <v>2757</v>
      </c>
      <c r="B1214" s="11">
        <f>MATCH(A1214,'raw data'!A:A,0)</f>
        <v>6158</v>
      </c>
      <c r="C1214" s="21">
        <f t="array" ref="C1214">INDEX('raw data'!A:A,B1214+8,1)</f>
        <v>1580</v>
      </c>
      <c r="D1214" s="7" t="str">
        <f t="array" ref="D1214">INDEX('raw data'!A:A,B1214+11,1)</f>
        <v>excl. utilities</v>
      </c>
      <c r="E1214" s="7" t="str">
        <f t="array" ref="E1214">INDEX('raw data'!A:A,B1214-2,1)</f>
        <v>Souidias III,</v>
      </c>
      <c r="F1214" s="6" t="str">
        <f t="array" ref="F1214">INDEX('raw data'!A:A,B1214-1,1)</f>
        <v>Kolonaki</v>
      </c>
      <c r="G1214" s="6" t="str">
        <f t="array" ref="G1214">INDEX('raw data'!A:A,B1214+6,1)</f>
        <v>70 m²</v>
      </c>
      <c r="H1214" s="25">
        <f ca="1">IFERROR(__xludf.DUMMYFUNCTION("split(G1222,"" "")"),70)</f>
        <v>70</v>
      </c>
      <c r="I1214" s="6" t="str">
        <f ca="1">IFERROR(__xludf.DUMMYFUNCTION("""COMPUTED_VALUE"""),"m²")</f>
        <v>m²</v>
      </c>
      <c r="J1214" s="6">
        <f t="array" ref="J1214">INDEX('raw data'!A:A,B1214+4,1)</f>
        <v>1</v>
      </c>
      <c r="K1214" s="25">
        <f t="array" ref="K1214">INDEX('raw data'!A:A,B1214+2,1)</f>
        <v>2</v>
      </c>
      <c r="L1214" s="6" t="str">
        <f t="array" ref="L1214">INDEX('raw data'!A:A,B1214-1,1)</f>
        <v>Kolonaki</v>
      </c>
      <c r="M1214" s="9">
        <f t="shared" ca="1" si="0"/>
        <v>22.571428571428573</v>
      </c>
      <c r="N1214" s="6" t="str">
        <f t="shared" si="1"/>
        <v>Souidias III, Kolonaki, Athens</v>
      </c>
      <c r="O1214" s="6" t="str">
        <f t="array" ref="O1214">INDEX('raw data'!A:A,B1214+12,1)</f>
        <v>Available 02 Jan 2025</v>
      </c>
      <c r="P1214" s="17">
        <v>45659</v>
      </c>
      <c r="Q1214">
        <f>_xlfn.XLOOKUP(A1214, locations!A:A, locations!F:F, "NULL")</f>
        <v>37.979629299999999</v>
      </c>
      <c r="R1214">
        <f>_xlfn.XLOOKUP(A1214, locations!A:A, locations!G:G, "Not found")</f>
        <v>23.747975499999999</v>
      </c>
    </row>
    <row r="1215" spans="1:18" ht="13">
      <c r="A1215" s="11" t="s">
        <v>4188</v>
      </c>
      <c r="B1215" s="11">
        <f>MATCH(A1215,'raw data'!A:A,0)</f>
        <v>6192</v>
      </c>
      <c r="C1215" s="21">
        <f t="array" ref="C1215">INDEX('raw data'!A:A,B1215+8,1)</f>
        <v>1640</v>
      </c>
      <c r="D1215" s="7" t="str">
        <f t="array" ref="D1215">INDEX('raw data'!A:A,B1215+11,1)</f>
        <v>excl. utilities</v>
      </c>
      <c r="E1215" s="7" t="str">
        <f t="array" ref="E1215">INDEX('raw data'!A:A,B1215-2,1)</f>
        <v>Kritis IV,</v>
      </c>
      <c r="F1215" s="6" t="str">
        <f t="array" ref="F1215">INDEX('raw data'!A:A,B1215-1,1)</f>
        <v>Kifisia</v>
      </c>
      <c r="G1215" s="6" t="str">
        <f t="array" ref="G1215">INDEX('raw data'!A:A,B1215+6,1)</f>
        <v>100 m²</v>
      </c>
      <c r="H1215" s="25">
        <f ca="1">IFERROR(__xludf.DUMMYFUNCTION("split(G1223,"" "")"),100)</f>
        <v>100</v>
      </c>
      <c r="I1215" s="6" t="str">
        <f ca="1">IFERROR(__xludf.DUMMYFUNCTION("""COMPUTED_VALUE"""),"m²")</f>
        <v>m²</v>
      </c>
      <c r="J1215" s="6">
        <f t="array" ref="J1215">INDEX('raw data'!A:A,B1215+4,1)</f>
        <v>1</v>
      </c>
      <c r="K1215" s="25">
        <f t="array" ref="K1215">INDEX('raw data'!A:A,B1215+2,1)</f>
        <v>3</v>
      </c>
      <c r="L1215" s="6" t="str">
        <f t="array" ref="L1215">INDEX('raw data'!A:A,B1215-1,1)</f>
        <v>Kifisia</v>
      </c>
      <c r="M1215" s="9">
        <f t="shared" ca="1" si="0"/>
        <v>16.399999999999999</v>
      </c>
      <c r="N1215" s="6" t="str">
        <f t="shared" si="1"/>
        <v>Kritis IV, Kifisia, Athens</v>
      </c>
      <c r="O1215" s="6" t="str">
        <f t="array" ref="O1215">INDEX('raw data'!A:A,B1215+12,1)</f>
        <v>Available 02 Jan 2025</v>
      </c>
      <c r="P1215" s="17">
        <v>45659</v>
      </c>
      <c r="Q1215">
        <f>_xlfn.XLOOKUP(A1215, locations!A:A, locations!F:F, "NULL")</f>
        <v>37.989481699999999</v>
      </c>
      <c r="R1215">
        <f>_xlfn.XLOOKUP(A1215, locations!A:A, locations!G:G, "Not found")</f>
        <v>23.722492200000001</v>
      </c>
    </row>
    <row r="1216" spans="1:18" ht="13">
      <c r="A1216" s="11" t="s">
        <v>2760</v>
      </c>
      <c r="B1216" s="11">
        <f>MATCH(A1216,'raw data'!A:A,0)</f>
        <v>6226</v>
      </c>
      <c r="C1216" s="21">
        <f t="array" ref="C1216">INDEX('raw data'!A:A,B1216+8,1)</f>
        <v>1640</v>
      </c>
      <c r="D1216" s="7" t="str">
        <f t="array" ref="D1216">INDEX('raw data'!A:A,B1216+11,1)</f>
        <v>excl. utilities</v>
      </c>
      <c r="E1216" s="7" t="str">
        <f t="array" ref="E1216">INDEX('raw data'!A:A,B1216-2,1)</f>
        <v>Parnithos XI,</v>
      </c>
      <c r="F1216" s="6" t="str">
        <f t="array" ref="F1216">INDEX('raw data'!A:A,B1216-1,1)</f>
        <v>Chalandri</v>
      </c>
      <c r="G1216" s="6" t="str">
        <f t="array" ref="G1216">INDEX('raw data'!A:A,B1216+6,1)</f>
        <v>90 m²</v>
      </c>
      <c r="H1216" s="25">
        <f ca="1">IFERROR(__xludf.DUMMYFUNCTION("split(G1224,"" "")"),90)</f>
        <v>90</v>
      </c>
      <c r="I1216" s="6" t="str">
        <f ca="1">IFERROR(__xludf.DUMMYFUNCTION("""COMPUTED_VALUE"""),"m²")</f>
        <v>m²</v>
      </c>
      <c r="J1216" s="6" t="str">
        <f t="array" ref="J1216">INDEX('raw data'!A:A,B1216+4,1)</f>
        <v>1, 1 WC</v>
      </c>
      <c r="K1216" s="25">
        <f t="array" ref="K1216">INDEX('raw data'!A:A,B1216+2,1)</f>
        <v>2</v>
      </c>
      <c r="L1216" s="6" t="str">
        <f t="array" ref="L1216">INDEX('raw data'!A:A,B1216-1,1)</f>
        <v>Chalandri</v>
      </c>
      <c r="M1216" s="9">
        <f t="shared" ca="1" si="0"/>
        <v>18.222222222222221</v>
      </c>
      <c r="N1216" s="6" t="str">
        <f t="shared" si="1"/>
        <v>Parnithos XI, Chalandri, Athens</v>
      </c>
      <c r="O1216" s="6" t="str">
        <f t="array" ref="O1216">INDEX('raw data'!A:A,B1216+12,1)</f>
        <v>Available 02 Jan 2025</v>
      </c>
      <c r="P1216" s="17">
        <v>45659</v>
      </c>
      <c r="Q1216">
        <f>_xlfn.XLOOKUP(A1216, locations!A:A, locations!F:F, "NULL")</f>
        <v>38.031609400000001</v>
      </c>
      <c r="R1216">
        <f>_xlfn.XLOOKUP(A1216, locations!A:A, locations!G:G, "Not found")</f>
        <v>23.817556100000001</v>
      </c>
    </row>
    <row r="1217" spans="1:18" ht="13">
      <c r="A1217" s="11" t="s">
        <v>2763</v>
      </c>
      <c r="B1217" s="11">
        <f>MATCH(A1217,'raw data'!A:A,0)</f>
        <v>6175</v>
      </c>
      <c r="C1217" s="21">
        <f t="array" ref="C1217">INDEX('raw data'!A:A,B1217+8,1)</f>
        <v>1700</v>
      </c>
      <c r="D1217" s="7" t="str">
        <f t="array" ref="D1217">INDEX('raw data'!A:A,B1217+11,1)</f>
        <v>excl. utilities</v>
      </c>
      <c r="E1217" s="7" t="str">
        <f t="array" ref="E1217">INDEX('raw data'!A:A,B1217-2,1)</f>
        <v>Endimionos III,</v>
      </c>
      <c r="F1217" s="6" t="str">
        <f t="array" ref="F1217">INDEX('raw data'!A:A,B1217-1,1)</f>
        <v>Palaio Faliro</v>
      </c>
      <c r="G1217" s="6" t="str">
        <f t="array" ref="G1217">INDEX('raw data'!A:A,B1217+6,1)</f>
        <v>95 m²</v>
      </c>
      <c r="H1217" s="25">
        <f ca="1">IFERROR(__xludf.DUMMYFUNCTION("split(G1225,"" "")"),95)</f>
        <v>95</v>
      </c>
      <c r="I1217" s="6" t="str">
        <f ca="1">IFERROR(__xludf.DUMMYFUNCTION("""COMPUTED_VALUE"""),"m²")</f>
        <v>m²</v>
      </c>
      <c r="J1217" s="6">
        <f t="array" ref="J1217">INDEX('raw data'!A:A,B1217+4,1)</f>
        <v>2</v>
      </c>
      <c r="K1217" s="25">
        <f t="array" ref="K1217">INDEX('raw data'!A:A,B1217+2,1)</f>
        <v>2</v>
      </c>
      <c r="L1217" s="6" t="str">
        <f t="array" ref="L1217">INDEX('raw data'!A:A,B1217-1,1)</f>
        <v>Palaio Faliro</v>
      </c>
      <c r="M1217" s="9">
        <f t="shared" ca="1" si="0"/>
        <v>17.894736842105264</v>
      </c>
      <c r="N1217" s="6" t="str">
        <f t="shared" si="1"/>
        <v>Endimionos III, Palaio Faliro, Athens</v>
      </c>
      <c r="O1217" s="6" t="str">
        <f t="array" ref="O1217">INDEX('raw data'!A:A,B1217+12,1)</f>
        <v>Available 02 Jan 2025</v>
      </c>
      <c r="P1217" s="17">
        <v>45659</v>
      </c>
      <c r="Q1217">
        <f>_xlfn.XLOOKUP(A1217, locations!A:A, locations!F:F, "NULL")</f>
        <v>37.934996300000002</v>
      </c>
      <c r="R1217">
        <f>_xlfn.XLOOKUP(A1217, locations!A:A, locations!G:G, "Not found")</f>
        <v>23.697685499999999</v>
      </c>
    </row>
    <row r="1218" spans="1:18" ht="13">
      <c r="A1218" s="11" t="s">
        <v>2766</v>
      </c>
      <c r="B1218" s="11">
        <f>MATCH(A1218,'raw data'!A:A,0)</f>
        <v>6260</v>
      </c>
      <c r="C1218" s="21">
        <f t="array" ref="C1218">INDEX('raw data'!A:A,B1218+8,1)</f>
        <v>1700</v>
      </c>
      <c r="D1218" s="7" t="str">
        <f t="array" ref="D1218">INDEX('raw data'!A:A,B1218+11,1)</f>
        <v>excl. utilities</v>
      </c>
      <c r="E1218" s="7" t="str">
        <f t="array" ref="E1218">INDEX('raw data'!A:A,B1218-2,1)</f>
        <v>Parnithos VII,</v>
      </c>
      <c r="F1218" s="6" t="str">
        <f t="array" ref="F1218">INDEX('raw data'!A:A,B1218-1,1)</f>
        <v>Chalandri</v>
      </c>
      <c r="G1218" s="6" t="str">
        <f t="array" ref="G1218">INDEX('raw data'!A:A,B1218+6,1)</f>
        <v>90 m²</v>
      </c>
      <c r="H1218" s="25">
        <f ca="1">IFERROR(__xludf.DUMMYFUNCTION("split(G1226,"" "")"),90)</f>
        <v>90</v>
      </c>
      <c r="I1218" s="6" t="str">
        <f ca="1">IFERROR(__xludf.DUMMYFUNCTION("""COMPUTED_VALUE"""),"m²")</f>
        <v>m²</v>
      </c>
      <c r="J1218" s="6" t="str">
        <f t="array" ref="J1218">INDEX('raw data'!A:A,B1218+4,1)</f>
        <v>1, 1 WC</v>
      </c>
      <c r="K1218" s="25">
        <f t="array" ref="K1218">INDEX('raw data'!A:A,B1218+2,1)</f>
        <v>2</v>
      </c>
      <c r="L1218" s="6" t="str">
        <f t="array" ref="L1218">INDEX('raw data'!A:A,B1218-1,1)</f>
        <v>Chalandri</v>
      </c>
      <c r="M1218" s="9">
        <f t="shared" ca="1" si="0"/>
        <v>18.888888888888889</v>
      </c>
      <c r="N1218" s="6" t="str">
        <f t="shared" si="1"/>
        <v>Parnithos VII, Chalandri, Athens</v>
      </c>
      <c r="O1218" s="6" t="str">
        <f t="array" ref="O1218">INDEX('raw data'!A:A,B1218+12,1)</f>
        <v>Available 02 Jan 2025</v>
      </c>
      <c r="P1218" s="17">
        <v>45659</v>
      </c>
      <c r="Q1218">
        <f>_xlfn.XLOOKUP(A1218, locations!A:A, locations!F:F, "NULL")</f>
        <v>38.031609400000001</v>
      </c>
      <c r="R1218">
        <f>_xlfn.XLOOKUP(A1218, locations!A:A, locations!G:G, "Not found")</f>
        <v>23.817556100000001</v>
      </c>
    </row>
    <row r="1219" spans="1:18" ht="13">
      <c r="A1219" s="11" t="s">
        <v>2769</v>
      </c>
      <c r="B1219" s="11">
        <f>MATCH(A1219,'raw data'!A:A,0)</f>
        <v>6209</v>
      </c>
      <c r="C1219" s="21">
        <f t="array" ref="C1219">INDEX('raw data'!A:A,B1219+8,1)</f>
        <v>1710</v>
      </c>
      <c r="D1219" s="7" t="str">
        <f t="array" ref="D1219">INDEX('raw data'!A:A,B1219+11,1)</f>
        <v>excl. utilities</v>
      </c>
      <c r="E1219" s="7" t="str">
        <f t="array" ref="E1219">INDEX('raw data'!A:A,B1219-2,1)</f>
        <v>Zefirou,</v>
      </c>
      <c r="F1219" s="6" t="str">
        <f t="array" ref="F1219">INDEX('raw data'!A:A,B1219-1,1)</f>
        <v>Politeia</v>
      </c>
      <c r="G1219" s="6" t="str">
        <f t="array" ref="G1219">INDEX('raw data'!A:A,B1219+6,1)</f>
        <v>90 m²</v>
      </c>
      <c r="H1219" s="25">
        <f ca="1">IFERROR(__xludf.DUMMYFUNCTION("split(G1227,"" "")"),90)</f>
        <v>90</v>
      </c>
      <c r="I1219" s="6" t="str">
        <f ca="1">IFERROR(__xludf.DUMMYFUNCTION("""COMPUTED_VALUE"""),"m²")</f>
        <v>m²</v>
      </c>
      <c r="J1219" s="6" t="str">
        <f t="array" ref="J1219">INDEX('raw data'!A:A,B1219+4,1)</f>
        <v>1, 1 WC</v>
      </c>
      <c r="K1219" s="25">
        <f t="array" ref="K1219">INDEX('raw data'!A:A,B1219+2,1)</f>
        <v>2</v>
      </c>
      <c r="L1219" s="6" t="str">
        <f t="array" ref="L1219">INDEX('raw data'!A:A,B1219-1,1)</f>
        <v>Politeia</v>
      </c>
      <c r="M1219" s="9">
        <f t="shared" ca="1" si="0"/>
        <v>19</v>
      </c>
      <c r="N1219" s="6" t="str">
        <f t="shared" si="1"/>
        <v>Zefirou, Politeia, Athens</v>
      </c>
      <c r="O1219" s="6" t="str">
        <f t="array" ref="O1219">INDEX('raw data'!A:A,B1219+12,1)</f>
        <v>Available 02 Jan 2025</v>
      </c>
      <c r="P1219" s="17">
        <v>45659</v>
      </c>
      <c r="Q1219">
        <f>_xlfn.XLOOKUP(A1219, locations!A:A, locations!F:F, "NULL")</f>
        <v>37.936555200000001</v>
      </c>
      <c r="R1219">
        <f>_xlfn.XLOOKUP(A1219, locations!A:A, locations!G:G, "Not found")</f>
        <v>23.695354099999999</v>
      </c>
    </row>
    <row r="1220" spans="1:18" ht="13">
      <c r="A1220" s="11" t="s">
        <v>4191</v>
      </c>
      <c r="B1220" s="11">
        <f>MATCH(A1220,'raw data'!A:A,0)</f>
        <v>6293</v>
      </c>
      <c r="C1220" s="21">
        <f t="array" ref="C1220">INDEX('raw data'!A:A,B1220+8,1)</f>
        <v>1760</v>
      </c>
      <c r="D1220" s="7" t="str">
        <f t="array" ref="D1220">INDEX('raw data'!A:A,B1220+11,1)</f>
        <v>excl. utilities</v>
      </c>
      <c r="E1220" s="7" t="str">
        <f t="array" ref="E1220">INDEX('raw data'!A:A,B1220-2,1)</f>
        <v>Rodou VI,</v>
      </c>
      <c r="F1220" s="6" t="str">
        <f t="array" ref="F1220">INDEX('raw data'!A:A,B1220-1,1)</f>
        <v>Marousi</v>
      </c>
      <c r="G1220" s="6" t="str">
        <f t="array" ref="G1220">INDEX('raw data'!A:A,B1220+6,1)</f>
        <v>115 m²</v>
      </c>
      <c r="H1220" s="25">
        <f ca="1">IFERROR(__xludf.DUMMYFUNCTION("split(G1228,"" "")"),115)</f>
        <v>115</v>
      </c>
      <c r="I1220" s="6" t="str">
        <f ca="1">IFERROR(__xludf.DUMMYFUNCTION("""COMPUTED_VALUE"""),"m²")</f>
        <v>m²</v>
      </c>
      <c r="J1220" s="6">
        <f t="array" ref="J1220">INDEX('raw data'!A:A,B1220+4,1)</f>
        <v>2</v>
      </c>
      <c r="K1220" s="25">
        <f t="array" ref="K1220">INDEX('raw data'!A:A,B1220+2,1)</f>
        <v>3</v>
      </c>
      <c r="L1220" s="6" t="str">
        <f t="array" ref="L1220">INDEX('raw data'!A:A,B1220-1,1)</f>
        <v>Marousi</v>
      </c>
      <c r="M1220" s="9">
        <f t="shared" ca="1" si="0"/>
        <v>15.304347826086957</v>
      </c>
      <c r="N1220" s="6" t="str">
        <f t="shared" si="1"/>
        <v>Rodou VI, Marousi, Athens</v>
      </c>
      <c r="O1220" s="6" t="str">
        <f t="array" ref="O1220">INDEX('raw data'!A:A,B1220+12,1)</f>
        <v>Available 02 Jan 2025</v>
      </c>
      <c r="P1220" s="17">
        <v>45659</v>
      </c>
      <c r="Q1220">
        <f>_xlfn.XLOOKUP(A1220, locations!A:A, locations!F:F, "NULL")</f>
        <v>38.046310099999999</v>
      </c>
      <c r="R1220">
        <f>_xlfn.XLOOKUP(A1220, locations!A:A, locations!G:G, "Not found")</f>
        <v>23.8074163</v>
      </c>
    </row>
    <row r="1221" spans="1:18" ht="13">
      <c r="A1221" s="11" t="s">
        <v>2772</v>
      </c>
      <c r="B1221" s="11">
        <f>MATCH(A1221,'raw data'!A:A,0)</f>
        <v>6310</v>
      </c>
      <c r="C1221" s="21">
        <f t="array" ref="C1221">INDEX('raw data'!A:A,B1221+8,1)</f>
        <v>1790</v>
      </c>
      <c r="D1221" s="7" t="str">
        <f t="array" ref="D1221">INDEX('raw data'!A:A,B1221+11,1)</f>
        <v>excl. utilities</v>
      </c>
      <c r="E1221" s="7" t="str">
        <f t="array" ref="E1221">INDEX('raw data'!A:A,B1221-2,1)</f>
        <v>Paritsi I,</v>
      </c>
      <c r="F1221" s="6" t="str">
        <f t="array" ref="F1221">INDEX('raw data'!A:A,B1221-1,1)</f>
        <v>Neo Psychiko</v>
      </c>
      <c r="G1221" s="6" t="str">
        <f t="array" ref="G1221">INDEX('raw data'!A:A,B1221+6,1)</f>
        <v>100 m²</v>
      </c>
      <c r="H1221" s="25">
        <f ca="1">IFERROR(__xludf.DUMMYFUNCTION("split(G1229,"" "")"),100)</f>
        <v>100</v>
      </c>
      <c r="I1221" s="6" t="str">
        <f ca="1">IFERROR(__xludf.DUMMYFUNCTION("""COMPUTED_VALUE"""),"m²")</f>
        <v>m²</v>
      </c>
      <c r="J1221" s="6">
        <f t="array" ref="J1221">INDEX('raw data'!A:A,B1221+4,1)</f>
        <v>2</v>
      </c>
      <c r="K1221" s="25">
        <f t="array" ref="K1221">INDEX('raw data'!A:A,B1221+2,1)</f>
        <v>2</v>
      </c>
      <c r="L1221" s="6" t="str">
        <f t="array" ref="L1221">INDEX('raw data'!A:A,B1221-1,1)</f>
        <v>Neo Psychiko</v>
      </c>
      <c r="M1221" s="9">
        <f t="shared" ca="1" si="0"/>
        <v>17.899999999999999</v>
      </c>
      <c r="N1221" s="6" t="str">
        <f t="shared" si="1"/>
        <v>Paritsi I, Neo Psychiko, Athens</v>
      </c>
      <c r="O1221" s="6" t="str">
        <f t="array" ref="O1221">INDEX('raw data'!A:A,B1221+12,1)</f>
        <v>Available 02 Jan 2025</v>
      </c>
      <c r="P1221" s="17">
        <v>45659</v>
      </c>
      <c r="Q1221">
        <f>_xlfn.XLOOKUP(A1221, locations!A:A, locations!F:F, "NULL")</f>
        <v>38.0042209</v>
      </c>
      <c r="R1221">
        <f>_xlfn.XLOOKUP(A1221, locations!A:A, locations!G:G, "Not found")</f>
        <v>23.782893600000001</v>
      </c>
    </row>
    <row r="1222" spans="1:18" ht="13">
      <c r="A1222" s="11" t="s">
        <v>2775</v>
      </c>
      <c r="B1222" s="11">
        <f>MATCH(A1222,'raw data'!A:A,0)</f>
        <v>6327</v>
      </c>
      <c r="C1222" s="21">
        <f t="array" ref="C1222">INDEX('raw data'!A:A,B1222+8,1)</f>
        <v>1800</v>
      </c>
      <c r="D1222" s="7" t="str">
        <f t="array" ref="D1222">INDEX('raw data'!A:A,B1222+11,1)</f>
        <v>excl. utilities</v>
      </c>
      <c r="E1222" s="7" t="str">
        <f t="array" ref="E1222">INDEX('raw data'!A:A,B1222-2,1)</f>
        <v>Georgiou Lira,</v>
      </c>
      <c r="F1222" s="6" t="str">
        <f t="array" ref="F1222">INDEX('raw data'!A:A,B1222-1,1)</f>
        <v>Kifisia</v>
      </c>
      <c r="G1222" s="6" t="str">
        <f t="array" ref="G1222">INDEX('raw data'!A:A,B1222+6,1)</f>
        <v>90 m²</v>
      </c>
      <c r="H1222" s="25">
        <f ca="1">IFERROR(__xludf.DUMMYFUNCTION("split(G1230,"" "")"),90)</f>
        <v>90</v>
      </c>
      <c r="I1222" s="6" t="str">
        <f ca="1">IFERROR(__xludf.DUMMYFUNCTION("""COMPUTED_VALUE"""),"m²")</f>
        <v>m²</v>
      </c>
      <c r="J1222" s="6" t="str">
        <f t="array" ref="J1222">INDEX('raw data'!A:A,B1222+4,1)</f>
        <v>1, 1 WC</v>
      </c>
      <c r="K1222" s="25">
        <f t="array" ref="K1222">INDEX('raw data'!A:A,B1222+2,1)</f>
        <v>2</v>
      </c>
      <c r="L1222" s="6" t="str">
        <f t="array" ref="L1222">INDEX('raw data'!A:A,B1222-1,1)</f>
        <v>Kifisia</v>
      </c>
      <c r="M1222" s="9">
        <f t="shared" ca="1" si="0"/>
        <v>20</v>
      </c>
      <c r="N1222" s="6" t="str">
        <f t="shared" si="1"/>
        <v>Georgiou Lira, Kifisia, Athens</v>
      </c>
      <c r="O1222" s="6" t="str">
        <f t="array" ref="O1222">INDEX('raw data'!A:A,B1222+12,1)</f>
        <v>Available 02 Jan 2025</v>
      </c>
      <c r="P1222" s="17">
        <v>45659</v>
      </c>
      <c r="Q1222">
        <f>_xlfn.XLOOKUP(A1222, locations!A:A, locations!F:F, "NULL")</f>
        <v>38.0871219</v>
      </c>
      <c r="R1222">
        <f>_xlfn.XLOOKUP(A1222, locations!A:A, locations!G:G, "Not found")</f>
        <v>23.800594700000001</v>
      </c>
    </row>
    <row r="1223" spans="1:18" ht="13">
      <c r="A1223" s="11" t="s">
        <v>4194</v>
      </c>
      <c r="B1223" s="11">
        <f>MATCH(A1223,'raw data'!A:A,0)</f>
        <v>6243</v>
      </c>
      <c r="C1223" s="21">
        <f t="array" ref="C1223">INDEX('raw data'!A:A,B1223+8,1)</f>
        <v>1810</v>
      </c>
      <c r="D1223" s="7" t="str">
        <f t="array" ref="D1223">INDEX('raw data'!A:A,B1223+11,1)</f>
        <v>excl. utilities</v>
      </c>
      <c r="E1223" s="7" t="str">
        <f t="array" ref="E1223">INDEX('raw data'!A:A,B1223-2,1)</f>
        <v>Atlantos,</v>
      </c>
      <c r="F1223" s="6" t="str">
        <f t="array" ref="F1223">INDEX('raw data'!A:A,B1223-1,1)</f>
        <v>Palaio Faliro</v>
      </c>
      <c r="G1223" s="6" t="str">
        <f t="array" ref="G1223">INDEX('raw data'!A:A,B1223+6,1)</f>
        <v>135 m²</v>
      </c>
      <c r="H1223" s="25">
        <f ca="1">IFERROR(__xludf.DUMMYFUNCTION("split(G1231,"" "")"),135)</f>
        <v>135</v>
      </c>
      <c r="I1223" s="6" t="str">
        <f ca="1">IFERROR(__xludf.DUMMYFUNCTION("""COMPUTED_VALUE"""),"m²")</f>
        <v>m²</v>
      </c>
      <c r="J1223" s="6">
        <f t="array" ref="J1223">INDEX('raw data'!A:A,B1223+4,1)</f>
        <v>2</v>
      </c>
      <c r="K1223" s="25">
        <f t="array" ref="K1223">INDEX('raw data'!A:A,B1223+2,1)</f>
        <v>3</v>
      </c>
      <c r="L1223" s="6" t="str">
        <f t="array" ref="L1223">INDEX('raw data'!A:A,B1223-1,1)</f>
        <v>Palaio Faliro</v>
      </c>
      <c r="M1223" s="9">
        <f t="shared" ca="1" si="0"/>
        <v>13.407407407407407</v>
      </c>
      <c r="N1223" s="6" t="str">
        <f t="shared" si="1"/>
        <v>Atlantos, Palaio Faliro, Athens</v>
      </c>
      <c r="O1223" s="6" t="str">
        <f t="array" ref="O1223">INDEX('raw data'!A:A,B1223+12,1)</f>
        <v>Available 02 Jan 2025</v>
      </c>
      <c r="P1223" s="17">
        <v>45659</v>
      </c>
      <c r="Q1223">
        <f>_xlfn.XLOOKUP(A1223, locations!A:A, locations!F:F, "NULL")</f>
        <v>37.930161300000002</v>
      </c>
      <c r="R1223">
        <f>_xlfn.XLOOKUP(A1223, locations!A:A, locations!G:G, "Not found")</f>
        <v>23.691233799999999</v>
      </c>
    </row>
    <row r="1224" spans="1:18" ht="13">
      <c r="A1224" s="11" t="s">
        <v>4197</v>
      </c>
      <c r="B1224" s="11">
        <f>MATCH(A1224,'raw data'!A:A,0)</f>
        <v>6361</v>
      </c>
      <c r="C1224" s="21">
        <f t="array" ref="C1224">INDEX('raw data'!A:A,B1224+8,1)</f>
        <v>1820</v>
      </c>
      <c r="D1224" s="7" t="str">
        <f t="array" ref="D1224">INDEX('raw data'!A:A,B1224+11,1)</f>
        <v>excl. utilities</v>
      </c>
      <c r="E1224" s="7" t="str">
        <f t="array" ref="E1224">INDEX('raw data'!A:A,B1224-2,1)</f>
        <v>Plateon III,</v>
      </c>
      <c r="F1224" s="6" t="str">
        <f t="array" ref="F1224">INDEX('raw data'!A:A,B1224-1,1)</f>
        <v>Vrilissia</v>
      </c>
      <c r="G1224" s="6" t="str">
        <f t="array" ref="G1224">INDEX('raw data'!A:A,B1224+6,1)</f>
        <v>130 m²</v>
      </c>
      <c r="H1224" s="25">
        <f ca="1">IFERROR(__xludf.DUMMYFUNCTION("split(G1232,"" "")"),130)</f>
        <v>130</v>
      </c>
      <c r="I1224" s="6" t="str">
        <f ca="1">IFERROR(__xludf.DUMMYFUNCTION("""COMPUTED_VALUE"""),"m²")</f>
        <v>m²</v>
      </c>
      <c r="J1224" s="6">
        <f t="array" ref="J1224">INDEX('raw data'!A:A,B1224+4,1)</f>
        <v>3</v>
      </c>
      <c r="K1224" s="25">
        <f t="array" ref="K1224">INDEX('raw data'!A:A,B1224+2,1)</f>
        <v>3</v>
      </c>
      <c r="L1224" s="6" t="str">
        <f t="array" ref="L1224">INDEX('raw data'!A:A,B1224-1,1)</f>
        <v>Vrilissia</v>
      </c>
      <c r="M1224" s="9">
        <f t="shared" ca="1" si="0"/>
        <v>14</v>
      </c>
      <c r="N1224" s="6" t="str">
        <f t="shared" si="1"/>
        <v>Plateon III, Vrilissia, Athens</v>
      </c>
      <c r="O1224" s="6" t="str">
        <f t="array" ref="O1224">INDEX('raw data'!A:A,B1224+12,1)</f>
        <v>Available 02 Jan 2025</v>
      </c>
      <c r="P1224" s="17">
        <v>45659</v>
      </c>
      <c r="Q1224">
        <f>_xlfn.XLOOKUP(A1224, locations!A:A, locations!F:F, "NULL")</f>
        <v>38.033954700000002</v>
      </c>
      <c r="R1224">
        <f>_xlfn.XLOOKUP(A1224, locations!A:A, locations!G:G, "Not found")</f>
        <v>23.8330552</v>
      </c>
    </row>
    <row r="1225" spans="1:18" ht="13">
      <c r="A1225" s="11" t="s">
        <v>4200</v>
      </c>
      <c r="B1225" s="11">
        <f>MATCH(A1225,'raw data'!A:A,0)</f>
        <v>6344</v>
      </c>
      <c r="C1225" s="21">
        <f t="array" ref="C1225">INDEX('raw data'!A:A,B1225+8,1)</f>
        <v>1880</v>
      </c>
      <c r="D1225" s="7" t="str">
        <f t="array" ref="D1225">INDEX('raw data'!A:A,B1225+11,1)</f>
        <v>excl. utilities</v>
      </c>
      <c r="E1225" s="7" t="str">
        <f t="array" ref="E1225">INDEX('raw data'!A:A,B1225-2,1)</f>
        <v>Pentelis IV,</v>
      </c>
      <c r="F1225" s="6" t="str">
        <f t="array" ref="F1225">INDEX('raw data'!A:A,B1225-1,1)</f>
        <v>Kifisia</v>
      </c>
      <c r="G1225" s="6" t="str">
        <f t="array" ref="G1225">INDEX('raw data'!A:A,B1225+6,1)</f>
        <v>150 m²</v>
      </c>
      <c r="H1225" s="25">
        <f ca="1">IFERROR(__xludf.DUMMYFUNCTION("split(G1233,"" "")"),150)</f>
        <v>150</v>
      </c>
      <c r="I1225" s="6" t="str">
        <f ca="1">IFERROR(__xludf.DUMMYFUNCTION("""COMPUTED_VALUE"""),"m²")</f>
        <v>m²</v>
      </c>
      <c r="J1225" s="6">
        <f t="array" ref="J1225">INDEX('raw data'!A:A,B1225+4,1)</f>
        <v>2</v>
      </c>
      <c r="K1225" s="25">
        <f t="array" ref="K1225">INDEX('raw data'!A:A,B1225+2,1)</f>
        <v>3</v>
      </c>
      <c r="L1225" s="6" t="str">
        <f t="array" ref="L1225">INDEX('raw data'!A:A,B1225-1,1)</f>
        <v>Kifisia</v>
      </c>
      <c r="M1225" s="9">
        <f t="shared" ca="1" si="0"/>
        <v>12.533333333333333</v>
      </c>
      <c r="N1225" s="6" t="str">
        <f t="shared" si="1"/>
        <v>Pentelis IV, Kifisia, Athens</v>
      </c>
      <c r="O1225" s="6" t="str">
        <f t="array" ref="O1225">INDEX('raw data'!A:A,B1225+12,1)</f>
        <v>Available 02 Jan 2025</v>
      </c>
      <c r="P1225" s="17">
        <v>45659</v>
      </c>
      <c r="Q1225">
        <f>_xlfn.XLOOKUP(A1225, locations!A:A, locations!F:F, "NULL")</f>
        <v>38.033262299999997</v>
      </c>
      <c r="R1225">
        <f>_xlfn.XLOOKUP(A1225, locations!A:A, locations!G:G, "Not found")</f>
        <v>23.822251000000001</v>
      </c>
    </row>
    <row r="1226" spans="1:18" ht="13">
      <c r="A1226" s="11" t="s">
        <v>2778</v>
      </c>
      <c r="B1226" s="11">
        <f>MATCH(A1226,'raw data'!A:A,0)</f>
        <v>6378</v>
      </c>
      <c r="C1226" s="21">
        <f t="array" ref="C1226">INDEX('raw data'!A:A,B1226+8,1)</f>
        <v>1950</v>
      </c>
      <c r="D1226" s="7" t="str">
        <f t="array" ref="D1226">INDEX('raw data'!A:A,B1226+11,1)</f>
        <v>excl. utilities</v>
      </c>
      <c r="E1226" s="7" t="str">
        <f t="array" ref="E1226">INDEX('raw data'!A:A,B1226-2,1)</f>
        <v>Dinokratous X,</v>
      </c>
      <c r="F1226" s="6" t="str">
        <f t="array" ref="F1226">INDEX('raw data'!A:A,B1226-1,1)</f>
        <v>Kolonaki</v>
      </c>
      <c r="G1226" s="6" t="str">
        <f t="array" ref="G1226">INDEX('raw data'!A:A,B1226+6,1)</f>
        <v>95 m²</v>
      </c>
      <c r="H1226" s="25">
        <f ca="1">IFERROR(__xludf.DUMMYFUNCTION("split(G1234,"" "")"),95)</f>
        <v>95</v>
      </c>
      <c r="I1226" s="6" t="str">
        <f ca="1">IFERROR(__xludf.DUMMYFUNCTION("""COMPUTED_VALUE"""),"m²")</f>
        <v>m²</v>
      </c>
      <c r="J1226" s="6">
        <f t="array" ref="J1226">INDEX('raw data'!A:A,B1226+4,1)</f>
        <v>2</v>
      </c>
      <c r="K1226" s="25">
        <f t="array" ref="K1226">INDEX('raw data'!A:A,B1226+2,1)</f>
        <v>2</v>
      </c>
      <c r="L1226" s="6" t="str">
        <f t="array" ref="L1226">INDEX('raw data'!A:A,B1226-1,1)</f>
        <v>Kolonaki</v>
      </c>
      <c r="M1226" s="9">
        <f t="shared" ca="1" si="0"/>
        <v>20.526315789473685</v>
      </c>
      <c r="N1226" s="6" t="str">
        <f t="shared" si="1"/>
        <v>Dinokratous X, Kolonaki, Athens</v>
      </c>
      <c r="O1226" s="6" t="str">
        <f t="array" ref="O1226">INDEX('raw data'!A:A,B1226+12,1)</f>
        <v>Available 02 Jan 2025</v>
      </c>
      <c r="P1226" s="17">
        <v>45659</v>
      </c>
      <c r="Q1226">
        <f>_xlfn.XLOOKUP(A1226, locations!A:A, locations!F:F, "NULL")</f>
        <v>37.980324199999998</v>
      </c>
      <c r="R1226">
        <f>_xlfn.XLOOKUP(A1226, locations!A:A, locations!G:G, "Not found")</f>
        <v>23.747664400000001</v>
      </c>
    </row>
    <row r="1227" spans="1:18" ht="13">
      <c r="A1227" s="11" t="s">
        <v>4203</v>
      </c>
      <c r="B1227" s="11">
        <f>MATCH(A1227,'raw data'!A:A,0)</f>
        <v>6395</v>
      </c>
      <c r="C1227" s="21">
        <f t="array" ref="C1227">INDEX('raw data'!A:A,B1227+8,1)</f>
        <v>1970</v>
      </c>
      <c r="D1227" s="7" t="str">
        <f t="array" ref="D1227">INDEX('raw data'!A:A,B1227+11,1)</f>
        <v>excl. utilities</v>
      </c>
      <c r="E1227" s="7" t="str">
        <f t="array" ref="E1227">INDEX('raw data'!A:A,B1227-2,1)</f>
        <v>Grigoriou Lampraki II,</v>
      </c>
      <c r="F1227" s="6" t="str">
        <f t="array" ref="F1227">INDEX('raw data'!A:A,B1227-1,1)</f>
        <v>Kifisia</v>
      </c>
      <c r="G1227" s="6" t="str">
        <f t="array" ref="G1227">INDEX('raw data'!A:A,B1227+6,1)</f>
        <v>140 m²</v>
      </c>
      <c r="H1227" s="25">
        <f ca="1">IFERROR(__xludf.DUMMYFUNCTION("split(G1235,"" "")"),140)</f>
        <v>140</v>
      </c>
      <c r="I1227" s="6" t="str">
        <f ca="1">IFERROR(__xludf.DUMMYFUNCTION("""COMPUTED_VALUE"""),"m²")</f>
        <v>m²</v>
      </c>
      <c r="J1227" s="6" t="str">
        <f t="array" ref="J1227">INDEX('raw data'!A:A,B1227+4,1)</f>
        <v>1, 1 WC</v>
      </c>
      <c r="K1227" s="25">
        <f t="array" ref="K1227">INDEX('raw data'!A:A,B1227+2,1)</f>
        <v>3</v>
      </c>
      <c r="L1227" s="6" t="str">
        <f t="array" ref="L1227">INDEX('raw data'!A:A,B1227-1,1)</f>
        <v>Kifisia</v>
      </c>
      <c r="M1227" s="9">
        <f t="shared" ca="1" si="0"/>
        <v>14.071428571428571</v>
      </c>
      <c r="N1227" s="6" t="str">
        <f t="shared" si="1"/>
        <v>Grigoriou Lampraki II, Kifisia, Athens</v>
      </c>
      <c r="O1227" s="6" t="str">
        <f t="array" ref="O1227">INDEX('raw data'!A:A,B1227+12,1)</f>
        <v>Available 02 Jan 2025</v>
      </c>
      <c r="P1227" s="17">
        <v>45659</v>
      </c>
      <c r="Q1227">
        <f>_xlfn.XLOOKUP(A1227, locations!A:A, locations!F:F, "NULL")</f>
        <v>38.069700900000001</v>
      </c>
      <c r="R1227">
        <f>_xlfn.XLOOKUP(A1227, locations!A:A, locations!G:G, "Not found")</f>
        <v>23.807720700000001</v>
      </c>
    </row>
    <row r="1228" spans="1:18" ht="13">
      <c r="A1228" s="11" t="s">
        <v>2781</v>
      </c>
      <c r="B1228" s="11">
        <f>MATCH(A1228,'raw data'!A:A,0)</f>
        <v>6412</v>
      </c>
      <c r="C1228" s="21">
        <f t="array" ref="C1228">INDEX('raw data'!A:A,B1228+8,1)</f>
        <v>2020</v>
      </c>
      <c r="D1228" s="7" t="str">
        <f t="array" ref="D1228">INDEX('raw data'!A:A,B1228+11,1)</f>
        <v>excl. utilities</v>
      </c>
      <c r="E1228" s="7" t="str">
        <f t="array" ref="E1228">INDEX('raw data'!A:A,B1228-2,1)</f>
        <v>Frinichou I,</v>
      </c>
      <c r="F1228" s="6" t="str">
        <f t="array" ref="F1228">INDEX('raw data'!A:A,B1228-1,1)</f>
        <v>Acropolis</v>
      </c>
      <c r="G1228" s="6" t="str">
        <f t="array" ref="G1228">INDEX('raw data'!A:A,B1228+6,1)</f>
        <v>110 m²</v>
      </c>
      <c r="H1228" s="25">
        <f ca="1">IFERROR(__xludf.DUMMYFUNCTION("split(G1236,"" "")"),110)</f>
        <v>110</v>
      </c>
      <c r="I1228" s="6" t="str">
        <f ca="1">IFERROR(__xludf.DUMMYFUNCTION("""COMPUTED_VALUE"""),"m²")</f>
        <v>m²</v>
      </c>
      <c r="J1228" s="6" t="str">
        <f t="array" ref="J1228">INDEX('raw data'!A:A,B1228+4,1)</f>
        <v>1, 1 WC</v>
      </c>
      <c r="K1228" s="25">
        <f t="array" ref="K1228">INDEX('raw data'!A:A,B1228+2,1)</f>
        <v>2</v>
      </c>
      <c r="L1228" s="6" t="str">
        <f t="array" ref="L1228">INDEX('raw data'!A:A,B1228-1,1)</f>
        <v>Acropolis</v>
      </c>
      <c r="M1228" s="9">
        <f t="shared" ca="1" si="0"/>
        <v>18.363636363636363</v>
      </c>
      <c r="N1228" s="6" t="str">
        <f t="shared" si="1"/>
        <v>Frinichou I, Acropolis, Athens</v>
      </c>
      <c r="O1228" s="6" t="str">
        <f t="array" ref="O1228">INDEX('raw data'!A:A,B1228+12,1)</f>
        <v>Available 02 Jan 2025</v>
      </c>
      <c r="P1228" s="17">
        <v>45659</v>
      </c>
      <c r="Q1228">
        <f>_xlfn.XLOOKUP(A1228, locations!A:A, locations!F:F, "NULL")</f>
        <v>37.970202700000002</v>
      </c>
      <c r="R1228">
        <f>_xlfn.XLOOKUP(A1228, locations!A:A, locations!G:G, "Not found")</f>
        <v>23.730743499999999</v>
      </c>
    </row>
    <row r="1229" spans="1:18" ht="13">
      <c r="A1229" s="11" t="s">
        <v>4206</v>
      </c>
      <c r="B1229" s="11">
        <f>MATCH(A1229,'raw data'!A:A,0)</f>
        <v>6429</v>
      </c>
      <c r="C1229" s="21">
        <f t="array" ref="C1229">INDEX('raw data'!A:A,B1229+8,1)</f>
        <v>2020</v>
      </c>
      <c r="D1229" s="7" t="str">
        <f t="array" ref="D1229">INDEX('raw data'!A:A,B1229+11,1)</f>
        <v>excl. utilities</v>
      </c>
      <c r="E1229" s="7" t="str">
        <f t="array" ref="E1229">INDEX('raw data'!A:A,B1229-2,1)</f>
        <v>Karaiskaki IV,</v>
      </c>
      <c r="F1229" s="6" t="str">
        <f t="array" ref="F1229">INDEX('raw data'!A:A,B1229-1,1)</f>
        <v>Chalandri</v>
      </c>
      <c r="G1229" s="6" t="str">
        <f t="array" ref="G1229">INDEX('raw data'!A:A,B1229+6,1)</f>
        <v>111 m²</v>
      </c>
      <c r="H1229" s="25">
        <f ca="1">IFERROR(__xludf.DUMMYFUNCTION("split(G1237,"" "")"),111)</f>
        <v>111</v>
      </c>
      <c r="I1229" s="6" t="str">
        <f ca="1">IFERROR(__xludf.DUMMYFUNCTION("""COMPUTED_VALUE"""),"m²")</f>
        <v>m²</v>
      </c>
      <c r="J1229" s="6">
        <f t="array" ref="J1229">INDEX('raw data'!A:A,B1229+4,1)</f>
        <v>2</v>
      </c>
      <c r="K1229" s="25">
        <f t="array" ref="K1229">INDEX('raw data'!A:A,B1229+2,1)</f>
        <v>3</v>
      </c>
      <c r="L1229" s="6" t="str">
        <f t="array" ref="L1229">INDEX('raw data'!A:A,B1229-1,1)</f>
        <v>Chalandri</v>
      </c>
      <c r="M1229" s="9">
        <f t="shared" ca="1" si="0"/>
        <v>18.198198198198199</v>
      </c>
      <c r="N1229" s="6" t="str">
        <f t="shared" si="1"/>
        <v>Karaiskaki IV, Chalandri, Athens</v>
      </c>
      <c r="O1229" s="6" t="str">
        <f t="array" ref="O1229">INDEX('raw data'!A:A,B1229+12,1)</f>
        <v>Available 02 Jan 2025</v>
      </c>
      <c r="P1229" s="17">
        <v>45659</v>
      </c>
      <c r="Q1229">
        <f>_xlfn.XLOOKUP(A1229, locations!A:A, locations!F:F, "NULL")</f>
        <v>38.021421400000001</v>
      </c>
      <c r="R1229">
        <f>_xlfn.XLOOKUP(A1229, locations!A:A, locations!G:G, "Not found")</f>
        <v>23.798767900000001</v>
      </c>
    </row>
    <row r="1230" spans="1:18" ht="13">
      <c r="A1230" s="11" t="s">
        <v>4209</v>
      </c>
      <c r="B1230" s="11">
        <f>MATCH(A1230,'raw data'!A:A,0)</f>
        <v>6446</v>
      </c>
      <c r="C1230" s="21">
        <f t="array" ref="C1230">INDEX('raw data'!A:A,B1230+8,1)</f>
        <v>2350</v>
      </c>
      <c r="D1230" s="7" t="str">
        <f t="array" ref="D1230">INDEX('raw data'!A:A,B1230+11,1)</f>
        <v>excl. utilities</v>
      </c>
      <c r="E1230" s="7" t="str">
        <f t="array" ref="E1230">INDEX('raw data'!A:A,B1230-2,1)</f>
        <v>Pefkon,</v>
      </c>
      <c r="F1230" s="6" t="str">
        <f t="array" ref="F1230">INDEX('raw data'!A:A,B1230-1,1)</f>
        <v>Kifisia</v>
      </c>
      <c r="G1230" s="6" t="str">
        <f t="array" ref="G1230">INDEX('raw data'!A:A,B1230+6,1)</f>
        <v>140 m²</v>
      </c>
      <c r="H1230" s="25">
        <f ca="1">IFERROR(__xludf.DUMMYFUNCTION("split(G1238,"" "")"),140)</f>
        <v>140</v>
      </c>
      <c r="I1230" s="6" t="str">
        <f ca="1">IFERROR(__xludf.DUMMYFUNCTION("""COMPUTED_VALUE"""),"m²")</f>
        <v>m²</v>
      </c>
      <c r="J1230" s="6">
        <f t="array" ref="J1230">INDEX('raw data'!A:A,B1230+4,1)</f>
        <v>2</v>
      </c>
      <c r="K1230" s="25">
        <f t="array" ref="K1230">INDEX('raw data'!A:A,B1230+2,1)</f>
        <v>3</v>
      </c>
      <c r="L1230" s="6" t="str">
        <f t="array" ref="L1230">INDEX('raw data'!A:A,B1230-1,1)</f>
        <v>Kifisia</v>
      </c>
      <c r="M1230" s="9">
        <f t="shared" ca="1" si="0"/>
        <v>16.785714285714285</v>
      </c>
      <c r="N1230" s="6" t="str">
        <f t="shared" si="1"/>
        <v>Pefkon, Kifisia, Athens</v>
      </c>
      <c r="O1230" s="6" t="str">
        <f t="array" ref="O1230">INDEX('raw data'!A:A,B1230+12,1)</f>
        <v>Available 02 Jan 2025</v>
      </c>
      <c r="P1230" s="17">
        <v>45659</v>
      </c>
      <c r="Q1230">
        <f>_xlfn.XLOOKUP(A1230, locations!A:A, locations!F:F, "NULL")</f>
        <v>38.073167099999999</v>
      </c>
      <c r="R1230">
        <f>_xlfn.XLOOKUP(A1230, locations!A:A, locations!G:G, "Not found")</f>
        <v>23.8268658</v>
      </c>
    </row>
    <row r="1231" spans="1:18" ht="13">
      <c r="A1231" s="11" t="s">
        <v>775</v>
      </c>
      <c r="B1231" s="11">
        <f>MATCH(A1231,'raw data'!A:A,0)</f>
        <v>8336</v>
      </c>
      <c r="C1231" s="21">
        <f t="array" ref="C1231">INDEX('raw data'!A:A,B1231+8,1)</f>
        <v>800</v>
      </c>
      <c r="D1231" s="7" t="str">
        <f t="array" ref="D1231">INDEX('raw data'!A:A,B1231+11,1)</f>
        <v>excl. utilities</v>
      </c>
      <c r="E1231" s="7" t="str">
        <f t="array" ref="E1231">INDEX('raw data'!A:A,B1231-2,1)</f>
        <v>Fthiotidos I,</v>
      </c>
      <c r="F1231" s="6" t="str">
        <f t="array" ref="F1231">INDEX('raw data'!A:A,B1231-1,1)</f>
        <v>Ampelokipoi</v>
      </c>
      <c r="G1231" s="6" t="str">
        <f t="array" ref="G1231">INDEX('raw data'!A:A,B1231+6,1)</f>
        <v>50 m²</v>
      </c>
      <c r="H1231" s="25">
        <f ca="1">IFERROR(__xludf.DUMMYFUNCTION("split(G1239,"" "")"),50)</f>
        <v>50</v>
      </c>
      <c r="I1231" s="6" t="str">
        <f ca="1">IFERROR(__xludf.DUMMYFUNCTION("""COMPUTED_VALUE"""),"m²")</f>
        <v>m²</v>
      </c>
      <c r="J1231" s="6">
        <f t="array" ref="J1231">INDEX('raw data'!A:A,B1231+4,1)</f>
        <v>1</v>
      </c>
      <c r="K1231" s="25">
        <f t="array" ref="K1231">INDEX('raw data'!A:A,B1231+2,1)</f>
        <v>1</v>
      </c>
      <c r="L1231" s="6" t="str">
        <f t="array" ref="L1231">INDEX('raw data'!A:A,B1231-1,1)</f>
        <v>Ampelokipoi</v>
      </c>
      <c r="M1231" s="9">
        <f t="shared" ca="1" si="0"/>
        <v>16</v>
      </c>
      <c r="N1231" s="6" t="str">
        <f t="shared" si="1"/>
        <v>Fthiotidos I, Ampelokipoi, Athens</v>
      </c>
      <c r="O1231" s="6" t="str">
        <f t="array" ref="O1231">INDEX('raw data'!A:A,B1231+12,1)</f>
        <v>Available 02 Feb 2025</v>
      </c>
      <c r="P1231" s="17">
        <v>45690</v>
      </c>
      <c r="Q1231">
        <f>_xlfn.XLOOKUP(A1231, locations!A:A, locations!F:F, "NULL")</f>
        <v>37.990271900000003</v>
      </c>
      <c r="R1231">
        <f>_xlfn.XLOOKUP(A1231, locations!A:A, locations!G:G, "Not found")</f>
        <v>23.760103000000001</v>
      </c>
    </row>
    <row r="1232" spans="1:18" ht="13">
      <c r="A1232" s="11" t="s">
        <v>778</v>
      </c>
      <c r="B1232" s="11">
        <f>MATCH(A1232,'raw data'!A:A,0)</f>
        <v>8353</v>
      </c>
      <c r="C1232" s="21">
        <f t="array" ref="C1232">INDEX('raw data'!A:A,B1232+8,1)</f>
        <v>810</v>
      </c>
      <c r="D1232" s="7" t="str">
        <f t="array" ref="D1232">INDEX('raw data'!A:A,B1232+11,1)</f>
        <v>excl. utilities</v>
      </c>
      <c r="E1232" s="7" t="str">
        <f t="array" ref="E1232">INDEX('raw data'!A:A,B1232-2,1)</f>
        <v>Pliadon II,</v>
      </c>
      <c r="F1232" s="6" t="str">
        <f t="array" ref="F1232">INDEX('raw data'!A:A,B1232-1,1)</f>
        <v>Palaio Faliro</v>
      </c>
      <c r="G1232" s="6" t="str">
        <f t="array" ref="G1232">INDEX('raw data'!A:A,B1232+6,1)</f>
        <v>50 m²</v>
      </c>
      <c r="H1232" s="25">
        <f ca="1">IFERROR(__xludf.DUMMYFUNCTION("split(G1240,"" "")"),50)</f>
        <v>50</v>
      </c>
      <c r="I1232" s="6" t="str">
        <f ca="1">IFERROR(__xludf.DUMMYFUNCTION("""COMPUTED_VALUE"""),"m²")</f>
        <v>m²</v>
      </c>
      <c r="J1232" s="6">
        <f t="array" ref="J1232">INDEX('raw data'!A:A,B1232+4,1)</f>
        <v>1</v>
      </c>
      <c r="K1232" s="25">
        <f t="array" ref="K1232">INDEX('raw data'!A:A,B1232+2,1)</f>
        <v>1</v>
      </c>
      <c r="L1232" s="6" t="str">
        <f t="array" ref="L1232">INDEX('raw data'!A:A,B1232-1,1)</f>
        <v>Palaio Faliro</v>
      </c>
      <c r="M1232" s="9">
        <f t="shared" ca="1" si="0"/>
        <v>16.2</v>
      </c>
      <c r="N1232" s="6" t="str">
        <f t="shared" si="1"/>
        <v>Pliadon II, Palaio Faliro, Athens</v>
      </c>
      <c r="O1232" s="6" t="str">
        <f t="array" ref="O1232">INDEX('raw data'!A:A,B1232+12,1)</f>
        <v>Available 02 Feb 2025</v>
      </c>
      <c r="P1232" s="17">
        <v>45690</v>
      </c>
      <c r="Q1232">
        <f>_xlfn.XLOOKUP(A1232, locations!A:A, locations!F:F, "NULL")</f>
        <v>37.930801799999998</v>
      </c>
      <c r="R1232">
        <f>_xlfn.XLOOKUP(A1232, locations!A:A, locations!G:G, "Not found")</f>
        <v>23.698538899999999</v>
      </c>
    </row>
    <row r="1233" spans="1:18" ht="13">
      <c r="A1233" s="11" t="s">
        <v>781</v>
      </c>
      <c r="B1233" s="11">
        <f>MATCH(A1233,'raw data'!A:A,0)</f>
        <v>8387</v>
      </c>
      <c r="C1233" s="21">
        <f t="array" ref="C1233">INDEX('raw data'!A:A,B1233+8,1)</f>
        <v>840</v>
      </c>
      <c r="D1233" s="7" t="str">
        <f t="array" ref="D1233">INDEX('raw data'!A:A,B1233+11,1)</f>
        <v>excl. utilities</v>
      </c>
      <c r="E1233" s="7" t="str">
        <f t="array" ref="E1233">INDEX('raw data'!A:A,B1233-2,1)</f>
        <v>Finikon I,</v>
      </c>
      <c r="F1233" s="6" t="str">
        <f t="array" ref="F1233">INDEX('raw data'!A:A,B1233-1,1)</f>
        <v>Stavros Niarchos Park Area</v>
      </c>
      <c r="G1233" s="6" t="str">
        <f t="array" ref="G1233">INDEX('raw data'!A:A,B1233+6,1)</f>
        <v>60 m²</v>
      </c>
      <c r="H1233" s="25">
        <f ca="1">IFERROR(__xludf.DUMMYFUNCTION("split(G1241,"" "")"),60)</f>
        <v>60</v>
      </c>
      <c r="I1233" s="6" t="str">
        <f ca="1">IFERROR(__xludf.DUMMYFUNCTION("""COMPUTED_VALUE"""),"m²")</f>
        <v>m²</v>
      </c>
      <c r="J1233" s="6">
        <f t="array" ref="J1233">INDEX('raw data'!A:A,B1233+4,1)</f>
        <v>1</v>
      </c>
      <c r="K1233" s="25">
        <f t="array" ref="K1233">INDEX('raw data'!A:A,B1233+2,1)</f>
        <v>1</v>
      </c>
      <c r="L1233" s="6" t="str">
        <f t="array" ref="L1233">INDEX('raw data'!A:A,B1233-1,1)</f>
        <v>Stavros Niarchos Park Area</v>
      </c>
      <c r="M1233" s="9">
        <f t="shared" ca="1" si="0"/>
        <v>14</v>
      </c>
      <c r="N1233" s="6" t="str">
        <f t="shared" si="1"/>
        <v>Finikon I, Stavros Niarchos Park Area, Athens</v>
      </c>
      <c r="O1233" s="6" t="str">
        <f t="array" ref="O1233">INDEX('raw data'!A:A,B1233+12,1)</f>
        <v>Available 02 Feb 2025</v>
      </c>
      <c r="P1233" s="17">
        <v>45690</v>
      </c>
      <c r="Q1233">
        <f>_xlfn.XLOOKUP(A1233, locations!A:A, locations!F:F, "NULL")</f>
        <v>37.942198900000001</v>
      </c>
      <c r="R1233">
        <f>_xlfn.XLOOKUP(A1233, locations!A:A, locations!G:G, "Not found")</f>
        <v>23.6934583</v>
      </c>
    </row>
    <row r="1234" spans="1:18" ht="13">
      <c r="A1234" s="11" t="s">
        <v>784</v>
      </c>
      <c r="B1234" s="11">
        <f>MATCH(A1234,'raw data'!A:A,0)</f>
        <v>8370</v>
      </c>
      <c r="C1234" s="21">
        <f t="array" ref="C1234">INDEX('raw data'!A:A,B1234+8,1)</f>
        <v>850</v>
      </c>
      <c r="D1234" s="7" t="str">
        <f t="array" ref="D1234">INDEX('raw data'!A:A,B1234+11,1)</f>
        <v>excl. utilities</v>
      </c>
      <c r="E1234" s="7" t="str">
        <f t="array" ref="E1234">INDEX('raw data'!A:A,B1234-2,1)</f>
        <v>Doukissis Plakentias Ι,</v>
      </c>
      <c r="F1234" s="6" t="str">
        <f t="array" ref="F1234">INDEX('raw data'!A:A,B1234-1,1)</f>
        <v>Ampelokipoi</v>
      </c>
      <c r="G1234" s="6" t="str">
        <f t="array" ref="G1234">INDEX('raw data'!A:A,B1234+6,1)</f>
        <v>48 m²</v>
      </c>
      <c r="H1234" s="25">
        <f ca="1">IFERROR(__xludf.DUMMYFUNCTION("split(G1242,"" "")"),48)</f>
        <v>48</v>
      </c>
      <c r="I1234" s="6" t="str">
        <f ca="1">IFERROR(__xludf.DUMMYFUNCTION("""COMPUTED_VALUE"""),"m²")</f>
        <v>m²</v>
      </c>
      <c r="J1234" s="6">
        <f t="array" ref="J1234">INDEX('raw data'!A:A,B1234+4,1)</f>
        <v>1</v>
      </c>
      <c r="K1234" s="25">
        <f t="array" ref="K1234">INDEX('raw data'!A:A,B1234+2,1)</f>
        <v>1</v>
      </c>
      <c r="L1234" s="6" t="str">
        <f t="array" ref="L1234">INDEX('raw data'!A:A,B1234-1,1)</f>
        <v>Ampelokipoi</v>
      </c>
      <c r="M1234" s="9">
        <f t="shared" ca="1" si="0"/>
        <v>17.708333333333332</v>
      </c>
      <c r="N1234" s="6" t="str">
        <f t="shared" si="1"/>
        <v>Doukissis Plakentias Ι, Ampelokipoi, Athens</v>
      </c>
      <c r="O1234" s="6" t="str">
        <f t="array" ref="O1234">INDEX('raw data'!A:A,B1234+12,1)</f>
        <v>Available 02 Feb 2025</v>
      </c>
      <c r="P1234" s="17">
        <v>45690</v>
      </c>
      <c r="Q1234">
        <f>_xlfn.XLOOKUP(A1234, locations!A:A, locations!F:F, "NULL")</f>
        <v>37.990782400000001</v>
      </c>
      <c r="R1234">
        <f>_xlfn.XLOOKUP(A1234, locations!A:A, locations!G:G, "Not found")</f>
        <v>23.763321900000001</v>
      </c>
    </row>
    <row r="1235" spans="1:18" ht="13">
      <c r="A1235" s="11" t="s">
        <v>787</v>
      </c>
      <c r="B1235" s="11">
        <f>MATCH(A1235,'raw data'!A:A,0)</f>
        <v>8404</v>
      </c>
      <c r="C1235" s="21">
        <f t="array" ref="C1235">INDEX('raw data'!A:A,B1235+8,1)</f>
        <v>860</v>
      </c>
      <c r="D1235" s="7" t="str">
        <f t="array" ref="D1235">INDEX('raw data'!A:A,B1235+11,1)</f>
        <v>excl. utilities</v>
      </c>
      <c r="E1235" s="7" t="str">
        <f t="array" ref="E1235">INDEX('raw data'!A:A,B1235-2,1)</f>
        <v>Fokianou IV,</v>
      </c>
      <c r="F1235" s="6" t="str">
        <f t="array" ref="F1235">INDEX('raw data'!A:A,B1235-1,1)</f>
        <v>Pangrati</v>
      </c>
      <c r="G1235" s="6" t="str">
        <f t="array" ref="G1235">INDEX('raw data'!A:A,B1235+6,1)</f>
        <v>60 m²</v>
      </c>
      <c r="H1235" s="25">
        <f ca="1">IFERROR(__xludf.DUMMYFUNCTION("split(G1243,"" "")"),60)</f>
        <v>60</v>
      </c>
      <c r="I1235" s="6" t="str">
        <f ca="1">IFERROR(__xludf.DUMMYFUNCTION("""COMPUTED_VALUE"""),"m²")</f>
        <v>m²</v>
      </c>
      <c r="J1235" s="6">
        <f t="array" ref="J1235">INDEX('raw data'!A:A,B1235+4,1)</f>
        <v>1</v>
      </c>
      <c r="K1235" s="25">
        <f t="array" ref="K1235">INDEX('raw data'!A:A,B1235+2,1)</f>
        <v>1</v>
      </c>
      <c r="L1235" s="6" t="str">
        <f t="array" ref="L1235">INDEX('raw data'!A:A,B1235-1,1)</f>
        <v>Pangrati</v>
      </c>
      <c r="M1235" s="9">
        <f t="shared" ca="1" si="0"/>
        <v>14.333333333333334</v>
      </c>
      <c r="N1235" s="6" t="str">
        <f t="shared" si="1"/>
        <v>Fokianou IV, Pangrati, Athens</v>
      </c>
      <c r="O1235" s="6" t="str">
        <f t="array" ref="O1235">INDEX('raw data'!A:A,B1235+12,1)</f>
        <v>Available 02 Feb 2025</v>
      </c>
      <c r="P1235" s="17">
        <v>45690</v>
      </c>
      <c r="Q1235">
        <f>_xlfn.XLOOKUP(A1235, locations!A:A, locations!F:F, "NULL")</f>
        <v>37.971020899999999</v>
      </c>
      <c r="R1235">
        <f>_xlfn.XLOOKUP(A1235, locations!A:A, locations!G:G, "Not found")</f>
        <v>23.7422632</v>
      </c>
    </row>
    <row r="1236" spans="1:18" ht="13">
      <c r="A1236" s="11" t="s">
        <v>790</v>
      </c>
      <c r="B1236" s="11">
        <f>MATCH(A1236,'raw data'!A:A,0)</f>
        <v>8421</v>
      </c>
      <c r="C1236" s="21">
        <f t="array" ref="C1236">INDEX('raw data'!A:A,B1236+8,1)</f>
        <v>860</v>
      </c>
      <c r="D1236" s="7" t="str">
        <f t="array" ref="D1236">INDEX('raw data'!A:A,B1236+11,1)</f>
        <v>excl. utilities</v>
      </c>
      <c r="E1236" s="7" t="str">
        <f t="array" ref="E1236">INDEX('raw data'!A:A,B1236-2,1)</f>
        <v>Nikiforou Ouranou I,</v>
      </c>
      <c r="F1236" s="6" t="str">
        <f t="array" ref="F1236">INDEX('raw data'!A:A,B1236-1,1)</f>
        <v>Lycabettus</v>
      </c>
      <c r="G1236" s="6" t="str">
        <f t="array" ref="G1236">INDEX('raw data'!A:A,B1236+6,1)</f>
        <v>45 m²</v>
      </c>
      <c r="H1236" s="25">
        <f ca="1">IFERROR(__xludf.DUMMYFUNCTION("split(G1244,"" "")"),45)</f>
        <v>45</v>
      </c>
      <c r="I1236" s="6" t="str">
        <f ca="1">IFERROR(__xludf.DUMMYFUNCTION("""COMPUTED_VALUE"""),"m²")</f>
        <v>m²</v>
      </c>
      <c r="J1236" s="6">
        <f t="array" ref="J1236">INDEX('raw data'!A:A,B1236+4,1)</f>
        <v>1</v>
      </c>
      <c r="K1236" s="25">
        <f t="array" ref="K1236">INDEX('raw data'!A:A,B1236+2,1)</f>
        <v>1</v>
      </c>
      <c r="L1236" s="6" t="str">
        <f t="array" ref="L1236">INDEX('raw data'!A:A,B1236-1,1)</f>
        <v>Lycabettus</v>
      </c>
      <c r="M1236" s="9">
        <f t="shared" ca="1" si="0"/>
        <v>19.111111111111111</v>
      </c>
      <c r="N1236" s="6" t="str">
        <f t="shared" si="1"/>
        <v>Nikiforou Ouranou I, Lycabettus, Athens</v>
      </c>
      <c r="O1236" s="6" t="str">
        <f t="array" ref="O1236">INDEX('raw data'!A:A,B1236+12,1)</f>
        <v>Available 02 Feb 2025</v>
      </c>
      <c r="P1236" s="17">
        <v>45690</v>
      </c>
      <c r="Q1236">
        <f>_xlfn.XLOOKUP(A1236, locations!A:A, locations!F:F, "NULL")</f>
        <v>37.984737500000001</v>
      </c>
      <c r="R1236">
        <f>_xlfn.XLOOKUP(A1236, locations!A:A, locations!G:G, "Not found")</f>
        <v>23.741308100000001</v>
      </c>
    </row>
    <row r="1237" spans="1:18" ht="13">
      <c r="A1237" s="11" t="s">
        <v>793</v>
      </c>
      <c r="B1237" s="11">
        <f>MATCH(A1237,'raw data'!A:A,0)</f>
        <v>8454</v>
      </c>
      <c r="C1237" s="21">
        <f t="array" ref="C1237">INDEX('raw data'!A:A,B1237+8,1)</f>
        <v>930</v>
      </c>
      <c r="D1237" s="7" t="str">
        <f t="array" ref="D1237">INDEX('raw data'!A:A,B1237+11,1)</f>
        <v>excl. utilities</v>
      </c>
      <c r="E1237" s="7" t="str">
        <f t="array" ref="E1237">INDEX('raw data'!A:A,B1237-2,1)</f>
        <v>Mavromichali III,</v>
      </c>
      <c r="F1237" s="6" t="str">
        <f t="array" ref="F1237">INDEX('raw data'!A:A,B1237-1,1)</f>
        <v>Historic Center</v>
      </c>
      <c r="G1237" s="6" t="str">
        <f t="array" ref="G1237">INDEX('raw data'!A:A,B1237+6,1)</f>
        <v>60 m²</v>
      </c>
      <c r="H1237" s="25">
        <f ca="1">IFERROR(__xludf.DUMMYFUNCTION("split(G1245,"" "")"),60)</f>
        <v>60</v>
      </c>
      <c r="I1237" s="6" t="str">
        <f ca="1">IFERROR(__xludf.DUMMYFUNCTION("""COMPUTED_VALUE"""),"m²")</f>
        <v>m²</v>
      </c>
      <c r="J1237" s="6">
        <f t="array" ref="J1237">INDEX('raw data'!A:A,B1237+4,1)</f>
        <v>1</v>
      </c>
      <c r="K1237" s="25">
        <f t="array" ref="K1237">INDEX('raw data'!A:A,B1237+2,1)</f>
        <v>1</v>
      </c>
      <c r="L1237" s="6" t="str">
        <f t="array" ref="L1237">INDEX('raw data'!A:A,B1237-1,1)</f>
        <v>Historic Center</v>
      </c>
      <c r="M1237" s="9">
        <f t="shared" ca="1" si="0"/>
        <v>15.5</v>
      </c>
      <c r="N1237" s="6" t="str">
        <f t="shared" si="1"/>
        <v>Mavromichali III, Historic Center, Athens</v>
      </c>
      <c r="O1237" s="6" t="str">
        <f t="array" ref="O1237">INDEX('raw data'!A:A,B1237+12,1)</f>
        <v>Available 02 Feb 2025</v>
      </c>
      <c r="P1237" s="17">
        <v>45690</v>
      </c>
      <c r="Q1237">
        <f>_xlfn.XLOOKUP(A1237, locations!A:A, locations!F:F, "NULL")</f>
        <v>37.983809600000001</v>
      </c>
      <c r="R1237">
        <f>_xlfn.XLOOKUP(A1237, locations!A:A, locations!G:G, "Not found")</f>
        <v>23.727538800000001</v>
      </c>
    </row>
    <row r="1238" spans="1:18" ht="13">
      <c r="A1238" s="11" t="s">
        <v>2784</v>
      </c>
      <c r="B1238" s="11">
        <f>MATCH(A1238,'raw data'!A:A,0)</f>
        <v>8471</v>
      </c>
      <c r="C1238" s="21">
        <f t="array" ref="C1238">INDEX('raw data'!A:A,B1238+8,1)</f>
        <v>990</v>
      </c>
      <c r="D1238" s="7" t="str">
        <f t="array" ref="D1238">INDEX('raw data'!A:A,B1238+11,1)</f>
        <v>excl. utilities</v>
      </c>
      <c r="E1238" s="7" t="str">
        <f t="array" ref="E1238">INDEX('raw data'!A:A,B1238-2,1)</f>
        <v>Lesvou I,</v>
      </c>
      <c r="F1238" s="6" t="str">
        <f t="array" ref="F1238">INDEX('raw data'!A:A,B1238-1,1)</f>
        <v>Vrilissia</v>
      </c>
      <c r="G1238" s="6" t="str">
        <f t="array" ref="G1238">INDEX('raw data'!A:A,B1238+6,1)</f>
        <v>70 m²</v>
      </c>
      <c r="H1238" s="25">
        <f ca="1">IFERROR(__xludf.DUMMYFUNCTION("split(G1246,"" "")"),70)</f>
        <v>70</v>
      </c>
      <c r="I1238" s="6" t="str">
        <f ca="1">IFERROR(__xludf.DUMMYFUNCTION("""COMPUTED_VALUE"""),"m²")</f>
        <v>m²</v>
      </c>
      <c r="J1238" s="6">
        <f t="array" ref="J1238">INDEX('raw data'!A:A,B1238+4,1)</f>
        <v>1</v>
      </c>
      <c r="K1238" s="25">
        <f t="array" ref="K1238">INDEX('raw data'!A:A,B1238+2,1)</f>
        <v>2</v>
      </c>
      <c r="L1238" s="6" t="str">
        <f t="array" ref="L1238">INDEX('raw data'!A:A,B1238-1,1)</f>
        <v>Vrilissia</v>
      </c>
      <c r="M1238" s="9">
        <f t="shared" ca="1" si="0"/>
        <v>14.142857142857142</v>
      </c>
      <c r="N1238" s="6" t="str">
        <f t="shared" si="1"/>
        <v>Lesvou I, Vrilissia, Athens</v>
      </c>
      <c r="O1238" s="6" t="str">
        <f t="array" ref="O1238">INDEX('raw data'!A:A,B1238+12,1)</f>
        <v>Available 02 Feb 2025</v>
      </c>
      <c r="P1238" s="17">
        <v>45690</v>
      </c>
      <c r="Q1238">
        <f>_xlfn.XLOOKUP(A1238, locations!A:A, locations!F:F, "NULL")</f>
        <v>38.005556599999998</v>
      </c>
      <c r="R1238">
        <f>_xlfn.XLOOKUP(A1238, locations!A:A, locations!G:G, "Not found")</f>
        <v>23.7378787</v>
      </c>
    </row>
    <row r="1239" spans="1:18" ht="13">
      <c r="A1239" s="11" t="s">
        <v>2787</v>
      </c>
      <c r="B1239" s="11">
        <f>MATCH(A1239,'raw data'!A:A,0)</f>
        <v>8488</v>
      </c>
      <c r="C1239" s="21">
        <f t="array" ref="C1239">INDEX('raw data'!A:A,B1239+8,1)</f>
        <v>990</v>
      </c>
      <c r="D1239" s="7" t="str">
        <f t="array" ref="D1239">INDEX('raw data'!A:A,B1239+11,1)</f>
        <v>excl. utilities</v>
      </c>
      <c r="E1239" s="7" t="str">
        <f t="array" ref="E1239">INDEX('raw data'!A:A,B1239-2,1)</f>
        <v>Orminiou,</v>
      </c>
      <c r="F1239" s="6" t="str">
        <f t="array" ref="F1239">INDEX('raw data'!A:A,B1239-1,1)</f>
        <v>Vasilissis Sofias Avenue</v>
      </c>
      <c r="G1239" s="6" t="str">
        <f t="array" ref="G1239">INDEX('raw data'!A:A,B1239+6,1)</f>
        <v>80 m²</v>
      </c>
      <c r="H1239" s="25">
        <f ca="1">IFERROR(__xludf.DUMMYFUNCTION("split(G1247,"" "")"),80)</f>
        <v>80</v>
      </c>
      <c r="I1239" s="6" t="str">
        <f ca="1">IFERROR(__xludf.DUMMYFUNCTION("""COMPUTED_VALUE"""),"m²")</f>
        <v>m²</v>
      </c>
      <c r="J1239" s="6">
        <f t="array" ref="J1239">INDEX('raw data'!A:A,B1239+4,1)</f>
        <v>1</v>
      </c>
      <c r="K1239" s="25">
        <f t="array" ref="K1239">INDEX('raw data'!A:A,B1239+2,1)</f>
        <v>2</v>
      </c>
      <c r="L1239" s="6" t="str">
        <f t="array" ref="L1239">INDEX('raw data'!A:A,B1239-1,1)</f>
        <v>Vasilissis Sofias Avenue</v>
      </c>
      <c r="M1239" s="9">
        <f t="shared" ca="1" si="0"/>
        <v>12.375</v>
      </c>
      <c r="N1239" s="6" t="str">
        <f t="shared" si="1"/>
        <v>Orminiou, Vasilissis Sofias Avenue, Athens</v>
      </c>
      <c r="O1239" s="6" t="str">
        <f t="array" ref="O1239">INDEX('raw data'!A:A,B1239+12,1)</f>
        <v>Available 02 Feb 2025</v>
      </c>
      <c r="P1239" s="17">
        <v>45690</v>
      </c>
      <c r="Q1239">
        <f>_xlfn.XLOOKUP(A1239, locations!A:A, locations!F:F, "NULL")</f>
        <v>37.975368799999998</v>
      </c>
      <c r="R1239">
        <f>_xlfn.XLOOKUP(A1239, locations!A:A, locations!G:G, "Not found")</f>
        <v>23.742497499999999</v>
      </c>
    </row>
    <row r="1240" spans="1:18" ht="13">
      <c r="A1240" s="11" t="s">
        <v>2790</v>
      </c>
      <c r="B1240" s="11">
        <f>MATCH(A1240,'raw data'!A:A,0)</f>
        <v>8538</v>
      </c>
      <c r="C1240" s="21">
        <f t="array" ref="C1240">INDEX('raw data'!A:A,B1240+8,1)</f>
        <v>1050</v>
      </c>
      <c r="D1240" s="7" t="str">
        <f t="array" ref="D1240">INDEX('raw data'!A:A,B1240+11,1)</f>
        <v>excl. utilities</v>
      </c>
      <c r="E1240" s="7" t="str">
        <f t="array" ref="E1240">INDEX('raw data'!A:A,B1240-2,1)</f>
        <v>Doganis VII,</v>
      </c>
      <c r="F1240" s="6" t="str">
        <f t="array" ref="F1240">INDEX('raw data'!A:A,B1240-1,1)</f>
        <v>Piraeus</v>
      </c>
      <c r="G1240" s="6" t="str">
        <f t="array" ref="G1240">INDEX('raw data'!A:A,B1240+6,1)</f>
        <v>76 m²</v>
      </c>
      <c r="H1240" s="25">
        <f ca="1">IFERROR(__xludf.DUMMYFUNCTION("split(G1248,"" "")"),76)</f>
        <v>76</v>
      </c>
      <c r="I1240" s="6" t="str">
        <f ca="1">IFERROR(__xludf.DUMMYFUNCTION("""COMPUTED_VALUE"""),"m²")</f>
        <v>m²</v>
      </c>
      <c r="J1240" s="6">
        <f t="array" ref="J1240">INDEX('raw data'!A:A,B1240+4,1)</f>
        <v>1</v>
      </c>
      <c r="K1240" s="25">
        <f t="array" ref="K1240">INDEX('raw data'!A:A,B1240+2,1)</f>
        <v>2</v>
      </c>
      <c r="L1240" s="6" t="str">
        <f t="array" ref="L1240">INDEX('raw data'!A:A,B1240-1,1)</f>
        <v>Piraeus</v>
      </c>
      <c r="M1240" s="9">
        <f t="shared" ca="1" si="0"/>
        <v>13.815789473684211</v>
      </c>
      <c r="N1240" s="6" t="str">
        <f t="shared" si="1"/>
        <v>Doganis VII, Piraeus, Athens</v>
      </c>
      <c r="O1240" s="6" t="str">
        <f t="array" ref="O1240">INDEX('raw data'!A:A,B1240+12,1)</f>
        <v>Available 02 Feb 2025</v>
      </c>
      <c r="P1240" s="17">
        <v>45690</v>
      </c>
      <c r="Q1240">
        <f>_xlfn.XLOOKUP(A1240, locations!A:A, locations!F:F, "NULL")</f>
        <v>37.9562095</v>
      </c>
      <c r="R1240">
        <f>_xlfn.XLOOKUP(A1240, locations!A:A, locations!G:G, "Not found")</f>
        <v>23.632515699999999</v>
      </c>
    </row>
    <row r="1241" spans="1:18" ht="13">
      <c r="A1241" s="11" t="s">
        <v>2793</v>
      </c>
      <c r="B1241" s="11">
        <f>MATCH(A1241,'raw data'!A:A,0)</f>
        <v>8505</v>
      </c>
      <c r="C1241" s="21">
        <f t="array" ref="C1241">INDEX('raw data'!A:A,B1241+8,1)</f>
        <v>1070</v>
      </c>
      <c r="D1241" s="7" t="str">
        <f t="array" ref="D1241">INDEX('raw data'!A:A,B1241+11,1)</f>
        <v>excl. utilities</v>
      </c>
      <c r="E1241" s="7" t="str">
        <f t="array" ref="E1241">INDEX('raw data'!A:A,B1241-2,1)</f>
        <v>Doganis Ι,</v>
      </c>
      <c r="F1241" s="6" t="str">
        <f t="array" ref="F1241">INDEX('raw data'!A:A,B1241-1,1)</f>
        <v>Piraeus</v>
      </c>
      <c r="G1241" s="6" t="str">
        <f t="array" ref="G1241">INDEX('raw data'!A:A,B1241+6,1)</f>
        <v>77 m²</v>
      </c>
      <c r="H1241" s="25">
        <f ca="1">IFERROR(__xludf.DUMMYFUNCTION("split(G1249,"" "")"),77)</f>
        <v>77</v>
      </c>
      <c r="I1241" s="6" t="str">
        <f ca="1">IFERROR(__xludf.DUMMYFUNCTION("""COMPUTED_VALUE"""),"m²")</f>
        <v>m²</v>
      </c>
      <c r="J1241" s="6">
        <f t="array" ref="J1241">INDEX('raw data'!A:A,B1241+4,1)</f>
        <v>1</v>
      </c>
      <c r="K1241" s="25">
        <f t="array" ref="K1241">INDEX('raw data'!A:A,B1241+2,1)</f>
        <v>2</v>
      </c>
      <c r="L1241" s="6" t="str">
        <f t="array" ref="L1241">INDEX('raw data'!A:A,B1241-1,1)</f>
        <v>Piraeus</v>
      </c>
      <c r="M1241" s="9">
        <f t="shared" ca="1" si="0"/>
        <v>13.896103896103897</v>
      </c>
      <c r="N1241" s="6" t="str">
        <f t="shared" si="1"/>
        <v>Doganis Ι, Piraeus, Athens</v>
      </c>
      <c r="O1241" s="6" t="str">
        <f t="array" ref="O1241">INDEX('raw data'!A:A,B1241+12,1)</f>
        <v>Available 02 Feb 2025</v>
      </c>
      <c r="P1241" s="17">
        <v>45690</v>
      </c>
      <c r="Q1241">
        <f>_xlfn.XLOOKUP(A1241, locations!A:A, locations!F:F, "NULL")</f>
        <v>37.9562095</v>
      </c>
      <c r="R1241">
        <f>_xlfn.XLOOKUP(A1241, locations!A:A, locations!G:G, "Not found")</f>
        <v>23.632515699999999</v>
      </c>
    </row>
    <row r="1242" spans="1:18" ht="13">
      <c r="A1242" s="11" t="s">
        <v>2796</v>
      </c>
      <c r="B1242" s="11">
        <f>MATCH(A1242,'raw data'!A:A,0)</f>
        <v>8571</v>
      </c>
      <c r="C1242" s="21">
        <f t="array" ref="C1242">INDEX('raw data'!A:A,B1242+8,1)</f>
        <v>1170</v>
      </c>
      <c r="D1242" s="7" t="str">
        <f t="array" ref="D1242">INDEX('raw data'!A:A,B1242+11,1)</f>
        <v>excl. utilities</v>
      </c>
      <c r="E1242" s="7" t="str">
        <f t="array" ref="E1242">INDEX('raw data'!A:A,B1242-2,1)</f>
        <v>Agias Varvaras I,</v>
      </c>
      <c r="F1242" s="6" t="str">
        <f t="array" ref="F1242">INDEX('raw data'!A:A,B1242-1,1)</f>
        <v>Chalandri</v>
      </c>
      <c r="G1242" s="6" t="str">
        <f t="array" ref="G1242">INDEX('raw data'!A:A,B1242+6,1)</f>
        <v>120 m²</v>
      </c>
      <c r="H1242" s="25">
        <f ca="1">IFERROR(__xludf.DUMMYFUNCTION("split(G1250,"" "")"),120)</f>
        <v>120</v>
      </c>
      <c r="I1242" s="6" t="str">
        <f ca="1">IFERROR(__xludf.DUMMYFUNCTION("""COMPUTED_VALUE"""),"m²")</f>
        <v>m²</v>
      </c>
      <c r="J1242" s="6">
        <f t="array" ref="J1242">INDEX('raw data'!A:A,B1242+4,1)</f>
        <v>1</v>
      </c>
      <c r="K1242" s="25">
        <f t="array" ref="K1242">INDEX('raw data'!A:A,B1242+2,1)</f>
        <v>2</v>
      </c>
      <c r="L1242" s="6" t="str">
        <f t="array" ref="L1242">INDEX('raw data'!A:A,B1242-1,1)</f>
        <v>Chalandri</v>
      </c>
      <c r="M1242" s="9">
        <f t="shared" ca="1" si="0"/>
        <v>9.75</v>
      </c>
      <c r="N1242" s="6" t="str">
        <f t="shared" si="1"/>
        <v>Agias Varvaras I, Chalandri, Athens</v>
      </c>
      <c r="O1242" s="6" t="str">
        <f t="array" ref="O1242">INDEX('raw data'!A:A,B1242+12,1)</f>
        <v>Available 02 Feb 2025</v>
      </c>
      <c r="P1242" s="17">
        <v>45690</v>
      </c>
      <c r="Q1242">
        <f>_xlfn.XLOOKUP(A1242, locations!A:A, locations!F:F, "NULL")</f>
        <v>38.013871399999999</v>
      </c>
      <c r="R1242">
        <f>_xlfn.XLOOKUP(A1242, locations!A:A, locations!G:G, "Not found")</f>
        <v>23.784820100000001</v>
      </c>
    </row>
    <row r="1243" spans="1:18" ht="13">
      <c r="A1243" s="11" t="s">
        <v>2799</v>
      </c>
      <c r="B1243" s="11">
        <f>MATCH(A1243,'raw data'!A:A,0)</f>
        <v>8588</v>
      </c>
      <c r="C1243" s="21">
        <f t="array" ref="C1243">INDEX('raw data'!A:A,B1243+8,1)</f>
        <v>1170</v>
      </c>
      <c r="D1243" s="7" t="str">
        <f t="array" ref="D1243">INDEX('raw data'!A:A,B1243+11,1)</f>
        <v>excl. utilities</v>
      </c>
      <c r="E1243" s="7" t="str">
        <f t="array" ref="E1243">INDEX('raw data'!A:A,B1243-2,1)</f>
        <v>Dimitriou Soutsou III,</v>
      </c>
      <c r="F1243" s="6" t="str">
        <f t="array" ref="F1243">INDEX('raw data'!A:A,B1243-1,1)</f>
        <v>Ampelokipoi</v>
      </c>
      <c r="G1243" s="6" t="str">
        <f t="array" ref="G1243">INDEX('raw data'!A:A,B1243+6,1)</f>
        <v>80 m²</v>
      </c>
      <c r="H1243" s="25">
        <f ca="1">IFERROR(__xludf.DUMMYFUNCTION("split(G1251,"" "")"),80)</f>
        <v>80</v>
      </c>
      <c r="I1243" s="6" t="str">
        <f ca="1">IFERROR(__xludf.DUMMYFUNCTION("""COMPUTED_VALUE"""),"m²")</f>
        <v>m²</v>
      </c>
      <c r="J1243" s="6">
        <f t="array" ref="J1243">INDEX('raw data'!A:A,B1243+4,1)</f>
        <v>1</v>
      </c>
      <c r="K1243" s="25">
        <f t="array" ref="K1243">INDEX('raw data'!A:A,B1243+2,1)</f>
        <v>2</v>
      </c>
      <c r="L1243" s="6" t="str">
        <f t="array" ref="L1243">INDEX('raw data'!A:A,B1243-1,1)</f>
        <v>Ampelokipoi</v>
      </c>
      <c r="M1243" s="9">
        <f t="shared" ca="1" si="0"/>
        <v>14.625</v>
      </c>
      <c r="N1243" s="6" t="str">
        <f t="shared" si="1"/>
        <v>Dimitriou Soutsou III, Ampelokipoi, Athens</v>
      </c>
      <c r="O1243" s="6" t="str">
        <f t="array" ref="O1243">INDEX('raw data'!A:A,B1243+12,1)</f>
        <v>Available 02 Feb 2025</v>
      </c>
      <c r="P1243" s="17">
        <v>45690</v>
      </c>
      <c r="Q1243">
        <f>_xlfn.XLOOKUP(A1243, locations!A:A, locations!F:F, "NULL")</f>
        <v>37.984651399999997</v>
      </c>
      <c r="R1243">
        <f>_xlfn.XLOOKUP(A1243, locations!A:A, locations!G:G, "Not found")</f>
        <v>23.756898899999999</v>
      </c>
    </row>
    <row r="1244" spans="1:18" ht="13">
      <c r="A1244" s="11" t="s">
        <v>2802</v>
      </c>
      <c r="B1244" s="11">
        <f>MATCH(A1244,'raw data'!A:A,0)</f>
        <v>8605</v>
      </c>
      <c r="C1244" s="21">
        <f t="array" ref="C1244">INDEX('raw data'!A:A,B1244+8,1)</f>
        <v>1190</v>
      </c>
      <c r="D1244" s="7" t="str">
        <f t="array" ref="D1244">INDEX('raw data'!A:A,B1244+11,1)</f>
        <v>excl. utilities</v>
      </c>
      <c r="E1244" s="7" t="str">
        <f t="array" ref="E1244">INDEX('raw data'!A:A,B1244-2,1)</f>
        <v>Louki Akrita II,</v>
      </c>
      <c r="F1244" s="6" t="str">
        <f t="array" ref="F1244">INDEX('raw data'!A:A,B1244-1,1)</f>
        <v>Marousi</v>
      </c>
      <c r="G1244" s="6" t="str">
        <f t="array" ref="G1244">INDEX('raw data'!A:A,B1244+6,1)</f>
        <v>90 m²</v>
      </c>
      <c r="H1244" s="25">
        <f ca="1">IFERROR(__xludf.DUMMYFUNCTION("split(G1252,"" "")"),90)</f>
        <v>90</v>
      </c>
      <c r="I1244" s="6" t="str">
        <f ca="1">IFERROR(__xludf.DUMMYFUNCTION("""COMPUTED_VALUE"""),"m²")</f>
        <v>m²</v>
      </c>
      <c r="J1244" s="6">
        <f t="array" ref="J1244">INDEX('raw data'!A:A,B1244+4,1)</f>
        <v>1</v>
      </c>
      <c r="K1244" s="25">
        <f t="array" ref="K1244">INDEX('raw data'!A:A,B1244+2,1)</f>
        <v>2</v>
      </c>
      <c r="L1244" s="6" t="str">
        <f t="array" ref="L1244">INDEX('raw data'!A:A,B1244-1,1)</f>
        <v>Marousi</v>
      </c>
      <c r="M1244" s="9">
        <f t="shared" ca="1" si="0"/>
        <v>13.222222222222221</v>
      </c>
      <c r="N1244" s="6" t="str">
        <f t="shared" si="1"/>
        <v>Louki Akrita II, Marousi, Athens</v>
      </c>
      <c r="O1244" s="6" t="str">
        <f t="array" ref="O1244">INDEX('raw data'!A:A,B1244+12,1)</f>
        <v>Available 02 Feb 2025</v>
      </c>
      <c r="P1244" s="17">
        <v>45690</v>
      </c>
      <c r="Q1244">
        <f>_xlfn.XLOOKUP(A1244, locations!A:A, locations!F:F, "NULL")</f>
        <v>38.054989499999998</v>
      </c>
      <c r="R1244">
        <f>_xlfn.XLOOKUP(A1244, locations!A:A, locations!G:G, "Not found")</f>
        <v>23.826784100000001</v>
      </c>
    </row>
    <row r="1245" spans="1:18" ht="13">
      <c r="A1245" s="11" t="s">
        <v>2805</v>
      </c>
      <c r="B1245" s="11">
        <f>MATCH(A1245,'raw data'!A:A,0)</f>
        <v>8622</v>
      </c>
      <c r="C1245" s="21">
        <f t="array" ref="C1245">INDEX('raw data'!A:A,B1245+8,1)</f>
        <v>1250</v>
      </c>
      <c r="D1245" s="7" t="str">
        <f t="array" ref="D1245">INDEX('raw data'!A:A,B1245+11,1)</f>
        <v>excl. utilities</v>
      </c>
      <c r="E1245" s="7" t="str">
        <f t="array" ref="E1245">INDEX('raw data'!A:A,B1245-2,1)</f>
        <v>Kifisias Avenue I,</v>
      </c>
      <c r="F1245" s="6" t="str">
        <f t="array" ref="F1245">INDEX('raw data'!A:A,B1245-1,1)</f>
        <v>Kifisia</v>
      </c>
      <c r="G1245" s="6" t="str">
        <f t="array" ref="G1245">INDEX('raw data'!A:A,B1245+6,1)</f>
        <v>90 m²</v>
      </c>
      <c r="H1245" s="25">
        <f ca="1">IFERROR(__xludf.DUMMYFUNCTION("split(G1253,"" "")"),90)</f>
        <v>90</v>
      </c>
      <c r="I1245" s="6" t="str">
        <f ca="1">IFERROR(__xludf.DUMMYFUNCTION("""COMPUTED_VALUE"""),"m²")</f>
        <v>m²</v>
      </c>
      <c r="J1245" s="6" t="str">
        <f t="array" ref="J1245">INDEX('raw data'!A:A,B1245+4,1)</f>
        <v>1, 1 WC</v>
      </c>
      <c r="K1245" s="25">
        <f t="array" ref="K1245">INDEX('raw data'!A:A,B1245+2,1)</f>
        <v>2</v>
      </c>
      <c r="L1245" s="6" t="str">
        <f t="array" ref="L1245">INDEX('raw data'!A:A,B1245-1,1)</f>
        <v>Kifisia</v>
      </c>
      <c r="M1245" s="9">
        <f t="shared" ca="1" si="0"/>
        <v>13.888888888888889</v>
      </c>
      <c r="N1245" s="6" t="str">
        <f t="shared" si="1"/>
        <v>Kifisias Avenue I, Kifisia, Athens</v>
      </c>
      <c r="O1245" s="6" t="str">
        <f t="array" ref="O1245">INDEX('raw data'!A:A,B1245+12,1)</f>
        <v>Available 02 Feb 2025</v>
      </c>
      <c r="P1245" s="17">
        <v>45690</v>
      </c>
      <c r="Q1245">
        <f>_xlfn.XLOOKUP(A1245, locations!A:A, locations!F:F, "NULL")</f>
        <v>38.074342299999998</v>
      </c>
      <c r="R1245">
        <f>_xlfn.XLOOKUP(A1245, locations!A:A, locations!G:G, "Not found")</f>
        <v>23.812394099999999</v>
      </c>
    </row>
    <row r="1246" spans="1:18" ht="13">
      <c r="A1246" s="11" t="s">
        <v>4212</v>
      </c>
      <c r="B1246" s="11">
        <f>MATCH(A1246,'raw data'!A:A,0)</f>
        <v>8656</v>
      </c>
      <c r="C1246" s="21">
        <f t="array" ref="C1246">INDEX('raw data'!A:A,B1246+8,1)</f>
        <v>1360</v>
      </c>
      <c r="D1246" s="7" t="str">
        <f t="array" ref="D1246">INDEX('raw data'!A:A,B1246+11,1)</f>
        <v>excl. utilities</v>
      </c>
      <c r="E1246" s="7" t="str">
        <f t="array" ref="E1246">INDEX('raw data'!A:A,B1246-2,1)</f>
        <v>Theodosiou I,</v>
      </c>
      <c r="F1246" s="6" t="str">
        <f t="array" ref="F1246">INDEX('raw data'!A:A,B1246-1,1)</f>
        <v>Chalandri</v>
      </c>
      <c r="G1246" s="6" t="str">
        <f t="array" ref="G1246">INDEX('raw data'!A:A,B1246+6,1)</f>
        <v>110 m²</v>
      </c>
      <c r="H1246" s="25">
        <f ca="1">IFERROR(__xludf.DUMMYFUNCTION("split(G1254,"" "")"),110)</f>
        <v>110</v>
      </c>
      <c r="I1246" s="6" t="str">
        <f ca="1">IFERROR(__xludf.DUMMYFUNCTION("""COMPUTED_VALUE"""),"m²")</f>
        <v>m²</v>
      </c>
      <c r="J1246" s="6" t="str">
        <f t="array" ref="J1246">INDEX('raw data'!A:A,B1246+4,1)</f>
        <v>1, 1 WC</v>
      </c>
      <c r="K1246" s="25">
        <f t="array" ref="K1246">INDEX('raw data'!A:A,B1246+2,1)</f>
        <v>3</v>
      </c>
      <c r="L1246" s="6" t="str">
        <f t="array" ref="L1246">INDEX('raw data'!A:A,B1246-1,1)</f>
        <v>Chalandri</v>
      </c>
      <c r="M1246" s="9">
        <f t="shared" ca="1" si="0"/>
        <v>12.363636363636363</v>
      </c>
      <c r="N1246" s="6" t="str">
        <f t="shared" si="1"/>
        <v>Theodosiou I, Chalandri, Athens</v>
      </c>
      <c r="O1246" s="6" t="str">
        <f t="array" ref="O1246">INDEX('raw data'!A:A,B1246+12,1)</f>
        <v>Available 02 Feb 2025</v>
      </c>
      <c r="P1246" s="17">
        <v>45690</v>
      </c>
      <c r="Q1246">
        <f>_xlfn.XLOOKUP(A1246, locations!A:A, locations!F:F, "NULL")</f>
        <v>38.021421400000001</v>
      </c>
      <c r="R1246">
        <f>_xlfn.XLOOKUP(A1246, locations!A:A, locations!G:G, "Not found")</f>
        <v>23.798767900000001</v>
      </c>
    </row>
    <row r="1247" spans="1:18" ht="13">
      <c r="A1247" s="11" t="s">
        <v>4215</v>
      </c>
      <c r="B1247" s="11">
        <f>MATCH(A1247,'raw data'!A:A,0)</f>
        <v>8639</v>
      </c>
      <c r="C1247" s="21">
        <f t="array" ref="C1247">INDEX('raw data'!A:A,B1247+8,1)</f>
        <v>1380</v>
      </c>
      <c r="D1247" s="7" t="str">
        <f t="array" ref="D1247">INDEX('raw data'!A:A,B1247+11,1)</f>
        <v>excl. utilities</v>
      </c>
      <c r="E1247" s="7" t="str">
        <f t="array" ref="E1247">INDEX('raw data'!A:A,B1247-2,1)</f>
        <v>Georgiou Kondyli II,</v>
      </c>
      <c r="F1247" s="6" t="str">
        <f t="array" ref="F1247">INDEX('raw data'!A:A,B1247-1,1)</f>
        <v>Alimos</v>
      </c>
      <c r="G1247" s="6" t="str">
        <f t="array" ref="G1247">INDEX('raw data'!A:A,B1247+6,1)</f>
        <v>105 m²</v>
      </c>
      <c r="H1247" s="25">
        <f ca="1">IFERROR(__xludf.DUMMYFUNCTION("split(G1255,"" "")"),105)</f>
        <v>105</v>
      </c>
      <c r="I1247" s="6" t="str">
        <f ca="1">IFERROR(__xludf.DUMMYFUNCTION("""COMPUTED_VALUE"""),"m²")</f>
        <v>m²</v>
      </c>
      <c r="J1247" s="6">
        <f t="array" ref="J1247">INDEX('raw data'!A:A,B1247+4,1)</f>
        <v>2</v>
      </c>
      <c r="K1247" s="25">
        <f t="array" ref="K1247">INDEX('raw data'!A:A,B1247+2,1)</f>
        <v>3</v>
      </c>
      <c r="L1247" s="6" t="str">
        <f t="array" ref="L1247">INDEX('raw data'!A:A,B1247-1,1)</f>
        <v>Alimos</v>
      </c>
      <c r="M1247" s="9">
        <f t="shared" ca="1" si="0"/>
        <v>13.142857142857142</v>
      </c>
      <c r="N1247" s="6" t="str">
        <f t="shared" si="1"/>
        <v>Georgiou Kondyli II, Alimos, Athens</v>
      </c>
      <c r="O1247" s="6" t="str">
        <f t="array" ref="O1247">INDEX('raw data'!A:A,B1247+12,1)</f>
        <v>Available 02 Feb 2025</v>
      </c>
      <c r="P1247" s="17">
        <v>45690</v>
      </c>
      <c r="Q1247">
        <f>_xlfn.XLOOKUP(A1247, locations!A:A, locations!F:F, "NULL")</f>
        <v>37.909860999999999</v>
      </c>
      <c r="R1247">
        <f>_xlfn.XLOOKUP(A1247, locations!A:A, locations!G:G, "Not found")</f>
        <v>23.718165299999999</v>
      </c>
    </row>
    <row r="1248" spans="1:18" ht="13">
      <c r="A1248" s="11" t="s">
        <v>4218</v>
      </c>
      <c r="B1248" s="11">
        <f>MATCH(A1248,'raw data'!A:A,0)</f>
        <v>8673</v>
      </c>
      <c r="C1248" s="21">
        <f t="array" ref="C1248">INDEX('raw data'!A:A,B1248+8,1)</f>
        <v>1440</v>
      </c>
      <c r="D1248" s="7" t="str">
        <f t="array" ref="D1248">INDEX('raw data'!A:A,B1248+11,1)</f>
        <v>excl. utilities</v>
      </c>
      <c r="E1248" s="7" t="str">
        <f t="array" ref="E1248">INDEX('raw data'!A:A,B1248-2,1)</f>
        <v>Antinoros,</v>
      </c>
      <c r="F1248" s="6" t="str">
        <f t="array" ref="F1248">INDEX('raw data'!A:A,B1248-1,1)</f>
        <v>Pangrati</v>
      </c>
      <c r="G1248" s="6" t="str">
        <f t="array" ref="G1248">INDEX('raw data'!A:A,B1248+6,1)</f>
        <v>130 m²</v>
      </c>
      <c r="H1248" s="25">
        <f ca="1">IFERROR(__xludf.DUMMYFUNCTION("split(G1256,"" "")"),130)</f>
        <v>130</v>
      </c>
      <c r="I1248" s="6" t="str">
        <f ca="1">IFERROR(__xludf.DUMMYFUNCTION("""COMPUTED_VALUE"""),"m²")</f>
        <v>m²</v>
      </c>
      <c r="J1248" s="6" t="str">
        <f t="array" ref="J1248">INDEX('raw data'!A:A,B1248+4,1)</f>
        <v>1, 1 WC</v>
      </c>
      <c r="K1248" s="25">
        <f t="array" ref="K1248">INDEX('raw data'!A:A,B1248+2,1)</f>
        <v>3</v>
      </c>
      <c r="L1248" s="6" t="str">
        <f t="array" ref="L1248">INDEX('raw data'!A:A,B1248-1,1)</f>
        <v>Pangrati</v>
      </c>
      <c r="M1248" s="9">
        <f t="shared" ca="1" si="0"/>
        <v>11.076923076923077</v>
      </c>
      <c r="N1248" s="6" t="str">
        <f t="shared" si="1"/>
        <v>Antinoros, Pangrati, Athens</v>
      </c>
      <c r="O1248" s="6" t="str">
        <f t="array" ref="O1248">INDEX('raw data'!A:A,B1248+12,1)</f>
        <v>Available 02 Feb 2025</v>
      </c>
      <c r="P1248" s="17">
        <v>45690</v>
      </c>
      <c r="Q1248">
        <f>_xlfn.XLOOKUP(A1248, locations!A:A, locations!F:F, "NULL")</f>
        <v>37.9736762</v>
      </c>
      <c r="R1248">
        <f>_xlfn.XLOOKUP(A1248, locations!A:A, locations!G:G, "Not found")</f>
        <v>23.748905499999999</v>
      </c>
    </row>
    <row r="1249" spans="1:18" ht="13">
      <c r="A1249" s="11" t="s">
        <v>4220</v>
      </c>
      <c r="B1249" s="11">
        <f>MATCH(A1249,'raw data'!A:A,0)</f>
        <v>8690</v>
      </c>
      <c r="C1249" s="21">
        <f t="array" ref="C1249">INDEX('raw data'!A:A,B1249+8,1)</f>
        <v>1460</v>
      </c>
      <c r="D1249" s="7" t="str">
        <f t="array" ref="D1249">INDEX('raw data'!A:A,B1249+11,1)</f>
        <v>excl. utilities</v>
      </c>
      <c r="E1249" s="7" t="str">
        <f t="array" ref="E1249">INDEX('raw data'!A:A,B1249-2,1)</f>
        <v>Astipaleas I,</v>
      </c>
      <c r="F1249" s="6" t="str">
        <f t="array" ref="F1249">INDEX('raw data'!A:A,B1249-1,1)</f>
        <v>Cholargos</v>
      </c>
      <c r="G1249" s="6" t="str">
        <f t="array" ref="G1249">INDEX('raw data'!A:A,B1249+6,1)</f>
        <v>135 m²</v>
      </c>
      <c r="H1249" s="25">
        <f ca="1">IFERROR(__xludf.DUMMYFUNCTION("split(G1257,"" "")"),135)</f>
        <v>135</v>
      </c>
      <c r="I1249" s="6" t="str">
        <f ca="1">IFERROR(__xludf.DUMMYFUNCTION("""COMPUTED_VALUE"""),"m²")</f>
        <v>m²</v>
      </c>
      <c r="J1249" s="6">
        <f t="array" ref="J1249">INDEX('raw data'!A:A,B1249+4,1)</f>
        <v>3</v>
      </c>
      <c r="K1249" s="25">
        <f t="array" ref="K1249">INDEX('raw data'!A:A,B1249+2,1)</f>
        <v>3</v>
      </c>
      <c r="L1249" s="6" t="str">
        <f t="array" ref="L1249">INDEX('raw data'!A:A,B1249-1,1)</f>
        <v>Cholargos</v>
      </c>
      <c r="M1249" s="9">
        <f t="shared" ca="1" si="0"/>
        <v>10.814814814814815</v>
      </c>
      <c r="N1249" s="6" t="str">
        <f t="shared" si="1"/>
        <v>Astipaleas I, Cholargos, Athens</v>
      </c>
      <c r="O1249" s="6" t="str">
        <f t="array" ref="O1249">INDEX('raw data'!A:A,B1249+12,1)</f>
        <v>Available 02 Feb 2025</v>
      </c>
      <c r="P1249" s="17">
        <v>45690</v>
      </c>
      <c r="Q1249">
        <f>_xlfn.XLOOKUP(A1249, locations!A:A, locations!F:F, "NULL")</f>
        <v>37.996377699999996</v>
      </c>
      <c r="R1249">
        <f>_xlfn.XLOOKUP(A1249, locations!A:A, locations!G:G, "Not found")</f>
        <v>23.809374999999999</v>
      </c>
    </row>
    <row r="1250" spans="1:18" ht="13">
      <c r="A1250" s="11" t="s">
        <v>2808</v>
      </c>
      <c r="B1250" s="11">
        <f>MATCH(A1250,'raw data'!A:A,0)</f>
        <v>8741</v>
      </c>
      <c r="C1250" s="21">
        <f t="array" ref="C1250">INDEX('raw data'!A:A,B1250+8,1)</f>
        <v>1580</v>
      </c>
      <c r="D1250" s="7" t="str">
        <f t="array" ref="D1250">INDEX('raw data'!A:A,B1250+11,1)</f>
        <v>excl. utilities</v>
      </c>
      <c r="E1250" s="7" t="str">
        <f t="array" ref="E1250">INDEX('raw data'!A:A,B1250-2,1)</f>
        <v>Koritsas,</v>
      </c>
      <c r="F1250" s="6" t="str">
        <f t="array" ref="F1250">INDEX('raw data'!A:A,B1250-1,1)</f>
        <v>Kifisia</v>
      </c>
      <c r="G1250" s="6" t="str">
        <f t="array" ref="G1250">INDEX('raw data'!A:A,B1250+6,1)</f>
        <v>95 m²</v>
      </c>
      <c r="H1250" s="25">
        <f ca="1">IFERROR(__xludf.DUMMYFUNCTION("split(G1258,"" "")"),95)</f>
        <v>95</v>
      </c>
      <c r="I1250" s="6" t="str">
        <f ca="1">IFERROR(__xludf.DUMMYFUNCTION("""COMPUTED_VALUE"""),"m²")</f>
        <v>m²</v>
      </c>
      <c r="J1250" s="6">
        <f t="array" ref="J1250">INDEX('raw data'!A:A,B1250+4,1)</f>
        <v>2</v>
      </c>
      <c r="K1250" s="25">
        <f t="array" ref="K1250">INDEX('raw data'!A:A,B1250+2,1)</f>
        <v>2</v>
      </c>
      <c r="L1250" s="6" t="str">
        <f t="array" ref="L1250">INDEX('raw data'!A:A,B1250-1,1)</f>
        <v>Kifisia</v>
      </c>
      <c r="M1250" s="9">
        <f t="shared" ca="1" si="0"/>
        <v>16.631578947368421</v>
      </c>
      <c r="N1250" s="6" t="str">
        <f t="shared" si="1"/>
        <v>Koritsas, Kifisia, Athens</v>
      </c>
      <c r="O1250" s="6" t="str">
        <f t="array" ref="O1250">INDEX('raw data'!A:A,B1250+12,1)</f>
        <v>Available 02 Feb 2025</v>
      </c>
      <c r="P1250" s="17">
        <v>45690</v>
      </c>
      <c r="Q1250">
        <f>_xlfn.XLOOKUP(A1250, locations!A:A, locations!F:F, "NULL")</f>
        <v>38.069202599999997</v>
      </c>
      <c r="R1250">
        <f>_xlfn.XLOOKUP(A1250, locations!A:A, locations!G:G, "Not found")</f>
        <v>23.806319599999998</v>
      </c>
    </row>
    <row r="1251" spans="1:18" ht="13">
      <c r="A1251" s="11" t="s">
        <v>2811</v>
      </c>
      <c r="B1251" s="11">
        <f>MATCH(A1251,'raw data'!A:A,0)</f>
        <v>8707</v>
      </c>
      <c r="C1251" s="21">
        <f t="array" ref="C1251">INDEX('raw data'!A:A,B1251+8,1)</f>
        <v>1600</v>
      </c>
      <c r="D1251" s="7" t="str">
        <f t="array" ref="D1251">INDEX('raw data'!A:A,B1251+11,1)</f>
        <v>excl. utilities</v>
      </c>
      <c r="E1251" s="7" t="str">
        <f t="array" ref="E1251">INDEX('raw data'!A:A,B1251-2,1)</f>
        <v>Patmou I,</v>
      </c>
      <c r="F1251" s="6" t="str">
        <f t="array" ref="F1251">INDEX('raw data'!A:A,B1251-1,1)</f>
        <v>Marousi</v>
      </c>
      <c r="G1251" s="6" t="str">
        <f t="array" ref="G1251">INDEX('raw data'!A:A,B1251+6,1)</f>
        <v>110 m²</v>
      </c>
      <c r="H1251" s="25">
        <f ca="1">IFERROR(__xludf.DUMMYFUNCTION("split(G1259,"" "")"),110)</f>
        <v>110</v>
      </c>
      <c r="I1251" s="6" t="str">
        <f ca="1">IFERROR(__xludf.DUMMYFUNCTION("""COMPUTED_VALUE"""),"m²")</f>
        <v>m²</v>
      </c>
      <c r="J1251" s="6">
        <f t="array" ref="J1251">INDEX('raw data'!A:A,B1251+4,1)</f>
        <v>2</v>
      </c>
      <c r="K1251" s="25">
        <f t="array" ref="K1251">INDEX('raw data'!A:A,B1251+2,1)</f>
        <v>2</v>
      </c>
      <c r="L1251" s="6" t="str">
        <f t="array" ref="L1251">INDEX('raw data'!A:A,B1251-1,1)</f>
        <v>Marousi</v>
      </c>
      <c r="M1251" s="9">
        <f t="shared" ca="1" si="0"/>
        <v>14.545454545454545</v>
      </c>
      <c r="N1251" s="6" t="str">
        <f t="shared" si="1"/>
        <v>Patmou I, Marousi, Athens</v>
      </c>
      <c r="O1251" s="6" t="str">
        <f t="array" ref="O1251">INDEX('raw data'!A:A,B1251+12,1)</f>
        <v>Available 02 Feb 2025</v>
      </c>
      <c r="P1251" s="17">
        <v>45690</v>
      </c>
      <c r="Q1251">
        <f>_xlfn.XLOOKUP(A1251, locations!A:A, locations!F:F, "NULL")</f>
        <v>38.031774200000001</v>
      </c>
      <c r="R1251">
        <f>_xlfn.XLOOKUP(A1251, locations!A:A, locations!G:G, "Not found")</f>
        <v>23.788635500000002</v>
      </c>
    </row>
    <row r="1252" spans="1:18" ht="13">
      <c r="A1252" s="11" t="s">
        <v>4223</v>
      </c>
      <c r="B1252" s="11">
        <f>MATCH(A1252,'raw data'!A:A,0)</f>
        <v>8724</v>
      </c>
      <c r="C1252" s="21">
        <f t="array" ref="C1252">INDEX('raw data'!A:A,B1252+8,1)</f>
        <v>1600</v>
      </c>
      <c r="D1252" s="7" t="str">
        <f t="array" ref="D1252">INDEX('raw data'!A:A,B1252+11,1)</f>
        <v>excl. utilities</v>
      </c>
      <c r="E1252" s="7" t="str">
        <f t="array" ref="E1252">INDEX('raw data'!A:A,B1252-2,1)</f>
        <v>Markou Mpotsari IV,</v>
      </c>
      <c r="F1252" s="6" t="str">
        <f t="array" ref="F1252">INDEX('raw data'!A:A,B1252-1,1)</f>
        <v>Marousi</v>
      </c>
      <c r="G1252" s="6" t="str">
        <f t="array" ref="G1252">INDEX('raw data'!A:A,B1252+6,1)</f>
        <v>130 m²</v>
      </c>
      <c r="H1252" s="25">
        <f ca="1">IFERROR(__xludf.DUMMYFUNCTION("split(G1260,"" "")"),130)</f>
        <v>130</v>
      </c>
      <c r="I1252" s="6" t="str">
        <f ca="1">IFERROR(__xludf.DUMMYFUNCTION("""COMPUTED_VALUE"""),"m²")</f>
        <v>m²</v>
      </c>
      <c r="J1252" s="6">
        <f t="array" ref="J1252">INDEX('raw data'!A:A,B1252+4,1)</f>
        <v>2</v>
      </c>
      <c r="K1252" s="25">
        <f t="array" ref="K1252">INDEX('raw data'!A:A,B1252+2,1)</f>
        <v>3</v>
      </c>
      <c r="L1252" s="6" t="str">
        <f t="array" ref="L1252">INDEX('raw data'!A:A,B1252-1,1)</f>
        <v>Marousi</v>
      </c>
      <c r="M1252" s="9">
        <f t="shared" ca="1" si="0"/>
        <v>12.307692307692308</v>
      </c>
      <c r="N1252" s="6" t="str">
        <f t="shared" si="1"/>
        <v>Markou Mpotsari IV, Marousi, Athens</v>
      </c>
      <c r="O1252" s="6" t="str">
        <f t="array" ref="O1252">INDEX('raw data'!A:A,B1252+12,1)</f>
        <v>Available 02 Feb 2025</v>
      </c>
      <c r="P1252" s="17">
        <v>45690</v>
      </c>
      <c r="Q1252">
        <f>_xlfn.XLOOKUP(A1252, locations!A:A, locations!F:F, "NULL")</f>
        <v>37.964545100000002</v>
      </c>
      <c r="R1252">
        <f>_xlfn.XLOOKUP(A1252, locations!A:A, locations!G:G, "Not found")</f>
        <v>23.725929699999998</v>
      </c>
    </row>
    <row r="1253" spans="1:18" ht="13">
      <c r="A1253" s="11" t="s">
        <v>2814</v>
      </c>
      <c r="B1253" s="11">
        <f>MATCH(A1253,'raw data'!A:A,0)</f>
        <v>8791</v>
      </c>
      <c r="C1253" s="21">
        <f t="array" ref="C1253">INDEX('raw data'!A:A,B1253+8,1)</f>
        <v>1780</v>
      </c>
      <c r="D1253" s="7" t="str">
        <f t="array" ref="D1253">INDEX('raw data'!A:A,B1253+11,1)</f>
        <v>excl. utilities</v>
      </c>
      <c r="E1253" s="7" t="str">
        <f t="array" ref="E1253">INDEX('raw data'!A:A,B1253-2,1)</f>
        <v>Amerikis II,</v>
      </c>
      <c r="F1253" s="6" t="str">
        <f t="array" ref="F1253">INDEX('raw data'!A:A,B1253-1,1)</f>
        <v>Kolonaki</v>
      </c>
      <c r="G1253" s="6" t="str">
        <f t="array" ref="G1253">INDEX('raw data'!A:A,B1253+6,1)</f>
        <v>85 m²</v>
      </c>
      <c r="H1253" s="25">
        <f ca="1">IFERROR(__xludf.DUMMYFUNCTION("split(G1261,"" "")"),85)</f>
        <v>85</v>
      </c>
      <c r="I1253" s="6" t="str">
        <f ca="1">IFERROR(__xludf.DUMMYFUNCTION("""COMPUTED_VALUE"""),"m²")</f>
        <v>m²</v>
      </c>
      <c r="J1253" s="6">
        <f t="array" ref="J1253">INDEX('raw data'!A:A,B1253+4,1)</f>
        <v>2</v>
      </c>
      <c r="K1253" s="25">
        <f t="array" ref="K1253">INDEX('raw data'!A:A,B1253+2,1)</f>
        <v>2</v>
      </c>
      <c r="L1253" s="6" t="str">
        <f t="array" ref="L1253">INDEX('raw data'!A:A,B1253-1,1)</f>
        <v>Kolonaki</v>
      </c>
      <c r="M1253" s="9">
        <f t="shared" ca="1" si="0"/>
        <v>20.941176470588236</v>
      </c>
      <c r="N1253" s="6" t="str">
        <f t="shared" si="1"/>
        <v>Amerikis II, Kolonaki, Athens</v>
      </c>
      <c r="O1253" s="6" t="str">
        <f t="array" ref="O1253">INDEX('raw data'!A:A,B1253+12,1)</f>
        <v>Available 02 Feb 2025</v>
      </c>
      <c r="P1253" s="17">
        <v>45690</v>
      </c>
      <c r="Q1253">
        <f>_xlfn.XLOOKUP(A1253, locations!A:A, locations!F:F, "NULL")</f>
        <v>37.978231899999997</v>
      </c>
      <c r="R1253">
        <f>_xlfn.XLOOKUP(A1253, locations!A:A, locations!G:G, "Not found")</f>
        <v>23.735150099999998</v>
      </c>
    </row>
    <row r="1254" spans="1:18" ht="13">
      <c r="A1254" s="11" t="s">
        <v>4226</v>
      </c>
      <c r="B1254" s="11">
        <f>MATCH(A1254,'raw data'!A:A,0)</f>
        <v>8774</v>
      </c>
      <c r="C1254" s="21">
        <f t="array" ref="C1254">INDEX('raw data'!A:A,B1254+8,1)</f>
        <v>1860</v>
      </c>
      <c r="D1254" s="7" t="str">
        <f t="array" ref="D1254">INDEX('raw data'!A:A,B1254+11,1)</f>
        <v>excl. utilities</v>
      </c>
      <c r="E1254" s="7" t="str">
        <f t="array" ref="E1254">INDEX('raw data'!A:A,B1254-2,1)</f>
        <v>Chaoulant I,</v>
      </c>
      <c r="F1254" s="6" t="str">
        <f t="array" ref="F1254">INDEX('raw data'!A:A,B1254-1,1)</f>
        <v>Psychiko</v>
      </c>
      <c r="G1254" s="6" t="str">
        <f t="array" ref="G1254">INDEX('raw data'!A:A,B1254+6,1)</f>
        <v>125 m²</v>
      </c>
      <c r="H1254" s="25">
        <f ca="1">IFERROR(__xludf.DUMMYFUNCTION("split(G1262,"" "")"),125)</f>
        <v>125</v>
      </c>
      <c r="I1254" s="6" t="str">
        <f ca="1">IFERROR(__xludf.DUMMYFUNCTION("""COMPUTED_VALUE"""),"m²")</f>
        <v>m²</v>
      </c>
      <c r="J1254" s="6" t="str">
        <f t="array" ref="J1254">INDEX('raw data'!A:A,B1254+4,1)</f>
        <v>1, 1 WC</v>
      </c>
      <c r="K1254" s="25">
        <f t="array" ref="K1254">INDEX('raw data'!A:A,B1254+2,1)</f>
        <v>3</v>
      </c>
      <c r="L1254" s="6" t="str">
        <f t="array" ref="L1254">INDEX('raw data'!A:A,B1254-1,1)</f>
        <v>Psychiko</v>
      </c>
      <c r="M1254" s="9">
        <f t="shared" ca="1" si="0"/>
        <v>14.88</v>
      </c>
      <c r="N1254" s="6" t="str">
        <f t="shared" si="1"/>
        <v>Chaoulant I, Psychiko, Athens</v>
      </c>
      <c r="O1254" s="6" t="str">
        <f t="array" ref="O1254">INDEX('raw data'!A:A,B1254+12,1)</f>
        <v>Available 02 Feb 2025</v>
      </c>
      <c r="P1254" s="17">
        <v>45690</v>
      </c>
      <c r="Q1254">
        <f>_xlfn.XLOOKUP(A1254, locations!A:A, locations!F:F, "NULL")</f>
        <v>38.0146807</v>
      </c>
      <c r="R1254">
        <f>_xlfn.XLOOKUP(A1254, locations!A:A, locations!G:G, "Not found")</f>
        <v>23.781905699999999</v>
      </c>
    </row>
    <row r="1255" spans="1:18" ht="13">
      <c r="A1255" s="11" t="s">
        <v>4229</v>
      </c>
      <c r="B1255" s="11">
        <f>MATCH(A1255,'raw data'!A:A,0)</f>
        <v>8824</v>
      </c>
      <c r="C1255" s="21">
        <f t="array" ref="C1255">INDEX('raw data'!A:A,B1255+8,1)</f>
        <v>2100</v>
      </c>
      <c r="D1255" s="7" t="str">
        <f t="array" ref="D1255">INDEX('raw data'!A:A,B1255+11,1)</f>
        <v>excl. utilities</v>
      </c>
      <c r="E1255" s="7" t="str">
        <f t="array" ref="E1255">INDEX('raw data'!A:A,B1255-2,1)</f>
        <v>Leof. Dimokratias IV,</v>
      </c>
      <c r="F1255" s="6" t="str">
        <f t="array" ref="F1255">INDEX('raw data'!A:A,B1255-1,1)</f>
        <v>Neo Psychiko</v>
      </c>
      <c r="G1255" s="6" t="str">
        <f t="array" ref="G1255">INDEX('raw data'!A:A,B1255+6,1)</f>
        <v>115 m²</v>
      </c>
      <c r="H1255" s="25">
        <f ca="1">IFERROR(__xludf.DUMMYFUNCTION("split(G1263,"" "")"),115)</f>
        <v>115</v>
      </c>
      <c r="I1255" s="6" t="str">
        <f ca="1">IFERROR(__xludf.DUMMYFUNCTION("""COMPUTED_VALUE"""),"m²")</f>
        <v>m²</v>
      </c>
      <c r="J1255" s="6">
        <f t="array" ref="J1255">INDEX('raw data'!A:A,B1255+4,1)</f>
        <v>2</v>
      </c>
      <c r="K1255" s="25">
        <f t="array" ref="K1255">INDEX('raw data'!A:A,B1255+2,1)</f>
        <v>3</v>
      </c>
      <c r="L1255" s="6" t="str">
        <f t="array" ref="L1255">INDEX('raw data'!A:A,B1255-1,1)</f>
        <v>Neo Psychiko</v>
      </c>
      <c r="M1255" s="9">
        <f t="shared" ca="1" si="0"/>
        <v>18.260869565217391</v>
      </c>
      <c r="N1255" s="6" t="str">
        <f t="shared" si="1"/>
        <v>Leof. Dimokratias IV, Neo Psychiko, Athens</v>
      </c>
      <c r="O1255" s="6" t="str">
        <f t="array" ref="O1255">INDEX('raw data'!A:A,B1255+12,1)</f>
        <v>Available 02 Feb 2025</v>
      </c>
      <c r="P1255" s="17">
        <v>45690</v>
      </c>
      <c r="Q1255">
        <f>_xlfn.XLOOKUP(A1255, locations!A:A, locations!F:F, "NULL")</f>
        <v>38.005327999999999</v>
      </c>
      <c r="R1255">
        <f>_xlfn.XLOOKUP(A1255, locations!A:A, locations!G:G, "Not found")</f>
        <v>23.778745099999998</v>
      </c>
    </row>
    <row r="1256" spans="1:18" ht="13">
      <c r="A1256" s="11" t="s">
        <v>4232</v>
      </c>
      <c r="B1256" s="11">
        <f>MATCH(A1256,'raw data'!A:A,0)</f>
        <v>8857</v>
      </c>
      <c r="C1256" s="21">
        <f t="array" ref="C1256">INDEX('raw data'!A:A,B1256+8,1)</f>
        <v>2130</v>
      </c>
      <c r="D1256" s="7" t="str">
        <f t="array" ref="D1256">INDEX('raw data'!A:A,B1256+11,1)</f>
        <v>excl. utilities</v>
      </c>
      <c r="E1256" s="7" t="str">
        <f t="array" ref="E1256">INDEX('raw data'!A:A,B1256-2,1)</f>
        <v>Agion Anargiron II,</v>
      </c>
      <c r="F1256" s="6" t="str">
        <f t="array" ref="F1256">INDEX('raw data'!A:A,B1256-1,1)</f>
        <v>Nea Erithrea</v>
      </c>
      <c r="G1256" s="6" t="str">
        <f t="array" ref="G1256">INDEX('raw data'!A:A,B1256+6,1)</f>
        <v>150 m²</v>
      </c>
      <c r="H1256" s="25">
        <f ca="1">IFERROR(__xludf.DUMMYFUNCTION("split(G1264,"" "")"),150)</f>
        <v>150</v>
      </c>
      <c r="I1256" s="6" t="str">
        <f ca="1">IFERROR(__xludf.DUMMYFUNCTION("""COMPUTED_VALUE"""),"m²")</f>
        <v>m²</v>
      </c>
      <c r="J1256" s="6" t="str">
        <f t="array" ref="J1256">INDEX('raw data'!A:A,B1256+4,1)</f>
        <v>2, 1 WC</v>
      </c>
      <c r="K1256" s="25">
        <f t="array" ref="K1256">INDEX('raw data'!A:A,B1256+2,1)</f>
        <v>3</v>
      </c>
      <c r="L1256" s="6" t="str">
        <f t="array" ref="L1256">INDEX('raw data'!A:A,B1256-1,1)</f>
        <v>Nea Erithrea</v>
      </c>
      <c r="M1256" s="9">
        <f t="shared" ca="1" si="0"/>
        <v>14.2</v>
      </c>
      <c r="N1256" s="6" t="str">
        <f t="shared" si="1"/>
        <v>Agion Anargiron II, Nea Erithrea, Athens</v>
      </c>
      <c r="O1256" s="6" t="str">
        <f t="array" ref="O1256">INDEX('raw data'!A:A,B1256+12,1)</f>
        <v>Available 02 Feb 2025</v>
      </c>
      <c r="P1256" s="17">
        <v>45690</v>
      </c>
      <c r="Q1256">
        <f>_xlfn.XLOOKUP(A1256, locations!A:A, locations!F:F, "NULL")</f>
        <v>38.092943599999998</v>
      </c>
      <c r="R1256">
        <f>_xlfn.XLOOKUP(A1256, locations!A:A, locations!G:G, "Not found")</f>
        <v>23.814169400000001</v>
      </c>
    </row>
    <row r="1257" spans="1:18" ht="13">
      <c r="A1257" s="11" t="s">
        <v>4235</v>
      </c>
      <c r="B1257" s="11">
        <f>MATCH(A1257,'raw data'!A:A,0)</f>
        <v>8874</v>
      </c>
      <c r="C1257" s="21">
        <f t="array" ref="C1257">INDEX('raw data'!A:A,B1257+8,1)</f>
        <v>2220</v>
      </c>
      <c r="D1257" s="7" t="str">
        <f t="array" ref="D1257">INDEX('raw data'!A:A,B1257+11,1)</f>
        <v>excl. utilities</v>
      </c>
      <c r="E1257" s="7" t="str">
        <f t="array" ref="E1257">INDEX('raw data'!A:A,B1257-2,1)</f>
        <v>Xenofontos V,</v>
      </c>
      <c r="F1257" s="6" t="str">
        <f t="array" ref="F1257">INDEX('raw data'!A:A,B1257-1,1)</f>
        <v>Stavros Niarchos Park Area</v>
      </c>
      <c r="G1257" s="6" t="str">
        <f t="array" ref="G1257">INDEX('raw data'!A:A,B1257+6,1)</f>
        <v>145 m²</v>
      </c>
      <c r="H1257" s="25">
        <f ca="1">IFERROR(__xludf.DUMMYFUNCTION("split(G1265,"" "")"),145)</f>
        <v>145</v>
      </c>
      <c r="I1257" s="6" t="str">
        <f ca="1">IFERROR(__xludf.DUMMYFUNCTION("""COMPUTED_VALUE"""),"m²")</f>
        <v>m²</v>
      </c>
      <c r="J1257" s="6" t="str">
        <f t="array" ref="J1257">INDEX('raw data'!A:A,B1257+4,1)</f>
        <v>2, 1 WC</v>
      </c>
      <c r="K1257" s="25">
        <f t="array" ref="K1257">INDEX('raw data'!A:A,B1257+2,1)</f>
        <v>3</v>
      </c>
      <c r="L1257" s="6" t="str">
        <f t="array" ref="L1257">INDEX('raw data'!A:A,B1257-1,1)</f>
        <v>Stavros Niarchos Park Area</v>
      </c>
      <c r="M1257" s="9">
        <f t="shared" ca="1" si="0"/>
        <v>15.310344827586206</v>
      </c>
      <c r="N1257" s="6" t="str">
        <f t="shared" si="1"/>
        <v>Xenofontos V, Stavros Niarchos Park Area, Athens</v>
      </c>
      <c r="O1257" s="6" t="str">
        <f t="array" ref="O1257">INDEX('raw data'!A:A,B1257+12,1)</f>
        <v>Available 02 Feb 2025</v>
      </c>
      <c r="P1257" s="17">
        <v>45690</v>
      </c>
      <c r="Q1257">
        <f>_xlfn.XLOOKUP(A1257, locations!A:A, locations!F:F, "NULL")</f>
        <v>37.983809600000001</v>
      </c>
      <c r="R1257">
        <f>_xlfn.XLOOKUP(A1257, locations!A:A, locations!G:G, "Not found")</f>
        <v>23.727538800000001</v>
      </c>
    </row>
    <row r="1258" spans="1:18" ht="13">
      <c r="A1258" s="11" t="s">
        <v>2817</v>
      </c>
      <c r="B1258" s="11">
        <f>MATCH(A1258,'raw data'!A:A,0)</f>
        <v>21826</v>
      </c>
      <c r="C1258" s="21">
        <f t="array" ref="C1258">INDEX('raw data'!A:A,B1258+8,1)</f>
        <v>1030</v>
      </c>
      <c r="D1258" s="7" t="str">
        <f t="array" ref="D1258">INDEX('raw data'!A:A,B1258+11,1)</f>
        <v>excl. utilities</v>
      </c>
      <c r="E1258" s="7" t="str">
        <f t="array" ref="E1258">INDEX('raw data'!A:A,B1258-2,1)</f>
        <v>Melission,</v>
      </c>
      <c r="F1258" s="6" t="str">
        <f t="array" ref="F1258">INDEX('raw data'!A:A,B1258-1,1)</f>
        <v>Marousi</v>
      </c>
      <c r="G1258" s="6" t="str">
        <f t="array" ref="G1258">INDEX('raw data'!A:A,B1258+6,1)</f>
        <v>60 m²</v>
      </c>
      <c r="H1258" s="25">
        <f ca="1">IFERROR(__xludf.DUMMYFUNCTION("split(G1266,"" "")"),60)</f>
        <v>60</v>
      </c>
      <c r="I1258" s="6" t="str">
        <f ca="1">IFERROR(__xludf.DUMMYFUNCTION("""COMPUTED_VALUE"""),"m²")</f>
        <v>m²</v>
      </c>
      <c r="J1258" s="6">
        <f t="array" ref="J1258">INDEX('raw data'!A:A,B1258+4,1)</f>
        <v>1</v>
      </c>
      <c r="K1258" s="25">
        <f t="array" ref="K1258">INDEX('raw data'!A:A,B1258+2,1)</f>
        <v>2</v>
      </c>
      <c r="L1258" s="6" t="str">
        <f t="array" ref="L1258">INDEX('raw data'!A:A,B1258-1,1)</f>
        <v>Marousi</v>
      </c>
      <c r="M1258" s="9">
        <f t="shared" ca="1" si="0"/>
        <v>17.166666666666668</v>
      </c>
      <c r="N1258" s="6" t="str">
        <f t="shared" si="1"/>
        <v>Melission, Marousi, Athens</v>
      </c>
      <c r="O1258" s="6" t="str">
        <f t="array" ref="O1258">INDEX('raw data'!A:A,B1258+12,1)</f>
        <v>Available 02 Dec 2025</v>
      </c>
      <c r="P1258" s="17">
        <v>45993</v>
      </c>
      <c r="Q1258">
        <f>_xlfn.XLOOKUP(A1258, locations!A:A, locations!F:F, "NULL")</f>
        <v>38.050685700000002</v>
      </c>
      <c r="R1258">
        <f>_xlfn.XLOOKUP(A1258, locations!A:A, locations!G:G, "Not found")</f>
        <v>23.819553299999999</v>
      </c>
    </row>
    <row r="1259" spans="1:18" ht="13">
      <c r="A1259" s="11" t="s">
        <v>4238</v>
      </c>
      <c r="B1259" s="11">
        <f>MATCH(A1259,'raw data'!A:A,0)</f>
        <v>21843</v>
      </c>
      <c r="C1259" s="21">
        <f t="array" ref="C1259">INDEX('raw data'!A:A,B1259+8,1)</f>
        <v>1670</v>
      </c>
      <c r="D1259" s="7" t="str">
        <f t="array" ref="D1259">INDEX('raw data'!A:A,B1259+11,1)</f>
        <v>excl. utilities</v>
      </c>
      <c r="E1259" s="7" t="str">
        <f t="array" ref="E1259">INDEX('raw data'!A:A,B1259-2,1)</f>
        <v>Athanasiou Diakou VII,</v>
      </c>
      <c r="F1259" s="6" t="str">
        <f t="array" ref="F1259">INDEX('raw data'!A:A,B1259-1,1)</f>
        <v>Chalandri</v>
      </c>
      <c r="G1259" s="6" t="str">
        <f t="array" ref="G1259">INDEX('raw data'!A:A,B1259+6,1)</f>
        <v>115 m²</v>
      </c>
      <c r="H1259" s="25">
        <f ca="1">IFERROR(__xludf.DUMMYFUNCTION("split(G1267,"" "")"),115)</f>
        <v>115</v>
      </c>
      <c r="I1259" s="6" t="str">
        <f ca="1">IFERROR(__xludf.DUMMYFUNCTION("""COMPUTED_VALUE"""),"m²")</f>
        <v>m²</v>
      </c>
      <c r="J1259" s="6" t="str">
        <f t="array" ref="J1259">INDEX('raw data'!A:A,B1259+4,1)</f>
        <v>1, 1 WC</v>
      </c>
      <c r="K1259" s="25">
        <f t="array" ref="K1259">INDEX('raw data'!A:A,B1259+2,1)</f>
        <v>3</v>
      </c>
      <c r="L1259" s="6" t="str">
        <f t="array" ref="L1259">INDEX('raw data'!A:A,B1259-1,1)</f>
        <v>Chalandri</v>
      </c>
      <c r="M1259" s="9">
        <f t="shared" ca="1" si="0"/>
        <v>14.521739130434783</v>
      </c>
      <c r="N1259" s="6" t="str">
        <f t="shared" si="1"/>
        <v>Athanasiou Diakou VII, Chalandri, Athens</v>
      </c>
      <c r="O1259" s="6" t="str">
        <f t="array" ref="O1259">INDEX('raw data'!A:A,B1259+12,1)</f>
        <v>Available 02 Dec 2025</v>
      </c>
      <c r="P1259" s="17">
        <v>45993</v>
      </c>
      <c r="Q1259">
        <f>_xlfn.XLOOKUP(A1259, locations!A:A, locations!F:F, "NULL")</f>
        <v>37.968092300000002</v>
      </c>
      <c r="R1259">
        <f>_xlfn.XLOOKUP(A1259, locations!A:A, locations!G:G, "Not found")</f>
        <v>23.731845100000001</v>
      </c>
    </row>
    <row r="1260" spans="1:18" ht="13">
      <c r="A1260" s="11" t="s">
        <v>4241</v>
      </c>
      <c r="B1260" s="11">
        <f>MATCH(A1260,'raw data'!A:A,0)</f>
        <v>21860</v>
      </c>
      <c r="C1260" s="21">
        <f t="array" ref="C1260">INDEX('raw data'!A:A,B1260+8,1)</f>
        <v>1840</v>
      </c>
      <c r="D1260" s="7" t="str">
        <f t="array" ref="D1260">INDEX('raw data'!A:A,B1260+11,1)</f>
        <v>excl. utilities</v>
      </c>
      <c r="E1260" s="7" t="str">
        <f t="array" ref="E1260">INDEX('raw data'!A:A,B1260-2,1)</f>
        <v>Irakleous II,</v>
      </c>
      <c r="F1260" s="6" t="str">
        <f t="array" ref="F1260">INDEX('raw data'!A:A,B1260-1,1)</f>
        <v>Kifisia</v>
      </c>
      <c r="G1260" s="6" t="str">
        <f t="array" ref="G1260">INDEX('raw data'!A:A,B1260+6,1)</f>
        <v>125 m²</v>
      </c>
      <c r="H1260" s="25">
        <f ca="1">IFERROR(__xludf.DUMMYFUNCTION("split(G1268,"" "")"),125)</f>
        <v>125</v>
      </c>
      <c r="I1260" s="6" t="str">
        <f ca="1">IFERROR(__xludf.DUMMYFUNCTION("""COMPUTED_VALUE"""),"m²")</f>
        <v>m²</v>
      </c>
      <c r="J1260" s="6" t="str">
        <f t="array" ref="J1260">INDEX('raw data'!A:A,B1260+4,1)</f>
        <v>1, 1 WC</v>
      </c>
      <c r="K1260" s="25">
        <f t="array" ref="K1260">INDEX('raw data'!A:A,B1260+2,1)</f>
        <v>3</v>
      </c>
      <c r="L1260" s="6" t="str">
        <f t="array" ref="L1260">INDEX('raw data'!A:A,B1260-1,1)</f>
        <v>Kifisia</v>
      </c>
      <c r="M1260" s="9">
        <f t="shared" ca="1" si="0"/>
        <v>14.72</v>
      </c>
      <c r="N1260" s="6" t="str">
        <f t="shared" si="1"/>
        <v>Irakleous II, Kifisia, Athens</v>
      </c>
      <c r="O1260" s="6" t="str">
        <f t="array" ref="O1260">INDEX('raw data'!A:A,B1260+12,1)</f>
        <v>Available 02 Dec 2025</v>
      </c>
      <c r="P1260" s="17">
        <v>45993</v>
      </c>
      <c r="Q1260">
        <f>_xlfn.XLOOKUP(A1260, locations!A:A, locations!F:F, "NULL")</f>
        <v>38.089406099999998</v>
      </c>
      <c r="R1260">
        <f>_xlfn.XLOOKUP(A1260, locations!A:A, locations!G:G, "Not found")</f>
        <v>23.804702599999999</v>
      </c>
    </row>
    <row r="1261" spans="1:18" ht="13">
      <c r="A1261" s="11" t="s">
        <v>4244</v>
      </c>
      <c r="B1261" s="11">
        <f>MATCH(A1261,'raw data'!A:A,0)</f>
        <v>21877</v>
      </c>
      <c r="C1261" s="21">
        <f t="array" ref="C1261">INDEX('raw data'!A:A,B1261+8,1)</f>
        <v>2540</v>
      </c>
      <c r="D1261" s="7" t="str">
        <f t="array" ref="D1261">INDEX('raw data'!A:A,B1261+11,1)</f>
        <v>excl. utilities</v>
      </c>
      <c r="E1261" s="7" t="str">
        <f t="array" ref="E1261">INDEX('raw data'!A:A,B1261-2,1)</f>
        <v>Agiou Dimitriou,</v>
      </c>
      <c r="F1261" s="6" t="str">
        <f t="array" ref="F1261">INDEX('raw data'!A:A,B1261-1,1)</f>
        <v>Psychiko</v>
      </c>
      <c r="G1261" s="6" t="str">
        <f t="array" ref="G1261">INDEX('raw data'!A:A,B1261+6,1)</f>
        <v>195 m²</v>
      </c>
      <c r="H1261" s="25">
        <f ca="1">IFERROR(__xludf.DUMMYFUNCTION("split(G1269,"" "")"),195)</f>
        <v>195</v>
      </c>
      <c r="I1261" s="6" t="str">
        <f ca="1">IFERROR(__xludf.DUMMYFUNCTION("""COMPUTED_VALUE"""),"m²")</f>
        <v>m²</v>
      </c>
      <c r="J1261" s="6" t="str">
        <f t="array" ref="J1261">INDEX('raw data'!A:A,B1261+4,1)</f>
        <v>3, 1 WC</v>
      </c>
      <c r="K1261" s="25">
        <f t="array" ref="K1261">INDEX('raw data'!A:A,B1261+2,1)</f>
        <v>3</v>
      </c>
      <c r="L1261" s="6" t="str">
        <f t="array" ref="L1261">INDEX('raw data'!A:A,B1261-1,1)</f>
        <v>Psychiko</v>
      </c>
      <c r="M1261" s="9">
        <f t="shared" ca="1" si="0"/>
        <v>13.025641025641026</v>
      </c>
      <c r="N1261" s="6" t="str">
        <f t="shared" si="1"/>
        <v>Agiou Dimitriou, Psychiko, Athens</v>
      </c>
      <c r="O1261" s="6" t="str">
        <f t="array" ref="O1261">INDEX('raw data'!A:A,B1261+12,1)</f>
        <v>Available 02 Dec 2025</v>
      </c>
      <c r="P1261" s="17">
        <v>45993</v>
      </c>
      <c r="Q1261">
        <f>_xlfn.XLOOKUP(A1261, locations!A:A, locations!F:F, "NULL")</f>
        <v>38.011348900000002</v>
      </c>
      <c r="R1261">
        <f>_xlfn.XLOOKUP(A1261, locations!A:A, locations!G:G, "Not found")</f>
        <v>23.776736400000001</v>
      </c>
    </row>
    <row r="1262" spans="1:18" ht="13">
      <c r="A1262" s="11" t="s">
        <v>4247</v>
      </c>
      <c r="B1262" s="11">
        <f>MATCH(A1262,'raw data'!A:A,0)</f>
        <v>3099</v>
      </c>
      <c r="C1262" s="21">
        <f t="array" ref="C1262">INDEX('raw data'!A:A,B1262+8,1)</f>
        <v>930</v>
      </c>
      <c r="D1262" s="7" t="str">
        <f t="array" ref="D1262">INDEX('raw data'!A:A,B1262+11,1)</f>
        <v>excl. utilities</v>
      </c>
      <c r="E1262" s="7" t="str">
        <f t="array" ref="E1262">INDEX('raw data'!A:A,B1262-2,1)</f>
        <v>Vernardaki I,</v>
      </c>
      <c r="F1262" s="6" t="str">
        <f t="array" ref="F1262">INDEX('raw data'!A:A,B1262-1,1)</f>
        <v>Marousi</v>
      </c>
      <c r="G1262" s="6" t="str">
        <f t="array" ref="G1262">INDEX('raw data'!A:A,B1262+6,1)</f>
        <v>105 m²</v>
      </c>
      <c r="H1262" s="25">
        <f ca="1">IFERROR(__xludf.DUMMYFUNCTION("split(G1270,"" "")"),105)</f>
        <v>105</v>
      </c>
      <c r="I1262" s="6" t="str">
        <f ca="1">IFERROR(__xludf.DUMMYFUNCTION("""COMPUTED_VALUE"""),"m²")</f>
        <v>m²</v>
      </c>
      <c r="J1262" s="6" t="str">
        <f t="array" ref="J1262">INDEX('raw data'!A:A,B1262+4,1)</f>
        <v>1, 1 WC</v>
      </c>
      <c r="K1262" s="25">
        <f t="array" ref="K1262">INDEX('raw data'!A:A,B1262+2,1)</f>
        <v>3</v>
      </c>
      <c r="L1262" s="6" t="str">
        <f t="array" ref="L1262">INDEX('raw data'!A:A,B1262-1,1)</f>
        <v>Marousi</v>
      </c>
      <c r="M1262" s="9">
        <f t="shared" ca="1" si="0"/>
        <v>8.8571428571428577</v>
      </c>
      <c r="N1262" s="6" t="str">
        <f t="shared" si="1"/>
        <v>Vernardaki I, Marousi, Athens</v>
      </c>
      <c r="O1262" s="6" t="str">
        <f t="array" ref="O1262">INDEX('raw data'!A:A,B1262+12,1)</f>
        <v>Available 02 Dec 2024</v>
      </c>
      <c r="P1262" s="17">
        <v>45628</v>
      </c>
      <c r="Q1262">
        <f>_xlfn.XLOOKUP(A1262, locations!A:A, locations!F:F, "NULL")</f>
        <v>38.057376300000001</v>
      </c>
      <c r="R1262">
        <f>_xlfn.XLOOKUP(A1262, locations!A:A, locations!G:G, "Not found")</f>
        <v>23.829512099999999</v>
      </c>
    </row>
    <row r="1263" spans="1:18" ht="13">
      <c r="A1263" s="11" t="s">
        <v>796</v>
      </c>
      <c r="B1263" s="11">
        <f>MATCH(A1263,'raw data'!A:A,0)</f>
        <v>18331</v>
      </c>
      <c r="C1263" s="21">
        <f t="array" ref="C1263">INDEX('raw data'!A:A,B1263+8,1)</f>
        <v>760</v>
      </c>
      <c r="D1263" s="7" t="str">
        <f t="array" ref="D1263">INDEX('raw data'!A:A,B1263+11,1)</f>
        <v>excl. utilities</v>
      </c>
      <c r="E1263" s="7" t="str">
        <f t="array" ref="E1263">INDEX('raw data'!A:A,B1263-2,1)</f>
        <v>Dimitriou Soutsou I,</v>
      </c>
      <c r="F1263" s="6" t="str">
        <f t="array" ref="F1263">INDEX('raw data'!A:A,B1263-1,1)</f>
        <v>Ampelokipoi</v>
      </c>
      <c r="G1263" s="6" t="str">
        <f t="array" ref="G1263">INDEX('raw data'!A:A,B1263+6,1)</f>
        <v>50 m²</v>
      </c>
      <c r="H1263" s="25">
        <f ca="1">IFERROR(__xludf.DUMMYFUNCTION("split(G1271,"" "")"),50)</f>
        <v>50</v>
      </c>
      <c r="I1263" s="6" t="str">
        <f ca="1">IFERROR(__xludf.DUMMYFUNCTION("""COMPUTED_VALUE"""),"m²")</f>
        <v>m²</v>
      </c>
      <c r="J1263" s="6">
        <f t="array" ref="J1263">INDEX('raw data'!A:A,B1263+4,1)</f>
        <v>1</v>
      </c>
      <c r="K1263" s="25">
        <f t="array" ref="K1263">INDEX('raw data'!A:A,B1263+2,1)</f>
        <v>1</v>
      </c>
      <c r="L1263" s="6" t="str">
        <f t="array" ref="L1263">INDEX('raw data'!A:A,B1263-1,1)</f>
        <v>Ampelokipoi</v>
      </c>
      <c r="M1263" s="9">
        <f t="shared" ca="1" si="0"/>
        <v>15.2</v>
      </c>
      <c r="N1263" s="6" t="str">
        <f t="shared" si="1"/>
        <v>Dimitriou Soutsou I, Ampelokipoi, Athens</v>
      </c>
      <c r="O1263" s="6" t="str">
        <f t="array" ref="O1263">INDEX('raw data'!A:A,B1263+12,1)</f>
        <v>Available 02 Aug 2025</v>
      </c>
      <c r="P1263" s="17">
        <v>45871</v>
      </c>
      <c r="Q1263">
        <f>_xlfn.XLOOKUP(A1263, locations!A:A, locations!F:F, "NULL")</f>
        <v>37.984651399999997</v>
      </c>
      <c r="R1263">
        <f>_xlfn.XLOOKUP(A1263, locations!A:A, locations!G:G, "Not found")</f>
        <v>23.756898899999999</v>
      </c>
    </row>
    <row r="1264" spans="1:18" ht="13">
      <c r="A1264" s="11" t="s">
        <v>2820</v>
      </c>
      <c r="B1264" s="11">
        <f>MATCH(A1264,'raw data'!A:A,0)</f>
        <v>18364</v>
      </c>
      <c r="C1264" s="21">
        <f t="array" ref="C1264">INDEX('raw data'!A:A,B1264+8,1)</f>
        <v>1020</v>
      </c>
      <c r="D1264" s="7" t="str">
        <f t="array" ref="D1264">INDEX('raw data'!A:A,B1264+11,1)</f>
        <v>excl. utilities</v>
      </c>
      <c r="E1264" s="7" t="str">
        <f t="array" ref="E1264">INDEX('raw data'!A:A,B1264-2,1)</f>
        <v>Fthiotidos IV,</v>
      </c>
      <c r="F1264" s="6" t="str">
        <f t="array" ref="F1264">INDEX('raw data'!A:A,B1264-1,1)</f>
        <v>Ampelokipoi</v>
      </c>
      <c r="G1264" s="6" t="str">
        <f t="array" ref="G1264">INDEX('raw data'!A:A,B1264+6,1)</f>
        <v>81 m²</v>
      </c>
      <c r="H1264" s="25">
        <f ca="1">IFERROR(__xludf.DUMMYFUNCTION("split(G1272,"" "")"),81)</f>
        <v>81</v>
      </c>
      <c r="I1264" s="6" t="str">
        <f ca="1">IFERROR(__xludf.DUMMYFUNCTION("""COMPUTED_VALUE"""),"m²")</f>
        <v>m²</v>
      </c>
      <c r="J1264" s="6">
        <f t="array" ref="J1264">INDEX('raw data'!A:A,B1264+4,1)</f>
        <v>2</v>
      </c>
      <c r="K1264" s="25">
        <f t="array" ref="K1264">INDEX('raw data'!A:A,B1264+2,1)</f>
        <v>2</v>
      </c>
      <c r="L1264" s="6" t="str">
        <f t="array" ref="L1264">INDEX('raw data'!A:A,B1264-1,1)</f>
        <v>Ampelokipoi</v>
      </c>
      <c r="M1264" s="9">
        <f t="shared" ca="1" si="0"/>
        <v>12.592592592592593</v>
      </c>
      <c r="N1264" s="6" t="str">
        <f t="shared" si="1"/>
        <v>Fthiotidos IV, Ampelokipoi, Athens</v>
      </c>
      <c r="O1264" s="6" t="str">
        <f t="array" ref="O1264">INDEX('raw data'!A:A,B1264+12,1)</f>
        <v>Available 02 Aug 2025</v>
      </c>
      <c r="P1264" s="17">
        <v>45871</v>
      </c>
      <c r="Q1264">
        <f>_xlfn.XLOOKUP(A1264, locations!A:A, locations!F:F, "NULL")</f>
        <v>37.990271900000003</v>
      </c>
      <c r="R1264">
        <f>_xlfn.XLOOKUP(A1264, locations!A:A, locations!G:G, "Not found")</f>
        <v>23.760103000000001</v>
      </c>
    </row>
    <row r="1265" spans="1:18" ht="13">
      <c r="A1265" s="11" t="s">
        <v>2823</v>
      </c>
      <c r="B1265" s="11">
        <f>MATCH(A1265,'raw data'!A:A,0)</f>
        <v>18381</v>
      </c>
      <c r="C1265" s="21">
        <f t="array" ref="C1265">INDEX('raw data'!A:A,B1265+8,1)</f>
        <v>1020</v>
      </c>
      <c r="D1265" s="7" t="str">
        <f t="array" ref="D1265">INDEX('raw data'!A:A,B1265+11,1)</f>
        <v>excl. utilities</v>
      </c>
      <c r="E1265" s="7" t="str">
        <f t="array" ref="E1265">INDEX('raw data'!A:A,B1265-2,1)</f>
        <v>Astidamantos,</v>
      </c>
      <c r="F1265" s="6" t="str">
        <f t="array" ref="F1265">INDEX('raw data'!A:A,B1265-1,1)</f>
        <v>Pangrati</v>
      </c>
      <c r="G1265" s="6" t="str">
        <f t="array" ref="G1265">INDEX('raw data'!A:A,B1265+6,1)</f>
        <v>70 m²</v>
      </c>
      <c r="H1265" s="25">
        <f ca="1">IFERROR(__xludf.DUMMYFUNCTION("split(G1273,"" "")"),70)</f>
        <v>70</v>
      </c>
      <c r="I1265" s="6" t="str">
        <f ca="1">IFERROR(__xludf.DUMMYFUNCTION("""COMPUTED_VALUE"""),"m²")</f>
        <v>m²</v>
      </c>
      <c r="J1265" s="6">
        <f t="array" ref="J1265">INDEX('raw data'!A:A,B1265+4,1)</f>
        <v>1</v>
      </c>
      <c r="K1265" s="25">
        <f t="array" ref="K1265">INDEX('raw data'!A:A,B1265+2,1)</f>
        <v>2</v>
      </c>
      <c r="L1265" s="6" t="str">
        <f t="array" ref="L1265">INDEX('raw data'!A:A,B1265-1,1)</f>
        <v>Pangrati</v>
      </c>
      <c r="M1265" s="9">
        <f t="shared" ca="1" si="0"/>
        <v>14.571428571428571</v>
      </c>
      <c r="N1265" s="6" t="str">
        <f t="shared" si="1"/>
        <v>Astidamantos, Pangrati, Athens</v>
      </c>
      <c r="O1265" s="6" t="str">
        <f t="array" ref="O1265">INDEX('raw data'!A:A,B1265+12,1)</f>
        <v>Available 02 Aug 2025</v>
      </c>
      <c r="P1265" s="17">
        <v>45871</v>
      </c>
      <c r="Q1265">
        <f>_xlfn.XLOOKUP(A1265, locations!A:A, locations!F:F, "NULL")</f>
        <v>37.970543200000002</v>
      </c>
      <c r="R1265">
        <f>_xlfn.XLOOKUP(A1265, locations!A:A, locations!G:G, "Not found")</f>
        <v>23.748950799999999</v>
      </c>
    </row>
    <row r="1266" spans="1:18" ht="13">
      <c r="A1266" s="11" t="s">
        <v>2826</v>
      </c>
      <c r="B1266" s="11">
        <f>MATCH(A1266,'raw data'!A:A,0)</f>
        <v>18398</v>
      </c>
      <c r="C1266" s="21">
        <f t="array" ref="C1266">INDEX('raw data'!A:A,B1266+8,1)</f>
        <v>1040</v>
      </c>
      <c r="D1266" s="7" t="str">
        <f t="array" ref="D1266">INDEX('raw data'!A:A,B1266+11,1)</f>
        <v>excl. utilities</v>
      </c>
      <c r="E1266" s="7" t="str">
        <f t="array" ref="E1266">INDEX('raw data'!A:A,B1266-2,1)</f>
        <v>Astidamantos II,</v>
      </c>
      <c r="F1266" s="6" t="str">
        <f t="array" ref="F1266">INDEX('raw data'!A:A,B1266-1,1)</f>
        <v>Pangrati</v>
      </c>
      <c r="G1266" s="6" t="str">
        <f t="array" ref="G1266">INDEX('raw data'!A:A,B1266+6,1)</f>
        <v>75 m²</v>
      </c>
      <c r="H1266" s="25">
        <f ca="1">IFERROR(__xludf.DUMMYFUNCTION("split(G1274,"" "")"),75)</f>
        <v>75</v>
      </c>
      <c r="I1266" s="6" t="str">
        <f ca="1">IFERROR(__xludf.DUMMYFUNCTION("""COMPUTED_VALUE"""),"m²")</f>
        <v>m²</v>
      </c>
      <c r="J1266" s="6">
        <f t="array" ref="J1266">INDEX('raw data'!A:A,B1266+4,1)</f>
        <v>1</v>
      </c>
      <c r="K1266" s="25">
        <f t="array" ref="K1266">INDEX('raw data'!A:A,B1266+2,1)</f>
        <v>2</v>
      </c>
      <c r="L1266" s="6" t="str">
        <f t="array" ref="L1266">INDEX('raw data'!A:A,B1266-1,1)</f>
        <v>Pangrati</v>
      </c>
      <c r="M1266" s="9">
        <f t="shared" ca="1" si="0"/>
        <v>13.866666666666667</v>
      </c>
      <c r="N1266" s="6" t="str">
        <f t="shared" si="1"/>
        <v>Astidamantos II, Pangrati, Athens</v>
      </c>
      <c r="O1266" s="6" t="str">
        <f t="array" ref="O1266">INDEX('raw data'!A:A,B1266+12,1)</f>
        <v>Available 02 Aug 2025</v>
      </c>
      <c r="P1266" s="17">
        <v>45871</v>
      </c>
      <c r="Q1266">
        <f>_xlfn.XLOOKUP(A1266, locations!A:A, locations!F:F, "NULL")</f>
        <v>37.970543200000002</v>
      </c>
      <c r="R1266">
        <f>_xlfn.XLOOKUP(A1266, locations!A:A, locations!G:G, "Not found")</f>
        <v>23.748950799999999</v>
      </c>
    </row>
    <row r="1267" spans="1:18" ht="13">
      <c r="A1267" s="11" t="s">
        <v>2829</v>
      </c>
      <c r="B1267" s="11">
        <f>MATCH(A1267,'raw data'!A:A,0)</f>
        <v>18415</v>
      </c>
      <c r="C1267" s="21">
        <f t="array" ref="C1267">INDEX('raw data'!A:A,B1267+8,1)</f>
        <v>1050</v>
      </c>
      <c r="D1267" s="7" t="str">
        <f t="array" ref="D1267">INDEX('raw data'!A:A,B1267+11,1)</f>
        <v>excl. utilities</v>
      </c>
      <c r="E1267" s="7" t="str">
        <f t="array" ref="E1267">INDEX('raw data'!A:A,B1267-2,1)</f>
        <v>Ippomedontos ΙΙ,</v>
      </c>
      <c r="F1267" s="6" t="str">
        <f t="array" ref="F1267">INDEX('raw data'!A:A,B1267-1,1)</f>
        <v>Pangrati</v>
      </c>
      <c r="G1267" s="6" t="str">
        <f t="array" ref="G1267">INDEX('raw data'!A:A,B1267+6,1)</f>
        <v>90 m²</v>
      </c>
      <c r="H1267" s="25">
        <f ca="1">IFERROR(__xludf.DUMMYFUNCTION("split(G1275,"" "")"),90)</f>
        <v>90</v>
      </c>
      <c r="I1267" s="6" t="str">
        <f ca="1">IFERROR(__xludf.DUMMYFUNCTION("""COMPUTED_VALUE"""),"m²")</f>
        <v>m²</v>
      </c>
      <c r="J1267" s="6">
        <f t="array" ref="J1267">INDEX('raw data'!A:A,B1267+4,1)</f>
        <v>1</v>
      </c>
      <c r="K1267" s="25">
        <f t="array" ref="K1267">INDEX('raw data'!A:A,B1267+2,1)</f>
        <v>2</v>
      </c>
      <c r="L1267" s="6" t="str">
        <f t="array" ref="L1267">INDEX('raw data'!A:A,B1267-1,1)</f>
        <v>Pangrati</v>
      </c>
      <c r="M1267" s="9">
        <f t="shared" ca="1" si="0"/>
        <v>11.666666666666666</v>
      </c>
      <c r="N1267" s="6" t="str">
        <f t="shared" si="1"/>
        <v>Ippomedontos ΙΙ, Pangrati, Athens</v>
      </c>
      <c r="O1267" s="6" t="str">
        <f t="array" ref="O1267">INDEX('raw data'!A:A,B1267+12,1)</f>
        <v>Available 02 Aug 2025</v>
      </c>
      <c r="P1267" s="17">
        <v>45871</v>
      </c>
      <c r="Q1267">
        <f>_xlfn.XLOOKUP(A1267, locations!A:A, locations!F:F, "NULL")</f>
        <v>37.970605599999999</v>
      </c>
      <c r="R1267">
        <f>_xlfn.XLOOKUP(A1267, locations!A:A, locations!G:G, "Not found")</f>
        <v>23.746490099999999</v>
      </c>
    </row>
    <row r="1268" spans="1:18" ht="13">
      <c r="A1268" s="11" t="s">
        <v>4250</v>
      </c>
      <c r="B1268" s="11">
        <f>MATCH(A1268,'raw data'!A:A,0)</f>
        <v>18449</v>
      </c>
      <c r="C1268" s="21">
        <f t="array" ref="C1268">INDEX('raw data'!A:A,B1268+8,1)</f>
        <v>1090</v>
      </c>
      <c r="D1268" s="7" t="str">
        <f t="array" ref="D1268">INDEX('raw data'!A:A,B1268+11,1)</f>
        <v>excl. utilities</v>
      </c>
      <c r="E1268" s="7" t="str">
        <f t="array" ref="E1268">INDEX('raw data'!A:A,B1268-2,1)</f>
        <v>Doukissis Plakentias II,</v>
      </c>
      <c r="F1268" s="6" t="str">
        <f t="array" ref="F1268">INDEX('raw data'!A:A,B1268-1,1)</f>
        <v>Ampelokipoi</v>
      </c>
      <c r="G1268" s="6" t="str">
        <f t="array" ref="G1268">INDEX('raw data'!A:A,B1268+6,1)</f>
        <v>95 m²</v>
      </c>
      <c r="H1268" s="25">
        <f ca="1">IFERROR(__xludf.DUMMYFUNCTION("split(G1276,"" "")"),95)</f>
        <v>95</v>
      </c>
      <c r="I1268" s="6" t="str">
        <f ca="1">IFERROR(__xludf.DUMMYFUNCTION("""COMPUTED_VALUE"""),"m²")</f>
        <v>m²</v>
      </c>
      <c r="J1268" s="6">
        <f t="array" ref="J1268">INDEX('raw data'!A:A,B1268+4,1)</f>
        <v>1</v>
      </c>
      <c r="K1268" s="25">
        <f t="array" ref="K1268">INDEX('raw data'!A:A,B1268+2,1)</f>
        <v>3</v>
      </c>
      <c r="L1268" s="6" t="str">
        <f t="array" ref="L1268">INDEX('raw data'!A:A,B1268-1,1)</f>
        <v>Ampelokipoi</v>
      </c>
      <c r="M1268" s="9">
        <f t="shared" ca="1" si="0"/>
        <v>11.473684210526315</v>
      </c>
      <c r="N1268" s="6" t="str">
        <f t="shared" si="1"/>
        <v>Doukissis Plakentias II, Ampelokipoi, Athens</v>
      </c>
      <c r="O1268" s="6" t="str">
        <f t="array" ref="O1268">INDEX('raw data'!A:A,B1268+12,1)</f>
        <v>Available 02 Aug 2025</v>
      </c>
      <c r="P1268" s="17">
        <v>45871</v>
      </c>
      <c r="Q1268">
        <f>_xlfn.XLOOKUP(A1268, locations!A:A, locations!F:F, "NULL")</f>
        <v>37.990782400000001</v>
      </c>
      <c r="R1268">
        <f>_xlfn.XLOOKUP(A1268, locations!A:A, locations!G:G, "Not found")</f>
        <v>23.763321900000001</v>
      </c>
    </row>
    <row r="1269" spans="1:18" ht="13">
      <c r="A1269" s="11" t="s">
        <v>2832</v>
      </c>
      <c r="B1269" s="11">
        <f>MATCH(A1269,'raw data'!A:A,0)</f>
        <v>18432</v>
      </c>
      <c r="C1269" s="21">
        <f t="array" ref="C1269">INDEX('raw data'!A:A,B1269+8,1)</f>
        <v>1110</v>
      </c>
      <c r="D1269" s="7" t="str">
        <f t="array" ref="D1269">INDEX('raw data'!A:A,B1269+11,1)</f>
        <v>excl. utilities</v>
      </c>
      <c r="E1269" s="7" t="str">
        <f t="array" ref="E1269">INDEX('raw data'!A:A,B1269-2,1)</f>
        <v>Dimitriou Gounari XVIII,</v>
      </c>
      <c r="F1269" s="6" t="str">
        <f t="array" ref="F1269">INDEX('raw data'!A:A,B1269-1,1)</f>
        <v>Agia Paraskevi</v>
      </c>
      <c r="G1269" s="6" t="str">
        <f t="array" ref="G1269">INDEX('raw data'!A:A,B1269+6,1)</f>
        <v>74 m²</v>
      </c>
      <c r="H1269" s="25">
        <f ca="1">IFERROR(__xludf.DUMMYFUNCTION("split(G1277,"" "")"),74)</f>
        <v>74</v>
      </c>
      <c r="I1269" s="6" t="str">
        <f ca="1">IFERROR(__xludf.DUMMYFUNCTION("""COMPUTED_VALUE"""),"m²")</f>
        <v>m²</v>
      </c>
      <c r="J1269" s="6">
        <f t="array" ref="J1269">INDEX('raw data'!A:A,B1269+4,1)</f>
        <v>1</v>
      </c>
      <c r="K1269" s="25">
        <f t="array" ref="K1269">INDEX('raw data'!A:A,B1269+2,1)</f>
        <v>2</v>
      </c>
      <c r="L1269" s="6" t="str">
        <f t="array" ref="L1269">INDEX('raw data'!A:A,B1269-1,1)</f>
        <v>Agia Paraskevi</v>
      </c>
      <c r="M1269" s="9">
        <f t="shared" ca="1" si="0"/>
        <v>15</v>
      </c>
      <c r="N1269" s="6" t="str">
        <f t="shared" si="1"/>
        <v>Dimitriou Gounari XVIII, Agia Paraskevi, Athens</v>
      </c>
      <c r="O1269" s="6" t="str">
        <f t="array" ref="O1269">INDEX('raw data'!A:A,B1269+12,1)</f>
        <v>Available 02 Aug 2025</v>
      </c>
      <c r="P1269" s="17">
        <v>45871</v>
      </c>
      <c r="Q1269">
        <f>_xlfn.XLOOKUP(A1269, locations!A:A, locations!F:F, "NULL")</f>
        <v>38.014966999999999</v>
      </c>
      <c r="R1269">
        <f>_xlfn.XLOOKUP(A1269, locations!A:A, locations!G:G, "Not found")</f>
        <v>23.822489300000001</v>
      </c>
    </row>
    <row r="1270" spans="1:18" ht="13">
      <c r="A1270" s="11" t="s">
        <v>2835</v>
      </c>
      <c r="B1270" s="11">
        <f>MATCH(A1270,'raw data'!A:A,0)</f>
        <v>18498</v>
      </c>
      <c r="C1270" s="21">
        <f t="array" ref="C1270">INDEX('raw data'!A:A,B1270+8,1)</f>
        <v>1350</v>
      </c>
      <c r="D1270" s="7" t="str">
        <f t="array" ref="D1270">INDEX('raw data'!A:A,B1270+11,1)</f>
        <v>excl. utilities</v>
      </c>
      <c r="E1270" s="7" t="str">
        <f t="array" ref="E1270">INDEX('raw data'!A:A,B1270-2,1)</f>
        <v>Marathonodromou I,</v>
      </c>
      <c r="F1270" s="6" t="str">
        <f t="array" ref="F1270">INDEX('raw data'!A:A,B1270-1,1)</f>
        <v>Psychiko</v>
      </c>
      <c r="G1270" s="6" t="str">
        <f t="array" ref="G1270">INDEX('raw data'!A:A,B1270+6,1)</f>
        <v>86 m²</v>
      </c>
      <c r="H1270" s="25">
        <f ca="1">IFERROR(__xludf.DUMMYFUNCTION("split(G1278,"" "")"),86)</f>
        <v>86</v>
      </c>
      <c r="I1270" s="6" t="str">
        <f ca="1">IFERROR(__xludf.DUMMYFUNCTION("""COMPUTED_VALUE"""),"m²")</f>
        <v>m²</v>
      </c>
      <c r="J1270" s="6">
        <f t="array" ref="J1270">INDEX('raw data'!A:A,B1270+4,1)</f>
        <v>1</v>
      </c>
      <c r="K1270" s="25">
        <f t="array" ref="K1270">INDEX('raw data'!A:A,B1270+2,1)</f>
        <v>2</v>
      </c>
      <c r="L1270" s="6" t="str">
        <f t="array" ref="L1270">INDEX('raw data'!A:A,B1270-1,1)</f>
        <v>Psychiko</v>
      </c>
      <c r="M1270" s="9">
        <f t="shared" ca="1" si="0"/>
        <v>15.697674418604651</v>
      </c>
      <c r="N1270" s="6" t="str">
        <f t="shared" si="1"/>
        <v>Marathonodromou I, Psychiko, Athens</v>
      </c>
      <c r="O1270" s="6" t="str">
        <f t="array" ref="O1270">INDEX('raw data'!A:A,B1270+12,1)</f>
        <v>Available 02 Aug 2025</v>
      </c>
      <c r="P1270" s="17">
        <v>45871</v>
      </c>
      <c r="Q1270">
        <f>_xlfn.XLOOKUP(A1270, locations!A:A, locations!F:F, "NULL")</f>
        <v>38.0026461</v>
      </c>
      <c r="R1270">
        <f>_xlfn.XLOOKUP(A1270, locations!A:A, locations!G:G, "Not found")</f>
        <v>23.773604500000001</v>
      </c>
    </row>
    <row r="1271" spans="1:18" ht="13">
      <c r="A1271" s="11" t="s">
        <v>2838</v>
      </c>
      <c r="B1271" s="11">
        <f>MATCH(A1271,'raw data'!A:A,0)</f>
        <v>18549</v>
      </c>
      <c r="C1271" s="21">
        <f t="array" ref="C1271">INDEX('raw data'!A:A,B1271+8,1)</f>
        <v>1390</v>
      </c>
      <c r="D1271" s="7" t="str">
        <f t="array" ref="D1271">INDEX('raw data'!A:A,B1271+11,1)</f>
        <v>excl. utilities</v>
      </c>
      <c r="E1271" s="7" t="str">
        <f t="array" ref="E1271">INDEX('raw data'!A:A,B1271-2,1)</f>
        <v>Menandrou III,</v>
      </c>
      <c r="F1271" s="6" t="str">
        <f t="array" ref="F1271">INDEX('raw data'!A:A,B1271-1,1)</f>
        <v>Kifisia</v>
      </c>
      <c r="G1271" s="6" t="str">
        <f t="array" ref="G1271">INDEX('raw data'!A:A,B1271+6,1)</f>
        <v>106 m²</v>
      </c>
      <c r="H1271" s="25">
        <f ca="1">IFERROR(__xludf.DUMMYFUNCTION("split(G1279,"" "")"),106)</f>
        <v>106</v>
      </c>
      <c r="I1271" s="6" t="str">
        <f ca="1">IFERROR(__xludf.DUMMYFUNCTION("""COMPUTED_VALUE"""),"m²")</f>
        <v>m²</v>
      </c>
      <c r="J1271" s="6" t="str">
        <f t="array" ref="J1271">INDEX('raw data'!A:A,B1271+4,1)</f>
        <v>1, 1 WC</v>
      </c>
      <c r="K1271" s="25">
        <f t="array" ref="K1271">INDEX('raw data'!A:A,B1271+2,1)</f>
        <v>2</v>
      </c>
      <c r="L1271" s="6" t="str">
        <f t="array" ref="L1271">INDEX('raw data'!A:A,B1271-1,1)</f>
        <v>Kifisia</v>
      </c>
      <c r="M1271" s="9">
        <f t="shared" ca="1" si="0"/>
        <v>13.113207547169811</v>
      </c>
      <c r="N1271" s="6" t="str">
        <f t="shared" si="1"/>
        <v>Menandrou III, Kifisia, Athens</v>
      </c>
      <c r="O1271" s="6" t="str">
        <f t="array" ref="O1271">INDEX('raw data'!A:A,B1271+12,1)</f>
        <v>Available 02 Aug 2025</v>
      </c>
      <c r="P1271" s="17">
        <v>45871</v>
      </c>
      <c r="Q1271">
        <f>_xlfn.XLOOKUP(A1271, locations!A:A, locations!F:F, "NULL")</f>
        <v>37.983586000000003</v>
      </c>
      <c r="R1271">
        <f>_xlfn.XLOOKUP(A1271, locations!A:A, locations!G:G, "Not found")</f>
        <v>23.725240800000002</v>
      </c>
    </row>
    <row r="1272" spans="1:18" ht="13">
      <c r="A1272" s="11" t="s">
        <v>2841</v>
      </c>
      <c r="B1272" s="11">
        <f>MATCH(A1272,'raw data'!A:A,0)</f>
        <v>18515</v>
      </c>
      <c r="C1272" s="21">
        <f t="array" ref="C1272">INDEX('raw data'!A:A,B1272+8,1)</f>
        <v>1400</v>
      </c>
      <c r="D1272" s="7" t="str">
        <f t="array" ref="D1272">INDEX('raw data'!A:A,B1272+11,1)</f>
        <v>excl. utilities</v>
      </c>
      <c r="E1272" s="7" t="str">
        <f t="array" ref="E1272">INDEX('raw data'!A:A,B1272-2,1)</f>
        <v>Megistis II,</v>
      </c>
      <c r="F1272" s="6" t="str">
        <f t="array" ref="F1272">INDEX('raw data'!A:A,B1272-1,1)</f>
        <v>Alimos</v>
      </c>
      <c r="G1272" s="6" t="str">
        <f t="array" ref="G1272">INDEX('raw data'!A:A,B1272+6,1)</f>
        <v>85 m²</v>
      </c>
      <c r="H1272" s="25">
        <f ca="1">IFERROR(__xludf.DUMMYFUNCTION("split(G1280,"" "")"),85)</f>
        <v>85</v>
      </c>
      <c r="I1272" s="6" t="str">
        <f ca="1">IFERROR(__xludf.DUMMYFUNCTION("""COMPUTED_VALUE"""),"m²")</f>
        <v>m²</v>
      </c>
      <c r="J1272" s="6">
        <f t="array" ref="J1272">INDEX('raw data'!A:A,B1272+4,1)</f>
        <v>1</v>
      </c>
      <c r="K1272" s="25">
        <f t="array" ref="K1272">INDEX('raw data'!A:A,B1272+2,1)</f>
        <v>2</v>
      </c>
      <c r="L1272" s="6" t="str">
        <f t="array" ref="L1272">INDEX('raw data'!A:A,B1272-1,1)</f>
        <v>Alimos</v>
      </c>
      <c r="M1272" s="9">
        <f t="shared" ca="1" si="0"/>
        <v>16.470588235294116</v>
      </c>
      <c r="N1272" s="6" t="str">
        <f t="shared" si="1"/>
        <v>Megistis II, Alimos, Athens</v>
      </c>
      <c r="O1272" s="6" t="str">
        <f t="array" ref="O1272">INDEX('raw data'!A:A,B1272+12,1)</f>
        <v>Available 02 Aug 2025</v>
      </c>
      <c r="P1272" s="17">
        <v>45871</v>
      </c>
      <c r="Q1272">
        <f>_xlfn.XLOOKUP(A1272, locations!A:A, locations!F:F, "NULL")</f>
        <v>37.913685200000003</v>
      </c>
      <c r="R1272">
        <f>_xlfn.XLOOKUP(A1272, locations!A:A, locations!G:G, "Not found")</f>
        <v>23.717784000000002</v>
      </c>
    </row>
    <row r="1273" spans="1:18" ht="13">
      <c r="A1273" s="11" t="s">
        <v>2844</v>
      </c>
      <c r="B1273" s="11">
        <f>MATCH(A1273,'raw data'!A:A,0)</f>
        <v>18583</v>
      </c>
      <c r="C1273" s="21">
        <f t="array" ref="C1273">INDEX('raw data'!A:A,B1273+8,1)</f>
        <v>1430</v>
      </c>
      <c r="D1273" s="7" t="str">
        <f t="array" ref="D1273">INDEX('raw data'!A:A,B1273+11,1)</f>
        <v>excl. utilities</v>
      </c>
      <c r="E1273" s="7" t="str">
        <f t="array" ref="E1273">INDEX('raw data'!A:A,B1273-2,1)</f>
        <v>Menandrou I,</v>
      </c>
      <c r="F1273" s="6" t="str">
        <f t="array" ref="F1273">INDEX('raw data'!A:A,B1273-1,1)</f>
        <v>Kifisia</v>
      </c>
      <c r="G1273" s="6" t="str">
        <f t="array" ref="G1273">INDEX('raw data'!A:A,B1273+6,1)</f>
        <v>105 m²</v>
      </c>
      <c r="H1273" s="25">
        <f ca="1">IFERROR(__xludf.DUMMYFUNCTION("split(G1281,"" "")"),105)</f>
        <v>105</v>
      </c>
      <c r="I1273" s="6" t="str">
        <f ca="1">IFERROR(__xludf.DUMMYFUNCTION("""COMPUTED_VALUE"""),"m²")</f>
        <v>m²</v>
      </c>
      <c r="J1273" s="6">
        <f t="array" ref="J1273">INDEX('raw data'!A:A,B1273+4,1)</f>
        <v>2</v>
      </c>
      <c r="K1273" s="25">
        <f t="array" ref="K1273">INDEX('raw data'!A:A,B1273+2,1)</f>
        <v>2</v>
      </c>
      <c r="L1273" s="6" t="str">
        <f t="array" ref="L1273">INDEX('raw data'!A:A,B1273-1,1)</f>
        <v>Kifisia</v>
      </c>
      <c r="M1273" s="9">
        <f t="shared" ca="1" si="0"/>
        <v>13.619047619047619</v>
      </c>
      <c r="N1273" s="6" t="str">
        <f t="shared" si="1"/>
        <v>Menandrou I, Kifisia, Athens</v>
      </c>
      <c r="O1273" s="6" t="str">
        <f t="array" ref="O1273">INDEX('raw data'!A:A,B1273+12,1)</f>
        <v>Available 02 Aug 2025</v>
      </c>
      <c r="P1273" s="17">
        <v>45871</v>
      </c>
      <c r="Q1273">
        <f>_xlfn.XLOOKUP(A1273, locations!A:A, locations!F:F, "NULL")</f>
        <v>37.983586000000003</v>
      </c>
      <c r="R1273">
        <f>_xlfn.XLOOKUP(A1273, locations!A:A, locations!G:G, "Not found")</f>
        <v>23.725240800000002</v>
      </c>
    </row>
    <row r="1274" spans="1:18" ht="13">
      <c r="A1274" s="11" t="s">
        <v>4253</v>
      </c>
      <c r="B1274" s="11">
        <f>MATCH(A1274,'raw data'!A:A,0)</f>
        <v>18532</v>
      </c>
      <c r="C1274" s="21">
        <f t="array" ref="C1274">INDEX('raw data'!A:A,B1274+8,1)</f>
        <v>1530</v>
      </c>
      <c r="D1274" s="7" t="str">
        <f t="array" ref="D1274">INDEX('raw data'!A:A,B1274+11,1)</f>
        <v>excl. utilities</v>
      </c>
      <c r="E1274" s="7" t="str">
        <f t="array" ref="E1274">INDEX('raw data'!A:A,B1274-2,1)</f>
        <v>Edessis,</v>
      </c>
      <c r="F1274" s="6" t="str">
        <f t="array" ref="F1274">INDEX('raw data'!A:A,B1274-1,1)</f>
        <v>Chalandri</v>
      </c>
      <c r="G1274" s="6" t="str">
        <f t="array" ref="G1274">INDEX('raw data'!A:A,B1274+6,1)</f>
        <v>125 m²</v>
      </c>
      <c r="H1274" s="25">
        <f ca="1">IFERROR(__xludf.DUMMYFUNCTION("split(G1282,"" "")"),125)</f>
        <v>125</v>
      </c>
      <c r="I1274" s="6" t="str">
        <f ca="1">IFERROR(__xludf.DUMMYFUNCTION("""COMPUTED_VALUE"""),"m²")</f>
        <v>m²</v>
      </c>
      <c r="J1274" s="6" t="str">
        <f t="array" ref="J1274">INDEX('raw data'!A:A,B1274+4,1)</f>
        <v>1, 1 WC</v>
      </c>
      <c r="K1274" s="25">
        <f t="array" ref="K1274">INDEX('raw data'!A:A,B1274+2,1)</f>
        <v>3</v>
      </c>
      <c r="L1274" s="6" t="str">
        <f t="array" ref="L1274">INDEX('raw data'!A:A,B1274-1,1)</f>
        <v>Chalandri</v>
      </c>
      <c r="M1274" s="9">
        <f t="shared" ca="1" si="0"/>
        <v>12.24</v>
      </c>
      <c r="N1274" s="6" t="str">
        <f t="shared" si="1"/>
        <v>Edessis, Chalandri, Athens</v>
      </c>
      <c r="O1274" s="6" t="str">
        <f t="array" ref="O1274">INDEX('raw data'!A:A,B1274+12,1)</f>
        <v>Available 02 Aug 2025</v>
      </c>
      <c r="P1274" s="17">
        <v>45871</v>
      </c>
      <c r="Q1274">
        <f>_xlfn.XLOOKUP(A1274, locations!A:A, locations!F:F, "NULL")</f>
        <v>38.021890800000001</v>
      </c>
      <c r="R1274">
        <f>_xlfn.XLOOKUP(A1274, locations!A:A, locations!G:G, "Not found")</f>
        <v>23.8139042</v>
      </c>
    </row>
    <row r="1275" spans="1:18" ht="13">
      <c r="A1275" s="11" t="s">
        <v>4256</v>
      </c>
      <c r="B1275" s="11">
        <f>MATCH(A1275,'raw data'!A:A,0)</f>
        <v>18566</v>
      </c>
      <c r="C1275" s="21">
        <f t="array" ref="C1275">INDEX('raw data'!A:A,B1275+8,1)</f>
        <v>1580</v>
      </c>
      <c r="D1275" s="7" t="str">
        <f t="array" ref="D1275">INDEX('raw data'!A:A,B1275+11,1)</f>
        <v>excl. utilities</v>
      </c>
      <c r="E1275" s="7" t="str">
        <f t="array" ref="E1275">INDEX('raw data'!A:A,B1275-2,1)</f>
        <v>Themistokleous I,</v>
      </c>
      <c r="F1275" s="6" t="str">
        <f t="array" ref="F1275">INDEX('raw data'!A:A,B1275-1,1)</f>
        <v>Agia Paraskevi</v>
      </c>
      <c r="G1275" s="6" t="str">
        <f t="array" ref="G1275">INDEX('raw data'!A:A,B1275+6,1)</f>
        <v>121 m²</v>
      </c>
      <c r="H1275" s="25">
        <f ca="1">IFERROR(__xludf.DUMMYFUNCTION("split(G1283,"" "")"),121)</f>
        <v>121</v>
      </c>
      <c r="I1275" s="6" t="str">
        <f ca="1">IFERROR(__xludf.DUMMYFUNCTION("""COMPUTED_VALUE"""),"m²")</f>
        <v>m²</v>
      </c>
      <c r="J1275" s="6" t="str">
        <f t="array" ref="J1275">INDEX('raw data'!A:A,B1275+4,1)</f>
        <v>1, 1 WC</v>
      </c>
      <c r="K1275" s="25">
        <f t="array" ref="K1275">INDEX('raw data'!A:A,B1275+2,1)</f>
        <v>3</v>
      </c>
      <c r="L1275" s="6" t="str">
        <f t="array" ref="L1275">INDEX('raw data'!A:A,B1275-1,1)</f>
        <v>Agia Paraskevi</v>
      </c>
      <c r="M1275" s="9">
        <f t="shared" ca="1" si="0"/>
        <v>13.057851239669422</v>
      </c>
      <c r="N1275" s="6" t="str">
        <f t="shared" si="1"/>
        <v>Themistokleous I, Agia Paraskevi, Athens</v>
      </c>
      <c r="O1275" s="6" t="str">
        <f t="array" ref="O1275">INDEX('raw data'!A:A,B1275+12,1)</f>
        <v>Available 02 Aug 2025</v>
      </c>
      <c r="P1275" s="17">
        <v>45871</v>
      </c>
      <c r="Q1275">
        <f>_xlfn.XLOOKUP(A1275, locations!A:A, locations!F:F, "NULL")</f>
        <v>38.009976100000003</v>
      </c>
      <c r="R1275">
        <f>_xlfn.XLOOKUP(A1275, locations!A:A, locations!G:G, "Not found")</f>
        <v>23.830656999999999</v>
      </c>
    </row>
    <row r="1276" spans="1:18" ht="13">
      <c r="A1276" s="11" t="s">
        <v>2847</v>
      </c>
      <c r="B1276" s="11">
        <f>MATCH(A1276,'raw data'!A:A,0)</f>
        <v>18600</v>
      </c>
      <c r="C1276" s="21">
        <f t="array" ref="C1276">INDEX('raw data'!A:A,B1276+8,1)</f>
        <v>1620</v>
      </c>
      <c r="D1276" s="7" t="str">
        <f t="array" ref="D1276">INDEX('raw data'!A:A,B1276+11,1)</f>
        <v>excl. utilities</v>
      </c>
      <c r="E1276" s="7" t="str">
        <f t="array" ref="E1276">INDEX('raw data'!A:A,B1276-2,1)</f>
        <v>Iridanou II,</v>
      </c>
      <c r="F1276" s="6" t="str">
        <f t="array" ref="F1276">INDEX('raw data'!A:A,B1276-1,1)</f>
        <v>Vasilissis Sofias Avenue</v>
      </c>
      <c r="G1276" s="6" t="str">
        <f t="array" ref="G1276">INDEX('raw data'!A:A,B1276+6,1)</f>
        <v>90 m²</v>
      </c>
      <c r="H1276" s="25">
        <f ca="1">IFERROR(__xludf.DUMMYFUNCTION("split(G1284,"" "")"),90)</f>
        <v>90</v>
      </c>
      <c r="I1276" s="6" t="str">
        <f ca="1">IFERROR(__xludf.DUMMYFUNCTION("""COMPUTED_VALUE"""),"m²")</f>
        <v>m²</v>
      </c>
      <c r="J1276" s="6">
        <f t="array" ref="J1276">INDEX('raw data'!A:A,B1276+4,1)</f>
        <v>2</v>
      </c>
      <c r="K1276" s="25">
        <f t="array" ref="K1276">INDEX('raw data'!A:A,B1276+2,1)</f>
        <v>2</v>
      </c>
      <c r="L1276" s="6" t="str">
        <f t="array" ref="L1276">INDEX('raw data'!A:A,B1276-1,1)</f>
        <v>Vasilissis Sofias Avenue</v>
      </c>
      <c r="M1276" s="9">
        <f t="shared" ca="1" si="0"/>
        <v>18</v>
      </c>
      <c r="N1276" s="6" t="str">
        <f t="shared" si="1"/>
        <v>Iridanou II, Vasilissis Sofias Avenue, Athens</v>
      </c>
      <c r="O1276" s="6" t="str">
        <f t="array" ref="O1276">INDEX('raw data'!A:A,B1276+12,1)</f>
        <v>Available 02 Aug 2025</v>
      </c>
      <c r="P1276" s="17">
        <v>45871</v>
      </c>
      <c r="Q1276">
        <f>_xlfn.XLOOKUP(A1276, locations!A:A, locations!F:F, "NULL")</f>
        <v>37.975368799999998</v>
      </c>
      <c r="R1276">
        <f>_xlfn.XLOOKUP(A1276, locations!A:A, locations!G:G, "Not found")</f>
        <v>23.742497499999999</v>
      </c>
    </row>
    <row r="1277" spans="1:18" ht="13">
      <c r="A1277" s="11" t="s">
        <v>4259</v>
      </c>
      <c r="B1277" s="11">
        <f>MATCH(A1277,'raw data'!A:A,0)</f>
        <v>18634</v>
      </c>
      <c r="C1277" s="21">
        <f t="array" ref="C1277">INDEX('raw data'!A:A,B1277+8,1)</f>
        <v>1740</v>
      </c>
      <c r="D1277" s="7" t="str">
        <f t="array" ref="D1277">INDEX('raw data'!A:A,B1277+11,1)</f>
        <v>excl. utilities</v>
      </c>
      <c r="E1277" s="7" t="str">
        <f t="array" ref="E1277">INDEX('raw data'!A:A,B1277-2,1)</f>
        <v>Athanasiou Diakou III,</v>
      </c>
      <c r="F1277" s="6" t="str">
        <f t="array" ref="F1277">INDEX('raw data'!A:A,B1277-1,1)</f>
        <v>Chalandri</v>
      </c>
      <c r="G1277" s="6" t="str">
        <f t="array" ref="G1277">INDEX('raw data'!A:A,B1277+6,1)</f>
        <v>110 m²</v>
      </c>
      <c r="H1277" s="25">
        <f ca="1">IFERROR(__xludf.DUMMYFUNCTION("split(G1285,"" "")"),110)</f>
        <v>110</v>
      </c>
      <c r="I1277" s="6" t="str">
        <f ca="1">IFERROR(__xludf.DUMMYFUNCTION("""COMPUTED_VALUE"""),"m²")</f>
        <v>m²</v>
      </c>
      <c r="J1277" s="6" t="str">
        <f t="array" ref="J1277">INDEX('raw data'!A:A,B1277+4,1)</f>
        <v>1, 1 WC</v>
      </c>
      <c r="K1277" s="25">
        <f t="array" ref="K1277">INDEX('raw data'!A:A,B1277+2,1)</f>
        <v>3</v>
      </c>
      <c r="L1277" s="6" t="str">
        <f t="array" ref="L1277">INDEX('raw data'!A:A,B1277-1,1)</f>
        <v>Chalandri</v>
      </c>
      <c r="M1277" s="9">
        <f t="shared" ca="1" si="0"/>
        <v>15.818181818181818</v>
      </c>
      <c r="N1277" s="6" t="str">
        <f t="shared" si="1"/>
        <v>Athanasiou Diakou III, Chalandri, Athens</v>
      </c>
      <c r="O1277" s="6" t="str">
        <f t="array" ref="O1277">INDEX('raw data'!A:A,B1277+12,1)</f>
        <v>Available 02 Aug 2025</v>
      </c>
      <c r="P1277" s="17">
        <v>45871</v>
      </c>
      <c r="Q1277">
        <f>_xlfn.XLOOKUP(A1277, locations!A:A, locations!F:F, "NULL")</f>
        <v>37.968092300000002</v>
      </c>
      <c r="R1277">
        <f>_xlfn.XLOOKUP(A1277, locations!A:A, locations!G:G, "Not found")</f>
        <v>23.731845100000001</v>
      </c>
    </row>
    <row r="1278" spans="1:18" ht="13">
      <c r="A1278" s="11" t="s">
        <v>2850</v>
      </c>
      <c r="B1278" s="11">
        <f>MATCH(A1278,'raw data'!A:A,0)</f>
        <v>18617</v>
      </c>
      <c r="C1278" s="21">
        <f t="array" ref="C1278">INDEX('raw data'!A:A,B1278+8,1)</f>
        <v>1760</v>
      </c>
      <c r="D1278" s="7" t="str">
        <f t="array" ref="D1278">INDEX('raw data'!A:A,B1278+11,1)</f>
        <v>excl. utilities</v>
      </c>
      <c r="E1278" s="7" t="str">
        <f t="array" ref="E1278">INDEX('raw data'!A:A,B1278-2,1)</f>
        <v>Marathonodromou IV,</v>
      </c>
      <c r="F1278" s="6" t="str">
        <f t="array" ref="F1278">INDEX('raw data'!A:A,B1278-1,1)</f>
        <v>Psychiko</v>
      </c>
      <c r="G1278" s="6" t="str">
        <f t="array" ref="G1278">INDEX('raw data'!A:A,B1278+6,1)</f>
        <v>82 m²</v>
      </c>
      <c r="H1278" s="25">
        <f ca="1">IFERROR(__xludf.DUMMYFUNCTION("split(G1286,"" "")"),82)</f>
        <v>82</v>
      </c>
      <c r="I1278" s="6" t="str">
        <f ca="1">IFERROR(__xludf.DUMMYFUNCTION("""COMPUTED_VALUE"""),"m²")</f>
        <v>m²</v>
      </c>
      <c r="J1278" s="6">
        <f t="array" ref="J1278">INDEX('raw data'!A:A,B1278+4,1)</f>
        <v>2</v>
      </c>
      <c r="K1278" s="25">
        <f t="array" ref="K1278">INDEX('raw data'!A:A,B1278+2,1)</f>
        <v>2</v>
      </c>
      <c r="L1278" s="6" t="str">
        <f t="array" ref="L1278">INDEX('raw data'!A:A,B1278-1,1)</f>
        <v>Psychiko</v>
      </c>
      <c r="M1278" s="9">
        <f t="shared" ca="1" si="0"/>
        <v>21.463414634146343</v>
      </c>
      <c r="N1278" s="6" t="str">
        <f t="shared" si="1"/>
        <v>Marathonodromou IV, Psychiko, Athens</v>
      </c>
      <c r="O1278" s="6" t="str">
        <f t="array" ref="O1278">INDEX('raw data'!A:A,B1278+12,1)</f>
        <v>Available 02 Aug 2025</v>
      </c>
      <c r="P1278" s="17">
        <v>45871</v>
      </c>
      <c r="Q1278">
        <f>_xlfn.XLOOKUP(A1278, locations!A:A, locations!F:F, "NULL")</f>
        <v>38.0026461</v>
      </c>
      <c r="R1278">
        <f>_xlfn.XLOOKUP(A1278, locations!A:A, locations!G:G, "Not found")</f>
        <v>23.773604500000001</v>
      </c>
    </row>
    <row r="1279" spans="1:18" ht="13">
      <c r="A1279" s="11" t="s">
        <v>4262</v>
      </c>
      <c r="B1279" s="11">
        <f>MATCH(A1279,'raw data'!A:A,0)</f>
        <v>18651</v>
      </c>
      <c r="C1279" s="21">
        <f t="array" ref="C1279">INDEX('raw data'!A:A,B1279+8,1)</f>
        <v>1790</v>
      </c>
      <c r="D1279" s="7" t="str">
        <f t="array" ref="D1279">INDEX('raw data'!A:A,B1279+11,1)</f>
        <v>excl. utilities</v>
      </c>
      <c r="E1279" s="7" t="str">
        <f t="array" ref="E1279">INDEX('raw data'!A:A,B1279-2,1)</f>
        <v>Marathonodromou III,</v>
      </c>
      <c r="F1279" s="6" t="str">
        <f t="array" ref="F1279">INDEX('raw data'!A:A,B1279-1,1)</f>
        <v>Psychiko</v>
      </c>
      <c r="G1279" s="6" t="str">
        <f t="array" ref="G1279">INDEX('raw data'!A:A,B1279+6,1)</f>
        <v>110 m²</v>
      </c>
      <c r="H1279" s="25">
        <f ca="1">IFERROR(__xludf.DUMMYFUNCTION("split(G1287,"" "")"),110)</f>
        <v>110</v>
      </c>
      <c r="I1279" s="6" t="str">
        <f ca="1">IFERROR(__xludf.DUMMYFUNCTION("""COMPUTED_VALUE"""),"m²")</f>
        <v>m²</v>
      </c>
      <c r="J1279" s="6" t="str">
        <f t="array" ref="J1279">INDEX('raw data'!A:A,B1279+4,1)</f>
        <v>2, 1 WC</v>
      </c>
      <c r="K1279" s="25">
        <f t="array" ref="K1279">INDEX('raw data'!A:A,B1279+2,1)</f>
        <v>3</v>
      </c>
      <c r="L1279" s="6" t="str">
        <f t="array" ref="L1279">INDEX('raw data'!A:A,B1279-1,1)</f>
        <v>Psychiko</v>
      </c>
      <c r="M1279" s="9">
        <f t="shared" ca="1" si="0"/>
        <v>16.272727272727273</v>
      </c>
      <c r="N1279" s="6" t="str">
        <f t="shared" si="1"/>
        <v>Marathonodromou III, Psychiko, Athens</v>
      </c>
      <c r="O1279" s="6" t="str">
        <f t="array" ref="O1279">INDEX('raw data'!A:A,B1279+12,1)</f>
        <v>Available 02 Aug 2025</v>
      </c>
      <c r="P1279" s="17">
        <v>45871</v>
      </c>
      <c r="Q1279">
        <f>_xlfn.XLOOKUP(A1279, locations!A:A, locations!F:F, "NULL")</f>
        <v>38.0026461</v>
      </c>
      <c r="R1279">
        <f>_xlfn.XLOOKUP(A1279, locations!A:A, locations!G:G, "Not found")</f>
        <v>23.773604500000001</v>
      </c>
    </row>
    <row r="1280" spans="1:18" ht="13">
      <c r="A1280" s="11" t="s">
        <v>4265</v>
      </c>
      <c r="B1280" s="11">
        <f>MATCH(A1280,'raw data'!A:A,0)</f>
        <v>18668</v>
      </c>
      <c r="C1280" s="21">
        <f t="array" ref="C1280">INDEX('raw data'!A:A,B1280+8,1)</f>
        <v>2040</v>
      </c>
      <c r="D1280" s="7" t="str">
        <f t="array" ref="D1280">INDEX('raw data'!A:A,B1280+11,1)</f>
        <v>excl. utilities</v>
      </c>
      <c r="E1280" s="7" t="str">
        <f t="array" ref="E1280">INDEX('raw data'!A:A,B1280-2,1)</f>
        <v>Amarisias Artemidos VI,</v>
      </c>
      <c r="F1280" s="6" t="str">
        <f t="array" ref="F1280">INDEX('raw data'!A:A,B1280-1,1)</f>
        <v>Marousi</v>
      </c>
      <c r="G1280" s="6" t="str">
        <f t="array" ref="G1280">INDEX('raw data'!A:A,B1280+6,1)</f>
        <v>160 m²</v>
      </c>
      <c r="H1280" s="25">
        <f ca="1">IFERROR(__xludf.DUMMYFUNCTION("split(G1288,"" "")"),160)</f>
        <v>160</v>
      </c>
      <c r="I1280" s="6" t="str">
        <f ca="1">IFERROR(__xludf.DUMMYFUNCTION("""COMPUTED_VALUE"""),"m²")</f>
        <v>m²</v>
      </c>
      <c r="J1280" s="6" t="str">
        <f t="array" ref="J1280">INDEX('raw data'!A:A,B1280+4,1)</f>
        <v>2, 1 WC</v>
      </c>
      <c r="K1280" s="25">
        <f t="array" ref="K1280">INDEX('raw data'!A:A,B1280+2,1)</f>
        <v>3</v>
      </c>
      <c r="L1280" s="6" t="str">
        <f t="array" ref="L1280">INDEX('raw data'!A:A,B1280-1,1)</f>
        <v>Marousi</v>
      </c>
      <c r="M1280" s="9">
        <f t="shared" ca="1" si="0"/>
        <v>12.75</v>
      </c>
      <c r="N1280" s="6" t="str">
        <f t="shared" si="1"/>
        <v>Amarisias Artemidos VI, Marousi, Athens</v>
      </c>
      <c r="O1280" s="6" t="str">
        <f t="array" ref="O1280">INDEX('raw data'!A:A,B1280+12,1)</f>
        <v>Available 02 Aug 2025</v>
      </c>
      <c r="P1280" s="17">
        <v>45871</v>
      </c>
      <c r="Q1280">
        <f>_xlfn.XLOOKUP(A1280, locations!A:A, locations!F:F, "NULL")</f>
        <v>38.039844700000003</v>
      </c>
      <c r="R1280">
        <f>_xlfn.XLOOKUP(A1280, locations!A:A, locations!G:G, "Not found")</f>
        <v>23.7940985</v>
      </c>
    </row>
    <row r="1281" spans="1:18" ht="13">
      <c r="A1281" s="11" t="s">
        <v>799</v>
      </c>
      <c r="B1281" s="11">
        <f>MATCH(A1281,'raw data'!A:A,0)</f>
        <v>12023</v>
      </c>
      <c r="C1281" s="21">
        <f t="array" ref="C1281">INDEX('raw data'!A:A,B1281+8,1)</f>
        <v>830</v>
      </c>
      <c r="D1281" s="7" t="str">
        <f t="array" ref="D1281">INDEX('raw data'!A:A,B1281+11,1)</f>
        <v>excl. utilities</v>
      </c>
      <c r="E1281" s="7" t="str">
        <f t="array" ref="E1281">INDEX('raw data'!A:A,B1281-2,1)</f>
        <v>Andrea Gkini,</v>
      </c>
      <c r="F1281" s="6" t="str">
        <f t="array" ref="F1281">INDEX('raw data'!A:A,B1281-1,1)</f>
        <v>Chalandri</v>
      </c>
      <c r="G1281" s="6" t="str">
        <f t="array" ref="G1281">INDEX('raw data'!A:A,B1281+6,1)</f>
        <v>60 m²</v>
      </c>
      <c r="H1281" s="25">
        <f ca="1">IFERROR(__xludf.DUMMYFUNCTION("split(G1289,"" "")"),60)</f>
        <v>60</v>
      </c>
      <c r="I1281" s="6" t="str">
        <f ca="1">IFERROR(__xludf.DUMMYFUNCTION("""COMPUTED_VALUE"""),"m²")</f>
        <v>m²</v>
      </c>
      <c r="J1281" s="6">
        <f t="array" ref="J1281">INDEX('raw data'!A:A,B1281+4,1)</f>
        <v>1</v>
      </c>
      <c r="K1281" s="25">
        <f t="array" ref="K1281">INDEX('raw data'!A:A,B1281+2,1)</f>
        <v>1</v>
      </c>
      <c r="L1281" s="6" t="str">
        <f t="array" ref="L1281">INDEX('raw data'!A:A,B1281-1,1)</f>
        <v>Chalandri</v>
      </c>
      <c r="M1281" s="9">
        <f t="shared" ca="1" si="0"/>
        <v>13.833333333333334</v>
      </c>
      <c r="N1281" s="6" t="str">
        <f t="shared" si="1"/>
        <v>Andrea Gkini, Chalandri, Athens</v>
      </c>
      <c r="O1281" s="6" t="str">
        <f t="array" ref="O1281">INDEX('raw data'!A:A,B1281+12,1)</f>
        <v>Available 02 Apr 2025</v>
      </c>
      <c r="P1281" s="17">
        <v>45749</v>
      </c>
      <c r="Q1281">
        <f>_xlfn.XLOOKUP(A1281, locations!A:A, locations!F:F, "NULL")</f>
        <v>38.022992000000002</v>
      </c>
      <c r="R1281">
        <f>_xlfn.XLOOKUP(A1281, locations!A:A, locations!G:G, "Not found")</f>
        <v>23.798998900000001</v>
      </c>
    </row>
    <row r="1282" spans="1:18" ht="13">
      <c r="A1282" s="11" t="s">
        <v>802</v>
      </c>
      <c r="B1282" s="11">
        <f>MATCH(A1282,'raw data'!A:A,0)</f>
        <v>12056</v>
      </c>
      <c r="C1282" s="21">
        <f t="array" ref="C1282">INDEX('raw data'!A:A,B1282+8,1)</f>
        <v>980</v>
      </c>
      <c r="D1282" s="7" t="str">
        <f t="array" ref="D1282">INDEX('raw data'!A:A,B1282+11,1)</f>
        <v>excl. utilities</v>
      </c>
      <c r="E1282" s="7" t="str">
        <f t="array" ref="E1282">INDEX('raw data'!A:A,B1282-2,1)</f>
        <v>Thrasivoulou,</v>
      </c>
      <c r="F1282" s="6" t="str">
        <f t="array" ref="F1282">INDEX('raw data'!A:A,B1282-1,1)</f>
        <v>Chalandri</v>
      </c>
      <c r="G1282" s="6" t="str">
        <f t="array" ref="G1282">INDEX('raw data'!A:A,B1282+6,1)</f>
        <v>65 m²</v>
      </c>
      <c r="H1282" s="25">
        <f ca="1">IFERROR(__xludf.DUMMYFUNCTION("split(G1290,"" "")"),65)</f>
        <v>65</v>
      </c>
      <c r="I1282" s="6" t="str">
        <f ca="1">IFERROR(__xludf.DUMMYFUNCTION("""COMPUTED_VALUE"""),"m²")</f>
        <v>m²</v>
      </c>
      <c r="J1282" s="6">
        <f t="array" ref="J1282">INDEX('raw data'!A:A,B1282+4,1)</f>
        <v>1</v>
      </c>
      <c r="K1282" s="25">
        <f t="array" ref="K1282">INDEX('raw data'!A:A,B1282+2,1)</f>
        <v>1</v>
      </c>
      <c r="L1282" s="6" t="str">
        <f t="array" ref="L1282">INDEX('raw data'!A:A,B1282-1,1)</f>
        <v>Chalandri</v>
      </c>
      <c r="M1282" s="9">
        <f t="shared" ca="1" si="0"/>
        <v>15.076923076923077</v>
      </c>
      <c r="N1282" s="6" t="str">
        <f t="shared" si="1"/>
        <v>Thrasivoulou, Chalandri, Athens</v>
      </c>
      <c r="O1282" s="6" t="str">
        <f t="array" ref="O1282">INDEX('raw data'!A:A,B1282+12,1)</f>
        <v>Available 02 Apr 2025</v>
      </c>
      <c r="P1282" s="17">
        <v>45749</v>
      </c>
      <c r="Q1282">
        <f>_xlfn.XLOOKUP(A1282, locations!A:A, locations!F:F, "NULL")</f>
        <v>38.023562699999999</v>
      </c>
      <c r="R1282">
        <f>_xlfn.XLOOKUP(A1282, locations!A:A, locations!G:G, "Not found")</f>
        <v>23.813718600000001</v>
      </c>
    </row>
    <row r="1283" spans="1:18" ht="13">
      <c r="A1283" s="11" t="s">
        <v>805</v>
      </c>
      <c r="B1283" s="11">
        <f>MATCH(A1283,'raw data'!A:A,0)</f>
        <v>12090</v>
      </c>
      <c r="C1283" s="21">
        <f t="array" ref="C1283">INDEX('raw data'!A:A,B1283+8,1)</f>
        <v>990</v>
      </c>
      <c r="D1283" s="7" t="str">
        <f t="array" ref="D1283">INDEX('raw data'!A:A,B1283+11,1)</f>
        <v>excl. utilities</v>
      </c>
      <c r="E1283" s="7" t="str">
        <f t="array" ref="E1283">INDEX('raw data'!A:A,B1283-2,1)</f>
        <v>Arkadiou I,</v>
      </c>
      <c r="F1283" s="6" t="str">
        <f t="array" ref="F1283">INDEX('raw data'!A:A,B1283-1,1)</f>
        <v>Chalandri</v>
      </c>
      <c r="G1283" s="6" t="str">
        <f t="array" ref="G1283">INDEX('raw data'!A:A,B1283+6,1)</f>
        <v>52 m²</v>
      </c>
      <c r="H1283" s="25">
        <f ca="1">IFERROR(__xludf.DUMMYFUNCTION("split(G1291,"" "")"),52)</f>
        <v>52</v>
      </c>
      <c r="I1283" s="6" t="str">
        <f ca="1">IFERROR(__xludf.DUMMYFUNCTION("""COMPUTED_VALUE"""),"m²")</f>
        <v>m²</v>
      </c>
      <c r="J1283" s="6">
        <f t="array" ref="J1283">INDEX('raw data'!A:A,B1283+4,1)</f>
        <v>1</v>
      </c>
      <c r="K1283" s="25">
        <f t="array" ref="K1283">INDEX('raw data'!A:A,B1283+2,1)</f>
        <v>1</v>
      </c>
      <c r="L1283" s="6" t="str">
        <f t="array" ref="L1283">INDEX('raw data'!A:A,B1283-1,1)</f>
        <v>Chalandri</v>
      </c>
      <c r="M1283" s="9">
        <f t="shared" ca="1" si="0"/>
        <v>19.03846153846154</v>
      </c>
      <c r="N1283" s="6" t="str">
        <f t="shared" si="1"/>
        <v>Arkadiou I, Chalandri, Athens</v>
      </c>
      <c r="O1283" s="6" t="str">
        <f t="array" ref="O1283">INDEX('raw data'!A:A,B1283+12,1)</f>
        <v>Available 02 Apr 2025</v>
      </c>
      <c r="P1283" s="17">
        <v>45749</v>
      </c>
      <c r="Q1283">
        <f>_xlfn.XLOOKUP(A1283, locations!A:A, locations!F:F, "NULL")</f>
        <v>38.008901600000002</v>
      </c>
      <c r="R1283">
        <f>_xlfn.XLOOKUP(A1283, locations!A:A, locations!G:G, "Not found")</f>
        <v>23.7896146</v>
      </c>
    </row>
    <row r="1284" spans="1:18" ht="13">
      <c r="A1284" s="11" t="s">
        <v>2853</v>
      </c>
      <c r="B1284" s="11">
        <f>MATCH(A1284,'raw data'!A:A,0)</f>
        <v>12107</v>
      </c>
      <c r="C1284" s="21">
        <f t="array" ref="C1284">INDEX('raw data'!A:A,B1284+8,1)</f>
        <v>1070</v>
      </c>
      <c r="D1284" s="7" t="str">
        <f t="array" ref="D1284">INDEX('raw data'!A:A,B1284+11,1)</f>
        <v>excl. utilities</v>
      </c>
      <c r="E1284" s="7" t="str">
        <f t="array" ref="E1284">INDEX('raw data'!A:A,B1284-2,1)</f>
        <v>Pontoiraklias,</v>
      </c>
      <c r="F1284" s="6" t="str">
        <f t="array" ref="F1284">INDEX('raw data'!A:A,B1284-1,1)</f>
        <v>Vasilissis Sofias Avenue</v>
      </c>
      <c r="G1284" s="6" t="str">
        <f t="array" ref="G1284">INDEX('raw data'!A:A,B1284+6,1)</f>
        <v>95 m²</v>
      </c>
      <c r="H1284" s="25">
        <f ca="1">IFERROR(__xludf.DUMMYFUNCTION("split(G1292,"" "")"),95)</f>
        <v>95</v>
      </c>
      <c r="I1284" s="6" t="str">
        <f ca="1">IFERROR(__xludf.DUMMYFUNCTION("""COMPUTED_VALUE"""),"m²")</f>
        <v>m²</v>
      </c>
      <c r="J1284" s="6">
        <f t="array" ref="J1284">INDEX('raw data'!A:A,B1284+4,1)</f>
        <v>2</v>
      </c>
      <c r="K1284" s="25">
        <f t="array" ref="K1284">INDEX('raw data'!A:A,B1284+2,1)</f>
        <v>2</v>
      </c>
      <c r="L1284" s="6" t="str">
        <f t="array" ref="L1284">INDEX('raw data'!A:A,B1284-1,1)</f>
        <v>Vasilissis Sofias Avenue</v>
      </c>
      <c r="M1284" s="9">
        <f t="shared" ca="1" si="0"/>
        <v>11.263157894736842</v>
      </c>
      <c r="N1284" s="6" t="str">
        <f t="shared" si="1"/>
        <v>Pontoiraklias, Vasilissis Sofias Avenue, Athens</v>
      </c>
      <c r="O1284" s="6" t="str">
        <f t="array" ref="O1284">INDEX('raw data'!A:A,B1284+12,1)</f>
        <v>Available 02 Apr 2025</v>
      </c>
      <c r="P1284" s="17">
        <v>45749</v>
      </c>
      <c r="Q1284">
        <f>_xlfn.XLOOKUP(A1284, locations!A:A, locations!F:F, "NULL")</f>
        <v>37.975368799999998</v>
      </c>
      <c r="R1284">
        <f>_xlfn.XLOOKUP(A1284, locations!A:A, locations!G:G, "Not found")</f>
        <v>23.742497499999999</v>
      </c>
    </row>
    <row r="1285" spans="1:18" ht="13">
      <c r="A1285" s="11" t="s">
        <v>808</v>
      </c>
      <c r="B1285" s="11">
        <f>MATCH(A1285,'raw data'!A:A,0)</f>
        <v>12073</v>
      </c>
      <c r="C1285" s="21">
        <f t="array" ref="C1285">INDEX('raw data'!A:A,B1285+8,1)</f>
        <v>1090</v>
      </c>
      <c r="D1285" s="7" t="str">
        <f t="array" ref="D1285">INDEX('raw data'!A:A,B1285+11,1)</f>
        <v>excl. utilities</v>
      </c>
      <c r="E1285" s="7" t="str">
        <f t="array" ref="E1285">INDEX('raw data'!A:A,B1285-2,1)</f>
        <v>Parnithos,</v>
      </c>
      <c r="F1285" s="6" t="str">
        <f t="array" ref="F1285">INDEX('raw data'!A:A,B1285-1,1)</f>
        <v>Marousi</v>
      </c>
      <c r="G1285" s="6" t="str">
        <f t="array" ref="G1285">INDEX('raw data'!A:A,B1285+6,1)</f>
        <v>125 m²</v>
      </c>
      <c r="H1285" s="25">
        <f ca="1">IFERROR(__xludf.DUMMYFUNCTION("split(G1293,"" "")"),125)</f>
        <v>125</v>
      </c>
      <c r="I1285" s="6" t="str">
        <f ca="1">IFERROR(__xludf.DUMMYFUNCTION("""COMPUTED_VALUE"""),"m²")</f>
        <v>m²</v>
      </c>
      <c r="J1285" s="6">
        <f t="array" ref="J1285">INDEX('raw data'!A:A,B1285+4,1)</f>
        <v>2</v>
      </c>
      <c r="K1285" s="25">
        <f t="array" ref="K1285">INDEX('raw data'!A:A,B1285+2,1)</f>
        <v>1</v>
      </c>
      <c r="L1285" s="6" t="str">
        <f t="array" ref="L1285">INDEX('raw data'!A:A,B1285-1,1)</f>
        <v>Marousi</v>
      </c>
      <c r="M1285" s="9">
        <f t="shared" ca="1" si="0"/>
        <v>8.7200000000000006</v>
      </c>
      <c r="N1285" s="6" t="str">
        <f t="shared" si="1"/>
        <v>Parnithos, Marousi, Athens</v>
      </c>
      <c r="O1285" s="6" t="str">
        <f t="array" ref="O1285">INDEX('raw data'!A:A,B1285+12,1)</f>
        <v>Available 02 Apr 2025</v>
      </c>
      <c r="P1285" s="17">
        <v>45749</v>
      </c>
      <c r="Q1285">
        <f>_xlfn.XLOOKUP(A1285, locations!A:A, locations!F:F, "NULL")</f>
        <v>38.028050999999998</v>
      </c>
      <c r="R1285">
        <f>_xlfn.XLOOKUP(A1285, locations!A:A, locations!G:G, "Not found")</f>
        <v>23.784884099999999</v>
      </c>
    </row>
    <row r="1286" spans="1:18" ht="13">
      <c r="A1286" s="11" t="s">
        <v>2856</v>
      </c>
      <c r="B1286" s="11">
        <f>MATCH(A1286,'raw data'!A:A,0)</f>
        <v>12124</v>
      </c>
      <c r="C1286" s="21">
        <f t="array" ref="C1286">INDEX('raw data'!A:A,B1286+8,1)</f>
        <v>1100</v>
      </c>
      <c r="D1286" s="7" t="str">
        <f t="array" ref="D1286">INDEX('raw data'!A:A,B1286+11,1)</f>
        <v>excl. utilities</v>
      </c>
      <c r="E1286" s="7" t="str">
        <f t="array" ref="E1286">INDEX('raw data'!A:A,B1286-2,1)</f>
        <v>Dimitriou Gounari XX,</v>
      </c>
      <c r="F1286" s="6" t="str">
        <f t="array" ref="F1286">INDEX('raw data'!A:A,B1286-1,1)</f>
        <v>Agia Paraskevi</v>
      </c>
      <c r="G1286" s="6" t="str">
        <f t="array" ref="G1286">INDEX('raw data'!A:A,B1286+6,1)</f>
        <v>78 m²</v>
      </c>
      <c r="H1286" s="25">
        <f ca="1">IFERROR(__xludf.DUMMYFUNCTION("split(G1294,"" "")"),78)</f>
        <v>78</v>
      </c>
      <c r="I1286" s="6" t="str">
        <f ca="1">IFERROR(__xludf.DUMMYFUNCTION("""COMPUTED_VALUE"""),"m²")</f>
        <v>m²</v>
      </c>
      <c r="J1286" s="6" t="str">
        <f t="array" ref="J1286">INDEX('raw data'!A:A,B1286+4,1)</f>
        <v>1, 1 WC</v>
      </c>
      <c r="K1286" s="25">
        <f t="array" ref="K1286">INDEX('raw data'!A:A,B1286+2,1)</f>
        <v>2</v>
      </c>
      <c r="L1286" s="6" t="str">
        <f t="array" ref="L1286">INDEX('raw data'!A:A,B1286-1,1)</f>
        <v>Agia Paraskevi</v>
      </c>
      <c r="M1286" s="9">
        <f t="shared" ca="1" si="0"/>
        <v>14.102564102564102</v>
      </c>
      <c r="N1286" s="6" t="str">
        <f t="shared" si="1"/>
        <v>Dimitriou Gounari XX, Agia Paraskevi, Athens</v>
      </c>
      <c r="O1286" s="6" t="str">
        <f t="array" ref="O1286">INDEX('raw data'!A:A,B1286+12,1)</f>
        <v>Available 02 Apr 2025</v>
      </c>
      <c r="P1286" s="17">
        <v>45749</v>
      </c>
      <c r="Q1286">
        <f>_xlfn.XLOOKUP(A1286, locations!A:A, locations!F:F, "NULL")</f>
        <v>38.014966999999999</v>
      </c>
      <c r="R1286">
        <f>_xlfn.XLOOKUP(A1286, locations!A:A, locations!G:G, "Not found")</f>
        <v>23.822489300000001</v>
      </c>
    </row>
    <row r="1287" spans="1:18" ht="13">
      <c r="A1287" s="11" t="s">
        <v>811</v>
      </c>
      <c r="B1287" s="11">
        <f>MATCH(A1287,'raw data'!A:A,0)</f>
        <v>12141</v>
      </c>
      <c r="C1287" s="21">
        <f t="array" ref="C1287">INDEX('raw data'!A:A,B1287+8,1)</f>
        <v>1120</v>
      </c>
      <c r="D1287" s="7" t="str">
        <f t="array" ref="D1287">INDEX('raw data'!A:A,B1287+11,1)</f>
        <v>excl. utilities</v>
      </c>
      <c r="E1287" s="7" t="str">
        <f t="array" ref="E1287">INDEX('raw data'!A:A,B1287-2,1)</f>
        <v>Aidiniou VI,</v>
      </c>
      <c r="F1287" s="6" t="str">
        <f t="array" ref="F1287">INDEX('raw data'!A:A,B1287-1,1)</f>
        <v>Papagou</v>
      </c>
      <c r="G1287" s="6" t="str">
        <f t="array" ref="G1287">INDEX('raw data'!A:A,B1287+6,1)</f>
        <v>55 m²</v>
      </c>
      <c r="H1287" s="25">
        <f ca="1">IFERROR(__xludf.DUMMYFUNCTION("split(G1295,"" "")"),55)</f>
        <v>55</v>
      </c>
      <c r="I1287" s="6" t="str">
        <f ca="1">IFERROR(__xludf.DUMMYFUNCTION("""COMPUTED_VALUE"""),"m²")</f>
        <v>m²</v>
      </c>
      <c r="J1287" s="6">
        <f t="array" ref="J1287">INDEX('raw data'!A:A,B1287+4,1)</f>
        <v>1</v>
      </c>
      <c r="K1287" s="25">
        <f t="array" ref="K1287">INDEX('raw data'!A:A,B1287+2,1)</f>
        <v>1</v>
      </c>
      <c r="L1287" s="6" t="str">
        <f t="array" ref="L1287">INDEX('raw data'!A:A,B1287-1,1)</f>
        <v>Papagou</v>
      </c>
      <c r="M1287" s="9">
        <f t="shared" ca="1" si="0"/>
        <v>20.363636363636363</v>
      </c>
      <c r="N1287" s="6" t="str">
        <f t="shared" si="1"/>
        <v>Aidiniou VI, Papagou, Athens</v>
      </c>
      <c r="O1287" s="6" t="str">
        <f t="array" ref="O1287">INDEX('raw data'!A:A,B1287+12,1)</f>
        <v>Available 02 Apr 2025</v>
      </c>
      <c r="P1287" s="17">
        <v>45749</v>
      </c>
      <c r="Q1287">
        <f>_xlfn.XLOOKUP(A1287, locations!A:A, locations!F:F, "NULL")</f>
        <v>37.9960904</v>
      </c>
      <c r="R1287">
        <f>_xlfn.XLOOKUP(A1287, locations!A:A, locations!G:G, "Not found")</f>
        <v>23.789683499999999</v>
      </c>
    </row>
    <row r="1288" spans="1:18" ht="13">
      <c r="A1288" s="11" t="s">
        <v>2859</v>
      </c>
      <c r="B1288" s="11">
        <f>MATCH(A1288,'raw data'!A:A,0)</f>
        <v>12158</v>
      </c>
      <c r="C1288" s="21">
        <f t="array" ref="C1288">INDEX('raw data'!A:A,B1288+8,1)</f>
        <v>1160</v>
      </c>
      <c r="D1288" s="7" t="str">
        <f t="array" ref="D1288">INDEX('raw data'!A:A,B1288+11,1)</f>
        <v>excl. utilities</v>
      </c>
      <c r="E1288" s="7" t="str">
        <f t="array" ref="E1288">INDEX('raw data'!A:A,B1288-2,1)</f>
        <v>Leoforos Poseidonos III,</v>
      </c>
      <c r="F1288" s="6" t="str">
        <f t="array" ref="F1288">INDEX('raw data'!A:A,B1288-1,1)</f>
        <v>Alimos</v>
      </c>
      <c r="G1288" s="6" t="str">
        <f t="array" ref="G1288">INDEX('raw data'!A:A,B1288+6,1)</f>
        <v>72 m²</v>
      </c>
      <c r="H1288" s="25">
        <f ca="1">IFERROR(__xludf.DUMMYFUNCTION("split(G1296,"" "")"),72)</f>
        <v>72</v>
      </c>
      <c r="I1288" s="6" t="str">
        <f ca="1">IFERROR(__xludf.DUMMYFUNCTION("""COMPUTED_VALUE"""),"m²")</f>
        <v>m²</v>
      </c>
      <c r="J1288" s="6">
        <f t="array" ref="J1288">INDEX('raw data'!A:A,B1288+4,1)</f>
        <v>1</v>
      </c>
      <c r="K1288" s="25">
        <f t="array" ref="K1288">INDEX('raw data'!A:A,B1288+2,1)</f>
        <v>2</v>
      </c>
      <c r="L1288" s="6" t="str">
        <f t="array" ref="L1288">INDEX('raw data'!A:A,B1288-1,1)</f>
        <v>Alimos</v>
      </c>
      <c r="M1288" s="9">
        <f t="shared" ca="1" si="0"/>
        <v>16.111111111111111</v>
      </c>
      <c r="N1288" s="6" t="str">
        <f t="shared" si="1"/>
        <v>Leoforos Poseidonos III, Alimos, Athens</v>
      </c>
      <c r="O1288" s="6" t="str">
        <f t="array" ref="O1288">INDEX('raw data'!A:A,B1288+12,1)</f>
        <v>Available 02 Apr 2025</v>
      </c>
      <c r="P1288" s="17">
        <v>45749</v>
      </c>
      <c r="Q1288">
        <f>_xlfn.XLOOKUP(A1288, locations!A:A, locations!F:F, "NULL")</f>
        <v>37.912017800000001</v>
      </c>
      <c r="R1288">
        <f>_xlfn.XLOOKUP(A1288, locations!A:A, locations!G:G, "Not found")</f>
        <v>23.709696999999998</v>
      </c>
    </row>
    <row r="1289" spans="1:18" ht="13">
      <c r="A1289" s="11" t="s">
        <v>4268</v>
      </c>
      <c r="B1289" s="11">
        <f>MATCH(A1289,'raw data'!A:A,0)</f>
        <v>12175</v>
      </c>
      <c r="C1289" s="21">
        <f t="array" ref="C1289">INDEX('raw data'!A:A,B1289+8,1)</f>
        <v>1220</v>
      </c>
      <c r="D1289" s="7" t="str">
        <f t="array" ref="D1289">INDEX('raw data'!A:A,B1289+11,1)</f>
        <v>excl. utilities</v>
      </c>
      <c r="E1289" s="7" t="str">
        <f t="array" ref="E1289">INDEX('raw data'!A:A,B1289-2,1)</f>
        <v>Kristalli,</v>
      </c>
      <c r="F1289" s="6" t="str">
        <f t="array" ref="F1289">INDEX('raw data'!A:A,B1289-1,1)</f>
        <v>Marousi</v>
      </c>
      <c r="G1289" s="6" t="str">
        <f t="array" ref="G1289">INDEX('raw data'!A:A,B1289+6,1)</f>
        <v>105 m²</v>
      </c>
      <c r="H1289" s="25">
        <f ca="1">IFERROR(__xludf.DUMMYFUNCTION("split(G1297,"" "")"),105)</f>
        <v>105</v>
      </c>
      <c r="I1289" s="6" t="str">
        <f ca="1">IFERROR(__xludf.DUMMYFUNCTION("""COMPUTED_VALUE"""),"m²")</f>
        <v>m²</v>
      </c>
      <c r="J1289" s="6" t="str">
        <f t="array" ref="J1289">INDEX('raw data'!A:A,B1289+4,1)</f>
        <v>1, 1 WC</v>
      </c>
      <c r="K1289" s="25">
        <f t="array" ref="K1289">INDEX('raw data'!A:A,B1289+2,1)</f>
        <v>3</v>
      </c>
      <c r="L1289" s="6" t="str">
        <f t="array" ref="L1289">INDEX('raw data'!A:A,B1289-1,1)</f>
        <v>Marousi</v>
      </c>
      <c r="M1289" s="9">
        <f t="shared" ca="1" si="0"/>
        <v>11.619047619047619</v>
      </c>
      <c r="N1289" s="6" t="str">
        <f t="shared" si="1"/>
        <v>Kristalli, Marousi, Athens</v>
      </c>
      <c r="O1289" s="6" t="str">
        <f t="array" ref="O1289">INDEX('raw data'!A:A,B1289+12,1)</f>
        <v>Available 02 Apr 2025</v>
      </c>
      <c r="P1289" s="17">
        <v>45749</v>
      </c>
      <c r="Q1289">
        <f>_xlfn.XLOOKUP(A1289, locations!A:A, locations!F:F, "NULL")</f>
        <v>38.046310099999999</v>
      </c>
      <c r="R1289">
        <f>_xlfn.XLOOKUP(A1289, locations!A:A, locations!G:G, "Not found")</f>
        <v>23.8074163</v>
      </c>
    </row>
    <row r="1290" spans="1:18" ht="13">
      <c r="A1290" s="11" t="s">
        <v>2862</v>
      </c>
      <c r="B1290" s="11">
        <f>MATCH(A1290,'raw data'!A:A,0)</f>
        <v>12192</v>
      </c>
      <c r="C1290" s="21">
        <f t="array" ref="C1290">INDEX('raw data'!A:A,B1290+8,1)</f>
        <v>1330</v>
      </c>
      <c r="D1290" s="7" t="str">
        <f t="array" ref="D1290">INDEX('raw data'!A:A,B1290+11,1)</f>
        <v>excl. utilities</v>
      </c>
      <c r="E1290" s="7" t="str">
        <f t="array" ref="E1290">INDEX('raw data'!A:A,B1290-2,1)</f>
        <v>Eolou I,</v>
      </c>
      <c r="F1290" s="6" t="str">
        <f t="array" ref="F1290">INDEX('raw data'!A:A,B1290-1,1)</f>
        <v>Palaio Faliro</v>
      </c>
      <c r="G1290" s="6" t="str">
        <f t="array" ref="G1290">INDEX('raw data'!A:A,B1290+6,1)</f>
        <v>70 m²</v>
      </c>
      <c r="H1290" s="25">
        <f ca="1">IFERROR(__xludf.DUMMYFUNCTION("split(G1298,"" "")"),70)</f>
        <v>70</v>
      </c>
      <c r="I1290" s="6" t="str">
        <f ca="1">IFERROR(__xludf.DUMMYFUNCTION("""COMPUTED_VALUE"""),"m²")</f>
        <v>m²</v>
      </c>
      <c r="J1290" s="6">
        <f t="array" ref="J1290">INDEX('raw data'!A:A,B1290+4,1)</f>
        <v>1</v>
      </c>
      <c r="K1290" s="25">
        <f t="array" ref="K1290">INDEX('raw data'!A:A,B1290+2,1)</f>
        <v>2</v>
      </c>
      <c r="L1290" s="6" t="str">
        <f t="array" ref="L1290">INDEX('raw data'!A:A,B1290-1,1)</f>
        <v>Palaio Faliro</v>
      </c>
      <c r="M1290" s="9">
        <f t="shared" ca="1" si="0"/>
        <v>19</v>
      </c>
      <c r="N1290" s="6" t="str">
        <f t="shared" si="1"/>
        <v>Eolou I, Palaio Faliro, Athens</v>
      </c>
      <c r="O1290" s="6" t="str">
        <f t="array" ref="O1290">INDEX('raw data'!A:A,B1290+12,1)</f>
        <v>Available 02 Apr 2025</v>
      </c>
      <c r="P1290" s="17">
        <v>45749</v>
      </c>
      <c r="Q1290">
        <f>_xlfn.XLOOKUP(A1290, locations!A:A, locations!F:F, "NULL")</f>
        <v>37.929636100000003</v>
      </c>
      <c r="R1290">
        <f>_xlfn.XLOOKUP(A1290, locations!A:A, locations!G:G, "Not found")</f>
        <v>23.693177599999999</v>
      </c>
    </row>
    <row r="1291" spans="1:18" ht="13">
      <c r="A1291" s="11" t="s">
        <v>4271</v>
      </c>
      <c r="B1291" s="11">
        <f>MATCH(A1291,'raw data'!A:A,0)</f>
        <v>12209</v>
      </c>
      <c r="C1291" s="21">
        <f t="array" ref="C1291">INDEX('raw data'!A:A,B1291+8,1)</f>
        <v>1360</v>
      </c>
      <c r="D1291" s="7" t="str">
        <f t="array" ref="D1291">INDEX('raw data'!A:A,B1291+11,1)</f>
        <v>excl. utilities</v>
      </c>
      <c r="E1291" s="7" t="str">
        <f t="array" ref="E1291">INDEX('raw data'!A:A,B1291-2,1)</f>
        <v>Stratarchou Alexandrou Papagou,</v>
      </c>
      <c r="F1291" s="6" t="str">
        <f t="array" ref="F1291">INDEX('raw data'!A:A,B1291-1,1)</f>
        <v>Melissia</v>
      </c>
      <c r="G1291" s="6" t="str">
        <f t="array" ref="G1291">INDEX('raw data'!A:A,B1291+6,1)</f>
        <v>115 m²</v>
      </c>
      <c r="H1291" s="25">
        <f ca="1">IFERROR(__xludf.DUMMYFUNCTION("split(G1299,"" "")"),115)</f>
        <v>115</v>
      </c>
      <c r="I1291" s="6" t="str">
        <f ca="1">IFERROR(__xludf.DUMMYFUNCTION("""COMPUTED_VALUE"""),"m²")</f>
        <v>m²</v>
      </c>
      <c r="J1291" s="6" t="str">
        <f t="array" ref="J1291">INDEX('raw data'!A:A,B1291+4,1)</f>
        <v>1, 1 WC</v>
      </c>
      <c r="K1291" s="25">
        <f t="array" ref="K1291">INDEX('raw data'!A:A,B1291+2,1)</f>
        <v>3</v>
      </c>
      <c r="L1291" s="6" t="str">
        <f t="array" ref="L1291">INDEX('raw data'!A:A,B1291-1,1)</f>
        <v>Melissia</v>
      </c>
      <c r="M1291" s="9">
        <f t="shared" ca="1" si="0"/>
        <v>11.826086956521738</v>
      </c>
      <c r="N1291" s="6" t="str">
        <f t="shared" si="1"/>
        <v>Stratarchou Alexandrou Papagou, Melissia, Athens</v>
      </c>
      <c r="O1291" s="6" t="str">
        <f t="array" ref="O1291">INDEX('raw data'!A:A,B1291+12,1)</f>
        <v>Available 02 Apr 2025</v>
      </c>
      <c r="P1291" s="17">
        <v>45749</v>
      </c>
      <c r="Q1291">
        <f>_xlfn.XLOOKUP(A1291, locations!A:A, locations!F:F, "NULL")</f>
        <v>38.055643600000003</v>
      </c>
      <c r="R1291">
        <f>_xlfn.XLOOKUP(A1291, locations!A:A, locations!G:G, "Not found")</f>
        <v>23.830599400000001</v>
      </c>
    </row>
    <row r="1292" spans="1:18" ht="13">
      <c r="A1292" s="11" t="s">
        <v>2865</v>
      </c>
      <c r="B1292" s="11">
        <f>MATCH(A1292,'raw data'!A:A,0)</f>
        <v>12226</v>
      </c>
      <c r="C1292" s="21">
        <f t="array" ref="C1292">INDEX('raw data'!A:A,B1292+8,1)</f>
        <v>1400</v>
      </c>
      <c r="D1292" s="7" t="str">
        <f t="array" ref="D1292">INDEX('raw data'!A:A,B1292+11,1)</f>
        <v>excl. utilities</v>
      </c>
      <c r="E1292" s="7" t="str">
        <f t="array" ref="E1292">INDEX('raw data'!A:A,B1292-2,1)</f>
        <v>Aggelikara,</v>
      </c>
      <c r="F1292" s="6" t="str">
        <f t="array" ref="F1292">INDEX('raw data'!A:A,B1292-1,1)</f>
        <v>Acropolis</v>
      </c>
      <c r="G1292" s="6" t="str">
        <f t="array" ref="G1292">INDEX('raw data'!A:A,B1292+6,1)</f>
        <v>85 m²</v>
      </c>
      <c r="H1292" s="25">
        <f ca="1">IFERROR(__xludf.DUMMYFUNCTION("split(G1300,"" "")"),85)</f>
        <v>85</v>
      </c>
      <c r="I1292" s="6" t="str">
        <f ca="1">IFERROR(__xludf.DUMMYFUNCTION("""COMPUTED_VALUE"""),"m²")</f>
        <v>m²</v>
      </c>
      <c r="J1292" s="6" t="str">
        <f t="array" ref="J1292">INDEX('raw data'!A:A,B1292+4,1)</f>
        <v>1, 1 WC</v>
      </c>
      <c r="K1292" s="25">
        <f t="array" ref="K1292">INDEX('raw data'!A:A,B1292+2,1)</f>
        <v>2</v>
      </c>
      <c r="L1292" s="6" t="str">
        <f t="array" ref="L1292">INDEX('raw data'!A:A,B1292-1,1)</f>
        <v>Acropolis</v>
      </c>
      <c r="M1292" s="9">
        <f t="shared" ca="1" si="0"/>
        <v>16.470588235294116</v>
      </c>
      <c r="N1292" s="6" t="str">
        <f t="shared" si="1"/>
        <v>Aggelikara, Acropolis, Athens</v>
      </c>
      <c r="O1292" s="6" t="str">
        <f t="array" ref="O1292">INDEX('raw data'!A:A,B1292+12,1)</f>
        <v>Available 02 Apr 2025</v>
      </c>
      <c r="P1292" s="17">
        <v>45749</v>
      </c>
      <c r="Q1292">
        <f>_xlfn.XLOOKUP(A1292, locations!A:A, locations!F:F, "NULL")</f>
        <v>37.968164899999998</v>
      </c>
      <c r="R1292">
        <f>_xlfn.XLOOKUP(A1292, locations!A:A, locations!G:G, "Not found")</f>
        <v>23.7242727</v>
      </c>
    </row>
    <row r="1293" spans="1:18" ht="13">
      <c r="A1293" s="11" t="s">
        <v>2868</v>
      </c>
      <c r="B1293" s="11">
        <f>MATCH(A1293,'raw data'!A:A,0)</f>
        <v>12260</v>
      </c>
      <c r="C1293" s="21">
        <f t="array" ref="C1293">INDEX('raw data'!A:A,B1293+8,1)</f>
        <v>1520</v>
      </c>
      <c r="D1293" s="7" t="str">
        <f t="array" ref="D1293">INDEX('raw data'!A:A,B1293+11,1)</f>
        <v>excl. utilities</v>
      </c>
      <c r="E1293" s="7" t="str">
        <f t="array" ref="E1293">INDEX('raw data'!A:A,B1293-2,1)</f>
        <v>Pergamou II,</v>
      </c>
      <c r="F1293" s="6" t="str">
        <f t="array" ref="F1293">INDEX('raw data'!A:A,B1293-1,1)</f>
        <v>Nea Erithrea</v>
      </c>
      <c r="G1293" s="6" t="str">
        <f t="array" ref="G1293">INDEX('raw data'!A:A,B1293+6,1)</f>
        <v>110 m²</v>
      </c>
      <c r="H1293" s="25">
        <f ca="1">IFERROR(__xludf.DUMMYFUNCTION("split(G1301,"" "")"),110)</f>
        <v>110</v>
      </c>
      <c r="I1293" s="6" t="str">
        <f ca="1">IFERROR(__xludf.DUMMYFUNCTION("""COMPUTED_VALUE"""),"m²")</f>
        <v>m²</v>
      </c>
      <c r="J1293" s="6" t="str">
        <f t="array" ref="J1293">INDEX('raw data'!A:A,B1293+4,1)</f>
        <v>1, 1 WC</v>
      </c>
      <c r="K1293" s="25">
        <f t="array" ref="K1293">INDEX('raw data'!A:A,B1293+2,1)</f>
        <v>2</v>
      </c>
      <c r="L1293" s="6" t="str">
        <f t="array" ref="L1293">INDEX('raw data'!A:A,B1293-1,1)</f>
        <v>Nea Erithrea</v>
      </c>
      <c r="M1293" s="9">
        <f t="shared" ca="1" si="0"/>
        <v>13.818181818181818</v>
      </c>
      <c r="N1293" s="6" t="str">
        <f t="shared" si="1"/>
        <v>Pergamou II, Nea Erithrea, Athens</v>
      </c>
      <c r="O1293" s="6" t="str">
        <f t="array" ref="O1293">INDEX('raw data'!A:A,B1293+12,1)</f>
        <v>Available 02 Apr 2025</v>
      </c>
      <c r="P1293" s="17">
        <v>45749</v>
      </c>
      <c r="Q1293">
        <f>_xlfn.XLOOKUP(A1293, locations!A:A, locations!F:F, "NULL")</f>
        <v>38.094741900000002</v>
      </c>
      <c r="R1293">
        <f>_xlfn.XLOOKUP(A1293, locations!A:A, locations!G:G, "Not found")</f>
        <v>23.812364299999999</v>
      </c>
    </row>
    <row r="1294" spans="1:18" ht="13">
      <c r="A1294" s="11" t="s">
        <v>4274</v>
      </c>
      <c r="B1294" s="11">
        <f>MATCH(A1294,'raw data'!A:A,0)</f>
        <v>12243</v>
      </c>
      <c r="C1294" s="21">
        <f t="array" ref="C1294">INDEX('raw data'!A:A,B1294+8,1)</f>
        <v>1540</v>
      </c>
      <c r="D1294" s="7" t="str">
        <f t="array" ref="D1294">INDEX('raw data'!A:A,B1294+11,1)</f>
        <v>excl. utilities</v>
      </c>
      <c r="E1294" s="7" t="str">
        <f t="array" ref="E1294">INDEX('raw data'!A:A,B1294-2,1)</f>
        <v>Fokidos I,</v>
      </c>
      <c r="F1294" s="6" t="str">
        <f t="array" ref="F1294">INDEX('raw data'!A:A,B1294-1,1)</f>
        <v>Ampelokipoi</v>
      </c>
      <c r="G1294" s="6" t="str">
        <f t="array" ref="G1294">INDEX('raw data'!A:A,B1294+6,1)</f>
        <v>95 m²</v>
      </c>
      <c r="H1294" s="25">
        <f ca="1">IFERROR(__xludf.DUMMYFUNCTION("split(G1302,"" "")"),95)</f>
        <v>95</v>
      </c>
      <c r="I1294" s="6" t="str">
        <f ca="1">IFERROR(__xludf.DUMMYFUNCTION("""COMPUTED_VALUE"""),"m²")</f>
        <v>m²</v>
      </c>
      <c r="J1294" s="6" t="str">
        <f t="array" ref="J1294">INDEX('raw data'!A:A,B1294+4,1)</f>
        <v>1, 1 WC</v>
      </c>
      <c r="K1294" s="25">
        <f t="array" ref="K1294">INDEX('raw data'!A:A,B1294+2,1)</f>
        <v>3</v>
      </c>
      <c r="L1294" s="6" t="str">
        <f t="array" ref="L1294">INDEX('raw data'!A:A,B1294-1,1)</f>
        <v>Ampelokipoi</v>
      </c>
      <c r="M1294" s="9">
        <f t="shared" ca="1" si="0"/>
        <v>16.210526315789473</v>
      </c>
      <c r="N1294" s="6" t="str">
        <f t="shared" si="1"/>
        <v>Fokidos I, Ampelokipoi, Athens</v>
      </c>
      <c r="O1294" s="6" t="str">
        <f t="array" ref="O1294">INDEX('raw data'!A:A,B1294+12,1)</f>
        <v>Available 02 Apr 2025</v>
      </c>
      <c r="P1294" s="17">
        <v>45749</v>
      </c>
      <c r="Q1294">
        <f>_xlfn.XLOOKUP(A1294, locations!A:A, locations!F:F, "NULL")</f>
        <v>37.986796300000002</v>
      </c>
      <c r="R1294">
        <f>_xlfn.XLOOKUP(A1294, locations!A:A, locations!G:G, "Not found")</f>
        <v>23.765276100000001</v>
      </c>
    </row>
    <row r="1295" spans="1:18" ht="13">
      <c r="A1295" s="11" t="s">
        <v>4277</v>
      </c>
      <c r="B1295" s="11">
        <f>MATCH(A1295,'raw data'!A:A,0)</f>
        <v>12277</v>
      </c>
      <c r="C1295" s="21">
        <f t="array" ref="C1295">INDEX('raw data'!A:A,B1295+8,1)</f>
        <v>1610</v>
      </c>
      <c r="D1295" s="7" t="str">
        <f t="array" ref="D1295">INDEX('raw data'!A:A,B1295+11,1)</f>
        <v>excl. utilities</v>
      </c>
      <c r="E1295" s="7" t="str">
        <f t="array" ref="E1295">INDEX('raw data'!A:A,B1295-2,1)</f>
        <v>Troias,</v>
      </c>
      <c r="F1295" s="6" t="str">
        <f t="array" ref="F1295">INDEX('raw data'!A:A,B1295-1,1)</f>
        <v>Vrilissia</v>
      </c>
      <c r="G1295" s="6" t="str">
        <f t="array" ref="G1295">INDEX('raw data'!A:A,B1295+6,1)</f>
        <v>171 m²</v>
      </c>
      <c r="H1295" s="25">
        <f ca="1">IFERROR(__xludf.DUMMYFUNCTION("split(G1303,"" "")"),171)</f>
        <v>171</v>
      </c>
      <c r="I1295" s="6" t="str">
        <f ca="1">IFERROR(__xludf.DUMMYFUNCTION("""COMPUTED_VALUE"""),"m²")</f>
        <v>m²</v>
      </c>
      <c r="J1295" s="6">
        <f t="array" ref="J1295">INDEX('raw data'!A:A,B1295+4,1)</f>
        <v>2</v>
      </c>
      <c r="K1295" s="25">
        <f t="array" ref="K1295">INDEX('raw data'!A:A,B1295+2,1)</f>
        <v>3</v>
      </c>
      <c r="L1295" s="6" t="str">
        <f t="array" ref="L1295">INDEX('raw data'!A:A,B1295-1,1)</f>
        <v>Vrilissia</v>
      </c>
      <c r="M1295" s="9">
        <f t="shared" ca="1" si="0"/>
        <v>9.4152046783625725</v>
      </c>
      <c r="N1295" s="6" t="str">
        <f t="shared" si="1"/>
        <v>Troias, Vrilissia, Athens</v>
      </c>
      <c r="O1295" s="6" t="str">
        <f t="array" ref="O1295">INDEX('raw data'!A:A,B1295+12,1)</f>
        <v>Available 02 Apr 2025</v>
      </c>
      <c r="P1295" s="17">
        <v>45749</v>
      </c>
      <c r="Q1295">
        <f>_xlfn.XLOOKUP(A1295, locations!A:A, locations!F:F, "NULL")</f>
        <v>38.037735300000001</v>
      </c>
      <c r="R1295">
        <f>_xlfn.XLOOKUP(A1295, locations!A:A, locations!G:G, "Not found")</f>
        <v>23.837652200000001</v>
      </c>
    </row>
    <row r="1296" spans="1:18" ht="13">
      <c r="A1296" s="11" t="s">
        <v>4280</v>
      </c>
      <c r="B1296" s="11">
        <f>MATCH(A1296,'raw data'!A:A,0)</f>
        <v>12294</v>
      </c>
      <c r="C1296" s="21">
        <f t="array" ref="C1296">INDEX('raw data'!A:A,B1296+8,1)</f>
        <v>1710</v>
      </c>
      <c r="D1296" s="7" t="str">
        <f t="array" ref="D1296">INDEX('raw data'!A:A,B1296+11,1)</f>
        <v>excl. utilities</v>
      </c>
      <c r="E1296" s="7" t="str">
        <f t="array" ref="E1296">INDEX('raw data'!A:A,B1296-2,1)</f>
        <v>Leof. Dimokratias V,</v>
      </c>
      <c r="F1296" s="6" t="str">
        <f t="array" ref="F1296">INDEX('raw data'!A:A,B1296-1,1)</f>
        <v>Neo Psychiko</v>
      </c>
      <c r="G1296" s="6" t="str">
        <f t="array" ref="G1296">INDEX('raw data'!A:A,B1296+6,1)</f>
        <v>115 m²</v>
      </c>
      <c r="H1296" s="25">
        <f ca="1">IFERROR(__xludf.DUMMYFUNCTION("split(G1304,"" "")"),115)</f>
        <v>115</v>
      </c>
      <c r="I1296" s="6" t="str">
        <f ca="1">IFERROR(__xludf.DUMMYFUNCTION("""COMPUTED_VALUE"""),"m²")</f>
        <v>m²</v>
      </c>
      <c r="J1296" s="6">
        <f t="array" ref="J1296">INDEX('raw data'!A:A,B1296+4,1)</f>
        <v>2</v>
      </c>
      <c r="K1296" s="25">
        <f t="array" ref="K1296">INDEX('raw data'!A:A,B1296+2,1)</f>
        <v>3</v>
      </c>
      <c r="L1296" s="6" t="str">
        <f t="array" ref="L1296">INDEX('raw data'!A:A,B1296-1,1)</f>
        <v>Neo Psychiko</v>
      </c>
      <c r="M1296" s="9">
        <f t="shared" ca="1" si="0"/>
        <v>14.869565217391305</v>
      </c>
      <c r="N1296" s="6" t="str">
        <f t="shared" si="1"/>
        <v>Leof. Dimokratias V, Neo Psychiko, Athens</v>
      </c>
      <c r="O1296" s="6" t="str">
        <f t="array" ref="O1296">INDEX('raw data'!A:A,B1296+12,1)</f>
        <v>Available 02 Apr 2025</v>
      </c>
      <c r="P1296" s="17">
        <v>45749</v>
      </c>
      <c r="Q1296">
        <f>_xlfn.XLOOKUP(A1296, locations!A:A, locations!F:F, "NULL")</f>
        <v>38.005327999999999</v>
      </c>
      <c r="R1296">
        <f>_xlfn.XLOOKUP(A1296, locations!A:A, locations!G:G, "Not found")</f>
        <v>23.778745099999998</v>
      </c>
    </row>
    <row r="1297" spans="1:18" ht="13">
      <c r="A1297" s="11" t="s">
        <v>4283</v>
      </c>
      <c r="B1297" s="11">
        <f>MATCH(A1297,'raw data'!A:A,0)</f>
        <v>12311</v>
      </c>
      <c r="C1297" s="21">
        <f t="array" ref="C1297">INDEX('raw data'!A:A,B1297+8,1)</f>
        <v>1850</v>
      </c>
      <c r="D1297" s="7" t="str">
        <f t="array" ref="D1297">INDEX('raw data'!A:A,B1297+11,1)</f>
        <v>excl. utilities</v>
      </c>
      <c r="E1297" s="7" t="str">
        <f t="array" ref="E1297">INDEX('raw data'!A:A,B1297-2,1)</f>
        <v>Pindou I,</v>
      </c>
      <c r="F1297" s="6" t="str">
        <f t="array" ref="F1297">INDEX('raw data'!A:A,B1297-1,1)</f>
        <v>Kifisia</v>
      </c>
      <c r="G1297" s="6" t="str">
        <f t="array" ref="G1297">INDEX('raw data'!A:A,B1297+6,1)</f>
        <v>140 m²</v>
      </c>
      <c r="H1297" s="25">
        <f ca="1">IFERROR(__xludf.DUMMYFUNCTION("split(G1305,"" "")"),140)</f>
        <v>140</v>
      </c>
      <c r="I1297" s="6" t="str">
        <f ca="1">IFERROR(__xludf.DUMMYFUNCTION("""COMPUTED_VALUE"""),"m²")</f>
        <v>m²</v>
      </c>
      <c r="J1297" s="6">
        <f t="array" ref="J1297">INDEX('raw data'!A:A,B1297+4,1)</f>
        <v>2</v>
      </c>
      <c r="K1297" s="25">
        <f t="array" ref="K1297">INDEX('raw data'!A:A,B1297+2,1)</f>
        <v>3</v>
      </c>
      <c r="L1297" s="6" t="str">
        <f t="array" ref="L1297">INDEX('raw data'!A:A,B1297-1,1)</f>
        <v>Kifisia</v>
      </c>
      <c r="M1297" s="9">
        <f t="shared" ca="1" si="0"/>
        <v>13.214285714285714</v>
      </c>
      <c r="N1297" s="6" t="str">
        <f t="shared" si="1"/>
        <v>Pindou I, Kifisia, Athens</v>
      </c>
      <c r="O1297" s="6" t="str">
        <f t="array" ref="O1297">INDEX('raw data'!A:A,B1297+12,1)</f>
        <v>Available 02 Apr 2025</v>
      </c>
      <c r="P1297" s="17">
        <v>45749</v>
      </c>
      <c r="Q1297">
        <f>_xlfn.XLOOKUP(A1297, locations!A:A, locations!F:F, "NULL")</f>
        <v>38.070384599999997</v>
      </c>
      <c r="R1297">
        <f>_xlfn.XLOOKUP(A1297, locations!A:A, locations!G:G, "Not found")</f>
        <v>23.809676899999999</v>
      </c>
    </row>
    <row r="1298" spans="1:18" ht="13">
      <c r="A1298" s="11" t="s">
        <v>4286</v>
      </c>
      <c r="B1298" s="11">
        <f>MATCH(A1298,'raw data'!A:A,0)</f>
        <v>12360</v>
      </c>
      <c r="C1298" s="21">
        <f t="array" ref="C1298">INDEX('raw data'!A:A,B1298+8,1)</f>
        <v>3310</v>
      </c>
      <c r="D1298" s="7" t="str">
        <f t="array" ref="D1298">INDEX('raw data'!A:A,B1298+11,1)</f>
        <v>excl. utilities</v>
      </c>
      <c r="E1298" s="7" t="str">
        <f t="array" ref="E1298">INDEX('raw data'!A:A,B1298-2,1)</f>
        <v>Poseidonos Ave,</v>
      </c>
      <c r="F1298" s="6" t="str">
        <f t="array" ref="F1298">INDEX('raw data'!A:A,B1298-1,1)</f>
        <v>Palaio Faliro</v>
      </c>
      <c r="G1298" s="6" t="str">
        <f t="array" ref="G1298">INDEX('raw data'!A:A,B1298+6,1)</f>
        <v>125 m²</v>
      </c>
      <c r="H1298" s="25">
        <f ca="1">IFERROR(__xludf.DUMMYFUNCTION("split(G1306,"" "")"),125)</f>
        <v>125</v>
      </c>
      <c r="I1298" s="6" t="str">
        <f ca="1">IFERROR(__xludf.DUMMYFUNCTION("""COMPUTED_VALUE"""),"m²")</f>
        <v>m²</v>
      </c>
      <c r="J1298" s="6" t="str">
        <f t="array" ref="J1298">INDEX('raw data'!A:A,B1298+4,1)</f>
        <v>2, 2 WC</v>
      </c>
      <c r="K1298" s="25">
        <f t="array" ref="K1298">INDEX('raw data'!A:A,B1298+2,1)</f>
        <v>3</v>
      </c>
      <c r="L1298" s="6" t="str">
        <f t="array" ref="L1298">INDEX('raw data'!A:A,B1298-1,1)</f>
        <v>Palaio Faliro</v>
      </c>
      <c r="M1298" s="9">
        <f t="shared" ca="1" si="0"/>
        <v>26.48</v>
      </c>
      <c r="N1298" s="6" t="str">
        <f t="shared" si="1"/>
        <v>Poseidonos Ave, Palaio Faliro, Athens</v>
      </c>
      <c r="O1298" s="6" t="str">
        <f t="array" ref="O1298">INDEX('raw data'!A:A,B1298+12,1)</f>
        <v>Available 02 Apr 2025</v>
      </c>
      <c r="P1298" s="17">
        <v>45749</v>
      </c>
      <c r="Q1298">
        <f>_xlfn.XLOOKUP(A1298, locations!A:A, locations!F:F, "NULL")</f>
        <v>37.932324600000001</v>
      </c>
      <c r="R1298">
        <f>_xlfn.XLOOKUP(A1298, locations!A:A, locations!G:G, "Not found")</f>
        <v>23.689956200000001</v>
      </c>
    </row>
    <row r="1299" spans="1:18" ht="13">
      <c r="A1299" s="11" t="s">
        <v>814</v>
      </c>
      <c r="B1299" s="11">
        <f>MATCH(A1299,'raw data'!A:A,0)</f>
        <v>19548</v>
      </c>
      <c r="C1299" s="21">
        <f t="array" ref="C1299">INDEX('raw data'!A:A,B1299+8,1)</f>
        <v>1120</v>
      </c>
      <c r="D1299" s="7" t="str">
        <f t="array" ref="D1299">INDEX('raw data'!A:A,B1299+11,1)</f>
        <v>excl. utilities</v>
      </c>
      <c r="E1299" s="7" t="str">
        <f t="array" ref="E1299">INDEX('raw data'!A:A,B1299-2,1)</f>
        <v>Dimokritou I,</v>
      </c>
      <c r="F1299" s="6" t="str">
        <f t="array" ref="F1299">INDEX('raw data'!A:A,B1299-1,1)</f>
        <v>Kolonaki</v>
      </c>
      <c r="G1299" s="6" t="str">
        <f t="array" ref="G1299">INDEX('raw data'!A:A,B1299+6,1)</f>
        <v>72 m²</v>
      </c>
      <c r="H1299" s="25">
        <f ca="1">IFERROR(__xludf.DUMMYFUNCTION("split(G1307,"" "")"),72)</f>
        <v>72</v>
      </c>
      <c r="I1299" s="6" t="str">
        <f ca="1">IFERROR(__xludf.DUMMYFUNCTION("""COMPUTED_VALUE"""),"m²")</f>
        <v>m²</v>
      </c>
      <c r="J1299" s="6">
        <f t="array" ref="J1299">INDEX('raw data'!A:A,B1299+4,1)</f>
        <v>1</v>
      </c>
      <c r="K1299" s="25">
        <f t="array" ref="K1299">INDEX('raw data'!A:A,B1299+2,1)</f>
        <v>1</v>
      </c>
      <c r="L1299" s="6" t="str">
        <f t="array" ref="L1299">INDEX('raw data'!A:A,B1299-1,1)</f>
        <v>Kolonaki</v>
      </c>
      <c r="M1299" s="9">
        <f t="shared" ca="1" si="0"/>
        <v>15.555555555555555</v>
      </c>
      <c r="N1299" s="6" t="str">
        <f t="shared" si="1"/>
        <v>Dimokritou I, Kolonaki, Athens</v>
      </c>
      <c r="O1299" s="6" t="str">
        <f t="array" ref="O1299">INDEX('raw data'!A:A,B1299+12,1)</f>
        <v>Available 01 Sep 2025</v>
      </c>
      <c r="P1299" s="17">
        <v>45901</v>
      </c>
      <c r="Q1299">
        <f>_xlfn.XLOOKUP(A1299, locations!A:A, locations!F:F, "NULL")</f>
        <v>37.979436399999997</v>
      </c>
      <c r="R1299">
        <f>_xlfn.XLOOKUP(A1299, locations!A:A, locations!G:G, "Not found")</f>
        <v>23.738844700000001</v>
      </c>
    </row>
    <row r="1300" spans="1:18" ht="13">
      <c r="A1300" s="11" t="s">
        <v>2871</v>
      </c>
      <c r="B1300" s="11">
        <f>MATCH(A1300,'raw data'!A:A,0)</f>
        <v>19579</v>
      </c>
      <c r="C1300" s="21">
        <f t="array" ref="C1300">INDEX('raw data'!A:A,B1300+8,1)</f>
        <v>1170</v>
      </c>
      <c r="D1300" s="7" t="str">
        <f t="array" ref="D1300">INDEX('raw data'!A:A,B1300+11,1)</f>
        <v>excl. utilities</v>
      </c>
      <c r="E1300" s="7" t="str">
        <f t="array" ref="E1300">INDEX('raw data'!A:A,B1300-2,1)</f>
        <v>Skra IV,</v>
      </c>
      <c r="F1300" s="6" t="str">
        <f t="array" ref="F1300">INDEX('raw data'!A:A,B1300-1,1)</f>
        <v>Marousi</v>
      </c>
      <c r="G1300" s="6" t="str">
        <f t="array" ref="G1300">INDEX('raw data'!A:A,B1300+6,1)</f>
        <v>75 m²</v>
      </c>
      <c r="H1300" s="25">
        <f ca="1">IFERROR(__xludf.DUMMYFUNCTION("split(G1308,"" "")"),75)</f>
        <v>75</v>
      </c>
      <c r="I1300" s="6" t="str">
        <f ca="1">IFERROR(__xludf.DUMMYFUNCTION("""COMPUTED_VALUE"""),"m²")</f>
        <v>m²</v>
      </c>
      <c r="J1300" s="6">
        <f t="array" ref="J1300">INDEX('raw data'!A:A,B1300+4,1)</f>
        <v>2</v>
      </c>
      <c r="K1300" s="25">
        <f t="array" ref="K1300">INDEX('raw data'!A:A,B1300+2,1)</f>
        <v>2</v>
      </c>
      <c r="L1300" s="6" t="str">
        <f t="array" ref="L1300">INDEX('raw data'!A:A,B1300-1,1)</f>
        <v>Marousi</v>
      </c>
      <c r="M1300" s="9">
        <f t="shared" ca="1" si="0"/>
        <v>15.6</v>
      </c>
      <c r="N1300" s="6" t="str">
        <f t="shared" si="1"/>
        <v>Skra IV, Marousi, Athens</v>
      </c>
      <c r="O1300" s="6" t="str">
        <f t="array" ref="O1300">INDEX('raw data'!A:A,B1300+12,1)</f>
        <v>Available 01 Sep 2025</v>
      </c>
      <c r="P1300" s="17">
        <v>45901</v>
      </c>
      <c r="Q1300">
        <f>_xlfn.XLOOKUP(A1300, locations!A:A, locations!F:F, "NULL")</f>
        <v>38.046310099999999</v>
      </c>
      <c r="R1300">
        <f>_xlfn.XLOOKUP(A1300, locations!A:A, locations!G:G, "Not found")</f>
        <v>23.8074163</v>
      </c>
    </row>
    <row r="1301" spans="1:18" ht="13">
      <c r="A1301" s="11" t="s">
        <v>2874</v>
      </c>
      <c r="B1301" s="11">
        <f>MATCH(A1301,'raw data'!A:A,0)</f>
        <v>22984</v>
      </c>
      <c r="C1301" s="21">
        <f t="array" ref="C1301">INDEX('raw data'!A:A,B1301+8,1)</f>
        <v>1230</v>
      </c>
      <c r="D1301" s="7" t="str">
        <f t="array" ref="D1301">INDEX('raw data'!A:A,B1301+11,1)</f>
        <v>excl. utilities</v>
      </c>
      <c r="E1301" s="7" t="str">
        <f t="array" ref="E1301">INDEX('raw data'!A:A,B1301-2,1)</f>
        <v>Rodou II,</v>
      </c>
      <c r="F1301" s="6" t="str">
        <f t="array" ref="F1301">INDEX('raw data'!A:A,B1301-1,1)</f>
        <v>Marousi</v>
      </c>
      <c r="G1301" s="6" t="str">
        <f t="array" ref="G1301">INDEX('raw data'!A:A,B1301+6,1)</f>
        <v>85 m²</v>
      </c>
      <c r="H1301" s="25">
        <f ca="1">IFERROR(__xludf.DUMMYFUNCTION("split(G1309,"" "")"),85)</f>
        <v>85</v>
      </c>
      <c r="I1301" s="6" t="str">
        <f ca="1">IFERROR(__xludf.DUMMYFUNCTION("""COMPUTED_VALUE"""),"m²")</f>
        <v>m²</v>
      </c>
      <c r="J1301" s="6">
        <f t="array" ref="J1301">INDEX('raw data'!A:A,B1301+4,1)</f>
        <v>2</v>
      </c>
      <c r="K1301" s="25">
        <f t="array" ref="K1301">INDEX('raw data'!A:A,B1301+2,1)</f>
        <v>2</v>
      </c>
      <c r="L1301" s="6" t="str">
        <f t="array" ref="L1301">INDEX('raw data'!A:A,B1301-1,1)</f>
        <v>Marousi</v>
      </c>
      <c r="M1301" s="9">
        <f t="shared" ca="1" si="0"/>
        <v>14.470588235294118</v>
      </c>
      <c r="N1301" s="6" t="str">
        <f t="shared" si="1"/>
        <v>Rodou II, Marousi, Athens</v>
      </c>
      <c r="O1301" s="6" t="str">
        <f t="array" ref="O1301">INDEX('raw data'!A:A,B1301+12,1)</f>
        <v>Available 01 Oct 2026</v>
      </c>
      <c r="P1301" s="17">
        <v>46296</v>
      </c>
      <c r="Q1301">
        <f>_xlfn.XLOOKUP(A1301, locations!A:A, locations!F:F, "NULL")</f>
        <v>38.046310099999999</v>
      </c>
      <c r="R1301">
        <f>_xlfn.XLOOKUP(A1301, locations!A:A, locations!G:G, "Not found")</f>
        <v>23.8074163</v>
      </c>
    </row>
    <row r="1302" spans="1:18" ht="13">
      <c r="A1302" s="11" t="s">
        <v>2877</v>
      </c>
      <c r="B1302" s="11">
        <f>MATCH(A1302,'raw data'!A:A,0)</f>
        <v>20307</v>
      </c>
      <c r="C1302" s="21">
        <f t="array" ref="C1302">INDEX('raw data'!A:A,B1302+8,1)</f>
        <v>1140</v>
      </c>
      <c r="D1302" s="7" t="str">
        <f t="array" ref="D1302">INDEX('raw data'!A:A,B1302+11,1)</f>
        <v>excl. utilities</v>
      </c>
      <c r="E1302" s="7" t="str">
        <f t="array" ref="E1302">INDEX('raw data'!A:A,B1302-2,1)</f>
        <v>Achilleos V,</v>
      </c>
      <c r="F1302" s="6" t="str">
        <f t="array" ref="F1302">INDEX('raw data'!A:A,B1302-1,1)</f>
        <v>Palaio Faliro</v>
      </c>
      <c r="G1302" s="6" t="str">
        <f t="array" ref="G1302">INDEX('raw data'!A:A,B1302+6,1)</f>
        <v>75 m²</v>
      </c>
      <c r="H1302" s="25">
        <f ca="1">IFERROR(__xludf.DUMMYFUNCTION("split(G1310,"" "")"),75)</f>
        <v>75</v>
      </c>
      <c r="I1302" s="6" t="str">
        <f ca="1">IFERROR(__xludf.DUMMYFUNCTION("""COMPUTED_VALUE"""),"m²")</f>
        <v>m²</v>
      </c>
      <c r="J1302" s="6">
        <f t="array" ref="J1302">INDEX('raw data'!A:A,B1302+4,1)</f>
        <v>1</v>
      </c>
      <c r="K1302" s="25">
        <f t="array" ref="K1302">INDEX('raw data'!A:A,B1302+2,1)</f>
        <v>2</v>
      </c>
      <c r="L1302" s="6" t="str">
        <f t="array" ref="L1302">INDEX('raw data'!A:A,B1302-1,1)</f>
        <v>Palaio Faliro</v>
      </c>
      <c r="M1302" s="9">
        <f t="shared" ca="1" si="0"/>
        <v>15.2</v>
      </c>
      <c r="N1302" s="6" t="str">
        <f t="shared" si="1"/>
        <v>Achilleos V, Palaio Faliro, Athens</v>
      </c>
      <c r="O1302" s="6" t="str">
        <f t="array" ref="O1302">INDEX('raw data'!A:A,B1302+12,1)</f>
        <v>Available 01 Oct 2025</v>
      </c>
      <c r="P1302" s="17">
        <v>45931</v>
      </c>
      <c r="Q1302">
        <f>_xlfn.XLOOKUP(A1302, locations!A:A, locations!F:F, "NULL")</f>
        <v>37.927752099999999</v>
      </c>
      <c r="R1302">
        <f>_xlfn.XLOOKUP(A1302, locations!A:A, locations!G:G, "Not found")</f>
        <v>23.703617999999999</v>
      </c>
    </row>
    <row r="1303" spans="1:18" ht="13">
      <c r="A1303" s="11" t="s">
        <v>4289</v>
      </c>
      <c r="B1303" s="11">
        <f>MATCH(A1303,'raw data'!A:A,0)</f>
        <v>20324</v>
      </c>
      <c r="C1303" s="21">
        <f t="array" ref="C1303">INDEX('raw data'!A:A,B1303+8,1)</f>
        <v>1320</v>
      </c>
      <c r="D1303" s="7" t="str">
        <f t="array" ref="D1303">INDEX('raw data'!A:A,B1303+11,1)</f>
        <v>excl. utilities</v>
      </c>
      <c r="E1303" s="7" t="str">
        <f t="array" ref="E1303">INDEX('raw data'!A:A,B1303-2,1)</f>
        <v>Kononos,</v>
      </c>
      <c r="F1303" s="6" t="str">
        <f t="array" ref="F1303">INDEX('raw data'!A:A,B1303-1,1)</f>
        <v>Pangrati</v>
      </c>
      <c r="G1303" s="6" t="str">
        <f t="array" ref="G1303">INDEX('raw data'!A:A,B1303+6,1)</f>
        <v>100 m²</v>
      </c>
      <c r="H1303" s="25">
        <f ca="1">IFERROR(__xludf.DUMMYFUNCTION("split(G1311,"" "")"),100)</f>
        <v>100</v>
      </c>
      <c r="I1303" s="6" t="str">
        <f ca="1">IFERROR(__xludf.DUMMYFUNCTION("""COMPUTED_VALUE"""),"m²")</f>
        <v>m²</v>
      </c>
      <c r="J1303" s="6" t="str">
        <f t="array" ref="J1303">INDEX('raw data'!A:A,B1303+4,1)</f>
        <v>1, 1 WC</v>
      </c>
      <c r="K1303" s="25">
        <f t="array" ref="K1303">INDEX('raw data'!A:A,B1303+2,1)</f>
        <v>3</v>
      </c>
      <c r="L1303" s="6" t="str">
        <f t="array" ref="L1303">INDEX('raw data'!A:A,B1303-1,1)</f>
        <v>Pangrati</v>
      </c>
      <c r="M1303" s="9">
        <f t="shared" ca="1" si="0"/>
        <v>13.2</v>
      </c>
      <c r="N1303" s="6" t="str">
        <f t="shared" si="1"/>
        <v>Kononos, Pangrati, Athens</v>
      </c>
      <c r="O1303" s="6" t="str">
        <f t="array" ref="O1303">INDEX('raw data'!A:A,B1303+12,1)</f>
        <v>Available 01 Oct 2025</v>
      </c>
      <c r="P1303" s="17">
        <v>45931</v>
      </c>
      <c r="Q1303">
        <f>_xlfn.XLOOKUP(A1303, locations!A:A, locations!F:F, "NULL")</f>
        <v>37.967195599999997</v>
      </c>
      <c r="R1303">
        <f>_xlfn.XLOOKUP(A1303, locations!A:A, locations!G:G, "Not found")</f>
        <v>23.753390899999999</v>
      </c>
    </row>
    <row r="1304" spans="1:18" ht="13">
      <c r="A1304" s="11" t="s">
        <v>2880</v>
      </c>
      <c r="B1304" s="11">
        <f>MATCH(A1304,'raw data'!A:A,0)</f>
        <v>982</v>
      </c>
      <c r="C1304" s="21">
        <f t="array" ref="C1304">INDEX('raw data'!A:A,B1304+8,1)</f>
        <v>1010</v>
      </c>
      <c r="D1304" s="7" t="str">
        <f t="array" ref="D1304">INDEX('raw data'!A:A,B1304+11,1)</f>
        <v>excl. utilities</v>
      </c>
      <c r="E1304" s="7" t="str">
        <f t="array" ref="E1304">INDEX('raw data'!A:A,B1304-2,1)</f>
        <v>Skouze I,</v>
      </c>
      <c r="F1304" s="6" t="str">
        <f t="array" ref="F1304">INDEX('raw data'!A:A,B1304-1,1)</f>
        <v>Piraeus</v>
      </c>
      <c r="G1304" s="6" t="str">
        <f t="array" ref="G1304">INDEX('raw data'!A:A,B1304+6,1)</f>
        <v>82 m²</v>
      </c>
      <c r="H1304" s="25">
        <f ca="1">IFERROR(__xludf.DUMMYFUNCTION("split(G1312,"" "")"),82)</f>
        <v>82</v>
      </c>
      <c r="I1304" s="6" t="str">
        <f ca="1">IFERROR(__xludf.DUMMYFUNCTION("""COMPUTED_VALUE"""),"m²")</f>
        <v>m²</v>
      </c>
      <c r="J1304" s="6">
        <f t="array" ref="J1304">INDEX('raw data'!A:A,B1304+4,1)</f>
        <v>1</v>
      </c>
      <c r="K1304" s="25">
        <f t="array" ref="K1304">INDEX('raw data'!A:A,B1304+2,1)</f>
        <v>2</v>
      </c>
      <c r="L1304" s="6" t="str">
        <f t="array" ref="L1304">INDEX('raw data'!A:A,B1304-1,1)</f>
        <v>Piraeus</v>
      </c>
      <c r="M1304" s="9">
        <f t="shared" ca="1" si="0"/>
        <v>12.317073170731707</v>
      </c>
      <c r="N1304" s="6" t="str">
        <f t="shared" si="1"/>
        <v>Skouze I, Piraeus, Athens</v>
      </c>
      <c r="O1304" s="6" t="str">
        <f t="array" ref="O1304">INDEX('raw data'!A:A,B1304+12,1)</f>
        <v>Available 01 Nov 2024</v>
      </c>
      <c r="P1304" s="17">
        <v>45597</v>
      </c>
      <c r="Q1304">
        <f>_xlfn.XLOOKUP(A1304, locations!A:A, locations!F:F, "NULL")</f>
        <v>37.939343200000003</v>
      </c>
      <c r="R1304">
        <f>_xlfn.XLOOKUP(A1304, locations!A:A, locations!G:G, "Not found")</f>
        <v>23.643845800000001</v>
      </c>
    </row>
    <row r="1305" spans="1:18" ht="13">
      <c r="A1305" s="11" t="s">
        <v>4292</v>
      </c>
      <c r="B1305" s="11">
        <f>MATCH(A1305,'raw data'!A:A,0)</f>
        <v>1000</v>
      </c>
      <c r="C1305" s="21">
        <f t="array" ref="C1305">INDEX('raw data'!A:A,B1305+8,1)</f>
        <v>1450</v>
      </c>
      <c r="D1305" s="7" t="str">
        <f t="array" ref="D1305">INDEX('raw data'!A:A,B1305+11,1)</f>
        <v>excl. utilities</v>
      </c>
      <c r="E1305" s="7" t="str">
        <f t="array" ref="E1305">INDEX('raw data'!A:A,B1305-2,1)</f>
        <v>Psarrou III,</v>
      </c>
      <c r="F1305" s="6" t="str">
        <f t="array" ref="F1305">INDEX('raw data'!A:A,B1305-1,1)</f>
        <v>Marousi</v>
      </c>
      <c r="G1305" s="6" t="str">
        <f t="array" ref="G1305">INDEX('raw data'!A:A,B1305+6,1)</f>
        <v>125 m²</v>
      </c>
      <c r="H1305" s="25">
        <f ca="1">IFERROR(__xludf.DUMMYFUNCTION("split(G1313,"" "")"),125)</f>
        <v>125</v>
      </c>
      <c r="I1305" s="6" t="str">
        <f ca="1">IFERROR(__xludf.DUMMYFUNCTION("""COMPUTED_VALUE"""),"m²")</f>
        <v>m²</v>
      </c>
      <c r="J1305" s="6" t="str">
        <f t="array" ref="J1305">INDEX('raw data'!A:A,B1305+4,1)</f>
        <v>1, 1 WC</v>
      </c>
      <c r="K1305" s="25">
        <f t="array" ref="K1305">INDEX('raw data'!A:A,B1305+2,1)</f>
        <v>3</v>
      </c>
      <c r="L1305" s="6" t="str">
        <f t="array" ref="L1305">INDEX('raw data'!A:A,B1305-1,1)</f>
        <v>Marousi</v>
      </c>
      <c r="M1305" s="9">
        <f t="shared" ca="1" si="0"/>
        <v>11.6</v>
      </c>
      <c r="N1305" s="6" t="str">
        <f t="shared" si="1"/>
        <v>Psarrou III, Marousi, Athens</v>
      </c>
      <c r="O1305" s="6" t="str">
        <f t="array" ref="O1305">INDEX('raw data'!A:A,B1305+12,1)</f>
        <v>Available 01 Nov 2024</v>
      </c>
      <c r="P1305" s="17">
        <v>45597</v>
      </c>
      <c r="Q1305">
        <f>_xlfn.XLOOKUP(A1305, locations!A:A, locations!F:F, "NULL")</f>
        <v>38.046310099999999</v>
      </c>
      <c r="R1305">
        <f>_xlfn.XLOOKUP(A1305, locations!A:A, locations!G:G, "Not found")</f>
        <v>23.8074163</v>
      </c>
    </row>
    <row r="1306" spans="1:18" ht="13">
      <c r="A1306" s="11" t="s">
        <v>4295</v>
      </c>
      <c r="B1306" s="11">
        <f>MATCH(A1306,'raw data'!A:A,0)</f>
        <v>13584</v>
      </c>
      <c r="C1306" s="21">
        <f t="array" ref="C1306">INDEX('raw data'!A:A,B1306+8,1)</f>
        <v>1410</v>
      </c>
      <c r="D1306" s="7" t="str">
        <f t="array" ref="D1306">INDEX('raw data'!A:A,B1306+11,1)</f>
        <v>excl. utilities</v>
      </c>
      <c r="E1306" s="7" t="str">
        <f t="array" ref="E1306">INDEX('raw data'!A:A,B1306-2,1)</f>
        <v>Themistokleous VII,</v>
      </c>
      <c r="F1306" s="6" t="str">
        <f t="array" ref="F1306">INDEX('raw data'!A:A,B1306-1,1)</f>
        <v>Agia Paraskevi</v>
      </c>
      <c r="G1306" s="6" t="str">
        <f t="array" ref="G1306">INDEX('raw data'!A:A,B1306+6,1)</f>
        <v>115 m²</v>
      </c>
      <c r="H1306" s="25">
        <f ca="1">IFERROR(__xludf.DUMMYFUNCTION("split(G1314,"" "")"),115)</f>
        <v>115</v>
      </c>
      <c r="I1306" s="6" t="str">
        <f ca="1">IFERROR(__xludf.DUMMYFUNCTION("""COMPUTED_VALUE"""),"m²")</f>
        <v>m²</v>
      </c>
      <c r="J1306" s="6" t="str">
        <f t="array" ref="J1306">INDEX('raw data'!A:A,B1306+4,1)</f>
        <v>1, 1 WC</v>
      </c>
      <c r="K1306" s="25">
        <f t="array" ref="K1306">INDEX('raw data'!A:A,B1306+2,1)</f>
        <v>3</v>
      </c>
      <c r="L1306" s="6" t="str">
        <f t="array" ref="L1306">INDEX('raw data'!A:A,B1306-1,1)</f>
        <v>Agia Paraskevi</v>
      </c>
      <c r="M1306" s="9">
        <f t="shared" ca="1" si="0"/>
        <v>12.260869565217391</v>
      </c>
      <c r="N1306" s="6" t="str">
        <f t="shared" si="1"/>
        <v>Themistokleous VII, Agia Paraskevi, Athens</v>
      </c>
      <c r="O1306" s="6" t="str">
        <f t="array" ref="O1306">INDEX('raw data'!A:A,B1306+12,1)</f>
        <v>Available 01 May 2025</v>
      </c>
      <c r="P1306" s="17">
        <v>45778</v>
      </c>
      <c r="Q1306">
        <f>_xlfn.XLOOKUP(A1306, locations!A:A, locations!F:F, "NULL")</f>
        <v>38.009976100000003</v>
      </c>
      <c r="R1306">
        <f>_xlfn.XLOOKUP(A1306, locations!A:A, locations!G:G, "Not found")</f>
        <v>23.830656999999999</v>
      </c>
    </row>
    <row r="1307" spans="1:18" ht="13">
      <c r="A1307" s="11" t="s">
        <v>4298</v>
      </c>
      <c r="B1307" s="11">
        <f>MATCH(A1307,'raw data'!A:A,0)</f>
        <v>13618</v>
      </c>
      <c r="C1307" s="21">
        <f t="array" ref="C1307">INDEX('raw data'!A:A,B1307+8,1)</f>
        <v>1480</v>
      </c>
      <c r="D1307" s="7" t="str">
        <f t="array" ref="D1307">INDEX('raw data'!A:A,B1307+11,1)</f>
        <v>excl. utilities</v>
      </c>
      <c r="E1307" s="7" t="str">
        <f t="array" ref="E1307">INDEX('raw data'!A:A,B1307-2,1)</f>
        <v>Olimpou VIII,</v>
      </c>
      <c r="F1307" s="6" t="str">
        <f t="array" ref="F1307">INDEX('raw data'!A:A,B1307-1,1)</f>
        <v>Vrilissia</v>
      </c>
      <c r="G1307" s="6" t="str">
        <f t="array" ref="G1307">INDEX('raw data'!A:A,B1307+6,1)</f>
        <v>120 m²</v>
      </c>
      <c r="H1307" s="25">
        <f ca="1">IFERROR(__xludf.DUMMYFUNCTION("split(G1315,"" "")"),120)</f>
        <v>120</v>
      </c>
      <c r="I1307" s="6" t="str">
        <f ca="1">IFERROR(__xludf.DUMMYFUNCTION("""COMPUTED_VALUE"""),"m²")</f>
        <v>m²</v>
      </c>
      <c r="J1307" s="6" t="str">
        <f t="array" ref="J1307">INDEX('raw data'!A:A,B1307+4,1)</f>
        <v>1, 1 WC</v>
      </c>
      <c r="K1307" s="25">
        <f t="array" ref="K1307">INDEX('raw data'!A:A,B1307+2,1)</f>
        <v>3</v>
      </c>
      <c r="L1307" s="6" t="str">
        <f t="array" ref="L1307">INDEX('raw data'!A:A,B1307-1,1)</f>
        <v>Vrilissia</v>
      </c>
      <c r="M1307" s="9">
        <f t="shared" ca="1" si="0"/>
        <v>12.333333333333334</v>
      </c>
      <c r="N1307" s="6" t="str">
        <f t="shared" si="1"/>
        <v>Olimpou VIII, Vrilissia, Athens</v>
      </c>
      <c r="O1307" s="6" t="str">
        <f t="array" ref="O1307">INDEX('raw data'!A:A,B1307+12,1)</f>
        <v>Available 01 May 2025</v>
      </c>
      <c r="P1307" s="17">
        <v>45778</v>
      </c>
      <c r="Q1307">
        <f>_xlfn.XLOOKUP(A1307, locations!A:A, locations!F:F, "NULL")</f>
        <v>38.035398000000001</v>
      </c>
      <c r="R1307">
        <f>_xlfn.XLOOKUP(A1307, locations!A:A, locations!G:G, "Not found")</f>
        <v>23.843299699999999</v>
      </c>
    </row>
    <row r="1308" spans="1:18" ht="13">
      <c r="A1308" s="11" t="s">
        <v>2883</v>
      </c>
      <c r="B1308" s="11">
        <f>MATCH(A1308,'raw data'!A:A,0)</f>
        <v>13601</v>
      </c>
      <c r="C1308" s="21">
        <f t="array" ref="C1308">INDEX('raw data'!A:A,B1308+8,1)</f>
        <v>1510</v>
      </c>
      <c r="D1308" s="7" t="str">
        <f t="array" ref="D1308">INDEX('raw data'!A:A,B1308+11,1)</f>
        <v>excl. utilities</v>
      </c>
      <c r="E1308" s="7" t="str">
        <f t="array" ref="E1308">INDEX('raw data'!A:A,B1308-2,1)</f>
        <v>Omirou III,</v>
      </c>
      <c r="F1308" s="6" t="str">
        <f t="array" ref="F1308">INDEX('raw data'!A:A,B1308-1,1)</f>
        <v>Nea Smyrni</v>
      </c>
      <c r="G1308" s="6" t="str">
        <f t="array" ref="G1308">INDEX('raw data'!A:A,B1308+6,1)</f>
        <v>105 m²</v>
      </c>
      <c r="H1308" s="25">
        <f ca="1">IFERROR(__xludf.DUMMYFUNCTION("split(G1316,"" "")"),105)</f>
        <v>105</v>
      </c>
      <c r="I1308" s="6" t="str">
        <f ca="1">IFERROR(__xludf.DUMMYFUNCTION("""COMPUTED_VALUE"""),"m²")</f>
        <v>m²</v>
      </c>
      <c r="J1308" s="6" t="str">
        <f t="array" ref="J1308">INDEX('raw data'!A:A,B1308+4,1)</f>
        <v>1, 1 WC</v>
      </c>
      <c r="K1308" s="25">
        <f t="array" ref="K1308">INDEX('raw data'!A:A,B1308+2,1)</f>
        <v>2</v>
      </c>
      <c r="L1308" s="6" t="str">
        <f t="array" ref="L1308">INDEX('raw data'!A:A,B1308-1,1)</f>
        <v>Nea Smyrni</v>
      </c>
      <c r="M1308" s="9">
        <f t="shared" ca="1" si="0"/>
        <v>14.380952380952381</v>
      </c>
      <c r="N1308" s="6" t="str">
        <f t="shared" si="1"/>
        <v>Omirou III, Nea Smyrni, Athens</v>
      </c>
      <c r="O1308" s="6" t="str">
        <f t="array" ref="O1308">INDEX('raw data'!A:A,B1308+12,1)</f>
        <v>Available 01 May 2025</v>
      </c>
      <c r="P1308" s="17">
        <v>45778</v>
      </c>
      <c r="Q1308">
        <f>_xlfn.XLOOKUP(A1308, locations!A:A, locations!F:F, "NULL")</f>
        <v>37.9468101</v>
      </c>
      <c r="R1308">
        <f>_xlfn.XLOOKUP(A1308, locations!A:A, locations!G:G, "Not found")</f>
        <v>23.7089842</v>
      </c>
    </row>
    <row r="1309" spans="1:18" ht="13">
      <c r="A1309" s="11" t="s">
        <v>817</v>
      </c>
      <c r="B1309" s="11">
        <f>MATCH(A1309,'raw data'!A:A,0)</f>
        <v>10102</v>
      </c>
      <c r="C1309" s="21">
        <f t="array" ref="C1309">INDEX('raw data'!A:A,B1309+8,1)</f>
        <v>830</v>
      </c>
      <c r="D1309" s="7" t="str">
        <f t="array" ref="D1309">INDEX('raw data'!A:A,B1309+11,1)</f>
        <v>excl. utilities</v>
      </c>
      <c r="E1309" s="7" t="str">
        <f t="array" ref="E1309">INDEX('raw data'!A:A,B1309-2,1)</f>
        <v>Eslin I,</v>
      </c>
      <c r="F1309" s="6" t="str">
        <f t="array" ref="F1309">INDEX('raw data'!A:A,B1309-1,1)</f>
        <v>Ampelokipoi</v>
      </c>
      <c r="G1309" s="6" t="str">
        <f t="array" ref="G1309">INDEX('raw data'!A:A,B1309+6,1)</f>
        <v>65 m²</v>
      </c>
      <c r="H1309" s="25">
        <f ca="1">IFERROR(__xludf.DUMMYFUNCTION("split(G1317,"" "")"),65)</f>
        <v>65</v>
      </c>
      <c r="I1309" s="6" t="str">
        <f ca="1">IFERROR(__xludf.DUMMYFUNCTION("""COMPUTED_VALUE"""),"m²")</f>
        <v>m²</v>
      </c>
      <c r="J1309" s="6">
        <f t="array" ref="J1309">INDEX('raw data'!A:A,B1309+4,1)</f>
        <v>1</v>
      </c>
      <c r="K1309" s="25">
        <f t="array" ref="K1309">INDEX('raw data'!A:A,B1309+2,1)</f>
        <v>1</v>
      </c>
      <c r="L1309" s="6" t="str">
        <f t="array" ref="L1309">INDEX('raw data'!A:A,B1309-1,1)</f>
        <v>Ampelokipoi</v>
      </c>
      <c r="M1309" s="9">
        <f t="shared" ca="1" si="0"/>
        <v>12.76923076923077</v>
      </c>
      <c r="N1309" s="6" t="str">
        <f t="shared" si="1"/>
        <v>Eslin I, Ampelokipoi, Athens</v>
      </c>
      <c r="O1309" s="6" t="str">
        <f t="array" ref="O1309">INDEX('raw data'!A:A,B1309+12,1)</f>
        <v>Available 01 Mar 2025</v>
      </c>
      <c r="P1309" s="17">
        <v>45717</v>
      </c>
      <c r="Q1309">
        <f>_xlfn.XLOOKUP(A1309, locations!A:A, locations!F:F, "NULL")</f>
        <v>37.987720899999999</v>
      </c>
      <c r="R1309">
        <f>_xlfn.XLOOKUP(A1309, locations!A:A, locations!G:G, "Not found")</f>
        <v>23.760535399999998</v>
      </c>
    </row>
    <row r="1310" spans="1:18" ht="13">
      <c r="A1310" s="11" t="s">
        <v>2886</v>
      </c>
      <c r="B1310" s="11">
        <f>MATCH(A1310,'raw data'!A:A,0)</f>
        <v>10119</v>
      </c>
      <c r="C1310" s="21">
        <f t="array" ref="C1310">INDEX('raw data'!A:A,B1310+8,1)</f>
        <v>1130</v>
      </c>
      <c r="D1310" s="7" t="str">
        <f t="array" ref="D1310">INDEX('raw data'!A:A,B1310+11,1)</f>
        <v>excl. utilities</v>
      </c>
      <c r="E1310" s="7" t="str">
        <f t="array" ref="E1310">INDEX('raw data'!A:A,B1310-2,1)</f>
        <v>Freattydos I,</v>
      </c>
      <c r="F1310" s="6" t="str">
        <f t="array" ref="F1310">INDEX('raw data'!A:A,B1310-1,1)</f>
        <v>Piraeus</v>
      </c>
      <c r="G1310" s="6" t="str">
        <f t="array" ref="G1310">INDEX('raw data'!A:A,B1310+6,1)</f>
        <v>70 m²</v>
      </c>
      <c r="H1310" s="25">
        <f ca="1">IFERROR(__xludf.DUMMYFUNCTION("split(G1318,"" "")"),70)</f>
        <v>70</v>
      </c>
      <c r="I1310" s="6" t="str">
        <f ca="1">IFERROR(__xludf.DUMMYFUNCTION("""COMPUTED_VALUE"""),"m²")</f>
        <v>m²</v>
      </c>
      <c r="J1310" s="6">
        <f t="array" ref="J1310">INDEX('raw data'!A:A,B1310+4,1)</f>
        <v>1</v>
      </c>
      <c r="K1310" s="25">
        <f t="array" ref="K1310">INDEX('raw data'!A:A,B1310+2,1)</f>
        <v>2</v>
      </c>
      <c r="L1310" s="6" t="str">
        <f t="array" ref="L1310">INDEX('raw data'!A:A,B1310-1,1)</f>
        <v>Piraeus</v>
      </c>
      <c r="M1310" s="9">
        <f t="shared" ca="1" si="0"/>
        <v>16.142857142857142</v>
      </c>
      <c r="N1310" s="6" t="str">
        <f t="shared" si="1"/>
        <v>Freattydos I, Piraeus, Athens</v>
      </c>
      <c r="O1310" s="6" t="str">
        <f t="array" ref="O1310">INDEX('raw data'!A:A,B1310+12,1)</f>
        <v>Available 01 Mar 2025</v>
      </c>
      <c r="P1310" s="17">
        <v>45717</v>
      </c>
      <c r="Q1310">
        <f>_xlfn.XLOOKUP(A1310, locations!A:A, locations!F:F, "NULL")</f>
        <v>37.942985700000001</v>
      </c>
      <c r="R1310">
        <f>_xlfn.XLOOKUP(A1310, locations!A:A, locations!G:G, "Not found")</f>
        <v>23.646983200000001</v>
      </c>
    </row>
    <row r="1311" spans="1:18" ht="13">
      <c r="A1311" s="11" t="s">
        <v>2889</v>
      </c>
      <c r="B1311" s="11">
        <f>MATCH(A1311,'raw data'!A:A,0)</f>
        <v>10136</v>
      </c>
      <c r="C1311" s="21">
        <f t="array" ref="C1311">INDEX('raw data'!A:A,B1311+8,1)</f>
        <v>1180</v>
      </c>
      <c r="D1311" s="7" t="str">
        <f t="array" ref="D1311">INDEX('raw data'!A:A,B1311+11,1)</f>
        <v>excl. utilities</v>
      </c>
      <c r="E1311" s="7" t="str">
        <f t="array" ref="E1311">INDEX('raw data'!A:A,B1311-2,1)</f>
        <v>28is Oktovriou IV,</v>
      </c>
      <c r="F1311" s="6" t="str">
        <f t="array" ref="F1311">INDEX('raw data'!A:A,B1311-1,1)</f>
        <v>Agia Paraskevi</v>
      </c>
      <c r="G1311" s="6" t="str">
        <f t="array" ref="G1311">INDEX('raw data'!A:A,B1311+6,1)</f>
        <v>88 m²</v>
      </c>
      <c r="H1311" s="25">
        <f ca="1">IFERROR(__xludf.DUMMYFUNCTION("split(G1319,"" "")"),88)</f>
        <v>88</v>
      </c>
      <c r="I1311" s="6" t="str">
        <f ca="1">IFERROR(__xludf.DUMMYFUNCTION("""COMPUTED_VALUE"""),"m²")</f>
        <v>m²</v>
      </c>
      <c r="J1311" s="6" t="str">
        <f t="array" ref="J1311">INDEX('raw data'!A:A,B1311+4,1)</f>
        <v>1, 1 WC</v>
      </c>
      <c r="K1311" s="25">
        <f t="array" ref="K1311">INDEX('raw data'!A:A,B1311+2,1)</f>
        <v>2</v>
      </c>
      <c r="L1311" s="6" t="str">
        <f t="array" ref="L1311">INDEX('raw data'!A:A,B1311-1,1)</f>
        <v>Agia Paraskevi</v>
      </c>
      <c r="M1311" s="9">
        <f t="shared" ca="1" si="0"/>
        <v>13.409090909090908</v>
      </c>
      <c r="N1311" s="6" t="str">
        <f t="shared" si="1"/>
        <v>28is Oktovriou IV, Agia Paraskevi, Athens</v>
      </c>
      <c r="O1311" s="6" t="str">
        <f t="array" ref="O1311">INDEX('raw data'!A:A,B1311+12,1)</f>
        <v>Available 01 Mar 2025</v>
      </c>
      <c r="P1311" s="17">
        <v>45717</v>
      </c>
      <c r="Q1311">
        <f>_xlfn.XLOOKUP(A1311, locations!A:A, locations!F:F, "NULL")</f>
        <v>38.0088425</v>
      </c>
      <c r="R1311">
        <f>_xlfn.XLOOKUP(A1311, locations!A:A, locations!G:G, "Not found")</f>
        <v>23.81691</v>
      </c>
    </row>
    <row r="1312" spans="1:18" ht="13">
      <c r="A1312" s="11" t="s">
        <v>2892</v>
      </c>
      <c r="B1312" s="11">
        <f>MATCH(A1312,'raw data'!A:A,0)</f>
        <v>10153</v>
      </c>
      <c r="C1312" s="21">
        <f t="array" ref="C1312">INDEX('raw data'!A:A,B1312+8,1)</f>
        <v>1300</v>
      </c>
      <c r="D1312" s="7" t="str">
        <f t="array" ref="D1312">INDEX('raw data'!A:A,B1312+11,1)</f>
        <v>excl. utilities</v>
      </c>
      <c r="E1312" s="7" t="str">
        <f t="array" ref="E1312">INDEX('raw data'!A:A,B1312-2,1)</f>
        <v>Metamorfoseos II,</v>
      </c>
      <c r="F1312" s="6" t="str">
        <f t="array" ref="F1312">INDEX('raw data'!A:A,B1312-1,1)</f>
        <v>Alimos</v>
      </c>
      <c r="G1312" s="6" t="str">
        <f t="array" ref="G1312">INDEX('raw data'!A:A,B1312+6,1)</f>
        <v>110 m²</v>
      </c>
      <c r="H1312" s="25">
        <f ca="1">IFERROR(__xludf.DUMMYFUNCTION("split(G1320,"" "")"),110)</f>
        <v>110</v>
      </c>
      <c r="I1312" s="6" t="str">
        <f ca="1">IFERROR(__xludf.DUMMYFUNCTION("""COMPUTED_VALUE"""),"m²")</f>
        <v>m²</v>
      </c>
      <c r="J1312" s="6" t="str">
        <f t="array" ref="J1312">INDEX('raw data'!A:A,B1312+4,1)</f>
        <v>1, 1 WC</v>
      </c>
      <c r="K1312" s="25">
        <f t="array" ref="K1312">INDEX('raw data'!A:A,B1312+2,1)</f>
        <v>2</v>
      </c>
      <c r="L1312" s="6" t="str">
        <f t="array" ref="L1312">INDEX('raw data'!A:A,B1312-1,1)</f>
        <v>Alimos</v>
      </c>
      <c r="M1312" s="9">
        <f t="shared" ca="1" si="0"/>
        <v>11.818181818181818</v>
      </c>
      <c r="N1312" s="6" t="str">
        <f t="shared" si="1"/>
        <v>Metamorfoseos II, Alimos, Athens</v>
      </c>
      <c r="O1312" s="6" t="str">
        <f t="array" ref="O1312">INDEX('raw data'!A:A,B1312+12,1)</f>
        <v>Available 01 Mar 2025</v>
      </c>
      <c r="P1312" s="17">
        <v>45717</v>
      </c>
      <c r="Q1312">
        <f>_xlfn.XLOOKUP(A1312, locations!A:A, locations!F:F, "NULL")</f>
        <v>37.9136162</v>
      </c>
      <c r="R1312">
        <f>_xlfn.XLOOKUP(A1312, locations!A:A, locations!G:G, "Not found")</f>
        <v>23.712025100000002</v>
      </c>
    </row>
    <row r="1313" spans="1:18" ht="13">
      <c r="A1313" s="11" t="s">
        <v>4301</v>
      </c>
      <c r="B1313" s="11">
        <f>MATCH(A1313,'raw data'!A:A,0)</f>
        <v>10170</v>
      </c>
      <c r="C1313" s="21">
        <f t="array" ref="C1313">INDEX('raw data'!A:A,B1313+8,1)</f>
        <v>1380</v>
      </c>
      <c r="D1313" s="7" t="str">
        <f t="array" ref="D1313">INDEX('raw data'!A:A,B1313+11,1)</f>
        <v>excl. utilities</v>
      </c>
      <c r="E1313" s="7" t="str">
        <f t="array" ref="E1313">INDEX('raw data'!A:A,B1313-2,1)</f>
        <v>Griva I,</v>
      </c>
      <c r="F1313" s="6" t="str">
        <f t="array" ref="F1313">INDEX('raw data'!A:A,B1313-1,1)</f>
        <v>Chalandri</v>
      </c>
      <c r="G1313" s="6" t="str">
        <f t="array" ref="G1313">INDEX('raw data'!A:A,B1313+6,1)</f>
        <v>100 m²</v>
      </c>
      <c r="H1313" s="25">
        <f ca="1">IFERROR(__xludf.DUMMYFUNCTION("split(G1321,"" "")"),100)</f>
        <v>100</v>
      </c>
      <c r="I1313" s="6" t="str">
        <f ca="1">IFERROR(__xludf.DUMMYFUNCTION("""COMPUTED_VALUE"""),"m²")</f>
        <v>m²</v>
      </c>
      <c r="J1313" s="6" t="str">
        <f t="array" ref="J1313">INDEX('raw data'!A:A,B1313+4,1)</f>
        <v>1, 1 WC</v>
      </c>
      <c r="K1313" s="25">
        <f t="array" ref="K1313">INDEX('raw data'!A:A,B1313+2,1)</f>
        <v>3</v>
      </c>
      <c r="L1313" s="6" t="str">
        <f t="array" ref="L1313">INDEX('raw data'!A:A,B1313-1,1)</f>
        <v>Chalandri</v>
      </c>
      <c r="M1313" s="9">
        <f t="shared" ca="1" si="0"/>
        <v>13.8</v>
      </c>
      <c r="N1313" s="6" t="str">
        <f t="shared" si="1"/>
        <v>Griva I, Chalandri, Athens</v>
      </c>
      <c r="O1313" s="6" t="str">
        <f t="array" ref="O1313">INDEX('raw data'!A:A,B1313+12,1)</f>
        <v>Available 01 Mar 2025</v>
      </c>
      <c r="P1313" s="17">
        <v>45717</v>
      </c>
      <c r="Q1313">
        <f>_xlfn.XLOOKUP(A1313, locations!A:A, locations!F:F, "NULL")</f>
        <v>38.021421400000001</v>
      </c>
      <c r="R1313">
        <f>_xlfn.XLOOKUP(A1313, locations!A:A, locations!G:G, "Not found")</f>
        <v>23.798767900000001</v>
      </c>
    </row>
    <row r="1314" spans="1:18" ht="13">
      <c r="A1314" s="11" t="s">
        <v>2895</v>
      </c>
      <c r="B1314" s="11">
        <f>MATCH(A1314,'raw data'!A:A,0)</f>
        <v>10203</v>
      </c>
      <c r="C1314" s="21">
        <f t="array" ref="C1314">INDEX('raw data'!A:A,B1314+8,1)</f>
        <v>1570</v>
      </c>
      <c r="D1314" s="7" t="str">
        <f t="array" ref="D1314">INDEX('raw data'!A:A,B1314+11,1)</f>
        <v>excl. utilities</v>
      </c>
      <c r="E1314" s="7" t="str">
        <f t="array" ref="E1314">INDEX('raw data'!A:A,B1314-2,1)</f>
        <v>Athanasiou Diakou II,</v>
      </c>
      <c r="F1314" s="6" t="str">
        <f t="array" ref="F1314">INDEX('raw data'!A:A,B1314-1,1)</f>
        <v>Neo Psychiko</v>
      </c>
      <c r="G1314" s="6" t="str">
        <f t="array" ref="G1314">INDEX('raw data'!A:A,B1314+6,1)</f>
        <v>90 m²</v>
      </c>
      <c r="H1314" s="25">
        <f ca="1">IFERROR(__xludf.DUMMYFUNCTION("split(G1322,"" "")"),90)</f>
        <v>90</v>
      </c>
      <c r="I1314" s="6" t="str">
        <f ca="1">IFERROR(__xludf.DUMMYFUNCTION("""COMPUTED_VALUE"""),"m²")</f>
        <v>m²</v>
      </c>
      <c r="J1314" s="6">
        <f t="array" ref="J1314">INDEX('raw data'!A:A,B1314+4,1)</f>
        <v>1</v>
      </c>
      <c r="K1314" s="25">
        <f t="array" ref="K1314">INDEX('raw data'!A:A,B1314+2,1)</f>
        <v>2</v>
      </c>
      <c r="L1314" s="6" t="str">
        <f t="array" ref="L1314">INDEX('raw data'!A:A,B1314-1,1)</f>
        <v>Neo Psychiko</v>
      </c>
      <c r="M1314" s="9">
        <f t="shared" ca="1" si="0"/>
        <v>17.444444444444443</v>
      </c>
      <c r="N1314" s="6" t="str">
        <f t="shared" si="1"/>
        <v>Athanasiou Diakou II, Neo Psychiko, Athens</v>
      </c>
      <c r="O1314" s="6" t="str">
        <f t="array" ref="O1314">INDEX('raw data'!A:A,B1314+12,1)</f>
        <v>Available 01 Mar 2025</v>
      </c>
      <c r="P1314" s="17">
        <v>45717</v>
      </c>
      <c r="Q1314">
        <f>_xlfn.XLOOKUP(A1314, locations!A:A, locations!F:F, "NULL")</f>
        <v>38.004368300000003</v>
      </c>
      <c r="R1314">
        <f>_xlfn.XLOOKUP(A1314, locations!A:A, locations!G:G, "Not found")</f>
        <v>23.786294900000001</v>
      </c>
    </row>
    <row r="1315" spans="1:18" ht="13">
      <c r="A1315" s="11" t="s">
        <v>4304</v>
      </c>
      <c r="B1315" s="11">
        <f>MATCH(A1315,'raw data'!A:A,0)</f>
        <v>10220</v>
      </c>
      <c r="C1315" s="21">
        <f t="array" ref="C1315">INDEX('raw data'!A:A,B1315+8,1)</f>
        <v>1670</v>
      </c>
      <c r="D1315" s="7" t="str">
        <f t="array" ref="D1315">INDEX('raw data'!A:A,B1315+11,1)</f>
        <v>excl. utilities</v>
      </c>
      <c r="E1315" s="7" t="str">
        <f t="array" ref="E1315">INDEX('raw data'!A:A,B1315-2,1)</f>
        <v>Ivis,</v>
      </c>
      <c r="F1315" s="6" t="str">
        <f t="array" ref="F1315">INDEX('raw data'!A:A,B1315-1,1)</f>
        <v>Chalandri</v>
      </c>
      <c r="G1315" s="6" t="str">
        <f t="array" ref="G1315">INDEX('raw data'!A:A,B1315+6,1)</f>
        <v>135 m²</v>
      </c>
      <c r="H1315" s="25">
        <f ca="1">IFERROR(__xludf.DUMMYFUNCTION("split(G1323,"" "")"),135)</f>
        <v>135</v>
      </c>
      <c r="I1315" s="6" t="str">
        <f ca="1">IFERROR(__xludf.DUMMYFUNCTION("""COMPUTED_VALUE"""),"m²")</f>
        <v>m²</v>
      </c>
      <c r="J1315" s="6" t="str">
        <f t="array" ref="J1315">INDEX('raw data'!A:A,B1315+4,1)</f>
        <v>1, 1 WC</v>
      </c>
      <c r="K1315" s="25">
        <f t="array" ref="K1315">INDEX('raw data'!A:A,B1315+2,1)</f>
        <v>3</v>
      </c>
      <c r="L1315" s="6" t="str">
        <f t="array" ref="L1315">INDEX('raw data'!A:A,B1315-1,1)</f>
        <v>Chalandri</v>
      </c>
      <c r="M1315" s="9">
        <f t="shared" ca="1" si="0"/>
        <v>12.37037037037037</v>
      </c>
      <c r="N1315" s="6" t="str">
        <f t="shared" si="1"/>
        <v>Ivis, Chalandri, Athens</v>
      </c>
      <c r="O1315" s="6" t="str">
        <f t="array" ref="O1315">INDEX('raw data'!A:A,B1315+12,1)</f>
        <v>Available 01 Mar 2025</v>
      </c>
      <c r="P1315" s="17">
        <v>45717</v>
      </c>
      <c r="Q1315">
        <f>_xlfn.XLOOKUP(A1315, locations!A:A, locations!F:F, "NULL")</f>
        <v>38.021421400000001</v>
      </c>
      <c r="R1315">
        <f>_xlfn.XLOOKUP(A1315, locations!A:A, locations!G:G, "Not found")</f>
        <v>23.798767900000001</v>
      </c>
    </row>
    <row r="1316" spans="1:18" ht="13">
      <c r="A1316" s="11" t="s">
        <v>4307</v>
      </c>
      <c r="B1316" s="11">
        <f>MATCH(A1316,'raw data'!A:A,0)</f>
        <v>10237</v>
      </c>
      <c r="C1316" s="21">
        <f t="array" ref="C1316">INDEX('raw data'!A:A,B1316+8,1)</f>
        <v>1810</v>
      </c>
      <c r="D1316" s="7" t="str">
        <f t="array" ref="D1316">INDEX('raw data'!A:A,B1316+11,1)</f>
        <v>excl. utilities</v>
      </c>
      <c r="E1316" s="7" t="str">
        <f t="array" ref="E1316">INDEX('raw data'!A:A,B1316-2,1)</f>
        <v>Eleftheriou Venizelou II,</v>
      </c>
      <c r="F1316" s="6" t="str">
        <f t="array" ref="F1316">INDEX('raw data'!A:A,B1316-1,1)</f>
        <v>Neo Psychiko</v>
      </c>
      <c r="G1316" s="6" t="str">
        <f t="array" ref="G1316">INDEX('raw data'!A:A,B1316+6,1)</f>
        <v>135 m²</v>
      </c>
      <c r="H1316" s="25">
        <f ca="1">IFERROR(__xludf.DUMMYFUNCTION("split(G1324,"" "")"),135)</f>
        <v>135</v>
      </c>
      <c r="I1316" s="6" t="str">
        <f ca="1">IFERROR(__xludf.DUMMYFUNCTION("""COMPUTED_VALUE"""),"m²")</f>
        <v>m²</v>
      </c>
      <c r="J1316" s="6" t="str">
        <f t="array" ref="J1316">INDEX('raw data'!A:A,B1316+4,1)</f>
        <v>2, 1 WC</v>
      </c>
      <c r="K1316" s="25">
        <f t="array" ref="K1316">INDEX('raw data'!A:A,B1316+2,1)</f>
        <v>3</v>
      </c>
      <c r="L1316" s="6" t="str">
        <f t="array" ref="L1316">INDEX('raw data'!A:A,B1316-1,1)</f>
        <v>Neo Psychiko</v>
      </c>
      <c r="M1316" s="9">
        <f t="shared" ca="1" si="0"/>
        <v>13.407407407407407</v>
      </c>
      <c r="N1316" s="6" t="str">
        <f t="shared" si="1"/>
        <v>Eleftheriou Venizelou II, Neo Psychiko, Athens</v>
      </c>
      <c r="O1316" s="6" t="str">
        <f t="array" ref="O1316">INDEX('raw data'!A:A,B1316+12,1)</f>
        <v>Available 01 Mar 2025</v>
      </c>
      <c r="P1316" s="17">
        <v>45717</v>
      </c>
      <c r="Q1316">
        <f>_xlfn.XLOOKUP(A1316, locations!A:A, locations!F:F, "NULL")</f>
        <v>38.006323899999998</v>
      </c>
      <c r="R1316">
        <f>_xlfn.XLOOKUP(A1316, locations!A:A, locations!G:G, "Not found")</f>
        <v>23.7816464</v>
      </c>
    </row>
    <row r="1317" spans="1:18" ht="13">
      <c r="A1317" s="11" t="s">
        <v>2898</v>
      </c>
      <c r="B1317" s="11">
        <f>MATCH(A1317,'raw data'!A:A,0)</f>
        <v>10254</v>
      </c>
      <c r="C1317" s="21">
        <f t="array" ref="C1317">INDEX('raw data'!A:A,B1317+8,1)</f>
        <v>2110</v>
      </c>
      <c r="D1317" s="7" t="str">
        <f t="array" ref="D1317">INDEX('raw data'!A:A,B1317+11,1)</f>
        <v>excl. utilities</v>
      </c>
      <c r="E1317" s="7" t="str">
        <f t="array" ref="E1317">INDEX('raw data'!A:A,B1317-2,1)</f>
        <v>Pesmazoglou II,</v>
      </c>
      <c r="F1317" s="6" t="str">
        <f t="array" ref="F1317">INDEX('raw data'!A:A,B1317-1,1)</f>
        <v>Kifisia</v>
      </c>
      <c r="G1317" s="6" t="str">
        <f t="array" ref="G1317">INDEX('raw data'!A:A,B1317+6,1)</f>
        <v>105 m²</v>
      </c>
      <c r="H1317" s="25">
        <f ca="1">IFERROR(__xludf.DUMMYFUNCTION("split(G1325,"" "")"),105)</f>
        <v>105</v>
      </c>
      <c r="I1317" s="6" t="str">
        <f ca="1">IFERROR(__xludf.DUMMYFUNCTION("""COMPUTED_VALUE"""),"m²")</f>
        <v>m²</v>
      </c>
      <c r="J1317" s="6" t="str">
        <f t="array" ref="J1317">INDEX('raw data'!A:A,B1317+4,1)</f>
        <v>1, 1 WC</v>
      </c>
      <c r="K1317" s="25">
        <f t="array" ref="K1317">INDEX('raw data'!A:A,B1317+2,1)</f>
        <v>2</v>
      </c>
      <c r="L1317" s="6" t="str">
        <f t="array" ref="L1317">INDEX('raw data'!A:A,B1317-1,1)</f>
        <v>Kifisia</v>
      </c>
      <c r="M1317" s="9">
        <f t="shared" ca="1" si="0"/>
        <v>20.095238095238095</v>
      </c>
      <c r="N1317" s="6" t="str">
        <f t="shared" si="1"/>
        <v>Pesmazoglou II, Kifisia, Athens</v>
      </c>
      <c r="O1317" s="6" t="str">
        <f t="array" ref="O1317">INDEX('raw data'!A:A,B1317+12,1)</f>
        <v>Available 01 Mar 2025</v>
      </c>
      <c r="P1317" s="17">
        <v>45717</v>
      </c>
      <c r="Q1317">
        <f>_xlfn.XLOOKUP(A1317, locations!A:A, locations!F:F, "NULL")</f>
        <v>38.079920899999998</v>
      </c>
      <c r="R1317">
        <f>_xlfn.XLOOKUP(A1317, locations!A:A, locations!G:G, "Not found")</f>
        <v>23.806906099999999</v>
      </c>
    </row>
    <row r="1318" spans="1:18" ht="13">
      <c r="A1318" s="11" t="s">
        <v>820</v>
      </c>
      <c r="B1318" s="11">
        <f>MATCH(A1318,'raw data'!A:A,0)</f>
        <v>14937</v>
      </c>
      <c r="C1318" s="21">
        <f t="array" ref="C1318">INDEX('raw data'!A:A,B1318+8,1)</f>
        <v>980</v>
      </c>
      <c r="D1318" s="7" t="str">
        <f t="array" ref="D1318">INDEX('raw data'!A:A,B1318+11,1)</f>
        <v>excl. utilities</v>
      </c>
      <c r="E1318" s="7" t="str">
        <f t="array" ref="E1318">INDEX('raw data'!A:A,B1318-2,1)</f>
        <v>Diovounioti,</v>
      </c>
      <c r="F1318" s="6" t="str">
        <f t="array" ref="F1318">INDEX('raw data'!A:A,B1318-1,1)</f>
        <v>Chalandri</v>
      </c>
      <c r="G1318" s="6" t="str">
        <f t="array" ref="G1318">INDEX('raw data'!A:A,B1318+6,1)</f>
        <v>62 m²</v>
      </c>
      <c r="H1318" s="25">
        <f ca="1">IFERROR(__xludf.DUMMYFUNCTION("split(G1326,"" "")"),62)</f>
        <v>62</v>
      </c>
      <c r="I1318" s="6" t="str">
        <f ca="1">IFERROR(__xludf.DUMMYFUNCTION("""COMPUTED_VALUE"""),"m²")</f>
        <v>m²</v>
      </c>
      <c r="J1318" s="6">
        <f t="array" ref="J1318">INDEX('raw data'!A:A,B1318+4,1)</f>
        <v>1</v>
      </c>
      <c r="K1318" s="25">
        <f t="array" ref="K1318">INDEX('raw data'!A:A,B1318+2,1)</f>
        <v>1</v>
      </c>
      <c r="L1318" s="6" t="str">
        <f t="array" ref="L1318">INDEX('raw data'!A:A,B1318-1,1)</f>
        <v>Chalandri</v>
      </c>
      <c r="M1318" s="9">
        <f t="shared" ca="1" si="0"/>
        <v>15.806451612903226</v>
      </c>
      <c r="N1318" s="6" t="str">
        <f t="shared" si="1"/>
        <v>Diovounioti, Chalandri, Athens</v>
      </c>
      <c r="O1318" s="6" t="str">
        <f t="array" ref="O1318">INDEX('raw data'!A:A,B1318+12,1)</f>
        <v>Available 01 Jun 2025</v>
      </c>
      <c r="P1318" s="17">
        <v>45809</v>
      </c>
      <c r="Q1318">
        <f>_xlfn.XLOOKUP(A1318, locations!A:A, locations!F:F, "NULL")</f>
        <v>37.964125199999998</v>
      </c>
      <c r="R1318">
        <f>_xlfn.XLOOKUP(A1318, locations!A:A, locations!G:G, "Not found")</f>
        <v>23.718922800000001</v>
      </c>
    </row>
    <row r="1319" spans="1:18" ht="13">
      <c r="A1319" s="11" t="s">
        <v>4310</v>
      </c>
      <c r="B1319" s="11">
        <f>MATCH(A1319,'raw data'!A:A,0)</f>
        <v>14971</v>
      </c>
      <c r="C1319" s="21">
        <f t="array" ref="C1319">INDEX('raw data'!A:A,B1319+8,1)</f>
        <v>1140</v>
      </c>
      <c r="D1319" s="7" t="str">
        <f t="array" ref="D1319">INDEX('raw data'!A:A,B1319+11,1)</f>
        <v>excl. utilities</v>
      </c>
      <c r="E1319" s="7" t="str">
        <f t="array" ref="E1319">INDEX('raw data'!A:A,B1319-2,1)</f>
        <v>Louki Akrita III,</v>
      </c>
      <c r="F1319" s="6" t="str">
        <f t="array" ref="F1319">INDEX('raw data'!A:A,B1319-1,1)</f>
        <v>Marousi</v>
      </c>
      <c r="G1319" s="6" t="str">
        <f t="array" ref="G1319">INDEX('raw data'!A:A,B1319+6,1)</f>
        <v>95 m²</v>
      </c>
      <c r="H1319" s="25">
        <f ca="1">IFERROR(__xludf.DUMMYFUNCTION("split(G1327,"" "")"),95)</f>
        <v>95</v>
      </c>
      <c r="I1319" s="6" t="str">
        <f ca="1">IFERROR(__xludf.DUMMYFUNCTION("""COMPUTED_VALUE"""),"m²")</f>
        <v>m²</v>
      </c>
      <c r="J1319" s="6" t="str">
        <f t="array" ref="J1319">INDEX('raw data'!A:A,B1319+4,1)</f>
        <v>1, 1 WC</v>
      </c>
      <c r="K1319" s="25">
        <f t="array" ref="K1319">INDEX('raw data'!A:A,B1319+2,1)</f>
        <v>3</v>
      </c>
      <c r="L1319" s="6" t="str">
        <f t="array" ref="L1319">INDEX('raw data'!A:A,B1319-1,1)</f>
        <v>Marousi</v>
      </c>
      <c r="M1319" s="9">
        <f t="shared" ca="1" si="0"/>
        <v>12</v>
      </c>
      <c r="N1319" s="6" t="str">
        <f t="shared" si="1"/>
        <v>Louki Akrita III, Marousi, Athens</v>
      </c>
      <c r="O1319" s="6" t="str">
        <f t="array" ref="O1319">INDEX('raw data'!A:A,B1319+12,1)</f>
        <v>Available 01 Jun 2025</v>
      </c>
      <c r="P1319" s="17">
        <v>45809</v>
      </c>
      <c r="Q1319">
        <f>_xlfn.XLOOKUP(A1319, locations!A:A, locations!F:F, "NULL")</f>
        <v>38.054989499999998</v>
      </c>
      <c r="R1319">
        <f>_xlfn.XLOOKUP(A1319, locations!A:A, locations!G:G, "Not found")</f>
        <v>23.826784100000001</v>
      </c>
    </row>
    <row r="1320" spans="1:18" ht="13">
      <c r="A1320" s="11" t="s">
        <v>2901</v>
      </c>
      <c r="B1320" s="11">
        <f>MATCH(A1320,'raw data'!A:A,0)</f>
        <v>14954</v>
      </c>
      <c r="C1320" s="21">
        <f t="array" ref="C1320">INDEX('raw data'!A:A,B1320+8,1)</f>
        <v>1250</v>
      </c>
      <c r="D1320" s="7" t="str">
        <f t="array" ref="D1320">INDEX('raw data'!A:A,B1320+11,1)</f>
        <v>excl. utilities</v>
      </c>
      <c r="E1320" s="7" t="str">
        <f t="array" ref="E1320">INDEX('raw data'!A:A,B1320-2,1)</f>
        <v>Dimitriou Gounari XVI,</v>
      </c>
      <c r="F1320" s="6" t="str">
        <f t="array" ref="F1320">INDEX('raw data'!A:A,B1320-1,1)</f>
        <v>Agia Paraskevi</v>
      </c>
      <c r="G1320" s="6" t="str">
        <f t="array" ref="G1320">INDEX('raw data'!A:A,B1320+6,1)</f>
        <v>84 m²</v>
      </c>
      <c r="H1320" s="25">
        <f ca="1">IFERROR(__xludf.DUMMYFUNCTION("split(G1328,"" "")"),84)</f>
        <v>84</v>
      </c>
      <c r="I1320" s="6" t="str">
        <f ca="1">IFERROR(__xludf.DUMMYFUNCTION("""COMPUTED_VALUE"""),"m²")</f>
        <v>m²</v>
      </c>
      <c r="J1320" s="6" t="str">
        <f t="array" ref="J1320">INDEX('raw data'!A:A,B1320+4,1)</f>
        <v>1, 1 WC</v>
      </c>
      <c r="K1320" s="25">
        <f t="array" ref="K1320">INDEX('raw data'!A:A,B1320+2,1)</f>
        <v>2</v>
      </c>
      <c r="L1320" s="6" t="str">
        <f t="array" ref="L1320">INDEX('raw data'!A:A,B1320-1,1)</f>
        <v>Agia Paraskevi</v>
      </c>
      <c r="M1320" s="9">
        <f t="shared" ca="1" si="0"/>
        <v>14.880952380952381</v>
      </c>
      <c r="N1320" s="6" t="str">
        <f t="shared" si="1"/>
        <v>Dimitriou Gounari XVI, Agia Paraskevi, Athens</v>
      </c>
      <c r="O1320" s="6" t="str">
        <f t="array" ref="O1320">INDEX('raw data'!A:A,B1320+12,1)</f>
        <v>Available 01 Jun 2025</v>
      </c>
      <c r="P1320" s="17">
        <v>45809</v>
      </c>
      <c r="Q1320">
        <f>_xlfn.XLOOKUP(A1320, locations!A:A, locations!F:F, "NULL")</f>
        <v>38.014966999999999</v>
      </c>
      <c r="R1320">
        <f>_xlfn.XLOOKUP(A1320, locations!A:A, locations!G:G, "Not found")</f>
        <v>23.822489300000001</v>
      </c>
    </row>
    <row r="1321" spans="1:18" ht="13">
      <c r="A1321" s="11" t="s">
        <v>2904</v>
      </c>
      <c r="B1321" s="11">
        <f>MATCH(A1321,'raw data'!A:A,0)</f>
        <v>14988</v>
      </c>
      <c r="C1321" s="21">
        <f t="array" ref="C1321">INDEX('raw data'!A:A,B1321+8,1)</f>
        <v>1320</v>
      </c>
      <c r="D1321" s="7" t="str">
        <f t="array" ref="D1321">INDEX('raw data'!A:A,B1321+11,1)</f>
        <v>excl. utilities</v>
      </c>
      <c r="E1321" s="7" t="str">
        <f t="array" ref="E1321">INDEX('raw data'!A:A,B1321-2,1)</f>
        <v>Agias Filotheis II,</v>
      </c>
      <c r="F1321" s="6" t="str">
        <f t="array" ref="F1321">INDEX('raw data'!A:A,B1321-1,1)</f>
        <v>Marousi</v>
      </c>
      <c r="G1321" s="6" t="str">
        <f t="array" ref="G1321">INDEX('raw data'!A:A,B1321+6,1)</f>
        <v>110 m²</v>
      </c>
      <c r="H1321" s="25">
        <f ca="1">IFERROR(__xludf.DUMMYFUNCTION("split(G1329,"" "")"),110)</f>
        <v>110</v>
      </c>
      <c r="I1321" s="6" t="str">
        <f ca="1">IFERROR(__xludf.DUMMYFUNCTION("""COMPUTED_VALUE"""),"m²")</f>
        <v>m²</v>
      </c>
      <c r="J1321" s="6">
        <f t="array" ref="J1321">INDEX('raw data'!A:A,B1321+4,1)</f>
        <v>2</v>
      </c>
      <c r="K1321" s="25">
        <f t="array" ref="K1321">INDEX('raw data'!A:A,B1321+2,1)</f>
        <v>2</v>
      </c>
      <c r="L1321" s="6" t="str">
        <f t="array" ref="L1321">INDEX('raw data'!A:A,B1321-1,1)</f>
        <v>Marousi</v>
      </c>
      <c r="M1321" s="9">
        <f t="shared" ca="1" si="0"/>
        <v>12</v>
      </c>
      <c r="N1321" s="6" t="str">
        <f t="shared" si="1"/>
        <v>Agias Filotheis II, Marousi, Athens</v>
      </c>
      <c r="O1321" s="6" t="str">
        <f t="array" ref="O1321">INDEX('raw data'!A:A,B1321+12,1)</f>
        <v>Available 01 Jun 2025</v>
      </c>
      <c r="P1321" s="17">
        <v>45809</v>
      </c>
      <c r="Q1321">
        <f>_xlfn.XLOOKUP(A1321, locations!A:A, locations!F:F, "NULL")</f>
        <v>38.025794500000003</v>
      </c>
      <c r="R1321">
        <f>_xlfn.XLOOKUP(A1321, locations!A:A, locations!G:G, "Not found")</f>
        <v>23.7877543</v>
      </c>
    </row>
    <row r="1322" spans="1:18" ht="13">
      <c r="A1322" s="11" t="s">
        <v>2907</v>
      </c>
      <c r="B1322" s="11">
        <f>MATCH(A1322,'raw data'!A:A,0)</f>
        <v>15021</v>
      </c>
      <c r="C1322" s="21">
        <f t="array" ref="C1322">INDEX('raw data'!A:A,B1322+8,1)</f>
        <v>1610</v>
      </c>
      <c r="D1322" s="7" t="str">
        <f t="array" ref="D1322">INDEX('raw data'!A:A,B1322+11,1)</f>
        <v>excl. utilities</v>
      </c>
      <c r="E1322" s="7" t="str">
        <f t="array" ref="E1322">INDEX('raw data'!A:A,B1322-2,1)</f>
        <v>Parnithos VI,</v>
      </c>
      <c r="F1322" s="6" t="str">
        <f t="array" ref="F1322">INDEX('raw data'!A:A,B1322-1,1)</f>
        <v>Chalandri</v>
      </c>
      <c r="G1322" s="6" t="str">
        <f t="array" ref="G1322">INDEX('raw data'!A:A,B1322+6,1)</f>
        <v>90 m²</v>
      </c>
      <c r="H1322" s="25">
        <f ca="1">IFERROR(__xludf.DUMMYFUNCTION("split(G1330,"" "")"),90)</f>
        <v>90</v>
      </c>
      <c r="I1322" s="6" t="str">
        <f ca="1">IFERROR(__xludf.DUMMYFUNCTION("""COMPUTED_VALUE"""),"m²")</f>
        <v>m²</v>
      </c>
      <c r="J1322" s="6" t="str">
        <f t="array" ref="J1322">INDEX('raw data'!A:A,B1322+4,1)</f>
        <v>1, 1 WC</v>
      </c>
      <c r="K1322" s="25">
        <f t="array" ref="K1322">INDEX('raw data'!A:A,B1322+2,1)</f>
        <v>2</v>
      </c>
      <c r="L1322" s="6" t="str">
        <f t="array" ref="L1322">INDEX('raw data'!A:A,B1322-1,1)</f>
        <v>Chalandri</v>
      </c>
      <c r="M1322" s="9">
        <f t="shared" ca="1" si="0"/>
        <v>17.888888888888889</v>
      </c>
      <c r="N1322" s="6" t="str">
        <f t="shared" si="1"/>
        <v>Parnithos VI, Chalandri, Athens</v>
      </c>
      <c r="O1322" s="6" t="str">
        <f t="array" ref="O1322">INDEX('raw data'!A:A,B1322+12,1)</f>
        <v>Available 01 Jun 2025</v>
      </c>
      <c r="P1322" s="17">
        <v>45809</v>
      </c>
      <c r="Q1322">
        <f>_xlfn.XLOOKUP(A1322, locations!A:A, locations!F:F, "NULL")</f>
        <v>38.031609400000001</v>
      </c>
      <c r="R1322">
        <f>_xlfn.XLOOKUP(A1322, locations!A:A, locations!G:G, "Not found")</f>
        <v>23.817556100000001</v>
      </c>
    </row>
    <row r="1323" spans="1:18" ht="13">
      <c r="A1323" s="11" t="s">
        <v>4651</v>
      </c>
      <c r="B1323" s="11">
        <f>MATCH(A1323,'raw data'!A:A,0)</f>
        <v>15038</v>
      </c>
      <c r="C1323" s="21">
        <f t="array" ref="C1323">INDEX('raw data'!A:A,B1323+8,1)</f>
        <v>1960</v>
      </c>
      <c r="D1323" s="7" t="str">
        <f t="array" ref="D1323">INDEX('raw data'!A:A,B1323+11,1)</f>
        <v>excl. utilities</v>
      </c>
      <c r="E1323" s="7" t="str">
        <f t="array" ref="E1323">INDEX('raw data'!A:A,B1323-2,1)</f>
        <v>Ploutonos III,</v>
      </c>
      <c r="F1323" s="6" t="str">
        <f t="array" ref="F1323">INDEX('raw data'!A:A,B1323-1,1)</f>
        <v>Alimos</v>
      </c>
      <c r="G1323" s="6" t="str">
        <f t="array" ref="G1323">INDEX('raw data'!A:A,B1323+6,1)</f>
        <v>150 m²</v>
      </c>
      <c r="H1323" s="25">
        <f ca="1">IFERROR(__xludf.DUMMYFUNCTION("split(G1331,"" "")"),150)</f>
        <v>150</v>
      </c>
      <c r="I1323" s="6" t="str">
        <f ca="1">IFERROR(__xludf.DUMMYFUNCTION("""COMPUTED_VALUE"""),"m²")</f>
        <v>m²</v>
      </c>
      <c r="J1323" s="6" t="str">
        <f t="array" ref="J1323">INDEX('raw data'!A:A,B1323+4,1)</f>
        <v>2, 1 WC</v>
      </c>
      <c r="K1323" s="25">
        <f t="array" ref="K1323">INDEX('raw data'!A:A,B1323+2,1)</f>
        <v>4</v>
      </c>
      <c r="L1323" s="6" t="str">
        <f t="array" ref="L1323">INDEX('raw data'!A:A,B1323-1,1)</f>
        <v>Alimos</v>
      </c>
      <c r="M1323" s="9">
        <f t="shared" ca="1" si="0"/>
        <v>13.066666666666666</v>
      </c>
      <c r="N1323" s="6" t="str">
        <f t="shared" si="1"/>
        <v>Ploutonos III, Alimos, Athens</v>
      </c>
      <c r="O1323" s="6" t="str">
        <f t="array" ref="O1323">INDEX('raw data'!A:A,B1323+12,1)</f>
        <v>Available 01 Jun 2025</v>
      </c>
      <c r="P1323" s="17">
        <v>45809</v>
      </c>
      <c r="Q1323">
        <f>_xlfn.XLOOKUP(A1323, locations!A:A, locations!F:F, "NULL")</f>
        <v>37.915297600000002</v>
      </c>
      <c r="R1323">
        <f>_xlfn.XLOOKUP(A1323, locations!A:A, locations!G:G, "Not found")</f>
        <v>23.711668100000001</v>
      </c>
    </row>
    <row r="1324" spans="1:18" ht="13">
      <c r="A1324" s="11" t="s">
        <v>823</v>
      </c>
      <c r="B1324" s="11">
        <f>MATCH(A1324,'raw data'!A:A,0)</f>
        <v>16711</v>
      </c>
      <c r="C1324" s="21">
        <f t="array" ref="C1324">INDEX('raw data'!A:A,B1324+8,1)</f>
        <v>810</v>
      </c>
      <c r="D1324" s="7" t="str">
        <f t="array" ref="D1324">INDEX('raw data'!A:A,B1324+11,1)</f>
        <v>excl. utilities</v>
      </c>
      <c r="E1324" s="7" t="str">
        <f t="array" ref="E1324">INDEX('raw data'!A:A,B1324-2,1)</f>
        <v>Georgiou Kondyli V,</v>
      </c>
      <c r="F1324" s="6" t="str">
        <f t="array" ref="F1324">INDEX('raw data'!A:A,B1324-1,1)</f>
        <v>Alimos</v>
      </c>
      <c r="G1324" s="6" t="str">
        <f t="array" ref="G1324">INDEX('raw data'!A:A,B1324+6,1)</f>
        <v>50 m²</v>
      </c>
      <c r="H1324" s="25">
        <f ca="1">IFERROR(__xludf.DUMMYFUNCTION("split(G1332,"" "")"),50)</f>
        <v>50</v>
      </c>
      <c r="I1324" s="6" t="str">
        <f ca="1">IFERROR(__xludf.DUMMYFUNCTION("""COMPUTED_VALUE"""),"m²")</f>
        <v>m²</v>
      </c>
      <c r="J1324" s="6">
        <f t="array" ref="J1324">INDEX('raw data'!A:A,B1324+4,1)</f>
        <v>1</v>
      </c>
      <c r="K1324" s="25">
        <f t="array" ref="K1324">INDEX('raw data'!A:A,B1324+2,1)</f>
        <v>1</v>
      </c>
      <c r="L1324" s="6" t="str">
        <f t="array" ref="L1324">INDEX('raw data'!A:A,B1324-1,1)</f>
        <v>Alimos</v>
      </c>
      <c r="M1324" s="9">
        <f t="shared" ca="1" si="0"/>
        <v>16.2</v>
      </c>
      <c r="N1324" s="6" t="str">
        <f t="shared" si="1"/>
        <v>Georgiou Kondyli V, Alimos, Athens</v>
      </c>
      <c r="O1324" s="6" t="str">
        <f t="array" ref="O1324">INDEX('raw data'!A:A,B1324+12,1)</f>
        <v>Available 01 Jul 2025</v>
      </c>
      <c r="P1324" s="17">
        <v>45839</v>
      </c>
      <c r="Q1324">
        <f>_xlfn.XLOOKUP(A1324, locations!A:A, locations!F:F, "NULL")</f>
        <v>37.909860999999999</v>
      </c>
      <c r="R1324">
        <f>_xlfn.XLOOKUP(A1324, locations!A:A, locations!G:G, "Not found")</f>
        <v>23.718165299999999</v>
      </c>
    </row>
    <row r="1325" spans="1:18" ht="13">
      <c r="A1325" s="11" t="s">
        <v>826</v>
      </c>
      <c r="B1325" s="11">
        <f>MATCH(A1325,'raw data'!A:A,0)</f>
        <v>16745</v>
      </c>
      <c r="C1325" s="21">
        <f t="array" ref="C1325">INDEX('raw data'!A:A,B1325+8,1)</f>
        <v>920</v>
      </c>
      <c r="D1325" s="7" t="str">
        <f t="array" ref="D1325">INDEX('raw data'!A:A,B1325+11,1)</f>
        <v>excl. utilities</v>
      </c>
      <c r="E1325" s="7" t="str">
        <f t="array" ref="E1325">INDEX('raw data'!A:A,B1325-2,1)</f>
        <v>Solonos IV,</v>
      </c>
      <c r="F1325" s="6" t="str">
        <f t="array" ref="F1325">INDEX('raw data'!A:A,B1325-1,1)</f>
        <v>Chalandri</v>
      </c>
      <c r="G1325" s="6" t="str">
        <f t="array" ref="G1325">INDEX('raw data'!A:A,B1325+6,1)</f>
        <v>55 m²</v>
      </c>
      <c r="H1325" s="25">
        <f ca="1">IFERROR(__xludf.DUMMYFUNCTION("split(G1333,"" "")"),55)</f>
        <v>55</v>
      </c>
      <c r="I1325" s="6" t="str">
        <f ca="1">IFERROR(__xludf.DUMMYFUNCTION("""COMPUTED_VALUE"""),"m²")</f>
        <v>m²</v>
      </c>
      <c r="J1325" s="6">
        <f t="array" ref="J1325">INDEX('raw data'!A:A,B1325+4,1)</f>
        <v>1</v>
      </c>
      <c r="K1325" s="25">
        <f t="array" ref="K1325">INDEX('raw data'!A:A,B1325+2,1)</f>
        <v>1</v>
      </c>
      <c r="L1325" s="6" t="str">
        <f t="array" ref="L1325">INDEX('raw data'!A:A,B1325-1,1)</f>
        <v>Chalandri</v>
      </c>
      <c r="M1325" s="9">
        <f t="shared" ca="1" si="0"/>
        <v>16.727272727272727</v>
      </c>
      <c r="N1325" s="6" t="str">
        <f t="shared" si="1"/>
        <v>Solonos IV, Chalandri, Athens</v>
      </c>
      <c r="O1325" s="6" t="str">
        <f t="array" ref="O1325">INDEX('raw data'!A:A,B1325+12,1)</f>
        <v>Available 01 Jul 2025</v>
      </c>
      <c r="P1325" s="17">
        <v>45839</v>
      </c>
      <c r="Q1325">
        <f>_xlfn.XLOOKUP(A1325, locations!A:A, locations!F:F, "NULL")</f>
        <v>37.981574600000002</v>
      </c>
      <c r="R1325">
        <f>_xlfn.XLOOKUP(A1325, locations!A:A, locations!G:G, "Not found")</f>
        <v>23.7358248</v>
      </c>
    </row>
    <row r="1326" spans="1:18" ht="13">
      <c r="A1326" s="11" t="s">
        <v>2910</v>
      </c>
      <c r="B1326" s="11">
        <f>MATCH(A1326,'raw data'!A:A,0)</f>
        <v>16728</v>
      </c>
      <c r="C1326" s="21">
        <f t="array" ref="C1326">INDEX('raw data'!A:A,B1326+8,1)</f>
        <v>980</v>
      </c>
      <c r="D1326" s="7" t="str">
        <f t="array" ref="D1326">INDEX('raw data'!A:A,B1326+11,1)</f>
        <v>excl. utilities</v>
      </c>
      <c r="E1326" s="7" t="str">
        <f t="array" ref="E1326">INDEX('raw data'!A:A,B1326-2,1)</f>
        <v>Omirou VII,</v>
      </c>
      <c r="F1326" s="6" t="str">
        <f t="array" ref="F1326">INDEX('raw data'!A:A,B1326-1,1)</f>
        <v>Nea Smyrni</v>
      </c>
      <c r="G1326" s="6" t="str">
        <f t="array" ref="G1326">INDEX('raw data'!A:A,B1326+6,1)</f>
        <v>70 m²</v>
      </c>
      <c r="H1326" s="25">
        <f ca="1">IFERROR(__xludf.DUMMYFUNCTION("split(G1334,"" "")"),70)</f>
        <v>70</v>
      </c>
      <c r="I1326" s="6" t="str">
        <f ca="1">IFERROR(__xludf.DUMMYFUNCTION("""COMPUTED_VALUE"""),"m²")</f>
        <v>m²</v>
      </c>
      <c r="J1326" s="6">
        <f t="array" ref="J1326">INDEX('raw data'!A:A,B1326+4,1)</f>
        <v>1</v>
      </c>
      <c r="K1326" s="25">
        <f t="array" ref="K1326">INDEX('raw data'!A:A,B1326+2,1)</f>
        <v>2</v>
      </c>
      <c r="L1326" s="6" t="str">
        <f t="array" ref="L1326">INDEX('raw data'!A:A,B1326-1,1)</f>
        <v>Nea Smyrni</v>
      </c>
      <c r="M1326" s="9">
        <f t="shared" ca="1" si="0"/>
        <v>14</v>
      </c>
      <c r="N1326" s="6" t="str">
        <f t="shared" si="1"/>
        <v>Omirou VII, Nea Smyrni, Athens</v>
      </c>
      <c r="O1326" s="6" t="str">
        <f t="array" ref="O1326">INDEX('raw data'!A:A,B1326+12,1)</f>
        <v>Available 01 Jul 2025</v>
      </c>
      <c r="P1326" s="17">
        <v>45839</v>
      </c>
      <c r="Q1326">
        <f>_xlfn.XLOOKUP(A1326, locations!A:A, locations!F:F, "NULL")</f>
        <v>37.9468101</v>
      </c>
      <c r="R1326">
        <f>_xlfn.XLOOKUP(A1326, locations!A:A, locations!G:G, "Not found")</f>
        <v>23.7089842</v>
      </c>
    </row>
    <row r="1327" spans="1:18" ht="13">
      <c r="A1327" s="11" t="s">
        <v>2913</v>
      </c>
      <c r="B1327" s="11">
        <f>MATCH(A1327,'raw data'!A:A,0)</f>
        <v>16778</v>
      </c>
      <c r="C1327" s="21">
        <f t="array" ref="C1327">INDEX('raw data'!A:A,B1327+8,1)</f>
        <v>1210</v>
      </c>
      <c r="D1327" s="7" t="str">
        <f t="array" ref="D1327">INDEX('raw data'!A:A,B1327+11,1)</f>
        <v>excl. utilities</v>
      </c>
      <c r="E1327" s="7" t="str">
        <f t="array" ref="E1327">INDEX('raw data'!A:A,B1327-2,1)</f>
        <v>Nikoloudi I,</v>
      </c>
      <c r="F1327" s="6" t="str">
        <f t="array" ref="F1327">INDEX('raw data'!A:A,B1327-1,1)</f>
        <v>Ampelokipoi</v>
      </c>
      <c r="G1327" s="6" t="str">
        <f t="array" ref="G1327">INDEX('raw data'!A:A,B1327+6,1)</f>
        <v>82 m²</v>
      </c>
      <c r="H1327" s="25">
        <f ca="1">IFERROR(__xludf.DUMMYFUNCTION("split(G1335,"" "")"),82)</f>
        <v>82</v>
      </c>
      <c r="I1327" s="6" t="str">
        <f ca="1">IFERROR(__xludf.DUMMYFUNCTION("""COMPUTED_VALUE"""),"m²")</f>
        <v>m²</v>
      </c>
      <c r="J1327" s="6">
        <f t="array" ref="J1327">INDEX('raw data'!A:A,B1327+4,1)</f>
        <v>1</v>
      </c>
      <c r="K1327" s="25">
        <f t="array" ref="K1327">INDEX('raw data'!A:A,B1327+2,1)</f>
        <v>2</v>
      </c>
      <c r="L1327" s="6" t="str">
        <f t="array" ref="L1327">INDEX('raw data'!A:A,B1327-1,1)</f>
        <v>Ampelokipoi</v>
      </c>
      <c r="M1327" s="9">
        <f t="shared" ca="1" si="0"/>
        <v>14.75609756097561</v>
      </c>
      <c r="N1327" s="6" t="str">
        <f t="shared" si="1"/>
        <v>Nikoloudi I, Ampelokipoi, Athens</v>
      </c>
      <c r="O1327" s="6" t="str">
        <f t="array" ref="O1327">INDEX('raw data'!A:A,B1327+12,1)</f>
        <v>Available 01 Jul 2025</v>
      </c>
      <c r="P1327" s="17">
        <v>45839</v>
      </c>
      <c r="Q1327">
        <f>_xlfn.XLOOKUP(A1327, locations!A:A, locations!F:F, "NULL")</f>
        <v>37.993462700000002</v>
      </c>
      <c r="R1327">
        <f>_xlfn.XLOOKUP(A1327, locations!A:A, locations!G:G, "Not found")</f>
        <v>23.772926300000002</v>
      </c>
    </row>
    <row r="1328" spans="1:18" ht="13">
      <c r="A1328" s="11" t="s">
        <v>2916</v>
      </c>
      <c r="B1328" s="11">
        <f>MATCH(A1328,'raw data'!A:A,0)</f>
        <v>16795</v>
      </c>
      <c r="C1328" s="21">
        <f t="array" ref="C1328">INDEX('raw data'!A:A,B1328+8,1)</f>
        <v>1570</v>
      </c>
      <c r="D1328" s="7" t="str">
        <f t="array" ref="D1328">INDEX('raw data'!A:A,B1328+11,1)</f>
        <v>excl. utilities</v>
      </c>
      <c r="E1328" s="7" t="str">
        <f t="array" ref="E1328">INDEX('raw data'!A:A,B1328-2,1)</f>
        <v>Pisistratou,</v>
      </c>
      <c r="F1328" s="6" t="str">
        <f t="array" ref="F1328">INDEX('raw data'!A:A,B1328-1,1)</f>
        <v>Stavros Niarchos Park Area</v>
      </c>
      <c r="G1328" s="6" t="str">
        <f t="array" ref="G1328">INDEX('raw data'!A:A,B1328+6,1)</f>
        <v>95 m²</v>
      </c>
      <c r="H1328" s="25">
        <f ca="1">IFERROR(__xludf.DUMMYFUNCTION("split(G1336,"" "")"),95)</f>
        <v>95</v>
      </c>
      <c r="I1328" s="6" t="str">
        <f ca="1">IFERROR(__xludf.DUMMYFUNCTION("""COMPUTED_VALUE"""),"m²")</f>
        <v>m²</v>
      </c>
      <c r="J1328" s="6" t="str">
        <f t="array" ref="J1328">INDEX('raw data'!A:A,B1328+4,1)</f>
        <v>1, 1 WC</v>
      </c>
      <c r="K1328" s="25">
        <f t="array" ref="K1328">INDEX('raw data'!A:A,B1328+2,1)</f>
        <v>2</v>
      </c>
      <c r="L1328" s="6" t="str">
        <f t="array" ref="L1328">INDEX('raw data'!A:A,B1328-1,1)</f>
        <v>Stavros Niarchos Park Area</v>
      </c>
      <c r="M1328" s="9">
        <f t="shared" ca="1" si="0"/>
        <v>16.526315789473685</v>
      </c>
      <c r="N1328" s="6" t="str">
        <f t="shared" si="1"/>
        <v>Pisistratou, Stavros Niarchos Park Area, Athens</v>
      </c>
      <c r="O1328" s="6" t="str">
        <f t="array" ref="O1328">INDEX('raw data'!A:A,B1328+12,1)</f>
        <v>Available 01 Jul 2025</v>
      </c>
      <c r="P1328" s="17">
        <v>45839</v>
      </c>
      <c r="Q1328">
        <f>_xlfn.XLOOKUP(A1328, locations!A:A, locations!F:F, "NULL")</f>
        <v>37.942198900000001</v>
      </c>
      <c r="R1328">
        <f>_xlfn.XLOOKUP(A1328, locations!A:A, locations!G:G, "Not found")</f>
        <v>23.6934583</v>
      </c>
    </row>
    <row r="1329" spans="1:18" ht="13">
      <c r="A1329" s="11" t="s">
        <v>2919</v>
      </c>
      <c r="B1329" s="11">
        <f>MATCH(A1329,'raw data'!A:A,0)</f>
        <v>16812</v>
      </c>
      <c r="C1329" s="21">
        <f t="array" ref="C1329">INDEX('raw data'!A:A,B1329+8,1)</f>
        <v>1610</v>
      </c>
      <c r="D1329" s="7" t="str">
        <f t="array" ref="D1329">INDEX('raw data'!A:A,B1329+11,1)</f>
        <v>excl. utilities</v>
      </c>
      <c r="E1329" s="7" t="str">
        <f t="array" ref="E1329">INDEX('raw data'!A:A,B1329-2,1)</f>
        <v>Parnithos IV,</v>
      </c>
      <c r="F1329" s="6" t="str">
        <f t="array" ref="F1329">INDEX('raw data'!A:A,B1329-1,1)</f>
        <v>Chalandri</v>
      </c>
      <c r="G1329" s="6" t="str">
        <f t="array" ref="G1329">INDEX('raw data'!A:A,B1329+6,1)</f>
        <v>90 m²</v>
      </c>
      <c r="H1329" s="25">
        <f ca="1">IFERROR(__xludf.DUMMYFUNCTION("split(G1337,"" "")"),90)</f>
        <v>90</v>
      </c>
      <c r="I1329" s="6" t="str">
        <f ca="1">IFERROR(__xludf.DUMMYFUNCTION("""COMPUTED_VALUE"""),"m²")</f>
        <v>m²</v>
      </c>
      <c r="J1329" s="6" t="str">
        <f t="array" ref="J1329">INDEX('raw data'!A:A,B1329+4,1)</f>
        <v>1, 1 WC</v>
      </c>
      <c r="K1329" s="25">
        <f t="array" ref="K1329">INDEX('raw data'!A:A,B1329+2,1)</f>
        <v>2</v>
      </c>
      <c r="L1329" s="6" t="str">
        <f t="array" ref="L1329">INDEX('raw data'!A:A,B1329-1,1)</f>
        <v>Chalandri</v>
      </c>
      <c r="M1329" s="9">
        <f t="shared" ca="1" si="0"/>
        <v>17.888888888888889</v>
      </c>
      <c r="N1329" s="6" t="str">
        <f t="shared" si="1"/>
        <v>Parnithos IV, Chalandri, Athens</v>
      </c>
      <c r="O1329" s="6" t="str">
        <f t="array" ref="O1329">INDEX('raw data'!A:A,B1329+12,1)</f>
        <v>Available 01 Jul 2025</v>
      </c>
      <c r="P1329" s="17">
        <v>45839</v>
      </c>
      <c r="Q1329">
        <f>_xlfn.XLOOKUP(A1329, locations!A:A, locations!F:F, "NULL")</f>
        <v>38.031609400000001</v>
      </c>
      <c r="R1329">
        <f>_xlfn.XLOOKUP(A1329, locations!A:A, locations!G:G, "Not found")</f>
        <v>23.817556100000001</v>
      </c>
    </row>
    <row r="1330" spans="1:18" ht="13">
      <c r="A1330" s="11" t="s">
        <v>829</v>
      </c>
      <c r="B1330" s="11">
        <f>MATCH(A1330,'raw data'!A:A,0)</f>
        <v>22146</v>
      </c>
      <c r="C1330" s="21">
        <f t="array" ref="C1330">INDEX('raw data'!A:A,B1330+8,1)</f>
        <v>850</v>
      </c>
      <c r="D1330" s="7" t="str">
        <f t="array" ref="D1330">INDEX('raw data'!A:A,B1330+11,1)</f>
        <v>excl. utilities</v>
      </c>
      <c r="E1330" s="7" t="str">
        <f t="array" ref="E1330">INDEX('raw data'!A:A,B1330-2,1)</f>
        <v>Endimionos II,</v>
      </c>
      <c r="F1330" s="6" t="str">
        <f t="array" ref="F1330">INDEX('raw data'!A:A,B1330-1,1)</f>
        <v>Palaio Faliro</v>
      </c>
      <c r="G1330" s="6" t="str">
        <f t="array" ref="G1330">INDEX('raw data'!A:A,B1330+6,1)</f>
        <v>50 m²</v>
      </c>
      <c r="H1330" s="25">
        <f ca="1">IFERROR(__xludf.DUMMYFUNCTION("split(G1338,"" "")"),50)</f>
        <v>50</v>
      </c>
      <c r="I1330" s="6" t="str">
        <f ca="1">IFERROR(__xludf.DUMMYFUNCTION("""COMPUTED_VALUE"""),"m²")</f>
        <v>m²</v>
      </c>
      <c r="J1330" s="6">
        <f t="array" ref="J1330">INDEX('raw data'!A:A,B1330+4,1)</f>
        <v>1</v>
      </c>
      <c r="K1330" s="25">
        <f t="array" ref="K1330">INDEX('raw data'!A:A,B1330+2,1)</f>
        <v>1</v>
      </c>
      <c r="L1330" s="6" t="str">
        <f t="array" ref="L1330">INDEX('raw data'!A:A,B1330-1,1)</f>
        <v>Palaio Faliro</v>
      </c>
      <c r="M1330" s="9">
        <f t="shared" ca="1" si="0"/>
        <v>17</v>
      </c>
      <c r="N1330" s="6" t="str">
        <f t="shared" si="1"/>
        <v>Endimionos II, Palaio Faliro, Athens</v>
      </c>
      <c r="O1330" s="6" t="str">
        <f t="array" ref="O1330">INDEX('raw data'!A:A,B1330+12,1)</f>
        <v>Available 01 Jan 2026</v>
      </c>
      <c r="P1330" s="17">
        <v>46023</v>
      </c>
      <c r="Q1330">
        <f>_xlfn.XLOOKUP(A1330, locations!A:A, locations!F:F, "NULL")</f>
        <v>37.934996300000002</v>
      </c>
      <c r="R1330">
        <f>_xlfn.XLOOKUP(A1330, locations!A:A, locations!G:G, "Not found")</f>
        <v>23.697685499999999</v>
      </c>
    </row>
    <row r="1331" spans="1:18" ht="13">
      <c r="A1331" s="11" t="s">
        <v>2922</v>
      </c>
      <c r="B1331" s="11">
        <f>MATCH(A1331,'raw data'!A:A,0)</f>
        <v>22163</v>
      </c>
      <c r="C1331" s="21">
        <f t="array" ref="C1331">INDEX('raw data'!A:A,B1331+8,1)</f>
        <v>1180</v>
      </c>
      <c r="D1331" s="7" t="str">
        <f t="array" ref="D1331">INDEX('raw data'!A:A,B1331+11,1)</f>
        <v>excl. utilities</v>
      </c>
      <c r="E1331" s="7" t="str">
        <f t="array" ref="E1331">INDEX('raw data'!A:A,B1331-2,1)</f>
        <v>Panormou V,</v>
      </c>
      <c r="F1331" s="6" t="str">
        <f t="array" ref="F1331">INDEX('raw data'!A:A,B1331-1,1)</f>
        <v>Ampelokipoi</v>
      </c>
      <c r="G1331" s="6" t="str">
        <f t="array" ref="G1331">INDEX('raw data'!A:A,B1331+6,1)</f>
        <v>90 m²</v>
      </c>
      <c r="H1331" s="25">
        <f ca="1">IFERROR(__xludf.DUMMYFUNCTION("split(G1339,"" "")"),90)</f>
        <v>90</v>
      </c>
      <c r="I1331" s="6" t="str">
        <f ca="1">IFERROR(__xludf.DUMMYFUNCTION("""COMPUTED_VALUE"""),"m²")</f>
        <v>m²</v>
      </c>
      <c r="J1331" s="6">
        <f t="array" ref="J1331">INDEX('raw data'!A:A,B1331+4,1)</f>
        <v>1</v>
      </c>
      <c r="K1331" s="25">
        <f t="array" ref="K1331">INDEX('raw data'!A:A,B1331+2,1)</f>
        <v>2</v>
      </c>
      <c r="L1331" s="6" t="str">
        <f t="array" ref="L1331">INDEX('raw data'!A:A,B1331-1,1)</f>
        <v>Ampelokipoi</v>
      </c>
      <c r="M1331" s="9">
        <f t="shared" ca="1" si="0"/>
        <v>13.111111111111111</v>
      </c>
      <c r="N1331" s="6" t="str">
        <f t="shared" si="1"/>
        <v>Panormou V, Ampelokipoi, Athens</v>
      </c>
      <c r="O1331" s="6" t="str">
        <f t="array" ref="O1331">INDEX('raw data'!A:A,B1331+12,1)</f>
        <v>Available 01 Jan 2026</v>
      </c>
      <c r="P1331" s="17">
        <v>46023</v>
      </c>
      <c r="Q1331">
        <f>_xlfn.XLOOKUP(A1331, locations!A:A, locations!F:F, "NULL")</f>
        <v>37.991729599999999</v>
      </c>
      <c r="R1331">
        <f>_xlfn.XLOOKUP(A1331, locations!A:A, locations!G:G, "Not found")</f>
        <v>23.760157</v>
      </c>
    </row>
    <row r="1332" spans="1:18" ht="13">
      <c r="A1332" s="11" t="s">
        <v>4313</v>
      </c>
      <c r="B1332" s="11">
        <f>MATCH(A1332,'raw data'!A:A,0)</f>
        <v>22180</v>
      </c>
      <c r="C1332" s="21">
        <f t="array" ref="C1332">INDEX('raw data'!A:A,B1332+8,1)</f>
        <v>1230</v>
      </c>
      <c r="D1332" s="7" t="str">
        <f t="array" ref="D1332">INDEX('raw data'!A:A,B1332+11,1)</f>
        <v>excl. utilities</v>
      </c>
      <c r="E1332" s="7" t="str">
        <f t="array" ref="E1332">INDEX('raw data'!A:A,B1332-2,1)</f>
        <v>Vernardaki II,</v>
      </c>
      <c r="F1332" s="6" t="str">
        <f t="array" ref="F1332">INDEX('raw data'!A:A,B1332-1,1)</f>
        <v>Ampelokipoi</v>
      </c>
      <c r="G1332" s="6" t="str">
        <f t="array" ref="G1332">INDEX('raw data'!A:A,B1332+6,1)</f>
        <v>105 m²</v>
      </c>
      <c r="H1332" s="25">
        <f ca="1">IFERROR(__xludf.DUMMYFUNCTION("split(G1340,"" "")"),105)</f>
        <v>105</v>
      </c>
      <c r="I1332" s="6" t="str">
        <f ca="1">IFERROR(__xludf.DUMMYFUNCTION("""COMPUTED_VALUE"""),"m²")</f>
        <v>m²</v>
      </c>
      <c r="J1332" s="6">
        <f t="array" ref="J1332">INDEX('raw data'!A:A,B1332+4,1)</f>
        <v>1</v>
      </c>
      <c r="K1332" s="25">
        <f t="array" ref="K1332">INDEX('raw data'!A:A,B1332+2,1)</f>
        <v>3</v>
      </c>
      <c r="L1332" s="6" t="str">
        <f t="array" ref="L1332">INDEX('raw data'!A:A,B1332-1,1)</f>
        <v>Ampelokipoi</v>
      </c>
      <c r="M1332" s="9">
        <f t="shared" ca="1" si="0"/>
        <v>11.714285714285714</v>
      </c>
      <c r="N1332" s="6" t="str">
        <f t="shared" si="1"/>
        <v>Vernardaki II, Ampelokipoi, Athens</v>
      </c>
      <c r="O1332" s="6" t="str">
        <f t="array" ref="O1332">INDEX('raw data'!A:A,B1332+12,1)</f>
        <v>Available 01 Jan 2026</v>
      </c>
      <c r="P1332" s="17">
        <v>46023</v>
      </c>
      <c r="Q1332">
        <f>_xlfn.XLOOKUP(A1332, locations!A:A, locations!F:F, "NULL")</f>
        <v>37.992894200000002</v>
      </c>
      <c r="R1332">
        <f>_xlfn.XLOOKUP(A1332, locations!A:A, locations!G:G, "Not found")</f>
        <v>23.757254700000001</v>
      </c>
    </row>
    <row r="1333" spans="1:18" ht="13">
      <c r="A1333" s="11" t="s">
        <v>2925</v>
      </c>
      <c r="B1333" s="11">
        <f>MATCH(A1333,'raw data'!A:A,0)</f>
        <v>22197</v>
      </c>
      <c r="C1333" s="21">
        <f t="array" ref="C1333">INDEX('raw data'!A:A,B1333+8,1)</f>
        <v>1340</v>
      </c>
      <c r="D1333" s="7" t="str">
        <f t="array" ref="D1333">INDEX('raw data'!A:A,B1333+11,1)</f>
        <v>excl. utilities</v>
      </c>
      <c r="E1333" s="7" t="str">
        <f t="array" ref="E1333">INDEX('raw data'!A:A,B1333-2,1)</f>
        <v>Michail Chatzikonstanti II,</v>
      </c>
      <c r="F1333" s="6" t="str">
        <f t="array" ref="F1333">INDEX('raw data'!A:A,B1333-1,1)</f>
        <v>Ampelokipoi</v>
      </c>
      <c r="G1333" s="6" t="str">
        <f t="array" ref="G1333">INDEX('raw data'!A:A,B1333+6,1)</f>
        <v>85 m²</v>
      </c>
      <c r="H1333" s="25">
        <f ca="1">IFERROR(__xludf.DUMMYFUNCTION("split(G1341,"" "")"),85)</f>
        <v>85</v>
      </c>
      <c r="I1333" s="6" t="str">
        <f ca="1">IFERROR(__xludf.DUMMYFUNCTION("""COMPUTED_VALUE"""),"m²")</f>
        <v>m²</v>
      </c>
      <c r="J1333" s="6" t="str">
        <f t="array" ref="J1333">INDEX('raw data'!A:A,B1333+4,1)</f>
        <v>1, 1 WC</v>
      </c>
      <c r="K1333" s="25">
        <f t="array" ref="K1333">INDEX('raw data'!A:A,B1333+2,1)</f>
        <v>2</v>
      </c>
      <c r="L1333" s="6" t="str">
        <f t="array" ref="L1333">INDEX('raw data'!A:A,B1333-1,1)</f>
        <v>Ampelokipoi</v>
      </c>
      <c r="M1333" s="9">
        <f t="shared" ca="1" si="0"/>
        <v>15.764705882352942</v>
      </c>
      <c r="N1333" s="6" t="str">
        <f t="shared" si="1"/>
        <v>Michail Chatzikonstanti II, Ampelokipoi, Athens</v>
      </c>
      <c r="O1333" s="6" t="str">
        <f t="array" ref="O1333">INDEX('raw data'!A:A,B1333+12,1)</f>
        <v>Available 01 Jan 2026</v>
      </c>
      <c r="P1333" s="17">
        <v>46023</v>
      </c>
      <c r="Q1333">
        <f>_xlfn.XLOOKUP(A1333, locations!A:A, locations!F:F, "NULL")</f>
        <v>37.994549999999997</v>
      </c>
      <c r="R1333">
        <f>_xlfn.XLOOKUP(A1333, locations!A:A, locations!G:G, "Not found")</f>
        <v>23.764264600000001</v>
      </c>
    </row>
    <row r="1334" spans="1:18" ht="13">
      <c r="A1334" s="11" t="s">
        <v>4316</v>
      </c>
      <c r="B1334" s="11">
        <f>MATCH(A1334,'raw data'!A:A,0)</f>
        <v>22214</v>
      </c>
      <c r="C1334" s="21">
        <f t="array" ref="C1334">INDEX('raw data'!A:A,B1334+8,1)</f>
        <v>1500</v>
      </c>
      <c r="D1334" s="7" t="str">
        <f t="array" ref="D1334">INDEX('raw data'!A:A,B1334+11,1)</f>
        <v>excl. utilities</v>
      </c>
      <c r="E1334" s="7" t="str">
        <f t="array" ref="E1334">INDEX('raw data'!A:A,B1334-2,1)</f>
        <v>28is Oktovriou II,</v>
      </c>
      <c r="F1334" s="6" t="str">
        <f t="array" ref="F1334">INDEX('raw data'!A:A,B1334-1,1)</f>
        <v>Vrilissia</v>
      </c>
      <c r="G1334" s="6" t="str">
        <f t="array" ref="G1334">INDEX('raw data'!A:A,B1334+6,1)</f>
        <v>125 m²</v>
      </c>
      <c r="H1334" s="25">
        <f ca="1">IFERROR(__xludf.DUMMYFUNCTION("split(G1342,"" "")"),125)</f>
        <v>125</v>
      </c>
      <c r="I1334" s="6" t="str">
        <f ca="1">IFERROR(__xludf.DUMMYFUNCTION("""COMPUTED_VALUE"""),"m²")</f>
        <v>m²</v>
      </c>
      <c r="J1334" s="6" t="str">
        <f t="array" ref="J1334">INDEX('raw data'!A:A,B1334+4,1)</f>
        <v>1, 1 WC</v>
      </c>
      <c r="K1334" s="25">
        <f t="array" ref="K1334">INDEX('raw data'!A:A,B1334+2,1)</f>
        <v>3</v>
      </c>
      <c r="L1334" s="6" t="str">
        <f t="array" ref="L1334">INDEX('raw data'!A:A,B1334-1,1)</f>
        <v>Vrilissia</v>
      </c>
      <c r="M1334" s="9">
        <f t="shared" ca="1" si="0"/>
        <v>12</v>
      </c>
      <c r="N1334" s="6" t="str">
        <f t="shared" si="1"/>
        <v>28is Oktovriou II, Vrilissia, Athens</v>
      </c>
      <c r="O1334" s="6" t="str">
        <f t="array" ref="O1334">INDEX('raw data'!A:A,B1334+12,1)</f>
        <v>Available 01 Jan 2026</v>
      </c>
      <c r="P1334" s="17">
        <v>46023</v>
      </c>
      <c r="Q1334">
        <f>_xlfn.XLOOKUP(A1334, locations!A:A, locations!F:F, "NULL")</f>
        <v>38.003180299999997</v>
      </c>
      <c r="R1334">
        <f>_xlfn.XLOOKUP(A1334, locations!A:A, locations!G:G, "Not found")</f>
        <v>23.734203699999998</v>
      </c>
    </row>
    <row r="1335" spans="1:18" ht="13">
      <c r="A1335" s="11" t="s">
        <v>2928</v>
      </c>
      <c r="B1335" s="11">
        <f>MATCH(A1335,'raw data'!A:A,0)</f>
        <v>22231</v>
      </c>
      <c r="C1335" s="21">
        <f t="array" ref="C1335">INDEX('raw data'!A:A,B1335+8,1)</f>
        <v>1730</v>
      </c>
      <c r="D1335" s="7" t="str">
        <f t="array" ref="D1335">INDEX('raw data'!A:A,B1335+11,1)</f>
        <v>excl. utilities</v>
      </c>
      <c r="E1335" s="7" t="str">
        <f t="array" ref="E1335">INDEX('raw data'!A:A,B1335-2,1)</f>
        <v>Georgiou Lira II,</v>
      </c>
      <c r="F1335" s="6" t="str">
        <f t="array" ref="F1335">INDEX('raw data'!A:A,B1335-1,1)</f>
        <v>Kifisia</v>
      </c>
      <c r="G1335" s="6" t="str">
        <f t="array" ref="G1335">INDEX('raw data'!A:A,B1335+6,1)</f>
        <v>105 m²</v>
      </c>
      <c r="H1335" s="25">
        <f ca="1">IFERROR(__xludf.DUMMYFUNCTION("split(G1343,"" "")"),105)</f>
        <v>105</v>
      </c>
      <c r="I1335" s="6" t="str">
        <f ca="1">IFERROR(__xludf.DUMMYFUNCTION("""COMPUTED_VALUE"""),"m²")</f>
        <v>m²</v>
      </c>
      <c r="J1335" s="6" t="str">
        <f t="array" ref="J1335">INDEX('raw data'!A:A,B1335+4,1)</f>
        <v>1, 1 WC</v>
      </c>
      <c r="K1335" s="25">
        <f t="array" ref="K1335">INDEX('raw data'!A:A,B1335+2,1)</f>
        <v>2</v>
      </c>
      <c r="L1335" s="6" t="str">
        <f t="array" ref="L1335">INDEX('raw data'!A:A,B1335-1,1)</f>
        <v>Kifisia</v>
      </c>
      <c r="M1335" s="9">
        <f t="shared" ca="1" si="0"/>
        <v>16.476190476190474</v>
      </c>
      <c r="N1335" s="6" t="str">
        <f t="shared" si="1"/>
        <v>Georgiou Lira II, Kifisia, Athens</v>
      </c>
      <c r="O1335" s="6" t="str">
        <f t="array" ref="O1335">INDEX('raw data'!A:A,B1335+12,1)</f>
        <v>Available 01 Jan 2026</v>
      </c>
      <c r="P1335" s="17">
        <v>46023</v>
      </c>
      <c r="Q1335">
        <f>_xlfn.XLOOKUP(A1335, locations!A:A, locations!F:F, "NULL")</f>
        <v>38.0871219</v>
      </c>
      <c r="R1335">
        <f>_xlfn.XLOOKUP(A1335, locations!A:A, locations!G:G, "Not found")</f>
        <v>23.800594700000001</v>
      </c>
    </row>
    <row r="1336" spans="1:18" ht="13">
      <c r="A1336" s="11" t="s">
        <v>832</v>
      </c>
      <c r="B1336" s="11">
        <f>MATCH(A1336,'raw data'!A:A,0)</f>
        <v>5225</v>
      </c>
      <c r="C1336" s="21">
        <f t="array" ref="C1336">INDEX('raw data'!A:A,B1336+8,1)</f>
        <v>810</v>
      </c>
      <c r="D1336" s="7" t="str">
        <f t="array" ref="D1336">INDEX('raw data'!A:A,B1336+11,1)</f>
        <v>excl. utilities</v>
      </c>
      <c r="E1336" s="7" t="str">
        <f t="array" ref="E1336">INDEX('raw data'!A:A,B1336-2,1)</f>
        <v>Telamonos III,</v>
      </c>
      <c r="F1336" s="6" t="str">
        <f t="array" ref="F1336">INDEX('raw data'!A:A,B1336-1,1)</f>
        <v>Pangrati</v>
      </c>
      <c r="G1336" s="6" t="str">
        <f t="array" ref="G1336">INDEX('raw data'!A:A,B1336+6,1)</f>
        <v>50 m²</v>
      </c>
      <c r="H1336" s="25">
        <f ca="1">IFERROR(__xludf.DUMMYFUNCTION("split(G1344,"" "")"),50)</f>
        <v>50</v>
      </c>
      <c r="I1336" s="6" t="str">
        <f ca="1">IFERROR(__xludf.DUMMYFUNCTION("""COMPUTED_VALUE"""),"m²")</f>
        <v>m²</v>
      </c>
      <c r="J1336" s="6">
        <f t="array" ref="J1336">INDEX('raw data'!A:A,B1336+4,1)</f>
        <v>1</v>
      </c>
      <c r="K1336" s="25">
        <f t="array" ref="K1336">INDEX('raw data'!A:A,B1336+2,1)</f>
        <v>1</v>
      </c>
      <c r="L1336" s="6" t="str">
        <f t="array" ref="L1336">INDEX('raw data'!A:A,B1336-1,1)</f>
        <v>Pangrati</v>
      </c>
      <c r="M1336" s="9">
        <f t="shared" ca="1" si="0"/>
        <v>16.2</v>
      </c>
      <c r="N1336" s="6" t="str">
        <f t="shared" si="1"/>
        <v>Telamonos III, Pangrati, Athens</v>
      </c>
      <c r="O1336" s="6" t="str">
        <f t="array" ref="O1336">INDEX('raw data'!A:A,B1336+12,1)</f>
        <v>Available 01 Jan 2025</v>
      </c>
      <c r="P1336" s="17">
        <v>45658</v>
      </c>
      <c r="Q1336">
        <f>_xlfn.XLOOKUP(A1336, locations!A:A, locations!F:F, "NULL")</f>
        <v>37.965268100000003</v>
      </c>
      <c r="R1336">
        <f>_xlfn.XLOOKUP(A1336, locations!A:A, locations!G:G, "Not found")</f>
        <v>23.754506599999999</v>
      </c>
    </row>
    <row r="1337" spans="1:18" ht="13">
      <c r="A1337" s="11" t="s">
        <v>835</v>
      </c>
      <c r="B1337" s="11">
        <f>MATCH(A1337,'raw data'!A:A,0)</f>
        <v>5258</v>
      </c>
      <c r="C1337" s="21">
        <f t="array" ref="C1337">INDEX('raw data'!A:A,B1337+8,1)</f>
        <v>1060</v>
      </c>
      <c r="D1337" s="7" t="str">
        <f t="array" ref="D1337">INDEX('raw data'!A:A,B1337+11,1)</f>
        <v>excl. utilities</v>
      </c>
      <c r="E1337" s="7" t="str">
        <f t="array" ref="E1337">INDEX('raw data'!A:A,B1337-2,1)</f>
        <v>Efkalipton II,</v>
      </c>
      <c r="F1337" s="6" t="str">
        <f t="array" ref="F1337">INDEX('raw data'!A:A,B1337-1,1)</f>
        <v>Agia Paraskevi</v>
      </c>
      <c r="G1337" s="6" t="str">
        <f t="array" ref="G1337">INDEX('raw data'!A:A,B1337+6,1)</f>
        <v>60 m²</v>
      </c>
      <c r="H1337" s="25">
        <f ca="1">IFERROR(__xludf.DUMMYFUNCTION("split(G1345,"" "")"),60)</f>
        <v>60</v>
      </c>
      <c r="I1337" s="6" t="str">
        <f ca="1">IFERROR(__xludf.DUMMYFUNCTION("""COMPUTED_VALUE"""),"m²")</f>
        <v>m²</v>
      </c>
      <c r="J1337" s="6">
        <f t="array" ref="J1337">INDEX('raw data'!A:A,B1337+4,1)</f>
        <v>1</v>
      </c>
      <c r="K1337" s="25">
        <f t="array" ref="K1337">INDEX('raw data'!A:A,B1337+2,1)</f>
        <v>1</v>
      </c>
      <c r="L1337" s="6" t="str">
        <f t="array" ref="L1337">INDEX('raw data'!A:A,B1337-1,1)</f>
        <v>Agia Paraskevi</v>
      </c>
      <c r="M1337" s="9">
        <f t="shared" ca="1" si="0"/>
        <v>17.666666666666668</v>
      </c>
      <c r="N1337" s="6" t="str">
        <f t="shared" si="1"/>
        <v>Efkalipton II, Agia Paraskevi, Athens</v>
      </c>
      <c r="O1337" s="6" t="str">
        <f t="array" ref="O1337">INDEX('raw data'!A:A,B1337+12,1)</f>
        <v>Available 01 Jan 2025</v>
      </c>
      <c r="P1337" s="17">
        <v>45658</v>
      </c>
      <c r="Q1337">
        <f>_xlfn.XLOOKUP(A1337, locations!A:A, locations!F:F, "NULL")</f>
        <v>38.010921199999999</v>
      </c>
      <c r="R1337">
        <f>_xlfn.XLOOKUP(A1337, locations!A:A, locations!G:G, "Not found")</f>
        <v>23.834466899999999</v>
      </c>
    </row>
    <row r="1338" spans="1:18" ht="13">
      <c r="A1338" s="11" t="s">
        <v>838</v>
      </c>
      <c r="B1338" s="11">
        <f>MATCH(A1338,'raw data'!A:A,0)</f>
        <v>5308</v>
      </c>
      <c r="C1338" s="21">
        <f t="array" ref="C1338">INDEX('raw data'!A:A,B1338+8,1)</f>
        <v>1140</v>
      </c>
      <c r="D1338" s="7" t="str">
        <f t="array" ref="D1338">INDEX('raw data'!A:A,B1338+11,1)</f>
        <v>excl. utilities</v>
      </c>
      <c r="E1338" s="7" t="str">
        <f t="array" ref="E1338">INDEX('raw data'!A:A,B1338-2,1)</f>
        <v>Xenokratous IV,</v>
      </c>
      <c r="F1338" s="6" t="str">
        <f t="array" ref="F1338">INDEX('raw data'!A:A,B1338-1,1)</f>
        <v>Kolonaki</v>
      </c>
      <c r="G1338" s="6" t="str">
        <f t="array" ref="G1338">INDEX('raw data'!A:A,B1338+6,1)</f>
        <v>77 m²</v>
      </c>
      <c r="H1338" s="25">
        <f ca="1">IFERROR(__xludf.DUMMYFUNCTION("split(G1346,"" "")"),77)</f>
        <v>77</v>
      </c>
      <c r="I1338" s="6" t="str">
        <f ca="1">IFERROR(__xludf.DUMMYFUNCTION("""COMPUTED_VALUE"""),"m²")</f>
        <v>m²</v>
      </c>
      <c r="J1338" s="6">
        <f t="array" ref="J1338">INDEX('raw data'!A:A,B1338+4,1)</f>
        <v>1</v>
      </c>
      <c r="K1338" s="25">
        <f t="array" ref="K1338">INDEX('raw data'!A:A,B1338+2,1)</f>
        <v>1</v>
      </c>
      <c r="L1338" s="6" t="str">
        <f t="array" ref="L1338">INDEX('raw data'!A:A,B1338-1,1)</f>
        <v>Kolonaki</v>
      </c>
      <c r="M1338" s="9">
        <f t="shared" ca="1" si="0"/>
        <v>14.805194805194805</v>
      </c>
      <c r="N1338" s="6" t="str">
        <f t="shared" si="1"/>
        <v>Xenokratous IV, Kolonaki, Athens</v>
      </c>
      <c r="O1338" s="6" t="str">
        <f t="array" ref="O1338">INDEX('raw data'!A:A,B1338+12,1)</f>
        <v>Available 01 Jan 2025</v>
      </c>
      <c r="P1338" s="17">
        <v>45658</v>
      </c>
      <c r="Q1338">
        <f>_xlfn.XLOOKUP(A1338, locations!A:A, locations!F:F, "NULL")</f>
        <v>37.979425599999999</v>
      </c>
      <c r="R1338">
        <f>_xlfn.XLOOKUP(A1338, locations!A:A, locations!G:G, "Not found")</f>
        <v>23.745690199999999</v>
      </c>
    </row>
    <row r="1339" spans="1:18" ht="13">
      <c r="A1339" s="11" t="s">
        <v>2931</v>
      </c>
      <c r="B1339" s="11">
        <f>MATCH(A1339,'raw data'!A:A,0)</f>
        <v>5291</v>
      </c>
      <c r="C1339" s="21">
        <f t="array" ref="C1339">INDEX('raw data'!A:A,B1339+8,1)</f>
        <v>1220</v>
      </c>
      <c r="D1339" s="7" t="str">
        <f t="array" ref="D1339">INDEX('raw data'!A:A,B1339+11,1)</f>
        <v>excl. utilities</v>
      </c>
      <c r="E1339" s="7" t="str">
        <f t="array" ref="E1339">INDEX('raw data'!A:A,B1339-2,1)</f>
        <v>Paleon Patron Germanou I,</v>
      </c>
      <c r="F1339" s="6" t="str">
        <f t="array" ref="F1339">INDEX('raw data'!A:A,B1339-1,1)</f>
        <v>Agia Paraskevi</v>
      </c>
      <c r="G1339" s="6" t="str">
        <f t="array" ref="G1339">INDEX('raw data'!A:A,B1339+6,1)</f>
        <v>80 m²</v>
      </c>
      <c r="H1339" s="25">
        <f ca="1">IFERROR(__xludf.DUMMYFUNCTION("split(G1347,"" "")"),80)</f>
        <v>80</v>
      </c>
      <c r="I1339" s="6" t="str">
        <f ca="1">IFERROR(__xludf.DUMMYFUNCTION("""COMPUTED_VALUE"""),"m²")</f>
        <v>m²</v>
      </c>
      <c r="J1339" s="6">
        <f t="array" ref="J1339">INDEX('raw data'!A:A,B1339+4,1)</f>
        <v>1</v>
      </c>
      <c r="K1339" s="25">
        <f t="array" ref="K1339">INDEX('raw data'!A:A,B1339+2,1)</f>
        <v>2</v>
      </c>
      <c r="L1339" s="6" t="str">
        <f t="array" ref="L1339">INDEX('raw data'!A:A,B1339-1,1)</f>
        <v>Agia Paraskevi</v>
      </c>
      <c r="M1339" s="9">
        <f t="shared" ca="1" si="0"/>
        <v>15.25</v>
      </c>
      <c r="N1339" s="6" t="str">
        <f t="shared" si="1"/>
        <v>Paleon Patron Germanou I, Agia Paraskevi, Athens</v>
      </c>
      <c r="O1339" s="6" t="str">
        <f t="array" ref="O1339">INDEX('raw data'!A:A,B1339+12,1)</f>
        <v>Available 01 Jan 2025</v>
      </c>
      <c r="P1339" s="17">
        <v>45658</v>
      </c>
      <c r="Q1339">
        <f>_xlfn.XLOOKUP(A1339, locations!A:A, locations!F:F, "NULL")</f>
        <v>38.006334500000001</v>
      </c>
      <c r="R1339">
        <f>_xlfn.XLOOKUP(A1339, locations!A:A, locations!G:G, "Not found")</f>
        <v>23.817824300000002</v>
      </c>
    </row>
    <row r="1340" spans="1:18" ht="13">
      <c r="A1340" s="11" t="s">
        <v>2934</v>
      </c>
      <c r="B1340" s="11">
        <f>MATCH(A1340,'raw data'!A:A,0)</f>
        <v>5325</v>
      </c>
      <c r="C1340" s="21">
        <f t="array" ref="C1340">INDEX('raw data'!A:A,B1340+8,1)</f>
        <v>1420</v>
      </c>
      <c r="D1340" s="7" t="str">
        <f t="array" ref="D1340">INDEX('raw data'!A:A,B1340+11,1)</f>
        <v>excl. utilities</v>
      </c>
      <c r="E1340" s="7" t="str">
        <f t="array" ref="E1340">INDEX('raw data'!A:A,B1340-2,1)</f>
        <v>Gazias,</v>
      </c>
      <c r="F1340" s="6" t="str">
        <f t="array" ref="F1340">INDEX('raw data'!A:A,B1340-1,1)</f>
        <v>Chalandri</v>
      </c>
      <c r="G1340" s="6" t="str">
        <f t="array" ref="G1340">INDEX('raw data'!A:A,B1340+6,1)</f>
        <v>90 m²</v>
      </c>
      <c r="H1340" s="25">
        <f ca="1">IFERROR(__xludf.DUMMYFUNCTION("split(G1348,"" "")"),90)</f>
        <v>90</v>
      </c>
      <c r="I1340" s="6" t="str">
        <f ca="1">IFERROR(__xludf.DUMMYFUNCTION("""COMPUTED_VALUE"""),"m²")</f>
        <v>m²</v>
      </c>
      <c r="J1340" s="6" t="str">
        <f t="array" ref="J1340">INDEX('raw data'!A:A,B1340+4,1)</f>
        <v>1, 1 WC</v>
      </c>
      <c r="K1340" s="25">
        <f t="array" ref="K1340">INDEX('raw data'!A:A,B1340+2,1)</f>
        <v>2</v>
      </c>
      <c r="L1340" s="6" t="str">
        <f t="array" ref="L1340">INDEX('raw data'!A:A,B1340-1,1)</f>
        <v>Chalandri</v>
      </c>
      <c r="M1340" s="9">
        <f t="shared" ca="1" si="0"/>
        <v>15.777777777777779</v>
      </c>
      <c r="N1340" s="6" t="str">
        <f t="shared" si="1"/>
        <v>Gazias, Chalandri, Athens</v>
      </c>
      <c r="O1340" s="6" t="str">
        <f t="array" ref="O1340">INDEX('raw data'!A:A,B1340+12,1)</f>
        <v>Available 01 Jan 2025</v>
      </c>
      <c r="P1340" s="17">
        <v>45658</v>
      </c>
      <c r="Q1340">
        <f>_xlfn.XLOOKUP(A1340, locations!A:A, locations!F:F, "NULL")</f>
        <v>38.031225599999999</v>
      </c>
      <c r="R1340">
        <f>_xlfn.XLOOKUP(A1340, locations!A:A, locations!G:G, "Not found")</f>
        <v>23.812280099999999</v>
      </c>
    </row>
    <row r="1341" spans="1:18" ht="13">
      <c r="A1341" s="11" t="s">
        <v>4319</v>
      </c>
      <c r="B1341" s="11">
        <f>MATCH(A1341,'raw data'!A:A,0)</f>
        <v>5342</v>
      </c>
      <c r="C1341" s="21">
        <f t="array" ref="C1341">INDEX('raw data'!A:A,B1341+8,1)</f>
        <v>2140</v>
      </c>
      <c r="D1341" s="7" t="str">
        <f t="array" ref="D1341">INDEX('raw data'!A:A,B1341+11,1)</f>
        <v>excl. utilities</v>
      </c>
      <c r="E1341" s="7" t="str">
        <f t="array" ref="E1341">INDEX('raw data'!A:A,B1341-2,1)</f>
        <v>Vorra II,</v>
      </c>
      <c r="F1341" s="6" t="str">
        <f t="array" ref="F1341">INDEX('raw data'!A:A,B1341-1,1)</f>
        <v>Agia Paraskevi</v>
      </c>
      <c r="G1341" s="6" t="str">
        <f t="array" ref="G1341">INDEX('raw data'!A:A,B1341+6,1)</f>
        <v>140 m²</v>
      </c>
      <c r="H1341" s="25">
        <f ca="1">IFERROR(__xludf.DUMMYFUNCTION("split(G1349,"" "")"),140)</f>
        <v>140</v>
      </c>
      <c r="I1341" s="6" t="str">
        <f ca="1">IFERROR(__xludf.DUMMYFUNCTION("""COMPUTED_VALUE"""),"m²")</f>
        <v>m²</v>
      </c>
      <c r="J1341" s="6">
        <f t="array" ref="J1341">INDEX('raw data'!A:A,B1341+4,1)</f>
        <v>2</v>
      </c>
      <c r="K1341" s="25">
        <f t="array" ref="K1341">INDEX('raw data'!A:A,B1341+2,1)</f>
        <v>3</v>
      </c>
      <c r="L1341" s="6" t="str">
        <f t="array" ref="L1341">INDEX('raw data'!A:A,B1341-1,1)</f>
        <v>Agia Paraskevi</v>
      </c>
      <c r="M1341" s="9">
        <f t="shared" ca="1" si="0"/>
        <v>15.285714285714286</v>
      </c>
      <c r="N1341" s="6" t="str">
        <f t="shared" si="1"/>
        <v>Vorra II, Agia Paraskevi, Athens</v>
      </c>
      <c r="O1341" s="6" t="str">
        <f t="array" ref="O1341">INDEX('raw data'!A:A,B1341+12,1)</f>
        <v>Available 01 Jan 2025</v>
      </c>
      <c r="P1341" s="17">
        <v>45658</v>
      </c>
      <c r="Q1341">
        <f>_xlfn.XLOOKUP(A1341, locations!A:A, locations!F:F, "NULL")</f>
        <v>38.004246899999998</v>
      </c>
      <c r="R1341">
        <f>_xlfn.XLOOKUP(A1341, locations!A:A, locations!G:G, "Not found")</f>
        <v>23.828104799999998</v>
      </c>
    </row>
    <row r="1342" spans="1:18" ht="13">
      <c r="A1342" s="11" t="s">
        <v>841</v>
      </c>
      <c r="B1342" s="11">
        <f>MATCH(A1342,'raw data'!A:A,0)</f>
        <v>8218</v>
      </c>
      <c r="C1342" s="21">
        <f t="array" ref="C1342">INDEX('raw data'!A:A,B1342+8,1)</f>
        <v>760</v>
      </c>
      <c r="D1342" s="7" t="str">
        <f t="array" ref="D1342">INDEX('raw data'!A:A,B1342+11,1)</f>
        <v>excl. utilities</v>
      </c>
      <c r="E1342" s="7" t="str">
        <f t="array" ref="E1342">INDEX('raw data'!A:A,B1342-2,1)</f>
        <v>Doganis II,</v>
      </c>
      <c r="F1342" s="6" t="str">
        <f t="array" ref="F1342">INDEX('raw data'!A:A,B1342-1,1)</f>
        <v>Piraeus</v>
      </c>
      <c r="G1342" s="6" t="str">
        <f t="array" ref="G1342">INDEX('raw data'!A:A,B1342+6,1)</f>
        <v>50 m²</v>
      </c>
      <c r="H1342" s="25">
        <f ca="1">IFERROR(__xludf.DUMMYFUNCTION("split(G1350,"" "")"),50)</f>
        <v>50</v>
      </c>
      <c r="I1342" s="6" t="str">
        <f ca="1">IFERROR(__xludf.DUMMYFUNCTION("""COMPUTED_VALUE"""),"m²")</f>
        <v>m²</v>
      </c>
      <c r="J1342" s="6">
        <f t="array" ref="J1342">INDEX('raw data'!A:A,B1342+4,1)</f>
        <v>1</v>
      </c>
      <c r="K1342" s="25">
        <f t="array" ref="K1342">INDEX('raw data'!A:A,B1342+2,1)</f>
        <v>1</v>
      </c>
      <c r="L1342" s="6" t="str">
        <f t="array" ref="L1342">INDEX('raw data'!A:A,B1342-1,1)</f>
        <v>Piraeus</v>
      </c>
      <c r="M1342" s="9">
        <f t="shared" ca="1" si="0"/>
        <v>15.2</v>
      </c>
      <c r="N1342" s="6" t="str">
        <f t="shared" si="1"/>
        <v>Doganis II, Piraeus, Athens</v>
      </c>
      <c r="O1342" s="6" t="str">
        <f t="array" ref="O1342">INDEX('raw data'!A:A,B1342+12,1)</f>
        <v>Available 01 Feb 2025</v>
      </c>
      <c r="P1342" s="17">
        <v>45689</v>
      </c>
      <c r="Q1342">
        <f>_xlfn.XLOOKUP(A1342, locations!A:A, locations!F:F, "NULL")</f>
        <v>37.9562095</v>
      </c>
      <c r="R1342">
        <f>_xlfn.XLOOKUP(A1342, locations!A:A, locations!G:G, "Not found")</f>
        <v>23.632515699999999</v>
      </c>
    </row>
    <row r="1343" spans="1:18" ht="13">
      <c r="A1343" s="11" t="s">
        <v>2937</v>
      </c>
      <c r="B1343" s="11">
        <f>MATCH(A1343,'raw data'!A:A,0)</f>
        <v>8235</v>
      </c>
      <c r="C1343" s="21">
        <f t="array" ref="C1343">INDEX('raw data'!A:A,B1343+8,1)</f>
        <v>870</v>
      </c>
      <c r="D1343" s="7" t="str">
        <f t="array" ref="D1343">INDEX('raw data'!A:A,B1343+11,1)</f>
        <v>excl. utilities</v>
      </c>
      <c r="E1343" s="7" t="str">
        <f t="array" ref="E1343">INDEX('raw data'!A:A,B1343-2,1)</f>
        <v>Milopotamou II,</v>
      </c>
      <c r="F1343" s="6" t="str">
        <f t="array" ref="F1343">INDEX('raw data'!A:A,B1343-1,1)</f>
        <v>Ampelokipoi</v>
      </c>
      <c r="G1343" s="6" t="str">
        <f t="array" ref="G1343">INDEX('raw data'!A:A,B1343+6,1)</f>
        <v>80 m²</v>
      </c>
      <c r="H1343" s="25">
        <f ca="1">IFERROR(__xludf.DUMMYFUNCTION("split(G1351,"" "")"),80)</f>
        <v>80</v>
      </c>
      <c r="I1343" s="6" t="str">
        <f ca="1">IFERROR(__xludf.DUMMYFUNCTION("""COMPUTED_VALUE"""),"m²")</f>
        <v>m²</v>
      </c>
      <c r="J1343" s="6">
        <f t="array" ref="J1343">INDEX('raw data'!A:A,B1343+4,1)</f>
        <v>1</v>
      </c>
      <c r="K1343" s="25">
        <f t="array" ref="K1343">INDEX('raw data'!A:A,B1343+2,1)</f>
        <v>2</v>
      </c>
      <c r="L1343" s="6" t="str">
        <f t="array" ref="L1343">INDEX('raw data'!A:A,B1343-1,1)</f>
        <v>Ampelokipoi</v>
      </c>
      <c r="M1343" s="9">
        <f t="shared" ca="1" si="0"/>
        <v>10.875</v>
      </c>
      <c r="N1343" s="6" t="str">
        <f t="shared" si="1"/>
        <v>Milopotamou II, Ampelokipoi, Athens</v>
      </c>
      <c r="O1343" s="6" t="str">
        <f t="array" ref="O1343">INDEX('raw data'!A:A,B1343+12,1)</f>
        <v>Available 01 Feb 2025</v>
      </c>
      <c r="P1343" s="17">
        <v>45689</v>
      </c>
      <c r="Q1343">
        <f>_xlfn.XLOOKUP(A1343, locations!A:A, locations!F:F, "NULL")</f>
        <v>37.994684399999997</v>
      </c>
      <c r="R1343">
        <f>_xlfn.XLOOKUP(A1343, locations!A:A, locations!G:G, "Not found")</f>
        <v>23.7696714</v>
      </c>
    </row>
    <row r="1344" spans="1:18" ht="13">
      <c r="A1344" s="11" t="s">
        <v>844</v>
      </c>
      <c r="B1344" s="11">
        <f>MATCH(A1344,'raw data'!A:A,0)</f>
        <v>8252</v>
      </c>
      <c r="C1344" s="21">
        <f t="array" ref="C1344">INDEX('raw data'!A:A,B1344+8,1)</f>
        <v>1010</v>
      </c>
      <c r="D1344" s="7" t="str">
        <f t="array" ref="D1344">INDEX('raw data'!A:A,B1344+11,1)</f>
        <v>excl. utilities</v>
      </c>
      <c r="E1344" s="7" t="str">
        <f t="array" ref="E1344">INDEX('raw data'!A:A,B1344-2,1)</f>
        <v>Souidias II,</v>
      </c>
      <c r="F1344" s="6" t="str">
        <f t="array" ref="F1344">INDEX('raw data'!A:A,B1344-1,1)</f>
        <v>Kolonaki</v>
      </c>
      <c r="G1344" s="6" t="str">
        <f t="array" ref="G1344">INDEX('raw data'!A:A,B1344+6,1)</f>
        <v>65 m²</v>
      </c>
      <c r="H1344" s="25">
        <f ca="1">IFERROR(__xludf.DUMMYFUNCTION("split(G1352,"" "")"),65)</f>
        <v>65</v>
      </c>
      <c r="I1344" s="6" t="str">
        <f ca="1">IFERROR(__xludf.DUMMYFUNCTION("""COMPUTED_VALUE"""),"m²")</f>
        <v>m²</v>
      </c>
      <c r="J1344" s="6">
        <f t="array" ref="J1344">INDEX('raw data'!A:A,B1344+4,1)</f>
        <v>1</v>
      </c>
      <c r="K1344" s="25">
        <f t="array" ref="K1344">INDEX('raw data'!A:A,B1344+2,1)</f>
        <v>1</v>
      </c>
      <c r="L1344" s="6" t="str">
        <f t="array" ref="L1344">INDEX('raw data'!A:A,B1344-1,1)</f>
        <v>Kolonaki</v>
      </c>
      <c r="M1344" s="9">
        <f t="shared" ca="1" si="0"/>
        <v>15.538461538461538</v>
      </c>
      <c r="N1344" s="6" t="str">
        <f t="shared" si="1"/>
        <v>Souidias II, Kolonaki, Athens</v>
      </c>
      <c r="O1344" s="6" t="str">
        <f t="array" ref="O1344">INDEX('raw data'!A:A,B1344+12,1)</f>
        <v>Available 01 Feb 2025</v>
      </c>
      <c r="P1344" s="17">
        <v>45689</v>
      </c>
      <c r="Q1344">
        <f>_xlfn.XLOOKUP(A1344, locations!A:A, locations!F:F, "NULL")</f>
        <v>37.979629299999999</v>
      </c>
      <c r="R1344">
        <f>_xlfn.XLOOKUP(A1344, locations!A:A, locations!G:G, "Not found")</f>
        <v>23.747975499999999</v>
      </c>
    </row>
    <row r="1345" spans="1:18" ht="13">
      <c r="A1345" s="11" t="s">
        <v>2940</v>
      </c>
      <c r="B1345" s="11">
        <f>MATCH(A1345,'raw data'!A:A,0)</f>
        <v>8269</v>
      </c>
      <c r="C1345" s="21">
        <f t="array" ref="C1345">INDEX('raw data'!A:A,B1345+8,1)</f>
        <v>1270</v>
      </c>
      <c r="D1345" s="7" t="str">
        <f t="array" ref="D1345">INDEX('raw data'!A:A,B1345+11,1)</f>
        <v>excl. utilities</v>
      </c>
      <c r="E1345" s="7" t="str">
        <f t="array" ref="E1345">INDEX('raw data'!A:A,B1345-2,1)</f>
        <v>Metamorfoseos,</v>
      </c>
      <c r="F1345" s="6" t="str">
        <f t="array" ref="F1345">INDEX('raw data'!A:A,B1345-1,1)</f>
        <v>Chalandri</v>
      </c>
      <c r="G1345" s="6" t="str">
        <f t="array" ref="G1345">INDEX('raw data'!A:A,B1345+6,1)</f>
        <v>95 m²</v>
      </c>
      <c r="H1345" s="25">
        <f ca="1">IFERROR(__xludf.DUMMYFUNCTION("split(G1353,"" "")"),95)</f>
        <v>95</v>
      </c>
      <c r="I1345" s="6" t="str">
        <f ca="1">IFERROR(__xludf.DUMMYFUNCTION("""COMPUTED_VALUE"""),"m²")</f>
        <v>m²</v>
      </c>
      <c r="J1345" s="6">
        <f t="array" ref="J1345">INDEX('raw data'!A:A,B1345+4,1)</f>
        <v>1</v>
      </c>
      <c r="K1345" s="25">
        <f t="array" ref="K1345">INDEX('raw data'!A:A,B1345+2,1)</f>
        <v>2</v>
      </c>
      <c r="L1345" s="6" t="str">
        <f t="array" ref="L1345">INDEX('raw data'!A:A,B1345-1,1)</f>
        <v>Chalandri</v>
      </c>
      <c r="M1345" s="9">
        <f t="shared" ca="1" si="0"/>
        <v>13.368421052631579</v>
      </c>
      <c r="N1345" s="6" t="str">
        <f t="shared" si="1"/>
        <v>Metamorfoseos, Chalandri, Athens</v>
      </c>
      <c r="O1345" s="6" t="str">
        <f t="array" ref="O1345">INDEX('raw data'!A:A,B1345+12,1)</f>
        <v>Available 01 Feb 2025</v>
      </c>
      <c r="P1345" s="17">
        <v>45689</v>
      </c>
      <c r="Q1345">
        <f>_xlfn.XLOOKUP(A1345, locations!A:A, locations!F:F, "NULL")</f>
        <v>38.0264071</v>
      </c>
      <c r="R1345">
        <f>_xlfn.XLOOKUP(A1345, locations!A:A, locations!G:G, "Not found")</f>
        <v>23.821878300000002</v>
      </c>
    </row>
    <row r="1346" spans="1:18" ht="13">
      <c r="A1346" s="11" t="s">
        <v>2943</v>
      </c>
      <c r="B1346" s="11">
        <f>MATCH(A1346,'raw data'!A:A,0)</f>
        <v>8303</v>
      </c>
      <c r="C1346" s="21">
        <f t="array" ref="C1346">INDEX('raw data'!A:A,B1346+8,1)</f>
        <v>1690</v>
      </c>
      <c r="D1346" s="7" t="str">
        <f t="array" ref="D1346">INDEX('raw data'!A:A,B1346+11,1)</f>
        <v>excl. utilities</v>
      </c>
      <c r="E1346" s="7" t="str">
        <f t="array" ref="E1346">INDEX('raw data'!A:A,B1346-2,1)</f>
        <v>Levidou IV,</v>
      </c>
      <c r="F1346" s="6" t="str">
        <f t="array" ref="F1346">INDEX('raw data'!A:A,B1346-1,1)</f>
        <v>Kifisia</v>
      </c>
      <c r="G1346" s="6" t="str">
        <f t="array" ref="G1346">INDEX('raw data'!A:A,B1346+6,1)</f>
        <v>118 m²</v>
      </c>
      <c r="H1346" s="25">
        <f ca="1">IFERROR(__xludf.DUMMYFUNCTION("split(G1354,"" "")"),118)</f>
        <v>118</v>
      </c>
      <c r="I1346" s="6" t="str">
        <f ca="1">IFERROR(__xludf.DUMMYFUNCTION("""COMPUTED_VALUE"""),"m²")</f>
        <v>m²</v>
      </c>
      <c r="J1346" s="6">
        <f t="array" ref="J1346">INDEX('raw data'!A:A,B1346+4,1)</f>
        <v>2</v>
      </c>
      <c r="K1346" s="25">
        <f t="array" ref="K1346">INDEX('raw data'!A:A,B1346+2,1)</f>
        <v>2</v>
      </c>
      <c r="L1346" s="6" t="str">
        <f t="array" ref="L1346">INDEX('raw data'!A:A,B1346-1,1)</f>
        <v>Kifisia</v>
      </c>
      <c r="M1346" s="9">
        <f t="shared" ca="1" si="0"/>
        <v>14.322033898305085</v>
      </c>
      <c r="N1346" s="6" t="str">
        <f t="shared" si="1"/>
        <v>Levidou IV, Kifisia, Athens</v>
      </c>
      <c r="O1346" s="6" t="str">
        <f t="array" ref="O1346">INDEX('raw data'!A:A,B1346+12,1)</f>
        <v>Available 01 Feb 2025</v>
      </c>
      <c r="P1346" s="17">
        <v>45689</v>
      </c>
      <c r="Q1346">
        <f>_xlfn.XLOOKUP(A1346, locations!A:A, locations!F:F, "NULL")</f>
        <v>38.080107400000003</v>
      </c>
      <c r="R1346">
        <f>_xlfn.XLOOKUP(A1346, locations!A:A, locations!G:G, "Not found")</f>
        <v>23.8190487</v>
      </c>
    </row>
    <row r="1347" spans="1:18" ht="13">
      <c r="A1347" s="11" t="s">
        <v>4322</v>
      </c>
      <c r="B1347" s="11">
        <f>MATCH(A1347,'raw data'!A:A,0)</f>
        <v>8286</v>
      </c>
      <c r="C1347" s="21">
        <f t="array" ref="C1347">INDEX('raw data'!A:A,B1347+8,1)</f>
        <v>1760</v>
      </c>
      <c r="D1347" s="7" t="str">
        <f t="array" ref="D1347">INDEX('raw data'!A:A,B1347+11,1)</f>
        <v>excl. utilities</v>
      </c>
      <c r="E1347" s="7" t="str">
        <f t="array" ref="E1347">INDEX('raw data'!A:A,B1347-2,1)</f>
        <v>Melitos,</v>
      </c>
      <c r="F1347" s="6" t="str">
        <f t="array" ref="F1347">INDEX('raw data'!A:A,B1347-1,1)</f>
        <v>Nea Smyrni</v>
      </c>
      <c r="G1347" s="6" t="str">
        <f t="array" ref="G1347">INDEX('raw data'!A:A,B1347+6,1)</f>
        <v>115 m²</v>
      </c>
      <c r="H1347" s="25">
        <f ca="1">IFERROR(__xludf.DUMMYFUNCTION("split(G1355,"" "")"),115)</f>
        <v>115</v>
      </c>
      <c r="I1347" s="6" t="str">
        <f ca="1">IFERROR(__xludf.DUMMYFUNCTION("""COMPUTED_VALUE"""),"m²")</f>
        <v>m²</v>
      </c>
      <c r="J1347" s="6">
        <f t="array" ref="J1347">INDEX('raw data'!A:A,B1347+4,1)</f>
        <v>2</v>
      </c>
      <c r="K1347" s="25">
        <f t="array" ref="K1347">INDEX('raw data'!A:A,B1347+2,1)</f>
        <v>3</v>
      </c>
      <c r="L1347" s="6" t="str">
        <f t="array" ref="L1347">INDEX('raw data'!A:A,B1347-1,1)</f>
        <v>Nea Smyrni</v>
      </c>
      <c r="M1347" s="9">
        <f t="shared" ca="1" si="0"/>
        <v>15.304347826086957</v>
      </c>
      <c r="N1347" s="6" t="str">
        <f t="shared" si="1"/>
        <v>Melitos, Nea Smyrni, Athens</v>
      </c>
      <c r="O1347" s="6" t="str">
        <f t="array" ref="O1347">INDEX('raw data'!A:A,B1347+12,1)</f>
        <v>Available 01 Feb 2025</v>
      </c>
      <c r="P1347" s="17">
        <v>45689</v>
      </c>
      <c r="Q1347">
        <f>_xlfn.XLOOKUP(A1347, locations!A:A, locations!F:F, "NULL")</f>
        <v>37.9476364</v>
      </c>
      <c r="R1347">
        <f>_xlfn.XLOOKUP(A1347, locations!A:A, locations!G:G, "Not found")</f>
        <v>23.707692000000002</v>
      </c>
    </row>
    <row r="1348" spans="1:18" ht="13">
      <c r="A1348" s="11" t="s">
        <v>2946</v>
      </c>
      <c r="B1348" s="11">
        <f>MATCH(A1348,'raw data'!A:A,0)</f>
        <v>21792</v>
      </c>
      <c r="C1348" s="21">
        <f t="array" ref="C1348">INDEX('raw data'!A:A,B1348+8,1)</f>
        <v>1180</v>
      </c>
      <c r="D1348" s="7" t="str">
        <f t="array" ref="D1348">INDEX('raw data'!A:A,B1348+11,1)</f>
        <v>excl. utilities</v>
      </c>
      <c r="E1348" s="7" t="str">
        <f t="array" ref="E1348">INDEX('raw data'!A:A,B1348-2,1)</f>
        <v>Evridikis I,</v>
      </c>
      <c r="F1348" s="6" t="str">
        <f t="array" ref="F1348">INDEX('raw data'!A:A,B1348-1,1)</f>
        <v>Pangrati</v>
      </c>
      <c r="G1348" s="6" t="str">
        <f t="array" ref="G1348">INDEX('raw data'!A:A,B1348+6,1)</f>
        <v>80 m²</v>
      </c>
      <c r="H1348" s="25">
        <f ca="1">IFERROR(__xludf.DUMMYFUNCTION("split(G1356,"" "")"),80)</f>
        <v>80</v>
      </c>
      <c r="I1348" s="6" t="str">
        <f ca="1">IFERROR(__xludf.DUMMYFUNCTION("""COMPUTED_VALUE"""),"m²")</f>
        <v>m²</v>
      </c>
      <c r="J1348" s="6" t="str">
        <f t="array" ref="J1348">INDEX('raw data'!A:A,B1348+4,1)</f>
        <v>1, 1 WC</v>
      </c>
      <c r="K1348" s="25">
        <f t="array" ref="K1348">INDEX('raw data'!A:A,B1348+2,1)</f>
        <v>2</v>
      </c>
      <c r="L1348" s="6" t="str">
        <f t="array" ref="L1348">INDEX('raw data'!A:A,B1348-1,1)</f>
        <v>Pangrati</v>
      </c>
      <c r="M1348" s="9">
        <f t="shared" ca="1" si="0"/>
        <v>14.75</v>
      </c>
      <c r="N1348" s="6" t="str">
        <f t="shared" si="1"/>
        <v>Evridikis I, Pangrati, Athens</v>
      </c>
      <c r="O1348" s="6" t="str">
        <f t="array" ref="O1348">INDEX('raw data'!A:A,B1348+12,1)</f>
        <v>Available 01 Dec 2025</v>
      </c>
      <c r="P1348" s="17">
        <v>45992</v>
      </c>
      <c r="Q1348">
        <f>_xlfn.XLOOKUP(A1348, locations!A:A, locations!F:F, "NULL")</f>
        <v>37.967759699999903</v>
      </c>
      <c r="R1348">
        <f>_xlfn.XLOOKUP(A1348, locations!A:A, locations!G:G, "Not found")</f>
        <v>23.746974099999999</v>
      </c>
    </row>
    <row r="1349" spans="1:18" ht="13">
      <c r="A1349" s="11" t="s">
        <v>2949</v>
      </c>
      <c r="B1349" s="11">
        <f>MATCH(A1349,'raw data'!A:A,0)</f>
        <v>21809</v>
      </c>
      <c r="C1349" s="21">
        <f t="array" ref="C1349">INDEX('raw data'!A:A,B1349+8,1)</f>
        <v>1260</v>
      </c>
      <c r="D1349" s="7" t="str">
        <f t="array" ref="D1349">INDEX('raw data'!A:A,B1349+11,1)</f>
        <v>excl. utilities</v>
      </c>
      <c r="E1349" s="7" t="str">
        <f t="array" ref="E1349">INDEX('raw data'!A:A,B1349-2,1)</f>
        <v>Akakion I,</v>
      </c>
      <c r="F1349" s="6" t="str">
        <f t="array" ref="F1349">INDEX('raw data'!A:A,B1349-1,1)</f>
        <v>Chalandri</v>
      </c>
      <c r="G1349" s="6" t="str">
        <f t="array" ref="G1349">INDEX('raw data'!A:A,B1349+6,1)</f>
        <v>85 m²</v>
      </c>
      <c r="H1349" s="25">
        <f ca="1">IFERROR(__xludf.DUMMYFUNCTION("split(G1357,"" "")"),85)</f>
        <v>85</v>
      </c>
      <c r="I1349" s="6" t="str">
        <f ca="1">IFERROR(__xludf.DUMMYFUNCTION("""COMPUTED_VALUE"""),"m²")</f>
        <v>m²</v>
      </c>
      <c r="J1349" s="6">
        <f t="array" ref="J1349">INDEX('raw data'!A:A,B1349+4,1)</f>
        <v>2</v>
      </c>
      <c r="K1349" s="25">
        <f t="array" ref="K1349">INDEX('raw data'!A:A,B1349+2,1)</f>
        <v>2</v>
      </c>
      <c r="L1349" s="6" t="str">
        <f t="array" ref="L1349">INDEX('raw data'!A:A,B1349-1,1)</f>
        <v>Chalandri</v>
      </c>
      <c r="M1349" s="9">
        <f t="shared" ca="1" si="0"/>
        <v>14.823529411764707</v>
      </c>
      <c r="N1349" s="6" t="str">
        <f t="shared" si="1"/>
        <v>Akakion I, Chalandri, Athens</v>
      </c>
      <c r="O1349" s="6" t="str">
        <f t="array" ref="O1349">INDEX('raw data'!A:A,B1349+12,1)</f>
        <v>Available 01 Dec 2025</v>
      </c>
      <c r="P1349" s="17">
        <v>45992</v>
      </c>
      <c r="Q1349">
        <f>_xlfn.XLOOKUP(A1349, locations!A:A, locations!F:F, "NULL")</f>
        <v>38.0322222</v>
      </c>
      <c r="R1349">
        <f>_xlfn.XLOOKUP(A1349, locations!A:A, locations!G:G, "Not found")</f>
        <v>23.810647500000002</v>
      </c>
    </row>
    <row r="1350" spans="1:18" ht="13">
      <c r="A1350" s="11" t="s">
        <v>2952</v>
      </c>
      <c r="B1350" s="11">
        <f>MATCH(A1350,'raw data'!A:A,0)</f>
        <v>2983</v>
      </c>
      <c r="C1350" s="21">
        <f t="array" ref="C1350">INDEX('raw data'!A:A,B1350+8,1)</f>
        <v>1060</v>
      </c>
      <c r="D1350" s="7" t="str">
        <f t="array" ref="D1350">INDEX('raw data'!A:A,B1350+11,1)</f>
        <v>excl. utilities</v>
      </c>
      <c r="E1350" s="7" t="str">
        <f t="array" ref="E1350">INDEX('raw data'!A:A,B1350-2,1)</f>
        <v>Aryvvou I,</v>
      </c>
      <c r="F1350" s="6" t="str">
        <f t="array" ref="F1350">INDEX('raw data'!A:A,B1350-1,1)</f>
        <v>Pangrati</v>
      </c>
      <c r="G1350" s="6" t="str">
        <f t="array" ref="G1350">INDEX('raw data'!A:A,B1350+6,1)</f>
        <v>75 m²</v>
      </c>
      <c r="H1350" s="25">
        <f ca="1">IFERROR(__xludf.DUMMYFUNCTION("split(G1358,"" "")"),75)</f>
        <v>75</v>
      </c>
      <c r="I1350" s="6" t="str">
        <f ca="1">IFERROR(__xludf.DUMMYFUNCTION("""COMPUTED_VALUE"""),"m²")</f>
        <v>m²</v>
      </c>
      <c r="J1350" s="6">
        <f t="array" ref="J1350">INDEX('raw data'!A:A,B1350+4,1)</f>
        <v>1</v>
      </c>
      <c r="K1350" s="25">
        <f t="array" ref="K1350">INDEX('raw data'!A:A,B1350+2,1)</f>
        <v>2</v>
      </c>
      <c r="L1350" s="6" t="str">
        <f t="array" ref="L1350">INDEX('raw data'!A:A,B1350-1,1)</f>
        <v>Pangrati</v>
      </c>
      <c r="M1350" s="9">
        <f t="shared" ca="1" si="0"/>
        <v>14.133333333333333</v>
      </c>
      <c r="N1350" s="6" t="str">
        <f t="shared" si="1"/>
        <v>Aryvvou I, Pangrati, Athens</v>
      </c>
      <c r="O1350" s="6" t="str">
        <f t="array" ref="O1350">INDEX('raw data'!A:A,B1350+12,1)</f>
        <v>Available 01 Dec 2024</v>
      </c>
      <c r="P1350" s="17">
        <v>45627</v>
      </c>
      <c r="Q1350">
        <f>_xlfn.XLOOKUP(A1350, locations!A:A, locations!F:F, "NULL")</f>
        <v>37.963073100000003</v>
      </c>
      <c r="R1350">
        <f>_xlfn.XLOOKUP(A1350, locations!A:A, locations!G:G, "Not found")</f>
        <v>23.7483526</v>
      </c>
    </row>
    <row r="1351" spans="1:18" ht="13">
      <c r="A1351" s="11" t="s">
        <v>847</v>
      </c>
      <c r="B1351" s="11">
        <f>MATCH(A1351,'raw data'!A:A,0)</f>
        <v>3000</v>
      </c>
      <c r="C1351" s="21">
        <f t="array" ref="C1351">INDEX('raw data'!A:A,B1351+8,1)</f>
        <v>1130</v>
      </c>
      <c r="D1351" s="7" t="str">
        <f t="array" ref="D1351">INDEX('raw data'!A:A,B1351+11,1)</f>
        <v>excl. utilities</v>
      </c>
      <c r="E1351" s="7" t="str">
        <f t="array" ref="E1351">INDEX('raw data'!A:A,B1351-2,1)</f>
        <v>Pasitelous Ι,</v>
      </c>
      <c r="F1351" s="6" t="str">
        <f t="array" ref="F1351">INDEX('raw data'!A:A,B1351-1,1)</f>
        <v>Pangrati</v>
      </c>
      <c r="G1351" s="6" t="str">
        <f t="array" ref="G1351">INDEX('raw data'!A:A,B1351+6,1)</f>
        <v>55 m²</v>
      </c>
      <c r="H1351" s="25">
        <f ca="1">IFERROR(__xludf.DUMMYFUNCTION("split(G1359,"" "")"),55)</f>
        <v>55</v>
      </c>
      <c r="I1351" s="6" t="str">
        <f ca="1">IFERROR(__xludf.DUMMYFUNCTION("""COMPUTED_VALUE"""),"m²")</f>
        <v>m²</v>
      </c>
      <c r="J1351" s="6">
        <f t="array" ref="J1351">INDEX('raw data'!A:A,B1351+4,1)</f>
        <v>2</v>
      </c>
      <c r="K1351" s="25">
        <f t="array" ref="K1351">INDEX('raw data'!A:A,B1351+2,1)</f>
        <v>1</v>
      </c>
      <c r="L1351" s="6" t="str">
        <f t="array" ref="L1351">INDEX('raw data'!A:A,B1351-1,1)</f>
        <v>Pangrati</v>
      </c>
      <c r="M1351" s="9">
        <f t="shared" ca="1" si="0"/>
        <v>20.545454545454547</v>
      </c>
      <c r="N1351" s="6" t="str">
        <f t="shared" si="1"/>
        <v>Pasitelous Ι, Pangrati, Athens</v>
      </c>
      <c r="O1351" s="6" t="str">
        <f t="array" ref="O1351">INDEX('raw data'!A:A,B1351+12,1)</f>
        <v>Available 01 Dec 2024</v>
      </c>
      <c r="P1351" s="17">
        <v>45627</v>
      </c>
      <c r="Q1351">
        <f>_xlfn.XLOOKUP(A1351, locations!A:A, locations!F:F, "NULL")</f>
        <v>37.967249500000001</v>
      </c>
      <c r="R1351">
        <f>_xlfn.XLOOKUP(A1351, locations!A:A, locations!G:G, "Not found")</f>
        <v>23.746030699999999</v>
      </c>
    </row>
    <row r="1352" spans="1:18" ht="13">
      <c r="A1352" s="11" t="s">
        <v>2955</v>
      </c>
      <c r="B1352" s="11">
        <f>MATCH(A1352,'raw data'!A:A,0)</f>
        <v>3017</v>
      </c>
      <c r="C1352" s="21">
        <f t="array" ref="C1352">INDEX('raw data'!A:A,B1352+8,1)</f>
        <v>1310</v>
      </c>
      <c r="D1352" s="7" t="str">
        <f t="array" ref="D1352">INDEX('raw data'!A:A,B1352+11,1)</f>
        <v>excl. utilities</v>
      </c>
      <c r="E1352" s="7" t="str">
        <f t="array" ref="E1352">INDEX('raw data'!A:A,B1352-2,1)</f>
        <v>Dolianis II,</v>
      </c>
      <c r="F1352" s="6" t="str">
        <f t="array" ref="F1352">INDEX('raw data'!A:A,B1352-1,1)</f>
        <v>Marousi</v>
      </c>
      <c r="G1352" s="6" t="str">
        <f t="array" ref="G1352">INDEX('raw data'!A:A,B1352+6,1)</f>
        <v>96 m²</v>
      </c>
      <c r="H1352" s="25">
        <f ca="1">IFERROR(__xludf.DUMMYFUNCTION("split(G1360,"" "")"),96)</f>
        <v>96</v>
      </c>
      <c r="I1352" s="6" t="str">
        <f ca="1">IFERROR(__xludf.DUMMYFUNCTION("""COMPUTED_VALUE"""),"m²")</f>
        <v>m²</v>
      </c>
      <c r="J1352" s="6" t="str">
        <f t="array" ref="J1352">INDEX('raw data'!A:A,B1352+4,1)</f>
        <v>1, 1 WC</v>
      </c>
      <c r="K1352" s="25">
        <f t="array" ref="K1352">INDEX('raw data'!A:A,B1352+2,1)</f>
        <v>2</v>
      </c>
      <c r="L1352" s="6" t="str">
        <f t="array" ref="L1352">INDEX('raw data'!A:A,B1352-1,1)</f>
        <v>Marousi</v>
      </c>
      <c r="M1352" s="9">
        <f t="shared" ca="1" si="0"/>
        <v>13.645833333333334</v>
      </c>
      <c r="N1352" s="6" t="str">
        <f t="shared" si="1"/>
        <v>Dolianis II, Marousi, Athens</v>
      </c>
      <c r="O1352" s="6" t="str">
        <f t="array" ref="O1352">INDEX('raw data'!A:A,B1352+12,1)</f>
        <v>Available 01 Dec 2024</v>
      </c>
      <c r="P1352" s="17">
        <v>45627</v>
      </c>
      <c r="Q1352">
        <f>_xlfn.XLOOKUP(A1352, locations!A:A, locations!F:F, "NULL")</f>
        <v>38.049800099999999</v>
      </c>
      <c r="R1352">
        <f>_xlfn.XLOOKUP(A1352, locations!A:A, locations!G:G, "Not found")</f>
        <v>23.8034067</v>
      </c>
    </row>
    <row r="1353" spans="1:18" ht="13">
      <c r="A1353" s="11" t="s">
        <v>4325</v>
      </c>
      <c r="B1353" s="11">
        <f>MATCH(A1353,'raw data'!A:A,0)</f>
        <v>3034</v>
      </c>
      <c r="C1353" s="21">
        <f t="array" ref="C1353">INDEX('raw data'!A:A,B1353+8,1)</f>
        <v>1470</v>
      </c>
      <c r="D1353" s="7" t="str">
        <f t="array" ref="D1353">INDEX('raw data'!A:A,B1353+11,1)</f>
        <v>excl. utilities</v>
      </c>
      <c r="E1353" s="7" t="str">
        <f t="array" ref="E1353">INDEX('raw data'!A:A,B1353-2,1)</f>
        <v>Pavlou Mela I,</v>
      </c>
      <c r="F1353" s="6" t="str">
        <f t="array" ref="F1353">INDEX('raw data'!A:A,B1353-1,1)</f>
        <v>Marousi</v>
      </c>
      <c r="G1353" s="6" t="str">
        <f t="array" ref="G1353">INDEX('raw data'!A:A,B1353+6,1)</f>
        <v>120 m²</v>
      </c>
      <c r="H1353" s="25">
        <f ca="1">IFERROR(__xludf.DUMMYFUNCTION("split(G1361,"" "")"),120)</f>
        <v>120</v>
      </c>
      <c r="I1353" s="6" t="str">
        <f ca="1">IFERROR(__xludf.DUMMYFUNCTION("""COMPUTED_VALUE"""),"m²")</f>
        <v>m²</v>
      </c>
      <c r="J1353" s="6" t="str">
        <f t="array" ref="J1353">INDEX('raw data'!A:A,B1353+4,1)</f>
        <v>1, 1 WC</v>
      </c>
      <c r="K1353" s="25">
        <f t="array" ref="K1353">INDEX('raw data'!A:A,B1353+2,1)</f>
        <v>3</v>
      </c>
      <c r="L1353" s="6" t="str">
        <f t="array" ref="L1353">INDEX('raw data'!A:A,B1353-1,1)</f>
        <v>Marousi</v>
      </c>
      <c r="M1353" s="9">
        <f t="shared" ca="1" si="0"/>
        <v>12.25</v>
      </c>
      <c r="N1353" s="6" t="str">
        <f t="shared" si="1"/>
        <v>Pavlou Mela I, Marousi, Athens</v>
      </c>
      <c r="O1353" s="6" t="str">
        <f t="array" ref="O1353">INDEX('raw data'!A:A,B1353+12,1)</f>
        <v>Available 01 Dec 2024</v>
      </c>
      <c r="P1353" s="17">
        <v>45627</v>
      </c>
      <c r="Q1353">
        <f>_xlfn.XLOOKUP(A1353, locations!A:A, locations!F:F, "NULL")</f>
        <v>38.033621699999998</v>
      </c>
      <c r="R1353">
        <f>_xlfn.XLOOKUP(A1353, locations!A:A, locations!G:G, "Not found")</f>
        <v>23.812801499999999</v>
      </c>
    </row>
    <row r="1354" spans="1:18" ht="13">
      <c r="A1354" s="11" t="s">
        <v>4722</v>
      </c>
      <c r="B1354" s="11">
        <f>MATCH(A1354,'raw data'!A:A,0)</f>
        <v>11854</v>
      </c>
      <c r="C1354" s="21">
        <f t="array" ref="C1354">INDEX('raw data'!A:A,B1354+8,1)</f>
        <v>750</v>
      </c>
      <c r="D1354" s="7" t="str">
        <f t="array" ref="D1354">INDEX('raw data'!A:A,B1354+11,1)</f>
        <v>excl. utilities</v>
      </c>
      <c r="E1354" s="7" t="str">
        <f t="array" ref="E1354">INDEX('raw data'!A:A,B1354-2,1)</f>
        <v>Sygrou,</v>
      </c>
      <c r="F1354" s="6" t="str">
        <f t="array" ref="F1354">INDEX('raw data'!A:A,B1354-1,1)</f>
        <v>Kifisia</v>
      </c>
      <c r="G1354" s="6" t="str">
        <f t="array" ref="G1354">INDEX('raw data'!A:A,B1354+6,1)</f>
        <v>37 m²</v>
      </c>
      <c r="H1354" s="25">
        <f ca="1">IFERROR(__xludf.DUMMYFUNCTION("split(G1362,"" "")"),37)</f>
        <v>37</v>
      </c>
      <c r="I1354" s="6" t="str">
        <f ca="1">IFERROR(__xludf.DUMMYFUNCTION("""COMPUTED_VALUE"""),"m²")</f>
        <v>m²</v>
      </c>
      <c r="J1354" s="6">
        <f t="array" ref="J1354">INDEX('raw data'!A:A,B1354+4,1)</f>
        <v>1</v>
      </c>
      <c r="K1354" s="25" t="str">
        <f t="array" ref="K1354">INDEX('raw data'!A:A,B1354+2,1)</f>
        <v>Studio</v>
      </c>
      <c r="L1354" s="6" t="str">
        <f t="array" ref="L1354">INDEX('raw data'!A:A,B1354-1,1)</f>
        <v>Kifisia</v>
      </c>
      <c r="M1354" s="9">
        <f t="shared" ca="1" si="0"/>
        <v>20.27027027027027</v>
      </c>
      <c r="N1354" s="6" t="str">
        <f t="shared" si="1"/>
        <v>Sygrou, Kifisia, Athens</v>
      </c>
      <c r="O1354" s="6" t="str">
        <f t="array" ref="O1354">INDEX('raw data'!A:A,B1354+12,1)</f>
        <v>Available 01 Apr 2025</v>
      </c>
      <c r="P1354" s="17">
        <v>45748</v>
      </c>
      <c r="Q1354">
        <f>_xlfn.XLOOKUP(A1354, locations!A:A, locations!F:F, "NULL")</f>
        <v>37.978096299999997</v>
      </c>
      <c r="R1354">
        <f>_xlfn.XLOOKUP(A1354, locations!A:A, locations!G:G, "Not found")</f>
        <v>23.739948600000002</v>
      </c>
    </row>
    <row r="1355" spans="1:18" ht="13">
      <c r="A1355" s="11" t="s">
        <v>2958</v>
      </c>
      <c r="B1355" s="11">
        <f>MATCH(A1355,'raw data'!A:A,0)</f>
        <v>11871</v>
      </c>
      <c r="C1355" s="21">
        <f t="array" ref="C1355">INDEX('raw data'!A:A,B1355+8,1)</f>
        <v>1010</v>
      </c>
      <c r="D1355" s="7" t="str">
        <f t="array" ref="D1355">INDEX('raw data'!A:A,B1355+11,1)</f>
        <v>excl. utilities</v>
      </c>
      <c r="E1355" s="7" t="str">
        <f t="array" ref="E1355">INDEX('raw data'!A:A,B1355-2,1)</f>
        <v>Komotinis II,</v>
      </c>
      <c r="F1355" s="6" t="str">
        <f t="array" ref="F1355">INDEX('raw data'!A:A,B1355-1,1)</f>
        <v>Ampelokipoi</v>
      </c>
      <c r="G1355" s="6" t="str">
        <f t="array" ref="G1355">INDEX('raw data'!A:A,B1355+6,1)</f>
        <v>65 m²</v>
      </c>
      <c r="H1355" s="25">
        <f ca="1">IFERROR(__xludf.DUMMYFUNCTION("split(G1363,"" "")"),65)</f>
        <v>65</v>
      </c>
      <c r="I1355" s="6" t="str">
        <f ca="1">IFERROR(__xludf.DUMMYFUNCTION("""COMPUTED_VALUE"""),"m²")</f>
        <v>m²</v>
      </c>
      <c r="J1355" s="6">
        <f t="array" ref="J1355">INDEX('raw data'!A:A,B1355+4,1)</f>
        <v>1</v>
      </c>
      <c r="K1355" s="25">
        <f t="array" ref="K1355">INDEX('raw data'!A:A,B1355+2,1)</f>
        <v>2</v>
      </c>
      <c r="L1355" s="6" t="str">
        <f t="array" ref="L1355">INDEX('raw data'!A:A,B1355-1,1)</f>
        <v>Ampelokipoi</v>
      </c>
      <c r="M1355" s="9">
        <f t="shared" ca="1" si="0"/>
        <v>15.538461538461538</v>
      </c>
      <c r="N1355" s="6" t="str">
        <f t="shared" si="1"/>
        <v>Komotinis II, Ampelokipoi, Athens</v>
      </c>
      <c r="O1355" s="6" t="str">
        <f t="array" ref="O1355">INDEX('raw data'!A:A,B1355+12,1)</f>
        <v>Available 01 Apr 2025</v>
      </c>
      <c r="P1355" s="17">
        <v>45748</v>
      </c>
      <c r="Q1355">
        <f>_xlfn.XLOOKUP(A1355, locations!A:A, locations!F:F, "NULL")</f>
        <v>37.987639399999999</v>
      </c>
      <c r="R1355">
        <f>_xlfn.XLOOKUP(A1355, locations!A:A, locations!G:G, "Not found")</f>
        <v>23.765338700000001</v>
      </c>
    </row>
    <row r="1356" spans="1:18" ht="13">
      <c r="A1356" s="11" t="s">
        <v>2961</v>
      </c>
      <c r="B1356" s="11">
        <f>MATCH(A1356,'raw data'!A:A,0)</f>
        <v>11888</v>
      </c>
      <c r="C1356" s="21">
        <f t="array" ref="C1356">INDEX('raw data'!A:A,B1356+8,1)</f>
        <v>1060</v>
      </c>
      <c r="D1356" s="7" t="str">
        <f t="array" ref="D1356">INDEX('raw data'!A:A,B1356+11,1)</f>
        <v>excl. utilities</v>
      </c>
      <c r="E1356" s="7" t="str">
        <f t="array" ref="E1356">INDEX('raw data'!A:A,B1356-2,1)</f>
        <v>Epikourou,</v>
      </c>
      <c r="F1356" s="6" t="str">
        <f t="array" ref="F1356">INDEX('raw data'!A:A,B1356-1,1)</f>
        <v>Chalandri</v>
      </c>
      <c r="G1356" s="6" t="str">
        <f t="array" ref="G1356">INDEX('raw data'!A:A,B1356+6,1)</f>
        <v>75 m²</v>
      </c>
      <c r="H1356" s="25">
        <f ca="1">IFERROR(__xludf.DUMMYFUNCTION("split(G1364,"" "")"),75)</f>
        <v>75</v>
      </c>
      <c r="I1356" s="6" t="str">
        <f ca="1">IFERROR(__xludf.DUMMYFUNCTION("""COMPUTED_VALUE"""),"m²")</f>
        <v>m²</v>
      </c>
      <c r="J1356" s="6" t="str">
        <f t="array" ref="J1356">INDEX('raw data'!A:A,B1356+4,1)</f>
        <v>1, 1 WC</v>
      </c>
      <c r="K1356" s="25">
        <f t="array" ref="K1356">INDEX('raw data'!A:A,B1356+2,1)</f>
        <v>2</v>
      </c>
      <c r="L1356" s="6" t="str">
        <f t="array" ref="L1356">INDEX('raw data'!A:A,B1356-1,1)</f>
        <v>Chalandri</v>
      </c>
      <c r="M1356" s="9">
        <f t="shared" ca="1" si="0"/>
        <v>14.133333333333333</v>
      </c>
      <c r="N1356" s="6" t="str">
        <f t="shared" si="1"/>
        <v>Epikourou, Chalandri, Athens</v>
      </c>
      <c r="O1356" s="6" t="str">
        <f t="array" ref="O1356">INDEX('raw data'!A:A,B1356+12,1)</f>
        <v>Available 01 Apr 2025</v>
      </c>
      <c r="P1356" s="17">
        <v>45748</v>
      </c>
      <c r="Q1356">
        <f>_xlfn.XLOOKUP(A1356, locations!A:A, locations!F:F, "NULL")</f>
        <v>38.029088299999998</v>
      </c>
      <c r="R1356">
        <f>_xlfn.XLOOKUP(A1356, locations!A:A, locations!G:G, "Not found")</f>
        <v>23.799019099999999</v>
      </c>
    </row>
    <row r="1357" spans="1:18" ht="13">
      <c r="A1357" s="11" t="s">
        <v>2964</v>
      </c>
      <c r="B1357" s="11">
        <f>MATCH(A1357,'raw data'!A:A,0)</f>
        <v>11905</v>
      </c>
      <c r="C1357" s="21">
        <f t="array" ref="C1357">INDEX('raw data'!A:A,B1357+8,1)</f>
        <v>1110</v>
      </c>
      <c r="D1357" s="7" t="str">
        <f t="array" ref="D1357">INDEX('raw data'!A:A,B1357+11,1)</f>
        <v>excl. utilities</v>
      </c>
      <c r="E1357" s="7" t="str">
        <f t="array" ref="E1357">INDEX('raw data'!A:A,B1357-2,1)</f>
        <v>Mikalis,</v>
      </c>
      <c r="F1357" s="6" t="str">
        <f t="array" ref="F1357">INDEX('raw data'!A:A,B1357-1,1)</f>
        <v>Marousi</v>
      </c>
      <c r="G1357" s="6" t="str">
        <f t="array" ref="G1357">INDEX('raw data'!A:A,B1357+6,1)</f>
        <v>90 m²</v>
      </c>
      <c r="H1357" s="25">
        <f ca="1">IFERROR(__xludf.DUMMYFUNCTION("split(G1365,"" "")"),90)</f>
        <v>90</v>
      </c>
      <c r="I1357" s="6" t="str">
        <f ca="1">IFERROR(__xludf.DUMMYFUNCTION("""COMPUTED_VALUE"""),"m²")</f>
        <v>m²</v>
      </c>
      <c r="J1357" s="6">
        <f t="array" ref="J1357">INDEX('raw data'!A:A,B1357+4,1)</f>
        <v>1</v>
      </c>
      <c r="K1357" s="25">
        <f t="array" ref="K1357">INDEX('raw data'!A:A,B1357+2,1)</f>
        <v>2</v>
      </c>
      <c r="L1357" s="6" t="str">
        <f t="array" ref="L1357">INDEX('raw data'!A:A,B1357-1,1)</f>
        <v>Marousi</v>
      </c>
      <c r="M1357" s="9">
        <f t="shared" ca="1" si="0"/>
        <v>12.333333333333334</v>
      </c>
      <c r="N1357" s="6" t="str">
        <f t="shared" si="1"/>
        <v>Mikalis, Marousi, Athens</v>
      </c>
      <c r="O1357" s="6" t="str">
        <f t="array" ref="O1357">INDEX('raw data'!A:A,B1357+12,1)</f>
        <v>Available 01 Apr 2025</v>
      </c>
      <c r="P1357" s="17">
        <v>45748</v>
      </c>
      <c r="Q1357">
        <f>_xlfn.XLOOKUP(A1357, locations!A:A, locations!F:F, "NULL")</f>
        <v>38.046310099999999</v>
      </c>
      <c r="R1357">
        <f>_xlfn.XLOOKUP(A1357, locations!A:A, locations!G:G, "Not found")</f>
        <v>23.8074163</v>
      </c>
    </row>
    <row r="1358" spans="1:18" ht="13">
      <c r="A1358" s="11" t="s">
        <v>2967</v>
      </c>
      <c r="B1358" s="11">
        <f>MATCH(A1358,'raw data'!A:A,0)</f>
        <v>11955</v>
      </c>
      <c r="C1358" s="21">
        <f t="array" ref="C1358">INDEX('raw data'!A:A,B1358+8,1)</f>
        <v>1350</v>
      </c>
      <c r="D1358" s="7" t="str">
        <f t="array" ref="D1358">INDEX('raw data'!A:A,B1358+11,1)</f>
        <v>excl. utilities</v>
      </c>
      <c r="E1358" s="7" t="str">
        <f t="array" ref="E1358">INDEX('raw data'!A:A,B1358-2,1)</f>
        <v>Aeroporou Papanastasiou I,</v>
      </c>
      <c r="F1358" s="6" t="str">
        <f t="array" ref="F1358">INDEX('raw data'!A:A,B1358-1,1)</f>
        <v>Vasilissis Sofias Avenue</v>
      </c>
      <c r="G1358" s="6" t="str">
        <f t="array" ref="G1358">INDEX('raw data'!A:A,B1358+6,1)</f>
        <v>80 m²</v>
      </c>
      <c r="H1358" s="25">
        <f ca="1">IFERROR(__xludf.DUMMYFUNCTION("split(G1366,"" "")"),80)</f>
        <v>80</v>
      </c>
      <c r="I1358" s="6" t="str">
        <f ca="1">IFERROR(__xludf.DUMMYFUNCTION("""COMPUTED_VALUE"""),"m²")</f>
        <v>m²</v>
      </c>
      <c r="J1358" s="6">
        <f t="array" ref="J1358">INDEX('raw data'!A:A,B1358+4,1)</f>
        <v>2</v>
      </c>
      <c r="K1358" s="25">
        <f t="array" ref="K1358">INDEX('raw data'!A:A,B1358+2,1)</f>
        <v>2</v>
      </c>
      <c r="L1358" s="6" t="str">
        <f t="array" ref="L1358">INDEX('raw data'!A:A,B1358-1,1)</f>
        <v>Vasilissis Sofias Avenue</v>
      </c>
      <c r="M1358" s="9">
        <f t="shared" ca="1" si="0"/>
        <v>16.875</v>
      </c>
      <c r="N1358" s="6" t="str">
        <f t="shared" si="1"/>
        <v>Aeroporou Papanastasiou I, Vasilissis Sofias Avenue, Athens</v>
      </c>
      <c r="O1358" s="6" t="str">
        <f t="array" ref="O1358">INDEX('raw data'!A:A,B1358+12,1)</f>
        <v>Available 01 Apr 2025</v>
      </c>
      <c r="P1358" s="17">
        <v>45748</v>
      </c>
      <c r="Q1358">
        <f>_xlfn.XLOOKUP(A1358, locations!A:A, locations!F:F, "NULL")</f>
        <v>37.975368799999998</v>
      </c>
      <c r="R1358">
        <f>_xlfn.XLOOKUP(A1358, locations!A:A, locations!G:G, "Not found")</f>
        <v>23.742497499999999</v>
      </c>
    </row>
    <row r="1359" spans="1:18" ht="13">
      <c r="A1359" s="11" t="s">
        <v>2970</v>
      </c>
      <c r="B1359" s="11">
        <f>MATCH(A1359,'raw data'!A:A,0)</f>
        <v>11938</v>
      </c>
      <c r="C1359" s="21">
        <f t="array" ref="C1359">INDEX('raw data'!A:A,B1359+8,1)</f>
        <v>1380</v>
      </c>
      <c r="D1359" s="7" t="str">
        <f t="array" ref="D1359">INDEX('raw data'!A:A,B1359+11,1)</f>
        <v>excl. utilities</v>
      </c>
      <c r="E1359" s="7" t="str">
        <f t="array" ref="E1359">INDEX('raw data'!A:A,B1359-2,1)</f>
        <v>Tsakalof III,</v>
      </c>
      <c r="F1359" s="6" t="str">
        <f t="array" ref="F1359">INDEX('raw data'!A:A,B1359-1,1)</f>
        <v>Kolonaki</v>
      </c>
      <c r="G1359" s="6" t="str">
        <f t="array" ref="G1359">INDEX('raw data'!A:A,B1359+6,1)</f>
        <v>70 m²</v>
      </c>
      <c r="H1359" s="25">
        <f ca="1">IFERROR(__xludf.DUMMYFUNCTION("split(G1367,"" "")"),70)</f>
        <v>70</v>
      </c>
      <c r="I1359" s="6" t="str">
        <f ca="1">IFERROR(__xludf.DUMMYFUNCTION("""COMPUTED_VALUE"""),"m²")</f>
        <v>m²</v>
      </c>
      <c r="J1359" s="6">
        <f t="array" ref="J1359">INDEX('raw data'!A:A,B1359+4,1)</f>
        <v>1</v>
      </c>
      <c r="K1359" s="25">
        <f t="array" ref="K1359">INDEX('raw data'!A:A,B1359+2,1)</f>
        <v>2</v>
      </c>
      <c r="L1359" s="6" t="str">
        <f t="array" ref="L1359">INDEX('raw data'!A:A,B1359-1,1)</f>
        <v>Kolonaki</v>
      </c>
      <c r="M1359" s="9">
        <f t="shared" ca="1" si="0"/>
        <v>19.714285714285715</v>
      </c>
      <c r="N1359" s="6" t="str">
        <f t="shared" si="1"/>
        <v>Tsakalof III, Kolonaki, Athens</v>
      </c>
      <c r="O1359" s="6" t="str">
        <f t="array" ref="O1359">INDEX('raw data'!A:A,B1359+12,1)</f>
        <v>Available 01 Apr 2025</v>
      </c>
      <c r="P1359" s="17">
        <v>45748</v>
      </c>
      <c r="Q1359">
        <f>_xlfn.XLOOKUP(A1359, locations!A:A, locations!F:F, "NULL")</f>
        <v>37.978764099999999</v>
      </c>
      <c r="R1359">
        <f>_xlfn.XLOOKUP(A1359, locations!A:A, locations!G:G, "Not found")</f>
        <v>23.740016600000001</v>
      </c>
    </row>
    <row r="1360" spans="1:18" ht="13">
      <c r="A1360" s="11" t="s">
        <v>2973</v>
      </c>
      <c r="B1360" s="11">
        <f>MATCH(A1360,'raw data'!A:A,0)</f>
        <v>11972</v>
      </c>
      <c r="C1360" s="21">
        <f t="array" ref="C1360">INDEX('raw data'!A:A,B1360+8,1)</f>
        <v>1620</v>
      </c>
      <c r="D1360" s="7" t="str">
        <f t="array" ref="D1360">INDEX('raw data'!A:A,B1360+11,1)</f>
        <v>excl. utilities</v>
      </c>
      <c r="E1360" s="7" t="str">
        <f t="array" ref="E1360">INDEX('raw data'!A:A,B1360-2,1)</f>
        <v>Lamachou,</v>
      </c>
      <c r="F1360" s="6" t="str">
        <f t="array" ref="F1360">INDEX('raw data'!A:A,B1360-1,1)</f>
        <v>Historic Center</v>
      </c>
      <c r="G1360" s="6" t="str">
        <f t="array" ref="G1360">INDEX('raw data'!A:A,B1360+6,1)</f>
        <v>115 m²</v>
      </c>
      <c r="H1360" s="25">
        <f ca="1">IFERROR(__xludf.DUMMYFUNCTION("split(G1368,"" "")"),115)</f>
        <v>115</v>
      </c>
      <c r="I1360" s="6" t="str">
        <f ca="1">IFERROR(__xludf.DUMMYFUNCTION("""COMPUTED_VALUE"""),"m²")</f>
        <v>m²</v>
      </c>
      <c r="J1360" s="6">
        <f t="array" ref="J1360">INDEX('raw data'!A:A,B1360+4,1)</f>
        <v>2</v>
      </c>
      <c r="K1360" s="25">
        <f t="array" ref="K1360">INDEX('raw data'!A:A,B1360+2,1)</f>
        <v>2</v>
      </c>
      <c r="L1360" s="6" t="str">
        <f t="array" ref="L1360">INDEX('raw data'!A:A,B1360-1,1)</f>
        <v>Historic Center</v>
      </c>
      <c r="M1360" s="9">
        <f t="shared" ca="1" si="0"/>
        <v>14.086956521739131</v>
      </c>
      <c r="N1360" s="6" t="str">
        <f t="shared" si="1"/>
        <v>Lamachou, Historic Center, Athens</v>
      </c>
      <c r="O1360" s="6" t="str">
        <f t="array" ref="O1360">INDEX('raw data'!A:A,B1360+12,1)</f>
        <v>Available 01 Apr 2025</v>
      </c>
      <c r="P1360" s="17">
        <v>45748</v>
      </c>
      <c r="Q1360">
        <f>_xlfn.XLOOKUP(A1360, locations!A:A, locations!F:F, "NULL")</f>
        <v>37.983809600000001</v>
      </c>
      <c r="R1360">
        <f>_xlfn.XLOOKUP(A1360, locations!A:A, locations!G:G, "Not found")</f>
        <v>23.727538800000001</v>
      </c>
    </row>
    <row r="1361" spans="1:18" ht="13">
      <c r="A1361" s="11" t="s">
        <v>4328</v>
      </c>
      <c r="B1361" s="11">
        <f>MATCH(A1361,'raw data'!A:A,0)</f>
        <v>11989</v>
      </c>
      <c r="C1361" s="21">
        <f t="array" ref="C1361">INDEX('raw data'!A:A,B1361+8,1)</f>
        <v>1630</v>
      </c>
      <c r="D1361" s="7" t="str">
        <f t="array" ref="D1361">INDEX('raw data'!A:A,B1361+11,1)</f>
        <v>excl. utilities</v>
      </c>
      <c r="E1361" s="7" t="str">
        <f t="array" ref="E1361">INDEX('raw data'!A:A,B1361-2,1)</f>
        <v>Tantalidi,</v>
      </c>
      <c r="F1361" s="6" t="str">
        <f t="array" ref="F1361">INDEX('raw data'!A:A,B1361-1,1)</f>
        <v>Nea Smyrni</v>
      </c>
      <c r="G1361" s="6" t="str">
        <f t="array" ref="G1361">INDEX('raw data'!A:A,B1361+6,1)</f>
        <v>145 m²</v>
      </c>
      <c r="H1361" s="25">
        <f ca="1">IFERROR(__xludf.DUMMYFUNCTION("split(G1369,"" "")"),145)</f>
        <v>145</v>
      </c>
      <c r="I1361" s="6" t="str">
        <f ca="1">IFERROR(__xludf.DUMMYFUNCTION("""COMPUTED_VALUE"""),"m²")</f>
        <v>m²</v>
      </c>
      <c r="J1361" s="6">
        <f t="array" ref="J1361">INDEX('raw data'!A:A,B1361+4,1)</f>
        <v>2</v>
      </c>
      <c r="K1361" s="25">
        <f t="array" ref="K1361">INDEX('raw data'!A:A,B1361+2,1)</f>
        <v>3</v>
      </c>
      <c r="L1361" s="6" t="str">
        <f t="array" ref="L1361">INDEX('raw data'!A:A,B1361-1,1)</f>
        <v>Nea Smyrni</v>
      </c>
      <c r="M1361" s="9">
        <f t="shared" ca="1" si="0"/>
        <v>11.241379310344827</v>
      </c>
      <c r="N1361" s="6" t="str">
        <f t="shared" si="1"/>
        <v>Tantalidi, Nea Smyrni, Athens</v>
      </c>
      <c r="O1361" s="6" t="str">
        <f t="array" ref="O1361">INDEX('raw data'!A:A,B1361+12,1)</f>
        <v>Available 01 Apr 2025</v>
      </c>
      <c r="P1361" s="17">
        <v>45748</v>
      </c>
      <c r="Q1361">
        <f>_xlfn.XLOOKUP(A1361, locations!A:A, locations!F:F, "NULL")</f>
        <v>37.951778699999998</v>
      </c>
      <c r="R1361">
        <f>_xlfn.XLOOKUP(A1361, locations!A:A, locations!G:G, "Not found")</f>
        <v>23.718388099999999</v>
      </c>
    </row>
    <row r="1362" spans="1:18" ht="13">
      <c r="A1362" s="11" t="s">
        <v>2976</v>
      </c>
      <c r="B1362" s="11">
        <f>MATCH(A1362,'raw data'!A:A,0)</f>
        <v>12006</v>
      </c>
      <c r="C1362" s="21">
        <f t="array" ref="C1362">INDEX('raw data'!A:A,B1362+8,1)</f>
        <v>2240</v>
      </c>
      <c r="D1362" s="7" t="str">
        <f t="array" ref="D1362">INDEX('raw data'!A:A,B1362+11,1)</f>
        <v>excl. utilities</v>
      </c>
      <c r="E1362" s="7" t="str">
        <f t="array" ref="E1362">INDEX('raw data'!A:A,B1362-2,1)</f>
        <v>Souidias I,</v>
      </c>
      <c r="F1362" s="6" t="str">
        <f t="array" ref="F1362">INDEX('raw data'!A:A,B1362-1,1)</f>
        <v>Kolonaki</v>
      </c>
      <c r="G1362" s="6" t="str">
        <f t="array" ref="G1362">INDEX('raw data'!A:A,B1362+6,1)</f>
        <v>115 m²</v>
      </c>
      <c r="H1362" s="25">
        <f ca="1">IFERROR(__xludf.DUMMYFUNCTION("split(G1370,"" "")"),115)</f>
        <v>115</v>
      </c>
      <c r="I1362" s="6" t="str">
        <f ca="1">IFERROR(__xludf.DUMMYFUNCTION("""COMPUTED_VALUE"""),"m²")</f>
        <v>m²</v>
      </c>
      <c r="J1362" s="6" t="str">
        <f t="array" ref="J1362">INDEX('raw data'!A:A,B1362+4,1)</f>
        <v>1, 1 WC</v>
      </c>
      <c r="K1362" s="25">
        <f t="array" ref="K1362">INDEX('raw data'!A:A,B1362+2,1)</f>
        <v>2</v>
      </c>
      <c r="L1362" s="6" t="str">
        <f t="array" ref="L1362">INDEX('raw data'!A:A,B1362-1,1)</f>
        <v>Kolonaki</v>
      </c>
      <c r="M1362" s="9">
        <f t="shared" ca="1" si="0"/>
        <v>19.478260869565219</v>
      </c>
      <c r="N1362" s="6" t="str">
        <f t="shared" si="1"/>
        <v>Souidias I, Kolonaki, Athens</v>
      </c>
      <c r="O1362" s="6" t="str">
        <f t="array" ref="O1362">INDEX('raw data'!A:A,B1362+12,1)</f>
        <v>Available 01 Apr 2025</v>
      </c>
      <c r="P1362" s="17">
        <v>45748</v>
      </c>
      <c r="Q1362">
        <f>_xlfn.XLOOKUP(A1362, locations!A:A, locations!F:F, "NULL")</f>
        <v>37.979629299999999</v>
      </c>
      <c r="R1362">
        <f>_xlfn.XLOOKUP(A1362, locations!A:A, locations!G:G, "Not found")</f>
        <v>23.747975499999999</v>
      </c>
    </row>
    <row r="1363" spans="1:18" ht="13">
      <c r="A1363" s="11" t="s">
        <v>2979</v>
      </c>
      <c r="B1363" s="11">
        <f>MATCH(A1363,'raw data'!A:A,0)</f>
        <v>433</v>
      </c>
      <c r="C1363" s="21">
        <f t="array" ref="C1363">INDEX('raw data'!A:A,B1363+6,1)</f>
        <v>3150</v>
      </c>
      <c r="D1363" s="7" t="str">
        <f t="array" ref="D1363">INDEX('raw data'!A:A,B1363+8,1)</f>
        <v>incl. utilities</v>
      </c>
      <c r="E1363" s="7" t="str">
        <f t="array" ref="E1363">INDEX('raw data'!A:A,B1363-2,1)</f>
        <v>Leof. Vasileos Konstantinou,</v>
      </c>
      <c r="F1363" s="6" t="str">
        <f t="array" ref="F1363">INDEX('raw data'!A:A,B1363-1,1)</f>
        <v>Pangrati</v>
      </c>
      <c r="G1363" s="6" t="str">
        <f t="array" ref="G1363">INDEX('raw data'!A:A,B1363+1,1)</f>
        <v>bedrooms</v>
      </c>
      <c r="H1363" s="25" t="str">
        <f ca="1">IFERROR(__xludf.DUMMYFUNCTION("split(G1371,"" "")"),"bedrooms")</f>
        <v>bedrooms</v>
      </c>
      <c r="J1363" s="6" t="str">
        <f t="array" ref="J1363">INDEX('raw data'!A:A,B1363+4,1)</f>
        <v>1, 1 WC</v>
      </c>
      <c r="K1363" s="25">
        <f t="array" ref="K1363">INDEX('raw data'!A:A,B1363+2,1)</f>
        <v>2</v>
      </c>
      <c r="L1363" s="6" t="str">
        <f t="array" ref="L1363">INDEX('raw data'!A:A,B1363-1,1)</f>
        <v>Pangrati</v>
      </c>
      <c r="M1363" s="9" t="str">
        <f t="shared" ca="1" si="0"/>
        <v/>
      </c>
      <c r="N1363" s="6" t="str">
        <f t="shared" si="1"/>
        <v>Leof. Vasileos Konstantinou, Pangrati, Athens</v>
      </c>
      <c r="O1363" s="6" t="str">
        <f t="array" ref="O1363">INDEX('raw data'!A:A,B1363+9,1)</f>
        <v>Available 17 Oct 2024</v>
      </c>
      <c r="P1363" s="17">
        <v>45582</v>
      </c>
      <c r="Q1363">
        <f>_xlfn.XLOOKUP(A1363, locations!A:A, locations!F:F, "NULL")</f>
        <v>37.971319800000003</v>
      </c>
      <c r="R1363">
        <f>_xlfn.XLOOKUP(A1363, locations!A:A, locations!G:G, "Not found")</f>
        <v>23.742260900000002</v>
      </c>
    </row>
    <row r="1364" spans="1:18" ht="13">
      <c r="A1364" s="11" t="s">
        <v>2982</v>
      </c>
      <c r="B1364" s="11">
        <f>MATCH(A1364,'raw data'!A:A,0)</f>
        <v>25671</v>
      </c>
      <c r="C1364" s="21">
        <f t="array" ref="C1364">INDEX('raw data'!A:A,B1364+8,1)</f>
        <v>1460</v>
      </c>
      <c r="D1364" s="7" t="str">
        <f t="array" ref="D1364">INDEX('raw data'!A:A,B1364+10,1)</f>
        <v>excl. utilities</v>
      </c>
      <c r="E1364" s="7" t="str">
        <f t="array" ref="E1364">INDEX('raw data'!A:A,B1364-2,1)</f>
        <v>Iraklitou,</v>
      </c>
      <c r="F1364" s="6" t="str">
        <f t="array" ref="F1364">INDEX('raw data'!A:A,B1364-1,1)</f>
        <v>Glyfada</v>
      </c>
      <c r="G1364" s="6" t="str">
        <f t="array" ref="G1364">INDEX('raw data'!A:A,B1364+6,1)</f>
        <v>90 m²</v>
      </c>
      <c r="H1364" s="25">
        <f ca="1">IFERROR(__xludf.DUMMYFUNCTION("split(G1372,"" "")"),90)</f>
        <v>90</v>
      </c>
      <c r="I1364" s="6" t="str">
        <f ca="1">IFERROR(__xludf.DUMMYFUNCTION("""COMPUTED_VALUE"""),"m²")</f>
        <v>m²</v>
      </c>
      <c r="J1364" s="6">
        <f t="array" ref="J1364">INDEX('raw data'!A:A,B1364+4,1)</f>
        <v>2</v>
      </c>
      <c r="K1364" s="25">
        <f t="array" ref="K1364">INDEX('raw data'!A:A,B1364+2,1)</f>
        <v>2</v>
      </c>
      <c r="L1364" s="6" t="str">
        <f t="array" ref="L1364">INDEX('raw data'!A:A,B1364-1,1)</f>
        <v>Glyfada</v>
      </c>
      <c r="M1364" s="9">
        <f t="shared" ca="1" si="0"/>
        <v>16.222222222222221</v>
      </c>
      <c r="N1364" s="6" t="str">
        <f t="shared" si="1"/>
        <v>Iraklitou, Glyfada, Athens</v>
      </c>
      <c r="O1364" s="6" t="str">
        <f t="array" ref="O1364">INDEX('raw data'!A:A,B1364+11,1)</f>
        <v>Available 02 May 2025</v>
      </c>
      <c r="P1364" s="17">
        <v>45779</v>
      </c>
      <c r="Q1364">
        <f>_xlfn.XLOOKUP(A1364, locations!A:A, locations!F:F, "NULL")</f>
        <v>37.9895006</v>
      </c>
      <c r="R1364">
        <f>_xlfn.XLOOKUP(A1364, locations!A:A, locations!G:G, "Not found")</f>
        <v>23.737796899999999</v>
      </c>
    </row>
    <row r="1365" spans="1:18" ht="13">
      <c r="A1365" s="11" t="s">
        <v>4331</v>
      </c>
      <c r="B1365" s="11">
        <f>MATCH(A1365,'raw data'!A:A,0)</f>
        <v>26199</v>
      </c>
      <c r="C1365" s="21">
        <f t="array" ref="C1365">INDEX('raw data'!A:A,B1365+8,1)</f>
        <v>1780</v>
      </c>
      <c r="D1365" s="7" t="str">
        <f t="array" ref="D1365">INDEX('raw data'!A:A,B1365+10,1)</f>
        <v>excl. utilities</v>
      </c>
      <c r="E1365" s="7" t="str">
        <f t="array" ref="E1365">INDEX('raw data'!A:A,B1365-2,1)</f>
        <v>Ioustinianou I,</v>
      </c>
      <c r="F1365" s="6" t="str">
        <f t="array" ref="F1365">INDEX('raw data'!A:A,B1365-1,1)</f>
        <v>Glyfada</v>
      </c>
      <c r="G1365" s="6" t="str">
        <f t="array" ref="G1365">INDEX('raw data'!A:A,B1365+6,1)</f>
        <v>115 m²</v>
      </c>
      <c r="H1365" s="25">
        <f ca="1">IFERROR(__xludf.DUMMYFUNCTION("split(G1373,"" "")"),115)</f>
        <v>115</v>
      </c>
      <c r="I1365" s="6" t="str">
        <f ca="1">IFERROR(__xludf.DUMMYFUNCTION("""COMPUTED_VALUE"""),"m²")</f>
        <v>m²</v>
      </c>
      <c r="J1365" s="6">
        <f t="array" ref="J1365">INDEX('raw data'!A:A,B1365+4,1)</f>
        <v>2</v>
      </c>
      <c r="K1365" s="25">
        <f t="array" ref="K1365">INDEX('raw data'!A:A,B1365+2,1)</f>
        <v>3</v>
      </c>
      <c r="L1365" s="6" t="str">
        <f t="array" ref="L1365">INDEX('raw data'!A:A,B1365-1,1)</f>
        <v>Glyfada</v>
      </c>
      <c r="M1365" s="9">
        <f t="shared" ca="1" si="0"/>
        <v>15.478260869565217</v>
      </c>
      <c r="N1365" s="6" t="str">
        <f t="shared" si="1"/>
        <v>Ioustinianou I, Glyfada, Athens</v>
      </c>
      <c r="O1365" s="6" t="str">
        <f t="array" ref="O1365">INDEX('raw data'!A:A,B1365+11,1)</f>
        <v>Available 25 Jun 2025</v>
      </c>
      <c r="P1365" s="17">
        <v>45833</v>
      </c>
      <c r="Q1365">
        <f>_xlfn.XLOOKUP(A1365, locations!A:A, locations!F:F, "NULL")</f>
        <v>37.976930699999997</v>
      </c>
      <c r="R1365">
        <f>_xlfn.XLOOKUP(A1365, locations!A:A, locations!G:G, "Not found")</f>
        <v>23.7244758</v>
      </c>
    </row>
    <row r="1366" spans="1:18" ht="13">
      <c r="A1366" s="11" t="s">
        <v>4334</v>
      </c>
      <c r="B1366" s="11">
        <f>MATCH(A1366,'raw data'!A:A,0)</f>
        <v>24231</v>
      </c>
      <c r="C1366" s="21">
        <f t="array" ref="C1366">INDEX('raw data'!A:A,B1366+8,1)</f>
        <v>1470</v>
      </c>
      <c r="D1366" s="7" t="str">
        <f t="array" ref="D1366">INDEX('raw data'!A:A,B1366+10,1)</f>
        <v>excl. utilities</v>
      </c>
      <c r="E1366" s="7" t="str">
        <f t="array" ref="E1366">INDEX('raw data'!A:A,B1366-2,1)</f>
        <v>Ermou IV,</v>
      </c>
      <c r="F1366" s="6" t="str">
        <f t="array" ref="F1366">INDEX('raw data'!A:A,B1366-1,1)</f>
        <v>Glyfada</v>
      </c>
      <c r="G1366" s="6" t="str">
        <f t="array" ref="G1366">INDEX('raw data'!A:A,B1366+6,1)</f>
        <v>110 m²</v>
      </c>
      <c r="H1366" s="25">
        <f ca="1">IFERROR(__xludf.DUMMYFUNCTION("split(G1374,"" "")"),110)</f>
        <v>110</v>
      </c>
      <c r="I1366" s="6" t="str">
        <f ca="1">IFERROR(__xludf.DUMMYFUNCTION("""COMPUTED_VALUE"""),"m²")</f>
        <v>m²</v>
      </c>
      <c r="J1366" s="6">
        <f t="array" ref="J1366">INDEX('raw data'!A:A,B1366+4,1)</f>
        <v>2</v>
      </c>
      <c r="K1366" s="25">
        <f t="array" ref="K1366">INDEX('raw data'!A:A,B1366+2,1)</f>
        <v>3</v>
      </c>
      <c r="L1366" s="6" t="str">
        <f t="array" ref="L1366">INDEX('raw data'!A:A,B1366-1,1)</f>
        <v>Glyfada</v>
      </c>
      <c r="M1366" s="9">
        <f t="shared" ca="1" si="0"/>
        <v>13.363636363636363</v>
      </c>
      <c r="N1366" s="6" t="str">
        <f t="shared" si="1"/>
        <v>Ermou IV, Glyfada, Athens</v>
      </c>
      <c r="O1366" s="6" t="str">
        <f t="array" ref="O1366">INDEX('raw data'!A:A,B1366+11,1)</f>
        <v>Available 19 Jan 2025</v>
      </c>
      <c r="P1366" s="17">
        <v>45676</v>
      </c>
      <c r="Q1366">
        <f>_xlfn.XLOOKUP(A1366, locations!A:A, locations!F:F, "NULL")</f>
        <v>37.874109199999999</v>
      </c>
      <c r="R1366">
        <f>_xlfn.XLOOKUP(A1366, locations!A:A, locations!G:G, "Not found")</f>
        <v>23.752738799999999</v>
      </c>
    </row>
    <row r="1367" spans="1:18" ht="13">
      <c r="A1367" s="11" t="s">
        <v>850</v>
      </c>
      <c r="B1367" s="11">
        <f>MATCH(A1367,'raw data'!A:A,0)</f>
        <v>24615</v>
      </c>
      <c r="C1367" s="21">
        <f t="array" ref="C1367">INDEX('raw data'!A:A,B1367+8,1)</f>
        <v>1340</v>
      </c>
      <c r="D1367" s="7" t="str">
        <f t="array" ref="D1367">INDEX('raw data'!A:A,B1367+10,1)</f>
        <v>incl. utilities</v>
      </c>
      <c r="E1367" s="7" t="str">
        <f t="array" ref="E1367">INDEX('raw data'!A:A,B1367-2,1)</f>
        <v>Saki Karagiorga,</v>
      </c>
      <c r="F1367" s="6" t="str">
        <f t="array" ref="F1367">INDEX('raw data'!A:A,B1367-1,1)</f>
        <v>Glyfada</v>
      </c>
      <c r="G1367" s="6" t="str">
        <f t="array" ref="G1367">INDEX('raw data'!A:A,B1367+6,1)</f>
        <v>49 m²</v>
      </c>
      <c r="H1367" s="25">
        <f ca="1">IFERROR(__xludf.DUMMYFUNCTION("split(G1375,"" "")"),49)</f>
        <v>49</v>
      </c>
      <c r="I1367" s="6" t="str">
        <f ca="1">IFERROR(__xludf.DUMMYFUNCTION("""COMPUTED_VALUE"""),"m²")</f>
        <v>m²</v>
      </c>
      <c r="J1367" s="6">
        <f t="array" ref="J1367">INDEX('raw data'!A:A,B1367+4,1)</f>
        <v>1</v>
      </c>
      <c r="K1367" s="25">
        <f t="array" ref="K1367">INDEX('raw data'!A:A,B1367+2,1)</f>
        <v>1</v>
      </c>
      <c r="L1367" s="6" t="str">
        <f t="array" ref="L1367">INDEX('raw data'!A:A,B1367-1,1)</f>
        <v>Glyfada</v>
      </c>
      <c r="M1367" s="9">
        <f t="shared" ca="1" si="0"/>
        <v>27.346938775510203</v>
      </c>
      <c r="N1367" s="6" t="str">
        <f t="shared" si="1"/>
        <v>Saki Karagiorga, Glyfada, Athens</v>
      </c>
      <c r="O1367" s="6" t="str">
        <f t="array" ref="O1367">INDEX('raw data'!A:A,B1367+11,1)</f>
        <v>Available 07 Feb 2025</v>
      </c>
      <c r="P1367" s="17">
        <v>45695</v>
      </c>
      <c r="Q1367">
        <f>_xlfn.XLOOKUP(A1367, locations!A:A, locations!F:F, "NULL")</f>
        <v>37.844894699999998</v>
      </c>
      <c r="R1367">
        <f>_xlfn.XLOOKUP(A1367, locations!A:A, locations!G:G, "Not found")</f>
        <v>23.770342500000002</v>
      </c>
    </row>
    <row r="1368" spans="1:18" ht="13">
      <c r="A1368" s="11" t="s">
        <v>853</v>
      </c>
      <c r="B1368" s="11">
        <f>MATCH(A1368,'raw data'!A:A,0)</f>
        <v>24631</v>
      </c>
      <c r="C1368" s="21">
        <f t="array" ref="C1368">INDEX('raw data'!A:A,B1368+8,1)</f>
        <v>1450</v>
      </c>
      <c r="D1368" s="7" t="str">
        <f t="array" ref="D1368">INDEX('raw data'!A:A,B1368+10,1)</f>
        <v>incl. utilities</v>
      </c>
      <c r="E1368" s="7" t="str">
        <f t="array" ref="E1368">INDEX('raw data'!A:A,B1368-2,1)</f>
        <v>El. Venizelou,</v>
      </c>
      <c r="F1368" s="6" t="str">
        <f t="array" ref="F1368">INDEX('raw data'!A:A,B1368-1,1)</f>
        <v>Voula</v>
      </c>
      <c r="G1368" s="6" t="str">
        <f t="array" ref="G1368">INDEX('raw data'!A:A,B1368+6,1)</f>
        <v>55 m²</v>
      </c>
      <c r="H1368" s="25">
        <f ca="1">IFERROR(__xludf.DUMMYFUNCTION("split(G1376,"" "")"),55)</f>
        <v>55</v>
      </c>
      <c r="I1368" s="6" t="str">
        <f ca="1">IFERROR(__xludf.DUMMYFUNCTION("""COMPUTED_VALUE"""),"m²")</f>
        <v>m²</v>
      </c>
      <c r="J1368" s="6">
        <f t="array" ref="J1368">INDEX('raw data'!A:A,B1368+4,1)</f>
        <v>1</v>
      </c>
      <c r="K1368" s="25">
        <f t="array" ref="K1368">INDEX('raw data'!A:A,B1368+2,1)</f>
        <v>1</v>
      </c>
      <c r="L1368" s="6" t="str">
        <f t="array" ref="L1368">INDEX('raw data'!A:A,B1368-1,1)</f>
        <v>Voula</v>
      </c>
      <c r="M1368" s="9">
        <f t="shared" ca="1" si="0"/>
        <v>26.363636363636363</v>
      </c>
      <c r="N1368" s="6" t="str">
        <f t="shared" si="1"/>
        <v>El. Venizelou, Voula, Athens</v>
      </c>
      <c r="O1368" s="6" t="str">
        <f t="array" ref="O1368">INDEX('raw data'!A:A,B1368+11,1)</f>
        <v>Available 07 Feb 2025</v>
      </c>
      <c r="P1368" s="17">
        <v>45695</v>
      </c>
      <c r="Q1368">
        <f>_xlfn.XLOOKUP(A1368, locations!A:A, locations!F:F, "NULL")</f>
        <v>37.870172099999998</v>
      </c>
      <c r="R1368">
        <f>_xlfn.XLOOKUP(A1368, locations!A:A, locations!G:G, "Not found")</f>
        <v>23.7644038</v>
      </c>
    </row>
    <row r="1369" spans="1:18" ht="13">
      <c r="A1369" s="11" t="s">
        <v>856</v>
      </c>
      <c r="B1369" s="11">
        <f>MATCH(A1369,'raw data'!A:A,0)</f>
        <v>23703</v>
      </c>
      <c r="C1369" s="21">
        <f t="array" ref="C1369">INDEX('raw data'!A:A,B1369+8,1)</f>
        <v>1500</v>
      </c>
      <c r="D1369" s="7" t="str">
        <f t="array" ref="D1369">INDEX('raw data'!A:A,B1369+10,1)</f>
        <v>incl. utilities</v>
      </c>
      <c r="E1369" s="7" t="str">
        <f t="array" ref="E1369">INDEX('raw data'!A:A,B1369-2,1)</f>
        <v>Agamemnonos,</v>
      </c>
      <c r="F1369" s="6" t="str">
        <f t="array" ref="F1369">INDEX('raw data'!A:A,B1369-1,1)</f>
        <v>Glyfada</v>
      </c>
      <c r="G1369" s="6" t="str">
        <f t="array" ref="G1369">INDEX('raw data'!A:A,B1369+6,1)</f>
        <v>64 m²</v>
      </c>
      <c r="H1369" s="25">
        <f ca="1">IFERROR(__xludf.DUMMYFUNCTION("split(G1377,"" "")"),64)</f>
        <v>64</v>
      </c>
      <c r="I1369" s="6" t="str">
        <f ca="1">IFERROR(__xludf.DUMMYFUNCTION("""COMPUTED_VALUE"""),"m²")</f>
        <v>m²</v>
      </c>
      <c r="J1369" s="6">
        <f t="array" ref="J1369">INDEX('raw data'!A:A,B1369+4,1)</f>
        <v>1</v>
      </c>
      <c r="K1369" s="25">
        <f t="array" ref="K1369">INDEX('raw data'!A:A,B1369+2,1)</f>
        <v>1</v>
      </c>
      <c r="L1369" s="6" t="str">
        <f t="array" ref="L1369">INDEX('raw data'!A:A,B1369-1,1)</f>
        <v>Glyfada</v>
      </c>
      <c r="M1369" s="9">
        <f t="shared" ca="1" si="0"/>
        <v>23.4375</v>
      </c>
      <c r="N1369" s="6" t="str">
        <f t="shared" si="1"/>
        <v>Agamemnonos, Glyfada, Athens</v>
      </c>
      <c r="O1369" s="6" t="str">
        <f t="array" ref="O1369">INDEX('raw data'!A:A,B1369+11,1)</f>
        <v>Available 11 Dec 2024</v>
      </c>
      <c r="P1369" s="17">
        <v>45637</v>
      </c>
      <c r="Q1369">
        <f>_xlfn.XLOOKUP(A1369, locations!A:A, locations!F:F, "NULL")</f>
        <v>37.9977923</v>
      </c>
      <c r="R1369">
        <f>_xlfn.XLOOKUP(A1369, locations!A:A, locations!G:G, "Not found")</f>
        <v>23.723999500000001</v>
      </c>
    </row>
    <row r="1370" spans="1:18" ht="13">
      <c r="A1370" s="11" t="s">
        <v>4337</v>
      </c>
      <c r="B1370" s="11">
        <f>MATCH(A1370,'raw data'!A:A,0)</f>
        <v>23815</v>
      </c>
      <c r="C1370" s="21">
        <f t="array" ref="C1370">INDEX('raw data'!A:A,B1370+8,1)</f>
        <v>2260</v>
      </c>
      <c r="D1370" s="7" t="str">
        <f t="array" ref="D1370">INDEX('raw data'!A:A,B1370+10,1)</f>
        <v>incl. utilities</v>
      </c>
      <c r="E1370" s="7" t="str">
        <f t="array" ref="E1370">INDEX('raw data'!A:A,B1370-2,1)</f>
        <v>Aristomenous,</v>
      </c>
      <c r="F1370" s="6" t="str">
        <f t="array" ref="F1370">INDEX('raw data'!A:A,B1370-1,1)</f>
        <v>Glyfada</v>
      </c>
      <c r="G1370" s="6" t="str">
        <f t="array" ref="G1370">INDEX('raw data'!A:A,B1370+6,1)</f>
        <v>125 m²</v>
      </c>
      <c r="H1370" s="25">
        <f ca="1">IFERROR(__xludf.DUMMYFUNCTION("split(G1378,"" "")"),125)</f>
        <v>125</v>
      </c>
      <c r="I1370" s="6" t="str">
        <f ca="1">IFERROR(__xludf.DUMMYFUNCTION("""COMPUTED_VALUE"""),"m²")</f>
        <v>m²</v>
      </c>
      <c r="J1370" s="6">
        <f t="array" ref="J1370">INDEX('raw data'!A:A,B1370+4,1)</f>
        <v>2</v>
      </c>
      <c r="K1370" s="25">
        <f t="array" ref="K1370">INDEX('raw data'!A:A,B1370+2,1)</f>
        <v>3</v>
      </c>
      <c r="L1370" s="6" t="str">
        <f t="array" ref="L1370">INDEX('raw data'!A:A,B1370-1,1)</f>
        <v>Glyfada</v>
      </c>
      <c r="M1370" s="9">
        <f t="shared" ca="1" si="0"/>
        <v>18.079999999999998</v>
      </c>
      <c r="N1370" s="6" t="str">
        <f t="shared" si="1"/>
        <v>Aristomenous, Glyfada, Athens</v>
      </c>
      <c r="O1370" s="6" t="str">
        <f t="array" ref="O1370">INDEX('raw data'!A:A,B1370+11,1)</f>
        <v>Available 26 Dec 2024</v>
      </c>
      <c r="P1370" s="17">
        <v>45652</v>
      </c>
      <c r="Q1370">
        <f>_xlfn.XLOOKUP(A1370, locations!A:A, locations!F:F, "NULL")</f>
        <v>37.963321100000002</v>
      </c>
      <c r="R1370">
        <f>_xlfn.XLOOKUP(A1370, locations!A:A, locations!G:G, "Not found")</f>
        <v>23.728598099999999</v>
      </c>
    </row>
    <row r="1371" spans="1:18" ht="13">
      <c r="A1371" s="11" t="s">
        <v>2985</v>
      </c>
      <c r="B1371" s="11">
        <f>MATCH(A1371,'raw data'!A:A,0)</f>
        <v>27127</v>
      </c>
      <c r="C1371" s="21">
        <f t="array" ref="C1371">INDEX('raw data'!A:A,B1371+8,1)</f>
        <v>1360</v>
      </c>
      <c r="D1371" s="7" t="str">
        <f t="array" ref="D1371">INDEX('raw data'!A:A,B1371+10,1)</f>
        <v>excl. utilities</v>
      </c>
      <c r="E1371" s="7" t="str">
        <f t="array" ref="E1371">INDEX('raw data'!A:A,B1371-2,1)</f>
        <v>Irakleous III,</v>
      </c>
      <c r="F1371" s="6" t="str">
        <f t="array" ref="F1371">INDEX('raw data'!A:A,B1371-1,1)</f>
        <v>Glyfada</v>
      </c>
      <c r="G1371" s="6" t="str">
        <f t="array" ref="G1371">INDEX('raw data'!A:A,B1371+6,1)</f>
        <v>80 m²</v>
      </c>
      <c r="H1371" s="25">
        <f ca="1">IFERROR(__xludf.DUMMYFUNCTION("split(G1379,"" "")"),80)</f>
        <v>80</v>
      </c>
      <c r="I1371" s="6" t="str">
        <f ca="1">IFERROR(__xludf.DUMMYFUNCTION("""COMPUTED_VALUE"""),"m²")</f>
        <v>m²</v>
      </c>
      <c r="J1371" s="6" t="str">
        <f t="array" ref="J1371">INDEX('raw data'!A:A,B1371+4,1)</f>
        <v>1, 1 WC</v>
      </c>
      <c r="K1371" s="25">
        <f t="array" ref="K1371">INDEX('raw data'!A:A,B1371+2,1)</f>
        <v>2</v>
      </c>
      <c r="L1371" s="6" t="str">
        <f t="array" ref="L1371">INDEX('raw data'!A:A,B1371-1,1)</f>
        <v>Glyfada</v>
      </c>
      <c r="M1371" s="9">
        <f t="shared" ca="1" si="0"/>
        <v>17</v>
      </c>
      <c r="N1371" s="6" t="str">
        <f t="shared" si="1"/>
        <v>Irakleous III, Glyfada, Athens</v>
      </c>
      <c r="O1371" s="6" t="str">
        <f t="array" ref="O1371">INDEX('raw data'!A:A,B1371+11,1)</f>
        <v>Available 02 Jan 2026</v>
      </c>
      <c r="P1371" s="17">
        <v>46024</v>
      </c>
      <c r="Q1371">
        <f>_xlfn.XLOOKUP(A1371, locations!A:A, locations!F:F, "NULL")</f>
        <v>37.844894699999998</v>
      </c>
      <c r="R1371">
        <f>_xlfn.XLOOKUP(A1371, locations!A:A, locations!G:G, "Not found")</f>
        <v>23.770342500000002</v>
      </c>
    </row>
    <row r="1372" spans="1:18" ht="13">
      <c r="A1372" s="11" t="s">
        <v>2988</v>
      </c>
      <c r="B1372" s="11">
        <f>MATCH(A1372,'raw data'!A:A,0)</f>
        <v>26103</v>
      </c>
      <c r="C1372" s="21">
        <f t="array" ref="C1372">INDEX('raw data'!A:A,B1372+8,1)</f>
        <v>1870</v>
      </c>
      <c r="D1372" s="7" t="str">
        <f t="array" ref="D1372">INDEX('raw data'!A:A,B1372+10,1)</f>
        <v>excl. utilities</v>
      </c>
      <c r="E1372" s="7" t="str">
        <f t="array" ref="E1372">INDEX('raw data'!A:A,B1372-2,1)</f>
        <v>Vasileos Pavlou VII,</v>
      </c>
      <c r="F1372" s="6" t="str">
        <f t="array" ref="F1372">INDEX('raw data'!A:A,B1372-1,1)</f>
        <v>Voula</v>
      </c>
      <c r="G1372" s="6" t="str">
        <f t="array" ref="G1372">INDEX('raw data'!A:A,B1372+6,1)</f>
        <v>83 m²</v>
      </c>
      <c r="H1372" s="25">
        <f ca="1">IFERROR(__xludf.DUMMYFUNCTION("split(G1380,"" "")"),83)</f>
        <v>83</v>
      </c>
      <c r="I1372" s="6" t="str">
        <f ca="1">IFERROR(__xludf.DUMMYFUNCTION("""COMPUTED_VALUE"""),"m²")</f>
        <v>m²</v>
      </c>
      <c r="J1372" s="6">
        <f t="array" ref="J1372">INDEX('raw data'!A:A,B1372+4,1)</f>
        <v>2</v>
      </c>
      <c r="K1372" s="25">
        <f t="array" ref="K1372">INDEX('raw data'!A:A,B1372+2,1)</f>
        <v>2</v>
      </c>
      <c r="L1372" s="6" t="str">
        <f t="array" ref="L1372">INDEX('raw data'!A:A,B1372-1,1)</f>
        <v>Voula</v>
      </c>
      <c r="M1372" s="9">
        <f t="shared" ca="1" si="0"/>
        <v>22.53012048192771</v>
      </c>
      <c r="N1372" s="6" t="str">
        <f t="shared" si="1"/>
        <v>Vasileos Pavlou VII, Voula, Athens</v>
      </c>
      <c r="O1372" s="6" t="str">
        <f t="array" ref="O1372">INDEX('raw data'!A:A,B1372+11,1)</f>
        <v>Available 17 Jun 2025</v>
      </c>
      <c r="P1372" s="17">
        <v>45825</v>
      </c>
      <c r="Q1372">
        <f>_xlfn.XLOOKUP(A1372, locations!A:A, locations!F:F, "NULL")</f>
        <v>37.8847369</v>
      </c>
      <c r="R1372">
        <f>_xlfn.XLOOKUP(A1372, locations!A:A, locations!G:G, "Not found")</f>
        <v>23.7483273</v>
      </c>
    </row>
    <row r="1373" spans="1:18" ht="13">
      <c r="A1373" s="11" t="s">
        <v>2991</v>
      </c>
      <c r="B1373" s="11">
        <f>MATCH(A1373,'raw data'!A:A,0)</f>
        <v>23175</v>
      </c>
      <c r="C1373" s="21">
        <f t="array" ref="C1373">INDEX('raw data'!A:A,B1373+8,1)</f>
        <v>1800</v>
      </c>
      <c r="D1373" s="7" t="str">
        <f t="array" ref="D1373">INDEX('raw data'!A:A,B1373+10,1)</f>
        <v>incl. utilities</v>
      </c>
      <c r="E1373" s="7" t="str">
        <f t="array" ref="E1373">INDEX('raw data'!A:A,B1373-2,1)</f>
        <v>Ilias,</v>
      </c>
      <c r="F1373" s="6" t="str">
        <f t="array" ref="F1373">INDEX('raw data'!A:A,B1373-1,1)</f>
        <v>Glyfada</v>
      </c>
      <c r="G1373" s="6" t="str">
        <f t="array" ref="G1373">INDEX('raw data'!A:A,B1373+6,1)</f>
        <v>92 m²</v>
      </c>
      <c r="H1373" s="25">
        <f ca="1">IFERROR(__xludf.DUMMYFUNCTION("split(G1381,"" "")"),92)</f>
        <v>92</v>
      </c>
      <c r="I1373" s="6" t="str">
        <f ca="1">IFERROR(__xludf.DUMMYFUNCTION("""COMPUTED_VALUE"""),"m²")</f>
        <v>m²</v>
      </c>
      <c r="J1373" s="6">
        <f t="array" ref="J1373">INDEX('raw data'!A:A,B1373+4,1)</f>
        <v>1</v>
      </c>
      <c r="K1373" s="25">
        <f t="array" ref="K1373">INDEX('raw data'!A:A,B1373+2,1)</f>
        <v>2</v>
      </c>
      <c r="L1373" s="6" t="str">
        <f t="array" ref="L1373">INDEX('raw data'!A:A,B1373-1,1)</f>
        <v>Glyfada</v>
      </c>
      <c r="M1373" s="9">
        <f t="shared" ca="1" si="0"/>
        <v>19.565217391304348</v>
      </c>
      <c r="N1373" s="6" t="str">
        <f t="shared" si="1"/>
        <v>Ilias, Glyfada, Athens</v>
      </c>
      <c r="O1373" s="6" t="str">
        <f t="array" ref="O1373">INDEX('raw data'!A:A,B1373+11,1)</f>
        <v>Available 21 Oct 2024</v>
      </c>
      <c r="P1373" s="17">
        <v>45586</v>
      </c>
      <c r="Q1373">
        <f>_xlfn.XLOOKUP(A1373, locations!A:A, locations!F:F, "NULL")</f>
        <v>37.8458696</v>
      </c>
      <c r="R1373">
        <f>_xlfn.XLOOKUP(A1373, locations!A:A, locations!G:G, "Not found")</f>
        <v>23.774066699999999</v>
      </c>
    </row>
    <row r="1374" spans="1:18" ht="13">
      <c r="A1374" s="11" t="s">
        <v>2994</v>
      </c>
      <c r="B1374" s="11">
        <f>MATCH(A1374,'raw data'!A:A,0)</f>
        <v>27175</v>
      </c>
      <c r="C1374" s="21">
        <f t="array" ref="C1374">INDEX('raw data'!A:A,B1374+8,1)</f>
        <v>1360</v>
      </c>
      <c r="D1374" s="7" t="str">
        <f t="array" ref="D1374">INDEX('raw data'!A:A,B1374+10,1)</f>
        <v>excl. utilities</v>
      </c>
      <c r="E1374" s="7" t="str">
        <f t="array" ref="E1374">INDEX('raw data'!A:A,B1374-2,1)</f>
        <v>Krinis,</v>
      </c>
      <c r="F1374" s="6" t="str">
        <f t="array" ref="F1374">INDEX('raw data'!A:A,B1374-1,1)</f>
        <v>Voula</v>
      </c>
      <c r="G1374" s="6" t="str">
        <f t="array" ref="G1374">INDEX('raw data'!A:A,B1374+6,1)</f>
        <v>75 m²</v>
      </c>
      <c r="H1374" s="25">
        <f ca="1">IFERROR(__xludf.DUMMYFUNCTION("split(G1382,"" "")"),75)</f>
        <v>75</v>
      </c>
      <c r="I1374" s="6" t="str">
        <f ca="1">IFERROR(__xludf.DUMMYFUNCTION("""COMPUTED_VALUE"""),"m²")</f>
        <v>m²</v>
      </c>
      <c r="J1374" s="6">
        <f t="array" ref="J1374">INDEX('raw data'!A:A,B1374+4,1)</f>
        <v>1</v>
      </c>
      <c r="K1374" s="25">
        <f t="array" ref="K1374">INDEX('raw data'!A:A,B1374+2,1)</f>
        <v>2</v>
      </c>
      <c r="L1374" s="6" t="str">
        <f t="array" ref="L1374">INDEX('raw data'!A:A,B1374-1,1)</f>
        <v>Voula</v>
      </c>
      <c r="M1374" s="9">
        <f t="shared" ca="1" si="0"/>
        <v>18.133333333333333</v>
      </c>
      <c r="N1374" s="6" t="str">
        <f t="shared" si="1"/>
        <v>Krinis, Voula, Athens</v>
      </c>
      <c r="O1374" s="6" t="str">
        <f t="array" ref="O1374">INDEX('raw data'!A:A,B1374+11,1)</f>
        <v>Available 06 Mar 2026</v>
      </c>
      <c r="P1374" s="17">
        <v>46087</v>
      </c>
      <c r="Q1374">
        <f>_xlfn.XLOOKUP(A1374, locations!A:A, locations!F:F, "NULL")</f>
        <v>37.877589999999998</v>
      </c>
      <c r="R1374">
        <f>_xlfn.XLOOKUP(A1374, locations!A:A, locations!G:G, "Not found")</f>
        <v>23.765826499999999</v>
      </c>
    </row>
    <row r="1375" spans="1:18" ht="13">
      <c r="A1375" s="11" t="s">
        <v>2997</v>
      </c>
      <c r="B1375" s="11">
        <f>MATCH(A1375,'raw data'!A:A,0)</f>
        <v>26439</v>
      </c>
      <c r="C1375" s="21">
        <f t="array" ref="C1375">INDEX('raw data'!A:A,B1375+8,1)</f>
        <v>1550</v>
      </c>
      <c r="D1375" s="7" t="str">
        <f t="array" ref="D1375">INDEX('raw data'!A:A,B1375+10,1)</f>
        <v>excl. utilities</v>
      </c>
      <c r="E1375" s="7" t="str">
        <f t="array" ref="E1375">INDEX('raw data'!A:A,B1375-2,1)</f>
        <v>Storgis I,</v>
      </c>
      <c r="F1375" s="6" t="str">
        <f t="array" ref="F1375">INDEX('raw data'!A:A,B1375-1,1)</f>
        <v>Glyfada</v>
      </c>
      <c r="G1375" s="6" t="str">
        <f t="array" ref="G1375">INDEX('raw data'!A:A,B1375+6,1)</f>
        <v>116 m²</v>
      </c>
      <c r="H1375" s="25">
        <f ca="1">IFERROR(__xludf.DUMMYFUNCTION("split(G1383,"" "")"),116)</f>
        <v>116</v>
      </c>
      <c r="I1375" s="6" t="str">
        <f ca="1">IFERROR(__xludf.DUMMYFUNCTION("""COMPUTED_VALUE"""),"m²")</f>
        <v>m²</v>
      </c>
      <c r="J1375" s="6">
        <f t="array" ref="J1375">INDEX('raw data'!A:A,B1375+4,1)</f>
        <v>1</v>
      </c>
      <c r="K1375" s="25">
        <f t="array" ref="K1375">INDEX('raw data'!A:A,B1375+2,1)</f>
        <v>2</v>
      </c>
      <c r="L1375" s="6" t="str">
        <f t="array" ref="L1375">INDEX('raw data'!A:A,B1375-1,1)</f>
        <v>Glyfada</v>
      </c>
      <c r="M1375" s="9">
        <f t="shared" ca="1" si="0"/>
        <v>13.362068965517242</v>
      </c>
      <c r="N1375" s="6" t="str">
        <f t="shared" si="1"/>
        <v>Storgis I, Glyfada, Athens</v>
      </c>
      <c r="O1375" s="6" t="str">
        <f t="array" ref="O1375">INDEX('raw data'!A:A,B1375+11,1)</f>
        <v>Available 02 Aug 2025</v>
      </c>
      <c r="P1375" s="17">
        <v>45871</v>
      </c>
      <c r="Q1375">
        <f>_xlfn.XLOOKUP(A1375, locations!A:A, locations!F:F, "NULL")</f>
        <v>37.874109199999999</v>
      </c>
      <c r="R1375">
        <f>_xlfn.XLOOKUP(A1375, locations!A:A, locations!G:G, "Not found")</f>
        <v>23.752738799999999</v>
      </c>
    </row>
    <row r="1376" spans="1:18" ht="13">
      <c r="A1376" s="11" t="s">
        <v>4340</v>
      </c>
      <c r="B1376" s="11">
        <f>MATCH(A1376,'raw data'!A:A,0)</f>
        <v>24183</v>
      </c>
      <c r="C1376" s="21">
        <f t="array" ref="C1376">INDEX('raw data'!A:A,B1376+8,1)</f>
        <v>1820</v>
      </c>
      <c r="D1376" s="7" t="str">
        <f t="array" ref="D1376">INDEX('raw data'!A:A,B1376+10,1)</f>
        <v>excl. utilities</v>
      </c>
      <c r="E1376" s="7" t="str">
        <f t="array" ref="E1376">INDEX('raw data'!A:A,B1376-2,1)</f>
        <v>Saki Karagiorga VII,</v>
      </c>
      <c r="F1376" s="6" t="str">
        <f t="array" ref="F1376">INDEX('raw data'!A:A,B1376-1,1)</f>
        <v>Glyfada</v>
      </c>
      <c r="G1376" s="6" t="str">
        <f t="array" ref="G1376">INDEX('raw data'!A:A,B1376+6,1)</f>
        <v>105 m²</v>
      </c>
      <c r="H1376" s="25">
        <f ca="1">IFERROR(__xludf.DUMMYFUNCTION("split(G1384,"" "")"),105)</f>
        <v>105</v>
      </c>
      <c r="I1376" s="6" t="str">
        <f ca="1">IFERROR(__xludf.DUMMYFUNCTION("""COMPUTED_VALUE"""),"m²")</f>
        <v>m²</v>
      </c>
      <c r="J1376" s="6" t="str">
        <f t="array" ref="J1376">INDEX('raw data'!A:A,B1376+4,1)</f>
        <v>1, 1 WC</v>
      </c>
      <c r="K1376" s="25">
        <f t="array" ref="K1376">INDEX('raw data'!A:A,B1376+2,1)</f>
        <v>3</v>
      </c>
      <c r="L1376" s="6" t="str">
        <f t="array" ref="L1376">INDEX('raw data'!A:A,B1376-1,1)</f>
        <v>Glyfada</v>
      </c>
      <c r="M1376" s="9">
        <f t="shared" ca="1" si="0"/>
        <v>17.333333333333332</v>
      </c>
      <c r="N1376" s="6" t="str">
        <f t="shared" si="1"/>
        <v>Saki Karagiorga VII, Glyfada, Athens</v>
      </c>
      <c r="O1376" s="6" t="str">
        <f t="array" ref="O1376">INDEX('raw data'!A:A,B1376+11,1)</f>
        <v>Available 16 Jan 2025</v>
      </c>
      <c r="P1376" s="17">
        <v>45673</v>
      </c>
      <c r="Q1376">
        <f>_xlfn.XLOOKUP(A1376, locations!A:A, locations!F:F, "NULL")</f>
        <v>37.864729199999999</v>
      </c>
      <c r="R1376">
        <f>_xlfn.XLOOKUP(A1376, locations!A:A, locations!G:G, "Not found")</f>
        <v>23.7487116</v>
      </c>
    </row>
    <row r="1377" spans="1:18" ht="13">
      <c r="A1377" s="11" t="s">
        <v>4343</v>
      </c>
      <c r="B1377" s="11">
        <f>MATCH(A1377,'raw data'!A:A,0)</f>
        <v>26807</v>
      </c>
      <c r="C1377" s="21">
        <f t="array" ref="C1377">INDEX('raw data'!A:A,B1377+8,1)</f>
        <v>1910</v>
      </c>
      <c r="D1377" s="7" t="str">
        <f t="array" ref="D1377">INDEX('raw data'!A:A,B1377+10,1)</f>
        <v>excl. utilities</v>
      </c>
      <c r="E1377" s="7" t="str">
        <f t="array" ref="E1377">INDEX('raw data'!A:A,B1377-2,1)</f>
        <v>Savva Lazaridi I,</v>
      </c>
      <c r="F1377" s="6" t="str">
        <f t="array" ref="F1377">INDEX('raw data'!A:A,B1377-1,1)</f>
        <v>Glyfada</v>
      </c>
      <c r="G1377" s="6" t="str">
        <f t="array" ref="G1377">INDEX('raw data'!A:A,B1377+6,1)</f>
        <v>130 m²</v>
      </c>
      <c r="H1377" s="25">
        <f ca="1">IFERROR(__xludf.DUMMYFUNCTION("split(G1385,"" "")"),130)</f>
        <v>130</v>
      </c>
      <c r="I1377" s="6" t="str">
        <f ca="1">IFERROR(__xludf.DUMMYFUNCTION("""COMPUTED_VALUE"""),"m²")</f>
        <v>m²</v>
      </c>
      <c r="J1377" s="6">
        <f t="array" ref="J1377">INDEX('raw data'!A:A,B1377+4,1)</f>
        <v>2</v>
      </c>
      <c r="K1377" s="25">
        <f t="array" ref="K1377">INDEX('raw data'!A:A,B1377+2,1)</f>
        <v>3</v>
      </c>
      <c r="L1377" s="6" t="str">
        <f t="array" ref="L1377">INDEX('raw data'!A:A,B1377-1,1)</f>
        <v>Glyfada</v>
      </c>
      <c r="M1377" s="9">
        <f t="shared" ca="1" si="0"/>
        <v>14.692307692307692</v>
      </c>
      <c r="N1377" s="6" t="str">
        <f t="shared" si="1"/>
        <v>Savva Lazaridi I, Glyfada, Athens</v>
      </c>
      <c r="O1377" s="6" t="str">
        <f t="array" ref="O1377">INDEX('raw data'!A:A,B1377+11,1)</f>
        <v>Available 13 Oct 2025</v>
      </c>
      <c r="P1377" s="17">
        <v>45943</v>
      </c>
      <c r="Q1377">
        <f>_xlfn.XLOOKUP(A1377, locations!A:A, locations!F:F, "NULL")</f>
        <v>37.844894699999998</v>
      </c>
      <c r="R1377">
        <f>_xlfn.XLOOKUP(A1377, locations!A:A, locations!G:G, "Not found")</f>
        <v>23.770342500000002</v>
      </c>
    </row>
    <row r="1378" spans="1:18" ht="13">
      <c r="A1378" s="11" t="s">
        <v>3000</v>
      </c>
      <c r="B1378" s="11">
        <f>MATCH(A1378,'raw data'!A:A,0)</f>
        <v>26631</v>
      </c>
      <c r="C1378" s="21">
        <f t="array" ref="C1378">INDEX('raw data'!A:A,B1378+8,1)</f>
        <v>1790</v>
      </c>
      <c r="D1378" s="7" t="str">
        <f t="array" ref="D1378">INDEX('raw data'!A:A,B1378+10,1)</f>
        <v>excl. utilities</v>
      </c>
      <c r="E1378" s="7" t="str">
        <f t="array" ref="E1378">INDEX('raw data'!A:A,B1378-2,1)</f>
        <v>Vasileos Pavlou VIII,</v>
      </c>
      <c r="F1378" s="6" t="str">
        <f t="array" ref="F1378">INDEX('raw data'!A:A,B1378-1,1)</f>
        <v>Voula</v>
      </c>
      <c r="G1378" s="6" t="str">
        <f t="array" ref="G1378">INDEX('raw data'!A:A,B1378+6,1)</f>
        <v>110 m²</v>
      </c>
      <c r="H1378" s="25">
        <f ca="1">IFERROR(__xludf.DUMMYFUNCTION("split(G1386,"" "")"),110)</f>
        <v>110</v>
      </c>
      <c r="I1378" s="6" t="str">
        <f ca="1">IFERROR(__xludf.DUMMYFUNCTION("""COMPUTED_VALUE"""),"m²")</f>
        <v>m²</v>
      </c>
      <c r="J1378" s="6" t="str">
        <f t="array" ref="J1378">INDEX('raw data'!A:A,B1378+4,1)</f>
        <v>1, 1 WC</v>
      </c>
      <c r="K1378" s="25">
        <f t="array" ref="K1378">INDEX('raw data'!A:A,B1378+2,1)</f>
        <v>2</v>
      </c>
      <c r="L1378" s="6" t="str">
        <f t="array" ref="L1378">INDEX('raw data'!A:A,B1378-1,1)</f>
        <v>Voula</v>
      </c>
      <c r="M1378" s="9">
        <f t="shared" ca="1" si="0"/>
        <v>16.272727272727273</v>
      </c>
      <c r="N1378" s="6" t="str">
        <f t="shared" si="1"/>
        <v>Vasileos Pavlou VIII, Voula, Athens</v>
      </c>
      <c r="O1378" s="6" t="str">
        <f t="array" ref="O1378">INDEX('raw data'!A:A,B1378+11,1)</f>
        <v>Available 10 Sep 2025</v>
      </c>
      <c r="P1378" s="17">
        <v>45910</v>
      </c>
      <c r="Q1378">
        <f>_xlfn.XLOOKUP(A1378, locations!A:A, locations!F:F, "NULL")</f>
        <v>37.982682400000002</v>
      </c>
      <c r="R1378">
        <f>_xlfn.XLOOKUP(A1378, locations!A:A, locations!G:G, "Not found")</f>
        <v>23.727771700000002</v>
      </c>
    </row>
    <row r="1379" spans="1:18" ht="13">
      <c r="A1379" s="11" t="s">
        <v>4346</v>
      </c>
      <c r="B1379" s="11">
        <f>MATCH(A1379,'raw data'!A:A,0)</f>
        <v>24311</v>
      </c>
      <c r="C1379" s="21">
        <f t="array" ref="C1379">INDEX('raw data'!A:A,B1379+8,1)</f>
        <v>1650</v>
      </c>
      <c r="D1379" s="7" t="str">
        <f t="array" ref="D1379">INDEX('raw data'!A:A,B1379+10,1)</f>
        <v>excl. utilities</v>
      </c>
      <c r="E1379" s="7" t="str">
        <f t="array" ref="E1379">INDEX('raw data'!A:A,B1379-2,1)</f>
        <v>Lykourgou II,</v>
      </c>
      <c r="F1379" s="6" t="str">
        <f t="array" ref="F1379">INDEX('raw data'!A:A,B1379-1,1)</f>
        <v>Glyfada</v>
      </c>
      <c r="G1379" s="6" t="str">
        <f t="array" ref="G1379">INDEX('raw data'!A:A,B1379+6,1)</f>
        <v>140 m²</v>
      </c>
      <c r="H1379" s="25">
        <f ca="1">IFERROR(__xludf.DUMMYFUNCTION("split(G1387,"" "")"),140)</f>
        <v>140</v>
      </c>
      <c r="I1379" s="6" t="str">
        <f ca="1">IFERROR(__xludf.DUMMYFUNCTION("""COMPUTED_VALUE"""),"m²")</f>
        <v>m²</v>
      </c>
      <c r="J1379" s="6" t="str">
        <f t="array" ref="J1379">INDEX('raw data'!A:A,B1379+4,1)</f>
        <v>1, 1 WC</v>
      </c>
      <c r="K1379" s="25">
        <f t="array" ref="K1379">INDEX('raw data'!A:A,B1379+2,1)</f>
        <v>3</v>
      </c>
      <c r="L1379" s="6" t="str">
        <f t="array" ref="L1379">INDEX('raw data'!A:A,B1379-1,1)</f>
        <v>Glyfada</v>
      </c>
      <c r="M1379" s="9">
        <f t="shared" ca="1" si="0"/>
        <v>11.785714285714286</v>
      </c>
      <c r="N1379" s="6" t="str">
        <f t="shared" si="1"/>
        <v>Lykourgou II, Glyfada, Athens</v>
      </c>
      <c r="O1379" s="6" t="str">
        <f t="array" ref="O1379">INDEX('raw data'!A:A,B1379+11,1)</f>
        <v>Available 25 Jan 2025</v>
      </c>
      <c r="P1379" s="17">
        <v>45682</v>
      </c>
      <c r="Q1379">
        <f>_xlfn.XLOOKUP(A1379, locations!A:A, locations!F:F, "NULL")</f>
        <v>37.976786799999999</v>
      </c>
      <c r="R1379">
        <f>_xlfn.XLOOKUP(A1379, locations!A:A, locations!G:G, "Not found")</f>
        <v>23.742559199999999</v>
      </c>
    </row>
    <row r="1380" spans="1:18" ht="13">
      <c r="A1380" s="11" t="s">
        <v>4349</v>
      </c>
      <c r="B1380" s="11">
        <f>MATCH(A1380,'raw data'!A:A,0)</f>
        <v>26087</v>
      </c>
      <c r="C1380" s="21">
        <f t="array" ref="C1380">INDEX('raw data'!A:A,B1380+8,1)</f>
        <v>1880</v>
      </c>
      <c r="D1380" s="7" t="str">
        <f t="array" ref="D1380">INDEX('raw data'!A:A,B1380+10,1)</f>
        <v>excl. utilities</v>
      </c>
      <c r="E1380" s="7" t="str">
        <f t="array" ref="E1380">INDEX('raw data'!A:A,B1380-2,1)</f>
        <v>Irodotou I,</v>
      </c>
      <c r="F1380" s="6" t="str">
        <f t="array" ref="F1380">INDEX('raw data'!A:A,B1380-1,1)</f>
        <v>Glyfada</v>
      </c>
      <c r="G1380" s="6" t="str">
        <f t="array" ref="G1380">INDEX('raw data'!A:A,B1380+6,1)</f>
        <v>115 m²</v>
      </c>
      <c r="H1380" s="25">
        <f ca="1">IFERROR(__xludf.DUMMYFUNCTION("split(G1388,"" "")"),115)</f>
        <v>115</v>
      </c>
      <c r="I1380" s="6" t="str">
        <f ca="1">IFERROR(__xludf.DUMMYFUNCTION("""COMPUTED_VALUE"""),"m²")</f>
        <v>m²</v>
      </c>
      <c r="J1380" s="6">
        <f t="array" ref="J1380">INDEX('raw data'!A:A,B1380+4,1)</f>
        <v>2</v>
      </c>
      <c r="K1380" s="25">
        <f t="array" ref="K1380">INDEX('raw data'!A:A,B1380+2,1)</f>
        <v>3</v>
      </c>
      <c r="L1380" s="6" t="str">
        <f t="array" ref="L1380">INDEX('raw data'!A:A,B1380-1,1)</f>
        <v>Glyfada</v>
      </c>
      <c r="M1380" s="9">
        <f t="shared" ca="1" si="0"/>
        <v>16.347826086956523</v>
      </c>
      <c r="N1380" s="6" t="str">
        <f t="shared" si="1"/>
        <v>Irodotou I, Glyfada, Athens</v>
      </c>
      <c r="O1380" s="6" t="str">
        <f t="array" ref="O1380">INDEX('raw data'!A:A,B1380+11,1)</f>
        <v>Available 17 Jun 2025</v>
      </c>
      <c r="P1380" s="17">
        <v>45825</v>
      </c>
      <c r="Q1380">
        <f>_xlfn.XLOOKUP(A1380, locations!A:A, locations!F:F, "NULL")</f>
        <v>37.858010700000001</v>
      </c>
      <c r="R1380">
        <f>_xlfn.XLOOKUP(A1380, locations!A:A, locations!G:G, "Not found")</f>
        <v>23.757834500000001</v>
      </c>
    </row>
    <row r="1381" spans="1:18" ht="13">
      <c r="A1381" s="11" t="s">
        <v>3003</v>
      </c>
      <c r="B1381" s="11">
        <f>MATCH(A1381,'raw data'!A:A,0)</f>
        <v>23575</v>
      </c>
      <c r="C1381" s="21">
        <f t="array" ref="C1381">INDEX('raw data'!A:A,B1381+8,1)</f>
        <v>1580</v>
      </c>
      <c r="D1381" s="7" t="str">
        <f t="array" ref="D1381">INDEX('raw data'!A:A,B1381+10,1)</f>
        <v>excl. utilities</v>
      </c>
      <c r="E1381" s="7" t="str">
        <f t="array" ref="E1381">INDEX('raw data'!A:A,B1381-2,1)</f>
        <v>Pandoras IV,</v>
      </c>
      <c r="F1381" s="6" t="str">
        <f t="array" ref="F1381">INDEX('raw data'!A:A,B1381-1,1)</f>
        <v>Glyfada</v>
      </c>
      <c r="G1381" s="6" t="str">
        <f t="array" ref="G1381">INDEX('raw data'!A:A,B1381+6,1)</f>
        <v>150 m²</v>
      </c>
      <c r="H1381" s="25">
        <f ca="1">IFERROR(__xludf.DUMMYFUNCTION("split(G1389,"" "")"),150)</f>
        <v>150</v>
      </c>
      <c r="I1381" s="6" t="str">
        <f ca="1">IFERROR(__xludf.DUMMYFUNCTION("""COMPUTED_VALUE"""),"m²")</f>
        <v>m²</v>
      </c>
      <c r="J1381" s="6" t="str">
        <f t="array" ref="J1381">INDEX('raw data'!A:A,B1381+4,1)</f>
        <v>1, 1 WC</v>
      </c>
      <c r="K1381" s="25">
        <f t="array" ref="K1381">INDEX('raw data'!A:A,B1381+2,1)</f>
        <v>2</v>
      </c>
      <c r="L1381" s="6" t="str">
        <f t="array" ref="L1381">INDEX('raw data'!A:A,B1381-1,1)</f>
        <v>Glyfada</v>
      </c>
      <c r="M1381" s="9">
        <f t="shared" ca="1" si="0"/>
        <v>10.533333333333333</v>
      </c>
      <c r="N1381" s="6" t="str">
        <f t="shared" si="1"/>
        <v>Pandoras IV, Glyfada, Athens</v>
      </c>
      <c r="O1381" s="6" t="str">
        <f t="array" ref="O1381">INDEX('raw data'!A:A,B1381+11,1)</f>
        <v>Available 03 Dec 2024</v>
      </c>
      <c r="P1381" s="17">
        <v>45629</v>
      </c>
      <c r="Q1381">
        <f>_xlfn.XLOOKUP(A1381, locations!A:A, locations!F:F, "NULL")</f>
        <v>37.844894699999998</v>
      </c>
      <c r="R1381">
        <f>_xlfn.XLOOKUP(A1381, locations!A:A, locations!G:G, "Not found")</f>
        <v>23.770342500000002</v>
      </c>
    </row>
    <row r="1382" spans="1:18" ht="13">
      <c r="A1382" s="11" t="s">
        <v>3006</v>
      </c>
      <c r="B1382" s="11">
        <f>MATCH(A1382,'raw data'!A:A,0)</f>
        <v>23959</v>
      </c>
      <c r="C1382" s="21">
        <f t="array" ref="C1382">INDEX('raw data'!A:A,B1382+8,1)</f>
        <v>1630</v>
      </c>
      <c r="D1382" s="7" t="str">
        <f t="array" ref="D1382">INDEX('raw data'!A:A,B1382+10,1)</f>
        <v>excl. utilities</v>
      </c>
      <c r="E1382" s="7" t="str">
        <f t="array" ref="E1382">INDEX('raw data'!A:A,B1382-2,1)</f>
        <v>Panos II,</v>
      </c>
      <c r="F1382" s="6" t="str">
        <f t="array" ref="F1382">INDEX('raw data'!A:A,B1382-1,1)</f>
        <v>Voula</v>
      </c>
      <c r="G1382" s="6" t="str">
        <f t="array" ref="G1382">INDEX('raw data'!A:A,B1382+6,1)</f>
        <v>114 m²</v>
      </c>
      <c r="H1382" s="25">
        <f ca="1">IFERROR(__xludf.DUMMYFUNCTION("split(G1390,"" "")"),114)</f>
        <v>114</v>
      </c>
      <c r="I1382" s="6" t="str">
        <f ca="1">IFERROR(__xludf.DUMMYFUNCTION("""COMPUTED_VALUE"""),"m²")</f>
        <v>m²</v>
      </c>
      <c r="J1382" s="6" t="str">
        <f t="array" ref="J1382">INDEX('raw data'!A:A,B1382+4,1)</f>
        <v>1, 1 WC</v>
      </c>
      <c r="K1382" s="25">
        <f t="array" ref="K1382">INDEX('raw data'!A:A,B1382+2,1)</f>
        <v>2</v>
      </c>
      <c r="L1382" s="6" t="str">
        <f t="array" ref="L1382">INDEX('raw data'!A:A,B1382-1,1)</f>
        <v>Voula</v>
      </c>
      <c r="M1382" s="9">
        <f t="shared" ca="1" si="0"/>
        <v>14.298245614035087</v>
      </c>
      <c r="N1382" s="6" t="str">
        <f t="shared" si="1"/>
        <v>Panos II, Voula, Athens</v>
      </c>
      <c r="O1382" s="6" t="str">
        <f t="array" ref="O1382">INDEX('raw data'!A:A,B1382+11,1)</f>
        <v>Available 02 Jan 2025</v>
      </c>
      <c r="P1382" s="17">
        <v>45659</v>
      </c>
      <c r="Q1382">
        <f>_xlfn.XLOOKUP(A1382, locations!A:A, locations!F:F, "NULL")</f>
        <v>37.969717000000003</v>
      </c>
      <c r="R1382">
        <f>_xlfn.XLOOKUP(A1382, locations!A:A, locations!G:G, "Not found")</f>
        <v>23.7075663</v>
      </c>
    </row>
    <row r="1383" spans="1:18" ht="13">
      <c r="A1383" s="11" t="s">
        <v>859</v>
      </c>
      <c r="B1383" s="11">
        <f>MATCH(A1383,'raw data'!A:A,0)</f>
        <v>27335</v>
      </c>
      <c r="C1383" s="21">
        <f t="array" ref="C1383">INDEX('raw data'!A:A,B1383+8,1)</f>
        <v>1040</v>
      </c>
      <c r="D1383" s="7" t="str">
        <f t="array" ref="D1383">INDEX('raw data'!A:A,B1383+10,1)</f>
        <v>excl. utilities</v>
      </c>
      <c r="E1383" s="7" t="str">
        <f t="array" ref="E1383">INDEX('raw data'!A:A,B1383-2,1)</f>
        <v>Ious I,</v>
      </c>
      <c r="F1383" s="6" t="str">
        <f t="array" ref="F1383">INDEX('raw data'!A:A,B1383-1,1)</f>
        <v>Glyfada</v>
      </c>
      <c r="G1383" s="6" t="str">
        <f t="array" ref="G1383">INDEX('raw data'!A:A,B1383+6,1)</f>
        <v>65 m²</v>
      </c>
      <c r="H1383" s="25">
        <f ca="1">IFERROR(__xludf.DUMMYFUNCTION("split(G1391,"" "")"),65)</f>
        <v>65</v>
      </c>
      <c r="I1383" s="6" t="str">
        <f ca="1">IFERROR(__xludf.DUMMYFUNCTION("""COMPUTED_VALUE"""),"m²")</f>
        <v>m²</v>
      </c>
      <c r="J1383" s="6">
        <f t="array" ref="J1383">INDEX('raw data'!A:A,B1383+4,1)</f>
        <v>1</v>
      </c>
      <c r="K1383" s="25">
        <f t="array" ref="K1383">INDEX('raw data'!A:A,B1383+2,1)</f>
        <v>1</v>
      </c>
      <c r="L1383" s="6" t="str">
        <f t="array" ref="L1383">INDEX('raw data'!A:A,B1383-1,1)</f>
        <v>Glyfada</v>
      </c>
      <c r="M1383" s="9">
        <f t="shared" ca="1" si="0"/>
        <v>16</v>
      </c>
      <c r="N1383" s="6" t="str">
        <f t="shared" si="1"/>
        <v>Ious I, Glyfada, Athens</v>
      </c>
      <c r="O1383" s="6" t="str">
        <f t="array" ref="O1383">INDEX('raw data'!A:A,B1383+11,1)</f>
        <v>Available 02 Oct 2026</v>
      </c>
      <c r="P1383" s="17">
        <v>46297</v>
      </c>
      <c r="Q1383">
        <f>_xlfn.XLOOKUP(A1383, locations!A:A, locations!F:F, "NULL")</f>
        <v>37.866941699999998</v>
      </c>
      <c r="R1383">
        <f>_xlfn.XLOOKUP(A1383, locations!A:A, locations!G:G, "Not found")</f>
        <v>23.749243799999999</v>
      </c>
    </row>
    <row r="1384" spans="1:18" ht="13">
      <c r="A1384" s="11" t="s">
        <v>4352</v>
      </c>
      <c r="B1384" s="11">
        <f>MATCH(A1384,'raw data'!A:A,0)</f>
        <v>26951</v>
      </c>
      <c r="C1384" s="21">
        <f t="array" ref="C1384">INDEX('raw data'!A:A,B1384+8,1)</f>
        <v>2460</v>
      </c>
      <c r="D1384" s="7" t="str">
        <f t="array" ref="D1384">INDEX('raw data'!A:A,B1384+10,1)</f>
        <v>excl. utilities</v>
      </c>
      <c r="E1384" s="7" t="str">
        <f t="array" ref="E1384">INDEX('raw data'!A:A,B1384-2,1)</f>
        <v>Napoleontos Zerva I,</v>
      </c>
      <c r="F1384" s="6" t="str">
        <f t="array" ref="F1384">INDEX('raw data'!A:A,B1384-1,1)</f>
        <v>Glyfada</v>
      </c>
      <c r="G1384" s="6" t="str">
        <f t="array" ref="G1384">INDEX('raw data'!A:A,B1384+6,1)</f>
        <v>130 m²</v>
      </c>
      <c r="H1384" s="25">
        <f ca="1">IFERROR(__xludf.DUMMYFUNCTION("split(G1392,"" "")"),130)</f>
        <v>130</v>
      </c>
      <c r="I1384" s="6" t="str">
        <f ca="1">IFERROR(__xludf.DUMMYFUNCTION("""COMPUTED_VALUE"""),"m²")</f>
        <v>m²</v>
      </c>
      <c r="J1384" s="6" t="str">
        <f t="array" ref="J1384">INDEX('raw data'!A:A,B1384+4,1)</f>
        <v>2, 1 WC</v>
      </c>
      <c r="K1384" s="25">
        <f t="array" ref="K1384">INDEX('raw data'!A:A,B1384+2,1)</f>
        <v>3</v>
      </c>
      <c r="L1384" s="6" t="str">
        <f t="array" ref="L1384">INDEX('raw data'!A:A,B1384-1,1)</f>
        <v>Glyfada</v>
      </c>
      <c r="M1384" s="9">
        <f t="shared" ca="1" si="0"/>
        <v>18.923076923076923</v>
      </c>
      <c r="N1384" s="6" t="str">
        <f t="shared" si="1"/>
        <v>Napoleontos Zerva I, Glyfada, Athens</v>
      </c>
      <c r="O1384" s="6" t="str">
        <f t="array" ref="O1384">INDEX('raw data'!A:A,B1384+11,1)</f>
        <v>Available 05 Nov 2025</v>
      </c>
      <c r="P1384" s="17">
        <v>45966</v>
      </c>
      <c r="Q1384">
        <f>_xlfn.XLOOKUP(A1384, locations!A:A, locations!F:F, "NULL")</f>
        <v>38.004087300000002</v>
      </c>
      <c r="R1384">
        <f>_xlfn.XLOOKUP(A1384, locations!A:A, locations!G:G, "Not found")</f>
        <v>23.735721699999999</v>
      </c>
    </row>
    <row r="1385" spans="1:18" ht="13">
      <c r="A1385" s="11" t="s">
        <v>4355</v>
      </c>
      <c r="B1385" s="11">
        <f>MATCH(A1385,'raw data'!A:A,0)</f>
        <v>26391</v>
      </c>
      <c r="C1385" s="21">
        <f t="array" ref="C1385">INDEX('raw data'!A:A,B1385+8,1)</f>
        <v>1720</v>
      </c>
      <c r="D1385" s="7" t="str">
        <f t="array" ref="D1385">INDEX('raw data'!A:A,B1385+10,1)</f>
        <v>excl. utilities</v>
      </c>
      <c r="E1385" s="7" t="str">
        <f t="array" ref="E1385">INDEX('raw data'!A:A,B1385-2,1)</f>
        <v>Kiprou VIII,</v>
      </c>
      <c r="F1385" s="6" t="str">
        <f t="array" ref="F1385">INDEX('raw data'!A:A,B1385-1,1)</f>
        <v>Glyfada</v>
      </c>
      <c r="G1385" s="6" t="str">
        <f t="array" ref="G1385">INDEX('raw data'!A:A,B1385+6,1)</f>
        <v>110 m²</v>
      </c>
      <c r="H1385" s="25">
        <f ca="1">IFERROR(__xludf.DUMMYFUNCTION("split(G1393,"" "")"),110)</f>
        <v>110</v>
      </c>
      <c r="I1385" s="6" t="str">
        <f ca="1">IFERROR(__xludf.DUMMYFUNCTION("""COMPUTED_VALUE"""),"m²")</f>
        <v>m²</v>
      </c>
      <c r="J1385" s="6">
        <f t="array" ref="J1385">INDEX('raw data'!A:A,B1385+4,1)</f>
        <v>2</v>
      </c>
      <c r="K1385" s="25">
        <f t="array" ref="K1385">INDEX('raw data'!A:A,B1385+2,1)</f>
        <v>3</v>
      </c>
      <c r="L1385" s="6" t="str">
        <f t="array" ref="L1385">INDEX('raw data'!A:A,B1385-1,1)</f>
        <v>Glyfada</v>
      </c>
      <c r="M1385" s="9">
        <f t="shared" ca="1" si="0"/>
        <v>15.636363636363637</v>
      </c>
      <c r="N1385" s="6" t="str">
        <f t="shared" si="1"/>
        <v>Kiprou VIII, Glyfada, Athens</v>
      </c>
      <c r="O1385" s="6" t="str">
        <f t="array" ref="O1385">INDEX('raw data'!A:A,B1385+11,1)</f>
        <v>Available 01 Aug 2025</v>
      </c>
      <c r="P1385" s="17">
        <v>45870</v>
      </c>
      <c r="Q1385">
        <f>_xlfn.XLOOKUP(A1385, locations!A:A, locations!F:F, "NULL")</f>
        <v>37.9635192</v>
      </c>
      <c r="R1385">
        <f>_xlfn.XLOOKUP(A1385, locations!A:A, locations!G:G, "Not found")</f>
        <v>23.724153099999999</v>
      </c>
    </row>
    <row r="1386" spans="1:18" ht="13">
      <c r="A1386" s="11" t="s">
        <v>3009</v>
      </c>
      <c r="B1386" s="11">
        <f>MATCH(A1386,'raw data'!A:A,0)</f>
        <v>24023</v>
      </c>
      <c r="C1386" s="21">
        <f t="array" ref="C1386">INDEX('raw data'!A:A,B1386+8,1)</f>
        <v>1190</v>
      </c>
      <c r="D1386" s="7" t="str">
        <f t="array" ref="D1386">INDEX('raw data'!A:A,B1386+10,1)</f>
        <v>excl. utilities</v>
      </c>
      <c r="E1386" s="7" t="str">
        <f t="array" ref="E1386">INDEX('raw data'!A:A,B1386-2,1)</f>
        <v>Odissea Androutsou ΙΙΙ,</v>
      </c>
      <c r="F1386" s="6" t="str">
        <f t="array" ref="F1386">INDEX('raw data'!A:A,B1386-1,1)</f>
        <v>Voula</v>
      </c>
      <c r="G1386" s="6" t="str">
        <f t="array" ref="G1386">INDEX('raw data'!A:A,B1386+6,1)</f>
        <v>105 m²</v>
      </c>
      <c r="H1386" s="25">
        <f ca="1">IFERROR(__xludf.DUMMYFUNCTION("split(G1394,"" "")"),105)</f>
        <v>105</v>
      </c>
      <c r="I1386" s="6" t="str">
        <f ca="1">IFERROR(__xludf.DUMMYFUNCTION("""COMPUTED_VALUE"""),"m²")</f>
        <v>m²</v>
      </c>
      <c r="J1386" s="6" t="str">
        <f t="array" ref="J1386">INDEX('raw data'!A:A,B1386+4,1)</f>
        <v>1, 1 WC</v>
      </c>
      <c r="K1386" s="25">
        <f t="array" ref="K1386">INDEX('raw data'!A:A,B1386+2,1)</f>
        <v>2</v>
      </c>
      <c r="L1386" s="6" t="str">
        <f t="array" ref="L1386">INDEX('raw data'!A:A,B1386-1,1)</f>
        <v>Voula</v>
      </c>
      <c r="M1386" s="9">
        <f t="shared" ca="1" si="0"/>
        <v>11.333333333333334</v>
      </c>
      <c r="N1386" s="6" t="str">
        <f t="shared" si="1"/>
        <v>Odissea Androutsou ΙΙΙ, Voula, Athens</v>
      </c>
      <c r="O1386" s="6" t="str">
        <f t="array" ref="O1386">INDEX('raw data'!A:A,B1386+11,1)</f>
        <v>Available 04 Jan 2025</v>
      </c>
      <c r="P1386" s="17">
        <v>45661</v>
      </c>
      <c r="Q1386">
        <f>_xlfn.XLOOKUP(A1386, locations!A:A, locations!F:F, "NULL")</f>
        <v>37.867094399999999</v>
      </c>
      <c r="R1386">
        <f>_xlfn.XLOOKUP(A1386, locations!A:A, locations!G:G, "Not found")</f>
        <v>23.764725599999998</v>
      </c>
    </row>
    <row r="1387" spans="1:18" ht="13">
      <c r="A1387" s="11" t="s">
        <v>3012</v>
      </c>
      <c r="B1387" s="11">
        <f>MATCH(A1387,'raw data'!A:A,0)</f>
        <v>24903</v>
      </c>
      <c r="C1387" s="21">
        <f t="array" ref="C1387">INDEX('raw data'!A:A,B1387+8,1)</f>
        <v>1100</v>
      </c>
      <c r="D1387" s="7" t="str">
        <f t="array" ref="D1387">INDEX('raw data'!A:A,B1387+10,1)</f>
        <v>excl. utilities</v>
      </c>
      <c r="E1387" s="7" t="str">
        <f t="array" ref="E1387">INDEX('raw data'!A:A,B1387-2,1)</f>
        <v>Epaminonda II,</v>
      </c>
      <c r="F1387" s="6" t="str">
        <f t="array" ref="F1387">INDEX('raw data'!A:A,B1387-1,1)</f>
        <v>Glyfada</v>
      </c>
      <c r="G1387" s="6" t="str">
        <f t="array" ref="G1387">INDEX('raw data'!A:A,B1387+6,1)</f>
        <v>100 m²</v>
      </c>
      <c r="H1387" s="25">
        <f ca="1">IFERROR(__xludf.DUMMYFUNCTION("split(G1395,"" "")"),100)</f>
        <v>100</v>
      </c>
      <c r="I1387" s="6" t="str">
        <f ca="1">IFERROR(__xludf.DUMMYFUNCTION("""COMPUTED_VALUE"""),"m²")</f>
        <v>m²</v>
      </c>
      <c r="J1387" s="6" t="str">
        <f t="array" ref="J1387">INDEX('raw data'!A:A,B1387+4,1)</f>
        <v>1, 1 WC</v>
      </c>
      <c r="K1387" s="25">
        <f t="array" ref="K1387">INDEX('raw data'!A:A,B1387+2,1)</f>
        <v>2</v>
      </c>
      <c r="L1387" s="6" t="str">
        <f t="array" ref="L1387">INDEX('raw data'!A:A,B1387-1,1)</f>
        <v>Glyfada</v>
      </c>
      <c r="M1387" s="9">
        <f t="shared" ca="1" si="0"/>
        <v>11</v>
      </c>
      <c r="N1387" s="6" t="str">
        <f t="shared" si="1"/>
        <v>Epaminonda II, Glyfada, Athens</v>
      </c>
      <c r="O1387" s="6" t="str">
        <f t="array" ref="O1387">INDEX('raw data'!A:A,B1387+11,1)</f>
        <v>Available 01 Mar 2025</v>
      </c>
      <c r="P1387" s="17">
        <v>45717</v>
      </c>
      <c r="Q1387">
        <f>_xlfn.XLOOKUP(A1387, locations!A:A, locations!F:F, "NULL")</f>
        <v>37.872807000000002</v>
      </c>
      <c r="R1387">
        <f>_xlfn.XLOOKUP(A1387, locations!A:A, locations!G:G, "Not found")</f>
        <v>23.762799999999999</v>
      </c>
    </row>
    <row r="1388" spans="1:18" ht="13">
      <c r="A1388" s="11" t="s">
        <v>4358</v>
      </c>
      <c r="B1388" s="11">
        <f>MATCH(A1388,'raw data'!A:A,0)</f>
        <v>25095</v>
      </c>
      <c r="C1388" s="21">
        <f t="array" ref="C1388">INDEX('raw data'!A:A,B1388+8,1)</f>
        <v>2580</v>
      </c>
      <c r="D1388" s="7" t="str">
        <f t="array" ref="D1388">INDEX('raw data'!A:A,B1388+10,1)</f>
        <v>excl. utilities</v>
      </c>
      <c r="E1388" s="7" t="str">
        <f t="array" ref="E1388">INDEX('raw data'!A:A,B1388-2,1)</f>
        <v>Antheon,</v>
      </c>
      <c r="F1388" s="6" t="str">
        <f t="array" ref="F1388">INDEX('raw data'!A:A,B1388-1,1)</f>
        <v>Glyfada</v>
      </c>
      <c r="G1388" s="6" t="str">
        <f t="array" ref="G1388">INDEX('raw data'!A:A,B1388+6,1)</f>
        <v>120 m²</v>
      </c>
      <c r="H1388" s="25">
        <f ca="1">IFERROR(__xludf.DUMMYFUNCTION("split(G1396,"" "")"),120)</f>
        <v>120</v>
      </c>
      <c r="I1388" s="6" t="str">
        <f ca="1">IFERROR(__xludf.DUMMYFUNCTION("""COMPUTED_VALUE"""),"m²")</f>
        <v>m²</v>
      </c>
      <c r="J1388" s="6" t="str">
        <f t="array" ref="J1388">INDEX('raw data'!A:A,B1388+4,1)</f>
        <v>2, 1 WC</v>
      </c>
      <c r="K1388" s="25">
        <f t="array" ref="K1388">INDEX('raw data'!A:A,B1388+2,1)</f>
        <v>3</v>
      </c>
      <c r="L1388" s="6" t="str">
        <f t="array" ref="L1388">INDEX('raw data'!A:A,B1388-1,1)</f>
        <v>Glyfada</v>
      </c>
      <c r="M1388" s="9">
        <f t="shared" ca="1" si="0"/>
        <v>21.5</v>
      </c>
      <c r="N1388" s="6" t="str">
        <f t="shared" si="1"/>
        <v>Antheon, Glyfada, Athens</v>
      </c>
      <c r="O1388" s="6" t="str">
        <f t="array" ref="O1388">INDEX('raw data'!A:A,B1388+11,1)</f>
        <v>Available 06 Mar 2025</v>
      </c>
      <c r="P1388" s="17">
        <v>45722</v>
      </c>
      <c r="Q1388">
        <f>_xlfn.XLOOKUP(A1388, locations!A:A, locations!F:F, "NULL")</f>
        <v>37.978628299999997</v>
      </c>
      <c r="R1388">
        <f>_xlfn.XLOOKUP(A1388, locations!A:A, locations!G:G, "Not found")</f>
        <v>23.730033599999999</v>
      </c>
    </row>
    <row r="1389" spans="1:18" ht="13">
      <c r="A1389" s="11" t="s">
        <v>4361</v>
      </c>
      <c r="B1389" s="11">
        <f>MATCH(A1389,'raw data'!A:A,0)</f>
        <v>24679</v>
      </c>
      <c r="C1389" s="21">
        <f t="array" ref="C1389">INDEX('raw data'!A:A,B1389+8,1)</f>
        <v>1660</v>
      </c>
      <c r="D1389" s="7" t="str">
        <f t="array" ref="D1389">INDEX('raw data'!A:A,B1389+10,1)</f>
        <v>excl. utilities</v>
      </c>
      <c r="E1389" s="7" t="str">
        <f t="array" ref="E1389">INDEX('raw data'!A:A,B1389-2,1)</f>
        <v>Praxitelous II,</v>
      </c>
      <c r="F1389" s="6" t="str">
        <f t="array" ref="F1389">INDEX('raw data'!A:A,B1389-1,1)</f>
        <v>Glyfada</v>
      </c>
      <c r="G1389" s="6" t="str">
        <f t="array" ref="G1389">INDEX('raw data'!A:A,B1389+6,1)</f>
        <v>125 m²</v>
      </c>
      <c r="H1389" s="25">
        <f ca="1">IFERROR(__xludf.DUMMYFUNCTION("split(G1397,"" "")"),125)</f>
        <v>125</v>
      </c>
      <c r="I1389" s="6" t="str">
        <f ca="1">IFERROR(__xludf.DUMMYFUNCTION("""COMPUTED_VALUE"""),"m²")</f>
        <v>m²</v>
      </c>
      <c r="J1389" s="6">
        <f t="array" ref="J1389">INDEX('raw data'!A:A,B1389+4,1)</f>
        <v>2</v>
      </c>
      <c r="K1389" s="25">
        <f t="array" ref="K1389">INDEX('raw data'!A:A,B1389+2,1)</f>
        <v>3</v>
      </c>
      <c r="L1389" s="6" t="str">
        <f t="array" ref="L1389">INDEX('raw data'!A:A,B1389-1,1)</f>
        <v>Glyfada</v>
      </c>
      <c r="M1389" s="9">
        <f t="shared" ca="1" si="0"/>
        <v>13.28</v>
      </c>
      <c r="N1389" s="6" t="str">
        <f t="shared" si="1"/>
        <v>Praxitelous II, Glyfada, Athens</v>
      </c>
      <c r="O1389" s="6" t="str">
        <f t="array" ref="O1389">INDEX('raw data'!A:A,B1389+11,1)</f>
        <v>Available 09 Feb 2025</v>
      </c>
      <c r="P1389" s="17">
        <v>45697</v>
      </c>
      <c r="Q1389">
        <f>_xlfn.XLOOKUP(A1389, locations!A:A, locations!F:F, "NULL")</f>
        <v>37.8633752</v>
      </c>
      <c r="R1389">
        <f>_xlfn.XLOOKUP(A1389, locations!A:A, locations!G:G, "Not found")</f>
        <v>23.765585300000001</v>
      </c>
    </row>
    <row r="1390" spans="1:18" ht="13">
      <c r="A1390" s="11" t="s">
        <v>4364</v>
      </c>
      <c r="B1390" s="11">
        <f>MATCH(A1390,'raw data'!A:A,0)</f>
        <v>24855</v>
      </c>
      <c r="C1390" s="21">
        <f t="array" ref="C1390">INDEX('raw data'!A:A,B1390+8,1)</f>
        <v>1860</v>
      </c>
      <c r="D1390" s="7" t="str">
        <f t="array" ref="D1390">INDEX('raw data'!A:A,B1390+10,1)</f>
        <v>excl. utilities</v>
      </c>
      <c r="E1390" s="7" t="str">
        <f t="array" ref="E1390">INDEX('raw data'!A:A,B1390-2,1)</f>
        <v>Ioustinianou II,</v>
      </c>
      <c r="F1390" s="6" t="str">
        <f t="array" ref="F1390">INDEX('raw data'!A:A,B1390-1,1)</f>
        <v>Glyfada</v>
      </c>
      <c r="G1390" s="6" t="str">
        <f t="array" ref="G1390">INDEX('raw data'!A:A,B1390+6,1)</f>
        <v>130 m²</v>
      </c>
      <c r="H1390" s="25">
        <f ca="1">IFERROR(__xludf.DUMMYFUNCTION("split(G1398,"" "")"),130)</f>
        <v>130</v>
      </c>
      <c r="I1390" s="6" t="str">
        <f ca="1">IFERROR(__xludf.DUMMYFUNCTION("""COMPUTED_VALUE"""),"m²")</f>
        <v>m²</v>
      </c>
      <c r="J1390" s="6">
        <f t="array" ref="J1390">INDEX('raw data'!A:A,B1390+4,1)</f>
        <v>2</v>
      </c>
      <c r="K1390" s="25">
        <f t="array" ref="K1390">INDEX('raw data'!A:A,B1390+2,1)</f>
        <v>3</v>
      </c>
      <c r="L1390" s="6" t="str">
        <f t="array" ref="L1390">INDEX('raw data'!A:A,B1390-1,1)</f>
        <v>Glyfada</v>
      </c>
      <c r="M1390" s="9">
        <f t="shared" ca="1" si="0"/>
        <v>14.307692307692308</v>
      </c>
      <c r="N1390" s="6" t="str">
        <f t="shared" si="1"/>
        <v>Ioustinianou II, Glyfada, Athens</v>
      </c>
      <c r="O1390" s="6" t="str">
        <f t="array" ref="O1390">INDEX('raw data'!A:A,B1390+11,1)</f>
        <v>Available 25 Feb 2025</v>
      </c>
      <c r="P1390" s="17">
        <v>45713</v>
      </c>
      <c r="Q1390">
        <f>_xlfn.XLOOKUP(A1390, locations!A:A, locations!F:F, "NULL")</f>
        <v>37.8501823</v>
      </c>
      <c r="R1390">
        <f>_xlfn.XLOOKUP(A1390, locations!A:A, locations!G:G, "Not found")</f>
        <v>23.7641901</v>
      </c>
    </row>
    <row r="1391" spans="1:18" ht="13">
      <c r="A1391" s="11" t="s">
        <v>4367</v>
      </c>
      <c r="B1391" s="11">
        <f>MATCH(A1391,'raw data'!A:A,0)</f>
        <v>23463</v>
      </c>
      <c r="C1391" s="21">
        <f t="array" ref="C1391">INDEX('raw data'!A:A,B1391+8,1)</f>
        <v>1790</v>
      </c>
      <c r="D1391" s="7" t="str">
        <f t="array" ref="D1391">INDEX('raw data'!A:A,B1391+10,1)</f>
        <v>excl. utilities</v>
      </c>
      <c r="E1391" s="7" t="str">
        <f t="array" ref="E1391">INDEX('raw data'!A:A,B1391-2,1)</f>
        <v>Plapouta II,</v>
      </c>
      <c r="F1391" s="6" t="str">
        <f t="array" ref="F1391">INDEX('raw data'!A:A,B1391-1,1)</f>
        <v>Voula</v>
      </c>
      <c r="G1391" s="6" t="str">
        <f t="array" ref="G1391">INDEX('raw data'!A:A,B1391+6,1)</f>
        <v>100 m²</v>
      </c>
      <c r="H1391" s="25">
        <f ca="1">IFERROR(__xludf.DUMMYFUNCTION("split(G1399,"" "")"),100)</f>
        <v>100</v>
      </c>
      <c r="I1391" s="6" t="str">
        <f ca="1">IFERROR(__xludf.DUMMYFUNCTION("""COMPUTED_VALUE"""),"m²")</f>
        <v>m²</v>
      </c>
      <c r="J1391" s="6" t="str">
        <f t="array" ref="J1391">INDEX('raw data'!A:A,B1391+4,1)</f>
        <v>1, 1 WC</v>
      </c>
      <c r="K1391" s="25">
        <f t="array" ref="K1391">INDEX('raw data'!A:A,B1391+2,1)</f>
        <v>3</v>
      </c>
      <c r="L1391" s="6" t="str">
        <f t="array" ref="L1391">INDEX('raw data'!A:A,B1391-1,1)</f>
        <v>Voula</v>
      </c>
      <c r="M1391" s="9">
        <f t="shared" ca="1" si="0"/>
        <v>17.899999999999999</v>
      </c>
      <c r="N1391" s="6" t="str">
        <f t="shared" si="1"/>
        <v>Plapouta II, Voula, Athens</v>
      </c>
      <c r="O1391" s="6" t="str">
        <f t="array" ref="O1391">INDEX('raw data'!A:A,B1391+11,1)</f>
        <v>Available 21 Nov 2024</v>
      </c>
      <c r="P1391" s="17">
        <v>45617</v>
      </c>
      <c r="Q1391">
        <f>_xlfn.XLOOKUP(A1391, locations!A:A, locations!F:F, "NULL")</f>
        <v>37.879787</v>
      </c>
      <c r="R1391">
        <f>_xlfn.XLOOKUP(A1391, locations!A:A, locations!G:G, "Not found")</f>
        <v>23.769232800000001</v>
      </c>
    </row>
    <row r="1392" spans="1:18" ht="13">
      <c r="A1392" s="11" t="s">
        <v>3015</v>
      </c>
      <c r="B1392" s="11">
        <f>MATCH(A1392,'raw data'!A:A,0)</f>
        <v>25111</v>
      </c>
      <c r="C1392" s="21">
        <f t="array" ref="C1392">INDEX('raw data'!A:A,B1392+8,1)</f>
        <v>1450</v>
      </c>
      <c r="D1392" s="7" t="str">
        <f t="array" ref="D1392">INDEX('raw data'!A:A,B1392+10,1)</f>
        <v>excl. utilities</v>
      </c>
      <c r="E1392" s="7" t="str">
        <f t="array" ref="E1392">INDEX('raw data'!A:A,B1392-2,1)</f>
        <v>Ious II,</v>
      </c>
      <c r="F1392" s="6" t="str">
        <f t="array" ref="F1392">INDEX('raw data'!A:A,B1392-1,1)</f>
        <v>Glyfada</v>
      </c>
      <c r="G1392" s="6" t="str">
        <f t="array" ref="G1392">INDEX('raw data'!A:A,B1392+6,1)</f>
        <v>85 m²</v>
      </c>
      <c r="H1392" s="25">
        <f ca="1">IFERROR(__xludf.DUMMYFUNCTION("split(G1400,"" "")"),85)</f>
        <v>85</v>
      </c>
      <c r="I1392" s="6" t="str">
        <f ca="1">IFERROR(__xludf.DUMMYFUNCTION("""COMPUTED_VALUE"""),"m²")</f>
        <v>m²</v>
      </c>
      <c r="J1392" s="6">
        <f t="array" ref="J1392">INDEX('raw data'!A:A,B1392+4,1)</f>
        <v>2</v>
      </c>
      <c r="K1392" s="25">
        <f t="array" ref="K1392">INDEX('raw data'!A:A,B1392+2,1)</f>
        <v>2</v>
      </c>
      <c r="L1392" s="6" t="str">
        <f t="array" ref="L1392">INDEX('raw data'!A:A,B1392-1,1)</f>
        <v>Glyfada</v>
      </c>
      <c r="M1392" s="9">
        <f t="shared" ca="1" si="0"/>
        <v>17.058823529411764</v>
      </c>
      <c r="N1392" s="6" t="str">
        <f t="shared" si="1"/>
        <v>Ious II, Glyfada, Athens</v>
      </c>
      <c r="O1392" s="6" t="str">
        <f t="array" ref="O1392">INDEX('raw data'!A:A,B1392+11,1)</f>
        <v>Available 07 Mar 2025</v>
      </c>
      <c r="P1392" s="17">
        <v>45723</v>
      </c>
      <c r="Q1392">
        <f>_xlfn.XLOOKUP(A1392, locations!A:A, locations!F:F, "NULL")</f>
        <v>37.969746299999997</v>
      </c>
      <c r="R1392">
        <f>_xlfn.XLOOKUP(A1392, locations!A:A, locations!G:G, "Not found")</f>
        <v>23.7488694</v>
      </c>
    </row>
    <row r="1393" spans="1:18" ht="13">
      <c r="A1393" s="11" t="s">
        <v>3018</v>
      </c>
      <c r="B1393" s="11">
        <f>MATCH(A1393,'raw data'!A:A,0)</f>
        <v>23335</v>
      </c>
      <c r="C1393" s="21">
        <f t="array" ref="C1393">INDEX('raw data'!A:A,B1393+8,1)</f>
        <v>1570</v>
      </c>
      <c r="D1393" s="7" t="str">
        <f t="array" ref="D1393">INDEX('raw data'!A:A,B1393+10,1)</f>
        <v>excl. utilities</v>
      </c>
      <c r="E1393" s="7" t="str">
        <f t="array" ref="E1393">INDEX('raw data'!A:A,B1393-2,1)</f>
        <v>Stravonos II,</v>
      </c>
      <c r="F1393" s="6" t="str">
        <f t="array" ref="F1393">INDEX('raw data'!A:A,B1393-1,1)</f>
        <v>Glyfada</v>
      </c>
      <c r="G1393" s="6" t="str">
        <f t="array" ref="G1393">INDEX('raw data'!A:A,B1393+6,1)</f>
        <v>100 m²</v>
      </c>
      <c r="H1393" s="25">
        <f ca="1">IFERROR(__xludf.DUMMYFUNCTION("split(G1401,"" "")"),100)</f>
        <v>100</v>
      </c>
      <c r="I1393" s="6" t="str">
        <f ca="1">IFERROR(__xludf.DUMMYFUNCTION("""COMPUTED_VALUE"""),"m²")</f>
        <v>m²</v>
      </c>
      <c r="J1393" s="6" t="str">
        <f t="array" ref="J1393">INDEX('raw data'!A:A,B1393+4,1)</f>
        <v>1, 1 WC</v>
      </c>
      <c r="K1393" s="25">
        <f t="array" ref="K1393">INDEX('raw data'!A:A,B1393+2,1)</f>
        <v>2</v>
      </c>
      <c r="L1393" s="6" t="str">
        <f t="array" ref="L1393">INDEX('raw data'!A:A,B1393-1,1)</f>
        <v>Glyfada</v>
      </c>
      <c r="M1393" s="9">
        <f t="shared" ca="1" si="0"/>
        <v>15.7</v>
      </c>
      <c r="N1393" s="6" t="str">
        <f t="shared" si="1"/>
        <v>Stravonos II, Glyfada, Athens</v>
      </c>
      <c r="O1393" s="6" t="str">
        <f t="array" ref="O1393">INDEX('raw data'!A:A,B1393+11,1)</f>
        <v>Available 07 Nov 2024</v>
      </c>
      <c r="P1393" s="17">
        <v>45603</v>
      </c>
      <c r="Q1393">
        <f>_xlfn.XLOOKUP(A1393, locations!A:A, locations!F:F, "NULL")</f>
        <v>37.853784300000001</v>
      </c>
      <c r="R1393">
        <f>_xlfn.XLOOKUP(A1393, locations!A:A, locations!G:G, "Not found")</f>
        <v>23.759861999999998</v>
      </c>
    </row>
    <row r="1394" spans="1:18" ht="13">
      <c r="A1394" s="11" t="s">
        <v>4370</v>
      </c>
      <c r="B1394" s="11">
        <f>MATCH(A1394,'raw data'!A:A,0)</f>
        <v>24295</v>
      </c>
      <c r="C1394" s="21">
        <f t="array" ref="C1394">INDEX('raw data'!A:A,B1394+8,1)</f>
        <v>1950</v>
      </c>
      <c r="D1394" s="7" t="str">
        <f t="array" ref="D1394">INDEX('raw data'!A:A,B1394+10,1)</f>
        <v>excl. utilities</v>
      </c>
      <c r="E1394" s="7" t="str">
        <f t="array" ref="E1394">INDEX('raw data'!A:A,B1394-2,1)</f>
        <v>Prigkipos Petrou II,</v>
      </c>
      <c r="F1394" s="6" t="str">
        <f t="array" ref="F1394">INDEX('raw data'!A:A,B1394-1,1)</f>
        <v>Glyfada</v>
      </c>
      <c r="G1394" s="6" t="str">
        <f t="array" ref="G1394">INDEX('raw data'!A:A,B1394+6,1)</f>
        <v>140 m²</v>
      </c>
      <c r="H1394" s="25">
        <f ca="1">IFERROR(__xludf.DUMMYFUNCTION("split(G1402,"" "")"),140)</f>
        <v>140</v>
      </c>
      <c r="I1394" s="6" t="str">
        <f ca="1">IFERROR(__xludf.DUMMYFUNCTION("""COMPUTED_VALUE"""),"m²")</f>
        <v>m²</v>
      </c>
      <c r="J1394" s="6" t="str">
        <f t="array" ref="J1394">INDEX('raw data'!A:A,B1394+4,1)</f>
        <v>1, 1 WC</v>
      </c>
      <c r="K1394" s="25">
        <f t="array" ref="K1394">INDEX('raw data'!A:A,B1394+2,1)</f>
        <v>3</v>
      </c>
      <c r="L1394" s="6" t="str">
        <f t="array" ref="L1394">INDEX('raw data'!A:A,B1394-1,1)</f>
        <v>Glyfada</v>
      </c>
      <c r="M1394" s="9">
        <f t="shared" ca="1" si="0"/>
        <v>13.928571428571429</v>
      </c>
      <c r="N1394" s="6" t="str">
        <f t="shared" si="1"/>
        <v>Prigkipos Petrou II, Glyfada, Athens</v>
      </c>
      <c r="O1394" s="6" t="str">
        <f t="array" ref="O1394">INDEX('raw data'!A:A,B1394+11,1)</f>
        <v>Available 24 Jan 2025</v>
      </c>
      <c r="P1394" s="17">
        <v>45681</v>
      </c>
      <c r="Q1394">
        <f>_xlfn.XLOOKUP(A1394, locations!A:A, locations!F:F, "NULL")</f>
        <v>37.871182400000002</v>
      </c>
      <c r="R1394">
        <f>_xlfn.XLOOKUP(A1394, locations!A:A, locations!G:G, "Not found")</f>
        <v>23.7636878</v>
      </c>
    </row>
    <row r="1395" spans="1:18" ht="13">
      <c r="A1395" s="11" t="s">
        <v>4654</v>
      </c>
      <c r="B1395" s="11">
        <f>MATCH(A1395,'raw data'!A:A,0)</f>
        <v>25287</v>
      </c>
      <c r="C1395" s="21">
        <f t="array" ref="C1395">INDEX('raw data'!A:A,B1395+8,1)</f>
        <v>2500</v>
      </c>
      <c r="D1395" s="7" t="str">
        <f t="array" ref="D1395">INDEX('raw data'!A:A,B1395+10,1)</f>
        <v>excl. utilities</v>
      </c>
      <c r="E1395" s="7" t="str">
        <f t="array" ref="E1395">INDEX('raw data'!A:A,B1395-2,1)</f>
        <v>Agias Triados I,</v>
      </c>
      <c r="F1395" s="6" t="str">
        <f t="array" ref="F1395">INDEX('raw data'!A:A,B1395-1,1)</f>
        <v>Glyfada</v>
      </c>
      <c r="G1395" s="6" t="str">
        <f t="array" ref="G1395">INDEX('raw data'!A:A,B1395+6,1)</f>
        <v>205 m²</v>
      </c>
      <c r="H1395" s="25">
        <f ca="1">IFERROR(__xludf.DUMMYFUNCTION("split(G1403,"" "")"),205)</f>
        <v>205</v>
      </c>
      <c r="I1395" s="6" t="str">
        <f ca="1">IFERROR(__xludf.DUMMYFUNCTION("""COMPUTED_VALUE"""),"m²")</f>
        <v>m²</v>
      </c>
      <c r="J1395" s="6" t="str">
        <f t="array" ref="J1395">INDEX('raw data'!A:A,B1395+4,1)</f>
        <v>2, 1 WC</v>
      </c>
      <c r="K1395" s="25">
        <f t="array" ref="K1395">INDEX('raw data'!A:A,B1395+2,1)</f>
        <v>4</v>
      </c>
      <c r="L1395" s="6" t="str">
        <f t="array" ref="L1395">INDEX('raw data'!A:A,B1395-1,1)</f>
        <v>Glyfada</v>
      </c>
      <c r="M1395" s="9">
        <f t="shared" ca="1" si="0"/>
        <v>12.195121951219512</v>
      </c>
      <c r="N1395" s="6" t="str">
        <f t="shared" si="1"/>
        <v>Agias Triados I, Glyfada, Athens</v>
      </c>
      <c r="O1395" s="6" t="str">
        <f t="array" ref="O1395">INDEX('raw data'!A:A,B1395+11,1)</f>
        <v>Available 18 Mar 2025</v>
      </c>
      <c r="P1395" s="17">
        <v>45734</v>
      </c>
      <c r="Q1395">
        <f>_xlfn.XLOOKUP(A1395, locations!A:A, locations!F:F, "NULL")</f>
        <v>37.844894699999998</v>
      </c>
      <c r="R1395">
        <f>_xlfn.XLOOKUP(A1395, locations!A:A, locations!G:G, "Not found")</f>
        <v>23.770342500000002</v>
      </c>
    </row>
    <row r="1396" spans="1:18" ht="13">
      <c r="A1396" s="11" t="s">
        <v>4373</v>
      </c>
      <c r="B1396" s="11">
        <f>MATCH(A1396,'raw data'!A:A,0)</f>
        <v>25079</v>
      </c>
      <c r="C1396" s="21">
        <f t="array" ref="C1396">INDEX('raw data'!A:A,B1396+8,1)</f>
        <v>2350</v>
      </c>
      <c r="D1396" s="7" t="str">
        <f t="array" ref="D1396">INDEX('raw data'!A:A,B1396+10,1)</f>
        <v>excl. utilities</v>
      </c>
      <c r="E1396" s="7" t="str">
        <f t="array" ref="E1396">INDEX('raw data'!A:A,B1396-2,1)</f>
        <v>Vasileos Pavlou IX,</v>
      </c>
      <c r="F1396" s="6" t="str">
        <f t="array" ref="F1396">INDEX('raw data'!A:A,B1396-1,1)</f>
        <v>Voula</v>
      </c>
      <c r="G1396" s="6" t="str">
        <f t="array" ref="G1396">INDEX('raw data'!A:A,B1396+6,1)</f>
        <v>160 m²</v>
      </c>
      <c r="H1396" s="25">
        <f ca="1">IFERROR(__xludf.DUMMYFUNCTION("split(G1404,"" "")"),160)</f>
        <v>160</v>
      </c>
      <c r="I1396" s="6" t="str">
        <f ca="1">IFERROR(__xludf.DUMMYFUNCTION("""COMPUTED_VALUE"""),"m²")</f>
        <v>m²</v>
      </c>
      <c r="J1396" s="6" t="str">
        <f t="array" ref="J1396">INDEX('raw data'!A:A,B1396+4,1)</f>
        <v>1, 1 WC</v>
      </c>
      <c r="K1396" s="25">
        <f t="array" ref="K1396">INDEX('raw data'!A:A,B1396+2,1)</f>
        <v>3</v>
      </c>
      <c r="L1396" s="6" t="str">
        <f t="array" ref="L1396">INDEX('raw data'!A:A,B1396-1,1)</f>
        <v>Voula</v>
      </c>
      <c r="M1396" s="9">
        <f t="shared" ca="1" si="0"/>
        <v>14.6875</v>
      </c>
      <c r="N1396" s="6" t="str">
        <f t="shared" si="1"/>
        <v>Vasileos Pavlou IX, Voula, Athens</v>
      </c>
      <c r="O1396" s="6" t="str">
        <f t="array" ref="O1396">INDEX('raw data'!A:A,B1396+11,1)</f>
        <v>Available 06 Mar 2025</v>
      </c>
      <c r="P1396" s="17">
        <v>45722</v>
      </c>
      <c r="Q1396">
        <f>_xlfn.XLOOKUP(A1396, locations!A:A, locations!F:F, "NULL")</f>
        <v>37.9766762</v>
      </c>
      <c r="R1396">
        <f>_xlfn.XLOOKUP(A1396, locations!A:A, locations!G:G, "Not found")</f>
        <v>23.729575000000001</v>
      </c>
    </row>
    <row r="1397" spans="1:18" ht="13">
      <c r="A1397" s="11" t="s">
        <v>862</v>
      </c>
      <c r="B1397" s="11">
        <f>MATCH(A1397,'raw data'!A:A,0)</f>
        <v>24935</v>
      </c>
      <c r="C1397" s="21">
        <f t="array" ref="C1397">INDEX('raw data'!A:A,B1397+8,1)</f>
        <v>1060</v>
      </c>
      <c r="D1397" s="7" t="str">
        <f t="array" ref="D1397">INDEX('raw data'!A:A,B1397+10,1)</f>
        <v>excl. utilities</v>
      </c>
      <c r="E1397" s="7" t="str">
        <f t="array" ref="E1397">INDEX('raw data'!A:A,B1397-2,1)</f>
        <v>Evaggelistrias I,</v>
      </c>
      <c r="F1397" s="6" t="str">
        <f t="array" ref="F1397">INDEX('raw data'!A:A,B1397-1,1)</f>
        <v>Glyfada</v>
      </c>
      <c r="G1397" s="6" t="str">
        <f t="array" ref="G1397">INDEX('raw data'!A:A,B1397+6,1)</f>
        <v>60 m²</v>
      </c>
      <c r="H1397" s="25">
        <f ca="1">IFERROR(__xludf.DUMMYFUNCTION("split(G1405,"" "")"),60)</f>
        <v>60</v>
      </c>
      <c r="I1397" s="6" t="str">
        <f ca="1">IFERROR(__xludf.DUMMYFUNCTION("""COMPUTED_VALUE"""),"m²")</f>
        <v>m²</v>
      </c>
      <c r="J1397" s="6">
        <f t="array" ref="J1397">INDEX('raw data'!A:A,B1397+4,1)</f>
        <v>1</v>
      </c>
      <c r="K1397" s="25">
        <f t="array" ref="K1397">INDEX('raw data'!A:A,B1397+2,1)</f>
        <v>1</v>
      </c>
      <c r="L1397" s="6" t="str">
        <f t="array" ref="L1397">INDEX('raw data'!A:A,B1397-1,1)</f>
        <v>Glyfada</v>
      </c>
      <c r="M1397" s="9">
        <f t="shared" ca="1" si="0"/>
        <v>17.666666666666668</v>
      </c>
      <c r="N1397" s="6" t="str">
        <f t="shared" si="1"/>
        <v>Evaggelistrias I, Glyfada, Athens</v>
      </c>
      <c r="O1397" s="6" t="str">
        <f t="array" ref="O1397">INDEX('raw data'!A:A,B1397+11,1)</f>
        <v>Available 02 Mar 2025</v>
      </c>
      <c r="P1397" s="17">
        <v>45718</v>
      </c>
      <c r="Q1397">
        <f>_xlfn.XLOOKUP(A1397, locations!A:A, locations!F:F, "NULL")</f>
        <v>37.977084400000003</v>
      </c>
      <c r="R1397">
        <f>_xlfn.XLOOKUP(A1397, locations!A:A, locations!G:G, "Not found")</f>
        <v>23.757518600000001</v>
      </c>
    </row>
    <row r="1398" spans="1:18" ht="13">
      <c r="A1398" s="11" t="s">
        <v>865</v>
      </c>
      <c r="B1398" s="11">
        <f>MATCH(A1398,'raw data'!A:A,0)</f>
        <v>25223</v>
      </c>
      <c r="C1398" s="21">
        <f t="array" ref="C1398">INDEX('raw data'!A:A,B1398+8,1)</f>
        <v>1220</v>
      </c>
      <c r="D1398" s="7" t="str">
        <f t="array" ref="D1398">INDEX('raw data'!A:A,B1398+10,1)</f>
        <v>excl. utilities</v>
      </c>
      <c r="E1398" s="7" t="str">
        <f t="array" ref="E1398">INDEX('raw data'!A:A,B1398-2,1)</f>
        <v>Semelis I,</v>
      </c>
      <c r="F1398" s="6" t="str">
        <f t="array" ref="F1398">INDEX('raw data'!A:A,B1398-1,1)</f>
        <v>Glyfada</v>
      </c>
      <c r="G1398" s="6" t="str">
        <f t="array" ref="G1398">INDEX('raw data'!A:A,B1398+6,1)</f>
        <v>50 m²</v>
      </c>
      <c r="H1398" s="25">
        <f ca="1">IFERROR(__xludf.DUMMYFUNCTION("split(G1406,"" "")"),50)</f>
        <v>50</v>
      </c>
      <c r="I1398" s="6" t="str">
        <f ca="1">IFERROR(__xludf.DUMMYFUNCTION("""COMPUTED_VALUE"""),"m²")</f>
        <v>m²</v>
      </c>
      <c r="J1398" s="6">
        <f t="array" ref="J1398">INDEX('raw data'!A:A,B1398+4,1)</f>
        <v>1</v>
      </c>
      <c r="K1398" s="25">
        <f t="array" ref="K1398">INDEX('raw data'!A:A,B1398+2,1)</f>
        <v>1</v>
      </c>
      <c r="L1398" s="6" t="str">
        <f t="array" ref="L1398">INDEX('raw data'!A:A,B1398-1,1)</f>
        <v>Glyfada</v>
      </c>
      <c r="M1398" s="9">
        <f t="shared" ca="1" si="0"/>
        <v>24.4</v>
      </c>
      <c r="N1398" s="6" t="str">
        <f t="shared" si="1"/>
        <v>Semelis I, Glyfada, Athens</v>
      </c>
      <c r="O1398" s="6" t="str">
        <f t="array" ref="O1398">INDEX('raw data'!A:A,B1398+11,1)</f>
        <v>Available 16 Mar 2025</v>
      </c>
      <c r="P1398" s="17">
        <v>45732</v>
      </c>
      <c r="Q1398">
        <f>_xlfn.XLOOKUP(A1398, locations!A:A, locations!F:F, "NULL")</f>
        <v>37.963321100000002</v>
      </c>
      <c r="R1398">
        <f>_xlfn.XLOOKUP(A1398, locations!A:A, locations!G:G, "Not found")</f>
        <v>23.728598099999999</v>
      </c>
    </row>
    <row r="1399" spans="1:18" ht="13">
      <c r="A1399" s="11" t="s">
        <v>4376</v>
      </c>
      <c r="B1399" s="11">
        <f>MATCH(A1399,'raw data'!A:A,0)</f>
        <v>25383</v>
      </c>
      <c r="C1399" s="21">
        <f t="array" ref="C1399">INDEX('raw data'!A:A,B1399+8,1)</f>
        <v>1550</v>
      </c>
      <c r="D1399" s="7" t="str">
        <f t="array" ref="D1399">INDEX('raw data'!A:A,B1399+10,1)</f>
        <v>excl. utilities</v>
      </c>
      <c r="E1399" s="7" t="str">
        <f t="array" ref="E1399">INDEX('raw data'!A:A,B1399-2,1)</f>
        <v>Irakleous V,</v>
      </c>
      <c r="F1399" s="6" t="str">
        <f t="array" ref="F1399">INDEX('raw data'!A:A,B1399-1,1)</f>
        <v>Glyfada</v>
      </c>
      <c r="G1399" s="6" t="str">
        <f t="array" ref="G1399">INDEX('raw data'!A:A,B1399+6,1)</f>
        <v>130 m²</v>
      </c>
      <c r="H1399" s="25">
        <f ca="1">IFERROR(__xludf.DUMMYFUNCTION("split(G1407,"" "")"),130)</f>
        <v>130</v>
      </c>
      <c r="I1399" s="6" t="str">
        <f ca="1">IFERROR(__xludf.DUMMYFUNCTION("""COMPUTED_VALUE"""),"m²")</f>
        <v>m²</v>
      </c>
      <c r="J1399" s="6" t="str">
        <f t="array" ref="J1399">INDEX('raw data'!A:A,B1399+4,1)</f>
        <v>1, 1 WC</v>
      </c>
      <c r="K1399" s="25">
        <f t="array" ref="K1399">INDEX('raw data'!A:A,B1399+2,1)</f>
        <v>3</v>
      </c>
      <c r="L1399" s="6" t="str">
        <f t="array" ref="L1399">INDEX('raw data'!A:A,B1399-1,1)</f>
        <v>Glyfada</v>
      </c>
      <c r="M1399" s="9">
        <f t="shared" ca="1" si="0"/>
        <v>11.923076923076923</v>
      </c>
      <c r="N1399" s="6" t="str">
        <f t="shared" si="1"/>
        <v>Irakleous V, Glyfada, Athens</v>
      </c>
      <c r="O1399" s="6" t="str">
        <f t="array" ref="O1399">INDEX('raw data'!A:A,B1399+11,1)</f>
        <v>Available 02 Apr 2025</v>
      </c>
      <c r="P1399" s="17">
        <v>45749</v>
      </c>
      <c r="Q1399">
        <f>_xlfn.XLOOKUP(A1399, locations!A:A, locations!F:F, "NULL")</f>
        <v>37.855812</v>
      </c>
      <c r="R1399">
        <f>_xlfn.XLOOKUP(A1399, locations!A:A, locations!G:G, "Not found")</f>
        <v>23.757519200000001</v>
      </c>
    </row>
    <row r="1400" spans="1:18" ht="13">
      <c r="A1400" s="11" t="s">
        <v>4379</v>
      </c>
      <c r="B1400" s="11">
        <f>MATCH(A1400,'raw data'!A:A,0)</f>
        <v>24487</v>
      </c>
      <c r="C1400" s="21">
        <f t="array" ref="C1400">INDEX('raw data'!A:A,B1400+8,1)</f>
        <v>1890</v>
      </c>
      <c r="D1400" s="7" t="str">
        <f t="array" ref="D1400">INDEX('raw data'!A:A,B1400+10,1)</f>
        <v>excl. utilities</v>
      </c>
      <c r="E1400" s="7" t="str">
        <f t="array" ref="E1400">INDEX('raw data'!A:A,B1400-2,1)</f>
        <v>Xanthou IV,</v>
      </c>
      <c r="F1400" s="6" t="str">
        <f t="array" ref="F1400">INDEX('raw data'!A:A,B1400-1,1)</f>
        <v>Glyfada</v>
      </c>
      <c r="G1400" s="6" t="str">
        <f t="array" ref="G1400">INDEX('raw data'!A:A,B1400+6,1)</f>
        <v>120 m²</v>
      </c>
      <c r="H1400" s="25">
        <f ca="1">IFERROR(__xludf.DUMMYFUNCTION("split(G1408,"" "")"),120)</f>
        <v>120</v>
      </c>
      <c r="I1400" s="6" t="str">
        <f ca="1">IFERROR(__xludf.DUMMYFUNCTION("""COMPUTED_VALUE"""),"m²")</f>
        <v>m²</v>
      </c>
      <c r="J1400" s="6">
        <f t="array" ref="J1400">INDEX('raw data'!A:A,B1400+4,1)</f>
        <v>2</v>
      </c>
      <c r="K1400" s="25">
        <f t="array" ref="K1400">INDEX('raw data'!A:A,B1400+2,1)</f>
        <v>3</v>
      </c>
      <c r="L1400" s="6" t="str">
        <f t="array" ref="L1400">INDEX('raw data'!A:A,B1400-1,1)</f>
        <v>Glyfada</v>
      </c>
      <c r="M1400" s="9">
        <f t="shared" ca="1" si="0"/>
        <v>15.75</v>
      </c>
      <c r="N1400" s="6" t="str">
        <f t="shared" si="1"/>
        <v>Xanthou IV, Glyfada, Athens</v>
      </c>
      <c r="O1400" s="6" t="str">
        <f t="array" ref="O1400">INDEX('raw data'!A:A,B1400+11,1)</f>
        <v>Available 02 Feb 2025</v>
      </c>
      <c r="P1400" s="17">
        <v>45690</v>
      </c>
      <c r="Q1400">
        <f>_xlfn.XLOOKUP(A1400, locations!A:A, locations!F:F, "NULL")</f>
        <v>37.845930000000003</v>
      </c>
      <c r="R1400">
        <f>_xlfn.XLOOKUP(A1400, locations!A:A, locations!G:G, "Not found")</f>
        <v>23.7545261</v>
      </c>
    </row>
    <row r="1401" spans="1:18" ht="13">
      <c r="A1401" s="11" t="s">
        <v>4382</v>
      </c>
      <c r="B1401" s="11">
        <f>MATCH(A1401,'raw data'!A:A,0)</f>
        <v>25495</v>
      </c>
      <c r="C1401" s="21">
        <f t="array" ref="C1401">INDEX('raw data'!A:A,B1401+8,1)</f>
        <v>2050</v>
      </c>
      <c r="D1401" s="7" t="str">
        <f t="array" ref="D1401">INDEX('raw data'!A:A,B1401+10,1)</f>
        <v>excl. utilities</v>
      </c>
      <c r="E1401" s="7" t="str">
        <f t="array" ref="E1401">INDEX('raw data'!A:A,B1401-2,1)</f>
        <v>Konstantinou Karamanli Av.,</v>
      </c>
      <c r="F1401" s="6" t="str">
        <f t="array" ref="F1401">INDEX('raw data'!A:A,B1401-1,1)</f>
        <v>Voula</v>
      </c>
      <c r="G1401" s="6" t="str">
        <f t="array" ref="G1401">INDEX('raw data'!A:A,B1401+6,1)</f>
        <v>120 m²</v>
      </c>
      <c r="H1401" s="25">
        <f ca="1">IFERROR(__xludf.DUMMYFUNCTION("split(G1409,"" "")"),120)</f>
        <v>120</v>
      </c>
      <c r="I1401" s="6" t="str">
        <f ca="1">IFERROR(__xludf.DUMMYFUNCTION("""COMPUTED_VALUE"""),"m²")</f>
        <v>m²</v>
      </c>
      <c r="J1401" s="6">
        <f t="array" ref="J1401">INDEX('raw data'!A:A,B1401+4,1)</f>
        <v>2</v>
      </c>
      <c r="K1401" s="25">
        <f t="array" ref="K1401">INDEX('raw data'!A:A,B1401+2,1)</f>
        <v>3</v>
      </c>
      <c r="L1401" s="6" t="str">
        <f t="array" ref="L1401">INDEX('raw data'!A:A,B1401-1,1)</f>
        <v>Voula</v>
      </c>
      <c r="M1401" s="9">
        <f t="shared" ca="1" si="0"/>
        <v>17.083333333333332</v>
      </c>
      <c r="N1401" s="6" t="str">
        <f t="shared" si="1"/>
        <v>Konstantinou Karamanli Av., Voula, Athens</v>
      </c>
      <c r="O1401" s="6" t="str">
        <f t="array" ref="O1401">INDEX('raw data'!A:A,B1401+11,1)</f>
        <v>Available 11 Apr 2025</v>
      </c>
      <c r="P1401" s="17">
        <v>45758</v>
      </c>
      <c r="Q1401">
        <f>_xlfn.XLOOKUP(A1401, locations!A:A, locations!F:F, "NULL")</f>
        <v>37.863062599999999</v>
      </c>
      <c r="R1401">
        <f>_xlfn.XLOOKUP(A1401, locations!A:A, locations!G:G, "Not found")</f>
        <v>23.757255300000001</v>
      </c>
    </row>
    <row r="1402" spans="1:18" ht="13">
      <c r="A1402" s="11" t="s">
        <v>3021</v>
      </c>
      <c r="B1402" s="11">
        <f>MATCH(A1402,'raw data'!A:A,0)</f>
        <v>25175</v>
      </c>
      <c r="C1402" s="21">
        <f t="array" ref="C1402">INDEX('raw data'!A:A,B1402+8,1)</f>
        <v>2040</v>
      </c>
      <c r="D1402" s="7" t="str">
        <f t="array" ref="D1402">INDEX('raw data'!A:A,B1402+10,1)</f>
        <v>excl. utilities</v>
      </c>
      <c r="E1402" s="7" t="str">
        <f t="array" ref="E1402">INDEX('raw data'!A:A,B1402-2,1)</f>
        <v>Filikis Eterias V,</v>
      </c>
      <c r="F1402" s="6" t="str">
        <f t="array" ref="F1402">INDEX('raw data'!A:A,B1402-1,1)</f>
        <v>Glyfada</v>
      </c>
      <c r="G1402" s="6" t="str">
        <f t="array" ref="G1402">INDEX('raw data'!A:A,B1402+6,1)</f>
        <v>100 m²</v>
      </c>
      <c r="H1402" s="25">
        <f ca="1">IFERROR(__xludf.DUMMYFUNCTION("split(G1410,"" "")"),100)</f>
        <v>100</v>
      </c>
      <c r="I1402" s="6" t="str">
        <f ca="1">IFERROR(__xludf.DUMMYFUNCTION("""COMPUTED_VALUE"""),"m²")</f>
        <v>m²</v>
      </c>
      <c r="J1402" s="6">
        <f t="array" ref="J1402">INDEX('raw data'!A:A,B1402+4,1)</f>
        <v>2</v>
      </c>
      <c r="K1402" s="25">
        <f t="array" ref="K1402">INDEX('raw data'!A:A,B1402+2,1)</f>
        <v>2</v>
      </c>
      <c r="L1402" s="6" t="str">
        <f t="array" ref="L1402">INDEX('raw data'!A:A,B1402-1,1)</f>
        <v>Glyfada</v>
      </c>
      <c r="M1402" s="9">
        <f t="shared" ca="1" si="0"/>
        <v>20.399999999999999</v>
      </c>
      <c r="N1402" s="6" t="str">
        <f t="shared" si="1"/>
        <v>Filikis Eterias V, Glyfada, Athens</v>
      </c>
      <c r="O1402" s="6" t="str">
        <f t="array" ref="O1402">INDEX('raw data'!A:A,B1402+11,1)</f>
        <v>Available 12 Mar 2025</v>
      </c>
      <c r="P1402" s="17">
        <v>45728</v>
      </c>
      <c r="Q1402">
        <f>_xlfn.XLOOKUP(A1402, locations!A:A, locations!F:F, "NULL")</f>
        <v>37.877339399999997</v>
      </c>
      <c r="R1402">
        <f>_xlfn.XLOOKUP(A1402, locations!A:A, locations!G:G, "Not found")</f>
        <v>23.760391200000001</v>
      </c>
    </row>
    <row r="1403" spans="1:18" ht="13">
      <c r="A1403" s="11" t="s">
        <v>3024</v>
      </c>
      <c r="B1403" s="11">
        <f>MATCH(A1403,'raw data'!A:A,0)</f>
        <v>23223</v>
      </c>
      <c r="C1403" s="21">
        <f t="array" ref="C1403">INDEX('raw data'!A:A,B1403+8,1)</f>
        <v>1370</v>
      </c>
      <c r="D1403" s="7" t="str">
        <f t="array" ref="D1403">INDEX('raw data'!A:A,B1403+10,1)</f>
        <v>excl. utilities</v>
      </c>
      <c r="E1403" s="7" t="str">
        <f t="array" ref="E1403">INDEX('raw data'!A:A,B1403-2,1)</f>
        <v>Aristotelous,</v>
      </c>
      <c r="F1403" s="6" t="str">
        <f t="array" ref="F1403">INDEX('raw data'!A:A,B1403-1,1)</f>
        <v>Glyfada</v>
      </c>
      <c r="G1403" s="6" t="str">
        <f t="array" ref="G1403">INDEX('raw data'!A:A,B1403+6,1)</f>
        <v>100 m²</v>
      </c>
      <c r="H1403" s="25">
        <f ca="1">IFERROR(__xludf.DUMMYFUNCTION("split(G1411,"" "")"),100)</f>
        <v>100</v>
      </c>
      <c r="I1403" s="6" t="str">
        <f ca="1">IFERROR(__xludf.DUMMYFUNCTION("""COMPUTED_VALUE"""),"m²")</f>
        <v>m²</v>
      </c>
      <c r="J1403" s="6" t="str">
        <f t="array" ref="J1403">INDEX('raw data'!A:A,B1403+4,1)</f>
        <v>1, 1 WC</v>
      </c>
      <c r="K1403" s="25">
        <f t="array" ref="K1403">INDEX('raw data'!A:A,B1403+2,1)</f>
        <v>2</v>
      </c>
      <c r="L1403" s="6" t="str">
        <f t="array" ref="L1403">INDEX('raw data'!A:A,B1403-1,1)</f>
        <v>Glyfada</v>
      </c>
      <c r="M1403" s="9">
        <f t="shared" ca="1" si="0"/>
        <v>13.7</v>
      </c>
      <c r="N1403" s="6" t="str">
        <f t="shared" si="1"/>
        <v>Aristotelous, Glyfada, Athens</v>
      </c>
      <c r="O1403" s="6" t="str">
        <f t="array" ref="O1403">INDEX('raw data'!A:A,B1403+11,1)</f>
        <v>Available 23 Oct 2024</v>
      </c>
      <c r="P1403" s="17">
        <v>45588</v>
      </c>
      <c r="Q1403">
        <f>_xlfn.XLOOKUP(A1403, locations!A:A, locations!F:F, "NULL")</f>
        <v>37.846622099999998</v>
      </c>
      <c r="R1403">
        <f>_xlfn.XLOOKUP(A1403, locations!A:A, locations!G:G, "Not found")</f>
        <v>23.780669100000001</v>
      </c>
    </row>
    <row r="1404" spans="1:18" ht="13">
      <c r="A1404" s="11" t="s">
        <v>4385</v>
      </c>
      <c r="B1404" s="11">
        <f>MATCH(A1404,'raw data'!A:A,0)</f>
        <v>24871</v>
      </c>
      <c r="C1404" s="21">
        <f t="array" ref="C1404">INDEX('raw data'!A:A,B1404+8,1)</f>
        <v>2080</v>
      </c>
      <c r="D1404" s="7" t="str">
        <f t="array" ref="D1404">INDEX('raw data'!A:A,B1404+10,1)</f>
        <v>excl. utilities</v>
      </c>
      <c r="E1404" s="7" t="str">
        <f t="array" ref="E1404">INDEX('raw data'!A:A,B1404-2,1)</f>
        <v>Koritsas III,</v>
      </c>
      <c r="F1404" s="6" t="str">
        <f t="array" ref="F1404">INDEX('raw data'!A:A,B1404-1,1)</f>
        <v>Voula</v>
      </c>
      <c r="G1404" s="6" t="str">
        <f t="array" ref="G1404">INDEX('raw data'!A:A,B1404+6,1)</f>
        <v>160 m²</v>
      </c>
      <c r="H1404" s="25">
        <f ca="1">IFERROR(__xludf.DUMMYFUNCTION("split(G1412,"" "")"),160)</f>
        <v>160</v>
      </c>
      <c r="I1404" s="6" t="str">
        <f ca="1">IFERROR(__xludf.DUMMYFUNCTION("""COMPUTED_VALUE"""),"m²")</f>
        <v>m²</v>
      </c>
      <c r="J1404" s="6" t="str">
        <f t="array" ref="J1404">INDEX('raw data'!A:A,B1404+4,1)</f>
        <v>2, 1 WC</v>
      </c>
      <c r="K1404" s="25">
        <f t="array" ref="K1404">INDEX('raw data'!A:A,B1404+2,1)</f>
        <v>3</v>
      </c>
      <c r="L1404" s="6" t="str">
        <f t="array" ref="L1404">INDEX('raw data'!A:A,B1404-1,1)</f>
        <v>Voula</v>
      </c>
      <c r="M1404" s="9">
        <f t="shared" ca="1" si="0"/>
        <v>13</v>
      </c>
      <c r="N1404" s="6" t="str">
        <f t="shared" si="1"/>
        <v>Koritsas III, Voula, Athens</v>
      </c>
      <c r="O1404" s="6" t="str">
        <f t="array" ref="O1404">INDEX('raw data'!A:A,B1404+11,1)</f>
        <v>Available 26 Feb 2025</v>
      </c>
      <c r="P1404" s="17">
        <v>45714</v>
      </c>
      <c r="Q1404">
        <f>_xlfn.XLOOKUP(A1404, locations!A:A, locations!F:F, "NULL")</f>
        <v>37.846622099999998</v>
      </c>
      <c r="R1404">
        <f>_xlfn.XLOOKUP(A1404, locations!A:A, locations!G:G, "Not found")</f>
        <v>23.780669100000001</v>
      </c>
    </row>
    <row r="1405" spans="1:18" ht="13">
      <c r="A1405" s="11" t="s">
        <v>4388</v>
      </c>
      <c r="B1405" s="11">
        <f>MATCH(A1405,'raw data'!A:A,0)</f>
        <v>23623</v>
      </c>
      <c r="C1405" s="21">
        <f t="array" ref="C1405">INDEX('raw data'!A:A,B1405+8,1)</f>
        <v>2300</v>
      </c>
      <c r="D1405" s="7" t="str">
        <f t="array" ref="D1405">INDEX('raw data'!A:A,B1405+10,1)</f>
        <v>excl. utilities</v>
      </c>
      <c r="E1405" s="7" t="str">
        <f t="array" ref="E1405">INDEX('raw data'!A:A,B1405-2,1)</f>
        <v>Koritsas IV,</v>
      </c>
      <c r="F1405" s="6" t="str">
        <f t="array" ref="F1405">INDEX('raw data'!A:A,B1405-1,1)</f>
        <v>Voula</v>
      </c>
      <c r="G1405" s="6" t="str">
        <f t="array" ref="G1405">INDEX('raw data'!A:A,B1405+6,1)</f>
        <v>160 m²</v>
      </c>
      <c r="H1405" s="25">
        <f ca="1">IFERROR(__xludf.DUMMYFUNCTION("split(G1413,"" "")"),160)</f>
        <v>160</v>
      </c>
      <c r="I1405" s="6" t="str">
        <f ca="1">IFERROR(__xludf.DUMMYFUNCTION("""COMPUTED_VALUE"""),"m²")</f>
        <v>m²</v>
      </c>
      <c r="J1405" s="6" t="str">
        <f t="array" ref="J1405">INDEX('raw data'!A:A,B1405+4,1)</f>
        <v>2, 1 WC</v>
      </c>
      <c r="K1405" s="25">
        <f t="array" ref="K1405">INDEX('raw data'!A:A,B1405+2,1)</f>
        <v>3</v>
      </c>
      <c r="L1405" s="6" t="str">
        <f t="array" ref="L1405">INDEX('raw data'!A:A,B1405-1,1)</f>
        <v>Voula</v>
      </c>
      <c r="M1405" s="9">
        <f t="shared" ca="1" si="0"/>
        <v>14.375</v>
      </c>
      <c r="N1405" s="6" t="str">
        <f t="shared" si="1"/>
        <v>Koritsas IV, Voula, Athens</v>
      </c>
      <c r="O1405" s="6" t="str">
        <f t="array" ref="O1405">INDEX('raw data'!A:A,B1405+11,1)</f>
        <v>Available 03 Dec 2024</v>
      </c>
      <c r="P1405" s="17">
        <v>45629</v>
      </c>
      <c r="Q1405">
        <f>_xlfn.XLOOKUP(A1405, locations!A:A, locations!F:F, "NULL")</f>
        <v>37.9898764</v>
      </c>
      <c r="R1405">
        <f>_xlfn.XLOOKUP(A1405, locations!A:A, locations!G:G, "Not found")</f>
        <v>23.711503400000002</v>
      </c>
    </row>
    <row r="1406" spans="1:18" ht="13">
      <c r="A1406" s="11" t="s">
        <v>4391</v>
      </c>
      <c r="B1406" s="11">
        <f>MATCH(A1406,'raw data'!A:A,0)</f>
        <v>25799</v>
      </c>
      <c r="C1406" s="21">
        <f t="array" ref="C1406">INDEX('raw data'!A:A,B1406+8,1)</f>
        <v>2680</v>
      </c>
      <c r="D1406" s="7" t="str">
        <f t="array" ref="D1406">INDEX('raw data'!A:A,B1406+10,1)</f>
        <v>excl. utilities</v>
      </c>
      <c r="E1406" s="7" t="str">
        <f t="array" ref="E1406">INDEX('raw data'!A:A,B1406-2,1)</f>
        <v>Platonos II,</v>
      </c>
      <c r="F1406" s="6" t="str">
        <f t="array" ref="F1406">INDEX('raw data'!A:A,B1406-1,1)</f>
        <v>Glyfada</v>
      </c>
      <c r="G1406" s="6" t="str">
        <f t="array" ref="G1406">INDEX('raw data'!A:A,B1406+6,1)</f>
        <v>180 m²</v>
      </c>
      <c r="H1406" s="25">
        <f ca="1">IFERROR(__xludf.DUMMYFUNCTION("split(G1414,"" "")"),180)</f>
        <v>180</v>
      </c>
      <c r="I1406" s="6" t="str">
        <f ca="1">IFERROR(__xludf.DUMMYFUNCTION("""COMPUTED_VALUE"""),"m²")</f>
        <v>m²</v>
      </c>
      <c r="J1406" s="6" t="str">
        <f t="array" ref="J1406">INDEX('raw data'!A:A,B1406+4,1)</f>
        <v>2, 1 WC</v>
      </c>
      <c r="K1406" s="25">
        <f t="array" ref="K1406">INDEX('raw data'!A:A,B1406+2,1)</f>
        <v>3</v>
      </c>
      <c r="L1406" s="6" t="str">
        <f t="array" ref="L1406">INDEX('raw data'!A:A,B1406-1,1)</f>
        <v>Glyfada</v>
      </c>
      <c r="M1406" s="9">
        <f t="shared" ca="1" si="0"/>
        <v>14.888888888888889</v>
      </c>
      <c r="N1406" s="6" t="str">
        <f t="shared" si="1"/>
        <v>Platonos II, Glyfada, Athens</v>
      </c>
      <c r="O1406" s="6" t="str">
        <f t="array" ref="O1406">INDEX('raw data'!A:A,B1406+11,1)</f>
        <v>Available 16 May 2025</v>
      </c>
      <c r="P1406" s="17">
        <v>45793</v>
      </c>
      <c r="Q1406">
        <f>_xlfn.XLOOKUP(A1406, locations!A:A, locations!F:F, "NULL")</f>
        <v>37.876542499999999</v>
      </c>
      <c r="R1406">
        <f>_xlfn.XLOOKUP(A1406, locations!A:A, locations!G:G, "Not found")</f>
        <v>23.757909300000001</v>
      </c>
    </row>
    <row r="1407" spans="1:18" ht="13">
      <c r="A1407" s="11" t="s">
        <v>4394</v>
      </c>
      <c r="B1407" s="11">
        <f>MATCH(A1407,'raw data'!A:A,0)</f>
        <v>26167</v>
      </c>
      <c r="C1407" s="21">
        <f t="array" ref="C1407">INDEX('raw data'!A:A,B1407+8,1)</f>
        <v>1560</v>
      </c>
      <c r="D1407" s="7" t="str">
        <f t="array" ref="D1407">INDEX('raw data'!A:A,B1407+10,1)</f>
        <v>excl. utilities</v>
      </c>
      <c r="E1407" s="7" t="str">
        <f t="array" ref="E1407">INDEX('raw data'!A:A,B1407-2,1)</f>
        <v>Achilleos II,</v>
      </c>
      <c r="F1407" s="6" t="str">
        <f t="array" ref="F1407">INDEX('raw data'!A:A,B1407-1,1)</f>
        <v>Glyfada</v>
      </c>
      <c r="G1407" s="6" t="str">
        <f t="array" ref="G1407">INDEX('raw data'!A:A,B1407+6,1)</f>
        <v>125 m²</v>
      </c>
      <c r="H1407" s="25">
        <f ca="1">IFERROR(__xludf.DUMMYFUNCTION("split(G1415,"" "")"),125)</f>
        <v>125</v>
      </c>
      <c r="I1407" s="6" t="str">
        <f ca="1">IFERROR(__xludf.DUMMYFUNCTION("""COMPUTED_VALUE"""),"m²")</f>
        <v>m²</v>
      </c>
      <c r="J1407" s="6">
        <f t="array" ref="J1407">INDEX('raw data'!A:A,B1407+4,1)</f>
        <v>2</v>
      </c>
      <c r="K1407" s="25">
        <f t="array" ref="K1407">INDEX('raw data'!A:A,B1407+2,1)</f>
        <v>3</v>
      </c>
      <c r="L1407" s="6" t="str">
        <f t="array" ref="L1407">INDEX('raw data'!A:A,B1407-1,1)</f>
        <v>Glyfada</v>
      </c>
      <c r="M1407" s="9">
        <f t="shared" ca="1" si="0"/>
        <v>12.48</v>
      </c>
      <c r="N1407" s="6" t="str">
        <f t="shared" si="1"/>
        <v>Achilleos II, Glyfada, Athens</v>
      </c>
      <c r="O1407" s="6" t="str">
        <f t="array" ref="O1407">INDEX('raw data'!A:A,B1407+11,1)</f>
        <v>Available 24 Jun 2025</v>
      </c>
      <c r="P1407" s="17">
        <v>45832</v>
      </c>
      <c r="Q1407">
        <f>_xlfn.XLOOKUP(A1407, locations!A:A, locations!F:F, "NULL")</f>
        <v>37.844894699999998</v>
      </c>
      <c r="R1407">
        <f>_xlfn.XLOOKUP(A1407, locations!A:A, locations!G:G, "Not found")</f>
        <v>23.770342500000002</v>
      </c>
    </row>
    <row r="1408" spans="1:18" ht="13">
      <c r="A1408" s="11" t="s">
        <v>868</v>
      </c>
      <c r="B1408" s="11">
        <f>MATCH(A1408,'raw data'!A:A,0)</f>
        <v>25319</v>
      </c>
      <c r="C1408" s="21">
        <f t="array" ref="C1408">INDEX('raw data'!A:A,B1408+8,1)</f>
        <v>1000</v>
      </c>
      <c r="D1408" s="7" t="str">
        <f t="array" ref="D1408">INDEX('raw data'!A:A,B1408+10,1)</f>
        <v>excl. utilities</v>
      </c>
      <c r="E1408" s="7" t="str">
        <f t="array" ref="E1408">INDEX('raw data'!A:A,B1408-2,1)</f>
        <v>Antiochias II,</v>
      </c>
      <c r="F1408" s="6" t="str">
        <f t="array" ref="F1408">INDEX('raw data'!A:A,B1408-1,1)</f>
        <v>Voula</v>
      </c>
      <c r="G1408" s="6" t="str">
        <f t="array" ref="G1408">INDEX('raw data'!A:A,B1408+6,1)</f>
        <v>50 m²</v>
      </c>
      <c r="H1408" s="25">
        <f ca="1">IFERROR(__xludf.DUMMYFUNCTION("split(G1416,"" "")"),50)</f>
        <v>50</v>
      </c>
      <c r="I1408" s="6" t="str">
        <f ca="1">IFERROR(__xludf.DUMMYFUNCTION("""COMPUTED_VALUE"""),"m²")</f>
        <v>m²</v>
      </c>
      <c r="J1408" s="6">
        <f t="array" ref="J1408">INDEX('raw data'!A:A,B1408+4,1)</f>
        <v>1</v>
      </c>
      <c r="K1408" s="25">
        <f t="array" ref="K1408">INDEX('raw data'!A:A,B1408+2,1)</f>
        <v>1</v>
      </c>
      <c r="L1408" s="6" t="str">
        <f t="array" ref="L1408">INDEX('raw data'!A:A,B1408-1,1)</f>
        <v>Voula</v>
      </c>
      <c r="M1408" s="9">
        <f t="shared" ca="1" si="0"/>
        <v>20</v>
      </c>
      <c r="N1408" s="6" t="str">
        <f t="shared" si="1"/>
        <v>Antiochias II, Voula, Athens</v>
      </c>
      <c r="O1408" s="6" t="str">
        <f t="array" ref="O1408">INDEX('raw data'!A:A,B1408+11,1)</f>
        <v>Available 22 Mar 2025</v>
      </c>
      <c r="P1408" s="17">
        <v>45738</v>
      </c>
      <c r="Q1408">
        <f>_xlfn.XLOOKUP(A1408, locations!A:A, locations!F:F, "NULL")</f>
        <v>37.863062599999999</v>
      </c>
      <c r="R1408">
        <f>_xlfn.XLOOKUP(A1408, locations!A:A, locations!G:G, "Not found")</f>
        <v>23.757255300000001</v>
      </c>
    </row>
    <row r="1409" spans="1:18" ht="13">
      <c r="A1409" s="11" t="s">
        <v>871</v>
      </c>
      <c r="B1409" s="11">
        <f>MATCH(A1409,'raw data'!A:A,0)</f>
        <v>23093</v>
      </c>
      <c r="C1409" s="21">
        <f t="array" ref="C1409">INDEX('raw data'!A:A,B1409+8,1)</f>
        <v>1960</v>
      </c>
      <c r="D1409" s="7" t="str">
        <f t="array" ref="D1409">INDEX('raw data'!A:A,B1409+10,1)</f>
        <v>excl. utilities</v>
      </c>
      <c r="E1409" s="7" t="str">
        <f t="array" ref="E1409">INDEX('raw data'!A:A,B1409-2,1)</f>
        <v>Filikis Eterias VII,</v>
      </c>
      <c r="F1409" s="6" t="str">
        <f t="array" ref="F1409">INDEX('raw data'!A:A,B1409-1,1)</f>
        <v>Glyfada</v>
      </c>
      <c r="G1409" s="6" t="str">
        <f t="array" ref="G1409">INDEX('raw data'!A:A,B1409+6,1)</f>
        <v>85 m²</v>
      </c>
      <c r="H1409" s="25">
        <f ca="1">IFERROR(__xludf.DUMMYFUNCTION("split(G1417,"" "")"),85)</f>
        <v>85</v>
      </c>
      <c r="I1409" s="6" t="str">
        <f ca="1">IFERROR(__xludf.DUMMYFUNCTION("""COMPUTED_VALUE"""),"m²")</f>
        <v>m²</v>
      </c>
      <c r="J1409" s="6">
        <f t="array" ref="J1409">INDEX('raw data'!A:A,B1409+4,1)</f>
        <v>1</v>
      </c>
      <c r="K1409" s="25">
        <f t="array" ref="K1409">INDEX('raw data'!A:A,B1409+2,1)</f>
        <v>1</v>
      </c>
      <c r="L1409" s="6" t="str">
        <f t="array" ref="L1409">INDEX('raw data'!A:A,B1409-1,1)</f>
        <v>Glyfada</v>
      </c>
      <c r="M1409" s="9">
        <f t="shared" ca="1" si="0"/>
        <v>23.058823529411764</v>
      </c>
      <c r="N1409" s="6" t="str">
        <f t="shared" si="1"/>
        <v>Filikis Eterias VII, Glyfada, Athens</v>
      </c>
      <c r="O1409" s="6" t="str">
        <f t="array" ref="O1409">INDEX('raw data'!A:A,B1409+11,1)</f>
        <v>Available 18 Oct 2024</v>
      </c>
      <c r="P1409" s="17">
        <v>45583</v>
      </c>
      <c r="Q1409">
        <f>_xlfn.XLOOKUP(A1409, locations!A:A, locations!F:F, "NULL")</f>
        <v>37.863062599999999</v>
      </c>
      <c r="R1409">
        <f>_xlfn.XLOOKUP(A1409, locations!A:A, locations!G:G, "Not found")</f>
        <v>23.757255300000001</v>
      </c>
    </row>
    <row r="1410" spans="1:18" ht="13">
      <c r="A1410" s="11" t="s">
        <v>3027</v>
      </c>
      <c r="B1410" s="11">
        <f>MATCH(A1410,'raw data'!A:A,0)</f>
        <v>25015</v>
      </c>
      <c r="C1410" s="21">
        <f t="array" ref="C1410">INDEX('raw data'!A:A,B1410+8,1)</f>
        <v>2210</v>
      </c>
      <c r="D1410" s="7" t="str">
        <f t="array" ref="D1410">INDEX('raw data'!A:A,B1410+10,1)</f>
        <v>excl. utilities</v>
      </c>
      <c r="E1410" s="7" t="str">
        <f t="array" ref="E1410">INDEX('raw data'!A:A,B1410-2,1)</f>
        <v>Filikis Eterias VIII,</v>
      </c>
      <c r="F1410" s="6" t="str">
        <f t="array" ref="F1410">INDEX('raw data'!A:A,B1410-1,1)</f>
        <v>Glyfada</v>
      </c>
      <c r="G1410" s="6" t="str">
        <f t="array" ref="G1410">INDEX('raw data'!A:A,B1410+6,1)</f>
        <v>80 m²</v>
      </c>
      <c r="H1410" s="25">
        <f ca="1">IFERROR(__xludf.DUMMYFUNCTION("split(G1418,"" "")"),80)</f>
        <v>80</v>
      </c>
      <c r="I1410" s="6" t="str">
        <f ca="1">IFERROR(__xludf.DUMMYFUNCTION("""COMPUTED_VALUE"""),"m²")</f>
        <v>m²</v>
      </c>
      <c r="J1410" s="6">
        <f t="array" ref="J1410">INDEX('raw data'!A:A,B1410+4,1)</f>
        <v>2</v>
      </c>
      <c r="K1410" s="25">
        <f t="array" ref="K1410">INDEX('raw data'!A:A,B1410+2,1)</f>
        <v>2</v>
      </c>
      <c r="L1410" s="6" t="str">
        <f t="array" ref="L1410">INDEX('raw data'!A:A,B1410-1,1)</f>
        <v>Glyfada</v>
      </c>
      <c r="M1410" s="9">
        <f t="shared" ca="1" si="0"/>
        <v>27.625</v>
      </c>
      <c r="N1410" s="6" t="str">
        <f t="shared" si="1"/>
        <v>Filikis Eterias VIII, Glyfada, Athens</v>
      </c>
      <c r="O1410" s="6" t="str">
        <f t="array" ref="O1410">INDEX('raw data'!A:A,B1410+11,1)</f>
        <v>Available 02 Mar 2025</v>
      </c>
      <c r="P1410" s="17">
        <v>45718</v>
      </c>
      <c r="Q1410">
        <f>_xlfn.XLOOKUP(A1410, locations!A:A, locations!F:F, "NULL")</f>
        <v>37.863062599999999</v>
      </c>
      <c r="R1410">
        <f>_xlfn.XLOOKUP(A1410, locations!A:A, locations!G:G, "Not found")</f>
        <v>23.757255300000001</v>
      </c>
    </row>
    <row r="1411" spans="1:18" ht="13">
      <c r="A1411" s="11" t="s">
        <v>3030</v>
      </c>
      <c r="B1411" s="11">
        <f>MATCH(A1411,'raw data'!A:A,0)</f>
        <v>24503</v>
      </c>
      <c r="C1411" s="21">
        <f t="array" ref="C1411">INDEX('raw data'!A:A,B1411+8,1)</f>
        <v>2420</v>
      </c>
      <c r="D1411" s="7" t="str">
        <f t="array" ref="D1411">INDEX('raw data'!A:A,B1411+10,1)</f>
        <v>excl. utilities</v>
      </c>
      <c r="E1411" s="7" t="str">
        <f t="array" ref="E1411">INDEX('raw data'!A:A,B1411-2,1)</f>
        <v>Filikis Eterias IX,</v>
      </c>
      <c r="F1411" s="6" t="str">
        <f t="array" ref="F1411">INDEX('raw data'!A:A,B1411-1,1)</f>
        <v>Glyfada</v>
      </c>
      <c r="G1411" s="6" t="str">
        <f t="array" ref="G1411">INDEX('raw data'!A:A,B1411+6,1)</f>
        <v>80 m²</v>
      </c>
      <c r="H1411" s="25">
        <f ca="1">IFERROR(__xludf.DUMMYFUNCTION("split(G1419,"" "")"),80)</f>
        <v>80</v>
      </c>
      <c r="I1411" s="6" t="str">
        <f ca="1">IFERROR(__xludf.DUMMYFUNCTION("""COMPUTED_VALUE"""),"m²")</f>
        <v>m²</v>
      </c>
      <c r="J1411" s="6">
        <f t="array" ref="J1411">INDEX('raw data'!A:A,B1411+4,1)</f>
        <v>1</v>
      </c>
      <c r="K1411" s="25">
        <f t="array" ref="K1411">INDEX('raw data'!A:A,B1411+2,1)</f>
        <v>2</v>
      </c>
      <c r="L1411" s="6" t="str">
        <f t="array" ref="L1411">INDEX('raw data'!A:A,B1411-1,1)</f>
        <v>Glyfada</v>
      </c>
      <c r="M1411" s="9">
        <f t="shared" ca="1" si="0"/>
        <v>30.25</v>
      </c>
      <c r="N1411" s="6" t="str">
        <f t="shared" si="1"/>
        <v>Filikis Eterias IX, Glyfada, Athens</v>
      </c>
      <c r="O1411" s="6" t="str">
        <f t="array" ref="O1411">INDEX('raw data'!A:A,B1411+11,1)</f>
        <v>Available 02 Feb 2025</v>
      </c>
      <c r="P1411" s="17">
        <v>45690</v>
      </c>
      <c r="Q1411">
        <f>_xlfn.XLOOKUP(A1411, locations!A:A, locations!F:F, "NULL")</f>
        <v>37.863062599999999</v>
      </c>
      <c r="R1411">
        <f>_xlfn.XLOOKUP(A1411, locations!A:A, locations!G:G, "Not found")</f>
        <v>23.757255300000001</v>
      </c>
    </row>
    <row r="1412" spans="1:18" ht="13">
      <c r="A1412" s="11" t="s">
        <v>3033</v>
      </c>
      <c r="B1412" s="11">
        <f>MATCH(A1412,'raw data'!A:A,0)</f>
        <v>26119</v>
      </c>
      <c r="C1412" s="21">
        <f t="array" ref="C1412">INDEX('raw data'!A:A,B1412+8,1)</f>
        <v>2460</v>
      </c>
      <c r="D1412" s="7" t="str">
        <f t="array" ref="D1412">INDEX('raw data'!A:A,B1412+10,1)</f>
        <v>excl. utilities</v>
      </c>
      <c r="E1412" s="7" t="str">
        <f t="array" ref="E1412">INDEX('raw data'!A:A,B1412-2,1)</f>
        <v>Filikis Eterias X,</v>
      </c>
      <c r="F1412" s="6" t="str">
        <f t="array" ref="F1412">INDEX('raw data'!A:A,B1412-1,1)</f>
        <v>Glyfada</v>
      </c>
      <c r="G1412" s="6" t="str">
        <f t="array" ref="G1412">INDEX('raw data'!A:A,B1412+6,1)</f>
        <v>95 m²</v>
      </c>
      <c r="H1412" s="25">
        <f ca="1">IFERROR(__xludf.DUMMYFUNCTION("split(G1420,"" "")"),95)</f>
        <v>95</v>
      </c>
      <c r="I1412" s="6" t="str">
        <f ca="1">IFERROR(__xludf.DUMMYFUNCTION("""COMPUTED_VALUE"""),"m²")</f>
        <v>m²</v>
      </c>
      <c r="J1412" s="6" t="str">
        <f t="array" ref="J1412">INDEX('raw data'!A:A,B1412+4,1)</f>
        <v>1, 1 WC</v>
      </c>
      <c r="K1412" s="25">
        <f t="array" ref="K1412">INDEX('raw data'!A:A,B1412+2,1)</f>
        <v>2</v>
      </c>
      <c r="L1412" s="6" t="str">
        <f t="array" ref="L1412">INDEX('raw data'!A:A,B1412-1,1)</f>
        <v>Glyfada</v>
      </c>
      <c r="M1412" s="9">
        <f t="shared" ca="1" si="0"/>
        <v>25.894736842105264</v>
      </c>
      <c r="N1412" s="6" t="str">
        <f t="shared" si="1"/>
        <v>Filikis Eterias X, Glyfada, Athens</v>
      </c>
      <c r="O1412" s="6" t="str">
        <f t="array" ref="O1412">INDEX('raw data'!A:A,B1412+11,1)</f>
        <v>Available 17 Jun 2025</v>
      </c>
      <c r="P1412" s="17">
        <v>45825</v>
      </c>
      <c r="Q1412">
        <f>_xlfn.XLOOKUP(A1412, locations!A:A, locations!F:F, "NULL")</f>
        <v>37.863062599999999</v>
      </c>
      <c r="R1412">
        <f>_xlfn.XLOOKUP(A1412, locations!A:A, locations!G:G, "Not found")</f>
        <v>23.757255300000001</v>
      </c>
    </row>
    <row r="1413" spans="1:18" ht="13">
      <c r="A1413" s="11" t="s">
        <v>874</v>
      </c>
      <c r="B1413" s="11">
        <f>MATCH(A1413,'raw data'!A:A,0)</f>
        <v>25783</v>
      </c>
      <c r="C1413" s="21">
        <f t="array" ref="C1413">INDEX('raw data'!A:A,B1413+8,1)</f>
        <v>1420</v>
      </c>
      <c r="D1413" s="7" t="str">
        <f t="array" ref="D1413">INDEX('raw data'!A:A,B1413+10,1)</f>
        <v>excl. utilities</v>
      </c>
      <c r="E1413" s="7" t="str">
        <f t="array" ref="E1413">INDEX('raw data'!A:A,B1413-2,1)</f>
        <v>Filikis Eterias XI,</v>
      </c>
      <c r="F1413" s="6" t="str">
        <f t="array" ref="F1413">INDEX('raw data'!A:A,B1413-1,1)</f>
        <v>Glyfada</v>
      </c>
      <c r="G1413" s="6" t="str">
        <f t="array" ref="G1413">INDEX('raw data'!A:A,B1413+6,1)</f>
        <v>55 m²</v>
      </c>
      <c r="H1413" s="25">
        <f ca="1">IFERROR(__xludf.DUMMYFUNCTION("split(G1421,"" "")"),55)</f>
        <v>55</v>
      </c>
      <c r="I1413" s="6" t="str">
        <f ca="1">IFERROR(__xludf.DUMMYFUNCTION("""COMPUTED_VALUE"""),"m²")</f>
        <v>m²</v>
      </c>
      <c r="J1413" s="6">
        <f t="array" ref="J1413">INDEX('raw data'!A:A,B1413+4,1)</f>
        <v>1</v>
      </c>
      <c r="K1413" s="25">
        <f t="array" ref="K1413">INDEX('raw data'!A:A,B1413+2,1)</f>
        <v>1</v>
      </c>
      <c r="L1413" s="6" t="str">
        <f t="array" ref="L1413">INDEX('raw data'!A:A,B1413-1,1)</f>
        <v>Glyfada</v>
      </c>
      <c r="M1413" s="9">
        <f t="shared" ca="1" si="0"/>
        <v>25.818181818181817</v>
      </c>
      <c r="N1413" s="6" t="str">
        <f t="shared" si="1"/>
        <v>Filikis Eterias XI, Glyfada, Athens</v>
      </c>
      <c r="O1413" s="6" t="str">
        <f t="array" ref="O1413">INDEX('raw data'!A:A,B1413+11,1)</f>
        <v>Available 15 May 2025</v>
      </c>
      <c r="P1413" s="17">
        <v>45792</v>
      </c>
      <c r="Q1413">
        <f>_xlfn.XLOOKUP(A1413, locations!A:A, locations!F:F, "NULL")</f>
        <v>37.863062599999999</v>
      </c>
      <c r="R1413">
        <f>_xlfn.XLOOKUP(A1413, locations!A:A, locations!G:G, "Not found")</f>
        <v>23.757255300000001</v>
      </c>
    </row>
    <row r="1414" spans="1:18" ht="13">
      <c r="A1414" s="11" t="s">
        <v>4725</v>
      </c>
      <c r="B1414" s="11">
        <f>MATCH(A1414,'raw data'!A:A,0)</f>
        <v>24951</v>
      </c>
      <c r="C1414" s="21">
        <f t="array" ref="C1414">INDEX('raw data'!A:A,B1414+8,1)</f>
        <v>1250</v>
      </c>
      <c r="D1414" s="7" t="str">
        <f t="array" ref="D1414">INDEX('raw data'!A:A,B1414+10,1)</f>
        <v>excl. utilities</v>
      </c>
      <c r="E1414" s="7" t="str">
        <f t="array" ref="E1414">INDEX('raw data'!A:A,B1414-2,1)</f>
        <v>Filikis Eterias XII,</v>
      </c>
      <c r="F1414" s="6" t="str">
        <f t="array" ref="F1414">INDEX('raw data'!A:A,B1414-1,1)</f>
        <v>Glyfada</v>
      </c>
      <c r="G1414" s="6" t="str">
        <f t="array" ref="G1414">INDEX('raw data'!A:A,B1414+6,1)</f>
        <v>50 m²</v>
      </c>
      <c r="H1414" s="25">
        <f ca="1">IFERROR(__xludf.DUMMYFUNCTION("split(G1422,"" "")"),50)</f>
        <v>50</v>
      </c>
      <c r="I1414" s="6" t="str">
        <f ca="1">IFERROR(__xludf.DUMMYFUNCTION("""COMPUTED_VALUE"""),"m²")</f>
        <v>m²</v>
      </c>
      <c r="J1414" s="6">
        <f t="array" ref="J1414">INDEX('raw data'!A:A,B1414+4,1)</f>
        <v>1</v>
      </c>
      <c r="K1414" s="25" t="str">
        <f t="array" ref="K1414">INDEX('raw data'!A:A,B1414+2,1)</f>
        <v>Studio</v>
      </c>
      <c r="L1414" s="6" t="str">
        <f t="array" ref="L1414">INDEX('raw data'!A:A,B1414-1,1)</f>
        <v>Glyfada</v>
      </c>
      <c r="M1414" s="9">
        <f t="shared" ca="1" si="0"/>
        <v>25</v>
      </c>
      <c r="N1414" s="6" t="str">
        <f t="shared" si="1"/>
        <v>Filikis Eterias XII, Glyfada, Athens</v>
      </c>
      <c r="O1414" s="6" t="str">
        <f t="array" ref="O1414">INDEX('raw data'!A:A,B1414+11,1)</f>
        <v>Available 02 Mar 2025</v>
      </c>
      <c r="P1414" s="17">
        <v>45718</v>
      </c>
      <c r="Q1414">
        <f>_xlfn.XLOOKUP(A1414, locations!A:A, locations!F:F, "NULL")</f>
        <v>37.984633500000001</v>
      </c>
      <c r="R1414">
        <f>_xlfn.XLOOKUP(A1414, locations!A:A, locations!G:G, "Not found")</f>
        <v>23.7179389</v>
      </c>
    </row>
    <row r="1415" spans="1:18" ht="13">
      <c r="A1415" s="11" t="s">
        <v>3036</v>
      </c>
      <c r="B1415" s="11">
        <f>MATCH(A1415,'raw data'!A:A,0)</f>
        <v>25703</v>
      </c>
      <c r="C1415" s="21">
        <f t="array" ref="C1415">INDEX('raw data'!A:A,B1415+8,1)</f>
        <v>1070</v>
      </c>
      <c r="D1415" s="7" t="str">
        <f t="array" ref="D1415">INDEX('raw data'!A:A,B1415+10,1)</f>
        <v>excl. utilities</v>
      </c>
      <c r="E1415" s="7" t="str">
        <f t="array" ref="E1415">INDEX('raw data'!A:A,B1415-2,1)</f>
        <v>Achilleos I,</v>
      </c>
      <c r="F1415" s="6" t="str">
        <f t="array" ref="F1415">INDEX('raw data'!A:A,B1415-1,1)</f>
        <v>Glyfada</v>
      </c>
      <c r="G1415" s="6" t="str">
        <f t="array" ref="G1415">INDEX('raw data'!A:A,B1415+6,1)</f>
        <v>65 m²</v>
      </c>
      <c r="H1415" s="25">
        <f ca="1">IFERROR(__xludf.DUMMYFUNCTION("split(G1423,"" "")"),65)</f>
        <v>65</v>
      </c>
      <c r="I1415" s="6" t="str">
        <f ca="1">IFERROR(__xludf.DUMMYFUNCTION("""COMPUTED_VALUE"""),"m²")</f>
        <v>m²</v>
      </c>
      <c r="J1415" s="6">
        <f t="array" ref="J1415">INDEX('raw data'!A:A,B1415+4,1)</f>
        <v>1</v>
      </c>
      <c r="K1415" s="25">
        <f t="array" ref="K1415">INDEX('raw data'!A:A,B1415+2,1)</f>
        <v>2</v>
      </c>
      <c r="L1415" s="6" t="str">
        <f t="array" ref="L1415">INDEX('raw data'!A:A,B1415-1,1)</f>
        <v>Glyfada</v>
      </c>
      <c r="M1415" s="9">
        <f t="shared" ca="1" si="0"/>
        <v>16.46153846153846</v>
      </c>
      <c r="N1415" s="6" t="str">
        <f t="shared" si="1"/>
        <v>Achilleos I, Glyfada, Athens</v>
      </c>
      <c r="O1415" s="6" t="str">
        <f t="array" ref="O1415">INDEX('raw data'!A:A,B1415+11,1)</f>
        <v>Available 04 May 2025</v>
      </c>
      <c r="P1415" s="17">
        <v>45781</v>
      </c>
      <c r="Q1415">
        <f>_xlfn.XLOOKUP(A1415, locations!A:A, locations!F:F, "NULL")</f>
        <v>37.858010700000001</v>
      </c>
      <c r="R1415">
        <f>_xlfn.XLOOKUP(A1415, locations!A:A, locations!G:G, "Not found")</f>
        <v>23.757834500000001</v>
      </c>
    </row>
    <row r="1416" spans="1:18" ht="13">
      <c r="A1416" s="11" t="s">
        <v>3039</v>
      </c>
      <c r="B1416" s="11">
        <f>MATCH(A1416,'raw data'!A:A,0)</f>
        <v>24279</v>
      </c>
      <c r="C1416" s="21">
        <f t="array" ref="C1416">INDEX('raw data'!A:A,B1416+8,1)</f>
        <v>1540</v>
      </c>
      <c r="D1416" s="7" t="str">
        <f t="array" ref="D1416">INDEX('raw data'!A:A,B1416+10,1)</f>
        <v>excl. utilities</v>
      </c>
      <c r="E1416" s="7" t="str">
        <f t="array" ref="E1416">INDEX('raw data'!A:A,B1416-2,1)</f>
        <v>Pandoras V,</v>
      </c>
      <c r="F1416" s="6" t="str">
        <f t="array" ref="F1416">INDEX('raw data'!A:A,B1416-1,1)</f>
        <v>Glyfada</v>
      </c>
      <c r="G1416" s="6" t="str">
        <f t="array" ref="G1416">INDEX('raw data'!A:A,B1416+6,1)</f>
        <v>90 m²</v>
      </c>
      <c r="H1416" s="25">
        <f ca="1">IFERROR(__xludf.DUMMYFUNCTION("split(G1424,"" "")"),90)</f>
        <v>90</v>
      </c>
      <c r="I1416" s="6" t="str">
        <f ca="1">IFERROR(__xludf.DUMMYFUNCTION("""COMPUTED_VALUE"""),"m²")</f>
        <v>m²</v>
      </c>
      <c r="J1416" s="6">
        <f t="array" ref="J1416">INDEX('raw data'!A:A,B1416+4,1)</f>
        <v>1</v>
      </c>
      <c r="K1416" s="25">
        <f t="array" ref="K1416">INDEX('raw data'!A:A,B1416+2,1)</f>
        <v>2</v>
      </c>
      <c r="L1416" s="6" t="str">
        <f t="array" ref="L1416">INDEX('raw data'!A:A,B1416-1,1)</f>
        <v>Glyfada</v>
      </c>
      <c r="M1416" s="9">
        <f t="shared" ca="1" si="0"/>
        <v>17.111111111111111</v>
      </c>
      <c r="N1416" s="6" t="str">
        <f t="shared" si="1"/>
        <v>Pandoras V, Glyfada, Athens</v>
      </c>
      <c r="O1416" s="6" t="str">
        <f t="array" ref="O1416">INDEX('raw data'!A:A,B1416+11,1)</f>
        <v>Available 23 Jan 2025</v>
      </c>
      <c r="P1416" s="17">
        <v>45680</v>
      </c>
      <c r="Q1416">
        <f>_xlfn.XLOOKUP(A1416, locations!A:A, locations!F:F, "NULL")</f>
        <v>37.845396000000001</v>
      </c>
      <c r="R1416">
        <f>_xlfn.XLOOKUP(A1416, locations!A:A, locations!G:G, "Not found")</f>
        <v>23.769275</v>
      </c>
    </row>
    <row r="1417" spans="1:18" ht="13">
      <c r="A1417" s="11" t="s">
        <v>4397</v>
      </c>
      <c r="B1417" s="11">
        <f>MATCH(A1417,'raw data'!A:A,0)</f>
        <v>26615</v>
      </c>
      <c r="C1417" s="21">
        <f t="array" ref="C1417">INDEX('raw data'!A:A,B1417+8,1)</f>
        <v>1920</v>
      </c>
      <c r="D1417" s="7" t="str">
        <f t="array" ref="D1417">INDEX('raw data'!A:A,B1417+10,1)</f>
        <v>excl. utilities</v>
      </c>
      <c r="E1417" s="7" t="str">
        <f t="array" ref="E1417">INDEX('raw data'!A:A,B1417-2,1)</f>
        <v>Porou II,</v>
      </c>
      <c r="F1417" s="6" t="str">
        <f t="array" ref="F1417">INDEX('raw data'!A:A,B1417-1,1)</f>
        <v>Voula</v>
      </c>
      <c r="G1417" s="6" t="str">
        <f t="array" ref="G1417">INDEX('raw data'!A:A,B1417+6,1)</f>
        <v>130 m²</v>
      </c>
      <c r="H1417" s="25">
        <f ca="1">IFERROR(__xludf.DUMMYFUNCTION("split(G1425,"" "")"),130)</f>
        <v>130</v>
      </c>
      <c r="I1417" s="6" t="str">
        <f ca="1">IFERROR(__xludf.DUMMYFUNCTION("""COMPUTED_VALUE"""),"m²")</f>
        <v>m²</v>
      </c>
      <c r="J1417" s="6" t="str">
        <f t="array" ref="J1417">INDEX('raw data'!A:A,B1417+4,1)</f>
        <v>1, 1 WC</v>
      </c>
      <c r="K1417" s="25">
        <f t="array" ref="K1417">INDEX('raw data'!A:A,B1417+2,1)</f>
        <v>3</v>
      </c>
      <c r="L1417" s="6" t="str">
        <f t="array" ref="L1417">INDEX('raw data'!A:A,B1417-1,1)</f>
        <v>Voula</v>
      </c>
      <c r="M1417" s="9">
        <f t="shared" ca="1" si="0"/>
        <v>14.76923076923077</v>
      </c>
      <c r="N1417" s="6" t="str">
        <f t="shared" si="1"/>
        <v>Porou II, Voula, Athens</v>
      </c>
      <c r="O1417" s="6" t="str">
        <f t="array" ref="O1417">INDEX('raw data'!A:A,B1417+11,1)</f>
        <v>Available 07 Sep 2025</v>
      </c>
      <c r="P1417" s="17">
        <v>45907</v>
      </c>
      <c r="Q1417">
        <f>_xlfn.XLOOKUP(A1417, locations!A:A, locations!F:F, "NULL")</f>
        <v>37.985712300000003</v>
      </c>
      <c r="R1417">
        <f>_xlfn.XLOOKUP(A1417, locations!A:A, locations!G:G, "Not found")</f>
        <v>23.7335551</v>
      </c>
    </row>
    <row r="1418" spans="1:18" ht="13">
      <c r="A1418" s="11" t="s">
        <v>3042</v>
      </c>
      <c r="B1418" s="11">
        <f>MATCH(A1418,'raw data'!A:A,0)</f>
        <v>23511</v>
      </c>
      <c r="C1418" s="21">
        <f t="array" ref="C1418">INDEX('raw data'!A:A,B1418+8,1)</f>
        <v>1450</v>
      </c>
      <c r="D1418" s="7" t="str">
        <f t="array" ref="D1418">INDEX('raw data'!A:A,B1418+10,1)</f>
        <v>excl. utilities</v>
      </c>
      <c r="E1418" s="7" t="str">
        <f t="array" ref="E1418">INDEX('raw data'!A:A,B1418-2,1)</f>
        <v>Themistokleous V,</v>
      </c>
      <c r="F1418" s="6" t="str">
        <f t="array" ref="F1418">INDEX('raw data'!A:A,B1418-1,1)</f>
        <v>Glyfada</v>
      </c>
      <c r="G1418" s="6" t="str">
        <f t="array" ref="G1418">INDEX('raw data'!A:A,B1418+6,1)</f>
        <v>75 m²</v>
      </c>
      <c r="H1418" s="25">
        <f ca="1">IFERROR(__xludf.DUMMYFUNCTION("split(G1426,"" "")"),75)</f>
        <v>75</v>
      </c>
      <c r="I1418" s="6" t="str">
        <f ca="1">IFERROR(__xludf.DUMMYFUNCTION("""COMPUTED_VALUE"""),"m²")</f>
        <v>m²</v>
      </c>
      <c r="J1418" s="6">
        <f t="array" ref="J1418">INDEX('raw data'!A:A,B1418+4,1)</f>
        <v>1</v>
      </c>
      <c r="K1418" s="25">
        <f t="array" ref="K1418">INDEX('raw data'!A:A,B1418+2,1)</f>
        <v>2</v>
      </c>
      <c r="L1418" s="6" t="str">
        <f t="array" ref="L1418">INDEX('raw data'!A:A,B1418-1,1)</f>
        <v>Glyfada</v>
      </c>
      <c r="M1418" s="9">
        <f t="shared" ca="1" si="0"/>
        <v>19.333333333333332</v>
      </c>
      <c r="N1418" s="6" t="str">
        <f t="shared" si="1"/>
        <v>Themistokleous V, Glyfada, Athens</v>
      </c>
      <c r="O1418" s="6" t="str">
        <f t="array" ref="O1418">INDEX('raw data'!A:A,B1418+11,1)</f>
        <v>Available 01 Dec 2024</v>
      </c>
      <c r="P1418" s="17">
        <v>45627</v>
      </c>
      <c r="Q1418">
        <f>_xlfn.XLOOKUP(A1418, locations!A:A, locations!F:F, "NULL")</f>
        <v>37.881476300000003</v>
      </c>
      <c r="R1418">
        <f>_xlfn.XLOOKUP(A1418, locations!A:A, locations!G:G, "Not found")</f>
        <v>23.746070799999998</v>
      </c>
    </row>
    <row r="1419" spans="1:18" ht="13">
      <c r="A1419" s="11" t="s">
        <v>4400</v>
      </c>
      <c r="B1419" s="11">
        <f>MATCH(A1419,'raw data'!A:A,0)</f>
        <v>26471</v>
      </c>
      <c r="C1419" s="21">
        <f t="array" ref="C1419">INDEX('raw data'!A:A,B1419+8,1)</f>
        <v>2090</v>
      </c>
      <c r="D1419" s="7" t="str">
        <f t="array" ref="D1419">INDEX('raw data'!A:A,B1419+10,1)</f>
        <v>excl. utilities</v>
      </c>
      <c r="E1419" s="7" t="str">
        <f t="array" ref="E1419">INDEX('raw data'!A:A,B1419-2,1)</f>
        <v>Dimokratias III,</v>
      </c>
      <c r="F1419" s="6" t="str">
        <f t="array" ref="F1419">INDEX('raw data'!A:A,B1419-1,1)</f>
        <v>Glyfada</v>
      </c>
      <c r="G1419" s="6" t="str">
        <f t="array" ref="G1419">INDEX('raw data'!A:A,B1419+6,1)</f>
        <v>230 m²</v>
      </c>
      <c r="H1419" s="25">
        <f ca="1">IFERROR(__xludf.DUMMYFUNCTION("split(G1427,"" "")"),230)</f>
        <v>230</v>
      </c>
      <c r="I1419" s="6" t="str">
        <f ca="1">IFERROR(__xludf.DUMMYFUNCTION("""COMPUTED_VALUE"""),"m²")</f>
        <v>m²</v>
      </c>
      <c r="J1419" s="6">
        <f t="array" ref="J1419">INDEX('raw data'!A:A,B1419+4,1)</f>
        <v>2</v>
      </c>
      <c r="K1419" s="25">
        <f t="array" ref="K1419">INDEX('raw data'!A:A,B1419+2,1)</f>
        <v>3</v>
      </c>
      <c r="L1419" s="6" t="str">
        <f t="array" ref="L1419">INDEX('raw data'!A:A,B1419-1,1)</f>
        <v>Glyfada</v>
      </c>
      <c r="M1419" s="9">
        <f t="shared" ca="1" si="0"/>
        <v>9.0869565217391308</v>
      </c>
      <c r="N1419" s="6" t="str">
        <f t="shared" si="1"/>
        <v>Dimokratias III, Glyfada, Athens</v>
      </c>
      <c r="O1419" s="6" t="str">
        <f t="array" ref="O1419">INDEX('raw data'!A:A,B1419+11,1)</f>
        <v>Available 02 Aug 2025</v>
      </c>
      <c r="P1419" s="17">
        <v>45871</v>
      </c>
      <c r="Q1419">
        <f>_xlfn.XLOOKUP(A1419, locations!A:A, locations!F:F, "NULL")</f>
        <v>37.874109199999999</v>
      </c>
      <c r="R1419">
        <f>_xlfn.XLOOKUP(A1419, locations!A:A, locations!G:G, "Not found")</f>
        <v>23.752738799999999</v>
      </c>
    </row>
    <row r="1420" spans="1:18" ht="13">
      <c r="A1420" s="11" t="s">
        <v>4403</v>
      </c>
      <c r="B1420" s="11">
        <f>MATCH(A1420,'raw data'!A:A,0)</f>
        <v>23591</v>
      </c>
      <c r="C1420" s="21">
        <f t="array" ref="C1420">INDEX('raw data'!A:A,B1420+8,1)</f>
        <v>1910</v>
      </c>
      <c r="D1420" s="7" t="str">
        <f t="array" ref="D1420">INDEX('raw data'!A:A,B1420+10,1)</f>
        <v>excl. utilities</v>
      </c>
      <c r="E1420" s="7" t="str">
        <f t="array" ref="E1420">INDEX('raw data'!A:A,B1420-2,1)</f>
        <v>Saki Karagiorga III,</v>
      </c>
      <c r="F1420" s="6" t="str">
        <f t="array" ref="F1420">INDEX('raw data'!A:A,B1420-1,1)</f>
        <v>Glyfada</v>
      </c>
      <c r="G1420" s="6" t="str">
        <f t="array" ref="G1420">INDEX('raw data'!A:A,B1420+6,1)</f>
        <v>110 m²</v>
      </c>
      <c r="H1420" s="25">
        <f ca="1">IFERROR(__xludf.DUMMYFUNCTION("split(G1428,"" "")"),110)</f>
        <v>110</v>
      </c>
      <c r="I1420" s="6" t="str">
        <f ca="1">IFERROR(__xludf.DUMMYFUNCTION("""COMPUTED_VALUE"""),"m²")</f>
        <v>m²</v>
      </c>
      <c r="J1420" s="6" t="str">
        <f t="array" ref="J1420">INDEX('raw data'!A:A,B1420+4,1)</f>
        <v>1, 1 WC</v>
      </c>
      <c r="K1420" s="25">
        <f t="array" ref="K1420">INDEX('raw data'!A:A,B1420+2,1)</f>
        <v>3</v>
      </c>
      <c r="L1420" s="6" t="str">
        <f t="array" ref="L1420">INDEX('raw data'!A:A,B1420-1,1)</f>
        <v>Glyfada</v>
      </c>
      <c r="M1420" s="9">
        <f t="shared" ca="1" si="0"/>
        <v>17.363636363636363</v>
      </c>
      <c r="N1420" s="6" t="str">
        <f t="shared" si="1"/>
        <v>Saki Karagiorga III, Glyfada, Athens</v>
      </c>
      <c r="O1420" s="6" t="str">
        <f t="array" ref="O1420">INDEX('raw data'!A:A,B1420+11,1)</f>
        <v>Available 03 Dec 2024</v>
      </c>
      <c r="P1420" s="17">
        <v>45629</v>
      </c>
      <c r="Q1420">
        <f>_xlfn.XLOOKUP(A1420, locations!A:A, locations!F:F, "NULL")</f>
        <v>37.844721700000001</v>
      </c>
      <c r="R1420">
        <f>_xlfn.XLOOKUP(A1420, locations!A:A, locations!G:G, "Not found")</f>
        <v>23.768387199999999</v>
      </c>
    </row>
    <row r="1421" spans="1:18" ht="13">
      <c r="A1421" s="11" t="s">
        <v>3045</v>
      </c>
      <c r="B1421" s="11">
        <f>MATCH(A1421,'raw data'!A:A,0)</f>
        <v>26599</v>
      </c>
      <c r="C1421" s="21">
        <f t="array" ref="C1421">INDEX('raw data'!A:A,B1421+8,1)</f>
        <v>1900</v>
      </c>
      <c r="D1421" s="7" t="str">
        <f t="array" ref="D1421">INDEX('raw data'!A:A,B1421+10,1)</f>
        <v>excl. utilities</v>
      </c>
      <c r="E1421" s="7" t="str">
        <f t="array" ref="E1421">INDEX('raw data'!A:A,B1421-2,1)</f>
        <v>Iridos II,</v>
      </c>
      <c r="F1421" s="6" t="str">
        <f t="array" ref="F1421">INDEX('raw data'!A:A,B1421-1,1)</f>
        <v>Voula</v>
      </c>
      <c r="G1421" s="6" t="str">
        <f t="array" ref="G1421">INDEX('raw data'!A:A,B1421+6,1)</f>
        <v>125 m²</v>
      </c>
      <c r="H1421" s="25">
        <f ca="1">IFERROR(__xludf.DUMMYFUNCTION("split(G1429,"" "")"),125)</f>
        <v>125</v>
      </c>
      <c r="I1421" s="6" t="str">
        <f ca="1">IFERROR(__xludf.DUMMYFUNCTION("""COMPUTED_VALUE"""),"m²")</f>
        <v>m²</v>
      </c>
      <c r="J1421" s="6" t="str">
        <f t="array" ref="J1421">INDEX('raw data'!A:A,B1421+4,1)</f>
        <v>2, 1 WC</v>
      </c>
      <c r="K1421" s="25">
        <f t="array" ref="K1421">INDEX('raw data'!A:A,B1421+2,1)</f>
        <v>2</v>
      </c>
      <c r="L1421" s="6" t="str">
        <f t="array" ref="L1421">INDEX('raw data'!A:A,B1421-1,1)</f>
        <v>Voula</v>
      </c>
      <c r="M1421" s="9">
        <f t="shared" ca="1" si="0"/>
        <v>15.2</v>
      </c>
      <c r="N1421" s="6" t="str">
        <f t="shared" si="1"/>
        <v>Iridos II, Voula, Athens</v>
      </c>
      <c r="O1421" s="6" t="str">
        <f t="array" ref="O1421">INDEX('raw data'!A:A,B1421+11,1)</f>
        <v>Available 02 Sep 2025</v>
      </c>
      <c r="P1421" s="17">
        <v>45902</v>
      </c>
      <c r="Q1421">
        <f>_xlfn.XLOOKUP(A1421, locations!A:A, locations!F:F, "NULL")</f>
        <v>37.861471399999999</v>
      </c>
      <c r="R1421">
        <f>_xlfn.XLOOKUP(A1421, locations!A:A, locations!G:G, "Not found")</f>
        <v>23.7576842</v>
      </c>
    </row>
    <row r="1422" spans="1:18" ht="13">
      <c r="A1422" s="11" t="s">
        <v>4406</v>
      </c>
      <c r="B1422" s="11">
        <f>MATCH(A1422,'raw data'!A:A,0)</f>
        <v>24599</v>
      </c>
      <c r="C1422" s="21">
        <f t="array" ref="C1422">INDEX('raw data'!A:A,B1422+8,1)</f>
        <v>2570</v>
      </c>
      <c r="D1422" s="7" t="str">
        <f t="array" ref="D1422">INDEX('raw data'!A:A,B1422+10,1)</f>
        <v>excl. utilities</v>
      </c>
      <c r="E1422" s="7" t="str">
        <f t="array" ref="E1422">INDEX('raw data'!A:A,B1422-2,1)</f>
        <v>Oinois,</v>
      </c>
      <c r="F1422" s="6" t="str">
        <f t="array" ref="F1422">INDEX('raw data'!A:A,B1422-1,1)</f>
        <v>Glyfada</v>
      </c>
      <c r="G1422" s="6" t="str">
        <f t="array" ref="G1422">INDEX('raw data'!A:A,B1422+6,1)</f>
        <v>130 m²</v>
      </c>
      <c r="H1422" s="25">
        <f ca="1">IFERROR(__xludf.DUMMYFUNCTION("split(G1430,"" "")"),130)</f>
        <v>130</v>
      </c>
      <c r="I1422" s="6" t="str">
        <f ca="1">IFERROR(__xludf.DUMMYFUNCTION("""COMPUTED_VALUE"""),"m²")</f>
        <v>m²</v>
      </c>
      <c r="J1422" s="6" t="str">
        <f t="array" ref="J1422">INDEX('raw data'!A:A,B1422+4,1)</f>
        <v>2, 1 WC</v>
      </c>
      <c r="K1422" s="25">
        <f t="array" ref="K1422">INDEX('raw data'!A:A,B1422+2,1)</f>
        <v>3</v>
      </c>
      <c r="L1422" s="6" t="str">
        <f t="array" ref="L1422">INDEX('raw data'!A:A,B1422-1,1)</f>
        <v>Glyfada</v>
      </c>
      <c r="M1422" s="9">
        <f t="shared" ca="1" si="0"/>
        <v>19.76923076923077</v>
      </c>
      <c r="N1422" s="6" t="str">
        <f t="shared" si="1"/>
        <v>Oinois, Glyfada, Athens</v>
      </c>
      <c r="O1422" s="6" t="str">
        <f t="array" ref="O1422">INDEX('raw data'!A:A,B1422+11,1)</f>
        <v>Available 05 Feb 2025</v>
      </c>
      <c r="P1422" s="17">
        <v>45693</v>
      </c>
      <c r="Q1422">
        <f>_xlfn.XLOOKUP(A1422, locations!A:A, locations!F:F, "NULL")</f>
        <v>37.993999000000002</v>
      </c>
      <c r="R1422">
        <f>_xlfn.XLOOKUP(A1422, locations!A:A, locations!G:G, "Not found")</f>
        <v>23.726196099999999</v>
      </c>
    </row>
    <row r="1423" spans="1:18" ht="13">
      <c r="A1423" s="11" t="s">
        <v>3048</v>
      </c>
      <c r="B1423" s="11">
        <f>MATCH(A1423,'raw data'!A:A,0)</f>
        <v>24055</v>
      </c>
      <c r="C1423" s="21">
        <f t="array" ref="C1423">INDEX('raw data'!A:A,B1423+8,1)</f>
        <v>1530</v>
      </c>
      <c r="D1423" s="7" t="str">
        <f t="array" ref="D1423">INDEX('raw data'!A:A,B1423+10,1)</f>
        <v>excl. utilities</v>
      </c>
      <c r="E1423" s="7" t="str">
        <f t="array" ref="E1423">INDEX('raw data'!A:A,B1423-2,1)</f>
        <v>Alkiviadou II,</v>
      </c>
      <c r="F1423" s="6" t="str">
        <f t="array" ref="F1423">INDEX('raw data'!A:A,B1423-1,1)</f>
        <v>Glyfada</v>
      </c>
      <c r="G1423" s="6" t="str">
        <f t="array" ref="G1423">INDEX('raw data'!A:A,B1423+6,1)</f>
        <v>85 m²</v>
      </c>
      <c r="H1423" s="25">
        <f ca="1">IFERROR(__xludf.DUMMYFUNCTION("split(G1431,"" "")"),85)</f>
        <v>85</v>
      </c>
      <c r="I1423" s="6" t="str">
        <f ca="1">IFERROR(__xludf.DUMMYFUNCTION("""COMPUTED_VALUE"""),"m²")</f>
        <v>m²</v>
      </c>
      <c r="J1423" s="6">
        <f t="array" ref="J1423">INDEX('raw data'!A:A,B1423+4,1)</f>
        <v>2</v>
      </c>
      <c r="K1423" s="25">
        <f t="array" ref="K1423">INDEX('raw data'!A:A,B1423+2,1)</f>
        <v>2</v>
      </c>
      <c r="L1423" s="6" t="str">
        <f t="array" ref="L1423">INDEX('raw data'!A:A,B1423-1,1)</f>
        <v>Glyfada</v>
      </c>
      <c r="M1423" s="9">
        <f t="shared" ca="1" si="0"/>
        <v>18</v>
      </c>
      <c r="N1423" s="6" t="str">
        <f t="shared" si="1"/>
        <v>Alkiviadou II, Glyfada, Athens</v>
      </c>
      <c r="O1423" s="6" t="str">
        <f t="array" ref="O1423">INDEX('raw data'!A:A,B1423+11,1)</f>
        <v>Available 07 Jan 2025</v>
      </c>
      <c r="P1423" s="17">
        <v>45664</v>
      </c>
      <c r="Q1423">
        <f>_xlfn.XLOOKUP(A1423, locations!A:A, locations!F:F, "NULL")</f>
        <v>37.963321100000002</v>
      </c>
      <c r="R1423">
        <f>_xlfn.XLOOKUP(A1423, locations!A:A, locations!G:G, "Not found")</f>
        <v>23.728598099999999</v>
      </c>
    </row>
    <row r="1424" spans="1:18" ht="13">
      <c r="A1424" s="11" t="s">
        <v>3051</v>
      </c>
      <c r="B1424" s="11">
        <f>MATCH(A1424,'raw data'!A:A,0)</f>
        <v>26727</v>
      </c>
      <c r="C1424" s="21">
        <f t="array" ref="C1424">INDEX('raw data'!A:A,B1424+8,1)</f>
        <v>1460</v>
      </c>
      <c r="D1424" s="7" t="str">
        <f t="array" ref="D1424">INDEX('raw data'!A:A,B1424+10,1)</f>
        <v>excl. utilities</v>
      </c>
      <c r="E1424" s="7" t="str">
        <f t="array" ref="E1424">INDEX('raw data'!A:A,B1424-2,1)</f>
        <v>Irakleous VI,</v>
      </c>
      <c r="F1424" s="6" t="str">
        <f t="array" ref="F1424">INDEX('raw data'!A:A,B1424-1,1)</f>
        <v>Glyfada</v>
      </c>
      <c r="G1424" s="6" t="str">
        <f t="array" ref="G1424">INDEX('raw data'!A:A,B1424+6,1)</f>
        <v>110 m²</v>
      </c>
      <c r="H1424" s="25">
        <f ca="1">IFERROR(__xludf.DUMMYFUNCTION("split(G1432,"" "")"),110)</f>
        <v>110</v>
      </c>
      <c r="I1424" s="6" t="str">
        <f ca="1">IFERROR(__xludf.DUMMYFUNCTION("""COMPUTED_VALUE"""),"m²")</f>
        <v>m²</v>
      </c>
      <c r="J1424" s="6">
        <f t="array" ref="J1424">INDEX('raw data'!A:A,B1424+4,1)</f>
        <v>2</v>
      </c>
      <c r="K1424" s="25">
        <f t="array" ref="K1424">INDEX('raw data'!A:A,B1424+2,1)</f>
        <v>2</v>
      </c>
      <c r="L1424" s="6" t="str">
        <f t="array" ref="L1424">INDEX('raw data'!A:A,B1424-1,1)</f>
        <v>Glyfada</v>
      </c>
      <c r="M1424" s="9">
        <f t="shared" ca="1" si="0"/>
        <v>13.272727272727273</v>
      </c>
      <c r="N1424" s="6" t="str">
        <f t="shared" si="1"/>
        <v>Irakleous VI, Glyfada, Athens</v>
      </c>
      <c r="O1424" s="6" t="str">
        <f t="array" ref="O1424">INDEX('raw data'!A:A,B1424+11,1)</f>
        <v>Available 02 Oct 2025</v>
      </c>
      <c r="P1424" s="17">
        <v>45932</v>
      </c>
      <c r="Q1424">
        <f>_xlfn.XLOOKUP(A1424, locations!A:A, locations!F:F, "NULL")</f>
        <v>37.985233200000003</v>
      </c>
      <c r="R1424">
        <f>_xlfn.XLOOKUP(A1424, locations!A:A, locations!G:G, "Not found")</f>
        <v>23.741596099999999</v>
      </c>
    </row>
    <row r="1425" spans="1:18" ht="13">
      <c r="A1425" s="11" t="s">
        <v>3054</v>
      </c>
      <c r="B1425" s="11">
        <f>MATCH(A1425,'raw data'!A:A,0)</f>
        <v>26647</v>
      </c>
      <c r="C1425" s="21">
        <f t="array" ref="C1425">INDEX('raw data'!A:A,B1425+8,1)</f>
        <v>1100</v>
      </c>
      <c r="D1425" s="7" t="str">
        <f t="array" ref="D1425">INDEX('raw data'!A:A,B1425+10,1)</f>
        <v>excl. utilities</v>
      </c>
      <c r="E1425" s="7" t="str">
        <f t="array" ref="E1425">INDEX('raw data'!A:A,B1425-2,1)</f>
        <v>Asklipiou,</v>
      </c>
      <c r="F1425" s="6" t="str">
        <f t="array" ref="F1425">INDEX('raw data'!A:A,B1425-1,1)</f>
        <v>Glyfada</v>
      </c>
      <c r="G1425" s="6" t="str">
        <f t="array" ref="G1425">INDEX('raw data'!A:A,B1425+6,1)</f>
        <v>105 m²</v>
      </c>
      <c r="H1425" s="25">
        <f ca="1">IFERROR(__xludf.DUMMYFUNCTION("split(G1433,"" "")"),105)</f>
        <v>105</v>
      </c>
      <c r="I1425" s="6" t="str">
        <f ca="1">IFERROR(__xludf.DUMMYFUNCTION("""COMPUTED_VALUE"""),"m²")</f>
        <v>m²</v>
      </c>
      <c r="J1425" s="6">
        <f t="array" ref="J1425">INDEX('raw data'!A:A,B1425+4,1)</f>
        <v>1</v>
      </c>
      <c r="K1425" s="25">
        <f t="array" ref="K1425">INDEX('raw data'!A:A,B1425+2,1)</f>
        <v>2</v>
      </c>
      <c r="L1425" s="6" t="str">
        <f t="array" ref="L1425">INDEX('raw data'!A:A,B1425-1,1)</f>
        <v>Glyfada</v>
      </c>
      <c r="M1425" s="9">
        <f t="shared" ca="1" si="0"/>
        <v>10.476190476190476</v>
      </c>
      <c r="N1425" s="6" t="str">
        <f t="shared" si="1"/>
        <v>Asklipiou, Glyfada, Athens</v>
      </c>
      <c r="O1425" s="6" t="str">
        <f t="array" ref="O1425">INDEX('raw data'!A:A,B1425+11,1)</f>
        <v>Available 16 Sep 2025</v>
      </c>
      <c r="P1425" s="17">
        <v>45916</v>
      </c>
      <c r="Q1425">
        <f>_xlfn.XLOOKUP(A1425, locations!A:A, locations!F:F, "NULL")</f>
        <v>37.9800021</v>
      </c>
      <c r="R1425">
        <f>_xlfn.XLOOKUP(A1425, locations!A:A, locations!G:G, "Not found")</f>
        <v>23.729938600000001</v>
      </c>
    </row>
    <row r="1426" spans="1:18" ht="13">
      <c r="A1426" s="11" t="s">
        <v>877</v>
      </c>
      <c r="B1426" s="11">
        <f>MATCH(A1426,'raw data'!A:A,0)</f>
        <v>25847</v>
      </c>
      <c r="C1426" s="21">
        <f t="array" ref="C1426">INDEX('raw data'!A:A,B1426+8,1)</f>
        <v>1110</v>
      </c>
      <c r="D1426" s="7" t="str">
        <f t="array" ref="D1426">INDEX('raw data'!A:A,B1426+10,1)</f>
        <v>excl. utilities</v>
      </c>
      <c r="E1426" s="7" t="str">
        <f t="array" ref="E1426">INDEX('raw data'!A:A,B1426-2,1)</f>
        <v>Aristidou III,</v>
      </c>
      <c r="F1426" s="6" t="str">
        <f t="array" ref="F1426">INDEX('raw data'!A:A,B1426-1,1)</f>
        <v>Glyfada</v>
      </c>
      <c r="G1426" s="6" t="str">
        <f t="array" ref="G1426">INDEX('raw data'!A:A,B1426+6,1)</f>
        <v>70 m²</v>
      </c>
      <c r="H1426" s="25">
        <f ca="1">IFERROR(__xludf.DUMMYFUNCTION("split(G1434,"" "")"),70)</f>
        <v>70</v>
      </c>
      <c r="I1426" s="6" t="str">
        <f ca="1">IFERROR(__xludf.DUMMYFUNCTION("""COMPUTED_VALUE"""),"m²")</f>
        <v>m²</v>
      </c>
      <c r="J1426" s="6">
        <f t="array" ref="J1426">INDEX('raw data'!A:A,B1426+4,1)</f>
        <v>1</v>
      </c>
      <c r="K1426" s="25">
        <f t="array" ref="K1426">INDEX('raw data'!A:A,B1426+2,1)</f>
        <v>1</v>
      </c>
      <c r="L1426" s="6" t="str">
        <f t="array" ref="L1426">INDEX('raw data'!A:A,B1426-1,1)</f>
        <v>Glyfada</v>
      </c>
      <c r="M1426" s="9">
        <f t="shared" ca="1" si="0"/>
        <v>15.857142857142858</v>
      </c>
      <c r="N1426" s="6" t="str">
        <f t="shared" si="1"/>
        <v>Aristidou III, Glyfada, Athens</v>
      </c>
      <c r="O1426" s="6" t="str">
        <f t="array" ref="O1426">INDEX('raw data'!A:A,B1426+11,1)</f>
        <v>Available 20 May 2025</v>
      </c>
      <c r="P1426" s="17">
        <v>45797</v>
      </c>
      <c r="Q1426">
        <f>_xlfn.XLOOKUP(A1426, locations!A:A, locations!F:F, "NULL")</f>
        <v>37.8709712</v>
      </c>
      <c r="R1426">
        <f>_xlfn.XLOOKUP(A1426, locations!A:A, locations!G:G, "Not found")</f>
        <v>23.753979000000001</v>
      </c>
    </row>
    <row r="1427" spans="1:18" ht="13">
      <c r="A1427" s="11" t="s">
        <v>4409</v>
      </c>
      <c r="B1427" s="11">
        <f>MATCH(A1427,'raw data'!A:A,0)</f>
        <v>25335</v>
      </c>
      <c r="C1427" s="21">
        <f t="array" ref="C1427">INDEX('raw data'!A:A,B1427+8,1)</f>
        <v>1720</v>
      </c>
      <c r="D1427" s="7" t="str">
        <f t="array" ref="D1427">INDEX('raw data'!A:A,B1427+10,1)</f>
        <v>excl. utilities</v>
      </c>
      <c r="E1427" s="7" t="str">
        <f t="array" ref="E1427">INDEX('raw data'!A:A,B1427-2,1)</f>
        <v>Daskaroli II,</v>
      </c>
      <c r="F1427" s="6" t="str">
        <f t="array" ref="F1427">INDEX('raw data'!A:A,B1427-1,1)</f>
        <v>Glyfada</v>
      </c>
      <c r="G1427" s="6" t="str">
        <f t="array" ref="G1427">INDEX('raw data'!A:A,B1427+6,1)</f>
        <v>120 m²</v>
      </c>
      <c r="H1427" s="25">
        <f ca="1">IFERROR(__xludf.DUMMYFUNCTION("split(G1435,"" "")"),120)</f>
        <v>120</v>
      </c>
      <c r="I1427" s="6" t="str">
        <f ca="1">IFERROR(__xludf.DUMMYFUNCTION("""COMPUTED_VALUE"""),"m²")</f>
        <v>m²</v>
      </c>
      <c r="J1427" s="6" t="str">
        <f t="array" ref="J1427">INDEX('raw data'!A:A,B1427+4,1)</f>
        <v>1, 1 WC</v>
      </c>
      <c r="K1427" s="25">
        <f t="array" ref="K1427">INDEX('raw data'!A:A,B1427+2,1)</f>
        <v>3</v>
      </c>
      <c r="L1427" s="6" t="str">
        <f t="array" ref="L1427">INDEX('raw data'!A:A,B1427-1,1)</f>
        <v>Glyfada</v>
      </c>
      <c r="M1427" s="9">
        <f t="shared" ca="1" si="0"/>
        <v>14.333333333333334</v>
      </c>
      <c r="N1427" s="6" t="str">
        <f t="shared" si="1"/>
        <v>Daskaroli II, Glyfada, Athens</v>
      </c>
      <c r="O1427" s="6" t="str">
        <f t="array" ref="O1427">INDEX('raw data'!A:A,B1427+11,1)</f>
        <v>Available 27 Mar 2025</v>
      </c>
      <c r="P1427" s="17">
        <v>45743</v>
      </c>
      <c r="Q1427">
        <f>_xlfn.XLOOKUP(A1427, locations!A:A, locations!F:F, "NULL")</f>
        <v>37.8847369</v>
      </c>
      <c r="R1427">
        <f>_xlfn.XLOOKUP(A1427, locations!A:A, locations!G:G, "Not found")</f>
        <v>23.7483273</v>
      </c>
    </row>
    <row r="1428" spans="1:18" ht="13">
      <c r="A1428" s="11" t="s">
        <v>3057</v>
      </c>
      <c r="B1428" s="11">
        <f>MATCH(A1428,'raw data'!A:A,0)</f>
        <v>24135</v>
      </c>
      <c r="C1428" s="21">
        <f t="array" ref="C1428">INDEX('raw data'!A:A,B1428+8,1)</f>
        <v>1540</v>
      </c>
      <c r="D1428" s="7" t="str">
        <f t="array" ref="D1428">INDEX('raw data'!A:A,B1428+10,1)</f>
        <v>excl. utilities</v>
      </c>
      <c r="E1428" s="7" t="str">
        <f t="array" ref="E1428">INDEX('raw data'!A:A,B1428-2,1)</f>
        <v>Ilias,</v>
      </c>
      <c r="F1428" s="6" t="str">
        <f t="array" ref="F1428">INDEX('raw data'!A:A,B1428-1,1)</f>
        <v>Glyfada</v>
      </c>
      <c r="G1428" s="6" t="str">
        <f t="array" ref="G1428">INDEX('raw data'!A:A,B1428+6,1)</f>
        <v>85 m²</v>
      </c>
      <c r="H1428" s="25">
        <f ca="1">IFERROR(__xludf.DUMMYFUNCTION("split(G1436,"" "")"),85)</f>
        <v>85</v>
      </c>
      <c r="I1428" s="6" t="str">
        <f ca="1">IFERROR(__xludf.DUMMYFUNCTION("""COMPUTED_VALUE"""),"m²")</f>
        <v>m²</v>
      </c>
      <c r="J1428" s="6">
        <f t="array" ref="J1428">INDEX('raw data'!A:A,B1428+4,1)</f>
        <v>1</v>
      </c>
      <c r="K1428" s="25">
        <f t="array" ref="K1428">INDEX('raw data'!A:A,B1428+2,1)</f>
        <v>2</v>
      </c>
      <c r="L1428" s="6" t="str">
        <f t="array" ref="L1428">INDEX('raw data'!A:A,B1428-1,1)</f>
        <v>Glyfada</v>
      </c>
      <c r="M1428" s="9">
        <f t="shared" ca="1" si="0"/>
        <v>18.117647058823529</v>
      </c>
      <c r="N1428" s="6" t="str">
        <f t="shared" si="1"/>
        <v>Ilias, Glyfada, Athens</v>
      </c>
      <c r="O1428" s="6" t="str">
        <f t="array" ref="O1428">INDEX('raw data'!A:A,B1428+11,1)</f>
        <v>Available 15 Jan 2025</v>
      </c>
      <c r="P1428" s="17">
        <v>45672</v>
      </c>
      <c r="Q1428">
        <f>_xlfn.XLOOKUP(A1428, locations!A:A, locations!F:F, "NULL")</f>
        <v>37.966673200000002</v>
      </c>
      <c r="R1428">
        <f>_xlfn.XLOOKUP(A1428, locations!A:A, locations!G:G, "Not found")</f>
        <v>23.741252599999999</v>
      </c>
    </row>
    <row r="1429" spans="1:18" ht="13">
      <c r="A1429" s="11" t="s">
        <v>4411</v>
      </c>
      <c r="B1429" s="11">
        <f>MATCH(A1429,'raw data'!A:A,0)</f>
        <v>26791</v>
      </c>
      <c r="C1429" s="21">
        <f t="array" ref="C1429">INDEX('raw data'!A:A,B1429+8,1)</f>
        <v>1540</v>
      </c>
      <c r="D1429" s="7" t="str">
        <f t="array" ref="D1429">INDEX('raw data'!A:A,B1429+10,1)</f>
        <v>excl. utilities</v>
      </c>
      <c r="E1429" s="7" t="str">
        <f t="array" ref="E1429">INDEX('raw data'!A:A,B1429-2,1)</f>
        <v>Archimidous,</v>
      </c>
      <c r="F1429" s="6" t="str">
        <f t="array" ref="F1429">INDEX('raw data'!A:A,B1429-1,1)</f>
        <v>Glyfada</v>
      </c>
      <c r="G1429" s="6" t="str">
        <f t="array" ref="G1429">INDEX('raw data'!A:A,B1429+6,1)</f>
        <v>130 m²</v>
      </c>
      <c r="H1429" s="25">
        <f ca="1">IFERROR(__xludf.DUMMYFUNCTION("split(G1437,"" "")"),130)</f>
        <v>130</v>
      </c>
      <c r="I1429" s="6" t="str">
        <f ca="1">IFERROR(__xludf.DUMMYFUNCTION("""COMPUTED_VALUE"""),"m²")</f>
        <v>m²</v>
      </c>
      <c r="J1429" s="6">
        <f t="array" ref="J1429">INDEX('raw data'!A:A,B1429+4,1)</f>
        <v>2</v>
      </c>
      <c r="K1429" s="25">
        <f t="array" ref="K1429">INDEX('raw data'!A:A,B1429+2,1)</f>
        <v>3</v>
      </c>
      <c r="L1429" s="6" t="str">
        <f t="array" ref="L1429">INDEX('raw data'!A:A,B1429-1,1)</f>
        <v>Glyfada</v>
      </c>
      <c r="M1429" s="9">
        <f t="shared" ca="1" si="0"/>
        <v>11.846153846153847</v>
      </c>
      <c r="N1429" s="6" t="str">
        <f t="shared" si="1"/>
        <v>Archimidous, Glyfada, Athens</v>
      </c>
      <c r="O1429" s="6" t="str">
        <f t="array" ref="O1429">INDEX('raw data'!A:A,B1429+11,1)</f>
        <v>Available 07 Oct 2025</v>
      </c>
      <c r="P1429" s="17">
        <v>45937</v>
      </c>
      <c r="Q1429">
        <f>_xlfn.XLOOKUP(A1429, locations!A:A, locations!F:F, "NULL")</f>
        <v>37.844894699999998</v>
      </c>
      <c r="R1429">
        <f>_xlfn.XLOOKUP(A1429, locations!A:A, locations!G:G, "Not found")</f>
        <v>23.770342500000002</v>
      </c>
    </row>
    <row r="1430" spans="1:18" ht="13">
      <c r="A1430" s="11" t="s">
        <v>4414</v>
      </c>
      <c r="B1430" s="11">
        <f>MATCH(A1430,'raw data'!A:A,0)</f>
        <v>24583</v>
      </c>
      <c r="C1430" s="21">
        <f t="array" ref="C1430">INDEX('raw data'!A:A,B1430+8,1)</f>
        <v>1660</v>
      </c>
      <c r="D1430" s="7" t="str">
        <f t="array" ref="D1430">INDEX('raw data'!A:A,B1430+10,1)</f>
        <v>excl. utilities</v>
      </c>
      <c r="E1430" s="7" t="str">
        <f t="array" ref="E1430">INDEX('raw data'!A:A,B1430-2,1)</f>
        <v>Sintagmatarchou Davaki,</v>
      </c>
      <c r="F1430" s="6" t="str">
        <f t="array" ref="F1430">INDEX('raw data'!A:A,B1430-1,1)</f>
        <v>Voula</v>
      </c>
      <c r="G1430" s="6" t="str">
        <f t="array" ref="G1430">INDEX('raw data'!A:A,B1430+6,1)</f>
        <v>130 m²</v>
      </c>
      <c r="H1430" s="25">
        <f ca="1">IFERROR(__xludf.DUMMYFUNCTION("split(G1438,"" "")"),130)</f>
        <v>130</v>
      </c>
      <c r="I1430" s="6" t="str">
        <f ca="1">IFERROR(__xludf.DUMMYFUNCTION("""COMPUTED_VALUE"""),"m²")</f>
        <v>m²</v>
      </c>
      <c r="J1430" s="6">
        <f t="array" ref="J1430">INDEX('raw data'!A:A,B1430+4,1)</f>
        <v>2</v>
      </c>
      <c r="K1430" s="25">
        <f t="array" ref="K1430">INDEX('raw data'!A:A,B1430+2,1)</f>
        <v>3</v>
      </c>
      <c r="L1430" s="6" t="str">
        <f t="array" ref="L1430">INDEX('raw data'!A:A,B1430-1,1)</f>
        <v>Voula</v>
      </c>
      <c r="M1430" s="9">
        <f t="shared" ca="1" si="0"/>
        <v>12.76923076923077</v>
      </c>
      <c r="N1430" s="6" t="str">
        <f t="shared" si="1"/>
        <v>Sintagmatarchou Davaki, Voula, Athens</v>
      </c>
      <c r="O1430" s="6" t="str">
        <f t="array" ref="O1430">INDEX('raw data'!A:A,B1430+11,1)</f>
        <v>Available 05 Feb 2025</v>
      </c>
      <c r="P1430" s="17">
        <v>45693</v>
      </c>
      <c r="Q1430">
        <f>_xlfn.XLOOKUP(A1430, locations!A:A, locations!F:F, "NULL")</f>
        <v>37.858774699999998</v>
      </c>
      <c r="R1430">
        <f>_xlfn.XLOOKUP(A1430, locations!A:A, locations!G:G, "Not found")</f>
        <v>23.7605526</v>
      </c>
    </row>
    <row r="1431" spans="1:18" ht="13">
      <c r="A1431" s="11" t="s">
        <v>4417</v>
      </c>
      <c r="B1431" s="11">
        <f>MATCH(A1431,'raw data'!A:A,0)</f>
        <v>24999</v>
      </c>
      <c r="C1431" s="21">
        <f t="array" ref="C1431">INDEX('raw data'!A:A,B1431+8,1)</f>
        <v>1820</v>
      </c>
      <c r="D1431" s="7" t="str">
        <f t="array" ref="D1431">INDEX('raw data'!A:A,B1431+10,1)</f>
        <v>excl. utilities</v>
      </c>
      <c r="E1431" s="7" t="str">
        <f t="array" ref="E1431">INDEX('raw data'!A:A,B1431-2,1)</f>
        <v>Christoforou Nezer II,</v>
      </c>
      <c r="F1431" s="6" t="str">
        <f t="array" ref="F1431">INDEX('raw data'!A:A,B1431-1,1)</f>
        <v>Glyfada</v>
      </c>
      <c r="G1431" s="6" t="str">
        <f t="array" ref="G1431">INDEX('raw data'!A:A,B1431+6,1)</f>
        <v>130 m²</v>
      </c>
      <c r="H1431" s="25">
        <f ca="1">IFERROR(__xludf.DUMMYFUNCTION("split(G1439,"" "")"),130)</f>
        <v>130</v>
      </c>
      <c r="I1431" s="6" t="str">
        <f ca="1">IFERROR(__xludf.DUMMYFUNCTION("""COMPUTED_VALUE"""),"m²")</f>
        <v>m²</v>
      </c>
      <c r="J1431" s="6">
        <f t="array" ref="J1431">INDEX('raw data'!A:A,B1431+4,1)</f>
        <v>2</v>
      </c>
      <c r="K1431" s="25">
        <f t="array" ref="K1431">INDEX('raw data'!A:A,B1431+2,1)</f>
        <v>3</v>
      </c>
      <c r="L1431" s="6" t="str">
        <f t="array" ref="L1431">INDEX('raw data'!A:A,B1431-1,1)</f>
        <v>Glyfada</v>
      </c>
      <c r="M1431" s="9">
        <f t="shared" ca="1" si="0"/>
        <v>14</v>
      </c>
      <c r="N1431" s="6" t="str">
        <f t="shared" si="1"/>
        <v>Christoforou Nezer II, Glyfada, Athens</v>
      </c>
      <c r="O1431" s="6" t="str">
        <f t="array" ref="O1431">INDEX('raw data'!A:A,B1431+11,1)</f>
        <v>Available 02 Mar 2025</v>
      </c>
      <c r="P1431" s="17">
        <v>45718</v>
      </c>
      <c r="Q1431">
        <f>_xlfn.XLOOKUP(A1431, locations!A:A, locations!F:F, "NULL")</f>
        <v>37.845317999999999</v>
      </c>
      <c r="R1431">
        <f>_xlfn.XLOOKUP(A1431, locations!A:A, locations!G:G, "Not found")</f>
        <v>23.764061000000002</v>
      </c>
    </row>
    <row r="1432" spans="1:18" ht="13">
      <c r="A1432" s="11" t="s">
        <v>880</v>
      </c>
      <c r="B1432" s="11">
        <f>MATCH(A1432,'raw data'!A:A,0)</f>
        <v>24103</v>
      </c>
      <c r="C1432" s="21">
        <f t="array" ref="C1432">INDEX('raw data'!A:A,B1432+8,1)</f>
        <v>870</v>
      </c>
      <c r="D1432" s="7" t="str">
        <f t="array" ref="D1432">INDEX('raw data'!A:A,B1432+10,1)</f>
        <v>excl. utilities</v>
      </c>
      <c r="E1432" s="7" t="str">
        <f t="array" ref="E1432">INDEX('raw data'!A:A,B1432-2,1)</f>
        <v>Xenofontos VI,</v>
      </c>
      <c r="F1432" s="6" t="str">
        <f t="array" ref="F1432">INDEX('raw data'!A:A,B1432-1,1)</f>
        <v>Voula</v>
      </c>
      <c r="G1432" s="6" t="str">
        <f t="array" ref="G1432">INDEX('raw data'!A:A,B1432+6,1)</f>
        <v>60 m²</v>
      </c>
      <c r="H1432" s="25">
        <f ca="1">IFERROR(__xludf.DUMMYFUNCTION("split(G1440,"" "")"),60)</f>
        <v>60</v>
      </c>
      <c r="I1432" s="6" t="str">
        <f ca="1">IFERROR(__xludf.DUMMYFUNCTION("""COMPUTED_VALUE"""),"m²")</f>
        <v>m²</v>
      </c>
      <c r="J1432" s="6">
        <f t="array" ref="J1432">INDEX('raw data'!A:A,B1432+4,1)</f>
        <v>1</v>
      </c>
      <c r="K1432" s="25">
        <f t="array" ref="K1432">INDEX('raw data'!A:A,B1432+2,1)</f>
        <v>1</v>
      </c>
      <c r="L1432" s="6" t="str">
        <f t="array" ref="L1432">INDEX('raw data'!A:A,B1432-1,1)</f>
        <v>Voula</v>
      </c>
      <c r="M1432" s="9">
        <f t="shared" ca="1" si="0"/>
        <v>14.5</v>
      </c>
      <c r="N1432" s="6" t="str">
        <f t="shared" si="1"/>
        <v>Xenofontos VI, Voula, Athens</v>
      </c>
      <c r="O1432" s="6" t="str">
        <f t="array" ref="O1432">INDEX('raw data'!A:A,B1432+11,1)</f>
        <v>Available 11 Jan 2025</v>
      </c>
      <c r="P1432" s="17">
        <v>45668</v>
      </c>
      <c r="Q1432">
        <f>_xlfn.XLOOKUP(A1432, locations!A:A, locations!F:F, "NULL")</f>
        <v>37.964472000000001</v>
      </c>
      <c r="R1432">
        <f>_xlfn.XLOOKUP(A1432, locations!A:A, locations!G:G, "Not found")</f>
        <v>23.719793800000001</v>
      </c>
    </row>
    <row r="1433" spans="1:18" ht="13">
      <c r="A1433" s="11" t="s">
        <v>3060</v>
      </c>
      <c r="B1433" s="11">
        <f>MATCH(A1433,'raw data'!A:A,0)</f>
        <v>24423</v>
      </c>
      <c r="C1433" s="21">
        <f t="array" ref="C1433">INDEX('raw data'!A:A,B1433+8,1)</f>
        <v>1520</v>
      </c>
      <c r="D1433" s="7" t="str">
        <f t="array" ref="D1433">INDEX('raw data'!A:A,B1433+10,1)</f>
        <v>excl. utilities</v>
      </c>
      <c r="E1433" s="7" t="str">
        <f t="array" ref="E1433">INDEX('raw data'!A:A,B1433-2,1)</f>
        <v>Galinou I,</v>
      </c>
      <c r="F1433" s="6" t="str">
        <f t="array" ref="F1433">INDEX('raw data'!A:A,B1433-1,1)</f>
        <v>Glyfada</v>
      </c>
      <c r="G1433" s="6" t="str">
        <f t="array" ref="G1433">INDEX('raw data'!A:A,B1433+6,1)</f>
        <v>75 m²</v>
      </c>
      <c r="H1433" s="25">
        <f ca="1">IFERROR(__xludf.DUMMYFUNCTION("split(G1441,"" "")"),75)</f>
        <v>75</v>
      </c>
      <c r="I1433" s="6" t="str">
        <f ca="1">IFERROR(__xludf.DUMMYFUNCTION("""COMPUTED_VALUE"""),"m²")</f>
        <v>m²</v>
      </c>
      <c r="J1433" s="6">
        <f t="array" ref="J1433">INDEX('raw data'!A:A,B1433+4,1)</f>
        <v>1</v>
      </c>
      <c r="K1433" s="25">
        <f t="array" ref="K1433">INDEX('raw data'!A:A,B1433+2,1)</f>
        <v>2</v>
      </c>
      <c r="L1433" s="6" t="str">
        <f t="array" ref="L1433">INDEX('raw data'!A:A,B1433-1,1)</f>
        <v>Glyfada</v>
      </c>
      <c r="M1433" s="9">
        <f t="shared" ca="1" si="0"/>
        <v>20.266666666666666</v>
      </c>
      <c r="N1433" s="6" t="str">
        <f t="shared" si="1"/>
        <v>Galinou I, Glyfada, Athens</v>
      </c>
      <c r="O1433" s="6" t="str">
        <f t="array" ref="O1433">INDEX('raw data'!A:A,B1433+11,1)</f>
        <v>Available 02 Feb 2025</v>
      </c>
      <c r="P1433" s="17">
        <v>45690</v>
      </c>
      <c r="Q1433">
        <f>_xlfn.XLOOKUP(A1433, locations!A:A, locations!F:F, "NULL")</f>
        <v>37.864193399999998</v>
      </c>
      <c r="R1433">
        <f>_xlfn.XLOOKUP(A1433, locations!A:A, locations!G:G, "Not found")</f>
        <v>23.752028500000002</v>
      </c>
    </row>
    <row r="1434" spans="1:18" ht="13">
      <c r="A1434" s="11" t="s">
        <v>3063</v>
      </c>
      <c r="B1434" s="11">
        <f>MATCH(A1434,'raw data'!A:A,0)</f>
        <v>27319</v>
      </c>
      <c r="C1434" s="21">
        <f t="array" ref="C1434">INDEX('raw data'!A:A,B1434+8,1)</f>
        <v>1470</v>
      </c>
      <c r="D1434" s="7" t="str">
        <f t="array" ref="D1434">INDEX('raw data'!A:A,B1434+10,1)</f>
        <v>excl. utilities</v>
      </c>
      <c r="E1434" s="7" t="str">
        <f t="array" ref="E1434">INDEX('raw data'!A:A,B1434-2,1)</f>
        <v>Dousmani,</v>
      </c>
      <c r="F1434" s="6" t="str">
        <f t="array" ref="F1434">INDEX('raw data'!A:A,B1434-1,1)</f>
        <v>Glyfada</v>
      </c>
      <c r="G1434" s="6" t="str">
        <f t="array" ref="G1434">INDEX('raw data'!A:A,B1434+6,1)</f>
        <v>100 m²</v>
      </c>
      <c r="H1434" s="25">
        <f ca="1">IFERROR(__xludf.DUMMYFUNCTION("split(G1442,"" "")"),100)</f>
        <v>100</v>
      </c>
      <c r="I1434" s="6" t="str">
        <f ca="1">IFERROR(__xludf.DUMMYFUNCTION("""COMPUTED_VALUE"""),"m²")</f>
        <v>m²</v>
      </c>
      <c r="J1434" s="6">
        <f t="array" ref="J1434">INDEX('raw data'!A:A,B1434+4,1)</f>
        <v>1</v>
      </c>
      <c r="K1434" s="25">
        <f t="array" ref="K1434">INDEX('raw data'!A:A,B1434+2,1)</f>
        <v>2</v>
      </c>
      <c r="L1434" s="6" t="str">
        <f t="array" ref="L1434">INDEX('raw data'!A:A,B1434-1,1)</f>
        <v>Glyfada</v>
      </c>
      <c r="M1434" s="9">
        <f t="shared" ca="1" si="0"/>
        <v>14.7</v>
      </c>
      <c r="N1434" s="6" t="str">
        <f t="shared" si="1"/>
        <v>Dousmani, Glyfada, Athens</v>
      </c>
      <c r="O1434" s="6" t="str">
        <f t="array" ref="O1434">INDEX('raw data'!A:A,B1434+11,1)</f>
        <v>Available 04 Sep 2026</v>
      </c>
      <c r="P1434" s="17">
        <v>46269</v>
      </c>
      <c r="Q1434">
        <f>_xlfn.XLOOKUP(A1434, locations!A:A, locations!F:F, "NULL")</f>
        <v>38.009818299999999</v>
      </c>
      <c r="R1434">
        <f>_xlfn.XLOOKUP(A1434, locations!A:A, locations!G:G, "Not found")</f>
        <v>23.727475699999999</v>
      </c>
    </row>
    <row r="1435" spans="1:18" ht="13">
      <c r="A1435" s="11" t="s">
        <v>4420</v>
      </c>
      <c r="B1435" s="11">
        <f>MATCH(A1435,'raw data'!A:A,0)</f>
        <v>25399</v>
      </c>
      <c r="C1435" s="21">
        <f t="array" ref="C1435">INDEX('raw data'!A:A,B1435+8,1)</f>
        <v>1810</v>
      </c>
      <c r="D1435" s="7" t="str">
        <f t="array" ref="D1435">INDEX('raw data'!A:A,B1435+10,1)</f>
        <v>excl. utilities</v>
      </c>
      <c r="E1435" s="7" t="str">
        <f t="array" ref="E1435">INDEX('raw data'!A:A,B1435-2,1)</f>
        <v>Navarchou Votsi II,</v>
      </c>
      <c r="F1435" s="6" t="str">
        <f t="array" ref="F1435">INDEX('raw data'!A:A,B1435-1,1)</f>
        <v>Glyfada</v>
      </c>
      <c r="G1435" s="6" t="str">
        <f t="array" ref="G1435">INDEX('raw data'!A:A,B1435+6,1)</f>
        <v>100 m²</v>
      </c>
      <c r="H1435" s="25">
        <f ca="1">IFERROR(__xludf.DUMMYFUNCTION("split(G1443,"" "")"),100)</f>
        <v>100</v>
      </c>
      <c r="I1435" s="6" t="str">
        <f ca="1">IFERROR(__xludf.DUMMYFUNCTION("""COMPUTED_VALUE"""),"m²")</f>
        <v>m²</v>
      </c>
      <c r="J1435" s="6">
        <f t="array" ref="J1435">INDEX('raw data'!A:A,B1435+4,1)</f>
        <v>1</v>
      </c>
      <c r="K1435" s="25">
        <f t="array" ref="K1435">INDEX('raw data'!A:A,B1435+2,1)</f>
        <v>3</v>
      </c>
      <c r="L1435" s="6" t="str">
        <f t="array" ref="L1435">INDEX('raw data'!A:A,B1435-1,1)</f>
        <v>Glyfada</v>
      </c>
      <c r="M1435" s="9">
        <f t="shared" ca="1" si="0"/>
        <v>18.100000000000001</v>
      </c>
      <c r="N1435" s="6" t="str">
        <f t="shared" si="1"/>
        <v>Navarchou Votsi II, Glyfada, Athens</v>
      </c>
      <c r="O1435" s="6" t="str">
        <f t="array" ref="O1435">INDEX('raw data'!A:A,B1435+11,1)</f>
        <v>Available 02 Apr 2025</v>
      </c>
      <c r="P1435" s="17">
        <v>45749</v>
      </c>
      <c r="Q1435">
        <f>_xlfn.XLOOKUP(A1435, locations!A:A, locations!F:F, "NULL")</f>
        <v>37.864615299999997</v>
      </c>
      <c r="R1435">
        <f>_xlfn.XLOOKUP(A1435, locations!A:A, locations!G:G, "Not found")</f>
        <v>23.7573194</v>
      </c>
    </row>
    <row r="1436" spans="1:18" ht="13">
      <c r="A1436" s="11" t="s">
        <v>4423</v>
      </c>
      <c r="B1436" s="11">
        <f>MATCH(A1436,'raw data'!A:A,0)</f>
        <v>25271</v>
      </c>
      <c r="C1436" s="21">
        <f t="array" ref="C1436">INDEX('raw data'!A:A,B1436+8,1)</f>
        <v>1410</v>
      </c>
      <c r="D1436" s="7" t="str">
        <f t="array" ref="D1436">INDEX('raw data'!A:A,B1436+10,1)</f>
        <v>excl. utilities</v>
      </c>
      <c r="E1436" s="7" t="str">
        <f t="array" ref="E1436">INDEX('raw data'!A:A,B1436-2,1)</f>
        <v>Thelxinois III,</v>
      </c>
      <c r="F1436" s="6" t="str">
        <f t="array" ref="F1436">INDEX('raw data'!A:A,B1436-1,1)</f>
        <v>Glyfada</v>
      </c>
      <c r="G1436" s="6" t="str">
        <f t="array" ref="G1436">INDEX('raw data'!A:A,B1436+6,1)</f>
        <v>100 m²</v>
      </c>
      <c r="H1436" s="25">
        <f ca="1">IFERROR(__xludf.DUMMYFUNCTION("split(G1444,"" "")"),100)</f>
        <v>100</v>
      </c>
      <c r="I1436" s="6" t="str">
        <f ca="1">IFERROR(__xludf.DUMMYFUNCTION("""COMPUTED_VALUE"""),"m²")</f>
        <v>m²</v>
      </c>
      <c r="J1436" s="6">
        <f t="array" ref="J1436">INDEX('raw data'!A:A,B1436+4,1)</f>
        <v>1</v>
      </c>
      <c r="K1436" s="25">
        <f t="array" ref="K1436">INDEX('raw data'!A:A,B1436+2,1)</f>
        <v>3</v>
      </c>
      <c r="L1436" s="6" t="str">
        <f t="array" ref="L1436">INDEX('raw data'!A:A,B1436-1,1)</f>
        <v>Glyfada</v>
      </c>
      <c r="M1436" s="9">
        <f t="shared" ca="1" si="0"/>
        <v>14.1</v>
      </c>
      <c r="N1436" s="6" t="str">
        <f t="shared" si="1"/>
        <v>Thelxinois III, Glyfada, Athens</v>
      </c>
      <c r="O1436" s="6" t="str">
        <f t="array" ref="O1436">INDEX('raw data'!A:A,B1436+11,1)</f>
        <v>Available 18 Mar 2025</v>
      </c>
      <c r="P1436" s="17">
        <v>45734</v>
      </c>
      <c r="Q1436">
        <f>_xlfn.XLOOKUP(A1436, locations!A:A, locations!F:F, "NULL")</f>
        <v>37.876542499999999</v>
      </c>
      <c r="R1436">
        <f>_xlfn.XLOOKUP(A1436, locations!A:A, locations!G:G, "Not found")</f>
        <v>23.757909300000001</v>
      </c>
    </row>
    <row r="1437" spans="1:18" ht="13">
      <c r="A1437" s="11" t="s">
        <v>3066</v>
      </c>
      <c r="B1437" s="11">
        <f>MATCH(A1437,'raw data'!A:A,0)</f>
        <v>23879</v>
      </c>
      <c r="C1437" s="21">
        <f t="array" ref="C1437">INDEX('raw data'!A:A,B1437+8,1)</f>
        <v>1200</v>
      </c>
      <c r="D1437" s="7" t="str">
        <f t="array" ref="D1437">INDEX('raw data'!A:A,B1437+10,1)</f>
        <v>excl. utilities</v>
      </c>
      <c r="E1437" s="7" t="str">
        <f t="array" ref="E1437">INDEX('raw data'!A:A,B1437-2,1)</f>
        <v>Achilleos III,</v>
      </c>
      <c r="F1437" s="6" t="str">
        <f t="array" ref="F1437">INDEX('raw data'!A:A,B1437-1,1)</f>
        <v>Glyfada</v>
      </c>
      <c r="G1437" s="6" t="str">
        <f t="array" ref="G1437">INDEX('raw data'!A:A,B1437+6,1)</f>
        <v>80 m²</v>
      </c>
      <c r="H1437" s="25">
        <f ca="1">IFERROR(__xludf.DUMMYFUNCTION("split(G1445,"" "")"),80)</f>
        <v>80</v>
      </c>
      <c r="I1437" s="6" t="str">
        <f ca="1">IFERROR(__xludf.DUMMYFUNCTION("""COMPUTED_VALUE"""),"m²")</f>
        <v>m²</v>
      </c>
      <c r="J1437" s="6">
        <f t="array" ref="J1437">INDEX('raw data'!A:A,B1437+4,1)</f>
        <v>1</v>
      </c>
      <c r="K1437" s="25">
        <f t="array" ref="K1437">INDEX('raw data'!A:A,B1437+2,1)</f>
        <v>2</v>
      </c>
      <c r="L1437" s="6" t="str">
        <f t="array" ref="L1437">INDEX('raw data'!A:A,B1437-1,1)</f>
        <v>Glyfada</v>
      </c>
      <c r="M1437" s="9">
        <f t="shared" ca="1" si="0"/>
        <v>15</v>
      </c>
      <c r="N1437" s="6" t="str">
        <f t="shared" si="1"/>
        <v>Achilleos III, Glyfada, Athens</v>
      </c>
      <c r="O1437" s="6" t="str">
        <f t="array" ref="O1437">INDEX('raw data'!A:A,B1437+11,1)</f>
        <v>Available 02 Jan 2025</v>
      </c>
      <c r="P1437" s="17">
        <v>45659</v>
      </c>
      <c r="Q1437">
        <f>_xlfn.XLOOKUP(A1437, locations!A:A, locations!F:F, "NULL")</f>
        <v>37.839206799999999</v>
      </c>
      <c r="R1437">
        <f>_xlfn.XLOOKUP(A1437, locations!A:A, locations!G:G, "Not found")</f>
        <v>23.7692102</v>
      </c>
    </row>
    <row r="1438" spans="1:18" ht="13">
      <c r="A1438" s="11" t="s">
        <v>4426</v>
      </c>
      <c r="B1438" s="11">
        <f>MATCH(A1438,'raw data'!A:A,0)</f>
        <v>25207</v>
      </c>
      <c r="C1438" s="21">
        <f t="array" ref="C1438">INDEX('raw data'!A:A,B1438+8,1)</f>
        <v>2130</v>
      </c>
      <c r="D1438" s="7" t="str">
        <f t="array" ref="D1438">INDEX('raw data'!A:A,B1438+10,1)</f>
        <v>excl. utilities</v>
      </c>
      <c r="E1438" s="7" t="str">
        <f t="array" ref="E1438">INDEX('raw data'!A:A,B1438-2,1)</f>
        <v>Plastira IV,</v>
      </c>
      <c r="F1438" s="6" t="str">
        <f t="array" ref="F1438">INDEX('raw data'!A:A,B1438-1,1)</f>
        <v>Voula</v>
      </c>
      <c r="G1438" s="6" t="str">
        <f t="array" ref="G1438">INDEX('raw data'!A:A,B1438+6,1)</f>
        <v>130 m²</v>
      </c>
      <c r="H1438" s="25">
        <f ca="1">IFERROR(__xludf.DUMMYFUNCTION("split(G1446,"" "")"),130)</f>
        <v>130</v>
      </c>
      <c r="I1438" s="6" t="str">
        <f ca="1">IFERROR(__xludf.DUMMYFUNCTION("""COMPUTED_VALUE"""),"m²")</f>
        <v>m²</v>
      </c>
      <c r="J1438" s="6" t="str">
        <f t="array" ref="J1438">INDEX('raw data'!A:A,B1438+4,1)</f>
        <v>1, 1 WC</v>
      </c>
      <c r="K1438" s="25">
        <f t="array" ref="K1438">INDEX('raw data'!A:A,B1438+2,1)</f>
        <v>3</v>
      </c>
      <c r="L1438" s="6" t="str">
        <f t="array" ref="L1438">INDEX('raw data'!A:A,B1438-1,1)</f>
        <v>Voula</v>
      </c>
      <c r="M1438" s="9">
        <f t="shared" ca="1" si="0"/>
        <v>16.384615384615383</v>
      </c>
      <c r="N1438" s="6" t="str">
        <f t="shared" si="1"/>
        <v>Plastira IV, Voula, Athens</v>
      </c>
      <c r="O1438" s="6" t="str">
        <f t="array" ref="O1438">INDEX('raw data'!A:A,B1438+11,1)</f>
        <v>Available 15 Mar 2025</v>
      </c>
      <c r="P1438" s="17">
        <v>45731</v>
      </c>
      <c r="Q1438">
        <f>_xlfn.XLOOKUP(A1438, locations!A:A, locations!F:F, "NULL")</f>
        <v>37.9803827</v>
      </c>
      <c r="R1438">
        <f>_xlfn.XLOOKUP(A1438, locations!A:A, locations!G:G, "Not found")</f>
        <v>23.7328838</v>
      </c>
    </row>
    <row r="1439" spans="1:18" ht="13">
      <c r="A1439" s="11" t="s">
        <v>883</v>
      </c>
      <c r="B1439" s="11">
        <f>MATCH(A1439,'raw data'!A:A,0)</f>
        <v>25831</v>
      </c>
      <c r="C1439" s="21">
        <f t="array" ref="C1439">INDEX('raw data'!A:A,B1439+8,1)</f>
        <v>980</v>
      </c>
      <c r="D1439" s="7" t="str">
        <f t="array" ref="D1439">INDEX('raw data'!A:A,B1439+10,1)</f>
        <v>excl. utilities</v>
      </c>
      <c r="E1439" s="7" t="str">
        <f t="array" ref="E1439">INDEX('raw data'!A:A,B1439-2,1)</f>
        <v>Eleftheriou Venizelou III,</v>
      </c>
      <c r="F1439" s="6" t="str">
        <f t="array" ref="F1439">INDEX('raw data'!A:A,B1439-1,1)</f>
        <v>Glyfada</v>
      </c>
      <c r="G1439" s="6" t="str">
        <f t="array" ref="G1439">INDEX('raw data'!A:A,B1439+6,1)</f>
        <v>55 m²</v>
      </c>
      <c r="H1439" s="25">
        <f ca="1">IFERROR(__xludf.DUMMYFUNCTION("split(G1447,"" "")"),55)</f>
        <v>55</v>
      </c>
      <c r="I1439" s="6" t="str">
        <f ca="1">IFERROR(__xludf.DUMMYFUNCTION("""COMPUTED_VALUE"""),"m²")</f>
        <v>m²</v>
      </c>
      <c r="J1439" s="6">
        <f t="array" ref="J1439">INDEX('raw data'!A:A,B1439+4,1)</f>
        <v>1</v>
      </c>
      <c r="K1439" s="25">
        <f t="array" ref="K1439">INDEX('raw data'!A:A,B1439+2,1)</f>
        <v>1</v>
      </c>
      <c r="L1439" s="6" t="str">
        <f t="array" ref="L1439">INDEX('raw data'!A:A,B1439-1,1)</f>
        <v>Glyfada</v>
      </c>
      <c r="M1439" s="9">
        <f t="shared" ca="1" si="0"/>
        <v>17.818181818181817</v>
      </c>
      <c r="N1439" s="6" t="str">
        <f t="shared" si="1"/>
        <v>Eleftheriou Venizelou III, Glyfada, Athens</v>
      </c>
      <c r="O1439" s="6" t="str">
        <f t="array" ref="O1439">INDEX('raw data'!A:A,B1439+11,1)</f>
        <v>Available 20 May 2025</v>
      </c>
      <c r="P1439" s="17">
        <v>45797</v>
      </c>
      <c r="Q1439">
        <f>_xlfn.XLOOKUP(A1439, locations!A:A, locations!F:F, "NULL")</f>
        <v>37.844894699999998</v>
      </c>
      <c r="R1439">
        <f>_xlfn.XLOOKUP(A1439, locations!A:A, locations!G:G, "Not found")</f>
        <v>23.770342500000002</v>
      </c>
    </row>
    <row r="1440" spans="1:18" ht="13">
      <c r="A1440" s="11" t="s">
        <v>3069</v>
      </c>
      <c r="B1440" s="11">
        <f>MATCH(A1440,'raw data'!A:A,0)</f>
        <v>27223</v>
      </c>
      <c r="C1440" s="21">
        <f t="array" ref="C1440">INDEX('raw data'!A:A,B1440+8,1)</f>
        <v>1510</v>
      </c>
      <c r="D1440" s="7" t="str">
        <f t="array" ref="D1440">INDEX('raw data'!A:A,B1440+10,1)</f>
        <v>excl. utilities</v>
      </c>
      <c r="E1440" s="7" t="str">
        <f t="array" ref="E1440">INDEX('raw data'!A:A,B1440-2,1)</f>
        <v>Galinou II,</v>
      </c>
      <c r="F1440" s="6" t="str">
        <f t="array" ref="F1440">INDEX('raw data'!A:A,B1440-1,1)</f>
        <v>Voula</v>
      </c>
      <c r="G1440" s="6" t="str">
        <f t="array" ref="G1440">INDEX('raw data'!A:A,B1440+6,1)</f>
        <v>75 m²</v>
      </c>
      <c r="H1440" s="25">
        <f ca="1">IFERROR(__xludf.DUMMYFUNCTION("split(G1448,"" "")"),75)</f>
        <v>75</v>
      </c>
      <c r="I1440" s="6" t="str">
        <f ca="1">IFERROR(__xludf.DUMMYFUNCTION("""COMPUTED_VALUE"""),"m²")</f>
        <v>m²</v>
      </c>
      <c r="J1440" s="6">
        <f t="array" ref="J1440">INDEX('raw data'!A:A,B1440+4,1)</f>
        <v>1</v>
      </c>
      <c r="K1440" s="25">
        <f t="array" ref="K1440">INDEX('raw data'!A:A,B1440+2,1)</f>
        <v>2</v>
      </c>
      <c r="L1440" s="6" t="str">
        <f t="array" ref="L1440">INDEX('raw data'!A:A,B1440-1,1)</f>
        <v>Voula</v>
      </c>
      <c r="M1440" s="9">
        <f t="shared" ca="1" si="0"/>
        <v>20.133333333333333</v>
      </c>
      <c r="N1440" s="6" t="str">
        <f t="shared" si="1"/>
        <v>Galinou II, Voula, Athens</v>
      </c>
      <c r="O1440" s="6" t="str">
        <f t="array" ref="O1440">INDEX('raw data'!A:A,B1440+11,1)</f>
        <v>Available 16 May 2026</v>
      </c>
      <c r="P1440" s="17">
        <v>46158</v>
      </c>
      <c r="Q1440">
        <f>_xlfn.XLOOKUP(A1440, locations!A:A, locations!F:F, "NULL")</f>
        <v>37.882247</v>
      </c>
      <c r="R1440">
        <f>_xlfn.XLOOKUP(A1440, locations!A:A, locations!G:G, "Not found")</f>
        <v>23.761754100000001</v>
      </c>
    </row>
    <row r="1441" spans="1:18" ht="13">
      <c r="A1441" s="11" t="s">
        <v>4429</v>
      </c>
      <c r="B1441" s="11">
        <f>MATCH(A1441,'raw data'!A:A,0)</f>
        <v>23431</v>
      </c>
      <c r="C1441" s="21">
        <f t="array" ref="C1441">INDEX('raw data'!A:A,B1441+8,1)</f>
        <v>2320</v>
      </c>
      <c r="D1441" s="7" t="str">
        <f t="array" ref="D1441">INDEX('raw data'!A:A,B1441+10,1)</f>
        <v>excl. utilities</v>
      </c>
      <c r="E1441" s="7" t="str">
        <f t="array" ref="E1441">INDEX('raw data'!A:A,B1441-2,1)</f>
        <v>Festou,</v>
      </c>
      <c r="F1441" s="6" t="str">
        <f t="array" ref="F1441">INDEX('raw data'!A:A,B1441-1,1)</f>
        <v>Glyfada</v>
      </c>
      <c r="G1441" s="6" t="str">
        <f t="array" ref="G1441">INDEX('raw data'!A:A,B1441+6,1)</f>
        <v>160 m²</v>
      </c>
      <c r="H1441" s="25">
        <f ca="1">IFERROR(__xludf.DUMMYFUNCTION("split(G1449,"" "")"),160)</f>
        <v>160</v>
      </c>
      <c r="I1441" s="6" t="str">
        <f ca="1">IFERROR(__xludf.DUMMYFUNCTION("""COMPUTED_VALUE"""),"m²")</f>
        <v>m²</v>
      </c>
      <c r="J1441" s="6" t="str">
        <f t="array" ref="J1441">INDEX('raw data'!A:A,B1441+4,1)</f>
        <v>2, 1 WC</v>
      </c>
      <c r="K1441" s="25">
        <f t="array" ref="K1441">INDEX('raw data'!A:A,B1441+2,1)</f>
        <v>3</v>
      </c>
      <c r="L1441" s="6" t="str">
        <f t="array" ref="L1441">INDEX('raw data'!A:A,B1441-1,1)</f>
        <v>Glyfada</v>
      </c>
      <c r="M1441" s="9">
        <f t="shared" ca="1" si="0"/>
        <v>14.5</v>
      </c>
      <c r="N1441" s="6" t="str">
        <f t="shared" si="1"/>
        <v>Festou, Glyfada, Athens</v>
      </c>
      <c r="O1441" s="6" t="str">
        <f t="array" ref="O1441">INDEX('raw data'!A:A,B1441+11,1)</f>
        <v>Available 14 Nov 2024</v>
      </c>
      <c r="P1441" s="17">
        <v>45610</v>
      </c>
      <c r="Q1441">
        <f>_xlfn.XLOOKUP(A1441, locations!A:A, locations!F:F, "NULL")</f>
        <v>37.844894699999998</v>
      </c>
      <c r="R1441">
        <f>_xlfn.XLOOKUP(A1441, locations!A:A, locations!G:G, "Not found")</f>
        <v>23.770342500000002</v>
      </c>
    </row>
    <row r="1442" spans="1:18" ht="13">
      <c r="A1442" s="11" t="s">
        <v>3072</v>
      </c>
      <c r="B1442" s="11">
        <f>MATCH(A1442,'raw data'!A:A,0)</f>
        <v>26695</v>
      </c>
      <c r="C1442" s="21">
        <f t="array" ref="C1442">INDEX('raw data'!A:A,B1442+8,1)</f>
        <v>1230</v>
      </c>
      <c r="D1442" s="7" t="str">
        <f t="array" ref="D1442">INDEX('raw data'!A:A,B1442+10,1)</f>
        <v>excl. utilities</v>
      </c>
      <c r="E1442" s="7" t="str">
        <f t="array" ref="E1442">INDEX('raw data'!A:A,B1442-2,1)</f>
        <v>Xenofontos I,</v>
      </c>
      <c r="F1442" s="6" t="str">
        <f t="array" ref="F1442">INDEX('raw data'!A:A,B1442-1,1)</f>
        <v>Voula</v>
      </c>
      <c r="G1442" s="6" t="str">
        <f t="array" ref="G1442">INDEX('raw data'!A:A,B1442+6,1)</f>
        <v>95 m²</v>
      </c>
      <c r="H1442" s="25">
        <f ca="1">IFERROR(__xludf.DUMMYFUNCTION("split(G1450,"" "")"),95)</f>
        <v>95</v>
      </c>
      <c r="I1442" s="6" t="str">
        <f ca="1">IFERROR(__xludf.DUMMYFUNCTION("""COMPUTED_VALUE"""),"m²")</f>
        <v>m²</v>
      </c>
      <c r="J1442" s="6" t="str">
        <f t="array" ref="J1442">INDEX('raw data'!A:A,B1442+4,1)</f>
        <v>1, 1 WC</v>
      </c>
      <c r="K1442" s="25">
        <f t="array" ref="K1442">INDEX('raw data'!A:A,B1442+2,1)</f>
        <v>2</v>
      </c>
      <c r="L1442" s="6" t="str">
        <f t="array" ref="L1442">INDEX('raw data'!A:A,B1442-1,1)</f>
        <v>Voula</v>
      </c>
      <c r="M1442" s="9">
        <f t="shared" ca="1" si="0"/>
        <v>12.947368421052632</v>
      </c>
      <c r="N1442" s="6" t="str">
        <f t="shared" si="1"/>
        <v>Xenofontos I, Voula, Athens</v>
      </c>
      <c r="O1442" s="6" t="str">
        <f t="array" ref="O1442">INDEX('raw data'!A:A,B1442+11,1)</f>
        <v>Available 23 Sep 2025</v>
      </c>
      <c r="P1442" s="17">
        <v>45923</v>
      </c>
      <c r="Q1442">
        <f>_xlfn.XLOOKUP(A1442, locations!A:A, locations!F:F, "NULL")</f>
        <v>37.877339399999997</v>
      </c>
      <c r="R1442">
        <f>_xlfn.XLOOKUP(A1442, locations!A:A, locations!G:G, "Not found")</f>
        <v>23.760391200000001</v>
      </c>
    </row>
    <row r="1443" spans="1:18" ht="13">
      <c r="A1443" s="11" t="s">
        <v>886</v>
      </c>
      <c r="B1443" s="11">
        <f>MATCH(A1443,'raw data'!A:A,0)</f>
        <v>27303</v>
      </c>
      <c r="C1443" s="21">
        <f t="array" ref="C1443">INDEX('raw data'!A:A,B1443+8,1)</f>
        <v>1130</v>
      </c>
      <c r="D1443" s="7" t="str">
        <f t="array" ref="D1443">INDEX('raw data'!A:A,B1443+10,1)</f>
        <v>excl. utilities</v>
      </c>
      <c r="E1443" s="7" t="str">
        <f t="array" ref="E1443">INDEX('raw data'!A:A,B1443-2,1)</f>
        <v>Aristotelous V,</v>
      </c>
      <c r="F1443" s="6" t="str">
        <f t="array" ref="F1443">INDEX('raw data'!A:A,B1443-1,1)</f>
        <v>Glyfada</v>
      </c>
      <c r="G1443" s="6" t="str">
        <f t="array" ref="G1443">INDEX('raw data'!A:A,B1443+6,1)</f>
        <v>60 m²</v>
      </c>
      <c r="H1443" s="25">
        <f ca="1">IFERROR(__xludf.DUMMYFUNCTION("split(G1451,"" "")"),60)</f>
        <v>60</v>
      </c>
      <c r="I1443" s="6" t="str">
        <f ca="1">IFERROR(__xludf.DUMMYFUNCTION("""COMPUTED_VALUE"""),"m²")</f>
        <v>m²</v>
      </c>
      <c r="J1443" s="6">
        <f t="array" ref="J1443">INDEX('raw data'!A:A,B1443+4,1)</f>
        <v>1</v>
      </c>
      <c r="K1443" s="25">
        <f t="array" ref="K1443">INDEX('raw data'!A:A,B1443+2,1)</f>
        <v>1</v>
      </c>
      <c r="L1443" s="6" t="str">
        <f t="array" ref="L1443">INDEX('raw data'!A:A,B1443-1,1)</f>
        <v>Glyfada</v>
      </c>
      <c r="M1443" s="9">
        <f t="shared" ca="1" si="0"/>
        <v>18.833333333333332</v>
      </c>
      <c r="N1443" s="6" t="str">
        <f t="shared" si="1"/>
        <v>Aristotelous V, Glyfada, Athens</v>
      </c>
      <c r="O1443" s="6" t="str">
        <f t="array" ref="O1443">INDEX('raw data'!A:A,B1443+11,1)</f>
        <v>Available 01 Sep 2026</v>
      </c>
      <c r="P1443" s="17">
        <v>46266</v>
      </c>
      <c r="Q1443">
        <f>_xlfn.XLOOKUP(A1443, locations!A:A, locations!F:F, "NULL")</f>
        <v>37.877339399999997</v>
      </c>
      <c r="R1443">
        <f>_xlfn.XLOOKUP(A1443, locations!A:A, locations!G:G, "Not found")</f>
        <v>23.760391200000001</v>
      </c>
    </row>
    <row r="1444" spans="1:18" ht="13">
      <c r="A1444" s="11" t="s">
        <v>3075</v>
      </c>
      <c r="B1444" s="11">
        <f>MATCH(A1444,'raw data'!A:A,0)</f>
        <v>24711</v>
      </c>
      <c r="C1444" s="21">
        <f t="array" ref="C1444">INDEX('raw data'!A:A,B1444+8,1)</f>
        <v>1340</v>
      </c>
      <c r="D1444" s="7" t="str">
        <f t="array" ref="D1444">INDEX('raw data'!A:A,B1444+10,1)</f>
        <v>excl. utilities</v>
      </c>
      <c r="E1444" s="7" t="str">
        <f t="array" ref="E1444">INDEX('raw data'!A:A,B1444-2,1)</f>
        <v>Aristotelous VI,</v>
      </c>
      <c r="F1444" s="6" t="str">
        <f t="array" ref="F1444">INDEX('raw data'!A:A,B1444-1,1)</f>
        <v>Glyfada</v>
      </c>
      <c r="G1444" s="6" t="str">
        <f t="array" ref="G1444">INDEX('raw data'!A:A,B1444+6,1)</f>
        <v>105 m²</v>
      </c>
      <c r="H1444" s="25">
        <f ca="1">IFERROR(__xludf.DUMMYFUNCTION("split(G1452,"" "")"),105)</f>
        <v>105</v>
      </c>
      <c r="I1444" s="6" t="str">
        <f ca="1">IFERROR(__xludf.DUMMYFUNCTION("""COMPUTED_VALUE"""),"m²")</f>
        <v>m²</v>
      </c>
      <c r="J1444" s="6">
        <f t="array" ref="J1444">INDEX('raw data'!A:A,B1444+4,1)</f>
        <v>2</v>
      </c>
      <c r="K1444" s="25">
        <f t="array" ref="K1444">INDEX('raw data'!A:A,B1444+2,1)</f>
        <v>2</v>
      </c>
      <c r="L1444" s="6" t="str">
        <f t="array" ref="L1444">INDEX('raw data'!A:A,B1444-1,1)</f>
        <v>Glyfada</v>
      </c>
      <c r="M1444" s="9">
        <f t="shared" ca="1" si="0"/>
        <v>12.761904761904763</v>
      </c>
      <c r="N1444" s="6" t="str">
        <f t="shared" si="1"/>
        <v>Aristotelous VI, Glyfada, Athens</v>
      </c>
      <c r="O1444" s="6" t="str">
        <f t="array" ref="O1444">INDEX('raw data'!A:A,B1444+11,1)</f>
        <v>Available 13 Feb 2025</v>
      </c>
      <c r="P1444" s="17">
        <v>45701</v>
      </c>
      <c r="Q1444">
        <f>_xlfn.XLOOKUP(A1444, locations!A:A, locations!F:F, "NULL")</f>
        <v>37.875327200000001</v>
      </c>
      <c r="R1444">
        <f>_xlfn.XLOOKUP(A1444, locations!A:A, locations!G:G, "Not found")</f>
        <v>23.755619100000001</v>
      </c>
    </row>
    <row r="1445" spans="1:18" ht="13">
      <c r="A1445" s="11" t="s">
        <v>889</v>
      </c>
      <c r="B1445" s="11">
        <f>MATCH(A1445,'raw data'!A:A,0)</f>
        <v>25463</v>
      </c>
      <c r="C1445" s="21">
        <f t="array" ref="C1445">INDEX('raw data'!A:A,B1445+8,1)</f>
        <v>1080</v>
      </c>
      <c r="D1445" s="7" t="str">
        <f t="array" ref="D1445">INDEX('raw data'!A:A,B1445+10,1)</f>
        <v>excl. utilities</v>
      </c>
      <c r="E1445" s="7" t="str">
        <f t="array" ref="E1445">INDEX('raw data'!A:A,B1445-2,1)</f>
        <v>Andrea Papandreou II,</v>
      </c>
      <c r="F1445" s="6" t="str">
        <f t="array" ref="F1445">INDEX('raw data'!A:A,B1445-1,1)</f>
        <v>Glyfada</v>
      </c>
      <c r="G1445" s="6" t="str">
        <f t="array" ref="G1445">INDEX('raw data'!A:A,B1445+6,1)</f>
        <v>55 m²</v>
      </c>
      <c r="H1445" s="25">
        <f ca="1">IFERROR(__xludf.DUMMYFUNCTION("split(G1453,"" "")"),55)</f>
        <v>55</v>
      </c>
      <c r="I1445" s="6" t="str">
        <f ca="1">IFERROR(__xludf.DUMMYFUNCTION("""COMPUTED_VALUE"""),"m²")</f>
        <v>m²</v>
      </c>
      <c r="J1445" s="6">
        <f t="array" ref="J1445">INDEX('raw data'!A:A,B1445+4,1)</f>
        <v>1</v>
      </c>
      <c r="K1445" s="25">
        <f t="array" ref="K1445">INDEX('raw data'!A:A,B1445+2,1)</f>
        <v>1</v>
      </c>
      <c r="L1445" s="6" t="str">
        <f t="array" ref="L1445">INDEX('raw data'!A:A,B1445-1,1)</f>
        <v>Glyfada</v>
      </c>
      <c r="M1445" s="9">
        <f t="shared" ca="1" si="0"/>
        <v>19.636363636363637</v>
      </c>
      <c r="N1445" s="6" t="str">
        <f t="shared" si="1"/>
        <v>Andrea Papandreou II, Glyfada, Athens</v>
      </c>
      <c r="O1445" s="6" t="str">
        <f t="array" ref="O1445">INDEX('raw data'!A:A,B1445+11,1)</f>
        <v>Available 08 Apr 2025</v>
      </c>
      <c r="P1445" s="17">
        <v>45755</v>
      </c>
      <c r="Q1445">
        <f>_xlfn.XLOOKUP(A1445, locations!A:A, locations!F:F, "NULL")</f>
        <v>37.870172099999998</v>
      </c>
      <c r="R1445">
        <f>_xlfn.XLOOKUP(A1445, locations!A:A, locations!G:G, "Not found")</f>
        <v>23.7644038</v>
      </c>
    </row>
    <row r="1446" spans="1:18" ht="13">
      <c r="A1446" s="11" t="s">
        <v>4432</v>
      </c>
      <c r="B1446" s="11">
        <f>MATCH(A1446,'raw data'!A:A,0)</f>
        <v>26135</v>
      </c>
      <c r="C1446" s="21">
        <f t="array" ref="C1446">INDEX('raw data'!A:A,B1446+8,1)</f>
        <v>1740</v>
      </c>
      <c r="D1446" s="7" t="str">
        <f t="array" ref="D1446">INDEX('raw data'!A:A,B1446+10,1)</f>
        <v>excl. utilities</v>
      </c>
      <c r="E1446" s="7" t="str">
        <f t="array" ref="E1446">INDEX('raw data'!A:A,B1446-2,1)</f>
        <v>Agamemnonos III,</v>
      </c>
      <c r="F1446" s="6" t="str">
        <f t="array" ref="F1446">INDEX('raw data'!A:A,B1446-1,1)</f>
        <v>Glyfada</v>
      </c>
      <c r="G1446" s="6" t="str">
        <f t="array" ref="G1446">INDEX('raw data'!A:A,B1446+6,1)</f>
        <v>130 m²</v>
      </c>
      <c r="H1446" s="25">
        <f ca="1">IFERROR(__xludf.DUMMYFUNCTION("split(G1454,"" "")"),130)</f>
        <v>130</v>
      </c>
      <c r="I1446" s="6" t="str">
        <f ca="1">IFERROR(__xludf.DUMMYFUNCTION("""COMPUTED_VALUE"""),"m²")</f>
        <v>m²</v>
      </c>
      <c r="J1446" s="6" t="str">
        <f t="array" ref="J1446">INDEX('raw data'!A:A,B1446+4,1)</f>
        <v>1, 1 WC</v>
      </c>
      <c r="K1446" s="25">
        <f t="array" ref="K1446">INDEX('raw data'!A:A,B1446+2,1)</f>
        <v>3</v>
      </c>
      <c r="L1446" s="6" t="str">
        <f t="array" ref="L1446">INDEX('raw data'!A:A,B1446-1,1)</f>
        <v>Glyfada</v>
      </c>
      <c r="M1446" s="9">
        <f t="shared" ca="1" si="0"/>
        <v>13.384615384615385</v>
      </c>
      <c r="N1446" s="6" t="str">
        <f t="shared" si="1"/>
        <v>Agamemnonos III, Glyfada, Athens</v>
      </c>
      <c r="O1446" s="6" t="str">
        <f t="array" ref="O1446">INDEX('raw data'!A:A,B1446+11,1)</f>
        <v>Available 21 Jun 2025</v>
      </c>
      <c r="P1446" s="17">
        <v>45829</v>
      </c>
      <c r="Q1446">
        <f>_xlfn.XLOOKUP(A1446, locations!A:A, locations!F:F, "NULL")</f>
        <v>37.987949499999999</v>
      </c>
      <c r="R1446">
        <f>_xlfn.XLOOKUP(A1446, locations!A:A, locations!G:G, "Not found")</f>
        <v>23.7665115</v>
      </c>
    </row>
    <row r="1447" spans="1:18" ht="13">
      <c r="A1447" s="11" t="s">
        <v>4435</v>
      </c>
      <c r="B1447" s="11">
        <f>MATCH(A1447,'raw data'!A:A,0)</f>
        <v>25895</v>
      </c>
      <c r="C1447" s="21">
        <f t="array" ref="C1447">INDEX('raw data'!A:A,B1447+8,1)</f>
        <v>2220</v>
      </c>
      <c r="D1447" s="7" t="str">
        <f t="array" ref="D1447">INDEX('raw data'!A:A,B1447+10,1)</f>
        <v>excl. utilities</v>
      </c>
      <c r="E1447" s="7" t="str">
        <f t="array" ref="E1447">INDEX('raw data'!A:A,B1447-2,1)</f>
        <v>Arkadias III,</v>
      </c>
      <c r="F1447" s="6" t="str">
        <f t="array" ref="F1447">INDEX('raw data'!A:A,B1447-1,1)</f>
        <v>Glyfada</v>
      </c>
      <c r="G1447" s="6" t="str">
        <f t="array" ref="G1447">INDEX('raw data'!A:A,B1447+6,1)</f>
        <v>107 m²</v>
      </c>
      <c r="H1447" s="25">
        <f ca="1">IFERROR(__xludf.DUMMYFUNCTION("split(G1455,"" "")"),107)</f>
        <v>107</v>
      </c>
      <c r="I1447" s="6" t="str">
        <f ca="1">IFERROR(__xludf.DUMMYFUNCTION("""COMPUTED_VALUE"""),"m²")</f>
        <v>m²</v>
      </c>
      <c r="J1447" s="6">
        <f t="array" ref="J1447">INDEX('raw data'!A:A,B1447+4,1)</f>
        <v>2</v>
      </c>
      <c r="K1447" s="25">
        <f t="array" ref="K1447">INDEX('raw data'!A:A,B1447+2,1)</f>
        <v>3</v>
      </c>
      <c r="L1447" s="6" t="str">
        <f t="array" ref="L1447">INDEX('raw data'!A:A,B1447-1,1)</f>
        <v>Glyfada</v>
      </c>
      <c r="M1447" s="9">
        <f t="shared" ca="1" si="0"/>
        <v>20.747663551401867</v>
      </c>
      <c r="N1447" s="6" t="str">
        <f t="shared" si="1"/>
        <v>Arkadias III, Glyfada, Athens</v>
      </c>
      <c r="O1447" s="6" t="str">
        <f t="array" ref="O1447">INDEX('raw data'!A:A,B1447+11,1)</f>
        <v>Available 29 May 2025</v>
      </c>
      <c r="P1447" s="17">
        <v>45806</v>
      </c>
      <c r="Q1447">
        <f>_xlfn.XLOOKUP(A1447, locations!A:A, locations!F:F, "NULL")</f>
        <v>37.869553400000001</v>
      </c>
      <c r="R1447">
        <f>_xlfn.XLOOKUP(A1447, locations!A:A, locations!G:G, "Not found")</f>
        <v>23.7393398</v>
      </c>
    </row>
    <row r="1448" spans="1:18" ht="13">
      <c r="A1448" s="11" t="s">
        <v>3078</v>
      </c>
      <c r="B1448" s="11">
        <f>MATCH(A1448,'raw data'!A:A,0)</f>
        <v>24823</v>
      </c>
      <c r="C1448" s="21">
        <f t="array" ref="C1448">INDEX('raw data'!A:A,B1448+8,1)</f>
        <v>1620</v>
      </c>
      <c r="D1448" s="7" t="str">
        <f t="array" ref="D1448">INDEX('raw data'!A:A,B1448+10,1)</f>
        <v>excl. utilities</v>
      </c>
      <c r="E1448" s="7" t="str">
        <f t="array" ref="E1448">INDEX('raw data'!A:A,B1448-2,1)</f>
        <v>Nafsikas II,</v>
      </c>
      <c r="F1448" s="6" t="str">
        <f t="array" ref="F1448">INDEX('raw data'!A:A,B1448-1,1)</f>
        <v>Glyfada</v>
      </c>
      <c r="G1448" s="6" t="str">
        <f t="array" ref="G1448">INDEX('raw data'!A:A,B1448+6,1)</f>
        <v>90 m²</v>
      </c>
      <c r="H1448" s="25">
        <f ca="1">IFERROR(__xludf.DUMMYFUNCTION("split(G1456,"" "")"),90)</f>
        <v>90</v>
      </c>
      <c r="I1448" s="6" t="str">
        <f ca="1">IFERROR(__xludf.DUMMYFUNCTION("""COMPUTED_VALUE"""),"m²")</f>
        <v>m²</v>
      </c>
      <c r="J1448" s="6">
        <f t="array" ref="J1448">INDEX('raw data'!A:A,B1448+4,1)</f>
        <v>1</v>
      </c>
      <c r="K1448" s="25">
        <f t="array" ref="K1448">INDEX('raw data'!A:A,B1448+2,1)</f>
        <v>2</v>
      </c>
      <c r="L1448" s="6" t="str">
        <f t="array" ref="L1448">INDEX('raw data'!A:A,B1448-1,1)</f>
        <v>Glyfada</v>
      </c>
      <c r="M1448" s="9">
        <f t="shared" ca="1" si="0"/>
        <v>18</v>
      </c>
      <c r="N1448" s="6" t="str">
        <f t="shared" si="1"/>
        <v>Nafsikas II, Glyfada, Athens</v>
      </c>
      <c r="O1448" s="6" t="str">
        <f t="array" ref="O1448">INDEX('raw data'!A:A,B1448+11,1)</f>
        <v>Available 18 Feb 2025</v>
      </c>
      <c r="P1448" s="17">
        <v>45706</v>
      </c>
      <c r="Q1448">
        <f>_xlfn.XLOOKUP(A1448, locations!A:A, locations!F:F, "NULL")</f>
        <v>37.847068700000001</v>
      </c>
      <c r="R1448">
        <f>_xlfn.XLOOKUP(A1448, locations!A:A, locations!G:G, "Not found")</f>
        <v>23.7547511</v>
      </c>
    </row>
    <row r="1449" spans="1:18" ht="13">
      <c r="A1449" s="11" t="s">
        <v>4438</v>
      </c>
      <c r="B1449" s="11">
        <f>MATCH(A1449,'raw data'!A:A,0)</f>
        <v>25687</v>
      </c>
      <c r="C1449" s="21">
        <f t="array" ref="C1449">INDEX('raw data'!A:A,B1449+8,1)</f>
        <v>2020</v>
      </c>
      <c r="D1449" s="7" t="str">
        <f t="array" ref="D1449">INDEX('raw data'!A:A,B1449+10,1)</f>
        <v>excl. utilities</v>
      </c>
      <c r="E1449" s="7" t="str">
        <f t="array" ref="E1449">INDEX('raw data'!A:A,B1449-2,1)</f>
        <v>Georgiou Papandreou I,</v>
      </c>
      <c r="F1449" s="6" t="str">
        <f t="array" ref="F1449">INDEX('raw data'!A:A,B1449-1,1)</f>
        <v>Voula</v>
      </c>
      <c r="G1449" s="6" t="str">
        <f t="array" ref="G1449">INDEX('raw data'!A:A,B1449+6,1)</f>
        <v>120 m²</v>
      </c>
      <c r="H1449" s="25">
        <f ca="1">IFERROR(__xludf.DUMMYFUNCTION("split(G1457,"" "")"),120)</f>
        <v>120</v>
      </c>
      <c r="I1449" s="6" t="str">
        <f ca="1">IFERROR(__xludf.DUMMYFUNCTION("""COMPUTED_VALUE"""),"m²")</f>
        <v>m²</v>
      </c>
      <c r="J1449" s="6">
        <f t="array" ref="J1449">INDEX('raw data'!A:A,B1449+4,1)</f>
        <v>2</v>
      </c>
      <c r="K1449" s="25">
        <f t="array" ref="K1449">INDEX('raw data'!A:A,B1449+2,1)</f>
        <v>3</v>
      </c>
      <c r="L1449" s="6" t="str">
        <f t="array" ref="L1449">INDEX('raw data'!A:A,B1449-1,1)</f>
        <v>Voula</v>
      </c>
      <c r="M1449" s="9">
        <f t="shared" ca="1" si="0"/>
        <v>16.833333333333332</v>
      </c>
      <c r="N1449" s="6" t="str">
        <f t="shared" si="1"/>
        <v>Georgiou Papandreou I, Voula, Athens</v>
      </c>
      <c r="O1449" s="6" t="str">
        <f t="array" ref="O1449">INDEX('raw data'!A:A,B1449+11,1)</f>
        <v>Available 02 May 2025</v>
      </c>
      <c r="P1449" s="17">
        <v>45779</v>
      </c>
      <c r="Q1449">
        <f>_xlfn.XLOOKUP(A1449, locations!A:A, locations!F:F, "NULL")</f>
        <v>37.9635192</v>
      </c>
      <c r="R1449">
        <f>_xlfn.XLOOKUP(A1449, locations!A:A, locations!G:G, "Not found")</f>
        <v>23.724153099999999</v>
      </c>
    </row>
    <row r="1450" spans="1:18" ht="13">
      <c r="A1450" s="11" t="s">
        <v>4657</v>
      </c>
      <c r="B1450" s="11">
        <f>MATCH(A1450,'raw data'!A:A,0)</f>
        <v>26679</v>
      </c>
      <c r="C1450" s="21">
        <f t="array" ref="C1450">INDEX('raw data'!A:A,B1450+8,1)</f>
        <v>1940</v>
      </c>
      <c r="D1450" s="7" t="str">
        <f t="array" ref="D1450">INDEX('raw data'!A:A,B1450+10,1)</f>
        <v>excl. utilities</v>
      </c>
      <c r="E1450" s="7" t="str">
        <f t="array" ref="E1450">INDEX('raw data'!A:A,B1450-2,1)</f>
        <v>Odissea Androutsou VI,</v>
      </c>
      <c r="F1450" s="6" t="str">
        <f t="array" ref="F1450">INDEX('raw data'!A:A,B1450-1,1)</f>
        <v>Glyfada</v>
      </c>
      <c r="G1450" s="6" t="str">
        <f t="array" ref="G1450">INDEX('raw data'!A:A,B1450+6,1)</f>
        <v>140 m²</v>
      </c>
      <c r="H1450" s="25">
        <f ca="1">IFERROR(__xludf.DUMMYFUNCTION("split(G1458,"" "")"),140)</f>
        <v>140</v>
      </c>
      <c r="I1450" s="6" t="str">
        <f ca="1">IFERROR(__xludf.DUMMYFUNCTION("""COMPUTED_VALUE"""),"m²")</f>
        <v>m²</v>
      </c>
      <c r="J1450" s="6">
        <f t="array" ref="J1450">INDEX('raw data'!A:A,B1450+4,1)</f>
        <v>2</v>
      </c>
      <c r="K1450" s="25">
        <f t="array" ref="K1450">INDEX('raw data'!A:A,B1450+2,1)</f>
        <v>4</v>
      </c>
      <c r="L1450" s="6" t="str">
        <f t="array" ref="L1450">INDEX('raw data'!A:A,B1450-1,1)</f>
        <v>Glyfada</v>
      </c>
      <c r="M1450" s="9">
        <f t="shared" ca="1" si="0"/>
        <v>13.857142857142858</v>
      </c>
      <c r="N1450" s="6" t="str">
        <f t="shared" si="1"/>
        <v>Odissea Androutsou VI, Glyfada, Athens</v>
      </c>
      <c r="O1450" s="6" t="str">
        <f t="array" ref="O1450">INDEX('raw data'!A:A,B1450+11,1)</f>
        <v>Available 19 Sep 2025</v>
      </c>
      <c r="P1450" s="17">
        <v>45919</v>
      </c>
      <c r="Q1450">
        <f>_xlfn.XLOOKUP(A1450, locations!A:A, locations!F:F, "NULL")</f>
        <v>37.842224100000003</v>
      </c>
      <c r="R1450">
        <f>_xlfn.XLOOKUP(A1450, locations!A:A, locations!G:G, "Not found")</f>
        <v>23.7662698</v>
      </c>
    </row>
    <row r="1451" spans="1:18" ht="13">
      <c r="A1451" s="11" t="s">
        <v>3081</v>
      </c>
      <c r="B1451" s="11">
        <f>MATCH(A1451,'raw data'!A:A,0)</f>
        <v>23109</v>
      </c>
      <c r="C1451" s="21">
        <f t="array" ref="C1451">INDEX('raw data'!A:A,B1451+8,1)</f>
        <v>1900</v>
      </c>
      <c r="D1451" s="7" t="str">
        <f t="array" ref="D1451">INDEX('raw data'!A:A,B1451+10,1)</f>
        <v>excl. utilities</v>
      </c>
      <c r="E1451" s="7" t="str">
        <f t="array" ref="E1451">INDEX('raw data'!A:A,B1451-2,1)</f>
        <v>Zefirou I,</v>
      </c>
      <c r="F1451" s="6" t="str">
        <f t="array" ref="F1451">INDEX('raw data'!A:A,B1451-1,1)</f>
        <v>Voula</v>
      </c>
      <c r="G1451" s="6" t="str">
        <f t="array" ref="G1451">INDEX('raw data'!A:A,B1451+6,1)</f>
        <v>90 m²</v>
      </c>
      <c r="H1451" s="25">
        <f ca="1">IFERROR(__xludf.DUMMYFUNCTION("split(G1459,"" "")"),90)</f>
        <v>90</v>
      </c>
      <c r="I1451" s="6" t="str">
        <f ca="1">IFERROR(__xludf.DUMMYFUNCTION("""COMPUTED_VALUE"""),"m²")</f>
        <v>m²</v>
      </c>
      <c r="J1451" s="6" t="str">
        <f t="array" ref="J1451">INDEX('raw data'!A:A,B1451+4,1)</f>
        <v>1, 1 WC</v>
      </c>
      <c r="K1451" s="25">
        <f t="array" ref="K1451">INDEX('raw data'!A:A,B1451+2,1)</f>
        <v>2</v>
      </c>
      <c r="L1451" s="6" t="str">
        <f t="array" ref="L1451">INDEX('raw data'!A:A,B1451-1,1)</f>
        <v>Voula</v>
      </c>
      <c r="M1451" s="9">
        <f t="shared" ca="1" si="0"/>
        <v>21.111111111111111</v>
      </c>
      <c r="N1451" s="6" t="str">
        <f t="shared" si="1"/>
        <v>Zefirou I, Voula, Athens</v>
      </c>
      <c r="O1451" s="6" t="str">
        <f t="array" ref="O1451">INDEX('raw data'!A:A,B1451+11,1)</f>
        <v>Available 18 Oct 2024</v>
      </c>
      <c r="P1451" s="17">
        <v>45583</v>
      </c>
      <c r="Q1451">
        <f>_xlfn.XLOOKUP(A1451, locations!A:A, locations!F:F, "NULL")</f>
        <v>37.839910699999997</v>
      </c>
      <c r="R1451">
        <f>_xlfn.XLOOKUP(A1451, locations!A:A, locations!G:G, "Not found")</f>
        <v>23.772944200000001</v>
      </c>
    </row>
    <row r="1452" spans="1:18" ht="13">
      <c r="A1452" s="11" t="s">
        <v>892</v>
      </c>
      <c r="B1452" s="11">
        <f>MATCH(A1452,'raw data'!A:A,0)</f>
        <v>23319</v>
      </c>
      <c r="C1452" s="21">
        <f t="array" ref="C1452">INDEX('raw data'!A:A,B1452+8,1)</f>
        <v>1170</v>
      </c>
      <c r="D1452" s="7" t="str">
        <f t="array" ref="D1452">INDEX('raw data'!A:A,B1452+10,1)</f>
        <v>excl. utilities</v>
      </c>
      <c r="E1452" s="7" t="str">
        <f t="array" ref="E1452">INDEX('raw data'!A:A,B1452-2,1)</f>
        <v>Vithinias,</v>
      </c>
      <c r="F1452" s="6" t="str">
        <f t="array" ref="F1452">INDEX('raw data'!A:A,B1452-1,1)</f>
        <v>Voula</v>
      </c>
      <c r="G1452" s="6" t="str">
        <f t="array" ref="G1452">INDEX('raw data'!A:A,B1452+6,1)</f>
        <v>60 m²</v>
      </c>
      <c r="H1452" s="25">
        <f ca="1">IFERROR(__xludf.DUMMYFUNCTION("split(G1460,"" "")"),60)</f>
        <v>60</v>
      </c>
      <c r="I1452" s="6" t="str">
        <f ca="1">IFERROR(__xludf.DUMMYFUNCTION("""COMPUTED_VALUE"""),"m²")</f>
        <v>m²</v>
      </c>
      <c r="J1452" s="6">
        <f t="array" ref="J1452">INDEX('raw data'!A:A,B1452+4,1)</f>
        <v>1</v>
      </c>
      <c r="K1452" s="25">
        <f t="array" ref="K1452">INDEX('raw data'!A:A,B1452+2,1)</f>
        <v>1</v>
      </c>
      <c r="L1452" s="6" t="str">
        <f t="array" ref="L1452">INDEX('raw data'!A:A,B1452-1,1)</f>
        <v>Voula</v>
      </c>
      <c r="M1452" s="9">
        <f t="shared" ca="1" si="0"/>
        <v>19.5</v>
      </c>
      <c r="N1452" s="6" t="str">
        <f t="shared" si="1"/>
        <v>Vithinias, Voula, Athens</v>
      </c>
      <c r="O1452" s="6" t="str">
        <f t="array" ref="O1452">INDEX('raw data'!A:A,B1452+11,1)</f>
        <v>Available 07 Nov 2024</v>
      </c>
      <c r="P1452" s="17">
        <v>45603</v>
      </c>
      <c r="Q1452">
        <f>_xlfn.XLOOKUP(A1452, locations!A:A, locations!F:F, "NULL")</f>
        <v>37.839206799999999</v>
      </c>
      <c r="R1452">
        <f>_xlfn.XLOOKUP(A1452, locations!A:A, locations!G:G, "Not found")</f>
        <v>23.7692102</v>
      </c>
    </row>
    <row r="1453" spans="1:18" ht="13">
      <c r="A1453" s="11" t="s">
        <v>4441</v>
      </c>
      <c r="B1453" s="11">
        <f>MATCH(A1453,'raw data'!A:A,0)</f>
        <v>27271</v>
      </c>
      <c r="C1453" s="21">
        <f t="array" ref="C1453">INDEX('raw data'!A:A,B1453+8,1)</f>
        <v>2940</v>
      </c>
      <c r="D1453" s="7" t="str">
        <f t="array" ref="D1453">INDEX('raw data'!A:A,B1453+10,1)</f>
        <v>excl. utilities</v>
      </c>
      <c r="E1453" s="7" t="str">
        <f t="array" ref="E1453">INDEX('raw data'!A:A,B1453-2,1)</f>
        <v>Plastira V,</v>
      </c>
      <c r="F1453" s="6" t="str">
        <f t="array" ref="F1453">INDEX('raw data'!A:A,B1453-1,1)</f>
        <v>Voula</v>
      </c>
      <c r="G1453" s="6" t="str">
        <f t="array" ref="G1453">INDEX('raw data'!A:A,B1453+6,1)</f>
        <v>130 m²</v>
      </c>
      <c r="H1453" s="25">
        <f ca="1">IFERROR(__xludf.DUMMYFUNCTION("split(G1461,"" "")"),130)</f>
        <v>130</v>
      </c>
      <c r="I1453" s="6" t="str">
        <f ca="1">IFERROR(__xludf.DUMMYFUNCTION("""COMPUTED_VALUE"""),"m²")</f>
        <v>m²</v>
      </c>
      <c r="J1453" s="6">
        <f t="array" ref="J1453">INDEX('raw data'!A:A,B1453+4,1)</f>
        <v>2</v>
      </c>
      <c r="K1453" s="25">
        <f t="array" ref="K1453">INDEX('raw data'!A:A,B1453+2,1)</f>
        <v>3</v>
      </c>
      <c r="L1453" s="6" t="str">
        <f t="array" ref="L1453">INDEX('raw data'!A:A,B1453-1,1)</f>
        <v>Voula</v>
      </c>
      <c r="M1453" s="9">
        <f t="shared" ca="1" si="0"/>
        <v>22.615384615384617</v>
      </c>
      <c r="N1453" s="6" t="str">
        <f t="shared" si="1"/>
        <v>Plastira V, Voula, Athens</v>
      </c>
      <c r="O1453" s="6" t="str">
        <f t="array" ref="O1453">INDEX('raw data'!A:A,B1453+11,1)</f>
        <v>Available 15 Jul 2026</v>
      </c>
      <c r="P1453" s="17">
        <v>46218</v>
      </c>
      <c r="Q1453">
        <f>_xlfn.XLOOKUP(A1453, locations!A:A, locations!F:F, "NULL")</f>
        <v>37.977225699999998</v>
      </c>
      <c r="R1453">
        <f>_xlfn.XLOOKUP(A1453, locations!A:A, locations!G:G, "Not found")</f>
        <v>23.725892200000001</v>
      </c>
    </row>
    <row r="1454" spans="1:18" ht="13">
      <c r="A1454" s="11" t="s">
        <v>3084</v>
      </c>
      <c r="B1454" s="11">
        <f>MATCH(A1454,'raw data'!A:A,0)</f>
        <v>23559</v>
      </c>
      <c r="C1454" s="21">
        <f t="array" ref="C1454">INDEX('raw data'!A:A,B1454+8,1)</f>
        <v>1420</v>
      </c>
      <c r="D1454" s="7" t="str">
        <f t="array" ref="D1454">INDEX('raw data'!A:A,B1454+10,1)</f>
        <v>excl. utilities</v>
      </c>
      <c r="E1454" s="7" t="str">
        <f t="array" ref="E1454">INDEX('raw data'!A:A,B1454-2,1)</f>
        <v>Themidos II,</v>
      </c>
      <c r="F1454" s="6" t="str">
        <f t="array" ref="F1454">INDEX('raw data'!A:A,B1454-1,1)</f>
        <v>Glyfada</v>
      </c>
      <c r="G1454" s="6" t="str">
        <f t="array" ref="G1454">INDEX('raw data'!A:A,B1454+6,1)</f>
        <v>100 m²</v>
      </c>
      <c r="H1454" s="25">
        <f ca="1">IFERROR(__xludf.DUMMYFUNCTION("split(G1462,"" "")"),100)</f>
        <v>100</v>
      </c>
      <c r="I1454" s="6" t="str">
        <f ca="1">IFERROR(__xludf.DUMMYFUNCTION("""COMPUTED_VALUE"""),"m²")</f>
        <v>m²</v>
      </c>
      <c r="J1454" s="6" t="str">
        <f t="array" ref="J1454">INDEX('raw data'!A:A,B1454+4,1)</f>
        <v>1, 1 WC</v>
      </c>
      <c r="K1454" s="25">
        <f t="array" ref="K1454">INDEX('raw data'!A:A,B1454+2,1)</f>
        <v>2</v>
      </c>
      <c r="L1454" s="6" t="str">
        <f t="array" ref="L1454">INDEX('raw data'!A:A,B1454-1,1)</f>
        <v>Glyfada</v>
      </c>
      <c r="M1454" s="9">
        <f t="shared" ca="1" si="0"/>
        <v>14.2</v>
      </c>
      <c r="N1454" s="6" t="str">
        <f t="shared" si="1"/>
        <v>Themidos II, Glyfada, Athens</v>
      </c>
      <c r="O1454" s="6" t="str">
        <f t="array" ref="O1454">INDEX('raw data'!A:A,B1454+11,1)</f>
        <v>Available 03 Dec 2024</v>
      </c>
      <c r="P1454" s="17">
        <v>45629</v>
      </c>
      <c r="Q1454">
        <f>_xlfn.XLOOKUP(A1454, locations!A:A, locations!F:F, "NULL")</f>
        <v>37.983411199999999</v>
      </c>
      <c r="R1454">
        <f>_xlfn.XLOOKUP(A1454, locations!A:A, locations!G:G, "Not found")</f>
        <v>23.735599000000001</v>
      </c>
    </row>
    <row r="1455" spans="1:18" ht="13">
      <c r="A1455" s="11" t="s">
        <v>4444</v>
      </c>
      <c r="B1455" s="11">
        <f>MATCH(A1455,'raw data'!A:A,0)</f>
        <v>26919</v>
      </c>
      <c r="C1455" s="21">
        <f t="array" ref="C1455">INDEX('raw data'!A:A,B1455+8,1)</f>
        <v>1780</v>
      </c>
      <c r="D1455" s="7" t="str">
        <f t="array" ref="D1455">INDEX('raw data'!A:A,B1455+10,1)</f>
        <v>excl. utilities</v>
      </c>
      <c r="E1455" s="7" t="str">
        <f t="array" ref="E1455">INDEX('raw data'!A:A,B1455-2,1)</f>
        <v>Navarinou III,</v>
      </c>
      <c r="F1455" s="6" t="str">
        <f t="array" ref="F1455">INDEX('raw data'!A:A,B1455-1,1)</f>
        <v>Glyfada</v>
      </c>
      <c r="G1455" s="6" t="str">
        <f t="array" ref="G1455">INDEX('raw data'!A:A,B1455+6,1)</f>
        <v>120 m²</v>
      </c>
      <c r="H1455" s="25">
        <f ca="1">IFERROR(__xludf.DUMMYFUNCTION("split(G1463,"" "")"),120)</f>
        <v>120</v>
      </c>
      <c r="I1455" s="6" t="str">
        <f ca="1">IFERROR(__xludf.DUMMYFUNCTION("""COMPUTED_VALUE"""),"m²")</f>
        <v>m²</v>
      </c>
      <c r="J1455" s="6" t="str">
        <f t="array" ref="J1455">INDEX('raw data'!A:A,B1455+4,1)</f>
        <v>1, 1 WC</v>
      </c>
      <c r="K1455" s="25">
        <f t="array" ref="K1455">INDEX('raw data'!A:A,B1455+2,1)</f>
        <v>3</v>
      </c>
      <c r="L1455" s="6" t="str">
        <f t="array" ref="L1455">INDEX('raw data'!A:A,B1455-1,1)</f>
        <v>Glyfada</v>
      </c>
      <c r="M1455" s="9">
        <f t="shared" ca="1" si="0"/>
        <v>14.833333333333334</v>
      </c>
      <c r="N1455" s="6" t="str">
        <f t="shared" si="1"/>
        <v>Navarinou III, Glyfada, Athens</v>
      </c>
      <c r="O1455" s="6" t="str">
        <f t="array" ref="O1455">INDEX('raw data'!A:A,B1455+11,1)</f>
        <v>Available 02 Nov 2025</v>
      </c>
      <c r="P1455" s="17">
        <v>45963</v>
      </c>
      <c r="Q1455">
        <f>_xlfn.XLOOKUP(A1455, locations!A:A, locations!F:F, "NULL")</f>
        <v>37.860469100000003</v>
      </c>
      <c r="R1455">
        <f>_xlfn.XLOOKUP(A1455, locations!A:A, locations!G:G, "Not found")</f>
        <v>23.7524534</v>
      </c>
    </row>
    <row r="1456" spans="1:18" ht="13">
      <c r="A1456" s="11" t="s">
        <v>895</v>
      </c>
      <c r="B1456" s="11">
        <f>MATCH(A1456,'raw data'!A:A,0)</f>
        <v>26887</v>
      </c>
      <c r="C1456" s="21">
        <f t="array" ref="C1456">INDEX('raw data'!A:A,B1456+8,1)</f>
        <v>1210</v>
      </c>
      <c r="D1456" s="7" t="str">
        <f t="array" ref="D1456">INDEX('raw data'!A:A,B1456+10,1)</f>
        <v>excl. utilities</v>
      </c>
      <c r="E1456" s="7" t="str">
        <f t="array" ref="E1456">INDEX('raw data'!A:A,B1456-2,1)</f>
        <v>Zisimopoulou II,</v>
      </c>
      <c r="F1456" s="6" t="str">
        <f t="array" ref="F1456">INDEX('raw data'!A:A,B1456-1,1)</f>
        <v>Glyfada</v>
      </c>
      <c r="G1456" s="6" t="str">
        <f t="array" ref="G1456">INDEX('raw data'!A:A,B1456+6,1)</f>
        <v>55 m²</v>
      </c>
      <c r="H1456" s="25">
        <f ca="1">IFERROR(__xludf.DUMMYFUNCTION("split(G1464,"" "")"),55)</f>
        <v>55</v>
      </c>
      <c r="I1456" s="6" t="str">
        <f ca="1">IFERROR(__xludf.DUMMYFUNCTION("""COMPUTED_VALUE"""),"m²")</f>
        <v>m²</v>
      </c>
      <c r="J1456" s="6">
        <f t="array" ref="J1456">INDEX('raw data'!A:A,B1456+4,1)</f>
        <v>1</v>
      </c>
      <c r="K1456" s="25">
        <f t="array" ref="K1456">INDEX('raw data'!A:A,B1456+2,1)</f>
        <v>1</v>
      </c>
      <c r="L1456" s="6" t="str">
        <f t="array" ref="L1456">INDEX('raw data'!A:A,B1456-1,1)</f>
        <v>Glyfada</v>
      </c>
      <c r="M1456" s="9">
        <f t="shared" ca="1" si="0"/>
        <v>22</v>
      </c>
      <c r="N1456" s="6" t="str">
        <f t="shared" si="1"/>
        <v>Zisimopoulou II, Glyfada, Athens</v>
      </c>
      <c r="O1456" s="6" t="str">
        <f t="array" ref="O1456">INDEX('raw data'!A:A,B1456+11,1)</f>
        <v>Available 02 Nov 2025</v>
      </c>
      <c r="P1456" s="17">
        <v>45963</v>
      </c>
      <c r="Q1456">
        <f>_xlfn.XLOOKUP(A1456, locations!A:A, locations!F:F, "NULL")</f>
        <v>37.987949499999999</v>
      </c>
      <c r="R1456">
        <f>_xlfn.XLOOKUP(A1456, locations!A:A, locations!G:G, "Not found")</f>
        <v>23.7665115</v>
      </c>
    </row>
    <row r="1457" spans="1:18" ht="13">
      <c r="A1457" s="11" t="s">
        <v>4447</v>
      </c>
      <c r="B1457" s="11">
        <f>MATCH(A1457,'raw data'!A:A,0)</f>
        <v>26743</v>
      </c>
      <c r="C1457" s="21">
        <f t="array" ref="C1457">INDEX('raw data'!A:A,B1457+8,1)</f>
        <v>1970</v>
      </c>
      <c r="D1457" s="7" t="str">
        <f t="array" ref="D1457">INDEX('raw data'!A:A,B1457+10,1)</f>
        <v>excl. utilities</v>
      </c>
      <c r="E1457" s="7" t="str">
        <f t="array" ref="E1457">INDEX('raw data'!A:A,B1457-2,1)</f>
        <v>Arkadias IV,</v>
      </c>
      <c r="F1457" s="6" t="str">
        <f t="array" ref="F1457">INDEX('raw data'!A:A,B1457-1,1)</f>
        <v>Glyfada</v>
      </c>
      <c r="G1457" s="6" t="str">
        <f t="array" ref="G1457">INDEX('raw data'!A:A,B1457+6,1)</f>
        <v>100 m²</v>
      </c>
      <c r="H1457" s="25">
        <f ca="1">IFERROR(__xludf.DUMMYFUNCTION("split(G1465,"" "")"),100)</f>
        <v>100</v>
      </c>
      <c r="I1457" s="6" t="str">
        <f ca="1">IFERROR(__xludf.DUMMYFUNCTION("""COMPUTED_VALUE"""),"m²")</f>
        <v>m²</v>
      </c>
      <c r="J1457" s="6" t="str">
        <f t="array" ref="J1457">INDEX('raw data'!A:A,B1457+4,1)</f>
        <v>1, 1 WC</v>
      </c>
      <c r="K1457" s="25">
        <f t="array" ref="K1457">INDEX('raw data'!A:A,B1457+2,1)</f>
        <v>3</v>
      </c>
      <c r="L1457" s="6" t="str">
        <f t="array" ref="L1457">INDEX('raw data'!A:A,B1457-1,1)</f>
        <v>Glyfada</v>
      </c>
      <c r="M1457" s="9">
        <f t="shared" ca="1" si="0"/>
        <v>19.7</v>
      </c>
      <c r="N1457" s="6" t="str">
        <f t="shared" si="1"/>
        <v>Arkadias IV, Glyfada, Athens</v>
      </c>
      <c r="O1457" s="6" t="str">
        <f t="array" ref="O1457">INDEX('raw data'!A:A,B1457+11,1)</f>
        <v>Available 02 Oct 2025</v>
      </c>
      <c r="P1457" s="17">
        <v>45932</v>
      </c>
      <c r="Q1457">
        <f>_xlfn.XLOOKUP(A1457, locations!A:A, locations!F:F, "NULL")</f>
        <v>37.963321100000002</v>
      </c>
      <c r="R1457">
        <f>_xlfn.XLOOKUP(A1457, locations!A:A, locations!G:G, "Not found")</f>
        <v>23.728598099999999</v>
      </c>
    </row>
    <row r="1458" spans="1:18" ht="13">
      <c r="A1458" s="11" t="s">
        <v>3087</v>
      </c>
      <c r="B1458" s="11">
        <f>MATCH(A1458,'raw data'!A:A,0)</f>
        <v>23863</v>
      </c>
      <c r="C1458" s="21">
        <f t="array" ref="C1458">INDEX('raw data'!A:A,B1458+8,1)</f>
        <v>1200</v>
      </c>
      <c r="D1458" s="7" t="str">
        <f t="array" ref="D1458">INDEX('raw data'!A:A,B1458+10,1)</f>
        <v>excl. utilities</v>
      </c>
      <c r="E1458" s="7" t="str">
        <f t="array" ref="E1458">INDEX('raw data'!A:A,B1458-2,1)</f>
        <v>Irakleous,</v>
      </c>
      <c r="F1458" s="6" t="str">
        <f t="array" ref="F1458">INDEX('raw data'!A:A,B1458-1,1)</f>
        <v>Glyfada</v>
      </c>
      <c r="G1458" s="6" t="str">
        <f t="array" ref="G1458">INDEX('raw data'!A:A,B1458+6,1)</f>
        <v>75 m²</v>
      </c>
      <c r="H1458" s="25">
        <f ca="1">IFERROR(__xludf.DUMMYFUNCTION("split(G1466,"" "")"),75)</f>
        <v>75</v>
      </c>
      <c r="I1458" s="6" t="str">
        <f ca="1">IFERROR(__xludf.DUMMYFUNCTION("""COMPUTED_VALUE"""),"m²")</f>
        <v>m²</v>
      </c>
      <c r="J1458" s="6" t="str">
        <f t="array" ref="J1458">INDEX('raw data'!A:A,B1458+4,1)</f>
        <v>1, 1 WC</v>
      </c>
      <c r="K1458" s="25">
        <f t="array" ref="K1458">INDEX('raw data'!A:A,B1458+2,1)</f>
        <v>2</v>
      </c>
      <c r="L1458" s="6" t="str">
        <f t="array" ref="L1458">INDEX('raw data'!A:A,B1458-1,1)</f>
        <v>Glyfada</v>
      </c>
      <c r="M1458" s="9">
        <f t="shared" ca="1" si="0"/>
        <v>16</v>
      </c>
      <c r="N1458" s="6" t="str">
        <f t="shared" si="1"/>
        <v>Irakleous, Glyfada, Athens</v>
      </c>
      <c r="O1458" s="6" t="str">
        <f t="array" ref="O1458">INDEX('raw data'!A:A,B1458+11,1)</f>
        <v>Available 02 Jan 2025</v>
      </c>
      <c r="P1458" s="17">
        <v>45659</v>
      </c>
      <c r="Q1458">
        <f>_xlfn.XLOOKUP(A1458, locations!A:A, locations!F:F, "NULL")</f>
        <v>37.866661000000001</v>
      </c>
      <c r="R1458">
        <f>_xlfn.XLOOKUP(A1458, locations!A:A, locations!G:G, "Not found")</f>
        <v>23.758552099999999</v>
      </c>
    </row>
    <row r="1459" spans="1:18" ht="13">
      <c r="A1459" s="11" t="s">
        <v>4450</v>
      </c>
      <c r="B1459" s="11">
        <f>MATCH(A1459,'raw data'!A:A,0)</f>
        <v>23527</v>
      </c>
      <c r="C1459" s="21">
        <f t="array" ref="C1459">INDEX('raw data'!A:A,B1459+8,1)</f>
        <v>2090</v>
      </c>
      <c r="D1459" s="7" t="str">
        <f t="array" ref="D1459">INDEX('raw data'!A:A,B1459+10,1)</f>
        <v>excl. utilities</v>
      </c>
      <c r="E1459" s="7" t="str">
        <f t="array" ref="E1459">INDEX('raw data'!A:A,B1459-2,1)</f>
        <v>Pandrosou II,</v>
      </c>
      <c r="F1459" s="6" t="str">
        <f t="array" ref="F1459">INDEX('raw data'!A:A,B1459-1,1)</f>
        <v>Glyfada</v>
      </c>
      <c r="G1459" s="6" t="str">
        <f t="array" ref="G1459">INDEX('raw data'!A:A,B1459+6,1)</f>
        <v>160 m²</v>
      </c>
      <c r="H1459" s="25">
        <f ca="1">IFERROR(__xludf.DUMMYFUNCTION("split(G1467,"" "")"),160)</f>
        <v>160</v>
      </c>
      <c r="I1459" s="6" t="str">
        <f ca="1">IFERROR(__xludf.DUMMYFUNCTION("""COMPUTED_VALUE"""),"m²")</f>
        <v>m²</v>
      </c>
      <c r="J1459" s="6">
        <f t="array" ref="J1459">INDEX('raw data'!A:A,B1459+4,1)</f>
        <v>2</v>
      </c>
      <c r="K1459" s="25">
        <f t="array" ref="K1459">INDEX('raw data'!A:A,B1459+2,1)</f>
        <v>3</v>
      </c>
      <c r="L1459" s="6" t="str">
        <f t="array" ref="L1459">INDEX('raw data'!A:A,B1459-1,1)</f>
        <v>Glyfada</v>
      </c>
      <c r="M1459" s="9">
        <f t="shared" ca="1" si="0"/>
        <v>13.0625</v>
      </c>
      <c r="N1459" s="6" t="str">
        <f t="shared" si="1"/>
        <v>Pandrosou II, Glyfada, Athens</v>
      </c>
      <c r="O1459" s="6" t="str">
        <f t="array" ref="O1459">INDEX('raw data'!A:A,B1459+11,1)</f>
        <v>Available 01 Dec 2024</v>
      </c>
      <c r="P1459" s="17">
        <v>45627</v>
      </c>
      <c r="Q1459">
        <f>_xlfn.XLOOKUP(A1459, locations!A:A, locations!F:F, "NULL")</f>
        <v>38.004087300000002</v>
      </c>
      <c r="R1459">
        <f>_xlfn.XLOOKUP(A1459, locations!A:A, locations!G:G, "Not found")</f>
        <v>23.735721699999999</v>
      </c>
    </row>
    <row r="1460" spans="1:18" ht="13">
      <c r="A1460" s="11" t="s">
        <v>3090</v>
      </c>
      <c r="B1460" s="11">
        <f>MATCH(A1460,'raw data'!A:A,0)</f>
        <v>23735</v>
      </c>
      <c r="C1460" s="21">
        <f t="array" ref="C1460">INDEX('raw data'!A:A,B1460+8,1)</f>
        <v>2140</v>
      </c>
      <c r="D1460" s="7" t="str">
        <f t="array" ref="D1460">INDEX('raw data'!A:A,B1460+10,1)</f>
        <v>excl. utilities</v>
      </c>
      <c r="E1460" s="7" t="str">
        <f t="array" ref="E1460">INDEX('raw data'!A:A,B1460-2,1)</f>
        <v>Kiprou XII,</v>
      </c>
      <c r="F1460" s="6" t="str">
        <f t="array" ref="F1460">INDEX('raw data'!A:A,B1460-1,1)</f>
        <v>Glyfada</v>
      </c>
      <c r="G1460" s="6" t="str">
        <f t="array" ref="G1460">INDEX('raw data'!A:A,B1460+6,1)</f>
        <v>110 m²</v>
      </c>
      <c r="H1460" s="25">
        <f ca="1">IFERROR(__xludf.DUMMYFUNCTION("split(G1468,"" "")"),110)</f>
        <v>110</v>
      </c>
      <c r="I1460" s="6" t="str">
        <f ca="1">IFERROR(__xludf.DUMMYFUNCTION("""COMPUTED_VALUE"""),"m²")</f>
        <v>m²</v>
      </c>
      <c r="J1460" s="6" t="str">
        <f t="array" ref="J1460">INDEX('raw data'!A:A,B1460+4,1)</f>
        <v>1, 1 WC</v>
      </c>
      <c r="K1460" s="25">
        <f t="array" ref="K1460">INDEX('raw data'!A:A,B1460+2,1)</f>
        <v>2</v>
      </c>
      <c r="L1460" s="6" t="str">
        <f t="array" ref="L1460">INDEX('raw data'!A:A,B1460-1,1)</f>
        <v>Glyfada</v>
      </c>
      <c r="M1460" s="9">
        <f t="shared" ca="1" si="0"/>
        <v>19.454545454545453</v>
      </c>
      <c r="N1460" s="6" t="str">
        <f t="shared" si="1"/>
        <v>Kiprou XII, Glyfada, Athens</v>
      </c>
      <c r="O1460" s="6" t="str">
        <f t="array" ref="O1460">INDEX('raw data'!A:A,B1460+11,1)</f>
        <v>Available 16 Dec 2024</v>
      </c>
      <c r="P1460" s="17">
        <v>45642</v>
      </c>
      <c r="Q1460">
        <f>_xlfn.XLOOKUP(A1460, locations!A:A, locations!F:F, "NULL")</f>
        <v>37.870172099999998</v>
      </c>
      <c r="R1460">
        <f>_xlfn.XLOOKUP(A1460, locations!A:A, locations!G:G, "Not found")</f>
        <v>23.7644038</v>
      </c>
    </row>
    <row r="1461" spans="1:18" ht="13">
      <c r="A1461" s="11" t="s">
        <v>3093</v>
      </c>
      <c r="B1461" s="11">
        <f>MATCH(A1461,'raw data'!A:A,0)</f>
        <v>27095</v>
      </c>
      <c r="C1461" s="21">
        <f t="array" ref="C1461">INDEX('raw data'!A:A,B1461+8,1)</f>
        <v>1500</v>
      </c>
      <c r="D1461" s="7" t="str">
        <f t="array" ref="D1461">INDEX('raw data'!A:A,B1461+10,1)</f>
        <v>excl. utilities</v>
      </c>
      <c r="E1461" s="7" t="str">
        <f t="array" ref="E1461">INDEX('raw data'!A:A,B1461-2,1)</f>
        <v>Agamemnonos IV,</v>
      </c>
      <c r="F1461" s="6" t="str">
        <f t="array" ref="F1461">INDEX('raw data'!A:A,B1461-1,1)</f>
        <v>Glyfada</v>
      </c>
      <c r="G1461" s="6" t="str">
        <f t="array" ref="G1461">INDEX('raw data'!A:A,B1461+6,1)</f>
        <v>100 m²</v>
      </c>
      <c r="H1461" s="25">
        <f ca="1">IFERROR(__xludf.DUMMYFUNCTION("split(G1469,"" "")"),100)</f>
        <v>100</v>
      </c>
      <c r="I1461" s="6" t="str">
        <f ca="1">IFERROR(__xludf.DUMMYFUNCTION("""COMPUTED_VALUE"""),"m²")</f>
        <v>m²</v>
      </c>
      <c r="J1461" s="6">
        <f t="array" ref="J1461">INDEX('raw data'!A:A,B1461+4,1)</f>
        <v>1</v>
      </c>
      <c r="K1461" s="25">
        <f t="array" ref="K1461">INDEX('raw data'!A:A,B1461+2,1)</f>
        <v>2</v>
      </c>
      <c r="L1461" s="6" t="str">
        <f t="array" ref="L1461">INDEX('raw data'!A:A,B1461-1,1)</f>
        <v>Glyfada</v>
      </c>
      <c r="M1461" s="9">
        <f t="shared" ca="1" si="0"/>
        <v>15</v>
      </c>
      <c r="N1461" s="6" t="str">
        <f t="shared" si="1"/>
        <v>Agamemnonos IV, Glyfada, Athens</v>
      </c>
      <c r="O1461" s="6" t="str">
        <f t="array" ref="O1461">INDEX('raw data'!A:A,B1461+11,1)</f>
        <v>Available 30 Dec 2025</v>
      </c>
      <c r="P1461" s="17">
        <v>46021</v>
      </c>
      <c r="Q1461">
        <f>_xlfn.XLOOKUP(A1461, locations!A:A, locations!F:F, "NULL")</f>
        <v>37.861939599999999</v>
      </c>
      <c r="R1461">
        <f>_xlfn.XLOOKUP(A1461, locations!A:A, locations!G:G, "Not found")</f>
        <v>23.750594799999998</v>
      </c>
    </row>
    <row r="1462" spans="1:18" ht="13">
      <c r="A1462" s="11" t="s">
        <v>898</v>
      </c>
      <c r="B1462" s="11">
        <f>MATCH(A1462,'raw data'!A:A,0)</f>
        <v>25879</v>
      </c>
      <c r="C1462" s="21">
        <f t="array" ref="C1462">INDEX('raw data'!A:A,B1462+8,1)</f>
        <v>1070</v>
      </c>
      <c r="D1462" s="7" t="str">
        <f t="array" ref="D1462">INDEX('raw data'!A:A,B1462+10,1)</f>
        <v>excl. utilities</v>
      </c>
      <c r="E1462" s="7" t="str">
        <f t="array" ref="E1462">INDEX('raw data'!A:A,B1462-2,1)</f>
        <v>Lazaraki II,</v>
      </c>
      <c r="F1462" s="6" t="str">
        <f t="array" ref="F1462">INDEX('raw data'!A:A,B1462-1,1)</f>
        <v>Glyfada</v>
      </c>
      <c r="G1462" s="6" t="str">
        <f t="array" ref="G1462">INDEX('raw data'!A:A,B1462+6,1)</f>
        <v>66 m²</v>
      </c>
      <c r="H1462" s="25">
        <f ca="1">IFERROR(__xludf.DUMMYFUNCTION("split(G1470,"" "")"),66)</f>
        <v>66</v>
      </c>
      <c r="I1462" s="6" t="str">
        <f ca="1">IFERROR(__xludf.DUMMYFUNCTION("""COMPUTED_VALUE"""),"m²")</f>
        <v>m²</v>
      </c>
      <c r="J1462" s="6">
        <f t="array" ref="J1462">INDEX('raw data'!A:A,B1462+4,1)</f>
        <v>1</v>
      </c>
      <c r="K1462" s="25">
        <f t="array" ref="K1462">INDEX('raw data'!A:A,B1462+2,1)</f>
        <v>1</v>
      </c>
      <c r="L1462" s="6" t="str">
        <f t="array" ref="L1462">INDEX('raw data'!A:A,B1462-1,1)</f>
        <v>Glyfada</v>
      </c>
      <c r="M1462" s="9">
        <f t="shared" ca="1" si="0"/>
        <v>16.212121212121211</v>
      </c>
      <c r="N1462" s="6" t="str">
        <f t="shared" si="1"/>
        <v>Lazaraki II, Glyfada, Athens</v>
      </c>
      <c r="O1462" s="6" t="str">
        <f t="array" ref="O1462">INDEX('raw data'!A:A,B1462+11,1)</f>
        <v>Available 22 May 2025</v>
      </c>
      <c r="P1462" s="17">
        <v>45799</v>
      </c>
      <c r="Q1462">
        <f>_xlfn.XLOOKUP(A1462, locations!A:A, locations!F:F, "NULL")</f>
        <v>37.842782999999997</v>
      </c>
      <c r="R1462">
        <f>_xlfn.XLOOKUP(A1462, locations!A:A, locations!G:G, "Not found")</f>
        <v>23.778370299999999</v>
      </c>
    </row>
    <row r="1463" spans="1:18" ht="13">
      <c r="A1463" s="11" t="s">
        <v>4453</v>
      </c>
      <c r="B1463" s="11">
        <f>MATCH(A1463,'raw data'!A:A,0)</f>
        <v>24247</v>
      </c>
      <c r="C1463" s="21">
        <f t="array" ref="C1463">INDEX('raw data'!A:A,B1463+8,1)</f>
        <v>1560</v>
      </c>
      <c r="D1463" s="7" t="str">
        <f t="array" ref="D1463">INDEX('raw data'!A:A,B1463+10,1)</f>
        <v>excl. utilities</v>
      </c>
      <c r="E1463" s="7" t="str">
        <f t="array" ref="E1463">INDEX('raw data'!A:A,B1463-2,1)</f>
        <v>Vasileos Georgiou XI,</v>
      </c>
      <c r="F1463" s="6" t="str">
        <f t="array" ref="F1463">INDEX('raw data'!A:A,B1463-1,1)</f>
        <v>Voula</v>
      </c>
      <c r="G1463" s="6" t="str">
        <f t="array" ref="G1463">INDEX('raw data'!A:A,B1463+6,1)</f>
        <v>135 m²</v>
      </c>
      <c r="H1463" s="25">
        <f ca="1">IFERROR(__xludf.DUMMYFUNCTION("split(G1471,"" "")"),135)</f>
        <v>135</v>
      </c>
      <c r="I1463" s="6" t="str">
        <f ca="1">IFERROR(__xludf.DUMMYFUNCTION("""COMPUTED_VALUE"""),"m²")</f>
        <v>m²</v>
      </c>
      <c r="J1463" s="6">
        <f t="array" ref="J1463">INDEX('raw data'!A:A,B1463+4,1)</f>
        <v>2</v>
      </c>
      <c r="K1463" s="25">
        <f t="array" ref="K1463">INDEX('raw data'!A:A,B1463+2,1)</f>
        <v>3</v>
      </c>
      <c r="L1463" s="6" t="str">
        <f t="array" ref="L1463">INDEX('raw data'!A:A,B1463-1,1)</f>
        <v>Voula</v>
      </c>
      <c r="M1463" s="9">
        <f t="shared" ca="1" si="0"/>
        <v>11.555555555555555</v>
      </c>
      <c r="N1463" s="6" t="str">
        <f t="shared" si="1"/>
        <v>Vasileos Georgiou XI, Voula, Athens</v>
      </c>
      <c r="O1463" s="6" t="str">
        <f t="array" ref="O1463">INDEX('raw data'!A:A,B1463+11,1)</f>
        <v>Available 21 Jan 2025</v>
      </c>
      <c r="P1463" s="17">
        <v>45678</v>
      </c>
      <c r="Q1463">
        <f>_xlfn.XLOOKUP(A1463, locations!A:A, locations!F:F, "NULL")</f>
        <v>37.8451418</v>
      </c>
      <c r="R1463">
        <f>_xlfn.XLOOKUP(A1463, locations!A:A, locations!G:G, "Not found")</f>
        <v>23.762492600000002</v>
      </c>
    </row>
    <row r="1464" spans="1:18" ht="13">
      <c r="A1464" s="11" t="s">
        <v>3096</v>
      </c>
      <c r="B1464" s="11">
        <f>MATCH(A1464,'raw data'!A:A,0)</f>
        <v>25239</v>
      </c>
      <c r="C1464" s="21">
        <f t="array" ref="C1464">INDEX('raw data'!A:A,B1464+8,1)</f>
        <v>1500</v>
      </c>
      <c r="D1464" s="7" t="str">
        <f t="array" ref="D1464">INDEX('raw data'!A:A,B1464+10,1)</f>
        <v>excl. utilities</v>
      </c>
      <c r="E1464" s="7" t="str">
        <f t="array" ref="E1464">INDEX('raw data'!A:A,B1464-2,1)</f>
        <v>Eleftheriou Venizelou V,</v>
      </c>
      <c r="F1464" s="6" t="str">
        <f t="array" ref="F1464">INDEX('raw data'!A:A,B1464-1,1)</f>
        <v>Voula</v>
      </c>
      <c r="G1464" s="6" t="str">
        <f t="array" ref="G1464">INDEX('raw data'!A:A,B1464+6,1)</f>
        <v>75 m²</v>
      </c>
      <c r="H1464" s="25">
        <f ca="1">IFERROR(__xludf.DUMMYFUNCTION("split(G1472,"" "")"),75)</f>
        <v>75</v>
      </c>
      <c r="I1464" s="6" t="str">
        <f ca="1">IFERROR(__xludf.DUMMYFUNCTION("""COMPUTED_VALUE"""),"m²")</f>
        <v>m²</v>
      </c>
      <c r="J1464" s="6">
        <f t="array" ref="J1464">INDEX('raw data'!A:A,B1464+4,1)</f>
        <v>1</v>
      </c>
      <c r="K1464" s="25">
        <f t="array" ref="K1464">INDEX('raw data'!A:A,B1464+2,1)</f>
        <v>2</v>
      </c>
      <c r="L1464" s="6" t="str">
        <f t="array" ref="L1464">INDEX('raw data'!A:A,B1464-1,1)</f>
        <v>Voula</v>
      </c>
      <c r="M1464" s="9">
        <f t="shared" ca="1" si="0"/>
        <v>20</v>
      </c>
      <c r="N1464" s="6" t="str">
        <f t="shared" si="1"/>
        <v>Eleftheriou Venizelou V, Voula, Athens</v>
      </c>
      <c r="O1464" s="6" t="str">
        <f t="array" ref="O1464">INDEX('raw data'!A:A,B1464+11,1)</f>
        <v>Available 16 Mar 2025</v>
      </c>
      <c r="P1464" s="17">
        <v>45732</v>
      </c>
      <c r="Q1464">
        <f>_xlfn.XLOOKUP(A1464, locations!A:A, locations!F:F, "NULL")</f>
        <v>37.877978900000002</v>
      </c>
      <c r="R1464">
        <f>_xlfn.XLOOKUP(A1464, locations!A:A, locations!G:G, "Not found")</f>
        <v>23.756129300000001</v>
      </c>
    </row>
    <row r="1465" spans="1:18" ht="13">
      <c r="A1465" s="11" t="s">
        <v>3099</v>
      </c>
      <c r="B1465" s="11">
        <f>MATCH(A1465,'raw data'!A:A,0)</f>
        <v>23799</v>
      </c>
      <c r="C1465" s="21">
        <f t="array" ref="C1465">INDEX('raw data'!A:A,B1465+8,1)</f>
        <v>1420</v>
      </c>
      <c r="D1465" s="7" t="str">
        <f t="array" ref="D1465">INDEX('raw data'!A:A,B1465+10,1)</f>
        <v>excl. utilities</v>
      </c>
      <c r="E1465" s="7" t="str">
        <f t="array" ref="E1465">INDEX('raw data'!A:A,B1465-2,1)</f>
        <v>Zeppou,</v>
      </c>
      <c r="F1465" s="6" t="str">
        <f t="array" ref="F1465">INDEX('raw data'!A:A,B1465-1,1)</f>
        <v>Glyfada</v>
      </c>
      <c r="G1465" s="6" t="str">
        <f t="array" ref="G1465">INDEX('raw data'!A:A,B1465+6,1)</f>
        <v>75 m²</v>
      </c>
      <c r="H1465" s="25">
        <f ca="1">IFERROR(__xludf.DUMMYFUNCTION("split(G1473,"" "")"),75)</f>
        <v>75</v>
      </c>
      <c r="I1465" s="6" t="str">
        <f ca="1">IFERROR(__xludf.DUMMYFUNCTION("""COMPUTED_VALUE"""),"m²")</f>
        <v>m²</v>
      </c>
      <c r="J1465" s="6">
        <f t="array" ref="J1465">INDEX('raw data'!A:A,B1465+4,1)</f>
        <v>1</v>
      </c>
      <c r="K1465" s="25">
        <f t="array" ref="K1465">INDEX('raw data'!A:A,B1465+2,1)</f>
        <v>2</v>
      </c>
      <c r="L1465" s="6" t="str">
        <f t="array" ref="L1465">INDEX('raw data'!A:A,B1465-1,1)</f>
        <v>Glyfada</v>
      </c>
      <c r="M1465" s="9">
        <f t="shared" ca="1" si="0"/>
        <v>18.933333333333334</v>
      </c>
      <c r="N1465" s="6" t="str">
        <f t="shared" si="1"/>
        <v>Zeppou, Glyfada, Athens</v>
      </c>
      <c r="O1465" s="6" t="str">
        <f t="array" ref="O1465">INDEX('raw data'!A:A,B1465+11,1)</f>
        <v>Available 24 Dec 2024</v>
      </c>
      <c r="P1465" s="17">
        <v>45650</v>
      </c>
      <c r="Q1465">
        <f>_xlfn.XLOOKUP(A1465, locations!A:A, locations!F:F, "NULL")</f>
        <v>37.876206500000002</v>
      </c>
      <c r="R1465">
        <f>_xlfn.XLOOKUP(A1465, locations!A:A, locations!G:G, "Not found")</f>
        <v>23.734174199999998</v>
      </c>
    </row>
    <row r="1466" spans="1:18" ht="13">
      <c r="A1466" s="11" t="s">
        <v>4456</v>
      </c>
      <c r="B1466" s="11">
        <f>MATCH(A1466,'raw data'!A:A,0)</f>
        <v>26503</v>
      </c>
      <c r="C1466" s="21">
        <f t="array" ref="C1466">INDEX('raw data'!A:A,B1466+8,1)</f>
        <v>1360</v>
      </c>
      <c r="D1466" s="7" t="str">
        <f t="array" ref="D1466">INDEX('raw data'!A:A,B1466+10,1)</f>
        <v>excl. utilities</v>
      </c>
      <c r="E1466" s="7" t="str">
        <f t="array" ref="E1466">INDEX('raw data'!A:A,B1466-2,1)</f>
        <v>Evrialis,</v>
      </c>
      <c r="F1466" s="6" t="str">
        <f t="array" ref="F1466">INDEX('raw data'!A:A,B1466-1,1)</f>
        <v>Glyfada</v>
      </c>
      <c r="G1466" s="6" t="str">
        <f t="array" ref="G1466">INDEX('raw data'!A:A,B1466+6,1)</f>
        <v>115 m²</v>
      </c>
      <c r="H1466" s="25">
        <f ca="1">IFERROR(__xludf.DUMMYFUNCTION("split(G1474,"" "")"),115)</f>
        <v>115</v>
      </c>
      <c r="I1466" s="6" t="str">
        <f ca="1">IFERROR(__xludf.DUMMYFUNCTION("""COMPUTED_VALUE"""),"m²")</f>
        <v>m²</v>
      </c>
      <c r="J1466" s="6" t="str">
        <f t="array" ref="J1466">INDEX('raw data'!A:A,B1466+4,1)</f>
        <v>1, 1 WC</v>
      </c>
      <c r="K1466" s="25">
        <f t="array" ref="K1466">INDEX('raw data'!A:A,B1466+2,1)</f>
        <v>3</v>
      </c>
      <c r="L1466" s="6" t="str">
        <f t="array" ref="L1466">INDEX('raw data'!A:A,B1466-1,1)</f>
        <v>Glyfada</v>
      </c>
      <c r="M1466" s="9">
        <f t="shared" ca="1" si="0"/>
        <v>11.826086956521738</v>
      </c>
      <c r="N1466" s="6" t="str">
        <f t="shared" si="1"/>
        <v>Evrialis, Glyfada, Athens</v>
      </c>
      <c r="O1466" s="6" t="str">
        <f t="array" ref="O1466">INDEX('raw data'!A:A,B1466+11,1)</f>
        <v>Available 03 Aug 2025</v>
      </c>
      <c r="P1466" s="17">
        <v>45872</v>
      </c>
      <c r="Q1466">
        <f>_xlfn.XLOOKUP(A1466, locations!A:A, locations!F:F, "NULL")</f>
        <v>37.8847369</v>
      </c>
      <c r="R1466">
        <f>_xlfn.XLOOKUP(A1466, locations!A:A, locations!G:G, "Not found")</f>
        <v>23.7483273</v>
      </c>
    </row>
    <row r="1467" spans="1:18" ht="13">
      <c r="A1467" s="11" t="s">
        <v>3102</v>
      </c>
      <c r="B1467" s="11">
        <f>MATCH(A1467,'raw data'!A:A,0)</f>
        <v>24967</v>
      </c>
      <c r="C1467" s="21">
        <f t="array" ref="C1467">INDEX('raw data'!A:A,B1467+8,1)</f>
        <v>1490</v>
      </c>
      <c r="D1467" s="7" t="str">
        <f t="array" ref="D1467">INDEX('raw data'!A:A,B1467+10,1)</f>
        <v>excl. utilities</v>
      </c>
      <c r="E1467" s="7" t="str">
        <f t="array" ref="E1467">INDEX('raw data'!A:A,B1467-2,1)</f>
        <v>Ilias V,</v>
      </c>
      <c r="F1467" s="6" t="str">
        <f t="array" ref="F1467">INDEX('raw data'!A:A,B1467-1,1)</f>
        <v>Glyfada</v>
      </c>
      <c r="G1467" s="6" t="str">
        <f t="array" ref="G1467">INDEX('raw data'!A:A,B1467+6,1)</f>
        <v>78 m²</v>
      </c>
      <c r="H1467" s="25">
        <f ca="1">IFERROR(__xludf.DUMMYFUNCTION("split(G1475,"" "")"),78)</f>
        <v>78</v>
      </c>
      <c r="I1467" s="6" t="str">
        <f ca="1">IFERROR(__xludf.DUMMYFUNCTION("""COMPUTED_VALUE"""),"m²")</f>
        <v>m²</v>
      </c>
      <c r="J1467" s="6">
        <f t="array" ref="J1467">INDEX('raw data'!A:A,B1467+4,1)</f>
        <v>1</v>
      </c>
      <c r="K1467" s="25">
        <f t="array" ref="K1467">INDEX('raw data'!A:A,B1467+2,1)</f>
        <v>2</v>
      </c>
      <c r="L1467" s="6" t="str">
        <f t="array" ref="L1467">INDEX('raw data'!A:A,B1467-1,1)</f>
        <v>Glyfada</v>
      </c>
      <c r="M1467" s="9">
        <f t="shared" ca="1" si="0"/>
        <v>19.102564102564102</v>
      </c>
      <c r="N1467" s="6" t="str">
        <f t="shared" si="1"/>
        <v>Ilias V, Glyfada, Athens</v>
      </c>
      <c r="O1467" s="6" t="str">
        <f t="array" ref="O1467">INDEX('raw data'!A:A,B1467+11,1)</f>
        <v>Available 02 Mar 2025</v>
      </c>
      <c r="P1467" s="17">
        <v>45718</v>
      </c>
      <c r="Q1467">
        <f>_xlfn.XLOOKUP(A1467, locations!A:A, locations!F:F, "NULL")</f>
        <v>37.869722500000002</v>
      </c>
      <c r="R1467">
        <f>_xlfn.XLOOKUP(A1467, locations!A:A, locations!G:G, "Not found")</f>
        <v>23.764243499999999</v>
      </c>
    </row>
    <row r="1468" spans="1:18" ht="13">
      <c r="A1468" s="11" t="s">
        <v>4459</v>
      </c>
      <c r="B1468" s="11">
        <f>MATCH(A1468,'raw data'!A:A,0)</f>
        <v>25303</v>
      </c>
      <c r="C1468" s="21">
        <f t="array" ref="C1468">INDEX('raw data'!A:A,B1468+8,1)</f>
        <v>1840</v>
      </c>
      <c r="D1468" s="7" t="str">
        <f t="array" ref="D1468">INDEX('raw data'!A:A,B1468+10,1)</f>
        <v>excl. utilities</v>
      </c>
      <c r="E1468" s="7" t="str">
        <f t="array" ref="E1468">INDEX('raw data'!A:A,B1468-2,1)</f>
        <v>Iliou II,</v>
      </c>
      <c r="F1468" s="6" t="str">
        <f t="array" ref="F1468">INDEX('raw data'!A:A,B1468-1,1)</f>
        <v>Glyfada</v>
      </c>
      <c r="G1468" s="6" t="str">
        <f t="array" ref="G1468">INDEX('raw data'!A:A,B1468+6,1)</f>
        <v>120 m²</v>
      </c>
      <c r="H1468" s="25">
        <f ca="1">IFERROR(__xludf.DUMMYFUNCTION("split(G1476,"" "")"),120)</f>
        <v>120</v>
      </c>
      <c r="I1468" s="6" t="str">
        <f ca="1">IFERROR(__xludf.DUMMYFUNCTION("""COMPUTED_VALUE"""),"m²")</f>
        <v>m²</v>
      </c>
      <c r="J1468" s="6">
        <f t="array" ref="J1468">INDEX('raw data'!A:A,B1468+4,1)</f>
        <v>2</v>
      </c>
      <c r="K1468" s="25">
        <f t="array" ref="K1468">INDEX('raw data'!A:A,B1468+2,1)</f>
        <v>3</v>
      </c>
      <c r="L1468" s="6" t="str">
        <f t="array" ref="L1468">INDEX('raw data'!A:A,B1468-1,1)</f>
        <v>Glyfada</v>
      </c>
      <c r="M1468" s="9">
        <f t="shared" ca="1" si="0"/>
        <v>15.333333333333334</v>
      </c>
      <c r="N1468" s="6" t="str">
        <f t="shared" si="1"/>
        <v>Iliou II, Glyfada, Athens</v>
      </c>
      <c r="O1468" s="6" t="str">
        <f t="array" ref="O1468">INDEX('raw data'!A:A,B1468+11,1)</f>
        <v>Available 20 Mar 2025</v>
      </c>
      <c r="P1468" s="17">
        <v>45736</v>
      </c>
      <c r="Q1468">
        <f>_xlfn.XLOOKUP(A1468, locations!A:A, locations!F:F, "NULL")</f>
        <v>37.875327200000001</v>
      </c>
      <c r="R1468">
        <f>_xlfn.XLOOKUP(A1468, locations!A:A, locations!G:G, "Not found")</f>
        <v>23.755619100000001</v>
      </c>
    </row>
    <row r="1469" spans="1:18" ht="13">
      <c r="A1469" s="11" t="s">
        <v>3105</v>
      </c>
      <c r="B1469" s="11">
        <f>MATCH(A1469,'raw data'!A:A,0)</f>
        <v>26375</v>
      </c>
      <c r="C1469" s="21">
        <f t="array" ref="C1469">INDEX('raw data'!A:A,B1469+8,1)</f>
        <v>1610</v>
      </c>
      <c r="D1469" s="7" t="str">
        <f t="array" ref="D1469">INDEX('raw data'!A:A,B1469+10,1)</f>
        <v>excl. utilities</v>
      </c>
      <c r="E1469" s="7" t="str">
        <f t="array" ref="E1469">INDEX('raw data'!A:A,B1469-2,1)</f>
        <v>Andrea Papandreou III,</v>
      </c>
      <c r="F1469" s="6" t="str">
        <f t="array" ref="F1469">INDEX('raw data'!A:A,B1469-1,1)</f>
        <v>Glyfada</v>
      </c>
      <c r="G1469" s="6" t="str">
        <f t="array" ref="G1469">INDEX('raw data'!A:A,B1469+6,1)</f>
        <v>110 m²</v>
      </c>
      <c r="H1469" s="25">
        <f ca="1">IFERROR(__xludf.DUMMYFUNCTION("split(G1477,"" "")"),110)</f>
        <v>110</v>
      </c>
      <c r="I1469" s="6" t="str">
        <f ca="1">IFERROR(__xludf.DUMMYFUNCTION("""COMPUTED_VALUE"""),"m²")</f>
        <v>m²</v>
      </c>
      <c r="J1469" s="6" t="str">
        <f t="array" ref="J1469">INDEX('raw data'!A:A,B1469+4,1)</f>
        <v>2, 1 WC</v>
      </c>
      <c r="K1469" s="25">
        <f t="array" ref="K1469">INDEX('raw data'!A:A,B1469+2,1)</f>
        <v>2</v>
      </c>
      <c r="L1469" s="6" t="str">
        <f t="array" ref="L1469">INDEX('raw data'!A:A,B1469-1,1)</f>
        <v>Glyfada</v>
      </c>
      <c r="M1469" s="9">
        <f t="shared" ca="1" si="0"/>
        <v>14.636363636363637</v>
      </c>
      <c r="N1469" s="6" t="str">
        <f t="shared" si="1"/>
        <v>Andrea Papandreou III, Glyfada, Athens</v>
      </c>
      <c r="O1469" s="6" t="str">
        <f t="array" ref="O1469">INDEX('raw data'!A:A,B1469+11,1)</f>
        <v>Available 11 Jul 2025</v>
      </c>
      <c r="P1469" s="17">
        <v>45849</v>
      </c>
      <c r="Q1469">
        <f>_xlfn.XLOOKUP(A1469, locations!A:A, locations!F:F, "NULL")</f>
        <v>37.983411199999999</v>
      </c>
      <c r="R1469">
        <f>_xlfn.XLOOKUP(A1469, locations!A:A, locations!G:G, "Not found")</f>
        <v>23.735599000000001</v>
      </c>
    </row>
    <row r="1470" spans="1:18" ht="13">
      <c r="A1470" s="11" t="s">
        <v>4462</v>
      </c>
      <c r="B1470" s="11">
        <f>MATCH(A1470,'raw data'!A:A,0)</f>
        <v>26759</v>
      </c>
      <c r="C1470" s="21">
        <f t="array" ref="C1470">INDEX('raw data'!A:A,B1470+8,1)</f>
        <v>1960</v>
      </c>
      <c r="D1470" s="7" t="str">
        <f t="array" ref="D1470">INDEX('raw data'!A:A,B1470+10,1)</f>
        <v>excl. utilities</v>
      </c>
      <c r="E1470" s="7" t="str">
        <f t="array" ref="E1470">INDEX('raw data'!A:A,B1470-2,1)</f>
        <v>Navarinou V,</v>
      </c>
      <c r="F1470" s="6" t="str">
        <f t="array" ref="F1470">INDEX('raw data'!A:A,B1470-1,1)</f>
        <v>Glyfada</v>
      </c>
      <c r="G1470" s="6" t="str">
        <f t="array" ref="G1470">INDEX('raw data'!A:A,B1470+6,1)</f>
        <v>165 m²</v>
      </c>
      <c r="H1470" s="25">
        <f ca="1">IFERROR(__xludf.DUMMYFUNCTION("split(G1478,"" "")"),165)</f>
        <v>165</v>
      </c>
      <c r="I1470" s="6" t="str">
        <f ca="1">IFERROR(__xludf.DUMMYFUNCTION("""COMPUTED_VALUE"""),"m²")</f>
        <v>m²</v>
      </c>
      <c r="J1470" s="6">
        <f t="array" ref="J1470">INDEX('raw data'!A:A,B1470+4,1)</f>
        <v>2</v>
      </c>
      <c r="K1470" s="25">
        <f t="array" ref="K1470">INDEX('raw data'!A:A,B1470+2,1)</f>
        <v>3</v>
      </c>
      <c r="L1470" s="6" t="str">
        <f t="array" ref="L1470">INDEX('raw data'!A:A,B1470-1,1)</f>
        <v>Glyfada</v>
      </c>
      <c r="M1470" s="9">
        <f t="shared" ca="1" si="0"/>
        <v>11.878787878787879</v>
      </c>
      <c r="N1470" s="6" t="str">
        <f t="shared" si="1"/>
        <v>Navarinou V, Glyfada, Athens</v>
      </c>
      <c r="O1470" s="6" t="str">
        <f t="array" ref="O1470">INDEX('raw data'!A:A,B1470+11,1)</f>
        <v>Available 03 Oct 2025</v>
      </c>
      <c r="P1470" s="17">
        <v>45933</v>
      </c>
      <c r="Q1470">
        <f>_xlfn.XLOOKUP(A1470, locations!A:A, locations!F:F, "NULL")</f>
        <v>37.850357600000002</v>
      </c>
      <c r="R1470">
        <f>_xlfn.XLOOKUP(A1470, locations!A:A, locations!G:G, "Not found")</f>
        <v>23.756630900000001</v>
      </c>
    </row>
    <row r="1471" spans="1:18" ht="13">
      <c r="A1471" s="11" t="s">
        <v>901</v>
      </c>
      <c r="B1471" s="11">
        <f>MATCH(A1471,'raw data'!A:A,0)</f>
        <v>25767</v>
      </c>
      <c r="C1471" s="21">
        <f t="array" ref="C1471">INDEX('raw data'!A:A,B1471+8,1)</f>
        <v>1260</v>
      </c>
      <c r="D1471" s="7" t="str">
        <f t="array" ref="D1471">INDEX('raw data'!A:A,B1471+10,1)</f>
        <v>excl. utilities</v>
      </c>
      <c r="E1471" s="7" t="str">
        <f t="array" ref="E1471">INDEX('raw data'!A:A,B1471-2,1)</f>
        <v>Alamanas I,</v>
      </c>
      <c r="F1471" s="6" t="str">
        <f t="array" ref="F1471">INDEX('raw data'!A:A,B1471-1,1)</f>
        <v>Voula</v>
      </c>
      <c r="G1471" s="6" t="str">
        <f t="array" ref="G1471">INDEX('raw data'!A:A,B1471+6,1)</f>
        <v>81 m²</v>
      </c>
      <c r="H1471" s="25">
        <f ca="1">IFERROR(__xludf.DUMMYFUNCTION("split(G1479,"" "")"),81)</f>
        <v>81</v>
      </c>
      <c r="I1471" s="6" t="str">
        <f ca="1">IFERROR(__xludf.DUMMYFUNCTION("""COMPUTED_VALUE"""),"m²")</f>
        <v>m²</v>
      </c>
      <c r="J1471" s="6" t="str">
        <f t="array" ref="J1471">INDEX('raw data'!A:A,B1471+4,1)</f>
        <v>1, 1 WC</v>
      </c>
      <c r="K1471" s="25">
        <f t="array" ref="K1471">INDEX('raw data'!A:A,B1471+2,1)</f>
        <v>1</v>
      </c>
      <c r="L1471" s="6" t="str">
        <f t="array" ref="L1471">INDEX('raw data'!A:A,B1471-1,1)</f>
        <v>Voula</v>
      </c>
      <c r="M1471" s="9">
        <f t="shared" ca="1" si="0"/>
        <v>15.555555555555555</v>
      </c>
      <c r="N1471" s="6" t="str">
        <f t="shared" si="1"/>
        <v>Alamanas I, Voula, Athens</v>
      </c>
      <c r="O1471" s="6" t="str">
        <f t="array" ref="O1471">INDEX('raw data'!A:A,B1471+11,1)</f>
        <v>Available 13 May 2025</v>
      </c>
      <c r="P1471" s="17">
        <v>45790</v>
      </c>
      <c r="Q1471">
        <f>_xlfn.XLOOKUP(A1471, locations!A:A, locations!F:F, "NULL")</f>
        <v>37.976930699999997</v>
      </c>
      <c r="R1471">
        <f>_xlfn.XLOOKUP(A1471, locations!A:A, locations!G:G, "Not found")</f>
        <v>23.7244758</v>
      </c>
    </row>
    <row r="1472" spans="1:18" ht="13">
      <c r="A1472" s="11" t="s">
        <v>3108</v>
      </c>
      <c r="B1472" s="11">
        <f>MATCH(A1472,'raw data'!A:A,0)</f>
        <v>23255</v>
      </c>
      <c r="C1472" s="21">
        <f t="array" ref="C1472">INDEX('raw data'!A:A,B1472+8,1)</f>
        <v>1500</v>
      </c>
      <c r="D1472" s="7" t="str">
        <f t="array" ref="D1472">INDEX('raw data'!A:A,B1472+10,1)</f>
        <v>excl. utilities</v>
      </c>
      <c r="E1472" s="7" t="str">
        <f t="array" ref="E1472">INDEX('raw data'!A:A,B1472-2,1)</f>
        <v>Ermou I,</v>
      </c>
      <c r="F1472" s="6" t="str">
        <f t="array" ref="F1472">INDEX('raw data'!A:A,B1472-1,1)</f>
        <v>Glyfada</v>
      </c>
      <c r="G1472" s="6" t="str">
        <f t="array" ref="G1472">INDEX('raw data'!A:A,B1472+6,1)</f>
        <v>65 m²</v>
      </c>
      <c r="H1472" s="25">
        <f ca="1">IFERROR(__xludf.DUMMYFUNCTION("split(G1480,"" "")"),65)</f>
        <v>65</v>
      </c>
      <c r="I1472" s="6" t="str">
        <f ca="1">IFERROR(__xludf.DUMMYFUNCTION("""COMPUTED_VALUE"""),"m²")</f>
        <v>m²</v>
      </c>
      <c r="J1472" s="6">
        <f t="array" ref="J1472">INDEX('raw data'!A:A,B1472+4,1)</f>
        <v>1</v>
      </c>
      <c r="K1472" s="25">
        <f t="array" ref="K1472">INDEX('raw data'!A:A,B1472+2,1)</f>
        <v>2</v>
      </c>
      <c r="L1472" s="6" t="str">
        <f t="array" ref="L1472">INDEX('raw data'!A:A,B1472-1,1)</f>
        <v>Glyfada</v>
      </c>
      <c r="M1472" s="9">
        <f t="shared" ca="1" si="0"/>
        <v>23.076923076923077</v>
      </c>
      <c r="N1472" s="6" t="str">
        <f t="shared" si="1"/>
        <v>Ermou I, Glyfada, Athens</v>
      </c>
      <c r="O1472" s="6" t="str">
        <f t="array" ref="O1472">INDEX('raw data'!A:A,B1472+11,1)</f>
        <v>Available 02 Nov 2024</v>
      </c>
      <c r="P1472" s="17">
        <v>45598</v>
      </c>
      <c r="Q1472">
        <f>_xlfn.XLOOKUP(A1472, locations!A:A, locations!F:F, "NULL")</f>
        <v>37.985712300000003</v>
      </c>
      <c r="R1472">
        <f>_xlfn.XLOOKUP(A1472, locations!A:A, locations!G:G, "Not found")</f>
        <v>23.7335551</v>
      </c>
    </row>
    <row r="1473" spans="1:18" ht="13">
      <c r="A1473" s="11" t="s">
        <v>3111</v>
      </c>
      <c r="B1473" s="11">
        <f>MATCH(A1473,'raw data'!A:A,0)</f>
        <v>23399</v>
      </c>
      <c r="C1473" s="21">
        <f t="array" ref="C1473">INDEX('raw data'!A:A,B1473+8,1)</f>
        <v>1370</v>
      </c>
      <c r="D1473" s="7" t="str">
        <f t="array" ref="D1473">INDEX('raw data'!A:A,B1473+10,1)</f>
        <v>excl. utilities</v>
      </c>
      <c r="E1473" s="7" t="str">
        <f t="array" ref="E1473">INDEX('raw data'!A:A,B1473-2,1)</f>
        <v>Themistokleous IX,</v>
      </c>
      <c r="F1473" s="6" t="str">
        <f t="array" ref="F1473">INDEX('raw data'!A:A,B1473-1,1)</f>
        <v>Glyfada</v>
      </c>
      <c r="G1473" s="6" t="str">
        <f t="array" ref="G1473">INDEX('raw data'!A:A,B1473+6,1)</f>
        <v>55 m²</v>
      </c>
      <c r="H1473" s="25">
        <f ca="1">IFERROR(__xludf.DUMMYFUNCTION("split(G1481,"" "")"),55)</f>
        <v>55</v>
      </c>
      <c r="I1473" s="6" t="str">
        <f ca="1">IFERROR(__xludf.DUMMYFUNCTION("""COMPUTED_VALUE"""),"m²")</f>
        <v>m²</v>
      </c>
      <c r="J1473" s="6">
        <f t="array" ref="J1473">INDEX('raw data'!A:A,B1473+4,1)</f>
        <v>1</v>
      </c>
      <c r="K1473" s="25">
        <f t="array" ref="K1473">INDEX('raw data'!A:A,B1473+2,1)</f>
        <v>2</v>
      </c>
      <c r="L1473" s="6" t="str">
        <f t="array" ref="L1473">INDEX('raw data'!A:A,B1473-1,1)</f>
        <v>Glyfada</v>
      </c>
      <c r="M1473" s="9">
        <f t="shared" ca="1" si="0"/>
        <v>24.90909090909091</v>
      </c>
      <c r="N1473" s="6" t="str">
        <f t="shared" si="1"/>
        <v>Themistokleous IX, Glyfada, Athens</v>
      </c>
      <c r="O1473" s="6" t="str">
        <f t="array" ref="O1473">INDEX('raw data'!A:A,B1473+11,1)</f>
        <v>Available 12 Nov 2024</v>
      </c>
      <c r="P1473" s="17">
        <v>45608</v>
      </c>
      <c r="Q1473">
        <f>_xlfn.XLOOKUP(A1473, locations!A:A, locations!F:F, "NULL")</f>
        <v>37.864957199999999</v>
      </c>
      <c r="R1473">
        <f>_xlfn.XLOOKUP(A1473, locations!A:A, locations!G:G, "Not found")</f>
        <v>23.759364900000001</v>
      </c>
    </row>
    <row r="1474" spans="1:18" ht="13">
      <c r="A1474" s="11" t="s">
        <v>3114</v>
      </c>
      <c r="B1474" s="11">
        <f>MATCH(A1474,'raw data'!A:A,0)</f>
        <v>24199</v>
      </c>
      <c r="C1474" s="21">
        <f t="array" ref="C1474">INDEX('raw data'!A:A,B1474+8,1)</f>
        <v>1580</v>
      </c>
      <c r="D1474" s="7" t="str">
        <f t="array" ref="D1474">INDEX('raw data'!A:A,B1474+10,1)</f>
        <v>excl. utilities</v>
      </c>
      <c r="E1474" s="7" t="str">
        <f t="array" ref="E1474">INDEX('raw data'!A:A,B1474-2,1)</f>
        <v>Agiou Nikolaou III,</v>
      </c>
      <c r="F1474" s="6" t="str">
        <f t="array" ref="F1474">INDEX('raw data'!A:A,B1474-1,1)</f>
        <v>Glyfada</v>
      </c>
      <c r="G1474" s="6" t="str">
        <f t="array" ref="G1474">INDEX('raw data'!A:A,B1474+6,1)</f>
        <v>106 m²</v>
      </c>
      <c r="H1474" s="25">
        <f ca="1">IFERROR(__xludf.DUMMYFUNCTION("split(G1482,"" "")"),106)</f>
        <v>106</v>
      </c>
      <c r="I1474" s="6" t="str">
        <f ca="1">IFERROR(__xludf.DUMMYFUNCTION("""COMPUTED_VALUE"""),"m²")</f>
        <v>m²</v>
      </c>
      <c r="J1474" s="6" t="str">
        <f t="array" ref="J1474">INDEX('raw data'!A:A,B1474+4,1)</f>
        <v>1, 1 WC</v>
      </c>
      <c r="K1474" s="25">
        <f t="array" ref="K1474">INDEX('raw data'!A:A,B1474+2,1)</f>
        <v>2</v>
      </c>
      <c r="L1474" s="6" t="str">
        <f t="array" ref="L1474">INDEX('raw data'!A:A,B1474-1,1)</f>
        <v>Glyfada</v>
      </c>
      <c r="M1474" s="9">
        <f t="shared" ca="1" si="0"/>
        <v>14.90566037735849</v>
      </c>
      <c r="N1474" s="6" t="str">
        <f t="shared" si="1"/>
        <v>Agiou Nikolaou III, Glyfada, Athens</v>
      </c>
      <c r="O1474" s="6" t="str">
        <f t="array" ref="O1474">INDEX('raw data'!A:A,B1474+11,1)</f>
        <v>Available 17 Jan 2025</v>
      </c>
      <c r="P1474" s="17">
        <v>45674</v>
      </c>
      <c r="Q1474">
        <f>_xlfn.XLOOKUP(A1474, locations!A:A, locations!F:F, "NULL")</f>
        <v>38.004087300000002</v>
      </c>
      <c r="R1474">
        <f>_xlfn.XLOOKUP(A1474, locations!A:A, locations!G:G, "Not found")</f>
        <v>23.735721699999999</v>
      </c>
    </row>
    <row r="1475" spans="1:18" ht="13">
      <c r="A1475" s="11" t="s">
        <v>3117</v>
      </c>
      <c r="B1475" s="11">
        <f>MATCH(A1475,'raw data'!A:A,0)</f>
        <v>25991</v>
      </c>
      <c r="C1475" s="21">
        <f t="array" ref="C1475">INDEX('raw data'!A:A,B1475+8,1)</f>
        <v>1700</v>
      </c>
      <c r="D1475" s="7" t="str">
        <f t="array" ref="D1475">INDEX('raw data'!A:A,B1475+10,1)</f>
        <v>excl. utilities</v>
      </c>
      <c r="E1475" s="7" t="str">
        <f t="array" ref="E1475">INDEX('raw data'!A:A,B1475-2,1)</f>
        <v>Kiprou I,</v>
      </c>
      <c r="F1475" s="6" t="str">
        <f t="array" ref="F1475">INDEX('raw data'!A:A,B1475-1,1)</f>
        <v>Glyfada</v>
      </c>
      <c r="G1475" s="6" t="str">
        <f t="array" ref="G1475">INDEX('raw data'!A:A,B1475+6,1)</f>
        <v>95 m²</v>
      </c>
      <c r="H1475" s="25">
        <f ca="1">IFERROR(__xludf.DUMMYFUNCTION("split(G1483,"" "")"),95)</f>
        <v>95</v>
      </c>
      <c r="I1475" s="6" t="str">
        <f ca="1">IFERROR(__xludf.DUMMYFUNCTION("""COMPUTED_VALUE"""),"m²")</f>
        <v>m²</v>
      </c>
      <c r="J1475" s="6">
        <f t="array" ref="J1475">INDEX('raw data'!A:A,B1475+4,1)</f>
        <v>1</v>
      </c>
      <c r="K1475" s="25">
        <f t="array" ref="K1475">INDEX('raw data'!A:A,B1475+2,1)</f>
        <v>2</v>
      </c>
      <c r="L1475" s="6" t="str">
        <f t="array" ref="L1475">INDEX('raw data'!A:A,B1475-1,1)</f>
        <v>Glyfada</v>
      </c>
      <c r="M1475" s="9">
        <f t="shared" ca="1" si="0"/>
        <v>17.894736842105264</v>
      </c>
      <c r="N1475" s="6" t="str">
        <f t="shared" si="1"/>
        <v>Kiprou I, Glyfada, Athens</v>
      </c>
      <c r="O1475" s="6" t="str">
        <f t="array" ref="O1475">INDEX('raw data'!A:A,B1475+11,1)</f>
        <v>Available 03 Jun 2025</v>
      </c>
      <c r="P1475" s="17">
        <v>45811</v>
      </c>
      <c r="Q1475">
        <f>_xlfn.XLOOKUP(A1475, locations!A:A, locations!F:F, "NULL")</f>
        <v>37.939333499999996</v>
      </c>
      <c r="R1475">
        <f>_xlfn.XLOOKUP(A1475, locations!A:A, locations!G:G, "Not found")</f>
        <v>23.649824200000001</v>
      </c>
    </row>
    <row r="1476" spans="1:18" ht="13">
      <c r="A1476" s="11" t="s">
        <v>904</v>
      </c>
      <c r="B1476" s="11">
        <f>MATCH(A1476,'raw data'!A:A,0)</f>
        <v>27111</v>
      </c>
      <c r="C1476" s="21">
        <f t="array" ref="C1476">INDEX('raw data'!A:A,B1476+8,1)</f>
        <v>1100</v>
      </c>
      <c r="D1476" s="7" t="str">
        <f t="array" ref="D1476">INDEX('raw data'!A:A,B1476+10,1)</f>
        <v>excl. utilities</v>
      </c>
      <c r="E1476" s="7" t="str">
        <f t="array" ref="E1476">INDEX('raw data'!A:A,B1476-2,1)</f>
        <v>Aggelou Metaxa I,</v>
      </c>
      <c r="F1476" s="6" t="str">
        <f t="array" ref="F1476">INDEX('raw data'!A:A,B1476-1,1)</f>
        <v>Glyfada</v>
      </c>
      <c r="G1476" s="6" t="str">
        <f t="array" ref="G1476">INDEX('raw data'!A:A,B1476+6,1)</f>
        <v>57 m²</v>
      </c>
      <c r="H1476" s="25">
        <f ca="1">IFERROR(__xludf.DUMMYFUNCTION("split(G1484,"" "")"),57)</f>
        <v>57</v>
      </c>
      <c r="I1476" s="6" t="str">
        <f ca="1">IFERROR(__xludf.DUMMYFUNCTION("""COMPUTED_VALUE"""),"m²")</f>
        <v>m²</v>
      </c>
      <c r="J1476" s="6">
        <f t="array" ref="J1476">INDEX('raw data'!A:A,B1476+4,1)</f>
        <v>1</v>
      </c>
      <c r="K1476" s="25">
        <f t="array" ref="K1476">INDEX('raw data'!A:A,B1476+2,1)</f>
        <v>1</v>
      </c>
      <c r="L1476" s="6" t="str">
        <f t="array" ref="L1476">INDEX('raw data'!A:A,B1476-1,1)</f>
        <v>Glyfada</v>
      </c>
      <c r="M1476" s="9">
        <f t="shared" ca="1" si="0"/>
        <v>19.298245614035089</v>
      </c>
      <c r="N1476" s="6" t="str">
        <f t="shared" si="1"/>
        <v>Aggelou Metaxa I, Glyfada, Athens</v>
      </c>
      <c r="O1476" s="6" t="str">
        <f t="array" ref="O1476">INDEX('raw data'!A:A,B1476+11,1)</f>
        <v>Available 02 Jan 2026</v>
      </c>
      <c r="P1476" s="17">
        <v>46024</v>
      </c>
      <c r="Q1476">
        <f>_xlfn.XLOOKUP(A1476, locations!A:A, locations!F:F, "NULL")</f>
        <v>37.858010700000001</v>
      </c>
      <c r="R1476">
        <f>_xlfn.XLOOKUP(A1476, locations!A:A, locations!G:G, "Not found")</f>
        <v>23.757834500000001</v>
      </c>
    </row>
    <row r="1477" spans="1:18" ht="13">
      <c r="A1477" s="11" t="s">
        <v>3120</v>
      </c>
      <c r="B1477" s="11">
        <f>MATCH(A1477,'raw data'!A:A,0)</f>
        <v>26247</v>
      </c>
      <c r="C1477" s="21">
        <f t="array" ref="C1477">INDEX('raw data'!A:A,B1477+8,1)</f>
        <v>1510</v>
      </c>
      <c r="D1477" s="7" t="str">
        <f t="array" ref="D1477">INDEX('raw data'!A:A,B1477+10,1)</f>
        <v>excl. utilities</v>
      </c>
      <c r="E1477" s="7" t="str">
        <f t="array" ref="E1477">INDEX('raw data'!A:A,B1477-2,1)</f>
        <v>Pandoras IX,</v>
      </c>
      <c r="F1477" s="6" t="str">
        <f t="array" ref="F1477">INDEX('raw data'!A:A,B1477-1,1)</f>
        <v>Glyfada</v>
      </c>
      <c r="G1477" s="6" t="str">
        <f t="array" ref="G1477">INDEX('raw data'!A:A,B1477+6,1)</f>
        <v>93 m²</v>
      </c>
      <c r="H1477" s="25">
        <f ca="1">IFERROR(__xludf.DUMMYFUNCTION("split(G1485,"" "")"),93)</f>
        <v>93</v>
      </c>
      <c r="I1477" s="6" t="str">
        <f ca="1">IFERROR(__xludf.DUMMYFUNCTION("""COMPUTED_VALUE"""),"m²")</f>
        <v>m²</v>
      </c>
      <c r="J1477" s="6">
        <f t="array" ref="J1477">INDEX('raw data'!A:A,B1477+4,1)</f>
        <v>1</v>
      </c>
      <c r="K1477" s="25">
        <f t="array" ref="K1477">INDEX('raw data'!A:A,B1477+2,1)</f>
        <v>2</v>
      </c>
      <c r="L1477" s="6" t="str">
        <f t="array" ref="L1477">INDEX('raw data'!A:A,B1477-1,1)</f>
        <v>Glyfada</v>
      </c>
      <c r="M1477" s="9">
        <f t="shared" ca="1" si="0"/>
        <v>16.236559139784948</v>
      </c>
      <c r="N1477" s="6" t="str">
        <f t="shared" si="1"/>
        <v>Pandoras IX, Glyfada, Athens</v>
      </c>
      <c r="O1477" s="6" t="str">
        <f t="array" ref="O1477">INDEX('raw data'!A:A,B1477+11,1)</f>
        <v>Available 01 Jul 2025</v>
      </c>
      <c r="P1477" s="17">
        <v>45839</v>
      </c>
      <c r="Q1477">
        <f>_xlfn.XLOOKUP(A1477, locations!A:A, locations!F:F, "NULL")</f>
        <v>37.987949499999999</v>
      </c>
      <c r="R1477">
        <f>_xlfn.XLOOKUP(A1477, locations!A:A, locations!G:G, "Not found")</f>
        <v>23.7665115</v>
      </c>
    </row>
    <row r="1478" spans="1:18" ht="13">
      <c r="A1478" s="11" t="s">
        <v>3123</v>
      </c>
      <c r="B1478" s="11">
        <f>MATCH(A1478,'raw data'!A:A,0)</f>
        <v>23143</v>
      </c>
      <c r="C1478" s="21">
        <f t="array" ref="C1478">INDEX('raw data'!A:A,B1478+8,1)</f>
        <v>1350</v>
      </c>
      <c r="D1478" s="7" t="str">
        <f t="array" ref="D1478">INDEX('raw data'!A:A,B1478+10,1)</f>
        <v>excl. utilities</v>
      </c>
      <c r="E1478" s="7" t="str">
        <f t="array" ref="E1478">INDEX('raw data'!A:A,B1478-2,1)</f>
        <v>Arkadias VI,</v>
      </c>
      <c r="F1478" s="6" t="str">
        <f t="array" ref="F1478">INDEX('raw data'!A:A,B1478-1,1)</f>
        <v>Glyfada</v>
      </c>
      <c r="G1478" s="6" t="str">
        <f t="array" ref="G1478">INDEX('raw data'!A:A,B1478+6,1)</f>
        <v>94 m²</v>
      </c>
      <c r="H1478" s="25">
        <f ca="1">IFERROR(__xludf.DUMMYFUNCTION("split(G1486,"" "")"),94)</f>
        <v>94</v>
      </c>
      <c r="I1478" s="6" t="str">
        <f ca="1">IFERROR(__xludf.DUMMYFUNCTION("""COMPUTED_VALUE"""),"m²")</f>
        <v>m²</v>
      </c>
      <c r="J1478" s="6">
        <f t="array" ref="J1478">INDEX('raw data'!A:A,B1478+4,1)</f>
        <v>2</v>
      </c>
      <c r="K1478" s="25">
        <f t="array" ref="K1478">INDEX('raw data'!A:A,B1478+2,1)</f>
        <v>2</v>
      </c>
      <c r="L1478" s="6" t="str">
        <f t="array" ref="L1478">INDEX('raw data'!A:A,B1478-1,1)</f>
        <v>Glyfada</v>
      </c>
      <c r="M1478" s="9">
        <f t="shared" ca="1" si="0"/>
        <v>14.361702127659575</v>
      </c>
      <c r="N1478" s="6" t="str">
        <f t="shared" si="1"/>
        <v>Arkadias VI, Glyfada, Athens</v>
      </c>
      <c r="O1478" s="6" t="str">
        <f t="array" ref="O1478">INDEX('raw data'!A:A,B1478+11,1)</f>
        <v>Available 20 Oct 2024</v>
      </c>
      <c r="P1478" s="17">
        <v>45585</v>
      </c>
      <c r="Q1478">
        <f>_xlfn.XLOOKUP(A1478, locations!A:A, locations!F:F, "NULL")</f>
        <v>37.987949499999999</v>
      </c>
      <c r="R1478">
        <f>_xlfn.XLOOKUP(A1478, locations!A:A, locations!G:G, "Not found")</f>
        <v>23.7665115</v>
      </c>
    </row>
    <row r="1479" spans="1:18" ht="13">
      <c r="A1479" s="11" t="s">
        <v>3126</v>
      </c>
      <c r="B1479" s="11">
        <f>MATCH(A1479,'raw data'!A:A,0)</f>
        <v>23159</v>
      </c>
      <c r="C1479" s="21">
        <f t="array" ref="C1479">INDEX('raw data'!A:A,B1479+8,1)</f>
        <v>1350</v>
      </c>
      <c r="D1479" s="7" t="str">
        <f t="array" ref="D1479">INDEX('raw data'!A:A,B1479+10,1)</f>
        <v>excl. utilities</v>
      </c>
      <c r="E1479" s="7" t="str">
        <f t="array" ref="E1479">INDEX('raw data'!A:A,B1479-2,1)</f>
        <v>Arkadias VII,</v>
      </c>
      <c r="F1479" s="6" t="str">
        <f t="array" ref="F1479">INDEX('raw data'!A:A,B1479-1,1)</f>
        <v>Glyfada</v>
      </c>
      <c r="G1479" s="6" t="str">
        <f t="array" ref="G1479">INDEX('raw data'!A:A,B1479+6,1)</f>
        <v>94 m²</v>
      </c>
      <c r="H1479" s="25">
        <f ca="1">IFERROR(__xludf.DUMMYFUNCTION("split(G1487,"" "")"),94)</f>
        <v>94</v>
      </c>
      <c r="I1479" s="6" t="str">
        <f ca="1">IFERROR(__xludf.DUMMYFUNCTION("""COMPUTED_VALUE"""),"m²")</f>
        <v>m²</v>
      </c>
      <c r="J1479" s="6" t="str">
        <f t="array" ref="J1479">INDEX('raw data'!A:A,B1479+4,1)</f>
        <v>1, 1 WC</v>
      </c>
      <c r="K1479" s="25">
        <f t="array" ref="K1479">INDEX('raw data'!A:A,B1479+2,1)</f>
        <v>2</v>
      </c>
      <c r="L1479" s="6" t="str">
        <f t="array" ref="L1479">INDEX('raw data'!A:A,B1479-1,1)</f>
        <v>Glyfada</v>
      </c>
      <c r="M1479" s="9">
        <f t="shared" ca="1" si="0"/>
        <v>14.361702127659575</v>
      </c>
      <c r="N1479" s="6" t="str">
        <f t="shared" si="1"/>
        <v>Arkadias VII, Glyfada, Athens</v>
      </c>
      <c r="O1479" s="6" t="str">
        <f t="array" ref="O1479">INDEX('raw data'!A:A,B1479+11,1)</f>
        <v>Available 20 Oct 2024</v>
      </c>
      <c r="P1479" s="17">
        <v>45585</v>
      </c>
      <c r="Q1479">
        <f>_xlfn.XLOOKUP(A1479, locations!A:A, locations!F:F, "NULL")</f>
        <v>37.866516699999998</v>
      </c>
      <c r="R1479">
        <f>_xlfn.XLOOKUP(A1479, locations!A:A, locations!G:G, "Not found")</f>
        <v>23.750308</v>
      </c>
    </row>
    <row r="1480" spans="1:18" ht="13">
      <c r="A1480" s="11" t="s">
        <v>4465</v>
      </c>
      <c r="B1480" s="11">
        <f>MATCH(A1480,'raw data'!A:A,0)</f>
        <v>26567</v>
      </c>
      <c r="C1480" s="21">
        <f t="array" ref="C1480">INDEX('raw data'!A:A,B1480+8,1)</f>
        <v>1890</v>
      </c>
      <c r="D1480" s="7" t="str">
        <f t="array" ref="D1480">INDEX('raw data'!A:A,B1480+10,1)</f>
        <v>excl. utilities</v>
      </c>
      <c r="E1480" s="7" t="str">
        <f t="array" ref="E1480">INDEX('raw data'!A:A,B1480-2,1)</f>
        <v>Agiou Gerasimou I,</v>
      </c>
      <c r="F1480" s="6" t="str">
        <f t="array" ref="F1480">INDEX('raw data'!A:A,B1480-1,1)</f>
        <v>Glyfada</v>
      </c>
      <c r="G1480" s="6" t="str">
        <f t="array" ref="G1480">INDEX('raw data'!A:A,B1480+6,1)</f>
        <v>170 m²</v>
      </c>
      <c r="H1480" s="25">
        <f ca="1">IFERROR(__xludf.DUMMYFUNCTION("split(G1488,"" "")"),170)</f>
        <v>170</v>
      </c>
      <c r="I1480" s="6" t="str">
        <f ca="1">IFERROR(__xludf.DUMMYFUNCTION("""COMPUTED_VALUE"""),"m²")</f>
        <v>m²</v>
      </c>
      <c r="J1480" s="6">
        <f t="array" ref="J1480">INDEX('raw data'!A:A,B1480+4,1)</f>
        <v>2</v>
      </c>
      <c r="K1480" s="25">
        <f t="array" ref="K1480">INDEX('raw data'!A:A,B1480+2,1)</f>
        <v>3</v>
      </c>
      <c r="L1480" s="6" t="str">
        <f t="array" ref="L1480">INDEX('raw data'!A:A,B1480-1,1)</f>
        <v>Glyfada</v>
      </c>
      <c r="M1480" s="9">
        <f t="shared" ca="1" si="0"/>
        <v>11.117647058823529</v>
      </c>
      <c r="N1480" s="6" t="str">
        <f t="shared" si="1"/>
        <v>Agiou Gerasimou I, Glyfada, Athens</v>
      </c>
      <c r="O1480" s="6" t="str">
        <f t="array" ref="O1480">INDEX('raw data'!A:A,B1480+11,1)</f>
        <v>Available 16 Aug 2025</v>
      </c>
      <c r="P1480" s="17">
        <v>45885</v>
      </c>
      <c r="Q1480">
        <f>_xlfn.XLOOKUP(A1480, locations!A:A, locations!F:F, "NULL")</f>
        <v>37.892012100000002</v>
      </c>
      <c r="R1480">
        <f>_xlfn.XLOOKUP(A1480, locations!A:A, locations!G:G, "Not found")</f>
        <v>23.747789699999998</v>
      </c>
    </row>
    <row r="1481" spans="1:18" ht="13">
      <c r="A1481" s="11" t="s">
        <v>4468</v>
      </c>
      <c r="B1481" s="11">
        <f>MATCH(A1481,'raw data'!A:A,0)</f>
        <v>25255</v>
      </c>
      <c r="C1481" s="21">
        <f t="array" ref="C1481">INDEX('raw data'!A:A,B1481+8,1)</f>
        <v>1740</v>
      </c>
      <c r="D1481" s="7" t="str">
        <f t="array" ref="D1481">INDEX('raw data'!A:A,B1481+10,1)</f>
        <v>excl. utilities</v>
      </c>
      <c r="E1481" s="7" t="str">
        <f t="array" ref="E1481">INDEX('raw data'!A:A,B1481-2,1)</f>
        <v>First St I,</v>
      </c>
      <c r="F1481" s="6" t="str">
        <f t="array" ref="F1481">INDEX('raw data'!A:A,B1481-1,1)</f>
        <v>Elliniko</v>
      </c>
      <c r="G1481" s="6" t="str">
        <f t="array" ref="G1481">INDEX('raw data'!A:A,B1481+6,1)</f>
        <v>135 m²</v>
      </c>
      <c r="H1481" s="25">
        <f ca="1">IFERROR(__xludf.DUMMYFUNCTION("split(G1489,"" "")"),135)</f>
        <v>135</v>
      </c>
      <c r="I1481" s="6" t="str">
        <f ca="1">IFERROR(__xludf.DUMMYFUNCTION("""COMPUTED_VALUE"""),"m²")</f>
        <v>m²</v>
      </c>
      <c r="J1481" s="6" t="str">
        <f t="array" ref="J1481">INDEX('raw data'!A:A,B1481+4,1)</f>
        <v>1, 1 WC</v>
      </c>
      <c r="K1481" s="25">
        <f t="array" ref="K1481">INDEX('raw data'!A:A,B1481+2,1)</f>
        <v>3</v>
      </c>
      <c r="L1481" s="6" t="str">
        <f t="array" ref="L1481">INDEX('raw data'!A:A,B1481-1,1)</f>
        <v>Elliniko</v>
      </c>
      <c r="M1481" s="9">
        <f t="shared" ca="1" si="0"/>
        <v>12.888888888888889</v>
      </c>
      <c r="N1481" s="6" t="str">
        <f t="shared" si="1"/>
        <v>First St I, Elliniko, Athens</v>
      </c>
      <c r="O1481" s="6" t="str">
        <f t="array" ref="O1481">INDEX('raw data'!A:A,B1481+11,1)</f>
        <v>Available 16 Mar 2025</v>
      </c>
      <c r="P1481" s="17">
        <v>45732</v>
      </c>
      <c r="Q1481">
        <f>_xlfn.XLOOKUP(A1481, locations!A:A, locations!F:F, "NULL")</f>
        <v>37.840235900000003</v>
      </c>
      <c r="R1481">
        <f>_xlfn.XLOOKUP(A1481, locations!A:A, locations!G:G, "Not found")</f>
        <v>23.768087900000001</v>
      </c>
    </row>
    <row r="1482" spans="1:18" ht="13">
      <c r="A1482" s="11" t="s">
        <v>4471</v>
      </c>
      <c r="B1482" s="11">
        <f>MATCH(A1482,'raw data'!A:A,0)</f>
        <v>27239</v>
      </c>
      <c r="C1482" s="21">
        <f t="array" ref="C1482">INDEX('raw data'!A:A,B1482+8,1)</f>
        <v>3060</v>
      </c>
      <c r="D1482" s="7" t="str">
        <f t="array" ref="D1482">INDEX('raw data'!A:A,B1482+10,1)</f>
        <v>excl. utilities</v>
      </c>
      <c r="E1482" s="7" t="str">
        <f t="array" ref="E1482">INDEX('raw data'!A:A,B1482-2,1)</f>
        <v>Digeni,</v>
      </c>
      <c r="F1482" s="6" t="str">
        <f t="array" ref="F1482">INDEX('raw data'!A:A,B1482-1,1)</f>
        <v>Voula</v>
      </c>
      <c r="G1482" s="6" t="str">
        <f t="array" ref="G1482">INDEX('raw data'!A:A,B1482+6,1)</f>
        <v>145 m²</v>
      </c>
      <c r="H1482" s="25">
        <f ca="1">IFERROR(__xludf.DUMMYFUNCTION("split(G1490,"" "")"),145)</f>
        <v>145</v>
      </c>
      <c r="I1482" s="6" t="str">
        <f ca="1">IFERROR(__xludf.DUMMYFUNCTION("""COMPUTED_VALUE"""),"m²")</f>
        <v>m²</v>
      </c>
      <c r="J1482" s="6" t="str">
        <f t="array" ref="J1482">INDEX('raw data'!A:A,B1482+4,1)</f>
        <v>1, 1 WC</v>
      </c>
      <c r="K1482" s="25">
        <f t="array" ref="K1482">INDEX('raw data'!A:A,B1482+2,1)</f>
        <v>3</v>
      </c>
      <c r="L1482" s="6" t="str">
        <f t="array" ref="L1482">INDEX('raw data'!A:A,B1482-1,1)</f>
        <v>Voula</v>
      </c>
      <c r="M1482" s="9">
        <f t="shared" ca="1" si="0"/>
        <v>21.103448275862068</v>
      </c>
      <c r="N1482" s="6" t="str">
        <f t="shared" si="1"/>
        <v>Digeni, Voula, Athens</v>
      </c>
      <c r="O1482" s="6" t="str">
        <f t="array" ref="O1482">INDEX('raw data'!A:A,B1482+11,1)</f>
        <v>Available 24 May 2026</v>
      </c>
      <c r="P1482" s="17">
        <v>46166</v>
      </c>
      <c r="Q1482">
        <f>_xlfn.XLOOKUP(A1482, locations!A:A, locations!F:F, "NULL")</f>
        <v>37.844894699999998</v>
      </c>
      <c r="R1482">
        <f>_xlfn.XLOOKUP(A1482, locations!A:A, locations!G:G, "Not found")</f>
        <v>23.770342500000002</v>
      </c>
    </row>
    <row r="1483" spans="1:18" ht="13">
      <c r="A1483" s="11" t="s">
        <v>4474</v>
      </c>
      <c r="B1483" s="11">
        <f>MATCH(A1483,'raw data'!A:A,0)</f>
        <v>25815</v>
      </c>
      <c r="C1483" s="21">
        <f t="array" ref="C1483">INDEX('raw data'!A:A,B1483+8,1)</f>
        <v>2460</v>
      </c>
      <c r="D1483" s="7" t="str">
        <f t="array" ref="D1483">INDEX('raw data'!A:A,B1483+10,1)</f>
        <v>excl. utilities</v>
      </c>
      <c r="E1483" s="7" t="str">
        <f t="array" ref="E1483">INDEX('raw data'!A:A,B1483-2,1)</f>
        <v>Vasileos Pavlou II,</v>
      </c>
      <c r="F1483" s="6" t="str">
        <f t="array" ref="F1483">INDEX('raw data'!A:A,B1483-1,1)</f>
        <v>Voula</v>
      </c>
      <c r="G1483" s="6" t="str">
        <f t="array" ref="G1483">INDEX('raw data'!A:A,B1483+6,1)</f>
        <v>120 m²</v>
      </c>
      <c r="H1483" s="25">
        <f ca="1">IFERROR(__xludf.DUMMYFUNCTION("split(G1491,"" "")"),120)</f>
        <v>120</v>
      </c>
      <c r="I1483" s="6" t="str">
        <f ca="1">IFERROR(__xludf.DUMMYFUNCTION("""COMPUTED_VALUE"""),"m²")</f>
        <v>m²</v>
      </c>
      <c r="J1483" s="6">
        <f t="array" ref="J1483">INDEX('raw data'!A:A,B1483+4,1)</f>
        <v>2</v>
      </c>
      <c r="K1483" s="25">
        <f t="array" ref="K1483">INDEX('raw data'!A:A,B1483+2,1)</f>
        <v>3</v>
      </c>
      <c r="L1483" s="6" t="str">
        <f t="array" ref="L1483">INDEX('raw data'!A:A,B1483-1,1)</f>
        <v>Voula</v>
      </c>
      <c r="M1483" s="9">
        <f t="shared" ca="1" si="0"/>
        <v>20.5</v>
      </c>
      <c r="N1483" s="6" t="str">
        <f t="shared" si="1"/>
        <v>Vasileos Pavlou II, Voula, Athens</v>
      </c>
      <c r="O1483" s="6" t="str">
        <f t="array" ref="O1483">INDEX('raw data'!A:A,B1483+11,1)</f>
        <v>Available 18 May 2025</v>
      </c>
      <c r="P1483" s="17">
        <v>45795</v>
      </c>
      <c r="Q1483">
        <f>_xlfn.XLOOKUP(A1483, locations!A:A, locations!F:F, "NULL")</f>
        <v>37.858774699999998</v>
      </c>
      <c r="R1483">
        <f>_xlfn.XLOOKUP(A1483, locations!A:A, locations!G:G, "Not found")</f>
        <v>23.7605526</v>
      </c>
    </row>
    <row r="1484" spans="1:18" ht="13">
      <c r="A1484" s="11" t="s">
        <v>3129</v>
      </c>
      <c r="B1484" s="11">
        <f>MATCH(A1484,'raw data'!A:A,0)</f>
        <v>26055</v>
      </c>
      <c r="C1484" s="21">
        <f t="array" ref="C1484">INDEX('raw data'!A:A,B1484+8,1)</f>
        <v>1450</v>
      </c>
      <c r="D1484" s="7" t="str">
        <f t="array" ref="D1484">INDEX('raw data'!A:A,B1484+10,1)</f>
        <v>excl. utilities</v>
      </c>
      <c r="E1484" s="7" t="str">
        <f t="array" ref="E1484">INDEX('raw data'!A:A,B1484-2,1)</f>
        <v>Christoforou Nezer,</v>
      </c>
      <c r="F1484" s="6" t="str">
        <f t="array" ref="F1484">INDEX('raw data'!A:A,B1484-1,1)</f>
        <v>Glyfada</v>
      </c>
      <c r="G1484" s="6" t="str">
        <f t="array" ref="G1484">INDEX('raw data'!A:A,B1484+6,1)</f>
        <v>122 m²</v>
      </c>
      <c r="H1484" s="25">
        <f ca="1">IFERROR(__xludf.DUMMYFUNCTION("split(G1492,"" "")"),122)</f>
        <v>122</v>
      </c>
      <c r="I1484" s="6" t="str">
        <f ca="1">IFERROR(__xludf.DUMMYFUNCTION("""COMPUTED_VALUE"""),"m²")</f>
        <v>m²</v>
      </c>
      <c r="J1484" s="6">
        <f t="array" ref="J1484">INDEX('raw data'!A:A,B1484+4,1)</f>
        <v>2</v>
      </c>
      <c r="K1484" s="25">
        <f t="array" ref="K1484">INDEX('raw data'!A:A,B1484+2,1)</f>
        <v>2</v>
      </c>
      <c r="L1484" s="6" t="str">
        <f t="array" ref="L1484">INDEX('raw data'!A:A,B1484-1,1)</f>
        <v>Glyfada</v>
      </c>
      <c r="M1484" s="9">
        <f t="shared" ca="1" si="0"/>
        <v>11.885245901639344</v>
      </c>
      <c r="N1484" s="6" t="str">
        <f t="shared" si="1"/>
        <v>Christoforou Nezer, Glyfada, Athens</v>
      </c>
      <c r="O1484" s="6" t="str">
        <f t="array" ref="O1484">INDEX('raw data'!A:A,B1484+11,1)</f>
        <v>Available 17 Jun 2025</v>
      </c>
      <c r="P1484" s="17">
        <v>45825</v>
      </c>
      <c r="Q1484">
        <f>_xlfn.XLOOKUP(A1484, locations!A:A, locations!F:F, "NULL")</f>
        <v>37.985712300000003</v>
      </c>
      <c r="R1484">
        <f>_xlfn.XLOOKUP(A1484, locations!A:A, locations!G:G, "Not found")</f>
        <v>23.7335551</v>
      </c>
    </row>
    <row r="1485" spans="1:18" ht="13">
      <c r="A1485" s="11" t="s">
        <v>4477</v>
      </c>
      <c r="B1485" s="11">
        <f>MATCH(A1485,'raw data'!A:A,0)</f>
        <v>25415</v>
      </c>
      <c r="C1485" s="21">
        <f t="array" ref="C1485">INDEX('raw data'!A:A,B1485+8,1)</f>
        <v>1980</v>
      </c>
      <c r="D1485" s="7" t="str">
        <f t="array" ref="D1485">INDEX('raw data'!A:A,B1485+10,1)</f>
        <v>excl. utilities</v>
      </c>
      <c r="E1485" s="7" t="str">
        <f t="array" ref="E1485">INDEX('raw data'!A:A,B1485-2,1)</f>
        <v>Themistokleous II,</v>
      </c>
      <c r="F1485" s="6" t="str">
        <f t="array" ref="F1485">INDEX('raw data'!A:A,B1485-1,1)</f>
        <v>Glyfada</v>
      </c>
      <c r="G1485" s="6" t="str">
        <f t="array" ref="G1485">INDEX('raw data'!A:A,B1485+6,1)</f>
        <v>160 m²</v>
      </c>
      <c r="H1485" s="25">
        <f ca="1">IFERROR(__xludf.DUMMYFUNCTION("split(G1493,"" "")"),160)</f>
        <v>160</v>
      </c>
      <c r="I1485" s="6" t="str">
        <f ca="1">IFERROR(__xludf.DUMMYFUNCTION("""COMPUTED_VALUE"""),"m²")</f>
        <v>m²</v>
      </c>
      <c r="J1485" s="6" t="str">
        <f t="array" ref="J1485">INDEX('raw data'!A:A,B1485+4,1)</f>
        <v>2, 1 WC</v>
      </c>
      <c r="K1485" s="25">
        <f t="array" ref="K1485">INDEX('raw data'!A:A,B1485+2,1)</f>
        <v>3</v>
      </c>
      <c r="L1485" s="6" t="str">
        <f t="array" ref="L1485">INDEX('raw data'!A:A,B1485-1,1)</f>
        <v>Glyfada</v>
      </c>
      <c r="M1485" s="9">
        <f t="shared" ca="1" si="0"/>
        <v>12.375</v>
      </c>
      <c r="N1485" s="6" t="str">
        <f t="shared" si="1"/>
        <v>Themistokleous II, Glyfada, Athens</v>
      </c>
      <c r="O1485" s="6" t="str">
        <f t="array" ref="O1485">INDEX('raw data'!A:A,B1485+11,1)</f>
        <v>Available 02 Apr 2025</v>
      </c>
      <c r="P1485" s="17">
        <v>45749</v>
      </c>
      <c r="Q1485">
        <f>_xlfn.XLOOKUP(A1485, locations!A:A, locations!F:F, "NULL")</f>
        <v>37.868512699999997</v>
      </c>
      <c r="R1485">
        <f>_xlfn.XLOOKUP(A1485, locations!A:A, locations!G:G, "Not found")</f>
        <v>23.757398299999998</v>
      </c>
    </row>
    <row r="1486" spans="1:18" ht="13">
      <c r="A1486" s="11" t="s">
        <v>3132</v>
      </c>
      <c r="B1486" s="11">
        <f>MATCH(A1486,'raw data'!A:A,0)</f>
        <v>24775</v>
      </c>
      <c r="C1486" s="21">
        <f t="array" ref="C1486">INDEX('raw data'!A:A,B1486+8,1)</f>
        <v>1720</v>
      </c>
      <c r="D1486" s="7" t="str">
        <f t="array" ref="D1486">INDEX('raw data'!A:A,B1486+10,1)</f>
        <v>excl. utilities</v>
      </c>
      <c r="E1486" s="7" t="str">
        <f t="array" ref="E1486">INDEX('raw data'!A:A,B1486-2,1)</f>
        <v>Omirou,</v>
      </c>
      <c r="F1486" s="6" t="str">
        <f t="array" ref="F1486">INDEX('raw data'!A:A,B1486-1,1)</f>
        <v>Glyfada</v>
      </c>
      <c r="G1486" s="6" t="str">
        <f t="array" ref="G1486">INDEX('raw data'!A:A,B1486+6,1)</f>
        <v>85 m²</v>
      </c>
      <c r="H1486" s="25">
        <f ca="1">IFERROR(__xludf.DUMMYFUNCTION("split(G1494,"" "")"),85)</f>
        <v>85</v>
      </c>
      <c r="I1486" s="6" t="str">
        <f ca="1">IFERROR(__xludf.DUMMYFUNCTION("""COMPUTED_VALUE"""),"m²")</f>
        <v>m²</v>
      </c>
      <c r="J1486" s="6">
        <f t="array" ref="J1486">INDEX('raw data'!A:A,B1486+4,1)</f>
        <v>1</v>
      </c>
      <c r="K1486" s="25">
        <f t="array" ref="K1486">INDEX('raw data'!A:A,B1486+2,1)</f>
        <v>2</v>
      </c>
      <c r="L1486" s="6" t="str">
        <f t="array" ref="L1486">INDEX('raw data'!A:A,B1486-1,1)</f>
        <v>Glyfada</v>
      </c>
      <c r="M1486" s="9">
        <f t="shared" ca="1" si="0"/>
        <v>20.235294117647058</v>
      </c>
      <c r="N1486" s="6" t="str">
        <f t="shared" si="1"/>
        <v>Omirou, Glyfada, Athens</v>
      </c>
      <c r="O1486" s="6" t="str">
        <f t="array" ref="O1486">INDEX('raw data'!A:A,B1486+11,1)</f>
        <v>Available 15 Feb 2025</v>
      </c>
      <c r="P1486" s="17">
        <v>45703</v>
      </c>
      <c r="Q1486">
        <f>_xlfn.XLOOKUP(A1486, locations!A:A, locations!F:F, "NULL")</f>
        <v>37.872369300000003</v>
      </c>
      <c r="R1486">
        <f>_xlfn.XLOOKUP(A1486, locations!A:A, locations!G:G, "Not found")</f>
        <v>23.764069599999999</v>
      </c>
    </row>
    <row r="1487" spans="1:18" ht="13">
      <c r="A1487" s="11" t="s">
        <v>907</v>
      </c>
      <c r="B1487" s="11">
        <f>MATCH(A1487,'raw data'!A:A,0)</f>
        <v>24375</v>
      </c>
      <c r="C1487" s="21">
        <f t="array" ref="C1487">INDEX('raw data'!A:A,B1487+8,1)</f>
        <v>1230</v>
      </c>
      <c r="D1487" s="7" t="str">
        <f t="array" ref="D1487">INDEX('raw data'!A:A,B1487+10,1)</f>
        <v>excl. utilities</v>
      </c>
      <c r="E1487" s="7" t="str">
        <f t="array" ref="E1487">INDEX('raw data'!A:A,B1487-2,1)</f>
        <v>Mikinon I,</v>
      </c>
      <c r="F1487" s="6" t="str">
        <f t="array" ref="F1487">INDEX('raw data'!A:A,B1487-1,1)</f>
        <v>Glyfada</v>
      </c>
      <c r="G1487" s="6" t="str">
        <f t="array" ref="G1487">INDEX('raw data'!A:A,B1487+6,1)</f>
        <v>60 m²</v>
      </c>
      <c r="H1487" s="25">
        <f ca="1">IFERROR(__xludf.DUMMYFUNCTION("split(G1495,"" "")"),60)</f>
        <v>60</v>
      </c>
      <c r="I1487" s="6" t="str">
        <f ca="1">IFERROR(__xludf.DUMMYFUNCTION("""COMPUTED_VALUE"""),"m²")</f>
        <v>m²</v>
      </c>
      <c r="J1487" s="6">
        <f t="array" ref="J1487">INDEX('raw data'!A:A,B1487+4,1)</f>
        <v>1</v>
      </c>
      <c r="K1487" s="25">
        <f t="array" ref="K1487">INDEX('raw data'!A:A,B1487+2,1)</f>
        <v>1</v>
      </c>
      <c r="L1487" s="6" t="str">
        <f t="array" ref="L1487">INDEX('raw data'!A:A,B1487-1,1)</f>
        <v>Glyfada</v>
      </c>
      <c r="M1487" s="9">
        <f t="shared" ca="1" si="0"/>
        <v>20.5</v>
      </c>
      <c r="N1487" s="6" t="str">
        <f t="shared" si="1"/>
        <v>Mikinon I, Glyfada, Athens</v>
      </c>
      <c r="O1487" s="6" t="str">
        <f t="array" ref="O1487">INDEX('raw data'!A:A,B1487+11,1)</f>
        <v>Available 02 Feb 2025</v>
      </c>
      <c r="P1487" s="17">
        <v>45690</v>
      </c>
      <c r="Q1487">
        <f>_xlfn.XLOOKUP(A1487, locations!A:A, locations!F:F, "NULL")</f>
        <v>37.858010700000001</v>
      </c>
      <c r="R1487">
        <f>_xlfn.XLOOKUP(A1487, locations!A:A, locations!G:G, "Not found")</f>
        <v>23.757834500000001</v>
      </c>
    </row>
    <row r="1488" spans="1:18" ht="13">
      <c r="A1488" s="11" t="s">
        <v>4480</v>
      </c>
      <c r="B1488" s="11">
        <f>MATCH(A1488,'raw data'!A:A,0)</f>
        <v>26183</v>
      </c>
      <c r="C1488" s="21">
        <f t="array" ref="C1488">INDEX('raw data'!A:A,B1488+8,1)</f>
        <v>1670</v>
      </c>
      <c r="D1488" s="7" t="str">
        <f t="array" ref="D1488">INDEX('raw data'!A:A,B1488+10,1)</f>
        <v>excl. utilities</v>
      </c>
      <c r="E1488" s="7" t="str">
        <f t="array" ref="E1488">INDEX('raw data'!A:A,B1488-2,1)</f>
        <v>Pandoras II,</v>
      </c>
      <c r="F1488" s="6" t="str">
        <f t="array" ref="F1488">INDEX('raw data'!A:A,B1488-1,1)</f>
        <v>Glyfada</v>
      </c>
      <c r="G1488" s="6" t="str">
        <f t="array" ref="G1488">INDEX('raw data'!A:A,B1488+6,1)</f>
        <v>115 m²</v>
      </c>
      <c r="H1488" s="25">
        <f ca="1">IFERROR(__xludf.DUMMYFUNCTION("split(G1496,"" "")"),115)</f>
        <v>115</v>
      </c>
      <c r="I1488" s="6" t="str">
        <f ca="1">IFERROR(__xludf.DUMMYFUNCTION("""COMPUTED_VALUE"""),"m²")</f>
        <v>m²</v>
      </c>
      <c r="J1488" s="6" t="str">
        <f t="array" ref="J1488">INDEX('raw data'!A:A,B1488+4,1)</f>
        <v>1, 1 WC</v>
      </c>
      <c r="K1488" s="25">
        <f t="array" ref="K1488">INDEX('raw data'!A:A,B1488+2,1)</f>
        <v>3</v>
      </c>
      <c r="L1488" s="6" t="str">
        <f t="array" ref="L1488">INDEX('raw data'!A:A,B1488-1,1)</f>
        <v>Glyfada</v>
      </c>
      <c r="M1488" s="9">
        <f t="shared" ca="1" si="0"/>
        <v>14.521739130434783</v>
      </c>
      <c r="N1488" s="6" t="str">
        <f t="shared" si="1"/>
        <v>Pandoras II, Glyfada, Athens</v>
      </c>
      <c r="O1488" s="6" t="str">
        <f t="array" ref="O1488">INDEX('raw data'!A:A,B1488+11,1)</f>
        <v>Available 24 Jun 2025</v>
      </c>
      <c r="P1488" s="17">
        <v>45832</v>
      </c>
      <c r="Q1488">
        <f>_xlfn.XLOOKUP(A1488, locations!A:A, locations!F:F, "NULL")</f>
        <v>37.864957199999999</v>
      </c>
      <c r="R1488">
        <f>_xlfn.XLOOKUP(A1488, locations!A:A, locations!G:G, "Not found")</f>
        <v>23.759364900000001</v>
      </c>
    </row>
    <row r="1489" spans="1:18" ht="13">
      <c r="A1489" s="11" t="s">
        <v>4483</v>
      </c>
      <c r="B1489" s="11">
        <f>MATCH(A1489,'raw data'!A:A,0)</f>
        <v>27351</v>
      </c>
      <c r="C1489" s="21">
        <f t="array" ref="C1489">INDEX('raw data'!A:A,B1489+8,1)</f>
        <v>2880</v>
      </c>
      <c r="D1489" s="7" t="str">
        <f t="array" ref="D1489">INDEX('raw data'!A:A,B1489+10,1)</f>
        <v>excl. utilities</v>
      </c>
      <c r="E1489" s="7" t="str">
        <f t="array" ref="E1489">INDEX('raw data'!A:A,B1489-2,1)</f>
        <v>Agiou Nikolaou,</v>
      </c>
      <c r="F1489" s="6" t="str">
        <f t="array" ref="F1489">INDEX('raw data'!A:A,B1489-1,1)</f>
        <v>Glyfada</v>
      </c>
      <c r="G1489" s="6" t="str">
        <f t="array" ref="G1489">INDEX('raw data'!A:A,B1489+6,1)</f>
        <v>200 m²</v>
      </c>
      <c r="H1489" s="25">
        <f ca="1">IFERROR(__xludf.DUMMYFUNCTION("split(G1497,"" "")"),200)</f>
        <v>200</v>
      </c>
      <c r="I1489" s="6" t="str">
        <f ca="1">IFERROR(__xludf.DUMMYFUNCTION("""COMPUTED_VALUE"""),"m²")</f>
        <v>m²</v>
      </c>
      <c r="J1489" s="6">
        <f t="array" ref="J1489">INDEX('raw data'!A:A,B1489+4,1)</f>
        <v>2</v>
      </c>
      <c r="K1489" s="25">
        <f t="array" ref="K1489">INDEX('raw data'!A:A,B1489+2,1)</f>
        <v>3</v>
      </c>
      <c r="L1489" s="6" t="str">
        <f t="array" ref="L1489">INDEX('raw data'!A:A,B1489-1,1)</f>
        <v>Glyfada</v>
      </c>
      <c r="M1489" s="9">
        <f t="shared" ca="1" si="0"/>
        <v>14.4</v>
      </c>
      <c r="N1489" s="6" t="str">
        <f t="shared" si="1"/>
        <v>Agiou Nikolaou, Glyfada, Athens</v>
      </c>
      <c r="O1489" s="6" t="str">
        <f t="array" ref="O1489">INDEX('raw data'!A:A,B1489+11,1)</f>
        <v>Available 14 Oct 2026</v>
      </c>
      <c r="P1489" s="17">
        <v>46309</v>
      </c>
      <c r="Q1489">
        <f>_xlfn.XLOOKUP(A1489, locations!A:A, locations!F:F, "NULL")</f>
        <v>37.875327200000001</v>
      </c>
      <c r="R1489">
        <f>_xlfn.XLOOKUP(A1489, locations!A:A, locations!G:G, "Not found")</f>
        <v>23.755619100000001</v>
      </c>
    </row>
    <row r="1490" spans="1:18" ht="13">
      <c r="A1490" s="11" t="s">
        <v>4486</v>
      </c>
      <c r="B1490" s="11">
        <f>MATCH(A1490,'raw data'!A:A,0)</f>
        <v>27015</v>
      </c>
      <c r="C1490" s="21">
        <f t="array" ref="C1490">INDEX('raw data'!A:A,B1490+8,1)</f>
        <v>1980</v>
      </c>
      <c r="D1490" s="7" t="str">
        <f t="array" ref="D1490">INDEX('raw data'!A:A,B1490+10,1)</f>
        <v>excl. utilities</v>
      </c>
      <c r="E1490" s="7" t="str">
        <f t="array" ref="E1490">INDEX('raw data'!A:A,B1490-2,1)</f>
        <v>Andrea Papandreou,</v>
      </c>
      <c r="F1490" s="6" t="str">
        <f t="array" ref="F1490">INDEX('raw data'!A:A,B1490-1,1)</f>
        <v>Glyfada</v>
      </c>
      <c r="G1490" s="6" t="str">
        <f t="array" ref="G1490">INDEX('raw data'!A:A,B1490+6,1)</f>
        <v>120 m²</v>
      </c>
      <c r="H1490" s="25">
        <f ca="1">IFERROR(__xludf.DUMMYFUNCTION("split(G1498,"" "")"),120)</f>
        <v>120</v>
      </c>
      <c r="I1490" s="6" t="str">
        <f ca="1">IFERROR(__xludf.DUMMYFUNCTION("""COMPUTED_VALUE"""),"m²")</f>
        <v>m²</v>
      </c>
      <c r="J1490" s="6">
        <f t="array" ref="J1490">INDEX('raw data'!A:A,B1490+4,1)</f>
        <v>2</v>
      </c>
      <c r="K1490" s="25">
        <f t="array" ref="K1490">INDEX('raw data'!A:A,B1490+2,1)</f>
        <v>3</v>
      </c>
      <c r="L1490" s="6" t="str">
        <f t="array" ref="L1490">INDEX('raw data'!A:A,B1490-1,1)</f>
        <v>Glyfada</v>
      </c>
      <c r="M1490" s="9">
        <f t="shared" ca="1" si="0"/>
        <v>16.5</v>
      </c>
      <c r="N1490" s="6" t="str">
        <f t="shared" si="1"/>
        <v>Andrea Papandreou, Glyfada, Athens</v>
      </c>
      <c r="O1490" s="6" t="str">
        <f t="array" ref="O1490">INDEX('raw data'!A:A,B1490+11,1)</f>
        <v>Available 20 Nov 2025</v>
      </c>
      <c r="P1490" s="17">
        <v>45981</v>
      </c>
      <c r="Q1490">
        <f>_xlfn.XLOOKUP(A1490, locations!A:A, locations!F:F, "NULL")</f>
        <v>37.872369300000003</v>
      </c>
      <c r="R1490">
        <f>_xlfn.XLOOKUP(A1490, locations!A:A, locations!G:G, "Not found")</f>
        <v>23.764069599999999</v>
      </c>
    </row>
    <row r="1491" spans="1:18" ht="13">
      <c r="A1491" s="11" t="s">
        <v>3135</v>
      </c>
      <c r="B1491" s="11">
        <f>MATCH(A1491,'raw data'!A:A,0)</f>
        <v>25639</v>
      </c>
      <c r="C1491" s="21">
        <f t="array" ref="C1491">INDEX('raw data'!A:A,B1491+8,1)</f>
        <v>1730</v>
      </c>
      <c r="D1491" s="7" t="str">
        <f t="array" ref="D1491">INDEX('raw data'!A:A,B1491+10,1)</f>
        <v>excl. utilities</v>
      </c>
      <c r="E1491" s="7" t="str">
        <f t="array" ref="E1491">INDEX('raw data'!A:A,B1491-2,1)</f>
        <v>Mikinon II,</v>
      </c>
      <c r="F1491" s="6" t="str">
        <f t="array" ref="F1491">INDEX('raw data'!A:A,B1491-1,1)</f>
        <v>Glyfada</v>
      </c>
      <c r="G1491" s="6" t="str">
        <f t="array" ref="G1491">INDEX('raw data'!A:A,B1491+6,1)</f>
        <v>75 m²</v>
      </c>
      <c r="H1491" s="25">
        <f ca="1">IFERROR(__xludf.DUMMYFUNCTION("split(G1499,"" "")"),75)</f>
        <v>75</v>
      </c>
      <c r="I1491" s="6" t="str">
        <f ca="1">IFERROR(__xludf.DUMMYFUNCTION("""COMPUTED_VALUE"""),"m²")</f>
        <v>m²</v>
      </c>
      <c r="J1491" s="6">
        <f t="array" ref="J1491">INDEX('raw data'!A:A,B1491+4,1)</f>
        <v>1</v>
      </c>
      <c r="K1491" s="25">
        <f t="array" ref="K1491">INDEX('raw data'!A:A,B1491+2,1)</f>
        <v>2</v>
      </c>
      <c r="L1491" s="6" t="str">
        <f t="array" ref="L1491">INDEX('raw data'!A:A,B1491-1,1)</f>
        <v>Glyfada</v>
      </c>
      <c r="M1491" s="9">
        <f t="shared" ca="1" si="0"/>
        <v>23.066666666666666</v>
      </c>
      <c r="N1491" s="6" t="str">
        <f t="shared" si="1"/>
        <v>Mikinon II, Glyfada, Athens</v>
      </c>
      <c r="O1491" s="6" t="str">
        <f t="array" ref="O1491">INDEX('raw data'!A:A,B1491+11,1)</f>
        <v>Available 01 May 2025</v>
      </c>
      <c r="P1491" s="17">
        <v>45778</v>
      </c>
      <c r="Q1491">
        <f>_xlfn.XLOOKUP(A1491, locations!A:A, locations!F:F, "NULL")</f>
        <v>37.847068700000001</v>
      </c>
      <c r="R1491">
        <f>_xlfn.XLOOKUP(A1491, locations!A:A, locations!G:G, "Not found")</f>
        <v>23.7547511</v>
      </c>
    </row>
    <row r="1492" spans="1:18" ht="13">
      <c r="A1492" s="11" t="s">
        <v>4489</v>
      </c>
      <c r="B1492" s="11">
        <f>MATCH(A1492,'raw data'!A:A,0)</f>
        <v>23607</v>
      </c>
      <c r="C1492" s="21">
        <f t="array" ref="C1492">INDEX('raw data'!A:A,B1492+8,1)</f>
        <v>2010</v>
      </c>
      <c r="D1492" s="7" t="str">
        <f t="array" ref="D1492">INDEX('raw data'!A:A,B1492+10,1)</f>
        <v>excl. utilities</v>
      </c>
      <c r="E1492" s="7" t="str">
        <f t="array" ref="E1492">INDEX('raw data'!A:A,B1492-2,1)</f>
        <v>Georgiou Papandreou II,</v>
      </c>
      <c r="F1492" s="6" t="str">
        <f t="array" ref="F1492">INDEX('raw data'!A:A,B1492-1,1)</f>
        <v>Voula</v>
      </c>
      <c r="G1492" s="6" t="str">
        <f t="array" ref="G1492">INDEX('raw data'!A:A,B1492+6,1)</f>
        <v>190 m²</v>
      </c>
      <c r="H1492" s="25">
        <f ca="1">IFERROR(__xludf.DUMMYFUNCTION("split(G1500,"" "")"),190)</f>
        <v>190</v>
      </c>
      <c r="I1492" s="6" t="str">
        <f ca="1">IFERROR(__xludf.DUMMYFUNCTION("""COMPUTED_VALUE"""),"m²")</f>
        <v>m²</v>
      </c>
      <c r="J1492" s="6" t="str">
        <f t="array" ref="J1492">INDEX('raw data'!A:A,B1492+4,1)</f>
        <v>2, 1 WC</v>
      </c>
      <c r="K1492" s="25">
        <f t="array" ref="K1492">INDEX('raw data'!A:A,B1492+2,1)</f>
        <v>3</v>
      </c>
      <c r="L1492" s="6" t="str">
        <f t="array" ref="L1492">INDEX('raw data'!A:A,B1492-1,1)</f>
        <v>Voula</v>
      </c>
      <c r="M1492" s="9">
        <f t="shared" ca="1" si="0"/>
        <v>10.578947368421053</v>
      </c>
      <c r="N1492" s="6" t="str">
        <f t="shared" si="1"/>
        <v>Georgiou Papandreou II, Voula, Athens</v>
      </c>
      <c r="O1492" s="6" t="str">
        <f t="array" ref="O1492">INDEX('raw data'!A:A,B1492+11,1)</f>
        <v>Available 03 Dec 2024</v>
      </c>
      <c r="P1492" s="17">
        <v>45629</v>
      </c>
      <c r="Q1492">
        <f>_xlfn.XLOOKUP(A1492, locations!A:A, locations!F:F, "NULL")</f>
        <v>37.844894699999998</v>
      </c>
      <c r="R1492">
        <f>_xlfn.XLOOKUP(A1492, locations!A:A, locations!G:G, "Not found")</f>
        <v>23.770342500000002</v>
      </c>
    </row>
    <row r="1493" spans="1:18" ht="13">
      <c r="A1493" s="11" t="s">
        <v>3138</v>
      </c>
      <c r="B1493" s="11">
        <f>MATCH(A1493,'raw data'!A:A,0)</f>
        <v>24359</v>
      </c>
      <c r="C1493" s="21">
        <f t="array" ref="C1493">INDEX('raw data'!A:A,B1493+8,1)</f>
        <v>1200</v>
      </c>
      <c r="D1493" s="7" t="str">
        <f t="array" ref="D1493">INDEX('raw data'!A:A,B1493+10,1)</f>
        <v>excl. utilities</v>
      </c>
      <c r="E1493" s="7" t="str">
        <f t="array" ref="E1493">INDEX('raw data'!A:A,B1493-2,1)</f>
        <v>Vasileos Pavlou III,</v>
      </c>
      <c r="F1493" s="6" t="str">
        <f t="array" ref="F1493">INDEX('raw data'!A:A,B1493-1,1)</f>
        <v>Voula</v>
      </c>
      <c r="G1493" s="6" t="str">
        <f t="array" ref="G1493">INDEX('raw data'!A:A,B1493+6,1)</f>
        <v>105 m²</v>
      </c>
      <c r="H1493" s="25">
        <f ca="1">IFERROR(__xludf.DUMMYFUNCTION("split(G1501,"" "")"),105)</f>
        <v>105</v>
      </c>
      <c r="I1493" s="6" t="str">
        <f ca="1">IFERROR(__xludf.DUMMYFUNCTION("""COMPUTED_VALUE"""),"m²")</f>
        <v>m²</v>
      </c>
      <c r="J1493" s="6" t="str">
        <f t="array" ref="J1493">INDEX('raw data'!A:A,B1493+4,1)</f>
        <v>1, 1 WC</v>
      </c>
      <c r="K1493" s="25">
        <f t="array" ref="K1493">INDEX('raw data'!A:A,B1493+2,1)</f>
        <v>2</v>
      </c>
      <c r="L1493" s="6" t="str">
        <f t="array" ref="L1493">INDEX('raw data'!A:A,B1493-1,1)</f>
        <v>Voula</v>
      </c>
      <c r="M1493" s="9">
        <f t="shared" ca="1" si="0"/>
        <v>11.428571428571429</v>
      </c>
      <c r="N1493" s="6" t="str">
        <f t="shared" si="1"/>
        <v>Vasileos Pavlou III, Voula, Athens</v>
      </c>
      <c r="O1493" s="6" t="str">
        <f t="array" ref="O1493">INDEX('raw data'!A:A,B1493+11,1)</f>
        <v>Available 02 Feb 2025</v>
      </c>
      <c r="P1493" s="17">
        <v>45690</v>
      </c>
      <c r="Q1493">
        <f>_xlfn.XLOOKUP(A1493, locations!A:A, locations!F:F, "NULL")</f>
        <v>37.845317999999999</v>
      </c>
      <c r="R1493">
        <f>_xlfn.XLOOKUP(A1493, locations!A:A, locations!G:G, "Not found")</f>
        <v>23.764061000000002</v>
      </c>
    </row>
    <row r="1494" spans="1:18" ht="13">
      <c r="A1494" s="11" t="s">
        <v>3141</v>
      </c>
      <c r="B1494" s="11">
        <f>MATCH(A1494,'raw data'!A:A,0)</f>
        <v>26999</v>
      </c>
      <c r="C1494" s="21">
        <f t="array" ref="C1494">INDEX('raw data'!A:A,B1494+8,1)</f>
        <v>1330</v>
      </c>
      <c r="D1494" s="7" t="str">
        <f t="array" ref="D1494">INDEX('raw data'!A:A,B1494+10,1)</f>
        <v>excl. utilities</v>
      </c>
      <c r="E1494" s="7" t="str">
        <f t="array" ref="E1494">INDEX('raw data'!A:A,B1494-2,1)</f>
        <v>Xenofontos III,</v>
      </c>
      <c r="F1494" s="6" t="str">
        <f t="array" ref="F1494">INDEX('raw data'!A:A,B1494-1,1)</f>
        <v>Voula</v>
      </c>
      <c r="G1494" s="6" t="str">
        <f t="array" ref="G1494">INDEX('raw data'!A:A,B1494+6,1)</f>
        <v>91 m²</v>
      </c>
      <c r="H1494" s="25">
        <f ca="1">IFERROR(__xludf.DUMMYFUNCTION("split(G1502,"" "")"),91)</f>
        <v>91</v>
      </c>
      <c r="I1494" s="6" t="str">
        <f ca="1">IFERROR(__xludf.DUMMYFUNCTION("""COMPUTED_VALUE"""),"m²")</f>
        <v>m²</v>
      </c>
      <c r="J1494" s="6" t="str">
        <f t="array" ref="J1494">INDEX('raw data'!A:A,B1494+4,1)</f>
        <v>1, 1 WC</v>
      </c>
      <c r="K1494" s="25">
        <f t="array" ref="K1494">INDEX('raw data'!A:A,B1494+2,1)</f>
        <v>2</v>
      </c>
      <c r="L1494" s="6" t="str">
        <f t="array" ref="L1494">INDEX('raw data'!A:A,B1494-1,1)</f>
        <v>Voula</v>
      </c>
      <c r="M1494" s="9">
        <f t="shared" ca="1" si="0"/>
        <v>14.615384615384615</v>
      </c>
      <c r="N1494" s="6" t="str">
        <f t="shared" si="1"/>
        <v>Xenofontos III, Voula, Athens</v>
      </c>
      <c r="O1494" s="6" t="str">
        <f t="array" ref="O1494">INDEX('raw data'!A:A,B1494+11,1)</f>
        <v>Available 17 Nov 2025</v>
      </c>
      <c r="P1494" s="17">
        <v>45978</v>
      </c>
      <c r="Q1494">
        <f>_xlfn.XLOOKUP(A1494, locations!A:A, locations!F:F, "NULL")</f>
        <v>37.9634213</v>
      </c>
      <c r="R1494">
        <f>_xlfn.XLOOKUP(A1494, locations!A:A, locations!G:G, "Not found")</f>
        <v>23.718905500000002</v>
      </c>
    </row>
    <row r="1495" spans="1:18" ht="13">
      <c r="A1495" s="11" t="s">
        <v>910</v>
      </c>
      <c r="B1495" s="11">
        <f>MATCH(A1495,'raw data'!A:A,0)</f>
        <v>25431</v>
      </c>
      <c r="C1495" s="21">
        <f t="array" ref="C1495">INDEX('raw data'!A:A,B1495+8,1)</f>
        <v>1180</v>
      </c>
      <c r="D1495" s="7" t="str">
        <f t="array" ref="D1495">INDEX('raw data'!A:A,B1495+10,1)</f>
        <v>excl. utilities</v>
      </c>
      <c r="E1495" s="7" t="str">
        <f t="array" ref="E1495">INDEX('raw data'!A:A,B1495-2,1)</f>
        <v>Matrozou,</v>
      </c>
      <c r="F1495" s="6" t="str">
        <f t="array" ref="F1495">INDEX('raw data'!A:A,B1495-1,1)</f>
        <v>Voula</v>
      </c>
      <c r="G1495" s="6" t="str">
        <f t="array" ref="G1495">INDEX('raw data'!A:A,B1495+6,1)</f>
        <v>60 m²</v>
      </c>
      <c r="H1495" s="25">
        <f ca="1">IFERROR(__xludf.DUMMYFUNCTION("split(G1503,"" "")"),60)</f>
        <v>60</v>
      </c>
      <c r="I1495" s="6" t="str">
        <f ca="1">IFERROR(__xludf.DUMMYFUNCTION("""COMPUTED_VALUE"""),"m²")</f>
        <v>m²</v>
      </c>
      <c r="J1495" s="6">
        <f t="array" ref="J1495">INDEX('raw data'!A:A,B1495+4,1)</f>
        <v>1</v>
      </c>
      <c r="K1495" s="25">
        <f t="array" ref="K1495">INDEX('raw data'!A:A,B1495+2,1)</f>
        <v>1</v>
      </c>
      <c r="L1495" s="6" t="str">
        <f t="array" ref="L1495">INDEX('raw data'!A:A,B1495-1,1)</f>
        <v>Voula</v>
      </c>
      <c r="M1495" s="9">
        <f t="shared" ca="1" si="0"/>
        <v>19.666666666666668</v>
      </c>
      <c r="N1495" s="6" t="str">
        <f t="shared" si="1"/>
        <v>Matrozou, Voula, Athens</v>
      </c>
      <c r="O1495" s="6" t="str">
        <f t="array" ref="O1495">INDEX('raw data'!A:A,B1495+11,1)</f>
        <v>Available 03 Apr 2025</v>
      </c>
      <c r="P1495" s="17">
        <v>45750</v>
      </c>
      <c r="Q1495">
        <f>_xlfn.XLOOKUP(A1495, locations!A:A, locations!F:F, "NULL")</f>
        <v>37.985681100000001</v>
      </c>
      <c r="R1495">
        <f>_xlfn.XLOOKUP(A1495, locations!A:A, locations!G:G, "Not found")</f>
        <v>23.738613600000001</v>
      </c>
    </row>
    <row r="1496" spans="1:18" ht="13">
      <c r="A1496" s="11" t="s">
        <v>4492</v>
      </c>
      <c r="B1496" s="11">
        <f>MATCH(A1496,'raw data'!A:A,0)</f>
        <v>27207</v>
      </c>
      <c r="C1496" s="21">
        <f t="array" ref="C1496">INDEX('raw data'!A:A,B1496+8,1)</f>
        <v>1320</v>
      </c>
      <c r="D1496" s="7" t="str">
        <f t="array" ref="D1496">INDEX('raw data'!A:A,B1496+10,1)</f>
        <v>excl. utilities</v>
      </c>
      <c r="E1496" s="7" t="str">
        <f t="array" ref="E1496">INDEX('raw data'!A:A,B1496-2,1)</f>
        <v>Charilaou Trikoupi Ι,</v>
      </c>
      <c r="F1496" s="6" t="str">
        <f t="array" ref="F1496">INDEX('raw data'!A:A,B1496-1,1)</f>
        <v>Glyfada</v>
      </c>
      <c r="G1496" s="6" t="str">
        <f t="array" ref="G1496">INDEX('raw data'!A:A,B1496+6,1)</f>
        <v>110 m²</v>
      </c>
      <c r="H1496" s="25">
        <f ca="1">IFERROR(__xludf.DUMMYFUNCTION("split(G1504,"" "")"),110)</f>
        <v>110</v>
      </c>
      <c r="I1496" s="6" t="str">
        <f ca="1">IFERROR(__xludf.DUMMYFUNCTION("""COMPUTED_VALUE"""),"m²")</f>
        <v>m²</v>
      </c>
      <c r="J1496" s="6" t="str">
        <f t="array" ref="J1496">INDEX('raw data'!A:A,B1496+4,1)</f>
        <v>1, 1 WC</v>
      </c>
      <c r="K1496" s="25">
        <f t="array" ref="K1496">INDEX('raw data'!A:A,B1496+2,1)</f>
        <v>3</v>
      </c>
      <c r="L1496" s="6" t="str">
        <f t="array" ref="L1496">INDEX('raw data'!A:A,B1496-1,1)</f>
        <v>Glyfada</v>
      </c>
      <c r="M1496" s="9">
        <f t="shared" ca="1" si="0"/>
        <v>12</v>
      </c>
      <c r="N1496" s="6" t="str">
        <f t="shared" si="1"/>
        <v>Charilaou Trikoupi Ι, Glyfada, Athens</v>
      </c>
      <c r="O1496" s="6" t="str">
        <f t="array" ref="O1496">INDEX('raw data'!A:A,B1496+11,1)</f>
        <v>Available 16 Apr 2026</v>
      </c>
      <c r="P1496" s="17">
        <v>46128</v>
      </c>
      <c r="Q1496">
        <f>_xlfn.XLOOKUP(A1496, locations!A:A, locations!F:F, "NULL")</f>
        <v>37.874998400000003</v>
      </c>
      <c r="R1496">
        <f>_xlfn.XLOOKUP(A1496, locations!A:A, locations!G:G, "Not found")</f>
        <v>23.7628214</v>
      </c>
    </row>
    <row r="1497" spans="1:18" ht="13">
      <c r="A1497" s="11" t="s">
        <v>3144</v>
      </c>
      <c r="B1497" s="11">
        <f>MATCH(A1497,'raw data'!A:A,0)</f>
        <v>25623</v>
      </c>
      <c r="C1497" s="21">
        <f t="array" ref="C1497">INDEX('raw data'!A:A,B1497+8,1)</f>
        <v>1250</v>
      </c>
      <c r="D1497" s="7" t="str">
        <f t="array" ref="D1497">INDEX('raw data'!A:A,B1497+10,1)</f>
        <v>excl. utilities</v>
      </c>
      <c r="E1497" s="7" t="str">
        <f t="array" ref="E1497">INDEX('raw data'!A:A,B1497-2,1)</f>
        <v>Venezouelas I,</v>
      </c>
      <c r="F1497" s="6" t="str">
        <f t="array" ref="F1497">INDEX('raw data'!A:A,B1497-1,1)</f>
        <v>Glyfada</v>
      </c>
      <c r="G1497" s="6" t="str">
        <f t="array" ref="G1497">INDEX('raw data'!A:A,B1497+6,1)</f>
        <v>75 m²</v>
      </c>
      <c r="H1497" s="25">
        <f ca="1">IFERROR(__xludf.DUMMYFUNCTION("split(G1505,"" "")"),75)</f>
        <v>75</v>
      </c>
      <c r="I1497" s="6" t="str">
        <f ca="1">IFERROR(__xludf.DUMMYFUNCTION("""COMPUTED_VALUE"""),"m²")</f>
        <v>m²</v>
      </c>
      <c r="J1497" s="6">
        <f t="array" ref="J1497">INDEX('raw data'!A:A,B1497+4,1)</f>
        <v>1</v>
      </c>
      <c r="K1497" s="25">
        <f t="array" ref="K1497">INDEX('raw data'!A:A,B1497+2,1)</f>
        <v>2</v>
      </c>
      <c r="L1497" s="6" t="str">
        <f t="array" ref="L1497">INDEX('raw data'!A:A,B1497-1,1)</f>
        <v>Glyfada</v>
      </c>
      <c r="M1497" s="9">
        <f t="shared" ca="1" si="0"/>
        <v>16.666666666666668</v>
      </c>
      <c r="N1497" s="6" t="str">
        <f t="shared" si="1"/>
        <v>Venezouelas I, Glyfada, Athens</v>
      </c>
      <c r="O1497" s="6" t="str">
        <f t="array" ref="O1497">INDEX('raw data'!A:A,B1497+11,1)</f>
        <v>Available 01 May 2025</v>
      </c>
      <c r="P1497" s="17">
        <v>45778</v>
      </c>
      <c r="Q1497">
        <f>_xlfn.XLOOKUP(A1497, locations!A:A, locations!F:F, "NULL")</f>
        <v>37.9847696</v>
      </c>
      <c r="R1497">
        <f>_xlfn.XLOOKUP(A1497, locations!A:A, locations!G:G, "Not found")</f>
        <v>23.7241091</v>
      </c>
    </row>
    <row r="1498" spans="1:18" ht="13">
      <c r="A1498" s="11" t="s">
        <v>4495</v>
      </c>
      <c r="B1498" s="11">
        <f>MATCH(A1498,'raw data'!A:A,0)</f>
        <v>27159</v>
      </c>
      <c r="C1498" s="21">
        <f t="array" ref="C1498">INDEX('raw data'!A:A,B1498+8,1)</f>
        <v>2210</v>
      </c>
      <c r="D1498" s="7" t="str">
        <f t="array" ref="D1498">INDEX('raw data'!A:A,B1498+10,1)</f>
        <v>excl. utilities</v>
      </c>
      <c r="E1498" s="7" t="str">
        <f t="array" ref="E1498">INDEX('raw data'!A:A,B1498-2,1)</f>
        <v>Nikiforou,</v>
      </c>
      <c r="F1498" s="6" t="str">
        <f t="array" ref="F1498">INDEX('raw data'!A:A,B1498-1,1)</f>
        <v>Glyfada</v>
      </c>
      <c r="G1498" s="6" t="str">
        <f t="array" ref="G1498">INDEX('raw data'!A:A,B1498+6,1)</f>
        <v>156 m²</v>
      </c>
      <c r="H1498" s="25">
        <f ca="1">IFERROR(__xludf.DUMMYFUNCTION("split(G1506,"" "")"),156)</f>
        <v>156</v>
      </c>
      <c r="I1498" s="6" t="str">
        <f ca="1">IFERROR(__xludf.DUMMYFUNCTION("""COMPUTED_VALUE"""),"m²")</f>
        <v>m²</v>
      </c>
      <c r="J1498" s="6" t="str">
        <f t="array" ref="J1498">INDEX('raw data'!A:A,B1498+4,1)</f>
        <v>2, 1 WC</v>
      </c>
      <c r="K1498" s="25">
        <f t="array" ref="K1498">INDEX('raw data'!A:A,B1498+2,1)</f>
        <v>3</v>
      </c>
      <c r="L1498" s="6" t="str">
        <f t="array" ref="L1498">INDEX('raw data'!A:A,B1498-1,1)</f>
        <v>Glyfada</v>
      </c>
      <c r="M1498" s="9">
        <f t="shared" ca="1" si="0"/>
        <v>14.166666666666666</v>
      </c>
      <c r="N1498" s="6" t="str">
        <f t="shared" si="1"/>
        <v>Nikiforou, Glyfada, Athens</v>
      </c>
      <c r="O1498" s="6" t="str">
        <f t="array" ref="O1498">INDEX('raw data'!A:A,B1498+11,1)</f>
        <v>Available 01 Mar 2026</v>
      </c>
      <c r="P1498" s="17">
        <v>46082</v>
      </c>
      <c r="Q1498">
        <f>_xlfn.XLOOKUP(A1498, locations!A:A, locations!F:F, "NULL")</f>
        <v>37.976930699999997</v>
      </c>
      <c r="R1498">
        <f>_xlfn.XLOOKUP(A1498, locations!A:A, locations!G:G, "Not found")</f>
        <v>23.7244758</v>
      </c>
    </row>
    <row r="1499" spans="1:18" ht="13">
      <c r="A1499" s="11" t="s">
        <v>3147</v>
      </c>
      <c r="B1499" s="11">
        <f>MATCH(A1499,'raw data'!A:A,0)</f>
        <v>24983</v>
      </c>
      <c r="C1499" s="21">
        <f t="array" ref="C1499">INDEX('raw data'!A:A,B1499+8,1)</f>
        <v>1650</v>
      </c>
      <c r="D1499" s="7" t="str">
        <f t="array" ref="D1499">INDEX('raw data'!A:A,B1499+10,1)</f>
        <v>excl. utilities</v>
      </c>
      <c r="E1499" s="7" t="str">
        <f t="array" ref="E1499">INDEX('raw data'!A:A,B1499-2,1)</f>
        <v>Ermou II,</v>
      </c>
      <c r="F1499" s="6" t="str">
        <f t="array" ref="F1499">INDEX('raw data'!A:A,B1499-1,1)</f>
        <v>Glyfada</v>
      </c>
      <c r="G1499" s="6" t="str">
        <f t="array" ref="G1499">INDEX('raw data'!A:A,B1499+6,1)</f>
        <v>105 m²</v>
      </c>
      <c r="H1499" s="25">
        <f ca="1">IFERROR(__xludf.DUMMYFUNCTION("split(G1507,"" "")"),105)</f>
        <v>105</v>
      </c>
      <c r="I1499" s="6" t="str">
        <f ca="1">IFERROR(__xludf.DUMMYFUNCTION("""COMPUTED_VALUE"""),"m²")</f>
        <v>m²</v>
      </c>
      <c r="J1499" s="6" t="str">
        <f t="array" ref="J1499">INDEX('raw data'!A:A,B1499+4,1)</f>
        <v>1, 1 WC</v>
      </c>
      <c r="K1499" s="25">
        <f t="array" ref="K1499">INDEX('raw data'!A:A,B1499+2,1)</f>
        <v>2</v>
      </c>
      <c r="L1499" s="6" t="str">
        <f t="array" ref="L1499">INDEX('raw data'!A:A,B1499-1,1)</f>
        <v>Glyfada</v>
      </c>
      <c r="M1499" s="9">
        <f t="shared" ca="1" si="0"/>
        <v>15.714285714285714</v>
      </c>
      <c r="N1499" s="6" t="str">
        <f t="shared" si="1"/>
        <v>Ermou II, Glyfada, Athens</v>
      </c>
      <c r="O1499" s="6" t="str">
        <f t="array" ref="O1499">INDEX('raw data'!A:A,B1499+11,1)</f>
        <v>Available 02 Mar 2025</v>
      </c>
      <c r="P1499" s="17">
        <v>45718</v>
      </c>
      <c r="Q1499">
        <f>_xlfn.XLOOKUP(A1499, locations!A:A, locations!F:F, "NULL")</f>
        <v>37.8509782</v>
      </c>
      <c r="R1499">
        <f>_xlfn.XLOOKUP(A1499, locations!A:A, locations!G:G, "Not found")</f>
        <v>23.770719199999998</v>
      </c>
    </row>
    <row r="1500" spans="1:18" ht="13">
      <c r="A1500" s="11" t="s">
        <v>3150</v>
      </c>
      <c r="B1500" s="11">
        <f>MATCH(A1500,'raw data'!A:A,0)</f>
        <v>24455</v>
      </c>
      <c r="C1500" s="21">
        <f t="array" ref="C1500">INDEX('raw data'!A:A,B1500+8,1)</f>
        <v>1670</v>
      </c>
      <c r="D1500" s="7" t="str">
        <f t="array" ref="D1500">INDEX('raw data'!A:A,B1500+10,1)</f>
        <v>excl. utilities</v>
      </c>
      <c r="E1500" s="7" t="str">
        <f t="array" ref="E1500">INDEX('raw data'!A:A,B1500-2,1)</f>
        <v>Voutira,</v>
      </c>
      <c r="F1500" s="6" t="str">
        <f t="array" ref="F1500">INDEX('raw data'!A:A,B1500-1,1)</f>
        <v>Voula</v>
      </c>
      <c r="G1500" s="6" t="str">
        <f t="array" ref="G1500">INDEX('raw data'!A:A,B1500+6,1)</f>
        <v>100 m²</v>
      </c>
      <c r="H1500" s="25">
        <f ca="1">IFERROR(__xludf.DUMMYFUNCTION("split(G1508,"" "")"),100)</f>
        <v>100</v>
      </c>
      <c r="I1500" s="6" t="str">
        <f ca="1">IFERROR(__xludf.DUMMYFUNCTION("""COMPUTED_VALUE"""),"m²")</f>
        <v>m²</v>
      </c>
      <c r="J1500" s="6" t="str">
        <f t="array" ref="J1500">INDEX('raw data'!A:A,B1500+4,1)</f>
        <v>1, 1 WC</v>
      </c>
      <c r="K1500" s="25">
        <f t="array" ref="K1500">INDEX('raw data'!A:A,B1500+2,1)</f>
        <v>2</v>
      </c>
      <c r="L1500" s="6" t="str">
        <f t="array" ref="L1500">INDEX('raw data'!A:A,B1500-1,1)</f>
        <v>Voula</v>
      </c>
      <c r="M1500" s="9">
        <f t="shared" ca="1" si="0"/>
        <v>16.7</v>
      </c>
      <c r="N1500" s="6" t="str">
        <f t="shared" si="1"/>
        <v>Voutira, Voula, Athens</v>
      </c>
      <c r="O1500" s="6" t="str">
        <f t="array" ref="O1500">INDEX('raw data'!A:A,B1500+11,1)</f>
        <v>Available 02 Feb 2025</v>
      </c>
      <c r="P1500" s="17">
        <v>45690</v>
      </c>
      <c r="Q1500">
        <f>_xlfn.XLOOKUP(A1500, locations!A:A, locations!F:F, "NULL")</f>
        <v>37.863390600000002</v>
      </c>
      <c r="R1500">
        <f>_xlfn.XLOOKUP(A1500, locations!A:A, locations!G:G, "Not found")</f>
        <v>23.756597899999999</v>
      </c>
    </row>
    <row r="1501" spans="1:18" ht="13">
      <c r="A1501" s="11" t="s">
        <v>4498</v>
      </c>
      <c r="B1501" s="11">
        <f>MATCH(A1501,'raw data'!A:A,0)</f>
        <v>26343</v>
      </c>
      <c r="C1501" s="21">
        <f t="array" ref="C1501">INDEX('raw data'!A:A,B1501+8,1)</f>
        <v>2130</v>
      </c>
      <c r="D1501" s="7" t="str">
        <f t="array" ref="D1501">INDEX('raw data'!A:A,B1501+10,1)</f>
        <v>excl. utilities</v>
      </c>
      <c r="E1501" s="7" t="str">
        <f t="array" ref="E1501">INDEX('raw data'!A:A,B1501-2,1)</f>
        <v>Laodikis,</v>
      </c>
      <c r="F1501" s="6" t="str">
        <f t="array" ref="F1501">INDEX('raw data'!A:A,B1501-1,1)</f>
        <v>Glyfada</v>
      </c>
      <c r="G1501" s="6" t="str">
        <f t="array" ref="G1501">INDEX('raw data'!A:A,B1501+6,1)</f>
        <v>135 m²</v>
      </c>
      <c r="H1501" s="25">
        <f ca="1">IFERROR(__xludf.DUMMYFUNCTION("split(G1509,"" "")"),135)</f>
        <v>135</v>
      </c>
      <c r="I1501" s="6" t="str">
        <f ca="1">IFERROR(__xludf.DUMMYFUNCTION("""COMPUTED_VALUE"""),"m²")</f>
        <v>m²</v>
      </c>
      <c r="J1501" s="6">
        <f t="array" ref="J1501">INDEX('raw data'!A:A,B1501+4,1)</f>
        <v>2</v>
      </c>
      <c r="K1501" s="25">
        <f t="array" ref="K1501">INDEX('raw data'!A:A,B1501+2,1)</f>
        <v>3</v>
      </c>
      <c r="L1501" s="6" t="str">
        <f t="array" ref="L1501">INDEX('raw data'!A:A,B1501-1,1)</f>
        <v>Glyfada</v>
      </c>
      <c r="M1501" s="9">
        <f t="shared" ca="1" si="0"/>
        <v>15.777777777777779</v>
      </c>
      <c r="N1501" s="6" t="str">
        <f t="shared" si="1"/>
        <v>Laodikis, Glyfada, Athens</v>
      </c>
      <c r="O1501" s="6" t="str">
        <f t="array" ref="O1501">INDEX('raw data'!A:A,B1501+11,1)</f>
        <v>Available 03 Jul 2025</v>
      </c>
      <c r="P1501" s="17">
        <v>45841</v>
      </c>
      <c r="Q1501">
        <f>_xlfn.XLOOKUP(A1501, locations!A:A, locations!F:F, "NULL")</f>
        <v>37.983809600000001</v>
      </c>
      <c r="R1501">
        <f>_xlfn.XLOOKUP(A1501, locations!A:A, locations!G:G, "Not found")</f>
        <v>23.727538800000001</v>
      </c>
    </row>
    <row r="1502" spans="1:18" ht="13">
      <c r="A1502" s="11" t="s">
        <v>913</v>
      </c>
      <c r="B1502" s="11">
        <f>MATCH(A1502,'raw data'!A:A,0)</f>
        <v>23687</v>
      </c>
      <c r="C1502" s="21">
        <f t="array" ref="C1502">INDEX('raw data'!A:A,B1502+8,1)</f>
        <v>1030</v>
      </c>
      <c r="D1502" s="7" t="str">
        <f t="array" ref="D1502">INDEX('raw data'!A:A,B1502+10,1)</f>
        <v>excl. utilities</v>
      </c>
      <c r="E1502" s="7" t="str">
        <f t="array" ref="E1502">INDEX('raw data'!A:A,B1502-2,1)</f>
        <v>Iasonos,</v>
      </c>
      <c r="F1502" s="6" t="str">
        <f t="array" ref="F1502">INDEX('raw data'!A:A,B1502-1,1)</f>
        <v>Vouliagmeni</v>
      </c>
      <c r="G1502" s="6" t="str">
        <f t="array" ref="G1502">INDEX('raw data'!A:A,B1502+6,1)</f>
        <v>52 m²</v>
      </c>
      <c r="H1502" s="25">
        <f ca="1">IFERROR(__xludf.DUMMYFUNCTION("split(G1510,"" "")"),52)</f>
        <v>52</v>
      </c>
      <c r="I1502" s="6" t="str">
        <f ca="1">IFERROR(__xludf.DUMMYFUNCTION("""COMPUTED_VALUE"""),"m²")</f>
        <v>m²</v>
      </c>
      <c r="J1502" s="6">
        <f t="array" ref="J1502">INDEX('raw data'!A:A,B1502+4,1)</f>
        <v>1</v>
      </c>
      <c r="K1502" s="25">
        <f t="array" ref="K1502">INDEX('raw data'!A:A,B1502+2,1)</f>
        <v>1</v>
      </c>
      <c r="L1502" s="6" t="str">
        <f t="array" ref="L1502">INDEX('raw data'!A:A,B1502-1,1)</f>
        <v>Vouliagmeni</v>
      </c>
      <c r="M1502" s="9">
        <f t="shared" ca="1" si="0"/>
        <v>19.807692307692307</v>
      </c>
      <c r="N1502" s="6" t="str">
        <f t="shared" si="1"/>
        <v>Iasonos, Vouliagmeni, Athens</v>
      </c>
      <c r="O1502" s="6" t="str">
        <f t="array" ref="O1502">INDEX('raw data'!A:A,B1502+11,1)</f>
        <v>Available 10 Dec 2024</v>
      </c>
      <c r="P1502" s="17">
        <v>45636</v>
      </c>
      <c r="Q1502">
        <f>_xlfn.XLOOKUP(A1502, locations!A:A, locations!F:F, "NULL")</f>
        <v>37.855812</v>
      </c>
      <c r="R1502">
        <f>_xlfn.XLOOKUP(A1502, locations!A:A, locations!G:G, "Not found")</f>
        <v>23.757519200000001</v>
      </c>
    </row>
    <row r="1503" spans="1:18" ht="13">
      <c r="A1503" s="11" t="s">
        <v>4501</v>
      </c>
      <c r="B1503" s="11">
        <f>MATCH(A1503,'raw data'!A:A,0)</f>
        <v>27047</v>
      </c>
      <c r="C1503" s="21">
        <f t="array" ref="C1503">INDEX('raw data'!A:A,B1503+8,1)</f>
        <v>2000</v>
      </c>
      <c r="D1503" s="7" t="str">
        <f t="array" ref="D1503">INDEX('raw data'!A:A,B1503+10,1)</f>
        <v>excl. utilities</v>
      </c>
      <c r="E1503" s="7" t="str">
        <f t="array" ref="E1503">INDEX('raw data'!A:A,B1503-2,1)</f>
        <v>Xanthou I,</v>
      </c>
      <c r="F1503" s="6" t="str">
        <f t="array" ref="F1503">INDEX('raw data'!A:A,B1503-1,1)</f>
        <v>Glyfada</v>
      </c>
      <c r="G1503" s="6" t="str">
        <f t="array" ref="G1503">INDEX('raw data'!A:A,B1503+6,1)</f>
        <v>130 m²</v>
      </c>
      <c r="H1503" s="25">
        <f ca="1">IFERROR(__xludf.DUMMYFUNCTION("split(G1511,"" "")"),130)</f>
        <v>130</v>
      </c>
      <c r="I1503" s="6" t="str">
        <f ca="1">IFERROR(__xludf.DUMMYFUNCTION("""COMPUTED_VALUE"""),"m²")</f>
        <v>m²</v>
      </c>
      <c r="J1503" s="6">
        <f t="array" ref="J1503">INDEX('raw data'!A:A,B1503+4,1)</f>
        <v>2</v>
      </c>
      <c r="K1503" s="25">
        <f t="array" ref="K1503">INDEX('raw data'!A:A,B1503+2,1)</f>
        <v>3</v>
      </c>
      <c r="L1503" s="6" t="str">
        <f t="array" ref="L1503">INDEX('raw data'!A:A,B1503-1,1)</f>
        <v>Glyfada</v>
      </c>
      <c r="M1503" s="9">
        <f t="shared" ca="1" si="0"/>
        <v>15.384615384615385</v>
      </c>
      <c r="N1503" s="6" t="str">
        <f t="shared" si="1"/>
        <v>Xanthou I, Glyfada, Athens</v>
      </c>
      <c r="O1503" s="6" t="str">
        <f t="array" ref="O1503">INDEX('raw data'!A:A,B1503+11,1)</f>
        <v>Available 01 Dec 2025</v>
      </c>
      <c r="P1503" s="17">
        <v>45992</v>
      </c>
      <c r="Q1503">
        <f>_xlfn.XLOOKUP(A1503, locations!A:A, locations!F:F, "NULL")</f>
        <v>37.844894699999998</v>
      </c>
      <c r="R1503">
        <f>_xlfn.XLOOKUP(A1503, locations!A:A, locations!G:G, "Not found")</f>
        <v>23.770342500000002</v>
      </c>
    </row>
    <row r="1504" spans="1:18" ht="13">
      <c r="A1504" s="11" t="s">
        <v>916</v>
      </c>
      <c r="B1504" s="11">
        <f>MATCH(A1504,'raw data'!A:A,0)</f>
        <v>23655</v>
      </c>
      <c r="C1504" s="21">
        <f t="array" ref="C1504">INDEX('raw data'!A:A,B1504+8,1)</f>
        <v>1130</v>
      </c>
      <c r="D1504" s="7" t="str">
        <f t="array" ref="D1504">INDEX('raw data'!A:A,B1504+10,1)</f>
        <v>excl. utilities</v>
      </c>
      <c r="E1504" s="7" t="str">
        <f t="array" ref="E1504">INDEX('raw data'!A:A,B1504-2,1)</f>
        <v>Vasileos Pavlou IV,</v>
      </c>
      <c r="F1504" s="6" t="str">
        <f t="array" ref="F1504">INDEX('raw data'!A:A,B1504-1,1)</f>
        <v>Voula</v>
      </c>
      <c r="G1504" s="6" t="str">
        <f t="array" ref="G1504">INDEX('raw data'!A:A,B1504+6,1)</f>
        <v>66 m²</v>
      </c>
      <c r="H1504" s="25">
        <f ca="1">IFERROR(__xludf.DUMMYFUNCTION("split(G1512,"" "")"),66)</f>
        <v>66</v>
      </c>
      <c r="I1504" s="6" t="str">
        <f ca="1">IFERROR(__xludf.DUMMYFUNCTION("""COMPUTED_VALUE"""),"m²")</f>
        <v>m²</v>
      </c>
      <c r="J1504" s="6">
        <f t="array" ref="J1504">INDEX('raw data'!A:A,B1504+4,1)</f>
        <v>1</v>
      </c>
      <c r="K1504" s="25">
        <f t="array" ref="K1504">INDEX('raw data'!A:A,B1504+2,1)</f>
        <v>1</v>
      </c>
      <c r="L1504" s="6" t="str">
        <f t="array" ref="L1504">INDEX('raw data'!A:A,B1504-1,1)</f>
        <v>Voula</v>
      </c>
      <c r="M1504" s="9">
        <f t="shared" ca="1" si="0"/>
        <v>17.121212121212121</v>
      </c>
      <c r="N1504" s="6" t="str">
        <f t="shared" si="1"/>
        <v>Vasileos Pavlou IV, Voula, Athens</v>
      </c>
      <c r="O1504" s="6" t="str">
        <f t="array" ref="O1504">INDEX('raw data'!A:A,B1504+11,1)</f>
        <v>Available 06 Dec 2024</v>
      </c>
      <c r="P1504" s="17">
        <v>45632</v>
      </c>
      <c r="Q1504">
        <f>_xlfn.XLOOKUP(A1504, locations!A:A, locations!F:F, "NULL")</f>
        <v>37.880509600000003</v>
      </c>
      <c r="R1504">
        <f>_xlfn.XLOOKUP(A1504, locations!A:A, locations!G:G, "Not found")</f>
        <v>23.7493239</v>
      </c>
    </row>
    <row r="1505" spans="1:18" ht="13">
      <c r="A1505" s="11" t="s">
        <v>3153</v>
      </c>
      <c r="B1505" s="11">
        <f>MATCH(A1505,'raw data'!A:A,0)</f>
        <v>26327</v>
      </c>
      <c r="C1505" s="21">
        <f t="array" ref="C1505">INDEX('raw data'!A:A,B1505+8,1)</f>
        <v>1280</v>
      </c>
      <c r="D1505" s="7" t="str">
        <f t="array" ref="D1505">INDEX('raw data'!A:A,B1505+10,1)</f>
        <v>excl. utilities</v>
      </c>
      <c r="E1505" s="7" t="str">
        <f t="array" ref="E1505">INDEX('raw data'!A:A,B1505-2,1)</f>
        <v>Spartis,</v>
      </c>
      <c r="F1505" s="6" t="str">
        <f t="array" ref="F1505">INDEX('raw data'!A:A,B1505-1,1)</f>
        <v>Glyfada</v>
      </c>
      <c r="G1505" s="6" t="str">
        <f t="array" ref="G1505">INDEX('raw data'!A:A,B1505+6,1)</f>
        <v>80 m²</v>
      </c>
      <c r="H1505" s="25">
        <f ca="1">IFERROR(__xludf.DUMMYFUNCTION("split(G1513,"" "")"),80)</f>
        <v>80</v>
      </c>
      <c r="I1505" s="6" t="str">
        <f ca="1">IFERROR(__xludf.DUMMYFUNCTION("""COMPUTED_VALUE"""),"m²")</f>
        <v>m²</v>
      </c>
      <c r="J1505" s="6">
        <f t="array" ref="J1505">INDEX('raw data'!A:A,B1505+4,1)</f>
        <v>1</v>
      </c>
      <c r="K1505" s="25">
        <f t="array" ref="K1505">INDEX('raw data'!A:A,B1505+2,1)</f>
        <v>2</v>
      </c>
      <c r="L1505" s="6" t="str">
        <f t="array" ref="L1505">INDEX('raw data'!A:A,B1505-1,1)</f>
        <v>Glyfada</v>
      </c>
      <c r="M1505" s="9">
        <f t="shared" ca="1" si="0"/>
        <v>16</v>
      </c>
      <c r="N1505" s="6" t="str">
        <f t="shared" si="1"/>
        <v>Spartis, Glyfada, Athens</v>
      </c>
      <c r="O1505" s="6" t="str">
        <f t="array" ref="O1505">INDEX('raw data'!A:A,B1505+11,1)</f>
        <v>Available 03 Jul 2025</v>
      </c>
      <c r="P1505" s="17">
        <v>45841</v>
      </c>
      <c r="Q1505">
        <f>_xlfn.XLOOKUP(A1505, locations!A:A, locations!F:F, "NULL")</f>
        <v>37.865729399999999</v>
      </c>
      <c r="R1505">
        <f>_xlfn.XLOOKUP(A1505, locations!A:A, locations!G:G, "Not found")</f>
        <v>23.749269200000001</v>
      </c>
    </row>
    <row r="1506" spans="1:18" ht="13">
      <c r="A1506" s="11" t="s">
        <v>4504</v>
      </c>
      <c r="B1506" s="11">
        <f>MATCH(A1506,'raw data'!A:A,0)</f>
        <v>23639</v>
      </c>
      <c r="C1506" s="21">
        <f t="array" ref="C1506">INDEX('raw data'!A:A,B1506+8,1)</f>
        <v>1880</v>
      </c>
      <c r="D1506" s="7" t="str">
        <f t="array" ref="D1506">INDEX('raw data'!A:A,B1506+10,1)</f>
        <v>excl. utilities</v>
      </c>
      <c r="E1506" s="7" t="str">
        <f t="array" ref="E1506">INDEX('raw data'!A:A,B1506-2,1)</f>
        <v>Georgiou Kondyli I,</v>
      </c>
      <c r="F1506" s="6" t="str">
        <f t="array" ref="F1506">INDEX('raw data'!A:A,B1506-1,1)</f>
        <v>Glyfada</v>
      </c>
      <c r="G1506" s="6" t="str">
        <f t="array" ref="G1506">INDEX('raw data'!A:A,B1506+6,1)</f>
        <v>110 m²</v>
      </c>
      <c r="H1506" s="25">
        <f ca="1">IFERROR(__xludf.DUMMYFUNCTION("split(G1514,"" "")"),110)</f>
        <v>110</v>
      </c>
      <c r="I1506" s="6" t="str">
        <f ca="1">IFERROR(__xludf.DUMMYFUNCTION("""COMPUTED_VALUE"""),"m²")</f>
        <v>m²</v>
      </c>
      <c r="J1506" s="6" t="str">
        <f t="array" ref="J1506">INDEX('raw data'!A:A,B1506+4,1)</f>
        <v>1, 1 WC</v>
      </c>
      <c r="K1506" s="25">
        <f t="array" ref="K1506">INDEX('raw data'!A:A,B1506+2,1)</f>
        <v>3</v>
      </c>
      <c r="L1506" s="6" t="str">
        <f t="array" ref="L1506">INDEX('raw data'!A:A,B1506-1,1)</f>
        <v>Glyfada</v>
      </c>
      <c r="M1506" s="9">
        <f t="shared" ca="1" si="0"/>
        <v>17.09090909090909</v>
      </c>
      <c r="N1506" s="6" t="str">
        <f t="shared" si="1"/>
        <v>Georgiou Kondyli I, Glyfada, Athens</v>
      </c>
      <c r="O1506" s="6" t="str">
        <f t="array" ref="O1506">INDEX('raw data'!A:A,B1506+11,1)</f>
        <v>Available 05 Dec 2024</v>
      </c>
      <c r="P1506" s="17">
        <v>45631</v>
      </c>
      <c r="Q1506">
        <f>_xlfn.XLOOKUP(A1506, locations!A:A, locations!F:F, "NULL")</f>
        <v>37.874109199999999</v>
      </c>
      <c r="R1506">
        <f>_xlfn.XLOOKUP(A1506, locations!A:A, locations!G:G, "Not found")</f>
        <v>23.752738799999999</v>
      </c>
    </row>
    <row r="1507" spans="1:18" ht="13">
      <c r="A1507" s="11" t="s">
        <v>3156</v>
      </c>
      <c r="B1507" s="11">
        <f>MATCH(A1507,'raw data'!A:A,0)</f>
        <v>25527</v>
      </c>
      <c r="C1507" s="21">
        <f t="array" ref="C1507">INDEX('raw data'!A:A,B1507+8,1)</f>
        <v>1990</v>
      </c>
      <c r="D1507" s="7" t="str">
        <f t="array" ref="D1507">INDEX('raw data'!A:A,B1507+10,1)</f>
        <v>excl. utilities</v>
      </c>
      <c r="E1507" s="7" t="str">
        <f t="array" ref="E1507">INDEX('raw data'!A:A,B1507-2,1)</f>
        <v>Saki Karagiorga IV,</v>
      </c>
      <c r="F1507" s="6" t="str">
        <f t="array" ref="F1507">INDEX('raw data'!A:A,B1507-1,1)</f>
        <v>Glyfada</v>
      </c>
      <c r="G1507" s="6" t="str">
        <f t="array" ref="G1507">INDEX('raw data'!A:A,B1507+6,1)</f>
        <v>70 m²</v>
      </c>
      <c r="H1507" s="25">
        <f ca="1">IFERROR(__xludf.DUMMYFUNCTION("split(G1515,"" "")"),70)</f>
        <v>70</v>
      </c>
      <c r="I1507" s="6" t="str">
        <f ca="1">IFERROR(__xludf.DUMMYFUNCTION("""COMPUTED_VALUE"""),"m²")</f>
        <v>m²</v>
      </c>
      <c r="J1507" s="6">
        <f t="array" ref="J1507">INDEX('raw data'!A:A,B1507+4,1)</f>
        <v>1</v>
      </c>
      <c r="K1507" s="25">
        <f t="array" ref="K1507">INDEX('raw data'!A:A,B1507+2,1)</f>
        <v>2</v>
      </c>
      <c r="L1507" s="6" t="str">
        <f t="array" ref="L1507">INDEX('raw data'!A:A,B1507-1,1)</f>
        <v>Glyfada</v>
      </c>
      <c r="M1507" s="9">
        <f t="shared" ca="1" si="0"/>
        <v>28.428571428571427</v>
      </c>
      <c r="N1507" s="6" t="str">
        <f t="shared" si="1"/>
        <v>Saki Karagiorga IV, Glyfada, Athens</v>
      </c>
      <c r="O1507" s="6" t="str">
        <f t="array" ref="O1507">INDEX('raw data'!A:A,B1507+11,1)</f>
        <v>Available 14 Apr 2025</v>
      </c>
      <c r="P1507" s="17">
        <v>45761</v>
      </c>
      <c r="Q1507">
        <f>_xlfn.XLOOKUP(A1507, locations!A:A, locations!F:F, "NULL")</f>
        <v>38.004087300000002</v>
      </c>
      <c r="R1507">
        <f>_xlfn.XLOOKUP(A1507, locations!A:A, locations!G:G, "Not found")</f>
        <v>23.735721699999999</v>
      </c>
    </row>
    <row r="1508" spans="1:18" ht="13">
      <c r="A1508" s="11" t="s">
        <v>3159</v>
      </c>
      <c r="B1508" s="11">
        <f>MATCH(A1508,'raw data'!A:A,0)</f>
        <v>23767</v>
      </c>
      <c r="C1508" s="21">
        <f t="array" ref="C1508">INDEX('raw data'!A:A,B1508+8,1)</f>
        <v>1870</v>
      </c>
      <c r="D1508" s="7" t="str">
        <f t="array" ref="D1508">INDEX('raw data'!A:A,B1508+10,1)</f>
        <v>excl. utilities</v>
      </c>
      <c r="E1508" s="7" t="str">
        <f t="array" ref="E1508">INDEX('raw data'!A:A,B1508-2,1)</f>
        <v>Kiprou II,</v>
      </c>
      <c r="F1508" s="6" t="str">
        <f t="array" ref="F1508">INDEX('raw data'!A:A,B1508-1,1)</f>
        <v>Glyfada</v>
      </c>
      <c r="G1508" s="6" t="str">
        <f t="array" ref="G1508">INDEX('raw data'!A:A,B1508+6,1)</f>
        <v>72 m²</v>
      </c>
      <c r="H1508" s="25">
        <f ca="1">IFERROR(__xludf.DUMMYFUNCTION("split(G1516,"" "")"),72)</f>
        <v>72</v>
      </c>
      <c r="I1508" s="6" t="str">
        <f ca="1">IFERROR(__xludf.DUMMYFUNCTION("""COMPUTED_VALUE"""),"m²")</f>
        <v>m²</v>
      </c>
      <c r="J1508" s="6">
        <f t="array" ref="J1508">INDEX('raw data'!A:A,B1508+4,1)</f>
        <v>2</v>
      </c>
      <c r="K1508" s="25">
        <f t="array" ref="K1508">INDEX('raw data'!A:A,B1508+2,1)</f>
        <v>2</v>
      </c>
      <c r="L1508" s="6" t="str">
        <f t="array" ref="L1508">INDEX('raw data'!A:A,B1508-1,1)</f>
        <v>Glyfada</v>
      </c>
      <c r="M1508" s="9">
        <f t="shared" ca="1" si="0"/>
        <v>25.972222222222221</v>
      </c>
      <c r="N1508" s="6" t="str">
        <f t="shared" si="1"/>
        <v>Kiprou II, Glyfada, Athens</v>
      </c>
      <c r="O1508" s="6" t="str">
        <f t="array" ref="O1508">INDEX('raw data'!A:A,B1508+11,1)</f>
        <v>Available 20 Dec 2024</v>
      </c>
      <c r="P1508" s="17">
        <v>45646</v>
      </c>
      <c r="Q1508">
        <f>_xlfn.XLOOKUP(A1508, locations!A:A, locations!F:F, "NULL")</f>
        <v>37.871724899999997</v>
      </c>
      <c r="R1508">
        <f>_xlfn.XLOOKUP(A1508, locations!A:A, locations!G:G, "Not found")</f>
        <v>23.739046900000002</v>
      </c>
    </row>
    <row r="1509" spans="1:18" ht="13">
      <c r="A1509" s="11" t="s">
        <v>4507</v>
      </c>
      <c r="B1509" s="11">
        <f>MATCH(A1509,'raw data'!A:A,0)</f>
        <v>23991</v>
      </c>
      <c r="C1509" s="21">
        <f t="array" ref="C1509">INDEX('raw data'!A:A,B1509+8,1)</f>
        <v>2250</v>
      </c>
      <c r="D1509" s="7" t="str">
        <f t="array" ref="D1509">INDEX('raw data'!A:A,B1509+10,1)</f>
        <v>excl. utilities</v>
      </c>
      <c r="E1509" s="7" t="str">
        <f t="array" ref="E1509">INDEX('raw data'!A:A,B1509-2,1)</f>
        <v>Nisous,</v>
      </c>
      <c r="F1509" s="6" t="str">
        <f t="array" ref="F1509">INDEX('raw data'!A:A,B1509-1,1)</f>
        <v>Glyfada</v>
      </c>
      <c r="G1509" s="6" t="str">
        <f t="array" ref="G1509">INDEX('raw data'!A:A,B1509+6,1)</f>
        <v>150 m²</v>
      </c>
      <c r="H1509" s="25">
        <f ca="1">IFERROR(__xludf.DUMMYFUNCTION("split(G1517,"" "")"),150)</f>
        <v>150</v>
      </c>
      <c r="I1509" s="6" t="str">
        <f ca="1">IFERROR(__xludf.DUMMYFUNCTION("""COMPUTED_VALUE"""),"m²")</f>
        <v>m²</v>
      </c>
      <c r="J1509" s="6" t="str">
        <f t="array" ref="J1509">INDEX('raw data'!A:A,B1509+4,1)</f>
        <v>1, 1 WC</v>
      </c>
      <c r="K1509" s="25">
        <f t="array" ref="K1509">INDEX('raw data'!A:A,B1509+2,1)</f>
        <v>3</v>
      </c>
      <c r="L1509" s="6" t="str">
        <f t="array" ref="L1509">INDEX('raw data'!A:A,B1509-1,1)</f>
        <v>Glyfada</v>
      </c>
      <c r="M1509" s="9">
        <f t="shared" ca="1" si="0"/>
        <v>15</v>
      </c>
      <c r="N1509" s="6" t="str">
        <f t="shared" si="1"/>
        <v>Nisous, Glyfada, Athens</v>
      </c>
      <c r="O1509" s="6" t="str">
        <f t="array" ref="O1509">INDEX('raw data'!A:A,B1509+11,1)</f>
        <v>Available 02 Jan 2025</v>
      </c>
      <c r="P1509" s="17">
        <v>45659</v>
      </c>
      <c r="Q1509">
        <f>_xlfn.XLOOKUP(A1509, locations!A:A, locations!F:F, "NULL")</f>
        <v>37.878804100000004</v>
      </c>
      <c r="R1509">
        <f>_xlfn.XLOOKUP(A1509, locations!A:A, locations!G:G, "Not found")</f>
        <v>23.750952099999999</v>
      </c>
    </row>
    <row r="1510" spans="1:18" ht="13">
      <c r="A1510" s="11" t="s">
        <v>3162</v>
      </c>
      <c r="B1510" s="11">
        <f>MATCH(A1510,'raw data'!A:A,0)</f>
        <v>26455</v>
      </c>
      <c r="C1510" s="21">
        <f t="array" ref="C1510">INDEX('raw data'!A:A,B1510+8,1)</f>
        <v>1640</v>
      </c>
      <c r="D1510" s="7" t="str">
        <f t="array" ref="D1510">INDEX('raw data'!A:A,B1510+10,1)</f>
        <v>excl. utilities</v>
      </c>
      <c r="E1510" s="7" t="str">
        <f t="array" ref="E1510">INDEX('raw data'!A:A,B1510-2,1)</f>
        <v>Mattheou Liougka II,</v>
      </c>
      <c r="F1510" s="6" t="str">
        <f t="array" ref="F1510">INDEX('raw data'!A:A,B1510-1,1)</f>
        <v>Glyfada</v>
      </c>
      <c r="G1510" s="6" t="str">
        <f t="array" ref="G1510">INDEX('raw data'!A:A,B1510+6,1)</f>
        <v>100 m²</v>
      </c>
      <c r="H1510" s="25">
        <f ca="1">IFERROR(__xludf.DUMMYFUNCTION("split(G1518,"" "")"),100)</f>
        <v>100</v>
      </c>
      <c r="I1510" s="6" t="str">
        <f ca="1">IFERROR(__xludf.DUMMYFUNCTION("""COMPUTED_VALUE"""),"m²")</f>
        <v>m²</v>
      </c>
      <c r="J1510" s="6">
        <f t="array" ref="J1510">INDEX('raw data'!A:A,B1510+4,1)</f>
        <v>1</v>
      </c>
      <c r="K1510" s="25">
        <f t="array" ref="K1510">INDEX('raw data'!A:A,B1510+2,1)</f>
        <v>2</v>
      </c>
      <c r="L1510" s="6" t="str">
        <f t="array" ref="L1510">INDEX('raw data'!A:A,B1510-1,1)</f>
        <v>Glyfada</v>
      </c>
      <c r="M1510" s="9">
        <f t="shared" ca="1" si="0"/>
        <v>16.399999999999999</v>
      </c>
      <c r="N1510" s="6" t="str">
        <f t="shared" si="1"/>
        <v>Mattheou Liougka II, Glyfada, Athens</v>
      </c>
      <c r="O1510" s="6" t="str">
        <f t="array" ref="O1510">INDEX('raw data'!A:A,B1510+11,1)</f>
        <v>Available 02 Aug 2025</v>
      </c>
      <c r="P1510" s="17">
        <v>45871</v>
      </c>
      <c r="Q1510">
        <f>_xlfn.XLOOKUP(A1510, locations!A:A, locations!F:F, "NULL")</f>
        <v>37.873986000000002</v>
      </c>
      <c r="R1510">
        <f>_xlfn.XLOOKUP(A1510, locations!A:A, locations!G:G, "Not found")</f>
        <v>23.762838800000001</v>
      </c>
    </row>
    <row r="1511" spans="1:18" ht="13">
      <c r="A1511" s="11" t="s">
        <v>3165</v>
      </c>
      <c r="B1511" s="11">
        <f>MATCH(A1511,'raw data'!A:A,0)</f>
        <v>27063</v>
      </c>
      <c r="C1511" s="21">
        <f t="array" ref="C1511">INDEX('raw data'!A:A,B1511+8,1)</f>
        <v>1290</v>
      </c>
      <c r="D1511" s="7" t="str">
        <f t="array" ref="D1511">INDEX('raw data'!A:A,B1511+10,1)</f>
        <v>excl. utilities</v>
      </c>
      <c r="E1511" s="7" t="str">
        <f t="array" ref="E1511">INDEX('raw data'!A:A,B1511-2,1)</f>
        <v>Profitou Ilia I,</v>
      </c>
      <c r="F1511" s="6" t="str">
        <f t="array" ref="F1511">INDEX('raw data'!A:A,B1511-1,1)</f>
        <v>Glyfada</v>
      </c>
      <c r="G1511" s="6" t="str">
        <f t="array" ref="G1511">INDEX('raw data'!A:A,B1511+6,1)</f>
        <v>70 m²</v>
      </c>
      <c r="H1511" s="25">
        <f ca="1">IFERROR(__xludf.DUMMYFUNCTION("split(G1519,"" "")"),70)</f>
        <v>70</v>
      </c>
      <c r="I1511" s="6" t="str">
        <f ca="1">IFERROR(__xludf.DUMMYFUNCTION("""COMPUTED_VALUE"""),"m²")</f>
        <v>m²</v>
      </c>
      <c r="J1511" s="6">
        <f t="array" ref="J1511">INDEX('raw data'!A:A,B1511+4,1)</f>
        <v>1</v>
      </c>
      <c r="K1511" s="25">
        <f t="array" ref="K1511">INDEX('raw data'!A:A,B1511+2,1)</f>
        <v>2</v>
      </c>
      <c r="L1511" s="6" t="str">
        <f t="array" ref="L1511">INDEX('raw data'!A:A,B1511-1,1)</f>
        <v>Glyfada</v>
      </c>
      <c r="M1511" s="9">
        <f t="shared" ca="1" si="0"/>
        <v>18.428571428571427</v>
      </c>
      <c r="N1511" s="6" t="str">
        <f t="shared" si="1"/>
        <v>Profitou Ilia I, Glyfada, Athens</v>
      </c>
      <c r="O1511" s="6" t="str">
        <f t="array" ref="O1511">INDEX('raw data'!A:A,B1511+11,1)</f>
        <v>Available 06 Dec 2025</v>
      </c>
      <c r="P1511" s="17">
        <v>45997</v>
      </c>
      <c r="Q1511">
        <f>_xlfn.XLOOKUP(A1511, locations!A:A, locations!F:F, "NULL")</f>
        <v>37.866516699999998</v>
      </c>
      <c r="R1511">
        <f>_xlfn.XLOOKUP(A1511, locations!A:A, locations!G:G, "Not found")</f>
        <v>23.750308</v>
      </c>
    </row>
    <row r="1512" spans="1:18" ht="13">
      <c r="A1512" s="11" t="s">
        <v>919</v>
      </c>
      <c r="B1512" s="11">
        <f>MATCH(A1512,'raw data'!A:A,0)</f>
        <v>25031</v>
      </c>
      <c r="C1512" s="21">
        <f t="array" ref="C1512">INDEX('raw data'!A:A,B1512+8,1)</f>
        <v>1090</v>
      </c>
      <c r="D1512" s="7" t="str">
        <f t="array" ref="D1512">INDEX('raw data'!A:A,B1512+10,1)</f>
        <v>excl. utilities</v>
      </c>
      <c r="E1512" s="7" t="str">
        <f t="array" ref="E1512">INDEX('raw data'!A:A,B1512-2,1)</f>
        <v>Agiou Gerasimou II,</v>
      </c>
      <c r="F1512" s="6" t="str">
        <f t="array" ref="F1512">INDEX('raw data'!A:A,B1512-1,1)</f>
        <v>Glyfada</v>
      </c>
      <c r="G1512" s="6" t="str">
        <f t="array" ref="G1512">INDEX('raw data'!A:A,B1512+6,1)</f>
        <v>60 m²</v>
      </c>
      <c r="H1512" s="25">
        <f ca="1">IFERROR(__xludf.DUMMYFUNCTION("split(G1520,"" "")"),60)</f>
        <v>60</v>
      </c>
      <c r="I1512" s="6" t="str">
        <f ca="1">IFERROR(__xludf.DUMMYFUNCTION("""COMPUTED_VALUE"""),"m²")</f>
        <v>m²</v>
      </c>
      <c r="J1512" s="6">
        <f t="array" ref="J1512">INDEX('raw data'!A:A,B1512+4,1)</f>
        <v>1</v>
      </c>
      <c r="K1512" s="25">
        <f t="array" ref="K1512">INDEX('raw data'!A:A,B1512+2,1)</f>
        <v>1</v>
      </c>
      <c r="L1512" s="6" t="str">
        <f t="array" ref="L1512">INDEX('raw data'!A:A,B1512-1,1)</f>
        <v>Glyfada</v>
      </c>
      <c r="M1512" s="9">
        <f t="shared" ca="1" si="0"/>
        <v>18.166666666666668</v>
      </c>
      <c r="N1512" s="6" t="str">
        <f t="shared" si="1"/>
        <v>Agiou Gerasimou II, Glyfada, Athens</v>
      </c>
      <c r="O1512" s="6" t="str">
        <f t="array" ref="O1512">INDEX('raw data'!A:A,B1512+11,1)</f>
        <v>Available 04 Mar 2025</v>
      </c>
      <c r="P1512" s="17">
        <v>45720</v>
      </c>
      <c r="Q1512">
        <f>_xlfn.XLOOKUP(A1512, locations!A:A, locations!F:F, "NULL")</f>
        <v>37.844894699999998</v>
      </c>
      <c r="R1512">
        <f>_xlfn.XLOOKUP(A1512, locations!A:A, locations!G:G, "Not found")</f>
        <v>23.770342500000002</v>
      </c>
    </row>
    <row r="1513" spans="1:18" ht="13">
      <c r="A1513" s="11" t="s">
        <v>4510</v>
      </c>
      <c r="B1513" s="11">
        <f>MATCH(A1513,'raw data'!A:A,0)</f>
        <v>26007</v>
      </c>
      <c r="C1513" s="21">
        <f t="array" ref="C1513">INDEX('raw data'!A:A,B1513+8,1)</f>
        <v>2090</v>
      </c>
      <c r="D1513" s="7" t="str">
        <f t="array" ref="D1513">INDEX('raw data'!A:A,B1513+10,1)</f>
        <v>excl. utilities</v>
      </c>
      <c r="E1513" s="7" t="str">
        <f t="array" ref="E1513">INDEX('raw data'!A:A,B1513-2,1)</f>
        <v>Vasileos Pavlou V,</v>
      </c>
      <c r="F1513" s="6" t="str">
        <f t="array" ref="F1513">INDEX('raw data'!A:A,B1513-1,1)</f>
        <v>Voula</v>
      </c>
      <c r="G1513" s="6" t="str">
        <f t="array" ref="G1513">INDEX('raw data'!A:A,B1513+6,1)</f>
        <v>126 m²</v>
      </c>
      <c r="H1513" s="25">
        <f ca="1">IFERROR(__xludf.DUMMYFUNCTION("split(G1521,"" "")"),126)</f>
        <v>126</v>
      </c>
      <c r="I1513" s="6" t="str">
        <f ca="1">IFERROR(__xludf.DUMMYFUNCTION("""COMPUTED_VALUE"""),"m²")</f>
        <v>m²</v>
      </c>
      <c r="J1513" s="6">
        <f t="array" ref="J1513">INDEX('raw data'!A:A,B1513+4,1)</f>
        <v>2</v>
      </c>
      <c r="K1513" s="25">
        <f t="array" ref="K1513">INDEX('raw data'!A:A,B1513+2,1)</f>
        <v>3</v>
      </c>
      <c r="L1513" s="6" t="str">
        <f t="array" ref="L1513">INDEX('raw data'!A:A,B1513-1,1)</f>
        <v>Voula</v>
      </c>
      <c r="M1513" s="9">
        <f t="shared" ca="1" si="0"/>
        <v>16.587301587301589</v>
      </c>
      <c r="N1513" s="6" t="str">
        <f t="shared" si="1"/>
        <v>Vasileos Pavlou V, Voula, Athens</v>
      </c>
      <c r="O1513" s="6" t="str">
        <f t="array" ref="O1513">INDEX('raw data'!A:A,B1513+11,1)</f>
        <v>Available 03 Jun 2025</v>
      </c>
      <c r="P1513" s="17">
        <v>45811</v>
      </c>
      <c r="Q1513">
        <f>_xlfn.XLOOKUP(A1513, locations!A:A, locations!F:F, "NULL")</f>
        <v>37.978594700000002</v>
      </c>
      <c r="R1513">
        <f>_xlfn.XLOOKUP(A1513, locations!A:A, locations!G:G, "Not found")</f>
        <v>23.728798300000001</v>
      </c>
    </row>
    <row r="1514" spans="1:18" ht="13">
      <c r="A1514" s="11" t="s">
        <v>4513</v>
      </c>
      <c r="B1514" s="11">
        <f>MATCH(A1514,'raw data'!A:A,0)</f>
        <v>24759</v>
      </c>
      <c r="C1514" s="21">
        <f t="array" ref="C1514">INDEX('raw data'!A:A,B1514+8,1)</f>
        <v>1990</v>
      </c>
      <c r="D1514" s="7" t="str">
        <f t="array" ref="D1514">INDEX('raw data'!A:A,B1514+10,1)</f>
        <v>excl. utilities</v>
      </c>
      <c r="E1514" s="7" t="str">
        <f t="array" ref="E1514">INDEX('raw data'!A:A,B1514-2,1)</f>
        <v>Miltiadou V,</v>
      </c>
      <c r="F1514" s="6" t="str">
        <f t="array" ref="F1514">INDEX('raw data'!A:A,B1514-1,1)</f>
        <v>Glyfada</v>
      </c>
      <c r="G1514" s="6" t="str">
        <f t="array" ref="G1514">INDEX('raw data'!A:A,B1514+6,1)</f>
        <v>155 m²</v>
      </c>
      <c r="H1514" s="25">
        <f ca="1">IFERROR(__xludf.DUMMYFUNCTION("split(G1522,"" "")"),155)</f>
        <v>155</v>
      </c>
      <c r="I1514" s="6" t="str">
        <f ca="1">IFERROR(__xludf.DUMMYFUNCTION("""COMPUTED_VALUE"""),"m²")</f>
        <v>m²</v>
      </c>
      <c r="J1514" s="6" t="str">
        <f t="array" ref="J1514">INDEX('raw data'!A:A,B1514+4,1)</f>
        <v>1, 1 WC</v>
      </c>
      <c r="K1514" s="25">
        <f t="array" ref="K1514">INDEX('raw data'!A:A,B1514+2,1)</f>
        <v>3</v>
      </c>
      <c r="L1514" s="6" t="str">
        <f t="array" ref="L1514">INDEX('raw data'!A:A,B1514-1,1)</f>
        <v>Glyfada</v>
      </c>
      <c r="M1514" s="9">
        <f t="shared" ca="1" si="0"/>
        <v>12.838709677419354</v>
      </c>
      <c r="N1514" s="6" t="str">
        <f t="shared" si="1"/>
        <v>Miltiadou V, Glyfada, Athens</v>
      </c>
      <c r="O1514" s="6" t="str">
        <f t="array" ref="O1514">INDEX('raw data'!A:A,B1514+11,1)</f>
        <v>Available 13 Feb 2025</v>
      </c>
      <c r="P1514" s="17">
        <v>45701</v>
      </c>
      <c r="Q1514">
        <f>_xlfn.XLOOKUP(A1514, locations!A:A, locations!F:F, "NULL")</f>
        <v>37.863062599999999</v>
      </c>
      <c r="R1514">
        <f>_xlfn.XLOOKUP(A1514, locations!A:A, locations!G:G, "Not found")</f>
        <v>23.757255300000001</v>
      </c>
    </row>
    <row r="1515" spans="1:18" ht="13">
      <c r="A1515" s="11" t="s">
        <v>4516</v>
      </c>
      <c r="B1515" s="11">
        <f>MATCH(A1515,'raw data'!A:A,0)</f>
        <v>26983</v>
      </c>
      <c r="C1515" s="21">
        <f t="array" ref="C1515">INDEX('raw data'!A:A,B1515+8,1)</f>
        <v>2410</v>
      </c>
      <c r="D1515" s="7" t="str">
        <f t="array" ref="D1515">INDEX('raw data'!A:A,B1515+10,1)</f>
        <v>excl. utilities</v>
      </c>
      <c r="E1515" s="7" t="str">
        <f t="array" ref="E1515">INDEX('raw data'!A:A,B1515-2,1)</f>
        <v>Filikis Eterias VI,</v>
      </c>
      <c r="F1515" s="6" t="str">
        <f t="array" ref="F1515">INDEX('raw data'!A:A,B1515-1,1)</f>
        <v>Glyfada</v>
      </c>
      <c r="G1515" s="6" t="str">
        <f t="array" ref="G1515">INDEX('raw data'!A:A,B1515+6,1)</f>
        <v>160 m²</v>
      </c>
      <c r="H1515" s="25">
        <f ca="1">IFERROR(__xludf.DUMMYFUNCTION("split(G1523,"" "")"),160)</f>
        <v>160</v>
      </c>
      <c r="I1515" s="6" t="str">
        <f ca="1">IFERROR(__xludf.DUMMYFUNCTION("""COMPUTED_VALUE"""),"m²")</f>
        <v>m²</v>
      </c>
      <c r="J1515" s="6">
        <f t="array" ref="J1515">INDEX('raw data'!A:A,B1515+4,1)</f>
        <v>2</v>
      </c>
      <c r="K1515" s="25">
        <f t="array" ref="K1515">INDEX('raw data'!A:A,B1515+2,1)</f>
        <v>3</v>
      </c>
      <c r="L1515" s="6" t="str">
        <f t="array" ref="L1515">INDEX('raw data'!A:A,B1515-1,1)</f>
        <v>Glyfada</v>
      </c>
      <c r="M1515" s="9">
        <f t="shared" ca="1" si="0"/>
        <v>15.0625</v>
      </c>
      <c r="N1515" s="6" t="str">
        <f t="shared" si="1"/>
        <v>Filikis Eterias VI, Glyfada, Athens</v>
      </c>
      <c r="O1515" s="6" t="str">
        <f t="array" ref="O1515">INDEX('raw data'!A:A,B1515+11,1)</f>
        <v>Available 12 Nov 2025</v>
      </c>
      <c r="P1515" s="17">
        <v>45973</v>
      </c>
      <c r="Q1515">
        <f>_xlfn.XLOOKUP(A1515, locations!A:A, locations!F:F, "NULL")</f>
        <v>37.964236499999998</v>
      </c>
      <c r="R1515">
        <f>_xlfn.XLOOKUP(A1515, locations!A:A, locations!G:G, "Not found")</f>
        <v>23.723939699999999</v>
      </c>
    </row>
    <row r="1516" spans="1:18" ht="13">
      <c r="A1516" s="11" t="s">
        <v>922</v>
      </c>
      <c r="B1516" s="11">
        <f>MATCH(A1516,'raw data'!A:A,0)</f>
        <v>25719</v>
      </c>
      <c r="C1516" s="21">
        <f t="array" ref="C1516">INDEX('raw data'!A:A,B1516+8,1)</f>
        <v>1100</v>
      </c>
      <c r="D1516" s="7" t="str">
        <f t="array" ref="D1516">INDEX('raw data'!A:A,B1516+10,1)</f>
        <v>excl. utilities</v>
      </c>
      <c r="E1516" s="7" t="str">
        <f t="array" ref="E1516">INDEX('raw data'!A:A,B1516-2,1)</f>
        <v>Dimitrakopoulou,</v>
      </c>
      <c r="F1516" s="6" t="str">
        <f t="array" ref="F1516">INDEX('raw data'!A:A,B1516-1,1)</f>
        <v>Voula</v>
      </c>
      <c r="G1516" s="6" t="str">
        <f t="array" ref="G1516">INDEX('raw data'!A:A,B1516+6,1)</f>
        <v>55 m²</v>
      </c>
      <c r="H1516" s="25">
        <f ca="1">IFERROR(__xludf.DUMMYFUNCTION("split(G1524,"" "")"),55)</f>
        <v>55</v>
      </c>
      <c r="I1516" s="6" t="str">
        <f ca="1">IFERROR(__xludf.DUMMYFUNCTION("""COMPUTED_VALUE"""),"m²")</f>
        <v>m²</v>
      </c>
      <c r="J1516" s="6">
        <f t="array" ref="J1516">INDEX('raw data'!A:A,B1516+4,1)</f>
        <v>1</v>
      </c>
      <c r="K1516" s="25">
        <f t="array" ref="K1516">INDEX('raw data'!A:A,B1516+2,1)</f>
        <v>1</v>
      </c>
      <c r="L1516" s="6" t="str">
        <f t="array" ref="L1516">INDEX('raw data'!A:A,B1516-1,1)</f>
        <v>Voula</v>
      </c>
      <c r="M1516" s="9">
        <f t="shared" ca="1" si="0"/>
        <v>20</v>
      </c>
      <c r="N1516" s="6" t="str">
        <f t="shared" si="1"/>
        <v>Dimitrakopoulou, Voula, Athens</v>
      </c>
      <c r="O1516" s="6" t="str">
        <f t="array" ref="O1516">INDEX('raw data'!A:A,B1516+11,1)</f>
        <v>Available 04 May 2025</v>
      </c>
      <c r="P1516" s="17">
        <v>45781</v>
      </c>
      <c r="Q1516">
        <f>_xlfn.XLOOKUP(A1516, locations!A:A, locations!F:F, "NULL")</f>
        <v>37.9635192</v>
      </c>
      <c r="R1516">
        <f>_xlfn.XLOOKUP(A1516, locations!A:A, locations!G:G, "Not found")</f>
        <v>23.724153099999999</v>
      </c>
    </row>
    <row r="1517" spans="1:18" ht="13">
      <c r="A1517" s="11" t="s">
        <v>4519</v>
      </c>
      <c r="B1517" s="11">
        <f>MATCH(A1517,'raw data'!A:A,0)</f>
        <v>25047</v>
      </c>
      <c r="C1517" s="21">
        <f t="array" ref="C1517">INDEX('raw data'!A:A,B1517+8,1)</f>
        <v>1890</v>
      </c>
      <c r="D1517" s="7" t="str">
        <f t="array" ref="D1517">INDEX('raw data'!A:A,B1517+10,1)</f>
        <v>excl. utilities</v>
      </c>
      <c r="E1517" s="7" t="str">
        <f t="array" ref="E1517">INDEX('raw data'!A:A,B1517-2,1)</f>
        <v>Odissea Androutsou II,</v>
      </c>
      <c r="F1517" s="6" t="str">
        <f t="array" ref="F1517">INDEX('raw data'!A:A,B1517-1,1)</f>
        <v>Glyfada</v>
      </c>
      <c r="G1517" s="6" t="str">
        <f t="array" ref="G1517">INDEX('raw data'!A:A,B1517+6,1)</f>
        <v>120 m²</v>
      </c>
      <c r="H1517" s="25">
        <f ca="1">IFERROR(__xludf.DUMMYFUNCTION("split(G1525,"" "")"),120)</f>
        <v>120</v>
      </c>
      <c r="I1517" s="6" t="str">
        <f ca="1">IFERROR(__xludf.DUMMYFUNCTION("""COMPUTED_VALUE"""),"m²")</f>
        <v>m²</v>
      </c>
      <c r="J1517" s="6" t="str">
        <f t="array" ref="J1517">INDEX('raw data'!A:A,B1517+4,1)</f>
        <v>1, 1 WC</v>
      </c>
      <c r="K1517" s="25">
        <f t="array" ref="K1517">INDEX('raw data'!A:A,B1517+2,1)</f>
        <v>3</v>
      </c>
      <c r="L1517" s="6" t="str">
        <f t="array" ref="L1517">INDEX('raw data'!A:A,B1517-1,1)</f>
        <v>Glyfada</v>
      </c>
      <c r="M1517" s="9">
        <f t="shared" ca="1" si="0"/>
        <v>15.75</v>
      </c>
      <c r="N1517" s="6" t="str">
        <f t="shared" si="1"/>
        <v>Odissea Androutsou II, Glyfada, Athens</v>
      </c>
      <c r="O1517" s="6" t="str">
        <f t="array" ref="O1517">INDEX('raw data'!A:A,B1517+11,1)</f>
        <v>Available 04 Mar 2025</v>
      </c>
      <c r="P1517" s="17">
        <v>45720</v>
      </c>
      <c r="Q1517">
        <f>_xlfn.XLOOKUP(A1517, locations!A:A, locations!F:F, "NULL")</f>
        <v>37.854607700000003</v>
      </c>
      <c r="R1517">
        <f>_xlfn.XLOOKUP(A1517, locations!A:A, locations!G:G, "Not found")</f>
        <v>23.7632811</v>
      </c>
    </row>
    <row r="1518" spans="1:18" ht="13">
      <c r="A1518" s="11" t="s">
        <v>3168</v>
      </c>
      <c r="B1518" s="11">
        <f>MATCH(A1518,'raw data'!A:A,0)</f>
        <v>24439</v>
      </c>
      <c r="C1518" s="21">
        <f t="array" ref="C1518">INDEX('raw data'!A:A,B1518+8,1)</f>
        <v>1530</v>
      </c>
      <c r="D1518" s="7" t="str">
        <f t="array" ref="D1518">INDEX('raw data'!A:A,B1518+10,1)</f>
        <v>excl. utilities</v>
      </c>
      <c r="E1518" s="7" t="str">
        <f t="array" ref="E1518">INDEX('raw data'!A:A,B1518-2,1)</f>
        <v>Galinou,</v>
      </c>
      <c r="F1518" s="6" t="str">
        <f t="array" ref="F1518">INDEX('raw data'!A:A,B1518-1,1)</f>
        <v>Voula</v>
      </c>
      <c r="G1518" s="6" t="str">
        <f t="array" ref="G1518">INDEX('raw data'!A:A,B1518+6,1)</f>
        <v>95 m²</v>
      </c>
      <c r="H1518" s="25">
        <f ca="1">IFERROR(__xludf.DUMMYFUNCTION("split(G1526,"" "")"),95)</f>
        <v>95</v>
      </c>
      <c r="I1518" s="6" t="str">
        <f ca="1">IFERROR(__xludf.DUMMYFUNCTION("""COMPUTED_VALUE"""),"m²")</f>
        <v>m²</v>
      </c>
      <c r="J1518" s="6" t="str">
        <f t="array" ref="J1518">INDEX('raw data'!A:A,B1518+4,1)</f>
        <v>1, 1 WC</v>
      </c>
      <c r="K1518" s="25">
        <f t="array" ref="K1518">INDEX('raw data'!A:A,B1518+2,1)</f>
        <v>2</v>
      </c>
      <c r="L1518" s="6" t="str">
        <f t="array" ref="L1518">INDEX('raw data'!A:A,B1518-1,1)</f>
        <v>Voula</v>
      </c>
      <c r="M1518" s="9">
        <f t="shared" ca="1" si="0"/>
        <v>16.105263157894736</v>
      </c>
      <c r="N1518" s="6" t="str">
        <f t="shared" si="1"/>
        <v>Galinou, Voula, Athens</v>
      </c>
      <c r="O1518" s="6" t="str">
        <f t="array" ref="O1518">INDEX('raw data'!A:A,B1518+11,1)</f>
        <v>Available 02 Feb 2025</v>
      </c>
      <c r="P1518" s="17">
        <v>45690</v>
      </c>
      <c r="Q1518">
        <f>_xlfn.XLOOKUP(A1518, locations!A:A, locations!F:F, "NULL")</f>
        <v>37.865729399999999</v>
      </c>
      <c r="R1518">
        <f>_xlfn.XLOOKUP(A1518, locations!A:A, locations!G:G, "Not found")</f>
        <v>23.749269200000001</v>
      </c>
    </row>
    <row r="1519" spans="1:18" ht="13">
      <c r="A1519" s="11" t="s">
        <v>4522</v>
      </c>
      <c r="B1519" s="11">
        <f>MATCH(A1519,'raw data'!A:A,0)</f>
        <v>25751</v>
      </c>
      <c r="C1519" s="21">
        <f t="array" ref="C1519">INDEX('raw data'!A:A,B1519+8,1)</f>
        <v>2050</v>
      </c>
      <c r="D1519" s="7" t="str">
        <f t="array" ref="D1519">INDEX('raw data'!A:A,B1519+10,1)</f>
        <v>excl. utilities</v>
      </c>
      <c r="E1519" s="7" t="str">
        <f t="array" ref="E1519">INDEX('raw data'!A:A,B1519-2,1)</f>
        <v>Georgiou Kondyli IV,</v>
      </c>
      <c r="F1519" s="6" t="str">
        <f t="array" ref="F1519">INDEX('raw data'!A:A,B1519-1,1)</f>
        <v>Glyfada</v>
      </c>
      <c r="G1519" s="6" t="str">
        <f t="array" ref="G1519">INDEX('raw data'!A:A,B1519+6,1)</f>
        <v>125 m²</v>
      </c>
      <c r="H1519" s="25">
        <f ca="1">IFERROR(__xludf.DUMMYFUNCTION("split(G1527,"" "")"),125)</f>
        <v>125</v>
      </c>
      <c r="I1519" s="6" t="str">
        <f ca="1">IFERROR(__xludf.DUMMYFUNCTION("""COMPUTED_VALUE"""),"m²")</f>
        <v>m²</v>
      </c>
      <c r="J1519" s="6" t="str">
        <f t="array" ref="J1519">INDEX('raw data'!A:A,B1519+4,1)</f>
        <v>1, 1 WC</v>
      </c>
      <c r="K1519" s="25">
        <f t="array" ref="K1519">INDEX('raw data'!A:A,B1519+2,1)</f>
        <v>3</v>
      </c>
      <c r="L1519" s="6" t="str">
        <f t="array" ref="L1519">INDEX('raw data'!A:A,B1519-1,1)</f>
        <v>Glyfada</v>
      </c>
      <c r="M1519" s="9">
        <f t="shared" ca="1" si="0"/>
        <v>16.399999999999999</v>
      </c>
      <c r="N1519" s="6" t="str">
        <f t="shared" si="1"/>
        <v>Georgiou Kondyli IV, Glyfada, Athens</v>
      </c>
      <c r="O1519" s="6" t="str">
        <f t="array" ref="O1519">INDEX('raw data'!A:A,B1519+11,1)</f>
        <v>Available 06 May 2025</v>
      </c>
      <c r="P1519" s="17">
        <v>45783</v>
      </c>
      <c r="Q1519">
        <f>_xlfn.XLOOKUP(A1519, locations!A:A, locations!F:F, "NULL")</f>
        <v>37.892012100000002</v>
      </c>
      <c r="R1519">
        <f>_xlfn.XLOOKUP(A1519, locations!A:A, locations!G:G, "Not found")</f>
        <v>23.747789699999998</v>
      </c>
    </row>
    <row r="1520" spans="1:18" ht="13">
      <c r="A1520" s="11" t="s">
        <v>925</v>
      </c>
      <c r="B1520" s="11">
        <f>MATCH(A1520,'raw data'!A:A,0)</f>
        <v>27191</v>
      </c>
      <c r="C1520" s="21">
        <f t="array" ref="C1520">INDEX('raw data'!A:A,B1520+8,1)</f>
        <v>1010</v>
      </c>
      <c r="D1520" s="7" t="str">
        <f t="array" ref="D1520">INDEX('raw data'!A:A,B1520+10,1)</f>
        <v>excl. utilities</v>
      </c>
      <c r="E1520" s="7" t="str">
        <f t="array" ref="E1520">INDEX('raw data'!A:A,B1520-2,1)</f>
        <v>First St II,</v>
      </c>
      <c r="F1520" s="6" t="str">
        <f t="array" ref="F1520">INDEX('raw data'!A:A,B1520-1,1)</f>
        <v>Elliniko</v>
      </c>
      <c r="G1520" s="6" t="str">
        <f t="array" ref="G1520">INDEX('raw data'!A:A,B1520+6,1)</f>
        <v>60 m²</v>
      </c>
      <c r="H1520" s="25">
        <f ca="1">IFERROR(__xludf.DUMMYFUNCTION("split(G1528,"" "")"),60)</f>
        <v>60</v>
      </c>
      <c r="I1520" s="6" t="str">
        <f ca="1">IFERROR(__xludf.DUMMYFUNCTION("""COMPUTED_VALUE"""),"m²")</f>
        <v>m²</v>
      </c>
      <c r="J1520" s="6">
        <f t="array" ref="J1520">INDEX('raw data'!A:A,B1520+4,1)</f>
        <v>1</v>
      </c>
      <c r="K1520" s="25">
        <f t="array" ref="K1520">INDEX('raw data'!A:A,B1520+2,1)</f>
        <v>1</v>
      </c>
      <c r="L1520" s="6" t="str">
        <f t="array" ref="L1520">INDEX('raw data'!A:A,B1520-1,1)</f>
        <v>Elliniko</v>
      </c>
      <c r="M1520" s="9">
        <f t="shared" ca="1" si="0"/>
        <v>16.833333333333332</v>
      </c>
      <c r="N1520" s="6" t="str">
        <f t="shared" si="1"/>
        <v>First St II, Elliniko, Athens</v>
      </c>
      <c r="O1520" s="6" t="str">
        <f t="array" ref="O1520">INDEX('raw data'!A:A,B1520+11,1)</f>
        <v>Available 02 Apr 2026</v>
      </c>
      <c r="P1520" s="17">
        <v>46114</v>
      </c>
      <c r="Q1520">
        <f>_xlfn.XLOOKUP(A1520, locations!A:A, locations!F:F, "NULL")</f>
        <v>37.978594700000002</v>
      </c>
      <c r="R1520">
        <f>_xlfn.XLOOKUP(A1520, locations!A:A, locations!G:G, "Not found")</f>
        <v>23.728798300000001</v>
      </c>
    </row>
    <row r="1521" spans="1:18" ht="13">
      <c r="A1521" s="11" t="s">
        <v>3171</v>
      </c>
      <c r="B1521" s="11">
        <f>MATCH(A1521,'raw data'!A:A,0)</f>
        <v>24727</v>
      </c>
      <c r="C1521" s="21">
        <f t="array" ref="C1521">INDEX('raw data'!A:A,B1521+8,1)</f>
        <v>1510</v>
      </c>
      <c r="D1521" s="7" t="str">
        <f t="array" ref="D1521">INDEX('raw data'!A:A,B1521+10,1)</f>
        <v>excl. utilities</v>
      </c>
      <c r="E1521" s="7" t="str">
        <f t="array" ref="E1521">INDEX('raw data'!A:A,B1521-2,1)</f>
        <v>Miltiadou VI,</v>
      </c>
      <c r="F1521" s="6" t="str">
        <f t="array" ref="F1521">INDEX('raw data'!A:A,B1521-1,1)</f>
        <v>Glyfada</v>
      </c>
      <c r="G1521" s="6" t="str">
        <f t="array" ref="G1521">INDEX('raw data'!A:A,B1521+6,1)</f>
        <v>102 m²</v>
      </c>
      <c r="H1521" s="25">
        <f ca="1">IFERROR(__xludf.DUMMYFUNCTION("split(G1529,"" "")"),102)</f>
        <v>102</v>
      </c>
      <c r="I1521" s="6" t="str">
        <f ca="1">IFERROR(__xludf.DUMMYFUNCTION("""COMPUTED_VALUE"""),"m²")</f>
        <v>m²</v>
      </c>
      <c r="J1521" s="6">
        <f t="array" ref="J1521">INDEX('raw data'!A:A,B1521+4,1)</f>
        <v>2</v>
      </c>
      <c r="K1521" s="25">
        <f t="array" ref="K1521">INDEX('raw data'!A:A,B1521+2,1)</f>
        <v>2</v>
      </c>
      <c r="L1521" s="6" t="str">
        <f t="array" ref="L1521">INDEX('raw data'!A:A,B1521-1,1)</f>
        <v>Glyfada</v>
      </c>
      <c r="M1521" s="9">
        <f t="shared" ca="1" si="0"/>
        <v>14.803921568627452</v>
      </c>
      <c r="N1521" s="6" t="str">
        <f t="shared" si="1"/>
        <v>Miltiadou VI, Glyfada, Athens</v>
      </c>
      <c r="O1521" s="6" t="str">
        <f t="array" ref="O1521">INDEX('raw data'!A:A,B1521+11,1)</f>
        <v>Available 13 Feb 2025</v>
      </c>
      <c r="P1521" s="17">
        <v>45701</v>
      </c>
      <c r="Q1521">
        <f>_xlfn.XLOOKUP(A1521, locations!A:A, locations!F:F, "NULL")</f>
        <v>37.876938899999999</v>
      </c>
      <c r="R1521">
        <f>_xlfn.XLOOKUP(A1521, locations!A:A, locations!G:G, "Not found")</f>
        <v>23.7589328</v>
      </c>
    </row>
    <row r="1522" spans="1:18" ht="13">
      <c r="A1522" s="11" t="s">
        <v>4525</v>
      </c>
      <c r="B1522" s="11">
        <f>MATCH(A1522,'raw data'!A:A,0)</f>
        <v>23911</v>
      </c>
      <c r="C1522" s="21">
        <f t="array" ref="C1522">INDEX('raw data'!A:A,B1522+8,1)</f>
        <v>1310</v>
      </c>
      <c r="D1522" s="7" t="str">
        <f t="array" ref="D1522">INDEX('raw data'!A:A,B1522+10,1)</f>
        <v>excl. utilities</v>
      </c>
      <c r="E1522" s="7" t="str">
        <f t="array" ref="E1522">INDEX('raw data'!A:A,B1522-2,1)</f>
        <v>Aristofanous I,</v>
      </c>
      <c r="F1522" s="6" t="str">
        <f t="array" ref="F1522">INDEX('raw data'!A:A,B1522-1,1)</f>
        <v>Glyfada</v>
      </c>
      <c r="G1522" s="6" t="str">
        <f t="array" ref="G1522">INDEX('raw data'!A:A,B1522+6,1)</f>
        <v>91 m²</v>
      </c>
      <c r="H1522" s="25">
        <f ca="1">IFERROR(__xludf.DUMMYFUNCTION("split(G1530,"" "")"),91)</f>
        <v>91</v>
      </c>
      <c r="I1522" s="6" t="str">
        <f ca="1">IFERROR(__xludf.DUMMYFUNCTION("""COMPUTED_VALUE"""),"m²")</f>
        <v>m²</v>
      </c>
      <c r="J1522" s="6" t="str">
        <f t="array" ref="J1522">INDEX('raw data'!A:A,B1522+4,1)</f>
        <v>1, 1 WC</v>
      </c>
      <c r="K1522" s="25">
        <f t="array" ref="K1522">INDEX('raw data'!A:A,B1522+2,1)</f>
        <v>3</v>
      </c>
      <c r="L1522" s="6" t="str">
        <f t="array" ref="L1522">INDEX('raw data'!A:A,B1522-1,1)</f>
        <v>Glyfada</v>
      </c>
      <c r="M1522" s="9">
        <f t="shared" ca="1" si="0"/>
        <v>14.395604395604396</v>
      </c>
      <c r="N1522" s="6" t="str">
        <f t="shared" si="1"/>
        <v>Aristofanous I, Glyfada, Athens</v>
      </c>
      <c r="O1522" s="6" t="str">
        <f t="array" ref="O1522">INDEX('raw data'!A:A,B1522+11,1)</f>
        <v>Available 02 Jan 2025</v>
      </c>
      <c r="P1522" s="17">
        <v>45659</v>
      </c>
      <c r="Q1522">
        <f>_xlfn.XLOOKUP(A1522, locations!A:A, locations!F:F, "NULL")</f>
        <v>37.876938899999999</v>
      </c>
      <c r="R1522">
        <f>_xlfn.XLOOKUP(A1522, locations!A:A, locations!G:G, "Not found")</f>
        <v>23.7589328</v>
      </c>
    </row>
    <row r="1523" spans="1:18" ht="13">
      <c r="A1523" s="11" t="s">
        <v>4528</v>
      </c>
      <c r="B1523" s="11">
        <f>MATCH(A1523,'raw data'!A:A,0)</f>
        <v>23895</v>
      </c>
      <c r="C1523" s="21">
        <f t="array" ref="C1523">INDEX('raw data'!A:A,B1523+8,1)</f>
        <v>1290</v>
      </c>
      <c r="D1523" s="7" t="str">
        <f t="array" ref="D1523">INDEX('raw data'!A:A,B1523+10,1)</f>
        <v>excl. utilities</v>
      </c>
      <c r="E1523" s="7" t="str">
        <f t="array" ref="E1523">INDEX('raw data'!A:A,B1523-2,1)</f>
        <v>Aristofanous II,</v>
      </c>
      <c r="F1523" s="6" t="str">
        <f t="array" ref="F1523">INDEX('raw data'!A:A,B1523-1,1)</f>
        <v>Glyfada</v>
      </c>
      <c r="G1523" s="6" t="str">
        <f t="array" ref="G1523">INDEX('raw data'!A:A,B1523+6,1)</f>
        <v>91 m²</v>
      </c>
      <c r="H1523" s="25">
        <f ca="1">IFERROR(__xludf.DUMMYFUNCTION("split(G1531,"" "")"),91)</f>
        <v>91</v>
      </c>
      <c r="I1523" s="6" t="str">
        <f ca="1">IFERROR(__xludf.DUMMYFUNCTION("""COMPUTED_VALUE"""),"m²")</f>
        <v>m²</v>
      </c>
      <c r="J1523" s="6" t="str">
        <f t="array" ref="J1523">INDEX('raw data'!A:A,B1523+4,1)</f>
        <v>1, 1 WC</v>
      </c>
      <c r="K1523" s="25">
        <f t="array" ref="K1523">INDEX('raw data'!A:A,B1523+2,1)</f>
        <v>3</v>
      </c>
      <c r="L1523" s="6" t="str">
        <f t="array" ref="L1523">INDEX('raw data'!A:A,B1523-1,1)</f>
        <v>Glyfada</v>
      </c>
      <c r="M1523" s="9">
        <f t="shared" ca="1" si="0"/>
        <v>14.175824175824175</v>
      </c>
      <c r="N1523" s="6" t="str">
        <f t="shared" si="1"/>
        <v>Aristofanous II, Glyfada, Athens</v>
      </c>
      <c r="O1523" s="6" t="str">
        <f t="array" ref="O1523">INDEX('raw data'!A:A,B1523+11,1)</f>
        <v>Available 02 Jan 2025</v>
      </c>
      <c r="P1523" s="17">
        <v>45659</v>
      </c>
      <c r="Q1523">
        <f>_xlfn.XLOOKUP(A1523, locations!A:A, locations!F:F, "NULL")</f>
        <v>37.876938899999999</v>
      </c>
      <c r="R1523">
        <f>_xlfn.XLOOKUP(A1523, locations!A:A, locations!G:G, "Not found")</f>
        <v>23.7589328</v>
      </c>
    </row>
    <row r="1524" spans="1:18" ht="13">
      <c r="A1524" s="11" t="s">
        <v>4531</v>
      </c>
      <c r="B1524" s="11">
        <f>MATCH(A1524,'raw data'!A:A,0)</f>
        <v>26295</v>
      </c>
      <c r="C1524" s="21">
        <f t="array" ref="C1524">INDEX('raw data'!A:A,B1524+8,1)</f>
        <v>1360</v>
      </c>
      <c r="D1524" s="7" t="str">
        <f t="array" ref="D1524">INDEX('raw data'!A:A,B1524+10,1)</f>
        <v>excl. utilities</v>
      </c>
      <c r="E1524" s="7" t="str">
        <f t="array" ref="E1524">INDEX('raw data'!A:A,B1524-2,1)</f>
        <v>Aristofanous III,</v>
      </c>
      <c r="F1524" s="6" t="str">
        <f t="array" ref="F1524">INDEX('raw data'!A:A,B1524-1,1)</f>
        <v>Glyfada</v>
      </c>
      <c r="G1524" s="6" t="str">
        <f t="array" ref="G1524">INDEX('raw data'!A:A,B1524+6,1)</f>
        <v>90 m²</v>
      </c>
      <c r="H1524" s="25">
        <f ca="1">IFERROR(__xludf.DUMMYFUNCTION("split(G1532,"" "")"),90)</f>
        <v>90</v>
      </c>
      <c r="I1524" s="6" t="str">
        <f ca="1">IFERROR(__xludf.DUMMYFUNCTION("""COMPUTED_VALUE"""),"m²")</f>
        <v>m²</v>
      </c>
      <c r="J1524" s="6" t="str">
        <f t="array" ref="J1524">INDEX('raw data'!A:A,B1524+4,1)</f>
        <v>1, 1 WC</v>
      </c>
      <c r="K1524" s="25">
        <f t="array" ref="K1524">INDEX('raw data'!A:A,B1524+2,1)</f>
        <v>3</v>
      </c>
      <c r="L1524" s="6" t="str">
        <f t="array" ref="L1524">INDEX('raw data'!A:A,B1524-1,1)</f>
        <v>Glyfada</v>
      </c>
      <c r="M1524" s="9">
        <f t="shared" ca="1" si="0"/>
        <v>15.111111111111111</v>
      </c>
      <c r="N1524" s="6" t="str">
        <f t="shared" si="1"/>
        <v>Aristofanous III, Glyfada, Athens</v>
      </c>
      <c r="O1524" s="6" t="str">
        <f t="array" ref="O1524">INDEX('raw data'!A:A,B1524+11,1)</f>
        <v>Available 02 Jul 2025</v>
      </c>
      <c r="P1524" s="17">
        <v>45840</v>
      </c>
      <c r="Q1524">
        <f>_xlfn.XLOOKUP(A1524, locations!A:A, locations!F:F, "NULL")</f>
        <v>37.874109199999999</v>
      </c>
      <c r="R1524">
        <f>_xlfn.XLOOKUP(A1524, locations!A:A, locations!G:G, "Not found")</f>
        <v>23.752738799999999</v>
      </c>
    </row>
    <row r="1525" spans="1:18" ht="13">
      <c r="A1525" s="11" t="s">
        <v>4534</v>
      </c>
      <c r="B1525" s="11">
        <f>MATCH(A1525,'raw data'!A:A,0)</f>
        <v>27287</v>
      </c>
      <c r="C1525" s="21">
        <f t="array" ref="C1525">INDEX('raw data'!A:A,B1525+8,1)</f>
        <v>2320</v>
      </c>
      <c r="D1525" s="7" t="str">
        <f t="array" ref="D1525">INDEX('raw data'!A:A,B1525+10,1)</f>
        <v>excl. utilities</v>
      </c>
      <c r="E1525" s="7" t="str">
        <f t="array" ref="E1525">INDEX('raw data'!A:A,B1525-2,1)</f>
        <v>Saki Karagiorga V,</v>
      </c>
      <c r="F1525" s="6" t="str">
        <f t="array" ref="F1525">INDEX('raw data'!A:A,B1525-1,1)</f>
        <v>Glyfada</v>
      </c>
      <c r="G1525" s="6" t="str">
        <f t="array" ref="G1525">INDEX('raw data'!A:A,B1525+6,1)</f>
        <v>140 m²</v>
      </c>
      <c r="H1525" s="25">
        <f ca="1">IFERROR(__xludf.DUMMYFUNCTION("split(G1533,"" "")"),140)</f>
        <v>140</v>
      </c>
      <c r="I1525" s="6" t="str">
        <f ca="1">IFERROR(__xludf.DUMMYFUNCTION("""COMPUTED_VALUE"""),"m²")</f>
        <v>m²</v>
      </c>
      <c r="J1525" s="6" t="str">
        <f t="array" ref="J1525">INDEX('raw data'!A:A,B1525+4,1)</f>
        <v>2, 1 WC</v>
      </c>
      <c r="K1525" s="25">
        <f t="array" ref="K1525">INDEX('raw data'!A:A,B1525+2,1)</f>
        <v>3</v>
      </c>
      <c r="L1525" s="6" t="str">
        <f t="array" ref="L1525">INDEX('raw data'!A:A,B1525-1,1)</f>
        <v>Glyfada</v>
      </c>
      <c r="M1525" s="9">
        <f t="shared" ca="1" si="0"/>
        <v>16.571428571428573</v>
      </c>
      <c r="N1525" s="6" t="str">
        <f t="shared" si="1"/>
        <v>Saki Karagiorga V, Glyfada, Athens</v>
      </c>
      <c r="O1525" s="6" t="str">
        <f t="array" ref="O1525">INDEX('raw data'!A:A,B1525+11,1)</f>
        <v>Available 18 Jul 2026</v>
      </c>
      <c r="P1525" s="17">
        <v>46221</v>
      </c>
      <c r="Q1525">
        <f>_xlfn.XLOOKUP(A1525, locations!A:A, locations!F:F, "NULL")</f>
        <v>37.844894699999998</v>
      </c>
      <c r="R1525">
        <f>_xlfn.XLOOKUP(A1525, locations!A:A, locations!G:G, "Not found")</f>
        <v>23.770342500000002</v>
      </c>
    </row>
    <row r="1526" spans="1:18" ht="13">
      <c r="A1526" s="11" t="s">
        <v>4537</v>
      </c>
      <c r="B1526" s="11">
        <f>MATCH(A1526,'raw data'!A:A,0)</f>
        <v>24039</v>
      </c>
      <c r="C1526" s="21">
        <f t="array" ref="C1526">INDEX('raw data'!A:A,B1526+8,1)</f>
        <v>1510</v>
      </c>
      <c r="D1526" s="7" t="str">
        <f t="array" ref="D1526">INDEX('raw data'!A:A,B1526+10,1)</f>
        <v>excl. utilities</v>
      </c>
      <c r="E1526" s="7" t="str">
        <f t="array" ref="E1526">INDEX('raw data'!A:A,B1526-2,1)</f>
        <v>Antiochias I,</v>
      </c>
      <c r="F1526" s="6" t="str">
        <f t="array" ref="F1526">INDEX('raw data'!A:A,B1526-1,1)</f>
        <v>Voula</v>
      </c>
      <c r="G1526" s="6" t="str">
        <f t="array" ref="G1526">INDEX('raw data'!A:A,B1526+6,1)</f>
        <v>120 m²</v>
      </c>
      <c r="H1526" s="25">
        <f ca="1">IFERROR(__xludf.DUMMYFUNCTION("split(G1534,"" "")"),120)</f>
        <v>120</v>
      </c>
      <c r="I1526" s="6" t="str">
        <f ca="1">IFERROR(__xludf.DUMMYFUNCTION("""COMPUTED_VALUE"""),"m²")</f>
        <v>m²</v>
      </c>
      <c r="J1526" s="6" t="str">
        <f t="array" ref="J1526">INDEX('raw data'!A:A,B1526+4,1)</f>
        <v>1, 1 WC</v>
      </c>
      <c r="K1526" s="25">
        <f t="array" ref="K1526">INDEX('raw data'!A:A,B1526+2,1)</f>
        <v>3</v>
      </c>
      <c r="L1526" s="6" t="str">
        <f t="array" ref="L1526">INDEX('raw data'!A:A,B1526-1,1)</f>
        <v>Voula</v>
      </c>
      <c r="M1526" s="9">
        <f t="shared" ca="1" si="0"/>
        <v>12.583333333333334</v>
      </c>
      <c r="N1526" s="6" t="str">
        <f t="shared" si="1"/>
        <v>Antiochias I, Voula, Athens</v>
      </c>
      <c r="O1526" s="6" t="str">
        <f t="array" ref="O1526">INDEX('raw data'!A:A,B1526+11,1)</f>
        <v>Available 07 Jan 2025</v>
      </c>
      <c r="P1526" s="17">
        <v>45664</v>
      </c>
      <c r="Q1526">
        <f>_xlfn.XLOOKUP(A1526, locations!A:A, locations!F:F, "NULL")</f>
        <v>37.850671300000002</v>
      </c>
      <c r="R1526">
        <f>_xlfn.XLOOKUP(A1526, locations!A:A, locations!G:G, "Not found")</f>
        <v>23.766810499999998</v>
      </c>
    </row>
    <row r="1527" spans="1:18" ht="13">
      <c r="A1527" s="11" t="s">
        <v>4540</v>
      </c>
      <c r="B1527" s="11">
        <f>MATCH(A1527,'raw data'!A:A,0)</f>
        <v>26519</v>
      </c>
      <c r="C1527" s="21">
        <f t="array" ref="C1527">INDEX('raw data'!A:A,B1527+8,1)</f>
        <v>1710</v>
      </c>
      <c r="D1527" s="7" t="str">
        <f t="array" ref="D1527">INDEX('raw data'!A:A,B1527+10,1)</f>
        <v>excl. utilities</v>
      </c>
      <c r="E1527" s="7" t="str">
        <f t="array" ref="E1527">INDEX('raw data'!A:A,B1527-2,1)</f>
        <v>Lamprou Porfira,</v>
      </c>
      <c r="F1527" s="6" t="str">
        <f t="array" ref="F1527">INDEX('raw data'!A:A,B1527-1,1)</f>
        <v>Voula</v>
      </c>
      <c r="G1527" s="6" t="str">
        <f t="array" ref="G1527">INDEX('raw data'!A:A,B1527+6,1)</f>
        <v>125 m²</v>
      </c>
      <c r="H1527" s="25">
        <f ca="1">IFERROR(__xludf.DUMMYFUNCTION("split(G1535,"" "")"),125)</f>
        <v>125</v>
      </c>
      <c r="I1527" s="6" t="str">
        <f ca="1">IFERROR(__xludf.DUMMYFUNCTION("""COMPUTED_VALUE"""),"m²")</f>
        <v>m²</v>
      </c>
      <c r="J1527" s="6" t="str">
        <f t="array" ref="J1527">INDEX('raw data'!A:A,B1527+4,1)</f>
        <v>1, 1 WC</v>
      </c>
      <c r="K1527" s="25">
        <f t="array" ref="K1527">INDEX('raw data'!A:A,B1527+2,1)</f>
        <v>3</v>
      </c>
      <c r="L1527" s="6" t="str">
        <f t="array" ref="L1527">INDEX('raw data'!A:A,B1527-1,1)</f>
        <v>Voula</v>
      </c>
      <c r="M1527" s="9">
        <f t="shared" ca="1" si="0"/>
        <v>13.68</v>
      </c>
      <c r="N1527" s="6" t="str">
        <f t="shared" si="1"/>
        <v>Lamprou Porfira, Voula, Athens</v>
      </c>
      <c r="O1527" s="6" t="str">
        <f t="array" ref="O1527">INDEX('raw data'!A:A,B1527+11,1)</f>
        <v>Available 03 Aug 2025</v>
      </c>
      <c r="P1527" s="17">
        <v>45872</v>
      </c>
      <c r="Q1527">
        <f>_xlfn.XLOOKUP(A1527, locations!A:A, locations!F:F, "NULL")</f>
        <v>37.844894699999998</v>
      </c>
      <c r="R1527">
        <f>_xlfn.XLOOKUP(A1527, locations!A:A, locations!G:G, "Not found")</f>
        <v>23.770342500000002</v>
      </c>
    </row>
    <row r="1528" spans="1:18" ht="13">
      <c r="A1528" s="11" t="s">
        <v>3174</v>
      </c>
      <c r="B1528" s="11">
        <f>MATCH(A1528,'raw data'!A:A,0)</f>
        <v>26871</v>
      </c>
      <c r="C1528" s="21">
        <f t="array" ref="C1528">INDEX('raw data'!A:A,B1528+8,1)</f>
        <v>1290</v>
      </c>
      <c r="D1528" s="7" t="str">
        <f t="array" ref="D1528">INDEX('raw data'!A:A,B1528+10,1)</f>
        <v>excl. utilities</v>
      </c>
      <c r="E1528" s="7" t="str">
        <f t="array" ref="E1528">INDEX('raw data'!A:A,B1528-2,1)</f>
        <v>Nafsikas,</v>
      </c>
      <c r="F1528" s="6" t="str">
        <f t="array" ref="F1528">INDEX('raw data'!A:A,B1528-1,1)</f>
        <v>Voula</v>
      </c>
      <c r="G1528" s="6" t="str">
        <f t="array" ref="G1528">INDEX('raw data'!A:A,B1528+6,1)</f>
        <v>70 m²</v>
      </c>
      <c r="H1528" s="25">
        <f ca="1">IFERROR(__xludf.DUMMYFUNCTION("split(G1536,"" "")"),70)</f>
        <v>70</v>
      </c>
      <c r="I1528" s="6" t="str">
        <f ca="1">IFERROR(__xludf.DUMMYFUNCTION("""COMPUTED_VALUE"""),"m²")</f>
        <v>m²</v>
      </c>
      <c r="J1528" s="6">
        <f t="array" ref="J1528">INDEX('raw data'!A:A,B1528+4,1)</f>
        <v>1</v>
      </c>
      <c r="K1528" s="25">
        <f t="array" ref="K1528">INDEX('raw data'!A:A,B1528+2,1)</f>
        <v>2</v>
      </c>
      <c r="L1528" s="6" t="str">
        <f t="array" ref="L1528">INDEX('raw data'!A:A,B1528-1,1)</f>
        <v>Voula</v>
      </c>
      <c r="M1528" s="9">
        <f t="shared" ca="1" si="0"/>
        <v>18.428571428571427</v>
      </c>
      <c r="N1528" s="6" t="str">
        <f t="shared" si="1"/>
        <v>Nafsikas, Voula, Athens</v>
      </c>
      <c r="O1528" s="6" t="str">
        <f t="array" ref="O1528">INDEX('raw data'!A:A,B1528+11,1)</f>
        <v>Available 21 Oct 2025</v>
      </c>
      <c r="P1528" s="17">
        <v>45951</v>
      </c>
      <c r="Q1528">
        <f>_xlfn.XLOOKUP(A1528, locations!A:A, locations!F:F, "NULL")</f>
        <v>37.860700999999999</v>
      </c>
      <c r="R1528">
        <f>_xlfn.XLOOKUP(A1528, locations!A:A, locations!G:G, "Not found")</f>
        <v>23.7587659</v>
      </c>
    </row>
    <row r="1529" spans="1:18" ht="13">
      <c r="A1529" s="11" t="s">
        <v>928</v>
      </c>
      <c r="B1529" s="11">
        <f>MATCH(A1529,'raw data'!A:A,0)</f>
        <v>25127</v>
      </c>
      <c r="C1529" s="21">
        <f t="array" ref="C1529">INDEX('raw data'!A:A,B1529+8,1)</f>
        <v>1130</v>
      </c>
      <c r="D1529" s="7" t="str">
        <f t="array" ref="D1529">INDEX('raw data'!A:A,B1529+10,1)</f>
        <v>excl. utilities</v>
      </c>
      <c r="E1529" s="7" t="str">
        <f t="array" ref="E1529">INDEX('raw data'!A:A,B1529-2,1)</f>
        <v>Zamanou II,</v>
      </c>
      <c r="F1529" s="6" t="str">
        <f t="array" ref="F1529">INDEX('raw data'!A:A,B1529-1,1)</f>
        <v>Glyfada</v>
      </c>
      <c r="G1529" s="6" t="str">
        <f t="array" ref="G1529">INDEX('raw data'!A:A,B1529+6,1)</f>
        <v>51 m²</v>
      </c>
      <c r="H1529" s="25">
        <f ca="1">IFERROR(__xludf.DUMMYFUNCTION("split(G1537,"" "")"),51)</f>
        <v>51</v>
      </c>
      <c r="I1529" s="6" t="str">
        <f ca="1">IFERROR(__xludf.DUMMYFUNCTION("""COMPUTED_VALUE"""),"m²")</f>
        <v>m²</v>
      </c>
      <c r="J1529" s="6">
        <f t="array" ref="J1529">INDEX('raw data'!A:A,B1529+4,1)</f>
        <v>1</v>
      </c>
      <c r="K1529" s="25">
        <f t="array" ref="K1529">INDEX('raw data'!A:A,B1529+2,1)</f>
        <v>1</v>
      </c>
      <c r="L1529" s="6" t="str">
        <f t="array" ref="L1529">INDEX('raw data'!A:A,B1529-1,1)</f>
        <v>Glyfada</v>
      </c>
      <c r="M1529" s="9">
        <f t="shared" ca="1" si="0"/>
        <v>22.156862745098039</v>
      </c>
      <c r="N1529" s="6" t="str">
        <f t="shared" si="1"/>
        <v>Zamanou II, Glyfada, Athens</v>
      </c>
      <c r="O1529" s="6" t="str">
        <f t="array" ref="O1529">INDEX('raw data'!A:A,B1529+11,1)</f>
        <v>Available 11 Mar 2025</v>
      </c>
      <c r="P1529" s="17">
        <v>45727</v>
      </c>
      <c r="Q1529">
        <f>_xlfn.XLOOKUP(A1529, locations!A:A, locations!F:F, "NULL")</f>
        <v>37.844894699999998</v>
      </c>
      <c r="R1529">
        <f>_xlfn.XLOOKUP(A1529, locations!A:A, locations!G:G, "Not found")</f>
        <v>23.770342500000002</v>
      </c>
    </row>
    <row r="1530" spans="1:18" ht="13">
      <c r="A1530" s="11" t="s">
        <v>931</v>
      </c>
      <c r="B1530" s="11">
        <f>MATCH(A1530,'raw data'!A:A,0)</f>
        <v>26263</v>
      </c>
      <c r="C1530" s="21">
        <f t="array" ref="C1530">INDEX('raw data'!A:A,B1530+8,1)</f>
        <v>1010</v>
      </c>
      <c r="D1530" s="7" t="str">
        <f t="array" ref="D1530">INDEX('raw data'!A:A,B1530+10,1)</f>
        <v>excl. utilities</v>
      </c>
      <c r="E1530" s="7" t="str">
        <f t="array" ref="E1530">INDEX('raw data'!A:A,B1530-2,1)</f>
        <v>Panos,</v>
      </c>
      <c r="F1530" s="6" t="str">
        <f t="array" ref="F1530">INDEX('raw data'!A:A,B1530-1,1)</f>
        <v>Voula</v>
      </c>
      <c r="G1530" s="6" t="str">
        <f t="array" ref="G1530">INDEX('raw data'!A:A,B1530+6,1)</f>
        <v>55 m²</v>
      </c>
      <c r="H1530" s="25">
        <f ca="1">IFERROR(__xludf.DUMMYFUNCTION("split(G1538,"" "")"),55)</f>
        <v>55</v>
      </c>
      <c r="I1530" s="6" t="str">
        <f ca="1">IFERROR(__xludf.DUMMYFUNCTION("""COMPUTED_VALUE"""),"m²")</f>
        <v>m²</v>
      </c>
      <c r="J1530" s="6">
        <f t="array" ref="J1530">INDEX('raw data'!A:A,B1530+4,1)</f>
        <v>1</v>
      </c>
      <c r="K1530" s="25">
        <f t="array" ref="K1530">INDEX('raw data'!A:A,B1530+2,1)</f>
        <v>1</v>
      </c>
      <c r="L1530" s="6" t="str">
        <f t="array" ref="L1530">INDEX('raw data'!A:A,B1530-1,1)</f>
        <v>Voula</v>
      </c>
      <c r="M1530" s="9">
        <f t="shared" ca="1" si="0"/>
        <v>18.363636363636363</v>
      </c>
      <c r="N1530" s="6" t="str">
        <f t="shared" si="1"/>
        <v>Panos, Voula, Athens</v>
      </c>
      <c r="O1530" s="6" t="str">
        <f t="array" ref="O1530">INDEX('raw data'!A:A,B1530+11,1)</f>
        <v>Available 02 Jul 2025</v>
      </c>
      <c r="P1530" s="17">
        <v>45840</v>
      </c>
      <c r="Q1530">
        <f>_xlfn.XLOOKUP(A1530, locations!A:A, locations!F:F, "NULL")</f>
        <v>37.821658200000002</v>
      </c>
      <c r="R1530">
        <f>_xlfn.XLOOKUP(A1530, locations!A:A, locations!G:G, "Not found")</f>
        <v>23.7754127</v>
      </c>
    </row>
    <row r="1531" spans="1:18" ht="13">
      <c r="A1531" s="11" t="s">
        <v>3177</v>
      </c>
      <c r="B1531" s="11">
        <f>MATCH(A1531,'raw data'!A:A,0)</f>
        <v>23239</v>
      </c>
      <c r="C1531" s="21">
        <f t="array" ref="C1531">INDEX('raw data'!A:A,B1531+8,1)</f>
        <v>1580</v>
      </c>
      <c r="D1531" s="7" t="str">
        <f t="array" ref="D1531">INDEX('raw data'!A:A,B1531+10,1)</f>
        <v>excl. utilities</v>
      </c>
      <c r="E1531" s="7" t="str">
        <f t="array" ref="E1531">INDEX('raw data'!A:A,B1531-2,1)</f>
        <v>Praxitelous,</v>
      </c>
      <c r="F1531" s="6" t="str">
        <f t="array" ref="F1531">INDEX('raw data'!A:A,B1531-1,1)</f>
        <v>Vouliagmeni</v>
      </c>
      <c r="G1531" s="6" t="str">
        <f t="array" ref="G1531">INDEX('raw data'!A:A,B1531+6,1)</f>
        <v>80 m²</v>
      </c>
      <c r="H1531" s="25">
        <f ca="1">IFERROR(__xludf.DUMMYFUNCTION("split(G1539,"" "")"),80)</f>
        <v>80</v>
      </c>
      <c r="I1531" s="6" t="str">
        <f ca="1">IFERROR(__xludf.DUMMYFUNCTION("""COMPUTED_VALUE"""),"m²")</f>
        <v>m²</v>
      </c>
      <c r="J1531" s="6">
        <f t="array" ref="J1531">INDEX('raw data'!A:A,B1531+4,1)</f>
        <v>1</v>
      </c>
      <c r="K1531" s="25">
        <f t="array" ref="K1531">INDEX('raw data'!A:A,B1531+2,1)</f>
        <v>2</v>
      </c>
      <c r="L1531" s="6" t="str">
        <f t="array" ref="L1531">INDEX('raw data'!A:A,B1531-1,1)</f>
        <v>Vouliagmeni</v>
      </c>
      <c r="M1531" s="9">
        <f t="shared" ca="1" si="0"/>
        <v>19.75</v>
      </c>
      <c r="N1531" s="6" t="str">
        <f t="shared" si="1"/>
        <v>Praxitelous, Vouliagmeni, Athens</v>
      </c>
      <c r="O1531" s="6" t="str">
        <f t="array" ref="O1531">INDEX('raw data'!A:A,B1531+11,1)</f>
        <v>Available 26 Oct 2024</v>
      </c>
      <c r="P1531" s="17">
        <v>45591</v>
      </c>
      <c r="Q1531">
        <f>_xlfn.XLOOKUP(A1531, locations!A:A, locations!F:F, "NULL")</f>
        <v>37.989185399999997</v>
      </c>
      <c r="R1531">
        <f>_xlfn.XLOOKUP(A1531, locations!A:A, locations!G:G, "Not found")</f>
        <v>23.7335387</v>
      </c>
    </row>
    <row r="1532" spans="1:18" ht="13">
      <c r="A1532" s="11" t="s">
        <v>3180</v>
      </c>
      <c r="B1532" s="11">
        <f>MATCH(A1532,'raw data'!A:A,0)</f>
        <v>26311</v>
      </c>
      <c r="C1532" s="21">
        <f t="array" ref="C1532">INDEX('raw data'!A:A,B1532+8,1)</f>
        <v>1760</v>
      </c>
      <c r="D1532" s="7" t="str">
        <f t="array" ref="D1532">INDEX('raw data'!A:A,B1532+10,1)</f>
        <v>excl. utilities</v>
      </c>
      <c r="E1532" s="7" t="str">
        <f t="array" ref="E1532">INDEX('raw data'!A:A,B1532-2,1)</f>
        <v>Mpoumpoulinas III,</v>
      </c>
      <c r="F1532" s="6" t="str">
        <f t="array" ref="F1532">INDEX('raw data'!A:A,B1532-1,1)</f>
        <v>Glyfada</v>
      </c>
      <c r="G1532" s="6" t="str">
        <f t="array" ref="G1532">INDEX('raw data'!A:A,B1532+6,1)</f>
        <v>85 m²</v>
      </c>
      <c r="H1532" s="25">
        <f ca="1">IFERROR(__xludf.DUMMYFUNCTION("split(G1540,"" "")"),85)</f>
        <v>85</v>
      </c>
      <c r="I1532" s="6" t="str">
        <f ca="1">IFERROR(__xludf.DUMMYFUNCTION("""COMPUTED_VALUE"""),"m²")</f>
        <v>m²</v>
      </c>
      <c r="J1532" s="6" t="str">
        <f t="array" ref="J1532">INDEX('raw data'!A:A,B1532+4,1)</f>
        <v>1, 1 WC</v>
      </c>
      <c r="K1532" s="25">
        <f t="array" ref="K1532">INDEX('raw data'!A:A,B1532+2,1)</f>
        <v>2</v>
      </c>
      <c r="L1532" s="6" t="str">
        <f t="array" ref="L1532">INDEX('raw data'!A:A,B1532-1,1)</f>
        <v>Glyfada</v>
      </c>
      <c r="M1532" s="9">
        <f t="shared" ca="1" si="0"/>
        <v>20.705882352941178</v>
      </c>
      <c r="N1532" s="6" t="str">
        <f t="shared" si="1"/>
        <v>Mpoumpoulinas III, Glyfada, Athens</v>
      </c>
      <c r="O1532" s="6" t="str">
        <f t="array" ref="O1532">INDEX('raw data'!A:A,B1532+11,1)</f>
        <v>Available 02 Jul 2025</v>
      </c>
      <c r="P1532" s="17">
        <v>45840</v>
      </c>
      <c r="Q1532">
        <f>_xlfn.XLOOKUP(A1532, locations!A:A, locations!F:F, "NULL")</f>
        <v>37.861939599999999</v>
      </c>
      <c r="R1532">
        <f>_xlfn.XLOOKUP(A1532, locations!A:A, locations!G:G, "Not found")</f>
        <v>23.750594799999998</v>
      </c>
    </row>
    <row r="1533" spans="1:18" ht="13">
      <c r="A1533" s="11" t="s">
        <v>3183</v>
      </c>
      <c r="B1533" s="11">
        <f>MATCH(A1533,'raw data'!A:A,0)</f>
        <v>24071</v>
      </c>
      <c r="C1533" s="21">
        <f t="array" ref="C1533">INDEX('raw data'!A:A,B1533+8,1)</f>
        <v>1550</v>
      </c>
      <c r="D1533" s="7" t="str">
        <f t="array" ref="D1533">INDEX('raw data'!A:A,B1533+10,1)</f>
        <v>excl. utilities</v>
      </c>
      <c r="E1533" s="7" t="str">
        <f t="array" ref="E1533">INDEX('raw data'!A:A,B1533-2,1)</f>
        <v>Lazaraki,</v>
      </c>
      <c r="F1533" s="6" t="str">
        <f t="array" ref="F1533">INDEX('raw data'!A:A,B1533-1,1)</f>
        <v>Glyfada</v>
      </c>
      <c r="G1533" s="6" t="str">
        <f t="array" ref="G1533">INDEX('raw data'!A:A,B1533+6,1)</f>
        <v>75 m²</v>
      </c>
      <c r="H1533" s="25">
        <f ca="1">IFERROR(__xludf.DUMMYFUNCTION("split(G1541,"" "")"),75)</f>
        <v>75</v>
      </c>
      <c r="I1533" s="6" t="str">
        <f ca="1">IFERROR(__xludf.DUMMYFUNCTION("""COMPUTED_VALUE"""),"m²")</f>
        <v>m²</v>
      </c>
      <c r="J1533" s="6">
        <f t="array" ref="J1533">INDEX('raw data'!A:A,B1533+4,1)</f>
        <v>1</v>
      </c>
      <c r="K1533" s="25">
        <f t="array" ref="K1533">INDEX('raw data'!A:A,B1533+2,1)</f>
        <v>2</v>
      </c>
      <c r="L1533" s="6" t="str">
        <f t="array" ref="L1533">INDEX('raw data'!A:A,B1533-1,1)</f>
        <v>Glyfada</v>
      </c>
      <c r="M1533" s="9">
        <f t="shared" ca="1" si="0"/>
        <v>20.666666666666668</v>
      </c>
      <c r="N1533" s="6" t="str">
        <f t="shared" si="1"/>
        <v>Lazaraki, Glyfada, Athens</v>
      </c>
      <c r="O1533" s="6" t="str">
        <f t="array" ref="O1533">INDEX('raw data'!A:A,B1533+11,1)</f>
        <v>Available 07 Jan 2025</v>
      </c>
      <c r="P1533" s="17">
        <v>45664</v>
      </c>
      <c r="Q1533">
        <f>_xlfn.XLOOKUP(A1533, locations!A:A, locations!F:F, "NULL")</f>
        <v>37.874998400000003</v>
      </c>
      <c r="R1533">
        <f>_xlfn.XLOOKUP(A1533, locations!A:A, locations!G:G, "Not found")</f>
        <v>23.7628214</v>
      </c>
    </row>
    <row r="1534" spans="1:18" ht="13">
      <c r="A1534" s="11" t="s">
        <v>934</v>
      </c>
      <c r="B1534" s="11">
        <f>MATCH(A1534,'raw data'!A:A,0)</f>
        <v>23783</v>
      </c>
      <c r="C1534" s="21">
        <f t="array" ref="C1534">INDEX('raw data'!A:A,B1534+8,1)</f>
        <v>1380</v>
      </c>
      <c r="D1534" s="7" t="str">
        <f t="array" ref="D1534">INDEX('raw data'!A:A,B1534+10,1)</f>
        <v>excl. utilities</v>
      </c>
      <c r="E1534" s="7" t="str">
        <f t="array" ref="E1534">INDEX('raw data'!A:A,B1534-2,1)</f>
        <v>Venezouelas II,</v>
      </c>
      <c r="F1534" s="6" t="str">
        <f t="array" ref="F1534">INDEX('raw data'!A:A,B1534-1,1)</f>
        <v>Glyfada</v>
      </c>
      <c r="G1534" s="6" t="str">
        <f t="array" ref="G1534">INDEX('raw data'!A:A,B1534+6,1)</f>
        <v>65 m²</v>
      </c>
      <c r="H1534" s="25">
        <f ca="1">IFERROR(__xludf.DUMMYFUNCTION("split(G1542,"" "")"),65)</f>
        <v>65</v>
      </c>
      <c r="I1534" s="6" t="str">
        <f ca="1">IFERROR(__xludf.DUMMYFUNCTION("""COMPUTED_VALUE"""),"m²")</f>
        <v>m²</v>
      </c>
      <c r="J1534" s="6">
        <f t="array" ref="J1534">INDEX('raw data'!A:A,B1534+4,1)</f>
        <v>1</v>
      </c>
      <c r="K1534" s="25">
        <f t="array" ref="K1534">INDEX('raw data'!A:A,B1534+2,1)</f>
        <v>1</v>
      </c>
      <c r="L1534" s="6" t="str">
        <f t="array" ref="L1534">INDEX('raw data'!A:A,B1534-1,1)</f>
        <v>Glyfada</v>
      </c>
      <c r="M1534" s="9">
        <f t="shared" ca="1" si="0"/>
        <v>21.23076923076923</v>
      </c>
      <c r="N1534" s="6" t="str">
        <f t="shared" si="1"/>
        <v>Venezouelas II, Glyfada, Athens</v>
      </c>
      <c r="O1534" s="6" t="str">
        <f t="array" ref="O1534">INDEX('raw data'!A:A,B1534+11,1)</f>
        <v>Available 24 Dec 2024</v>
      </c>
      <c r="P1534" s="17">
        <v>45650</v>
      </c>
      <c r="Q1534">
        <f>_xlfn.XLOOKUP(A1534, locations!A:A, locations!F:F, "NULL")</f>
        <v>37.844894699999998</v>
      </c>
      <c r="R1534">
        <f>_xlfn.XLOOKUP(A1534, locations!A:A, locations!G:G, "Not found")</f>
        <v>23.770342500000002</v>
      </c>
    </row>
    <row r="1535" spans="1:18" ht="13">
      <c r="A1535" s="11" t="s">
        <v>3186</v>
      </c>
      <c r="B1535" s="11">
        <f>MATCH(A1535,'raw data'!A:A,0)</f>
        <v>26967</v>
      </c>
      <c r="C1535" s="21">
        <f t="array" ref="C1535">INDEX('raw data'!A:A,B1535+8,1)</f>
        <v>1260</v>
      </c>
      <c r="D1535" s="7" t="str">
        <f t="array" ref="D1535">INDEX('raw data'!A:A,B1535+10,1)</f>
        <v>excl. utilities</v>
      </c>
      <c r="E1535" s="7" t="str">
        <f t="array" ref="E1535">INDEX('raw data'!A:A,B1535-2,1)</f>
        <v>Vasileos Pavlou VI,</v>
      </c>
      <c r="F1535" s="6" t="str">
        <f t="array" ref="F1535">INDEX('raw data'!A:A,B1535-1,1)</f>
        <v>Voula</v>
      </c>
      <c r="G1535" s="6" t="str">
        <f t="array" ref="G1535">INDEX('raw data'!A:A,B1535+6,1)</f>
        <v>65 m²</v>
      </c>
      <c r="H1535" s="25">
        <f ca="1">IFERROR(__xludf.DUMMYFUNCTION("split(G1543,"" "")"),65)</f>
        <v>65</v>
      </c>
      <c r="I1535" s="6" t="str">
        <f ca="1">IFERROR(__xludf.DUMMYFUNCTION("""COMPUTED_VALUE"""),"m²")</f>
        <v>m²</v>
      </c>
      <c r="J1535" s="6">
        <f t="array" ref="J1535">INDEX('raw data'!A:A,B1535+4,1)</f>
        <v>1</v>
      </c>
      <c r="K1535" s="25">
        <f t="array" ref="K1535">INDEX('raw data'!A:A,B1535+2,1)</f>
        <v>2</v>
      </c>
      <c r="L1535" s="6" t="str">
        <f t="array" ref="L1535">INDEX('raw data'!A:A,B1535-1,1)</f>
        <v>Voula</v>
      </c>
      <c r="M1535" s="9">
        <f t="shared" ca="1" si="0"/>
        <v>19.384615384615383</v>
      </c>
      <c r="N1535" s="6" t="str">
        <f t="shared" si="1"/>
        <v>Vasileos Pavlou VI, Voula, Athens</v>
      </c>
      <c r="O1535" s="6" t="str">
        <f t="array" ref="O1535">INDEX('raw data'!A:A,B1535+11,1)</f>
        <v>Available 12 Nov 2025</v>
      </c>
      <c r="P1535" s="17">
        <v>45973</v>
      </c>
      <c r="Q1535">
        <f>_xlfn.XLOOKUP(A1535, locations!A:A, locations!F:F, "NULL")</f>
        <v>37.845317999999999</v>
      </c>
      <c r="R1535">
        <f>_xlfn.XLOOKUP(A1535, locations!A:A, locations!G:G, "Not found")</f>
        <v>23.764061000000002</v>
      </c>
    </row>
    <row r="1536" spans="1:18" ht="13">
      <c r="A1536" s="11" t="s">
        <v>4543</v>
      </c>
      <c r="B1536" s="11">
        <f>MATCH(A1536,'raw data'!A:A,0)</f>
        <v>24215</v>
      </c>
      <c r="C1536" s="21">
        <f t="array" ref="C1536">INDEX('raw data'!A:A,B1536+8,1)</f>
        <v>1940</v>
      </c>
      <c r="D1536" s="7" t="str">
        <f t="array" ref="D1536">INDEX('raw data'!A:A,B1536+10,1)</f>
        <v>excl. utilities</v>
      </c>
      <c r="E1536" s="7" t="str">
        <f t="array" ref="E1536">INDEX('raw data'!A:A,B1536-2,1)</f>
        <v>Xenofontos IV,</v>
      </c>
      <c r="F1536" s="6" t="str">
        <f t="array" ref="F1536">INDEX('raw data'!A:A,B1536-1,1)</f>
        <v>Voula</v>
      </c>
      <c r="G1536" s="6" t="str">
        <f t="array" ref="G1536">INDEX('raw data'!A:A,B1536+6,1)</f>
        <v>115 m²</v>
      </c>
      <c r="H1536" s="25">
        <f ca="1">IFERROR(__xludf.DUMMYFUNCTION("split(G1544,"" "")"),115)</f>
        <v>115</v>
      </c>
      <c r="I1536" s="6" t="str">
        <f ca="1">IFERROR(__xludf.DUMMYFUNCTION("""COMPUTED_VALUE"""),"m²")</f>
        <v>m²</v>
      </c>
      <c r="J1536" s="6">
        <f t="array" ref="J1536">INDEX('raw data'!A:A,B1536+4,1)</f>
        <v>2</v>
      </c>
      <c r="K1536" s="25">
        <f t="array" ref="K1536">INDEX('raw data'!A:A,B1536+2,1)</f>
        <v>3</v>
      </c>
      <c r="L1536" s="6" t="str">
        <f t="array" ref="L1536">INDEX('raw data'!A:A,B1536-1,1)</f>
        <v>Voula</v>
      </c>
      <c r="M1536" s="9">
        <f t="shared" ca="1" si="0"/>
        <v>16.869565217391305</v>
      </c>
      <c r="N1536" s="6" t="str">
        <f t="shared" si="1"/>
        <v>Xenofontos IV, Voula, Athens</v>
      </c>
      <c r="O1536" s="6" t="str">
        <f t="array" ref="O1536">INDEX('raw data'!A:A,B1536+11,1)</f>
        <v>Available 17 Jan 2025</v>
      </c>
      <c r="P1536" s="17">
        <v>45674</v>
      </c>
      <c r="Q1536">
        <f>_xlfn.XLOOKUP(A1536, locations!A:A, locations!F:F, "NULL")</f>
        <v>37.8485546</v>
      </c>
      <c r="R1536">
        <f>_xlfn.XLOOKUP(A1536, locations!A:A, locations!G:G, "Not found")</f>
        <v>23.765747000000001</v>
      </c>
    </row>
    <row r="1537" spans="1:18" ht="13">
      <c r="A1537" s="11" t="s">
        <v>4546</v>
      </c>
      <c r="B1537" s="11">
        <f>MATCH(A1537,'raw data'!A:A,0)</f>
        <v>26855</v>
      </c>
      <c r="C1537" s="21">
        <f t="array" ref="C1537">INDEX('raw data'!A:A,B1537+8,1)</f>
        <v>1950</v>
      </c>
      <c r="D1537" s="7" t="str">
        <f t="array" ref="D1537">INDEX('raw data'!A:A,B1537+10,1)</f>
        <v>excl. utilities</v>
      </c>
      <c r="E1537" s="7" t="str">
        <f t="array" ref="E1537">INDEX('raw data'!A:A,B1537-2,1)</f>
        <v>Sokratous,</v>
      </c>
      <c r="F1537" s="6" t="str">
        <f t="array" ref="F1537">INDEX('raw data'!A:A,B1537-1,1)</f>
        <v>Voula</v>
      </c>
      <c r="G1537" s="6" t="str">
        <f t="array" ref="G1537">INDEX('raw data'!A:A,B1537+6,1)</f>
        <v>120 m²</v>
      </c>
      <c r="H1537" s="25">
        <f ca="1">IFERROR(__xludf.DUMMYFUNCTION("split(G1545,"" "")"),120)</f>
        <v>120</v>
      </c>
      <c r="I1537" s="6" t="str">
        <f ca="1">IFERROR(__xludf.DUMMYFUNCTION("""COMPUTED_VALUE"""),"m²")</f>
        <v>m²</v>
      </c>
      <c r="J1537" s="6">
        <f t="array" ref="J1537">INDEX('raw data'!A:A,B1537+4,1)</f>
        <v>2</v>
      </c>
      <c r="K1537" s="25">
        <f t="array" ref="K1537">INDEX('raw data'!A:A,B1537+2,1)</f>
        <v>3</v>
      </c>
      <c r="L1537" s="6" t="str">
        <f t="array" ref="L1537">INDEX('raw data'!A:A,B1537-1,1)</f>
        <v>Voula</v>
      </c>
      <c r="M1537" s="9">
        <f t="shared" ca="1" si="0"/>
        <v>16.25</v>
      </c>
      <c r="N1537" s="6" t="str">
        <f t="shared" si="1"/>
        <v>Sokratous, Voula, Athens</v>
      </c>
      <c r="O1537" s="6" t="str">
        <f t="array" ref="O1537">INDEX('raw data'!A:A,B1537+11,1)</f>
        <v>Available 17 Oct 2025</v>
      </c>
      <c r="P1537" s="17">
        <v>45947</v>
      </c>
      <c r="Q1537">
        <f>_xlfn.XLOOKUP(A1537, locations!A:A, locations!F:F, "NULL")</f>
        <v>37.839206799999999</v>
      </c>
      <c r="R1537">
        <f>_xlfn.XLOOKUP(A1537, locations!A:A, locations!G:G, "Not found")</f>
        <v>23.7692102</v>
      </c>
    </row>
    <row r="1538" spans="1:18" ht="13">
      <c r="A1538" s="11" t="s">
        <v>4549</v>
      </c>
      <c r="B1538" s="11">
        <f>MATCH(A1538,'raw data'!A:A,0)</f>
        <v>24087</v>
      </c>
      <c r="C1538" s="21">
        <f t="array" ref="C1538">INDEX('raw data'!A:A,B1538+8,1)</f>
        <v>2210</v>
      </c>
      <c r="D1538" s="7" t="str">
        <f t="array" ref="D1538">INDEX('raw data'!A:A,B1538+10,1)</f>
        <v>excl. utilities</v>
      </c>
      <c r="E1538" s="7" t="str">
        <f t="array" ref="E1538">INDEX('raw data'!A:A,B1538-2,1)</f>
        <v>Plastira,</v>
      </c>
      <c r="F1538" s="6" t="str">
        <f t="array" ref="F1538">INDEX('raw data'!A:A,B1538-1,1)</f>
        <v>Voula</v>
      </c>
      <c r="G1538" s="6" t="str">
        <f t="array" ref="G1538">INDEX('raw data'!A:A,B1538+6,1)</f>
        <v>142 m²</v>
      </c>
      <c r="H1538" s="25">
        <f ca="1">IFERROR(__xludf.DUMMYFUNCTION("split(G1546,"" "")"),142)</f>
        <v>142</v>
      </c>
      <c r="I1538" s="6" t="str">
        <f ca="1">IFERROR(__xludf.DUMMYFUNCTION("""COMPUTED_VALUE"""),"m²")</f>
        <v>m²</v>
      </c>
      <c r="J1538" s="6" t="str">
        <f t="array" ref="J1538">INDEX('raw data'!A:A,B1538+4,1)</f>
        <v>1, 1 WC</v>
      </c>
      <c r="K1538" s="25">
        <f t="array" ref="K1538">INDEX('raw data'!A:A,B1538+2,1)</f>
        <v>3</v>
      </c>
      <c r="L1538" s="6" t="str">
        <f t="array" ref="L1538">INDEX('raw data'!A:A,B1538-1,1)</f>
        <v>Voula</v>
      </c>
      <c r="M1538" s="9">
        <f t="shared" ca="1" si="0"/>
        <v>15.56338028169014</v>
      </c>
      <c r="N1538" s="6" t="str">
        <f t="shared" si="1"/>
        <v>Plastira, Voula, Athens</v>
      </c>
      <c r="O1538" s="6" t="str">
        <f t="array" ref="O1538">INDEX('raw data'!A:A,B1538+11,1)</f>
        <v>Available 09 Jan 2025</v>
      </c>
      <c r="P1538" s="17">
        <v>45666</v>
      </c>
      <c r="Q1538">
        <f>_xlfn.XLOOKUP(A1538, locations!A:A, locations!F:F, "NULL")</f>
        <v>37.844721700000001</v>
      </c>
      <c r="R1538">
        <f>_xlfn.XLOOKUP(A1538, locations!A:A, locations!G:G, "Not found")</f>
        <v>23.768387199999999</v>
      </c>
    </row>
    <row r="1539" spans="1:18" ht="13">
      <c r="A1539" s="11" t="s">
        <v>4552</v>
      </c>
      <c r="B1539" s="11">
        <f>MATCH(A1539,'raw data'!A:A,0)</f>
        <v>24551</v>
      </c>
      <c r="C1539" s="21">
        <f t="array" ref="C1539">INDEX('raw data'!A:A,B1539+8,1)</f>
        <v>1890</v>
      </c>
      <c r="D1539" s="7" t="str">
        <f t="array" ref="D1539">INDEX('raw data'!A:A,B1539+10,1)</f>
        <v>excl. utilities</v>
      </c>
      <c r="E1539" s="7" t="str">
        <f t="array" ref="E1539">INDEX('raw data'!A:A,B1539-2,1)</f>
        <v>Iridos,</v>
      </c>
      <c r="F1539" s="6" t="str">
        <f t="array" ref="F1539">INDEX('raw data'!A:A,B1539-1,1)</f>
        <v>Voula</v>
      </c>
      <c r="G1539" s="6" t="str">
        <f t="array" ref="G1539">INDEX('raw data'!A:A,B1539+6,1)</f>
        <v>130 m²</v>
      </c>
      <c r="H1539" s="25">
        <f ca="1">IFERROR(__xludf.DUMMYFUNCTION("split(G1547,"" "")"),130)</f>
        <v>130</v>
      </c>
      <c r="I1539" s="6" t="str">
        <f ca="1">IFERROR(__xludf.DUMMYFUNCTION("""COMPUTED_VALUE"""),"m²")</f>
        <v>m²</v>
      </c>
      <c r="J1539" s="6" t="str">
        <f t="array" ref="J1539">INDEX('raw data'!A:A,B1539+4,1)</f>
        <v>1, 1 WC</v>
      </c>
      <c r="K1539" s="25">
        <f t="array" ref="K1539">INDEX('raw data'!A:A,B1539+2,1)</f>
        <v>3</v>
      </c>
      <c r="L1539" s="6" t="str">
        <f t="array" ref="L1539">INDEX('raw data'!A:A,B1539-1,1)</f>
        <v>Voula</v>
      </c>
      <c r="M1539" s="9">
        <f t="shared" ca="1" si="0"/>
        <v>14.538461538461538</v>
      </c>
      <c r="N1539" s="6" t="str">
        <f t="shared" si="1"/>
        <v>Iridos, Voula, Athens</v>
      </c>
      <c r="O1539" s="6" t="str">
        <f t="array" ref="O1539">INDEX('raw data'!A:A,B1539+11,1)</f>
        <v>Available 04 Feb 2025</v>
      </c>
      <c r="P1539" s="17">
        <v>45692</v>
      </c>
      <c r="Q1539">
        <f>_xlfn.XLOOKUP(A1539, locations!A:A, locations!F:F, "NULL")</f>
        <v>37.879787</v>
      </c>
      <c r="R1539">
        <f>_xlfn.XLOOKUP(A1539, locations!A:A, locations!G:G, "Not found")</f>
        <v>23.769232800000001</v>
      </c>
    </row>
    <row r="1540" spans="1:18" ht="13">
      <c r="A1540" s="11" t="s">
        <v>937</v>
      </c>
      <c r="B1540" s="11">
        <f>MATCH(A1540,'raw data'!A:A,0)</f>
        <v>27031</v>
      </c>
      <c r="C1540" s="21">
        <f t="array" ref="C1540">INDEX('raw data'!A:A,B1540+8,1)</f>
        <v>1030</v>
      </c>
      <c r="D1540" s="7" t="str">
        <f t="array" ref="D1540">INDEX('raw data'!A:A,B1540+10,1)</f>
        <v>excl. utilities</v>
      </c>
      <c r="E1540" s="7" t="str">
        <f t="array" ref="E1540">INDEX('raw data'!A:A,B1540-2,1)</f>
        <v>Lampraki III,</v>
      </c>
      <c r="F1540" s="6" t="str">
        <f t="array" ref="F1540">INDEX('raw data'!A:A,B1540-1,1)</f>
        <v>Glyfada</v>
      </c>
      <c r="G1540" s="6" t="str">
        <f t="array" ref="G1540">INDEX('raw data'!A:A,B1540+6,1)</f>
        <v>55 m²</v>
      </c>
      <c r="H1540" s="25">
        <f ca="1">IFERROR(__xludf.DUMMYFUNCTION("split(G1548,"" "")"),55)</f>
        <v>55</v>
      </c>
      <c r="I1540" s="6" t="str">
        <f ca="1">IFERROR(__xludf.DUMMYFUNCTION("""COMPUTED_VALUE"""),"m²")</f>
        <v>m²</v>
      </c>
      <c r="J1540" s="6">
        <f t="array" ref="J1540">INDEX('raw data'!A:A,B1540+4,1)</f>
        <v>1</v>
      </c>
      <c r="K1540" s="25">
        <f t="array" ref="K1540">INDEX('raw data'!A:A,B1540+2,1)</f>
        <v>1</v>
      </c>
      <c r="L1540" s="6" t="str">
        <f t="array" ref="L1540">INDEX('raw data'!A:A,B1540-1,1)</f>
        <v>Glyfada</v>
      </c>
      <c r="M1540" s="9">
        <f t="shared" ca="1" si="0"/>
        <v>18.727272727272727</v>
      </c>
      <c r="N1540" s="6" t="str">
        <f t="shared" si="1"/>
        <v>Lampraki III, Glyfada, Athens</v>
      </c>
      <c r="O1540" s="6" t="str">
        <f t="array" ref="O1540">INDEX('raw data'!A:A,B1540+11,1)</f>
        <v>Available 25 Nov 2025</v>
      </c>
      <c r="P1540" s="17">
        <v>45986</v>
      </c>
      <c r="Q1540">
        <f>_xlfn.XLOOKUP(A1540, locations!A:A, locations!F:F, "NULL")</f>
        <v>37.878804100000004</v>
      </c>
      <c r="R1540">
        <f>_xlfn.XLOOKUP(A1540, locations!A:A, locations!G:G, "Not found")</f>
        <v>23.750952099999999</v>
      </c>
    </row>
    <row r="1541" spans="1:18" ht="13">
      <c r="A1541" s="11" t="s">
        <v>4555</v>
      </c>
      <c r="B1541" s="11">
        <f>MATCH(A1541,'raw data'!A:A,0)</f>
        <v>24391</v>
      </c>
      <c r="C1541" s="21">
        <f t="array" ref="C1541">INDEX('raw data'!A:A,B1541+8,1)</f>
        <v>1290</v>
      </c>
      <c r="D1541" s="7" t="str">
        <f t="array" ref="D1541">INDEX('raw data'!A:A,B1541+10,1)</f>
        <v>excl. utilities</v>
      </c>
      <c r="E1541" s="7" t="str">
        <f t="array" ref="E1541">INDEX('raw data'!A:A,B1541-2,1)</f>
        <v>Mattheou Liougka III,</v>
      </c>
      <c r="F1541" s="6" t="str">
        <f t="array" ref="F1541">INDEX('raw data'!A:A,B1541-1,1)</f>
        <v>Glyfada</v>
      </c>
      <c r="G1541" s="6" t="str">
        <f t="array" ref="G1541">INDEX('raw data'!A:A,B1541+6,1)</f>
        <v>120 m²</v>
      </c>
      <c r="H1541" s="25">
        <f ca="1">IFERROR(__xludf.DUMMYFUNCTION("split(G1549,"" "")"),120)</f>
        <v>120</v>
      </c>
      <c r="I1541" s="6" t="str">
        <f ca="1">IFERROR(__xludf.DUMMYFUNCTION("""COMPUTED_VALUE"""),"m²")</f>
        <v>m²</v>
      </c>
      <c r="J1541" s="6" t="str">
        <f t="array" ref="J1541">INDEX('raw data'!A:A,B1541+4,1)</f>
        <v>1, 2 WC</v>
      </c>
      <c r="K1541" s="25">
        <f t="array" ref="K1541">INDEX('raw data'!A:A,B1541+2,1)</f>
        <v>3</v>
      </c>
      <c r="L1541" s="6" t="str">
        <f t="array" ref="L1541">INDEX('raw data'!A:A,B1541-1,1)</f>
        <v>Glyfada</v>
      </c>
      <c r="M1541" s="9">
        <f t="shared" ca="1" si="0"/>
        <v>10.75</v>
      </c>
      <c r="N1541" s="6" t="str">
        <f t="shared" si="1"/>
        <v>Mattheou Liougka III, Glyfada, Athens</v>
      </c>
      <c r="O1541" s="6" t="str">
        <f t="array" ref="O1541">INDEX('raw data'!A:A,B1541+11,1)</f>
        <v>Available 02 Feb 2025</v>
      </c>
      <c r="P1541" s="17">
        <v>45690</v>
      </c>
      <c r="Q1541">
        <f>_xlfn.XLOOKUP(A1541, locations!A:A, locations!F:F, "NULL")</f>
        <v>37.844894699999998</v>
      </c>
      <c r="R1541">
        <f>_xlfn.XLOOKUP(A1541, locations!A:A, locations!G:G, "Not found")</f>
        <v>23.770342500000002</v>
      </c>
    </row>
    <row r="1542" spans="1:18" ht="13">
      <c r="A1542" s="11" t="s">
        <v>3189</v>
      </c>
      <c r="B1542" s="11">
        <f>MATCH(A1542,'raw data'!A:A,0)</f>
        <v>24535</v>
      </c>
      <c r="C1542" s="21">
        <f t="array" ref="C1542">INDEX('raw data'!A:A,B1542+8,1)</f>
        <v>1720</v>
      </c>
      <c r="D1542" s="7" t="str">
        <f t="array" ref="D1542">INDEX('raw data'!A:A,B1542+10,1)</f>
        <v>excl. utilities</v>
      </c>
      <c r="E1542" s="7" t="str">
        <f t="array" ref="E1542">INDEX('raw data'!A:A,B1542-2,1)</f>
        <v>Tzavella I,</v>
      </c>
      <c r="F1542" s="6" t="str">
        <f t="array" ref="F1542">INDEX('raw data'!A:A,B1542-1,1)</f>
        <v>Voula</v>
      </c>
      <c r="G1542" s="6" t="str">
        <f t="array" ref="G1542">INDEX('raw data'!A:A,B1542+6,1)</f>
        <v>120 m²</v>
      </c>
      <c r="H1542" s="25">
        <f ca="1">IFERROR(__xludf.DUMMYFUNCTION("split(G1550,"" "")"),120)</f>
        <v>120</v>
      </c>
      <c r="I1542" s="6" t="str">
        <f ca="1">IFERROR(__xludf.DUMMYFUNCTION("""COMPUTED_VALUE"""),"m²")</f>
        <v>m²</v>
      </c>
      <c r="J1542" s="6">
        <f t="array" ref="J1542">INDEX('raw data'!A:A,B1542+4,1)</f>
        <v>2</v>
      </c>
      <c r="K1542" s="25">
        <f t="array" ref="K1542">INDEX('raw data'!A:A,B1542+2,1)</f>
        <v>2</v>
      </c>
      <c r="L1542" s="6" t="str">
        <f t="array" ref="L1542">INDEX('raw data'!A:A,B1542-1,1)</f>
        <v>Voula</v>
      </c>
      <c r="M1542" s="9">
        <f t="shared" ca="1" si="0"/>
        <v>14.333333333333334</v>
      </c>
      <c r="N1542" s="6" t="str">
        <f t="shared" si="1"/>
        <v>Tzavella I, Voula, Athens</v>
      </c>
      <c r="O1542" s="6" t="str">
        <f t="array" ref="O1542">INDEX('raw data'!A:A,B1542+11,1)</f>
        <v>Available 04 Feb 2025</v>
      </c>
      <c r="P1542" s="17">
        <v>45692</v>
      </c>
      <c r="Q1542">
        <f>_xlfn.XLOOKUP(A1542, locations!A:A, locations!F:F, "NULL")</f>
        <v>37.844894699999998</v>
      </c>
      <c r="R1542">
        <f>_xlfn.XLOOKUP(A1542, locations!A:A, locations!G:G, "Not found")</f>
        <v>23.770342500000002</v>
      </c>
    </row>
    <row r="1543" spans="1:18" ht="13">
      <c r="A1543" s="11" t="s">
        <v>940</v>
      </c>
      <c r="B1543" s="11">
        <f>MATCH(A1543,'raw data'!A:A,0)</f>
        <v>25655</v>
      </c>
      <c r="C1543" s="21">
        <f t="array" ref="C1543">INDEX('raw data'!A:A,B1543+8,1)</f>
        <v>1080</v>
      </c>
      <c r="D1543" s="7" t="str">
        <f t="array" ref="D1543">INDEX('raw data'!A:A,B1543+10,1)</f>
        <v>excl. utilities</v>
      </c>
      <c r="E1543" s="7" t="str">
        <f t="array" ref="E1543">INDEX('raw data'!A:A,B1543-2,1)</f>
        <v>Tzavella II,</v>
      </c>
      <c r="F1543" s="6" t="str">
        <f t="array" ref="F1543">INDEX('raw data'!A:A,B1543-1,1)</f>
        <v>Voula</v>
      </c>
      <c r="G1543" s="6" t="str">
        <f t="array" ref="G1543">INDEX('raw data'!A:A,B1543+6,1)</f>
        <v>50 m²</v>
      </c>
      <c r="H1543" s="25">
        <f ca="1">IFERROR(__xludf.DUMMYFUNCTION("split(G1551,"" "")"),50)</f>
        <v>50</v>
      </c>
      <c r="I1543" s="6" t="str">
        <f ca="1">IFERROR(__xludf.DUMMYFUNCTION("""COMPUTED_VALUE"""),"m²")</f>
        <v>m²</v>
      </c>
      <c r="J1543" s="6">
        <f t="array" ref="J1543">INDEX('raw data'!A:A,B1543+4,1)</f>
        <v>1</v>
      </c>
      <c r="K1543" s="25">
        <f t="array" ref="K1543">INDEX('raw data'!A:A,B1543+2,1)</f>
        <v>1</v>
      </c>
      <c r="L1543" s="6" t="str">
        <f t="array" ref="L1543">INDEX('raw data'!A:A,B1543-1,1)</f>
        <v>Voula</v>
      </c>
      <c r="M1543" s="9">
        <f t="shared" ca="1" si="0"/>
        <v>21.6</v>
      </c>
      <c r="N1543" s="6" t="str">
        <f t="shared" si="1"/>
        <v>Tzavella II, Voula, Athens</v>
      </c>
      <c r="O1543" s="6" t="str">
        <f t="array" ref="O1543">INDEX('raw data'!A:A,B1543+11,1)</f>
        <v>Available 02 May 2025</v>
      </c>
      <c r="P1543" s="17">
        <v>45779</v>
      </c>
      <c r="Q1543">
        <f>_xlfn.XLOOKUP(A1543, locations!A:A, locations!F:F, "NULL")</f>
        <v>37.864615299999997</v>
      </c>
      <c r="R1543">
        <f>_xlfn.XLOOKUP(A1543, locations!A:A, locations!G:G, "Not found")</f>
        <v>23.7573194</v>
      </c>
    </row>
    <row r="1544" spans="1:18" ht="13">
      <c r="A1544" s="11" t="s">
        <v>3192</v>
      </c>
      <c r="B1544" s="11">
        <f>MATCH(A1544,'raw data'!A:A,0)</f>
        <v>24167</v>
      </c>
      <c r="C1544" s="21">
        <f t="array" ref="C1544">INDEX('raw data'!A:A,B1544+8,1)</f>
        <v>1610</v>
      </c>
      <c r="D1544" s="7" t="str">
        <f t="array" ref="D1544">INDEX('raw data'!A:A,B1544+10,1)</f>
        <v>excl. utilities</v>
      </c>
      <c r="E1544" s="7" t="str">
        <f t="array" ref="E1544">INDEX('raw data'!A:A,B1544-2,1)</f>
        <v>Thelxinois ΙΙ,</v>
      </c>
      <c r="F1544" s="6" t="str">
        <f t="array" ref="F1544">INDEX('raw data'!A:A,B1544-1,1)</f>
        <v>Glyfada</v>
      </c>
      <c r="G1544" s="6" t="str">
        <f t="array" ref="G1544">INDEX('raw data'!A:A,B1544+6,1)</f>
        <v>95 m²</v>
      </c>
      <c r="H1544" s="25">
        <f ca="1">IFERROR(__xludf.DUMMYFUNCTION("split(G1552,"" "")"),95)</f>
        <v>95</v>
      </c>
      <c r="I1544" s="6" t="str">
        <f ca="1">IFERROR(__xludf.DUMMYFUNCTION("""COMPUTED_VALUE"""),"m²")</f>
        <v>m²</v>
      </c>
      <c r="J1544" s="6">
        <f t="array" ref="J1544">INDEX('raw data'!A:A,B1544+4,1)</f>
        <v>2</v>
      </c>
      <c r="K1544" s="25">
        <f t="array" ref="K1544">INDEX('raw data'!A:A,B1544+2,1)</f>
        <v>2</v>
      </c>
      <c r="L1544" s="6" t="str">
        <f t="array" ref="L1544">INDEX('raw data'!A:A,B1544-1,1)</f>
        <v>Glyfada</v>
      </c>
      <c r="M1544" s="9">
        <f t="shared" ca="1" si="0"/>
        <v>16.94736842105263</v>
      </c>
      <c r="N1544" s="6" t="str">
        <f t="shared" si="1"/>
        <v>Thelxinois ΙΙ, Glyfada, Athens</v>
      </c>
      <c r="O1544" s="6" t="str">
        <f t="array" ref="O1544">INDEX('raw data'!A:A,B1544+11,1)</f>
        <v>Available 16 Jan 2025</v>
      </c>
      <c r="P1544" s="17">
        <v>45673</v>
      </c>
      <c r="Q1544">
        <f>_xlfn.XLOOKUP(A1544, locations!A:A, locations!F:F, "NULL")</f>
        <v>37.855812</v>
      </c>
      <c r="R1544">
        <f>_xlfn.XLOOKUP(A1544, locations!A:A, locations!G:G, "Not found")</f>
        <v>23.757519200000001</v>
      </c>
    </row>
    <row r="1545" spans="1:18" ht="13">
      <c r="A1545" s="11" t="s">
        <v>3195</v>
      </c>
      <c r="B1545" s="11">
        <f>MATCH(A1545,'raw data'!A:A,0)</f>
        <v>26903</v>
      </c>
      <c r="C1545" s="21">
        <f t="array" ref="C1545">INDEX('raw data'!A:A,B1545+8,1)</f>
        <v>1550</v>
      </c>
      <c r="D1545" s="7" t="str">
        <f t="array" ref="D1545">INDEX('raw data'!A:A,B1545+10,1)</f>
        <v>excl. utilities</v>
      </c>
      <c r="E1545" s="7" t="str">
        <f t="array" ref="E1545">INDEX('raw data'!A:A,B1545-2,1)</f>
        <v>Xanthou III,</v>
      </c>
      <c r="F1545" s="6" t="str">
        <f t="array" ref="F1545">INDEX('raw data'!A:A,B1545-1,1)</f>
        <v>Glyfada</v>
      </c>
      <c r="G1545" s="6" t="str">
        <f t="array" ref="G1545">INDEX('raw data'!A:A,B1545+6,1)</f>
        <v>100 m²</v>
      </c>
      <c r="H1545" s="25">
        <f ca="1">IFERROR(__xludf.DUMMYFUNCTION("split(G1553,"" "")"),100)</f>
        <v>100</v>
      </c>
      <c r="I1545" s="6" t="str">
        <f ca="1">IFERROR(__xludf.DUMMYFUNCTION("""COMPUTED_VALUE"""),"m²")</f>
        <v>m²</v>
      </c>
      <c r="J1545" s="6">
        <f t="array" ref="J1545">INDEX('raw data'!A:A,B1545+4,1)</f>
        <v>1</v>
      </c>
      <c r="K1545" s="25">
        <f t="array" ref="K1545">INDEX('raw data'!A:A,B1545+2,1)</f>
        <v>2</v>
      </c>
      <c r="L1545" s="6" t="str">
        <f t="array" ref="L1545">INDEX('raw data'!A:A,B1545-1,1)</f>
        <v>Glyfada</v>
      </c>
      <c r="M1545" s="9">
        <f t="shared" ca="1" si="0"/>
        <v>15.5</v>
      </c>
      <c r="N1545" s="6" t="str">
        <f t="shared" si="1"/>
        <v>Xanthou III, Glyfada, Athens</v>
      </c>
      <c r="O1545" s="6" t="str">
        <f t="array" ref="O1545">INDEX('raw data'!A:A,B1545+11,1)</f>
        <v>Available 02 Nov 2025</v>
      </c>
      <c r="P1545" s="17">
        <v>45963</v>
      </c>
      <c r="Q1545">
        <f>_xlfn.XLOOKUP(A1545, locations!A:A, locations!F:F, "NULL")</f>
        <v>37.866661000000001</v>
      </c>
      <c r="R1545">
        <f>_xlfn.XLOOKUP(A1545, locations!A:A, locations!G:G, "Not found")</f>
        <v>23.758552099999999</v>
      </c>
    </row>
    <row r="1546" spans="1:18" ht="13">
      <c r="A1546" s="11" t="s">
        <v>3198</v>
      </c>
      <c r="B1546" s="11">
        <f>MATCH(A1546,'raw data'!A:A,0)</f>
        <v>24807</v>
      </c>
      <c r="C1546" s="21">
        <f t="array" ref="C1546">INDEX('raw data'!A:A,B1546+8,1)</f>
        <v>1400</v>
      </c>
      <c r="D1546" s="7" t="str">
        <f t="array" ref="D1546">INDEX('raw data'!A:A,B1546+10,1)</f>
        <v>excl. utilities</v>
      </c>
      <c r="E1546" s="7" t="str">
        <f t="array" ref="E1546">INDEX('raw data'!A:A,B1546-2,1)</f>
        <v>Pandrosou,</v>
      </c>
      <c r="F1546" s="6" t="str">
        <f t="array" ref="F1546">INDEX('raw data'!A:A,B1546-1,1)</f>
        <v>Glyfada</v>
      </c>
      <c r="G1546" s="6" t="str">
        <f t="array" ref="G1546">INDEX('raw data'!A:A,B1546+6,1)</f>
        <v>90 m²</v>
      </c>
      <c r="H1546" s="25">
        <f ca="1">IFERROR(__xludf.DUMMYFUNCTION("split(G1554,"" "")"),90)</f>
        <v>90</v>
      </c>
      <c r="I1546" s="6" t="str">
        <f ca="1">IFERROR(__xludf.DUMMYFUNCTION("""COMPUTED_VALUE"""),"m²")</f>
        <v>m²</v>
      </c>
      <c r="J1546" s="6">
        <f t="array" ref="J1546">INDEX('raw data'!A:A,B1546+4,1)</f>
        <v>1</v>
      </c>
      <c r="K1546" s="25">
        <f t="array" ref="K1546">INDEX('raw data'!A:A,B1546+2,1)</f>
        <v>2</v>
      </c>
      <c r="L1546" s="6" t="str">
        <f t="array" ref="L1546">INDEX('raw data'!A:A,B1546-1,1)</f>
        <v>Glyfada</v>
      </c>
      <c r="M1546" s="9">
        <f t="shared" ca="1" si="0"/>
        <v>15.555555555555555</v>
      </c>
      <c r="N1546" s="6" t="str">
        <f t="shared" si="1"/>
        <v>Pandrosou, Glyfada, Athens</v>
      </c>
      <c r="O1546" s="6" t="str">
        <f t="array" ref="O1546">INDEX('raw data'!A:A,B1546+11,1)</f>
        <v>Available 18 Feb 2025</v>
      </c>
      <c r="P1546" s="17">
        <v>45706</v>
      </c>
      <c r="Q1546">
        <f>_xlfn.XLOOKUP(A1546, locations!A:A, locations!F:F, "NULL")</f>
        <v>37.874109199999999</v>
      </c>
      <c r="R1546">
        <f>_xlfn.XLOOKUP(A1546, locations!A:A, locations!G:G, "Not found")</f>
        <v>23.752738799999999</v>
      </c>
    </row>
    <row r="1547" spans="1:18" ht="13">
      <c r="A1547" s="11" t="s">
        <v>3201</v>
      </c>
      <c r="B1547" s="11">
        <f>MATCH(A1547,'raw data'!A:A,0)</f>
        <v>25975</v>
      </c>
      <c r="C1547" s="21">
        <f t="array" ref="C1547">INDEX('raw data'!A:A,B1547+8,1)</f>
        <v>1480</v>
      </c>
      <c r="D1547" s="7" t="str">
        <f t="array" ref="D1547">INDEX('raw data'!A:A,B1547+10,1)</f>
        <v>excl. utilities</v>
      </c>
      <c r="E1547" s="7" t="str">
        <f t="array" ref="E1547">INDEX('raw data'!A:A,B1547-2,1)</f>
        <v>Saki Karagiorga I,</v>
      </c>
      <c r="F1547" s="6" t="str">
        <f t="array" ref="F1547">INDEX('raw data'!A:A,B1547-1,1)</f>
        <v>Glyfada</v>
      </c>
      <c r="G1547" s="6" t="str">
        <f t="array" ref="G1547">INDEX('raw data'!A:A,B1547+6,1)</f>
        <v>90 m²</v>
      </c>
      <c r="H1547" s="25">
        <f ca="1">IFERROR(__xludf.DUMMYFUNCTION("split(G1555,"" "")"),90)</f>
        <v>90</v>
      </c>
      <c r="I1547" s="6" t="str">
        <f ca="1">IFERROR(__xludf.DUMMYFUNCTION("""COMPUTED_VALUE"""),"m²")</f>
        <v>m²</v>
      </c>
      <c r="J1547" s="6">
        <f t="array" ref="J1547">INDEX('raw data'!A:A,B1547+4,1)</f>
        <v>1</v>
      </c>
      <c r="K1547" s="25">
        <f t="array" ref="K1547">INDEX('raw data'!A:A,B1547+2,1)</f>
        <v>2</v>
      </c>
      <c r="L1547" s="6" t="str">
        <f t="array" ref="L1547">INDEX('raw data'!A:A,B1547-1,1)</f>
        <v>Glyfada</v>
      </c>
      <c r="M1547" s="9">
        <f t="shared" ca="1" si="0"/>
        <v>16.444444444444443</v>
      </c>
      <c r="N1547" s="6" t="str">
        <f t="shared" si="1"/>
        <v>Saki Karagiorga I, Glyfada, Athens</v>
      </c>
      <c r="O1547" s="6" t="str">
        <f t="array" ref="O1547">INDEX('raw data'!A:A,B1547+11,1)</f>
        <v>Available 03 Jun 2025</v>
      </c>
      <c r="P1547" s="17">
        <v>45811</v>
      </c>
      <c r="Q1547">
        <f>_xlfn.XLOOKUP(A1547, locations!A:A, locations!F:F, "NULL")</f>
        <v>37.976930699999997</v>
      </c>
      <c r="R1547">
        <f>_xlfn.XLOOKUP(A1547, locations!A:A, locations!G:G, "Not found")</f>
        <v>23.7244758</v>
      </c>
    </row>
    <row r="1548" spans="1:18" ht="13">
      <c r="A1548" s="11" t="s">
        <v>4558</v>
      </c>
      <c r="B1548" s="11">
        <f>MATCH(A1548,'raw data'!A:A,0)</f>
        <v>25159</v>
      </c>
      <c r="C1548" s="21">
        <f t="array" ref="C1548">INDEX('raw data'!A:A,B1548+8,1)</f>
        <v>1940</v>
      </c>
      <c r="D1548" s="7" t="str">
        <f t="array" ref="D1548">INDEX('raw data'!A:A,B1548+10,1)</f>
        <v>excl. utilities</v>
      </c>
      <c r="E1548" s="7" t="str">
        <f t="array" ref="E1548">INDEX('raw data'!A:A,B1548-2,1)</f>
        <v>Ermou III,</v>
      </c>
      <c r="F1548" s="6" t="str">
        <f t="array" ref="F1548">INDEX('raw data'!A:A,B1548-1,1)</f>
        <v>Glyfada</v>
      </c>
      <c r="G1548" s="6" t="str">
        <f t="array" ref="G1548">INDEX('raw data'!A:A,B1548+6,1)</f>
        <v>150 m²</v>
      </c>
      <c r="H1548" s="25">
        <f ca="1">IFERROR(__xludf.DUMMYFUNCTION("split(G1556,"" "")"),150)</f>
        <v>150</v>
      </c>
      <c r="I1548" s="6" t="str">
        <f ca="1">IFERROR(__xludf.DUMMYFUNCTION("""COMPUTED_VALUE"""),"m²")</f>
        <v>m²</v>
      </c>
      <c r="J1548" s="6">
        <f t="array" ref="J1548">INDEX('raw data'!A:A,B1548+4,1)</f>
        <v>2</v>
      </c>
      <c r="K1548" s="25">
        <f t="array" ref="K1548">INDEX('raw data'!A:A,B1548+2,1)</f>
        <v>3</v>
      </c>
      <c r="L1548" s="6" t="str">
        <f t="array" ref="L1548">INDEX('raw data'!A:A,B1548-1,1)</f>
        <v>Glyfada</v>
      </c>
      <c r="M1548" s="9">
        <f t="shared" ca="1" si="0"/>
        <v>12.933333333333334</v>
      </c>
      <c r="N1548" s="6" t="str">
        <f t="shared" si="1"/>
        <v>Ermou III, Glyfada, Athens</v>
      </c>
      <c r="O1548" s="6" t="str">
        <f t="array" ref="O1548">INDEX('raw data'!A:A,B1548+11,1)</f>
        <v>Available 12 Mar 2025</v>
      </c>
      <c r="P1548" s="17">
        <v>45728</v>
      </c>
      <c r="Q1548">
        <f>_xlfn.XLOOKUP(A1548, locations!A:A, locations!F:F, "NULL")</f>
        <v>38.004087300000002</v>
      </c>
      <c r="R1548">
        <f>_xlfn.XLOOKUP(A1548, locations!A:A, locations!G:G, "Not found")</f>
        <v>23.735721699999999</v>
      </c>
    </row>
    <row r="1549" spans="1:18" ht="13">
      <c r="A1549" s="11" t="s">
        <v>4561</v>
      </c>
      <c r="B1549" s="11">
        <f>MATCH(A1549,'raw data'!A:A,0)</f>
        <v>26487</v>
      </c>
      <c r="C1549" s="21">
        <f t="array" ref="C1549">INDEX('raw data'!A:A,B1549+8,1)</f>
        <v>2080</v>
      </c>
      <c r="D1549" s="7" t="str">
        <f t="array" ref="D1549">INDEX('raw data'!A:A,B1549+10,1)</f>
        <v>excl. utilities</v>
      </c>
      <c r="E1549" s="7" t="str">
        <f t="array" ref="E1549">INDEX('raw data'!A:A,B1549-2,1)</f>
        <v>Kiprou V,</v>
      </c>
      <c r="F1549" s="6" t="str">
        <f t="array" ref="F1549">INDEX('raw data'!A:A,B1549-1,1)</f>
        <v>Glyfada</v>
      </c>
      <c r="G1549" s="6" t="str">
        <f t="array" ref="G1549">INDEX('raw data'!A:A,B1549+6,1)</f>
        <v>110 m²</v>
      </c>
      <c r="H1549" s="25">
        <f ca="1">IFERROR(__xludf.DUMMYFUNCTION("split(G1557,"" "")"),110)</f>
        <v>110</v>
      </c>
      <c r="I1549" s="6" t="str">
        <f ca="1">IFERROR(__xludf.DUMMYFUNCTION("""COMPUTED_VALUE"""),"m²")</f>
        <v>m²</v>
      </c>
      <c r="J1549" s="6">
        <f t="array" ref="J1549">INDEX('raw data'!A:A,B1549+4,1)</f>
        <v>2</v>
      </c>
      <c r="K1549" s="25">
        <f t="array" ref="K1549">INDEX('raw data'!A:A,B1549+2,1)</f>
        <v>3</v>
      </c>
      <c r="L1549" s="6" t="str">
        <f t="array" ref="L1549">INDEX('raw data'!A:A,B1549-1,1)</f>
        <v>Glyfada</v>
      </c>
      <c r="M1549" s="9">
        <f t="shared" ca="1" si="0"/>
        <v>18.90909090909091</v>
      </c>
      <c r="N1549" s="6" t="str">
        <f t="shared" si="1"/>
        <v>Kiprou V, Glyfada, Athens</v>
      </c>
      <c r="O1549" s="6" t="str">
        <f t="array" ref="O1549">INDEX('raw data'!A:A,B1549+11,1)</f>
        <v>Available 02 Aug 2025</v>
      </c>
      <c r="P1549" s="17">
        <v>45871</v>
      </c>
      <c r="Q1549">
        <f>_xlfn.XLOOKUP(A1549, locations!A:A, locations!F:F, "NULL")</f>
        <v>37.874109199999999</v>
      </c>
      <c r="R1549">
        <f>_xlfn.XLOOKUP(A1549, locations!A:A, locations!G:G, "Not found")</f>
        <v>23.752738799999999</v>
      </c>
    </row>
    <row r="1550" spans="1:18" ht="13">
      <c r="A1550" s="11" t="s">
        <v>943</v>
      </c>
      <c r="B1550" s="11">
        <f>MATCH(A1550,'raw data'!A:A,0)</f>
        <v>26039</v>
      </c>
      <c r="C1550" s="21">
        <f t="array" ref="C1550">INDEX('raw data'!A:A,B1550+8,1)</f>
        <v>1390</v>
      </c>
      <c r="D1550" s="7" t="str">
        <f t="array" ref="D1550">INDEX('raw data'!A:A,B1550+10,1)</f>
        <v>excl. utilities</v>
      </c>
      <c r="E1550" s="7" t="str">
        <f t="array" ref="E1550">INDEX('raw data'!A:A,B1550-2,1)</f>
        <v>Saki Karagiorga II,</v>
      </c>
      <c r="F1550" s="6" t="str">
        <f t="array" ref="F1550">INDEX('raw data'!A:A,B1550-1,1)</f>
        <v>Glyfada</v>
      </c>
      <c r="G1550" s="6" t="str">
        <f t="array" ref="G1550">INDEX('raw data'!A:A,B1550+6,1)</f>
        <v>85 m²</v>
      </c>
      <c r="H1550" s="25">
        <f ca="1">IFERROR(__xludf.DUMMYFUNCTION("split(G1558,"" "")"),85)</f>
        <v>85</v>
      </c>
      <c r="I1550" s="6" t="str">
        <f ca="1">IFERROR(__xludf.DUMMYFUNCTION("""COMPUTED_VALUE"""),"m²")</f>
        <v>m²</v>
      </c>
      <c r="J1550" s="6">
        <f t="array" ref="J1550">INDEX('raw data'!A:A,B1550+4,1)</f>
        <v>1</v>
      </c>
      <c r="K1550" s="25">
        <f t="array" ref="K1550">INDEX('raw data'!A:A,B1550+2,1)</f>
        <v>1</v>
      </c>
      <c r="L1550" s="6" t="str">
        <f t="array" ref="L1550">INDEX('raw data'!A:A,B1550-1,1)</f>
        <v>Glyfada</v>
      </c>
      <c r="M1550" s="9">
        <f t="shared" ca="1" si="0"/>
        <v>16.352941176470587</v>
      </c>
      <c r="N1550" s="6" t="str">
        <f t="shared" si="1"/>
        <v>Saki Karagiorga II, Glyfada, Athens</v>
      </c>
      <c r="O1550" s="6" t="str">
        <f t="array" ref="O1550">INDEX('raw data'!A:A,B1550+11,1)</f>
        <v>Available 14 Jun 2025</v>
      </c>
      <c r="P1550" s="17">
        <v>45822</v>
      </c>
      <c r="Q1550">
        <f>_xlfn.XLOOKUP(A1550, locations!A:A, locations!F:F, "NULL")</f>
        <v>37.860469100000003</v>
      </c>
      <c r="R1550">
        <f>_xlfn.XLOOKUP(A1550, locations!A:A, locations!G:G, "Not found")</f>
        <v>23.7524534</v>
      </c>
    </row>
    <row r="1551" spans="1:18" ht="13">
      <c r="A1551" s="11" t="s">
        <v>3204</v>
      </c>
      <c r="B1551" s="11">
        <f>MATCH(A1551,'raw data'!A:A,0)</f>
        <v>27367</v>
      </c>
      <c r="C1551" s="21">
        <f t="array" ref="C1551">INDEX('raw data'!A:A,B1551+8,1)</f>
        <v>1810</v>
      </c>
      <c r="D1551" s="7" t="str">
        <f t="array" ref="D1551">INDEX('raw data'!A:A,B1551+10,1)</f>
        <v>excl. utilities</v>
      </c>
      <c r="E1551" s="7" t="str">
        <f t="array" ref="E1551">INDEX('raw data'!A:A,B1551-2,1)</f>
        <v>Zisimopoulou,</v>
      </c>
      <c r="F1551" s="6" t="str">
        <f t="array" ref="F1551">INDEX('raw data'!A:A,B1551-1,1)</f>
        <v>Glyfada</v>
      </c>
      <c r="G1551" s="6" t="str">
        <f t="array" ref="G1551">INDEX('raw data'!A:A,B1551+6,1)</f>
        <v>90 m²</v>
      </c>
      <c r="H1551" s="25">
        <f ca="1">IFERROR(__xludf.DUMMYFUNCTION("split(G1559,"" "")"),90)</f>
        <v>90</v>
      </c>
      <c r="I1551" s="6" t="str">
        <f ca="1">IFERROR(__xludf.DUMMYFUNCTION("""COMPUTED_VALUE"""),"m²")</f>
        <v>m²</v>
      </c>
      <c r="J1551" s="6">
        <f t="array" ref="J1551">INDEX('raw data'!A:A,B1551+4,1)</f>
        <v>2</v>
      </c>
      <c r="K1551" s="25">
        <f t="array" ref="K1551">INDEX('raw data'!A:A,B1551+2,1)</f>
        <v>2</v>
      </c>
      <c r="L1551" s="6" t="str">
        <f t="array" ref="L1551">INDEX('raw data'!A:A,B1551-1,1)</f>
        <v>Glyfada</v>
      </c>
      <c r="M1551" s="9">
        <f t="shared" ca="1" si="0"/>
        <v>20.111111111111111</v>
      </c>
      <c r="N1551" s="6" t="str">
        <f t="shared" si="1"/>
        <v>Zisimopoulou, Glyfada, Athens</v>
      </c>
      <c r="O1551" s="6" t="str">
        <f t="array" ref="O1551">INDEX('raw data'!A:A,B1551+11,1)</f>
        <v>Available 15 Oct 2026</v>
      </c>
      <c r="P1551" s="17">
        <v>46310</v>
      </c>
      <c r="Q1551">
        <f>_xlfn.XLOOKUP(A1551, locations!A:A, locations!F:F, "NULL")</f>
        <v>37.863062599999999</v>
      </c>
      <c r="R1551">
        <f>_xlfn.XLOOKUP(A1551, locations!A:A, locations!G:G, "Not found")</f>
        <v>23.757255300000001</v>
      </c>
    </row>
    <row r="1552" spans="1:18" ht="13">
      <c r="A1552" s="11" t="s">
        <v>4564</v>
      </c>
      <c r="B1552" s="11">
        <f>MATCH(A1552,'raw data'!A:A,0)</f>
        <v>23719</v>
      </c>
      <c r="C1552" s="21">
        <f t="array" ref="C1552">INDEX('raw data'!A:A,B1552+8,1)</f>
        <v>2010</v>
      </c>
      <c r="D1552" s="7" t="str">
        <f t="array" ref="D1552">INDEX('raw data'!A:A,B1552+10,1)</f>
        <v>excl. utilities</v>
      </c>
      <c r="E1552" s="7" t="str">
        <f t="array" ref="E1552">INDEX('raw data'!A:A,B1552-2,1)</f>
        <v>Filikis Etaireias II,</v>
      </c>
      <c r="F1552" s="6" t="str">
        <f t="array" ref="F1552">INDEX('raw data'!A:A,B1552-1,1)</f>
        <v>Glyfada</v>
      </c>
      <c r="G1552" s="6" t="str">
        <f t="array" ref="G1552">INDEX('raw data'!A:A,B1552+6,1)</f>
        <v>110 m²</v>
      </c>
      <c r="H1552" s="25">
        <f ca="1">IFERROR(__xludf.DUMMYFUNCTION("split(G1560,"" "")"),110)</f>
        <v>110</v>
      </c>
      <c r="I1552" s="6" t="str">
        <f ca="1">IFERROR(__xludf.DUMMYFUNCTION("""COMPUTED_VALUE"""),"m²")</f>
        <v>m²</v>
      </c>
      <c r="J1552" s="6">
        <f t="array" ref="J1552">INDEX('raw data'!A:A,B1552+4,1)</f>
        <v>2</v>
      </c>
      <c r="K1552" s="25">
        <f t="array" ref="K1552">INDEX('raw data'!A:A,B1552+2,1)</f>
        <v>3</v>
      </c>
      <c r="L1552" s="6" t="str">
        <f t="array" ref="L1552">INDEX('raw data'!A:A,B1552-1,1)</f>
        <v>Glyfada</v>
      </c>
      <c r="M1552" s="9">
        <f t="shared" ca="1" si="0"/>
        <v>18.272727272727273</v>
      </c>
      <c r="N1552" s="6" t="str">
        <f t="shared" si="1"/>
        <v>Filikis Etaireias II, Glyfada, Athens</v>
      </c>
      <c r="O1552" s="6" t="str">
        <f t="array" ref="O1552">INDEX('raw data'!A:A,B1552+11,1)</f>
        <v>Available 12 Dec 2024</v>
      </c>
      <c r="P1552" s="17">
        <v>45638</v>
      </c>
      <c r="Q1552">
        <f>_xlfn.XLOOKUP(A1552, locations!A:A, locations!F:F, "NULL")</f>
        <v>37.981354500000002</v>
      </c>
      <c r="R1552">
        <f>_xlfn.XLOOKUP(A1552, locations!A:A, locations!G:G, "Not found")</f>
        <v>23.7203078</v>
      </c>
    </row>
    <row r="1553" spans="1:18" ht="13">
      <c r="A1553" s="11" t="s">
        <v>3207</v>
      </c>
      <c r="B1553" s="11">
        <f>MATCH(A1553,'raw data'!A:A,0)</f>
        <v>23831</v>
      </c>
      <c r="C1553" s="21">
        <f t="array" ref="C1553">INDEX('raw data'!A:A,B1553+8,1)</f>
        <v>1450</v>
      </c>
      <c r="D1553" s="7" t="str">
        <f t="array" ref="D1553">INDEX('raw data'!A:A,B1553+10,1)</f>
        <v>excl. utilities</v>
      </c>
      <c r="E1553" s="7" t="str">
        <f t="array" ref="E1553">INDEX('raw data'!A:A,B1553-2,1)</f>
        <v>Agisilaou,</v>
      </c>
      <c r="F1553" s="6" t="str">
        <f t="array" ref="F1553">INDEX('raw data'!A:A,B1553-1,1)</f>
        <v>Glyfada</v>
      </c>
      <c r="G1553" s="6" t="str">
        <f t="array" ref="G1553">INDEX('raw data'!A:A,B1553+6,1)</f>
        <v>100 m²</v>
      </c>
      <c r="H1553" s="25">
        <f ca="1">IFERROR(__xludf.DUMMYFUNCTION("split(G1561,"" "")"),100)</f>
        <v>100</v>
      </c>
      <c r="I1553" s="6" t="str">
        <f ca="1">IFERROR(__xludf.DUMMYFUNCTION("""COMPUTED_VALUE"""),"m²")</f>
        <v>m²</v>
      </c>
      <c r="J1553" s="6" t="str">
        <f t="array" ref="J1553">INDEX('raw data'!A:A,B1553+4,1)</f>
        <v>1, 1 WC</v>
      </c>
      <c r="K1553" s="25">
        <f t="array" ref="K1553">INDEX('raw data'!A:A,B1553+2,1)</f>
        <v>2</v>
      </c>
      <c r="L1553" s="6" t="str">
        <f t="array" ref="L1553">INDEX('raw data'!A:A,B1553-1,1)</f>
        <v>Glyfada</v>
      </c>
      <c r="M1553" s="9">
        <f t="shared" ca="1" si="0"/>
        <v>14.5</v>
      </c>
      <c r="N1553" s="6" t="str">
        <f t="shared" si="1"/>
        <v>Agisilaou, Glyfada, Athens</v>
      </c>
      <c r="O1553" s="6" t="str">
        <f t="array" ref="O1553">INDEX('raw data'!A:A,B1553+11,1)</f>
        <v>Available 31 Dec 2024</v>
      </c>
      <c r="P1553" s="17">
        <v>45657</v>
      </c>
      <c r="Q1553">
        <f>_xlfn.XLOOKUP(A1553, locations!A:A, locations!F:F, "NULL")</f>
        <v>37.874109199999999</v>
      </c>
      <c r="R1553">
        <f>_xlfn.XLOOKUP(A1553, locations!A:A, locations!G:G, "Not found")</f>
        <v>23.752738799999999</v>
      </c>
    </row>
    <row r="1554" spans="1:18" ht="13">
      <c r="A1554" s="11" t="s">
        <v>3210</v>
      </c>
      <c r="B1554" s="11">
        <f>MATCH(A1554,'raw data'!A:A,0)</f>
        <v>26407</v>
      </c>
      <c r="C1554" s="21">
        <f t="array" ref="C1554">INDEX('raw data'!A:A,B1554+8,1)</f>
        <v>1260</v>
      </c>
      <c r="D1554" s="7" t="str">
        <f t="array" ref="D1554">INDEX('raw data'!A:A,B1554+10,1)</f>
        <v>excl. utilities</v>
      </c>
      <c r="E1554" s="7" t="str">
        <f t="array" ref="E1554">INDEX('raw data'!A:A,B1554-2,1)</f>
        <v>Saki Karagiorga VI,</v>
      </c>
      <c r="F1554" s="6" t="str">
        <f t="array" ref="F1554">INDEX('raw data'!A:A,B1554-1,1)</f>
        <v>Glyfada</v>
      </c>
      <c r="G1554" s="6" t="str">
        <f t="array" ref="G1554">INDEX('raw data'!A:A,B1554+6,1)</f>
        <v>75 m²</v>
      </c>
      <c r="H1554" s="25">
        <f ca="1">IFERROR(__xludf.DUMMYFUNCTION("split(G1562,"" "")"),75)</f>
        <v>75</v>
      </c>
      <c r="I1554" s="6" t="str">
        <f ca="1">IFERROR(__xludf.DUMMYFUNCTION("""COMPUTED_VALUE"""),"m²")</f>
        <v>m²</v>
      </c>
      <c r="J1554" s="6">
        <f t="array" ref="J1554">INDEX('raw data'!A:A,B1554+4,1)</f>
        <v>1</v>
      </c>
      <c r="K1554" s="25">
        <f t="array" ref="K1554">INDEX('raw data'!A:A,B1554+2,1)</f>
        <v>2</v>
      </c>
      <c r="L1554" s="6" t="str">
        <f t="array" ref="L1554">INDEX('raw data'!A:A,B1554-1,1)</f>
        <v>Glyfada</v>
      </c>
      <c r="M1554" s="9">
        <f t="shared" ca="1" si="0"/>
        <v>16.8</v>
      </c>
      <c r="N1554" s="6" t="str">
        <f t="shared" si="1"/>
        <v>Saki Karagiorga VI, Glyfada, Athens</v>
      </c>
      <c r="O1554" s="6" t="str">
        <f t="array" ref="O1554">INDEX('raw data'!A:A,B1554+11,1)</f>
        <v>Available 02 Aug 2025</v>
      </c>
      <c r="P1554" s="17">
        <v>45871</v>
      </c>
      <c r="Q1554">
        <f>_xlfn.XLOOKUP(A1554, locations!A:A, locations!F:F, "NULL")</f>
        <v>37.86748</v>
      </c>
      <c r="R1554">
        <f>_xlfn.XLOOKUP(A1554, locations!A:A, locations!G:G, "Not found")</f>
        <v>23.748748800000001</v>
      </c>
    </row>
    <row r="1555" spans="1:18" ht="13">
      <c r="A1555" s="11" t="s">
        <v>3213</v>
      </c>
      <c r="B1555" s="11">
        <f>MATCH(A1555,'raw data'!A:A,0)</f>
        <v>23191</v>
      </c>
      <c r="C1555" s="21">
        <f t="array" ref="C1555">INDEX('raw data'!A:A,B1555+8,1)</f>
        <v>1480</v>
      </c>
      <c r="D1555" s="7" t="str">
        <f t="array" ref="D1555">INDEX('raw data'!A:A,B1555+10,1)</f>
        <v>excl. utilities</v>
      </c>
      <c r="E1555" s="7" t="str">
        <f t="array" ref="E1555">INDEX('raw data'!A:A,B1555-2,1)</f>
        <v>Alsous III,</v>
      </c>
      <c r="F1555" s="6" t="str">
        <f t="array" ref="F1555">INDEX('raw data'!A:A,B1555-1,1)</f>
        <v>Glyfada</v>
      </c>
      <c r="G1555" s="6" t="str">
        <f t="array" ref="G1555">INDEX('raw data'!A:A,B1555+6,1)</f>
        <v>110 m²</v>
      </c>
      <c r="H1555" s="25">
        <f ca="1">IFERROR(__xludf.DUMMYFUNCTION("split(G1563,"" "")"),110)</f>
        <v>110</v>
      </c>
      <c r="I1555" s="6" t="str">
        <f ca="1">IFERROR(__xludf.DUMMYFUNCTION("""COMPUTED_VALUE"""),"m²")</f>
        <v>m²</v>
      </c>
      <c r="J1555" s="6">
        <f t="array" ref="J1555">INDEX('raw data'!A:A,B1555+4,1)</f>
        <v>2</v>
      </c>
      <c r="K1555" s="25">
        <f t="array" ref="K1555">INDEX('raw data'!A:A,B1555+2,1)</f>
        <v>2</v>
      </c>
      <c r="L1555" s="6" t="str">
        <f t="array" ref="L1555">INDEX('raw data'!A:A,B1555-1,1)</f>
        <v>Glyfada</v>
      </c>
      <c r="M1555" s="9">
        <f t="shared" ca="1" si="0"/>
        <v>13.454545454545455</v>
      </c>
      <c r="N1555" s="6" t="str">
        <f t="shared" si="1"/>
        <v>Alsous III, Glyfada, Athens</v>
      </c>
      <c r="O1555" s="6" t="str">
        <f t="array" ref="O1555">INDEX('raw data'!A:A,B1555+11,1)</f>
        <v>Available 22 Oct 2024</v>
      </c>
      <c r="P1555" s="17">
        <v>45587</v>
      </c>
      <c r="Q1555">
        <f>_xlfn.XLOOKUP(A1555, locations!A:A, locations!F:F, "NULL")</f>
        <v>37.8509782</v>
      </c>
      <c r="R1555">
        <f>_xlfn.XLOOKUP(A1555, locations!A:A, locations!G:G, "Not found")</f>
        <v>23.770719199999998</v>
      </c>
    </row>
    <row r="1556" spans="1:18" ht="13">
      <c r="A1556" s="11" t="s">
        <v>4567</v>
      </c>
      <c r="B1556" s="11">
        <f>MATCH(A1556,'raw data'!A:A,0)</f>
        <v>25063</v>
      </c>
      <c r="C1556" s="21">
        <f t="array" ref="C1556">INDEX('raw data'!A:A,B1556+8,1)</f>
        <v>1690</v>
      </c>
      <c r="D1556" s="7" t="str">
        <f t="array" ref="D1556">INDEX('raw data'!A:A,B1556+10,1)</f>
        <v>excl. utilities</v>
      </c>
      <c r="E1556" s="7" t="str">
        <f t="array" ref="E1556">INDEX('raw data'!A:A,B1556-2,1)</f>
        <v>Voutira II,</v>
      </c>
      <c r="F1556" s="6" t="str">
        <f t="array" ref="F1556">INDEX('raw data'!A:A,B1556-1,1)</f>
        <v>Voula</v>
      </c>
      <c r="G1556" s="6" t="str">
        <f t="array" ref="G1556">INDEX('raw data'!A:A,B1556+6,1)</f>
        <v>151 m²</v>
      </c>
      <c r="H1556" s="25">
        <f ca="1">IFERROR(__xludf.DUMMYFUNCTION("split(G1564,"" "")"),151)</f>
        <v>151</v>
      </c>
      <c r="I1556" s="6" t="str">
        <f ca="1">IFERROR(__xludf.DUMMYFUNCTION("""COMPUTED_VALUE"""),"m²")</f>
        <v>m²</v>
      </c>
      <c r="J1556" s="6" t="str">
        <f t="array" ref="J1556">INDEX('raw data'!A:A,B1556+4,1)</f>
        <v>1, 1 WC</v>
      </c>
      <c r="K1556" s="25">
        <f t="array" ref="K1556">INDEX('raw data'!A:A,B1556+2,1)</f>
        <v>3</v>
      </c>
      <c r="L1556" s="6" t="str">
        <f t="array" ref="L1556">INDEX('raw data'!A:A,B1556-1,1)</f>
        <v>Voula</v>
      </c>
      <c r="M1556" s="9">
        <f t="shared" ca="1" si="0"/>
        <v>11.19205298013245</v>
      </c>
      <c r="N1556" s="6" t="str">
        <f t="shared" si="1"/>
        <v>Voutira II, Voula, Athens</v>
      </c>
      <c r="O1556" s="6" t="str">
        <f t="array" ref="O1556">INDEX('raw data'!A:A,B1556+11,1)</f>
        <v>Available 05 Mar 2025</v>
      </c>
      <c r="P1556" s="17">
        <v>45721</v>
      </c>
      <c r="Q1556">
        <f>_xlfn.XLOOKUP(A1556, locations!A:A, locations!F:F, "NULL")</f>
        <v>38.004087300000002</v>
      </c>
      <c r="R1556">
        <f>_xlfn.XLOOKUP(A1556, locations!A:A, locations!G:G, "Not found")</f>
        <v>23.735721699999999</v>
      </c>
    </row>
    <row r="1557" spans="1:18" ht="13">
      <c r="A1557" s="11" t="s">
        <v>946</v>
      </c>
      <c r="B1557" s="11">
        <f>MATCH(A1557,'raw data'!A:A,0)</f>
        <v>24695</v>
      </c>
      <c r="C1557" s="21">
        <f t="array" ref="C1557">INDEX('raw data'!A:A,B1557+8,1)</f>
        <v>1220</v>
      </c>
      <c r="D1557" s="7" t="str">
        <f t="array" ref="D1557">INDEX('raw data'!A:A,B1557+10,1)</f>
        <v>excl. utilities</v>
      </c>
      <c r="E1557" s="7" t="str">
        <f t="array" ref="E1557">INDEX('raw data'!A:A,B1557-2,1)</f>
        <v>Kiprou VI,</v>
      </c>
      <c r="F1557" s="6" t="str">
        <f t="array" ref="F1557">INDEX('raw data'!A:A,B1557-1,1)</f>
        <v>Glyfada</v>
      </c>
      <c r="G1557" s="6" t="str">
        <f t="array" ref="G1557">INDEX('raw data'!A:A,B1557+6,1)</f>
        <v>65 m²</v>
      </c>
      <c r="H1557" s="25">
        <f ca="1">IFERROR(__xludf.DUMMYFUNCTION("split(G1565,"" "")"),65)</f>
        <v>65</v>
      </c>
      <c r="I1557" s="6" t="str">
        <f ca="1">IFERROR(__xludf.DUMMYFUNCTION("""COMPUTED_VALUE"""),"m²")</f>
        <v>m²</v>
      </c>
      <c r="J1557" s="6">
        <f t="array" ref="J1557">INDEX('raw data'!A:A,B1557+4,1)</f>
        <v>1</v>
      </c>
      <c r="K1557" s="25">
        <f t="array" ref="K1557">INDEX('raw data'!A:A,B1557+2,1)</f>
        <v>1</v>
      </c>
      <c r="L1557" s="6" t="str">
        <f t="array" ref="L1557">INDEX('raw data'!A:A,B1557-1,1)</f>
        <v>Glyfada</v>
      </c>
      <c r="M1557" s="9">
        <f t="shared" ca="1" si="0"/>
        <v>18.76923076923077</v>
      </c>
      <c r="N1557" s="6" t="str">
        <f t="shared" si="1"/>
        <v>Kiprou VI, Glyfada, Athens</v>
      </c>
      <c r="O1557" s="6" t="str">
        <f t="array" ref="O1557">INDEX('raw data'!A:A,B1557+11,1)</f>
        <v>Available 11 Feb 2025</v>
      </c>
      <c r="P1557" s="17">
        <v>45699</v>
      </c>
      <c r="Q1557">
        <f>_xlfn.XLOOKUP(A1557, locations!A:A, locations!F:F, "NULL")</f>
        <v>37.892012100000002</v>
      </c>
      <c r="R1557">
        <f>_xlfn.XLOOKUP(A1557, locations!A:A, locations!G:G, "Not found")</f>
        <v>23.747789699999998</v>
      </c>
    </row>
    <row r="1558" spans="1:18" ht="13">
      <c r="A1558" s="11" t="s">
        <v>3216</v>
      </c>
      <c r="B1558" s="11">
        <f>MATCH(A1558,'raw data'!A:A,0)</f>
        <v>23975</v>
      </c>
      <c r="C1558" s="21">
        <f t="array" ref="C1558">INDEX('raw data'!A:A,B1558+8,1)</f>
        <v>1730</v>
      </c>
      <c r="D1558" s="7" t="str">
        <f t="array" ref="D1558">INDEX('raw data'!A:A,B1558+10,1)</f>
        <v>excl. utilities</v>
      </c>
      <c r="E1558" s="7" t="str">
        <f t="array" ref="E1558">INDEX('raw data'!A:A,B1558-2,1)</f>
        <v>Epsilon,</v>
      </c>
      <c r="F1558" s="6" t="str">
        <f t="array" ref="F1558">INDEX('raw data'!A:A,B1558-1,1)</f>
        <v>Elliniko</v>
      </c>
      <c r="G1558" s="6" t="str">
        <f t="array" ref="G1558">INDEX('raw data'!A:A,B1558+6,1)</f>
        <v>105 m²</v>
      </c>
      <c r="H1558" s="25">
        <f ca="1">IFERROR(__xludf.DUMMYFUNCTION("split(G1566,"" "")"),105)</f>
        <v>105</v>
      </c>
      <c r="I1558" s="6" t="str">
        <f ca="1">IFERROR(__xludf.DUMMYFUNCTION("""COMPUTED_VALUE"""),"m²")</f>
        <v>m²</v>
      </c>
      <c r="J1558" s="6" t="str">
        <f t="array" ref="J1558">INDEX('raw data'!A:A,B1558+4,1)</f>
        <v>1, 1 WC</v>
      </c>
      <c r="K1558" s="25">
        <f t="array" ref="K1558">INDEX('raw data'!A:A,B1558+2,1)</f>
        <v>2</v>
      </c>
      <c r="L1558" s="6" t="str">
        <f t="array" ref="L1558">INDEX('raw data'!A:A,B1558-1,1)</f>
        <v>Elliniko</v>
      </c>
      <c r="M1558" s="9">
        <f t="shared" ca="1" si="0"/>
        <v>16.476190476190474</v>
      </c>
      <c r="N1558" s="6" t="str">
        <f t="shared" si="1"/>
        <v>Epsilon, Elliniko, Athens</v>
      </c>
      <c r="O1558" s="6" t="str">
        <f t="array" ref="O1558">INDEX('raw data'!A:A,B1558+11,1)</f>
        <v>Available 02 Jan 2025</v>
      </c>
      <c r="P1558" s="17">
        <v>45659</v>
      </c>
      <c r="Q1558">
        <f>_xlfn.XLOOKUP(A1558, locations!A:A, locations!F:F, "NULL")</f>
        <v>37.873986000000002</v>
      </c>
      <c r="R1558">
        <f>_xlfn.XLOOKUP(A1558, locations!A:A, locations!G:G, "Not found")</f>
        <v>23.762838800000001</v>
      </c>
    </row>
    <row r="1559" spans="1:18" ht="13">
      <c r="A1559" s="11" t="s">
        <v>3219</v>
      </c>
      <c r="B1559" s="11">
        <f>MATCH(A1559,'raw data'!A:A,0)</f>
        <v>23447</v>
      </c>
      <c r="C1559" s="21">
        <f t="array" ref="C1559">INDEX('raw data'!A:A,B1559+8,1)</f>
        <v>1300</v>
      </c>
      <c r="D1559" s="7" t="str">
        <f t="array" ref="D1559">INDEX('raw data'!A:A,B1559+10,1)</f>
        <v>excl. utilities</v>
      </c>
      <c r="E1559" s="7" t="str">
        <f t="array" ref="E1559">INDEX('raw data'!A:A,B1559-2,1)</f>
        <v>Profitou Ilia II,</v>
      </c>
      <c r="F1559" s="6" t="str">
        <f t="array" ref="F1559">INDEX('raw data'!A:A,B1559-1,1)</f>
        <v>Glyfada</v>
      </c>
      <c r="G1559" s="6" t="str">
        <f t="array" ref="G1559">INDEX('raw data'!A:A,B1559+6,1)</f>
        <v>70 m²</v>
      </c>
      <c r="H1559" s="25">
        <f ca="1">IFERROR(__xludf.DUMMYFUNCTION("split(G1567,"" "")"),70)</f>
        <v>70</v>
      </c>
      <c r="I1559" s="6" t="str">
        <f ca="1">IFERROR(__xludf.DUMMYFUNCTION("""COMPUTED_VALUE"""),"m²")</f>
        <v>m²</v>
      </c>
      <c r="J1559" s="6">
        <f t="array" ref="J1559">INDEX('raw data'!A:A,B1559+4,1)</f>
        <v>1</v>
      </c>
      <c r="K1559" s="25">
        <f t="array" ref="K1559">INDEX('raw data'!A:A,B1559+2,1)</f>
        <v>2</v>
      </c>
      <c r="L1559" s="6" t="str">
        <f t="array" ref="L1559">INDEX('raw data'!A:A,B1559-1,1)</f>
        <v>Glyfada</v>
      </c>
      <c r="M1559" s="9">
        <f t="shared" ca="1" si="0"/>
        <v>18.571428571428573</v>
      </c>
      <c r="N1559" s="6" t="str">
        <f t="shared" si="1"/>
        <v>Profitou Ilia II, Glyfada, Athens</v>
      </c>
      <c r="O1559" s="6" t="str">
        <f t="array" ref="O1559">INDEX('raw data'!A:A,B1559+11,1)</f>
        <v>Available 17 Nov 2024</v>
      </c>
      <c r="P1559" s="17">
        <v>45613</v>
      </c>
      <c r="Q1559">
        <f>_xlfn.XLOOKUP(A1559, locations!A:A, locations!F:F, "NULL")</f>
        <v>37.864957199999999</v>
      </c>
      <c r="R1559">
        <f>_xlfn.XLOOKUP(A1559, locations!A:A, locations!G:G, "Not found")</f>
        <v>23.759364900000001</v>
      </c>
    </row>
    <row r="1560" spans="1:18" ht="13">
      <c r="A1560" s="11" t="s">
        <v>3222</v>
      </c>
      <c r="B1560" s="11">
        <f>MATCH(A1560,'raw data'!A:A,0)</f>
        <v>24791</v>
      </c>
      <c r="C1560" s="21">
        <f t="array" ref="C1560">INDEX('raw data'!A:A,B1560+8,1)</f>
        <v>1240</v>
      </c>
      <c r="D1560" s="7" t="str">
        <f t="array" ref="D1560">INDEX('raw data'!A:A,B1560+10,1)</f>
        <v>excl. utilities</v>
      </c>
      <c r="E1560" s="7" t="str">
        <f t="array" ref="E1560">INDEX('raw data'!A:A,B1560-2,1)</f>
        <v>Agiou Nikolaou II,</v>
      </c>
      <c r="F1560" s="6" t="str">
        <f t="array" ref="F1560">INDEX('raw data'!A:A,B1560-1,1)</f>
        <v>Glyfada</v>
      </c>
      <c r="G1560" s="6" t="str">
        <f t="array" ref="G1560">INDEX('raw data'!A:A,B1560+6,1)</f>
        <v>75 m²</v>
      </c>
      <c r="H1560" s="25">
        <f ca="1">IFERROR(__xludf.DUMMYFUNCTION("split(G1568,"" "")"),75)</f>
        <v>75</v>
      </c>
      <c r="I1560" s="6" t="str">
        <f ca="1">IFERROR(__xludf.DUMMYFUNCTION("""COMPUTED_VALUE"""),"m²")</f>
        <v>m²</v>
      </c>
      <c r="J1560" s="6">
        <f t="array" ref="J1560">INDEX('raw data'!A:A,B1560+4,1)</f>
        <v>1</v>
      </c>
      <c r="K1560" s="25">
        <f t="array" ref="K1560">INDEX('raw data'!A:A,B1560+2,1)</f>
        <v>2</v>
      </c>
      <c r="L1560" s="6" t="str">
        <f t="array" ref="L1560">INDEX('raw data'!A:A,B1560-1,1)</f>
        <v>Glyfada</v>
      </c>
      <c r="M1560" s="9">
        <f t="shared" ca="1" si="0"/>
        <v>16.533333333333335</v>
      </c>
      <c r="N1560" s="6" t="str">
        <f t="shared" si="1"/>
        <v>Agiou Nikolaou II, Glyfada, Athens</v>
      </c>
      <c r="O1560" s="6" t="str">
        <f t="array" ref="O1560">INDEX('raw data'!A:A,B1560+11,1)</f>
        <v>Available 18 Feb 2025</v>
      </c>
      <c r="P1560" s="17">
        <v>45706</v>
      </c>
      <c r="Q1560">
        <f>_xlfn.XLOOKUP(A1560, locations!A:A, locations!F:F, "NULL")</f>
        <v>37.876206500000002</v>
      </c>
      <c r="R1560">
        <f>_xlfn.XLOOKUP(A1560, locations!A:A, locations!G:G, "Not found")</f>
        <v>23.734174199999998</v>
      </c>
    </row>
    <row r="1561" spans="1:18" ht="13">
      <c r="A1561" s="11" t="s">
        <v>3224</v>
      </c>
      <c r="B1561" s="11">
        <f>MATCH(A1561,'raw data'!A:A,0)</f>
        <v>27143</v>
      </c>
      <c r="C1561" s="21">
        <f t="array" ref="C1561">INDEX('raw data'!A:A,B1561+8,1)</f>
        <v>1340</v>
      </c>
      <c r="D1561" s="7" t="str">
        <f t="array" ref="D1561">INDEX('raw data'!A:A,B1561+10,1)</f>
        <v>excl. utilities</v>
      </c>
      <c r="E1561" s="7" t="str">
        <f t="array" ref="E1561">INDEX('raw data'!A:A,B1561-2,1)</f>
        <v>Evrialis,</v>
      </c>
      <c r="F1561" s="6" t="str">
        <f t="array" ref="F1561">INDEX('raw data'!A:A,B1561-1,1)</f>
        <v>Glyfada</v>
      </c>
      <c r="G1561" s="6" t="str">
        <f t="array" ref="G1561">INDEX('raw data'!A:A,B1561+6,1)</f>
        <v>115 m²</v>
      </c>
      <c r="H1561" s="25">
        <f ca="1">IFERROR(__xludf.DUMMYFUNCTION("split(G1569,"" "")"),115)</f>
        <v>115</v>
      </c>
      <c r="I1561" s="6" t="str">
        <f ca="1">IFERROR(__xludf.DUMMYFUNCTION("""COMPUTED_VALUE"""),"m²")</f>
        <v>m²</v>
      </c>
      <c r="J1561" s="6" t="str">
        <f t="array" ref="J1561">INDEX('raw data'!A:A,B1561+4,1)</f>
        <v>1, 1 WC</v>
      </c>
      <c r="K1561" s="25">
        <f t="array" ref="K1561">INDEX('raw data'!A:A,B1561+2,1)</f>
        <v>2</v>
      </c>
      <c r="L1561" s="6" t="str">
        <f t="array" ref="L1561">INDEX('raw data'!A:A,B1561-1,1)</f>
        <v>Glyfada</v>
      </c>
      <c r="M1561" s="9">
        <f t="shared" ca="1" si="0"/>
        <v>11.652173913043478</v>
      </c>
      <c r="N1561" s="6" t="str">
        <f t="shared" si="1"/>
        <v>Evrialis, Glyfada, Athens</v>
      </c>
      <c r="O1561" s="6" t="str">
        <f t="array" ref="O1561">INDEX('raw data'!A:A,B1561+11,1)</f>
        <v>Available 06 Feb 2026</v>
      </c>
      <c r="P1561" s="17">
        <v>46059</v>
      </c>
      <c r="Q1561">
        <f>_xlfn.XLOOKUP(A1561, locations!A:A, locations!F:F, "NULL")</f>
        <v>37.853784300000001</v>
      </c>
      <c r="R1561">
        <f>_xlfn.XLOOKUP(A1561, locations!A:A, locations!G:G, "Not found")</f>
        <v>23.759861999999998</v>
      </c>
    </row>
    <row r="1562" spans="1:18" ht="13">
      <c r="A1562" s="11" t="s">
        <v>4570</v>
      </c>
      <c r="B1562" s="11">
        <f>MATCH(A1562,'raw data'!A:A,0)</f>
        <v>24263</v>
      </c>
      <c r="C1562" s="21">
        <f t="array" ref="C1562">INDEX('raw data'!A:A,B1562+8,1)</f>
        <v>2070</v>
      </c>
      <c r="D1562" s="7" t="str">
        <f t="array" ref="D1562">INDEX('raw data'!A:A,B1562+10,1)</f>
        <v>excl. utilities</v>
      </c>
      <c r="E1562" s="7" t="str">
        <f t="array" ref="E1562">INDEX('raw data'!A:A,B1562-2,1)</f>
        <v>Prigkipos Petrou,</v>
      </c>
      <c r="F1562" s="6" t="str">
        <f t="array" ref="F1562">INDEX('raw data'!A:A,B1562-1,1)</f>
        <v>Glyfada</v>
      </c>
      <c r="G1562" s="6" t="str">
        <f t="array" ref="G1562">INDEX('raw data'!A:A,B1562+6,1)</f>
        <v>134 m²</v>
      </c>
      <c r="H1562" s="25">
        <f ca="1">IFERROR(__xludf.DUMMYFUNCTION("split(G1570,"" "")"),134)</f>
        <v>134</v>
      </c>
      <c r="I1562" s="6" t="str">
        <f ca="1">IFERROR(__xludf.DUMMYFUNCTION("""COMPUTED_VALUE"""),"m²")</f>
        <v>m²</v>
      </c>
      <c r="J1562" s="6" t="str">
        <f t="array" ref="J1562">INDEX('raw data'!A:A,B1562+4,1)</f>
        <v>1, 1 WC</v>
      </c>
      <c r="K1562" s="25">
        <f t="array" ref="K1562">INDEX('raw data'!A:A,B1562+2,1)</f>
        <v>3</v>
      </c>
      <c r="L1562" s="6" t="str">
        <f t="array" ref="L1562">INDEX('raw data'!A:A,B1562-1,1)</f>
        <v>Glyfada</v>
      </c>
      <c r="M1562" s="9">
        <f t="shared" ca="1" si="0"/>
        <v>15.447761194029852</v>
      </c>
      <c r="N1562" s="6" t="str">
        <f t="shared" si="1"/>
        <v>Prigkipos Petrou, Glyfada, Athens</v>
      </c>
      <c r="O1562" s="6" t="str">
        <f t="array" ref="O1562">INDEX('raw data'!A:A,B1562+11,1)</f>
        <v>Available 21 Jan 2025</v>
      </c>
      <c r="P1562" s="17">
        <v>45678</v>
      </c>
      <c r="Q1562">
        <f>_xlfn.XLOOKUP(A1562, locations!A:A, locations!F:F, "NULL")</f>
        <v>38.014456799999998</v>
      </c>
      <c r="R1562">
        <f>_xlfn.XLOOKUP(A1562, locations!A:A, locations!G:G, "Not found")</f>
        <v>23.722177200000001</v>
      </c>
    </row>
    <row r="1563" spans="1:18" ht="13">
      <c r="A1563" s="11" t="s">
        <v>4573</v>
      </c>
      <c r="B1563" s="11">
        <f>MATCH(A1563,'raw data'!A:A,0)</f>
        <v>26663</v>
      </c>
      <c r="C1563" s="21">
        <f t="array" ref="C1563">INDEX('raw data'!A:A,B1563+8,1)</f>
        <v>1550</v>
      </c>
      <c r="D1563" s="7" t="str">
        <f t="array" ref="D1563">INDEX('raw data'!A:A,B1563+10,1)</f>
        <v>excl. utilities</v>
      </c>
      <c r="E1563" s="7" t="str">
        <f t="array" ref="E1563">INDEX('raw data'!A:A,B1563-2,1)</f>
        <v>Strati Papadaki,</v>
      </c>
      <c r="F1563" s="6" t="str">
        <f t="array" ref="F1563">INDEX('raw data'!A:A,B1563-1,1)</f>
        <v>Glyfada</v>
      </c>
      <c r="G1563" s="6" t="str">
        <f t="array" ref="G1563">INDEX('raw data'!A:A,B1563+6,1)</f>
        <v>120 m²</v>
      </c>
      <c r="H1563" s="25">
        <f ca="1">IFERROR(__xludf.DUMMYFUNCTION("split(G1571,"" "")"),120)</f>
        <v>120</v>
      </c>
      <c r="I1563" s="6" t="str">
        <f ca="1">IFERROR(__xludf.DUMMYFUNCTION("""COMPUTED_VALUE"""),"m²")</f>
        <v>m²</v>
      </c>
      <c r="J1563" s="6">
        <f t="array" ref="J1563">INDEX('raw data'!A:A,B1563+4,1)</f>
        <v>2</v>
      </c>
      <c r="K1563" s="25">
        <f t="array" ref="K1563">INDEX('raw data'!A:A,B1563+2,1)</f>
        <v>3</v>
      </c>
      <c r="L1563" s="6" t="str">
        <f t="array" ref="L1563">INDEX('raw data'!A:A,B1563-1,1)</f>
        <v>Glyfada</v>
      </c>
      <c r="M1563" s="9">
        <f t="shared" ca="1" si="0"/>
        <v>12.916666666666666</v>
      </c>
      <c r="N1563" s="6" t="str">
        <f t="shared" si="1"/>
        <v>Strati Papadaki, Glyfada, Athens</v>
      </c>
      <c r="O1563" s="6" t="str">
        <f t="array" ref="O1563">INDEX('raw data'!A:A,B1563+11,1)</f>
        <v>Available 18 Sep 2025</v>
      </c>
      <c r="P1563" s="17">
        <v>45918</v>
      </c>
      <c r="Q1563">
        <f>_xlfn.XLOOKUP(A1563, locations!A:A, locations!F:F, "NULL")</f>
        <v>38.068204100000003</v>
      </c>
      <c r="R1563">
        <f>_xlfn.XLOOKUP(A1563, locations!A:A, locations!G:G, "Not found")</f>
        <v>23.8155511</v>
      </c>
    </row>
    <row r="1564" spans="1:18" ht="13">
      <c r="M1564" s="9"/>
      <c r="P1564" s="17"/>
    </row>
    <row r="1565" spans="1:18" ht="13">
      <c r="M1565" s="9"/>
      <c r="P1565" s="17"/>
    </row>
    <row r="1566" spans="1:18" ht="13">
      <c r="M1566" s="9"/>
      <c r="P1566" s="17"/>
    </row>
    <row r="1567" spans="1:18" ht="13">
      <c r="M1567" s="9"/>
      <c r="P1567" s="17"/>
    </row>
    <row r="1568" spans="1:18" ht="13">
      <c r="M1568" s="9"/>
      <c r="P1568" s="17"/>
    </row>
    <row r="1569" spans="13:16" ht="13">
      <c r="M1569" s="9"/>
      <c r="P1569" s="17"/>
    </row>
    <row r="1570" spans="13:16" ht="13">
      <c r="M1570" s="9"/>
      <c r="P1570" s="17"/>
    </row>
    <row r="1571" spans="13:16" ht="13">
      <c r="M1571" s="9"/>
      <c r="P1571" s="17"/>
    </row>
    <row r="1572" spans="13:16" ht="13">
      <c r="M1572" s="9"/>
      <c r="P1572" s="17"/>
    </row>
    <row r="1573" spans="13:16" ht="13">
      <c r="M1573" s="9"/>
      <c r="P1573" s="17"/>
    </row>
    <row r="1574" spans="13:16" ht="13">
      <c r="M1574" s="9"/>
      <c r="P1574" s="17"/>
    </row>
    <row r="1575" spans="13:16" ht="13">
      <c r="M1575" s="9"/>
      <c r="P1575" s="17"/>
    </row>
    <row r="1576" spans="13:16" ht="13">
      <c r="M1576" s="9"/>
      <c r="P1576" s="17"/>
    </row>
    <row r="1577" spans="13:16" ht="13">
      <c r="M1577" s="9"/>
      <c r="P1577" s="17"/>
    </row>
    <row r="1578" spans="13:16" ht="13">
      <c r="M1578" s="9"/>
      <c r="P1578" s="17"/>
    </row>
    <row r="1579" spans="13:16" ht="13">
      <c r="M1579" s="9"/>
      <c r="P1579" s="17"/>
    </row>
    <row r="1580" spans="13:16" ht="13">
      <c r="M1580" s="9"/>
      <c r="P1580" s="17"/>
    </row>
    <row r="1581" spans="13:16" ht="13">
      <c r="M1581" s="9"/>
      <c r="P1581" s="17"/>
    </row>
    <row r="1582" spans="13:16" ht="13">
      <c r="M1582" s="9"/>
      <c r="P1582" s="17"/>
    </row>
    <row r="1583" spans="13:16" ht="13">
      <c r="M1583" s="9"/>
      <c r="P1583" s="17"/>
    </row>
    <row r="1584" spans="13:16" ht="13">
      <c r="M1584" s="9"/>
      <c r="P1584" s="17"/>
    </row>
    <row r="1585" spans="13:16" ht="13">
      <c r="M1585" s="9"/>
      <c r="P1585" s="17"/>
    </row>
    <row r="1586" spans="13:16" ht="13">
      <c r="M1586" s="9"/>
      <c r="P1586" s="17"/>
    </row>
    <row r="1587" spans="13:16" ht="13">
      <c r="M1587" s="9"/>
      <c r="P1587" s="17"/>
    </row>
    <row r="1588" spans="13:16" ht="13">
      <c r="M1588" s="9"/>
      <c r="P1588" s="17"/>
    </row>
    <row r="1589" spans="13:16" ht="13">
      <c r="M1589" s="9"/>
      <c r="P1589" s="17"/>
    </row>
    <row r="1590" spans="13:16" ht="13">
      <c r="M1590" s="9"/>
      <c r="P1590" s="17"/>
    </row>
    <row r="1591" spans="13:16" ht="13">
      <c r="M1591" s="9"/>
      <c r="P1591" s="17"/>
    </row>
    <row r="1592" spans="13:16" ht="13">
      <c r="M1592" s="9"/>
      <c r="P1592" s="17"/>
    </row>
    <row r="1593" spans="13:16" ht="13">
      <c r="M1593" s="9"/>
      <c r="P1593" s="17"/>
    </row>
    <row r="1594" spans="13:16" ht="13">
      <c r="M1594" s="9"/>
      <c r="P1594" s="17"/>
    </row>
    <row r="1595" spans="13:16" ht="13">
      <c r="M1595" s="9"/>
      <c r="P1595" s="17"/>
    </row>
    <row r="1596" spans="13:16" ht="13">
      <c r="M1596" s="9"/>
      <c r="P1596" s="17"/>
    </row>
    <row r="1597" spans="13:16" ht="13">
      <c r="M1597" s="9"/>
      <c r="P1597" s="17"/>
    </row>
    <row r="1598" spans="13:16" ht="13">
      <c r="M1598" s="9"/>
      <c r="P1598" s="17"/>
    </row>
    <row r="1599" spans="13:16" ht="13">
      <c r="M1599" s="9"/>
      <c r="P1599" s="17"/>
    </row>
    <row r="1600" spans="13:16" ht="13">
      <c r="M1600" s="9"/>
      <c r="P1600" s="17"/>
    </row>
    <row r="1601" spans="13:16" ht="13">
      <c r="M1601" s="9"/>
      <c r="P1601" s="17"/>
    </row>
    <row r="1602" spans="13:16" ht="13">
      <c r="M1602" s="9"/>
      <c r="P1602" s="17"/>
    </row>
    <row r="1603" spans="13:16" ht="13">
      <c r="M1603" s="9"/>
      <c r="P1603" s="17"/>
    </row>
    <row r="1604" spans="13:16" ht="13">
      <c r="M1604" s="9"/>
      <c r="P1604" s="17"/>
    </row>
    <row r="1605" spans="13:16" ht="13">
      <c r="M1605" s="9"/>
      <c r="P1605" s="17"/>
    </row>
    <row r="1606" spans="13:16" ht="13">
      <c r="M1606" s="9"/>
      <c r="P1606" s="17"/>
    </row>
    <row r="1607" spans="13:16" ht="13">
      <c r="M1607" s="9"/>
      <c r="P1607" s="17"/>
    </row>
    <row r="1608" spans="13:16" ht="13">
      <c r="M1608" s="9"/>
      <c r="P1608" s="17"/>
    </row>
    <row r="1609" spans="13:16" ht="13">
      <c r="M1609" s="9"/>
      <c r="P1609" s="17"/>
    </row>
    <row r="1610" spans="13:16" ht="13">
      <c r="M1610" s="9"/>
      <c r="P1610" s="17"/>
    </row>
    <row r="1611" spans="13:16" ht="13">
      <c r="M1611" s="9"/>
      <c r="P1611" s="17"/>
    </row>
    <row r="1612" spans="13:16" ht="13">
      <c r="M1612" s="9"/>
      <c r="P1612" s="17"/>
    </row>
    <row r="1613" spans="13:16" ht="13">
      <c r="M1613" s="9"/>
      <c r="P1613" s="17"/>
    </row>
    <row r="1614" spans="13:16" ht="13">
      <c r="M1614" s="9"/>
      <c r="P1614" s="17"/>
    </row>
    <row r="1615" spans="13:16" ht="13">
      <c r="M1615" s="9"/>
      <c r="P1615" s="17"/>
    </row>
    <row r="1616" spans="13:16" ht="13">
      <c r="M1616" s="9"/>
      <c r="P1616" s="17"/>
    </row>
    <row r="1617" spans="13:16" ht="13">
      <c r="M1617" s="9"/>
      <c r="P1617" s="17"/>
    </row>
    <row r="1618" spans="13:16" ht="13">
      <c r="M1618" s="9"/>
      <c r="P1618" s="17"/>
    </row>
    <row r="1619" spans="13:16" ht="13">
      <c r="M1619" s="9"/>
      <c r="P1619" s="17"/>
    </row>
    <row r="1620" spans="13:16" ht="13">
      <c r="M1620" s="9"/>
      <c r="P1620" s="17"/>
    </row>
    <row r="1621" spans="13:16" ht="13">
      <c r="M1621" s="9"/>
      <c r="P1621" s="17"/>
    </row>
    <row r="1622" spans="13:16" ht="13">
      <c r="M1622" s="9"/>
      <c r="P1622" s="17"/>
    </row>
    <row r="1623" spans="13:16" ht="13">
      <c r="M1623" s="9"/>
      <c r="P1623" s="17"/>
    </row>
    <row r="1624" spans="13:16" ht="13">
      <c r="M1624" s="9"/>
      <c r="P1624" s="17"/>
    </row>
    <row r="1625" spans="13:16" ht="13">
      <c r="M1625" s="9"/>
      <c r="P1625" s="17"/>
    </row>
    <row r="1626" spans="13:16" ht="13">
      <c r="M1626" s="9"/>
      <c r="P1626" s="17"/>
    </row>
    <row r="1627" spans="13:16" ht="13">
      <c r="M1627" s="9"/>
      <c r="P1627" s="17"/>
    </row>
    <row r="1628" spans="13:16" ht="13">
      <c r="M1628" s="9"/>
      <c r="P1628" s="17"/>
    </row>
    <row r="1629" spans="13:16" ht="13">
      <c r="M1629" s="9"/>
      <c r="P1629" s="17"/>
    </row>
    <row r="1630" spans="13:16" ht="13">
      <c r="M1630" s="9"/>
      <c r="P1630" s="17"/>
    </row>
    <row r="1631" spans="13:16" ht="13">
      <c r="M1631" s="9"/>
      <c r="P1631" s="17"/>
    </row>
    <row r="1632" spans="13:16" ht="13">
      <c r="M1632" s="9"/>
      <c r="P1632" s="17"/>
    </row>
    <row r="1633" spans="13:16" ht="13">
      <c r="M1633" s="9"/>
      <c r="P1633" s="17"/>
    </row>
    <row r="1634" spans="13:16" ht="13">
      <c r="M1634" s="9"/>
      <c r="P1634" s="17"/>
    </row>
    <row r="1635" spans="13:16" ht="13">
      <c r="M1635" s="9"/>
      <c r="P1635" s="17"/>
    </row>
    <row r="1636" spans="13:16" ht="13">
      <c r="M1636" s="9"/>
      <c r="P1636" s="17"/>
    </row>
    <row r="1637" spans="13:16" ht="13">
      <c r="M1637" s="9"/>
      <c r="P1637" s="17"/>
    </row>
    <row r="1638" spans="13:16" ht="13">
      <c r="M1638" s="9"/>
      <c r="P1638" s="17"/>
    </row>
    <row r="1639" spans="13:16" ht="13">
      <c r="M1639" s="9"/>
      <c r="P1639" s="17"/>
    </row>
    <row r="1640" spans="13:16" ht="13">
      <c r="M1640" s="9"/>
      <c r="P1640" s="17"/>
    </row>
    <row r="1641" spans="13:16" ht="13">
      <c r="M1641" s="9"/>
      <c r="P1641" s="17"/>
    </row>
    <row r="1642" spans="13:16" ht="13">
      <c r="M1642" s="9"/>
      <c r="P1642" s="17"/>
    </row>
    <row r="1643" spans="13:16" ht="13">
      <c r="M1643" s="9"/>
      <c r="P1643" s="17"/>
    </row>
    <row r="1644" spans="13:16" ht="13">
      <c r="M1644" s="9"/>
      <c r="P1644" s="17"/>
    </row>
    <row r="1645" spans="13:16" ht="13">
      <c r="M1645" s="9"/>
      <c r="P1645" s="17"/>
    </row>
    <row r="1646" spans="13:16" ht="13">
      <c r="M1646" s="9"/>
      <c r="P1646" s="17"/>
    </row>
    <row r="1647" spans="13:16" ht="13">
      <c r="M1647" s="9"/>
      <c r="P1647" s="17"/>
    </row>
    <row r="1648" spans="13:16" ht="13">
      <c r="M1648" s="9"/>
      <c r="P1648" s="17"/>
    </row>
    <row r="1649" spans="13:16" ht="13">
      <c r="M1649" s="9"/>
      <c r="P1649" s="17"/>
    </row>
    <row r="1650" spans="13:16" ht="13">
      <c r="M1650" s="9"/>
      <c r="P1650" s="17"/>
    </row>
    <row r="1651" spans="13:16" ht="13">
      <c r="M1651" s="9"/>
      <c r="P1651" s="17"/>
    </row>
    <row r="1652" spans="13:16" ht="13">
      <c r="M1652" s="9"/>
      <c r="P1652" s="17"/>
    </row>
    <row r="1653" spans="13:16" ht="13">
      <c r="M1653" s="9"/>
      <c r="P1653" s="17"/>
    </row>
    <row r="1654" spans="13:16" ht="13">
      <c r="M1654" s="9"/>
      <c r="P1654" s="17"/>
    </row>
    <row r="1655" spans="13:16" ht="13">
      <c r="M1655" s="9"/>
      <c r="P1655" s="17"/>
    </row>
    <row r="1656" spans="13:16" ht="13">
      <c r="M1656" s="9"/>
      <c r="P1656" s="17"/>
    </row>
    <row r="1657" spans="13:16" ht="13">
      <c r="M1657" s="9"/>
      <c r="P1657" s="17"/>
    </row>
    <row r="1658" spans="13:16" ht="13">
      <c r="M1658" s="9"/>
      <c r="P1658" s="17"/>
    </row>
    <row r="1659" spans="13:16" ht="13">
      <c r="M1659" s="9"/>
      <c r="P1659" s="17"/>
    </row>
    <row r="1660" spans="13:16" ht="13">
      <c r="M1660" s="9"/>
      <c r="P1660" s="17"/>
    </row>
    <row r="1661" spans="13:16" ht="13">
      <c r="M1661" s="9"/>
      <c r="P1661" s="17"/>
    </row>
    <row r="1662" spans="13:16" ht="13">
      <c r="M1662" s="9"/>
      <c r="P1662" s="17"/>
    </row>
    <row r="1663" spans="13:16" ht="13">
      <c r="M1663" s="9"/>
      <c r="P1663" s="17"/>
    </row>
    <row r="1664" spans="13:16" ht="13">
      <c r="M1664" s="9"/>
      <c r="P1664" s="17"/>
    </row>
    <row r="1665" spans="13:16" ht="13">
      <c r="M1665" s="9"/>
      <c r="P1665" s="17"/>
    </row>
    <row r="1666" spans="13:16" ht="13">
      <c r="M1666" s="9"/>
      <c r="P1666" s="17"/>
    </row>
    <row r="1667" spans="13:16" ht="13">
      <c r="M1667" s="9"/>
      <c r="P1667" s="17"/>
    </row>
    <row r="1668" spans="13:16" ht="13">
      <c r="M1668" s="9"/>
      <c r="P1668" s="17"/>
    </row>
    <row r="1669" spans="13:16" ht="13">
      <c r="M1669" s="9"/>
      <c r="P1669" s="17"/>
    </row>
    <row r="1670" spans="13:16" ht="13">
      <c r="M1670" s="9"/>
      <c r="P1670" s="17"/>
    </row>
    <row r="1671" spans="13:16" ht="13">
      <c r="M1671" s="9"/>
      <c r="P1671" s="17"/>
    </row>
    <row r="1672" spans="13:16" ht="13">
      <c r="M1672" s="9"/>
      <c r="P1672" s="17"/>
    </row>
    <row r="1673" spans="13:16" ht="13">
      <c r="M1673" s="9"/>
      <c r="P1673" s="17"/>
    </row>
    <row r="1674" spans="13:16" ht="13">
      <c r="M1674" s="9"/>
      <c r="P1674" s="17"/>
    </row>
    <row r="1675" spans="13:16" ht="13">
      <c r="M1675" s="9"/>
      <c r="P1675" s="17"/>
    </row>
    <row r="1676" spans="13:16" ht="13">
      <c r="M1676" s="9"/>
      <c r="P1676" s="17"/>
    </row>
    <row r="1677" spans="13:16" ht="13">
      <c r="M1677" s="9"/>
      <c r="P1677" s="17"/>
    </row>
    <row r="1678" spans="13:16" ht="13">
      <c r="M1678" s="9"/>
      <c r="P1678" s="17"/>
    </row>
    <row r="1679" spans="13:16" ht="13">
      <c r="M1679" s="9"/>
      <c r="P1679" s="17"/>
    </row>
    <row r="1680" spans="13:16" ht="13">
      <c r="M1680" s="9"/>
      <c r="P1680" s="17"/>
    </row>
    <row r="1681" spans="13:16" ht="13">
      <c r="M1681" s="9"/>
      <c r="P1681" s="17"/>
    </row>
    <row r="1682" spans="13:16" ht="13">
      <c r="M1682" s="9"/>
      <c r="P1682" s="17"/>
    </row>
    <row r="1683" spans="13:16" ht="13">
      <c r="M1683" s="9"/>
      <c r="P1683" s="17"/>
    </row>
    <row r="1684" spans="13:16" ht="13">
      <c r="M1684" s="9"/>
      <c r="P1684" s="17"/>
    </row>
    <row r="1685" spans="13:16" ht="13">
      <c r="M1685" s="9"/>
      <c r="P1685" s="17"/>
    </row>
    <row r="1686" spans="13:16" ht="13">
      <c r="M1686" s="9"/>
      <c r="P1686" s="17"/>
    </row>
    <row r="1687" spans="13:16" ht="13">
      <c r="M1687" s="9"/>
      <c r="P1687" s="17"/>
    </row>
    <row r="1688" spans="13:16" ht="13">
      <c r="M1688" s="9"/>
      <c r="P1688" s="17"/>
    </row>
    <row r="1689" spans="13:16" ht="13">
      <c r="M1689" s="9"/>
      <c r="P1689" s="17"/>
    </row>
    <row r="1690" spans="13:16" ht="13">
      <c r="M1690" s="9"/>
      <c r="P1690" s="17"/>
    </row>
    <row r="1691" spans="13:16" ht="13">
      <c r="M1691" s="9"/>
      <c r="P1691" s="17"/>
    </row>
    <row r="1692" spans="13:16" ht="13">
      <c r="M1692" s="9"/>
      <c r="P1692" s="17"/>
    </row>
    <row r="1693" spans="13:16" ht="13">
      <c r="M1693" s="9"/>
      <c r="P1693" s="17"/>
    </row>
    <row r="1694" spans="13:16" ht="13">
      <c r="M1694" s="9"/>
      <c r="P1694" s="17"/>
    </row>
    <row r="1695" spans="13:16" ht="13">
      <c r="M1695" s="9"/>
      <c r="P1695" s="17"/>
    </row>
    <row r="1696" spans="13:16" ht="13">
      <c r="M1696" s="9"/>
      <c r="P1696" s="17"/>
    </row>
    <row r="1697" spans="13:16" ht="13">
      <c r="M1697" s="9"/>
      <c r="P1697" s="17"/>
    </row>
    <row r="1698" spans="13:16" ht="13">
      <c r="M1698" s="9"/>
      <c r="P1698" s="17"/>
    </row>
    <row r="1699" spans="13:16" ht="13">
      <c r="M1699" s="9"/>
      <c r="P1699" s="17"/>
    </row>
    <row r="1700" spans="13:16" ht="13">
      <c r="M1700" s="9"/>
      <c r="P1700" s="17"/>
    </row>
    <row r="1701" spans="13:16" ht="13">
      <c r="M1701" s="9"/>
      <c r="P1701" s="17"/>
    </row>
    <row r="1702" spans="13:16" ht="13">
      <c r="M1702" s="9"/>
      <c r="P1702" s="17"/>
    </row>
    <row r="1703" spans="13:16" ht="13">
      <c r="M1703" s="9"/>
      <c r="P1703" s="17"/>
    </row>
    <row r="1704" spans="13:16" ht="13">
      <c r="M1704" s="9"/>
      <c r="P1704" s="17"/>
    </row>
    <row r="1705" spans="13:16" ht="13">
      <c r="M1705" s="9"/>
      <c r="P1705" s="17"/>
    </row>
    <row r="1706" spans="13:16" ht="13">
      <c r="M1706" s="9"/>
      <c r="P1706" s="17"/>
    </row>
    <row r="1707" spans="13:16" ht="13">
      <c r="M1707" s="9"/>
      <c r="P1707" s="17"/>
    </row>
    <row r="1708" spans="13:16" ht="13">
      <c r="M1708" s="9"/>
      <c r="P1708" s="17"/>
    </row>
    <row r="1709" spans="13:16" ht="13">
      <c r="M1709" s="9"/>
      <c r="P1709" s="17"/>
    </row>
    <row r="1710" spans="13:16" ht="13">
      <c r="M1710" s="9"/>
      <c r="P1710" s="17"/>
    </row>
    <row r="1711" spans="13:16" ht="13">
      <c r="M1711" s="9"/>
      <c r="P1711" s="17"/>
    </row>
    <row r="1712" spans="13:16" ht="13">
      <c r="M1712" s="9"/>
      <c r="P1712" s="17"/>
    </row>
    <row r="1713" spans="13:16" ht="13">
      <c r="M1713" s="9"/>
      <c r="P1713" s="17"/>
    </row>
    <row r="1714" spans="13:16" ht="13">
      <c r="M1714" s="9"/>
      <c r="P1714" s="17"/>
    </row>
    <row r="1715" spans="13:16" ht="13">
      <c r="M1715" s="9"/>
      <c r="P1715" s="17"/>
    </row>
    <row r="1716" spans="13:16" ht="13">
      <c r="M1716" s="9"/>
      <c r="P1716" s="17"/>
    </row>
    <row r="1717" spans="13:16" ht="13">
      <c r="M1717" s="9"/>
      <c r="P1717" s="17"/>
    </row>
    <row r="1718" spans="13:16" ht="13">
      <c r="M1718" s="9"/>
      <c r="P1718" s="17"/>
    </row>
    <row r="1719" spans="13:16" ht="13">
      <c r="M1719" s="9"/>
      <c r="P1719" s="17"/>
    </row>
    <row r="1720" spans="13:16" ht="13">
      <c r="M1720" s="9"/>
      <c r="P1720" s="17"/>
    </row>
    <row r="1721" spans="13:16" ht="13">
      <c r="M1721" s="9"/>
      <c r="P1721" s="17"/>
    </row>
    <row r="1722" spans="13:16" ht="13">
      <c r="M1722" s="9"/>
      <c r="P1722" s="17"/>
    </row>
    <row r="1723" spans="13:16" ht="13">
      <c r="M1723" s="9"/>
      <c r="P1723" s="17"/>
    </row>
    <row r="1724" spans="13:16" ht="13">
      <c r="M1724" s="9"/>
      <c r="P1724" s="17"/>
    </row>
    <row r="1725" spans="13:16" ht="13">
      <c r="M1725" s="9"/>
      <c r="P1725" s="17"/>
    </row>
    <row r="1726" spans="13:16" ht="13">
      <c r="M1726" s="9"/>
      <c r="P1726" s="17"/>
    </row>
    <row r="1727" spans="13:16" ht="13">
      <c r="M1727" s="9"/>
      <c r="P1727" s="17"/>
    </row>
    <row r="1728" spans="13:16" ht="13">
      <c r="M1728" s="9"/>
      <c r="P1728" s="17"/>
    </row>
    <row r="1729" spans="13:16" ht="13">
      <c r="M1729" s="9"/>
      <c r="P1729" s="17"/>
    </row>
    <row r="1730" spans="13:16" ht="13">
      <c r="M1730" s="9"/>
      <c r="P1730" s="17"/>
    </row>
    <row r="1731" spans="13:16" ht="13">
      <c r="M1731" s="9"/>
      <c r="P1731" s="17"/>
    </row>
    <row r="1732" spans="13:16" ht="13">
      <c r="M1732" s="9"/>
      <c r="P1732" s="17"/>
    </row>
    <row r="1733" spans="13:16" ht="13">
      <c r="M1733" s="9"/>
      <c r="P1733" s="17"/>
    </row>
    <row r="1734" spans="13:16" ht="13">
      <c r="M1734" s="9"/>
      <c r="P1734" s="17"/>
    </row>
    <row r="1735" spans="13:16" ht="13">
      <c r="M1735" s="9"/>
      <c r="P1735" s="17"/>
    </row>
    <row r="1736" spans="13:16" ht="13">
      <c r="M1736" s="9"/>
      <c r="P1736" s="17"/>
    </row>
    <row r="1737" spans="13:16" ht="13">
      <c r="M1737" s="9"/>
      <c r="P1737" s="17"/>
    </row>
    <row r="1738" spans="13:16" ht="13">
      <c r="M1738" s="9"/>
      <c r="P1738" s="17"/>
    </row>
    <row r="1739" spans="13:16" ht="13">
      <c r="M1739" s="9"/>
      <c r="P1739" s="17"/>
    </row>
    <row r="1740" spans="13:16" ht="13">
      <c r="M1740" s="9"/>
      <c r="P1740" s="17"/>
    </row>
    <row r="1741" spans="13:16" ht="13">
      <c r="M1741" s="9"/>
      <c r="P1741" s="17"/>
    </row>
    <row r="1742" spans="13:16" ht="13">
      <c r="M1742" s="9"/>
      <c r="P1742" s="17"/>
    </row>
    <row r="1743" spans="13:16" ht="13">
      <c r="M1743" s="9"/>
      <c r="P1743" s="17"/>
    </row>
    <row r="1744" spans="13:16" ht="13">
      <c r="M1744" s="9"/>
      <c r="P1744" s="17"/>
    </row>
    <row r="1745" spans="13:16" ht="13">
      <c r="M1745" s="9"/>
      <c r="P1745" s="17"/>
    </row>
    <row r="1746" spans="13:16" ht="13">
      <c r="M1746" s="9"/>
      <c r="P1746" s="17"/>
    </row>
    <row r="1747" spans="13:16" ht="13">
      <c r="M1747" s="9"/>
      <c r="P1747" s="17"/>
    </row>
    <row r="1748" spans="13:16" ht="13">
      <c r="M1748" s="9"/>
      <c r="P1748" s="17"/>
    </row>
    <row r="1749" spans="13:16" ht="13">
      <c r="M1749" s="9"/>
      <c r="P1749" s="17"/>
    </row>
    <row r="1750" spans="13:16" ht="13">
      <c r="M1750" s="9"/>
      <c r="P1750" s="17"/>
    </row>
    <row r="1751" spans="13:16" ht="13">
      <c r="M1751" s="9"/>
      <c r="P1751" s="17"/>
    </row>
    <row r="1752" spans="13:16" ht="13">
      <c r="M1752" s="9"/>
      <c r="P1752" s="17"/>
    </row>
    <row r="1753" spans="13:16" ht="13">
      <c r="M1753" s="9"/>
      <c r="P1753" s="17"/>
    </row>
    <row r="1754" spans="13:16" ht="13">
      <c r="M1754" s="9"/>
      <c r="P1754" s="17"/>
    </row>
    <row r="1755" spans="13:16" ht="13">
      <c r="M1755" s="9"/>
      <c r="P1755" s="17"/>
    </row>
    <row r="1756" spans="13:16" ht="13">
      <c r="M1756" s="9"/>
      <c r="P1756" s="17"/>
    </row>
    <row r="1757" spans="13:16" ht="13">
      <c r="M1757" s="9"/>
      <c r="P1757" s="17"/>
    </row>
    <row r="1758" spans="13:16" ht="13">
      <c r="M1758" s="9"/>
      <c r="P1758" s="17"/>
    </row>
    <row r="1759" spans="13:16" ht="13">
      <c r="M1759" s="9"/>
      <c r="P1759" s="17"/>
    </row>
    <row r="1760" spans="13:16" ht="13">
      <c r="M1760" s="9"/>
      <c r="P1760" s="17"/>
    </row>
    <row r="1761" spans="13:16" ht="13">
      <c r="M1761" s="9"/>
      <c r="P1761" s="17"/>
    </row>
    <row r="1762" spans="13:16" ht="13">
      <c r="M1762" s="9"/>
      <c r="P1762" s="17"/>
    </row>
    <row r="1763" spans="13:16" ht="13">
      <c r="M1763" s="9"/>
      <c r="P1763" s="17"/>
    </row>
    <row r="1764" spans="13:16" ht="13">
      <c r="M1764" s="9"/>
      <c r="P1764" s="17"/>
    </row>
    <row r="1765" spans="13:16" ht="13">
      <c r="M1765" s="9"/>
      <c r="P1765" s="17"/>
    </row>
    <row r="1766" spans="13:16" ht="13">
      <c r="M1766" s="9"/>
      <c r="P1766" s="17"/>
    </row>
    <row r="1767" spans="13:16" ht="13">
      <c r="M1767" s="9"/>
      <c r="P1767" s="17"/>
    </row>
    <row r="1768" spans="13:16" ht="13">
      <c r="M1768" s="9"/>
      <c r="P1768" s="17"/>
    </row>
    <row r="1769" spans="13:16" ht="13">
      <c r="M1769" s="9"/>
      <c r="P1769" s="17"/>
    </row>
    <row r="1770" spans="13:16" ht="13">
      <c r="M1770" s="9"/>
      <c r="P1770" s="17"/>
    </row>
    <row r="1771" spans="13:16" ht="13">
      <c r="M1771" s="9"/>
      <c r="P1771" s="17"/>
    </row>
    <row r="1772" spans="13:16" ht="13">
      <c r="M1772" s="9"/>
      <c r="P1772" s="17"/>
    </row>
    <row r="1773" spans="13:16" ht="13">
      <c r="M1773" s="9"/>
      <c r="P1773" s="17"/>
    </row>
    <row r="1774" spans="13:16" ht="13">
      <c r="M1774" s="9"/>
      <c r="P1774" s="17"/>
    </row>
    <row r="1775" spans="13:16" ht="13">
      <c r="M1775" s="9"/>
      <c r="P1775" s="17"/>
    </row>
    <row r="1776" spans="13:16" ht="13">
      <c r="M1776" s="9"/>
      <c r="P1776" s="17"/>
    </row>
    <row r="1777" spans="13:16" ht="13">
      <c r="M1777" s="9"/>
      <c r="P1777" s="17"/>
    </row>
    <row r="1778" spans="13:16" ht="13">
      <c r="M1778" s="9"/>
      <c r="P1778" s="17"/>
    </row>
    <row r="1779" spans="13:16" ht="13">
      <c r="M1779" s="9"/>
      <c r="P1779" s="17"/>
    </row>
    <row r="1780" spans="13:16" ht="13">
      <c r="M1780" s="9"/>
      <c r="P1780" s="17"/>
    </row>
    <row r="1781" spans="13:16" ht="13">
      <c r="M1781" s="9"/>
      <c r="P1781" s="17"/>
    </row>
    <row r="1782" spans="13:16" ht="13">
      <c r="M1782" s="9"/>
      <c r="P1782" s="17"/>
    </row>
    <row r="1783" spans="13:16" ht="13">
      <c r="M1783" s="9"/>
      <c r="P1783" s="17"/>
    </row>
    <row r="1784" spans="13:16" ht="13">
      <c r="M1784" s="9"/>
      <c r="P1784" s="17"/>
    </row>
    <row r="1785" spans="13:16" ht="13">
      <c r="M1785" s="9"/>
      <c r="P1785" s="17"/>
    </row>
    <row r="1786" spans="13:16" ht="13">
      <c r="M1786" s="9"/>
      <c r="P1786" s="17"/>
    </row>
    <row r="1787" spans="13:16" ht="13">
      <c r="M1787" s="9"/>
      <c r="P1787" s="17"/>
    </row>
    <row r="1788" spans="13:16" ht="13">
      <c r="M1788" s="9"/>
      <c r="P1788" s="17"/>
    </row>
    <row r="1789" spans="13:16" ht="13">
      <c r="M1789" s="9"/>
      <c r="P1789" s="17"/>
    </row>
    <row r="1790" spans="13:16" ht="13">
      <c r="M1790" s="9"/>
      <c r="P1790" s="17"/>
    </row>
    <row r="1791" spans="13:16" ht="13">
      <c r="M1791" s="9"/>
      <c r="P1791" s="17"/>
    </row>
    <row r="1792" spans="13:16" ht="13">
      <c r="M1792" s="9"/>
      <c r="P1792" s="17"/>
    </row>
    <row r="1793" spans="13:16" ht="13">
      <c r="M1793" s="9"/>
      <c r="P1793" s="17"/>
    </row>
    <row r="1794" spans="13:16" ht="13">
      <c r="M1794" s="9"/>
      <c r="P1794" s="17"/>
    </row>
    <row r="1795" spans="13:16" ht="13">
      <c r="M1795" s="9"/>
      <c r="P1795" s="17"/>
    </row>
    <row r="1796" spans="13:16" ht="13">
      <c r="M1796" s="9"/>
      <c r="P1796" s="17"/>
    </row>
    <row r="1797" spans="13:16" ht="13">
      <c r="M1797" s="9"/>
      <c r="P1797" s="17"/>
    </row>
    <row r="1798" spans="13:16" ht="13">
      <c r="M1798" s="9"/>
      <c r="P1798" s="17"/>
    </row>
    <row r="1799" spans="13:16" ht="13">
      <c r="M1799" s="9"/>
      <c r="P1799" s="17"/>
    </row>
    <row r="1800" spans="13:16" ht="13">
      <c r="M1800" s="9"/>
      <c r="P1800" s="17"/>
    </row>
    <row r="1801" spans="13:16" ht="13">
      <c r="M1801" s="9"/>
      <c r="P1801" s="17"/>
    </row>
    <row r="1802" spans="13:16" ht="13">
      <c r="M1802" s="9"/>
      <c r="P1802" s="17"/>
    </row>
    <row r="1803" spans="13:16" ht="13">
      <c r="M1803" s="9"/>
      <c r="P1803" s="17"/>
    </row>
    <row r="1804" spans="13:16" ht="13">
      <c r="M1804" s="9"/>
      <c r="P1804" s="17"/>
    </row>
    <row r="1805" spans="13:16" ht="13">
      <c r="M1805" s="9"/>
      <c r="P1805" s="17"/>
    </row>
    <row r="1806" spans="13:16" ht="13">
      <c r="M1806" s="9"/>
      <c r="P1806" s="17"/>
    </row>
    <row r="1807" spans="13:16" ht="13">
      <c r="M1807" s="9"/>
      <c r="P1807" s="17"/>
    </row>
    <row r="1808" spans="13:16" ht="13">
      <c r="M1808" s="9"/>
      <c r="P1808" s="17"/>
    </row>
    <row r="1809" spans="13:16" ht="13">
      <c r="M1809" s="9"/>
      <c r="P1809" s="17"/>
    </row>
    <row r="1810" spans="13:16" ht="13">
      <c r="M1810" s="9"/>
      <c r="P1810" s="17"/>
    </row>
    <row r="1811" spans="13:16" ht="13">
      <c r="M1811" s="9"/>
      <c r="P1811" s="17"/>
    </row>
    <row r="1812" spans="13:16" ht="13">
      <c r="M1812" s="9"/>
      <c r="P1812" s="17"/>
    </row>
    <row r="1813" spans="13:16" ht="13">
      <c r="M1813" s="9"/>
      <c r="P1813" s="17"/>
    </row>
    <row r="1814" spans="13:16" ht="13">
      <c r="M1814" s="9"/>
      <c r="P1814" s="17"/>
    </row>
    <row r="1815" spans="13:16" ht="13">
      <c r="M1815" s="9"/>
      <c r="P1815" s="17"/>
    </row>
    <row r="1816" spans="13:16" ht="13">
      <c r="M1816" s="9"/>
      <c r="P1816" s="17"/>
    </row>
    <row r="1817" spans="13:16" ht="13">
      <c r="M1817" s="9"/>
      <c r="P1817" s="17"/>
    </row>
    <row r="1818" spans="13:16" ht="13">
      <c r="M1818" s="9"/>
      <c r="P1818" s="17"/>
    </row>
    <row r="1819" spans="13:16" ht="13">
      <c r="M1819" s="9"/>
      <c r="P1819" s="17"/>
    </row>
    <row r="1820" spans="13:16" ht="13">
      <c r="M1820" s="9"/>
      <c r="P1820" s="17"/>
    </row>
    <row r="1821" spans="13:16" ht="13">
      <c r="M1821" s="9"/>
      <c r="P1821" s="17"/>
    </row>
    <row r="1822" spans="13:16" ht="13">
      <c r="M1822" s="9"/>
      <c r="P1822" s="17"/>
    </row>
    <row r="1823" spans="13:16" ht="13">
      <c r="M1823" s="9"/>
      <c r="P1823" s="17"/>
    </row>
    <row r="1824" spans="13:16" ht="13">
      <c r="M1824" s="9"/>
      <c r="P1824" s="17"/>
    </row>
    <row r="1825" spans="13:16" ht="13">
      <c r="M1825" s="9"/>
      <c r="P1825" s="17"/>
    </row>
    <row r="1826" spans="13:16" ht="13">
      <c r="M1826" s="9"/>
      <c r="P1826" s="17"/>
    </row>
    <row r="1827" spans="13:16" ht="13">
      <c r="M1827" s="9"/>
      <c r="P1827" s="17"/>
    </row>
    <row r="1828" spans="13:16" ht="13">
      <c r="M1828" s="9"/>
      <c r="P1828" s="17"/>
    </row>
    <row r="1829" spans="13:16" ht="13">
      <c r="M1829" s="9"/>
      <c r="P1829" s="17"/>
    </row>
    <row r="1830" spans="13:16" ht="13">
      <c r="M1830" s="9"/>
      <c r="P1830" s="17"/>
    </row>
    <row r="1831" spans="13:16" ht="13">
      <c r="M1831" s="9"/>
      <c r="P1831" s="17"/>
    </row>
    <row r="1832" spans="13:16" ht="13">
      <c r="M1832" s="9"/>
      <c r="P1832" s="17"/>
    </row>
    <row r="1833" spans="13:16" ht="13">
      <c r="M1833" s="9"/>
      <c r="P1833" s="17"/>
    </row>
    <row r="1834" spans="13:16" ht="13">
      <c r="M1834" s="9"/>
      <c r="P1834" s="17"/>
    </row>
    <row r="1835" spans="13:16" ht="13">
      <c r="M1835" s="9"/>
      <c r="P1835" s="17"/>
    </row>
    <row r="1836" spans="13:16" ht="13">
      <c r="M1836" s="9"/>
      <c r="P1836" s="17"/>
    </row>
    <row r="1837" spans="13:16" ht="13">
      <c r="M1837" s="9"/>
      <c r="P1837" s="17"/>
    </row>
    <row r="1838" spans="13:16" ht="13">
      <c r="M1838" s="9"/>
      <c r="P1838" s="17"/>
    </row>
    <row r="1839" spans="13:16" ht="13">
      <c r="M1839" s="9"/>
      <c r="P1839" s="17"/>
    </row>
    <row r="1840" spans="13:16" ht="13">
      <c r="M1840" s="9"/>
      <c r="P1840" s="17"/>
    </row>
    <row r="1841" spans="13:16" ht="13">
      <c r="M1841" s="9"/>
      <c r="P1841" s="17"/>
    </row>
    <row r="1842" spans="13:16" ht="13">
      <c r="M1842" s="9"/>
      <c r="P1842" s="17"/>
    </row>
    <row r="1843" spans="13:16" ht="13">
      <c r="M1843" s="9"/>
      <c r="P1843" s="17"/>
    </row>
    <row r="1844" spans="13:16" ht="13">
      <c r="M1844" s="9"/>
      <c r="P1844" s="17"/>
    </row>
    <row r="1845" spans="13:16" ht="13">
      <c r="M1845" s="9"/>
      <c r="P1845" s="17"/>
    </row>
    <row r="1846" spans="13:16" ht="13">
      <c r="M1846" s="9"/>
      <c r="P1846" s="17"/>
    </row>
    <row r="1847" spans="13:16" ht="13">
      <c r="M1847" s="9"/>
      <c r="P1847" s="17"/>
    </row>
    <row r="1848" spans="13:16" ht="13">
      <c r="M1848" s="9"/>
      <c r="P1848" s="17"/>
    </row>
    <row r="1849" spans="13:16" ht="13">
      <c r="M1849" s="9"/>
      <c r="P1849" s="17"/>
    </row>
    <row r="1850" spans="13:16" ht="13">
      <c r="M1850" s="9"/>
      <c r="P1850" s="17"/>
    </row>
    <row r="1851" spans="13:16" ht="13">
      <c r="M1851" s="9"/>
      <c r="P1851" s="17"/>
    </row>
    <row r="1852" spans="13:16" ht="13">
      <c r="M1852" s="9"/>
      <c r="P1852" s="17"/>
    </row>
    <row r="1853" spans="13:16" ht="13">
      <c r="M1853" s="9"/>
      <c r="P1853" s="17"/>
    </row>
    <row r="1854" spans="13:16" ht="13">
      <c r="M1854" s="9"/>
      <c r="P1854" s="17"/>
    </row>
    <row r="1855" spans="13:16" ht="13">
      <c r="M1855" s="9"/>
      <c r="P1855" s="17"/>
    </row>
    <row r="1856" spans="13:16" ht="13">
      <c r="M1856" s="9"/>
      <c r="P1856" s="17"/>
    </row>
    <row r="1857" spans="13:16" ht="13">
      <c r="M1857" s="9"/>
      <c r="P1857" s="17"/>
    </row>
    <row r="1858" spans="13:16" ht="13">
      <c r="M1858" s="9"/>
      <c r="P1858" s="17"/>
    </row>
    <row r="1859" spans="13:16" ht="13">
      <c r="M1859" s="9"/>
      <c r="P1859" s="17"/>
    </row>
    <row r="1860" spans="13:16" ht="13">
      <c r="M1860" s="9"/>
      <c r="P1860" s="17"/>
    </row>
    <row r="1861" spans="13:16" ht="13">
      <c r="M1861" s="9"/>
      <c r="P1861" s="17"/>
    </row>
    <row r="1862" spans="13:16" ht="13">
      <c r="M1862" s="9"/>
      <c r="P1862" s="17"/>
    </row>
    <row r="1863" spans="13:16" ht="13">
      <c r="M1863" s="9"/>
      <c r="P1863" s="17"/>
    </row>
    <row r="1864" spans="13:16" ht="13">
      <c r="M1864" s="9"/>
      <c r="P1864" s="17"/>
    </row>
    <row r="1865" spans="13:16" ht="13">
      <c r="M1865" s="9"/>
      <c r="P1865" s="17"/>
    </row>
    <row r="1866" spans="13:16" ht="13">
      <c r="M1866" s="9"/>
      <c r="P1866" s="17"/>
    </row>
    <row r="1867" spans="13:16" ht="13">
      <c r="M1867" s="9"/>
      <c r="P1867" s="17"/>
    </row>
    <row r="1868" spans="13:16" ht="13">
      <c r="M1868" s="9"/>
      <c r="P1868" s="17"/>
    </row>
    <row r="1869" spans="13:16" ht="13">
      <c r="M1869" s="9"/>
      <c r="P1869" s="17"/>
    </row>
    <row r="1870" spans="13:16" ht="13">
      <c r="M1870" s="9"/>
      <c r="P1870" s="17"/>
    </row>
    <row r="1871" spans="13:16" ht="13">
      <c r="M1871" s="9"/>
      <c r="P1871" s="17"/>
    </row>
    <row r="1872" spans="13:16" ht="13">
      <c r="M1872" s="9"/>
      <c r="P1872" s="17"/>
    </row>
    <row r="1873" spans="13:16" ht="13">
      <c r="M1873" s="9"/>
      <c r="P1873" s="17"/>
    </row>
    <row r="1874" spans="13:16" ht="13">
      <c r="M1874" s="9"/>
      <c r="P1874" s="17"/>
    </row>
    <row r="1875" spans="13:16" ht="13">
      <c r="M1875" s="9"/>
      <c r="P1875" s="17"/>
    </row>
    <row r="1876" spans="13:16" ht="13">
      <c r="M1876" s="9"/>
      <c r="P1876" s="17"/>
    </row>
    <row r="1877" spans="13:16" ht="13">
      <c r="M1877" s="9"/>
      <c r="P1877" s="17"/>
    </row>
    <row r="1878" spans="13:16" ht="13">
      <c r="M1878" s="9"/>
      <c r="P1878" s="17"/>
    </row>
    <row r="1879" spans="13:16" ht="13">
      <c r="M1879" s="9"/>
      <c r="P1879" s="17"/>
    </row>
    <row r="1880" spans="13:16" ht="13">
      <c r="M1880" s="9"/>
      <c r="P1880" s="17"/>
    </row>
    <row r="1881" spans="13:16" ht="13">
      <c r="M1881" s="9"/>
      <c r="P1881" s="17"/>
    </row>
    <row r="1882" spans="13:16" ht="13">
      <c r="M1882" s="9"/>
      <c r="P1882" s="17"/>
    </row>
    <row r="1883" spans="13:16" ht="13">
      <c r="M1883" s="9"/>
      <c r="P1883" s="17"/>
    </row>
    <row r="1884" spans="13:16" ht="13">
      <c r="M1884" s="9"/>
      <c r="P1884" s="17"/>
    </row>
    <row r="1885" spans="13:16" ht="13">
      <c r="M1885" s="9"/>
      <c r="P1885" s="17"/>
    </row>
    <row r="1886" spans="13:16" ht="13">
      <c r="M1886" s="9"/>
      <c r="P1886" s="17"/>
    </row>
    <row r="1887" spans="13:16" ht="13">
      <c r="M1887" s="9"/>
      <c r="P1887" s="17"/>
    </row>
    <row r="1888" spans="13:16" ht="13">
      <c r="M1888" s="9"/>
      <c r="P1888" s="17"/>
    </row>
    <row r="1889" spans="13:16" ht="13">
      <c r="M1889" s="9"/>
      <c r="P1889" s="17"/>
    </row>
    <row r="1890" spans="13:16" ht="13">
      <c r="M1890" s="9"/>
      <c r="P1890" s="17"/>
    </row>
    <row r="1891" spans="13:16" ht="13">
      <c r="M1891" s="9"/>
      <c r="P1891" s="17"/>
    </row>
    <row r="1892" spans="13:16" ht="13">
      <c r="M1892" s="9"/>
      <c r="P1892" s="17"/>
    </row>
    <row r="1893" spans="13:16" ht="13">
      <c r="M1893" s="9"/>
      <c r="P1893" s="17"/>
    </row>
    <row r="1894" spans="13:16" ht="13">
      <c r="M1894" s="9"/>
      <c r="P1894" s="17"/>
    </row>
    <row r="1895" spans="13:16" ht="13">
      <c r="M1895" s="9"/>
      <c r="P1895" s="17"/>
    </row>
    <row r="1896" spans="13:16" ht="13">
      <c r="M1896" s="9"/>
      <c r="P1896" s="17"/>
    </row>
    <row r="1897" spans="13:16" ht="13">
      <c r="M1897" s="9"/>
      <c r="P1897" s="17"/>
    </row>
    <row r="1898" spans="13:16" ht="13">
      <c r="M1898" s="9"/>
      <c r="P1898" s="17"/>
    </row>
    <row r="1899" spans="13:16" ht="13">
      <c r="M1899" s="9"/>
      <c r="P1899" s="17"/>
    </row>
    <row r="1900" spans="13:16" ht="13">
      <c r="M1900" s="9"/>
      <c r="P1900" s="17"/>
    </row>
    <row r="1901" spans="13:16" ht="13">
      <c r="M1901" s="9"/>
      <c r="P1901" s="17"/>
    </row>
    <row r="1902" spans="13:16" ht="13">
      <c r="M1902" s="9"/>
      <c r="P1902" s="17"/>
    </row>
    <row r="1903" spans="13:16" ht="13">
      <c r="M1903" s="9"/>
      <c r="P1903" s="17"/>
    </row>
    <row r="1904" spans="13:16" ht="13">
      <c r="M1904" s="9"/>
      <c r="P1904" s="17"/>
    </row>
    <row r="1905" spans="13:16" ht="13">
      <c r="M1905" s="9"/>
      <c r="P1905" s="17"/>
    </row>
    <row r="1906" spans="13:16" ht="13">
      <c r="M1906" s="9"/>
      <c r="P1906" s="17"/>
    </row>
    <row r="1907" spans="13:16" ht="13">
      <c r="M1907" s="9"/>
      <c r="P1907" s="17"/>
    </row>
    <row r="1908" spans="13:16" ht="13">
      <c r="M1908" s="9"/>
      <c r="P1908" s="17"/>
    </row>
    <row r="1909" spans="13:16" ht="13">
      <c r="M1909" s="9"/>
      <c r="P1909" s="17"/>
    </row>
    <row r="1910" spans="13:16" ht="13">
      <c r="M1910" s="9"/>
      <c r="P1910" s="17"/>
    </row>
    <row r="1911" spans="13:16" ht="13">
      <c r="M1911" s="9"/>
      <c r="P1911" s="17"/>
    </row>
    <row r="1912" spans="13:16" ht="13">
      <c r="M1912" s="9"/>
      <c r="P1912" s="17"/>
    </row>
    <row r="1913" spans="13:16" ht="13">
      <c r="M1913" s="9"/>
      <c r="P1913" s="17"/>
    </row>
    <row r="1914" spans="13:16" ht="13">
      <c r="M1914" s="9"/>
      <c r="P1914" s="17"/>
    </row>
    <row r="1915" spans="13:16" ht="13">
      <c r="M1915" s="9"/>
      <c r="P1915" s="17"/>
    </row>
    <row r="1916" spans="13:16" ht="13">
      <c r="M1916" s="9"/>
      <c r="P1916" s="17"/>
    </row>
    <row r="1917" spans="13:16" ht="13">
      <c r="M1917" s="9"/>
      <c r="P1917" s="17"/>
    </row>
    <row r="1918" spans="13:16" ht="13">
      <c r="M1918" s="9"/>
      <c r="P1918" s="17"/>
    </row>
    <row r="1919" spans="13:16" ht="13">
      <c r="M1919" s="9"/>
      <c r="P1919" s="17"/>
    </row>
    <row r="1920" spans="13:16" ht="13">
      <c r="M1920" s="9"/>
      <c r="P1920" s="17"/>
    </row>
    <row r="1921" spans="13:16" ht="13">
      <c r="M1921" s="9"/>
      <c r="P1921" s="17"/>
    </row>
    <row r="1922" spans="13:16" ht="13">
      <c r="M1922" s="9"/>
      <c r="P1922" s="17"/>
    </row>
    <row r="1923" spans="13:16" ht="13">
      <c r="M1923" s="9"/>
      <c r="P1923" s="17"/>
    </row>
    <row r="1924" spans="13:16" ht="13">
      <c r="M1924" s="9"/>
      <c r="P1924" s="17"/>
    </row>
    <row r="1925" spans="13:16" ht="13">
      <c r="M1925" s="9"/>
      <c r="P1925" s="17"/>
    </row>
    <row r="1926" spans="13:16" ht="13">
      <c r="M1926" s="9"/>
      <c r="P1926" s="17"/>
    </row>
    <row r="1927" spans="13:16" ht="13">
      <c r="M1927" s="9"/>
      <c r="P1927" s="17"/>
    </row>
    <row r="1928" spans="13:16" ht="13">
      <c r="M1928" s="9"/>
      <c r="P1928" s="17"/>
    </row>
    <row r="1929" spans="13:16" ht="13">
      <c r="M1929" s="9"/>
      <c r="P1929" s="17"/>
    </row>
    <row r="1930" spans="13:16" ht="13">
      <c r="M1930" s="9"/>
      <c r="P1930" s="17"/>
    </row>
    <row r="1931" spans="13:16" ht="13">
      <c r="M1931" s="9"/>
      <c r="P1931" s="17"/>
    </row>
    <row r="1932" spans="13:16" ht="13">
      <c r="M1932" s="9"/>
      <c r="P1932" s="17"/>
    </row>
    <row r="1933" spans="13:16" ht="13">
      <c r="M1933" s="9"/>
      <c r="P1933" s="17"/>
    </row>
    <row r="1934" spans="13:16" ht="13">
      <c r="M1934" s="9"/>
      <c r="P1934" s="17"/>
    </row>
    <row r="1935" spans="13:16" ht="13">
      <c r="M1935" s="9"/>
      <c r="P1935" s="17"/>
    </row>
    <row r="1936" spans="13:16" ht="13">
      <c r="M1936" s="9"/>
      <c r="P1936" s="17"/>
    </row>
    <row r="1937" spans="13:16" ht="13">
      <c r="M1937" s="9"/>
      <c r="P1937" s="17"/>
    </row>
    <row r="1938" spans="13:16" ht="13">
      <c r="M1938" s="9"/>
      <c r="P1938" s="17"/>
    </row>
    <row r="1939" spans="13:16" ht="13">
      <c r="M1939" s="9"/>
      <c r="P1939" s="17"/>
    </row>
    <row r="1940" spans="13:16" ht="13">
      <c r="M1940" s="9"/>
      <c r="P1940" s="17"/>
    </row>
    <row r="1941" spans="13:16" ht="13">
      <c r="M1941" s="9"/>
      <c r="P1941" s="17"/>
    </row>
    <row r="1942" spans="13:16" ht="13">
      <c r="M1942" s="9"/>
      <c r="P1942" s="17"/>
    </row>
    <row r="1943" spans="13:16" ht="13">
      <c r="M1943" s="9"/>
      <c r="P1943" s="17"/>
    </row>
    <row r="1944" spans="13:16" ht="13">
      <c r="M1944" s="9"/>
      <c r="P1944" s="17"/>
    </row>
    <row r="1945" spans="13:16" ht="13">
      <c r="M1945" s="9"/>
      <c r="P1945" s="17"/>
    </row>
    <row r="1946" spans="13:16" ht="13">
      <c r="M1946" s="9"/>
      <c r="P1946" s="17"/>
    </row>
    <row r="1947" spans="13:16" ht="13">
      <c r="M1947" s="9"/>
      <c r="P1947" s="17"/>
    </row>
    <row r="1948" spans="13:16" ht="13">
      <c r="M1948" s="9"/>
      <c r="P1948" s="17"/>
    </row>
    <row r="1949" spans="13:16" ht="13">
      <c r="M1949" s="9"/>
      <c r="P1949" s="17"/>
    </row>
    <row r="1950" spans="13:16" ht="13">
      <c r="M1950" s="9"/>
      <c r="P1950" s="17"/>
    </row>
    <row r="1951" spans="13:16" ht="13">
      <c r="M1951" s="9"/>
      <c r="P1951" s="17"/>
    </row>
    <row r="1952" spans="13:16" ht="13">
      <c r="M1952" s="9"/>
      <c r="P1952" s="17"/>
    </row>
    <row r="1953" spans="13:16" ht="13">
      <c r="M1953" s="9"/>
      <c r="P1953" s="17"/>
    </row>
    <row r="1954" spans="13:16" ht="13">
      <c r="M1954" s="9"/>
      <c r="P1954" s="17"/>
    </row>
    <row r="1955" spans="13:16" ht="13">
      <c r="M1955" s="9"/>
      <c r="P1955" s="17"/>
    </row>
    <row r="1956" spans="13:16" ht="13">
      <c r="M1956" s="9"/>
      <c r="P1956" s="17"/>
    </row>
    <row r="1957" spans="13:16" ht="13">
      <c r="M1957" s="9"/>
      <c r="P1957" s="17"/>
    </row>
    <row r="1958" spans="13:16" ht="13">
      <c r="M1958" s="9"/>
      <c r="P1958" s="17"/>
    </row>
    <row r="1959" spans="13:16" ht="13">
      <c r="M1959" s="9"/>
      <c r="P1959" s="17"/>
    </row>
    <row r="1960" spans="13:16" ht="13">
      <c r="M1960" s="9"/>
      <c r="P1960" s="17"/>
    </row>
    <row r="1961" spans="13:16" ht="13">
      <c r="M1961" s="9"/>
      <c r="P1961" s="17"/>
    </row>
    <row r="1962" spans="13:16" ht="13">
      <c r="M1962" s="9"/>
      <c r="P1962" s="17"/>
    </row>
    <row r="1963" spans="13:16" ht="13">
      <c r="M1963" s="9"/>
      <c r="P1963" s="17"/>
    </row>
    <row r="1964" spans="13:16" ht="13">
      <c r="M1964" s="9"/>
      <c r="P1964" s="17"/>
    </row>
    <row r="1965" spans="13:16" ht="13">
      <c r="M1965" s="9"/>
      <c r="P1965" s="17"/>
    </row>
    <row r="1966" spans="13:16" ht="13">
      <c r="M1966" s="9"/>
      <c r="P1966" s="17"/>
    </row>
    <row r="1967" spans="13:16" ht="13">
      <c r="M1967" s="9"/>
      <c r="P1967" s="17"/>
    </row>
    <row r="1968" spans="13:16" ht="13">
      <c r="M1968" s="9"/>
      <c r="P1968" s="17"/>
    </row>
    <row r="1969" spans="13:16" ht="13">
      <c r="M1969" s="9"/>
      <c r="P1969" s="17"/>
    </row>
    <row r="1970" spans="13:16" ht="13">
      <c r="M1970" s="9"/>
      <c r="P1970" s="17"/>
    </row>
    <row r="1971" spans="13:16" ht="13">
      <c r="M1971" s="9"/>
      <c r="P1971" s="17"/>
    </row>
    <row r="1972" spans="13:16" ht="13">
      <c r="M1972" s="9"/>
      <c r="P1972" s="17"/>
    </row>
    <row r="1973" spans="13:16" ht="13">
      <c r="M1973" s="9"/>
      <c r="P1973" s="17"/>
    </row>
    <row r="1974" spans="13:16" ht="13">
      <c r="M1974" s="9"/>
      <c r="P1974" s="17"/>
    </row>
    <row r="1975" spans="13:16" ht="13">
      <c r="M1975" s="9"/>
      <c r="P1975" s="17"/>
    </row>
    <row r="1976" spans="13:16" ht="13">
      <c r="M1976" s="9"/>
      <c r="P1976" s="17"/>
    </row>
    <row r="1977" spans="13:16" ht="13">
      <c r="M1977" s="9"/>
      <c r="P1977" s="17"/>
    </row>
    <row r="1978" spans="13:16" ht="13">
      <c r="M1978" s="9"/>
      <c r="P1978" s="17"/>
    </row>
    <row r="1979" spans="13:16" ht="13">
      <c r="M1979" s="9"/>
      <c r="P1979" s="17"/>
    </row>
    <row r="1980" spans="13:16" ht="13">
      <c r="M1980" s="9"/>
      <c r="P1980" s="17"/>
    </row>
    <row r="1981" spans="13:16" ht="13">
      <c r="M1981" s="9"/>
      <c r="P1981" s="17"/>
    </row>
    <row r="1982" spans="13:16" ht="13">
      <c r="M1982" s="9"/>
      <c r="P1982" s="17"/>
    </row>
    <row r="1983" spans="13:16" ht="13">
      <c r="M1983" s="9"/>
      <c r="P1983" s="17"/>
    </row>
    <row r="1984" spans="13:16" ht="13">
      <c r="M1984" s="9"/>
      <c r="P1984" s="17"/>
    </row>
    <row r="1985" spans="13:16" ht="13">
      <c r="M1985" s="9"/>
      <c r="P1985" s="17"/>
    </row>
    <row r="1986" spans="13:16" ht="13">
      <c r="M1986" s="9"/>
      <c r="P1986" s="17"/>
    </row>
    <row r="1987" spans="13:16" ht="13">
      <c r="M1987" s="9"/>
      <c r="P1987" s="17"/>
    </row>
    <row r="1988" spans="13:16" ht="13">
      <c r="M1988" s="9"/>
      <c r="P1988" s="17"/>
    </row>
    <row r="1989" spans="13:16" ht="13">
      <c r="M1989" s="9"/>
      <c r="P1989" s="17"/>
    </row>
    <row r="1990" spans="13:16" ht="13">
      <c r="M1990" s="9"/>
      <c r="P1990" s="17"/>
    </row>
    <row r="1991" spans="13:16" ht="13">
      <c r="M1991" s="9"/>
      <c r="P1991" s="17"/>
    </row>
    <row r="1992" spans="13:16" ht="13">
      <c r="M1992" s="9"/>
      <c r="P1992" s="17"/>
    </row>
    <row r="1993" spans="13:16" ht="13">
      <c r="M1993" s="9"/>
      <c r="P1993" s="17"/>
    </row>
    <row r="1994" spans="13:16" ht="13">
      <c r="M1994" s="9"/>
      <c r="P1994" s="17"/>
    </row>
    <row r="1995" spans="13:16" ht="13">
      <c r="M1995" s="9"/>
      <c r="P1995" s="17"/>
    </row>
    <row r="1996" spans="13:16" ht="13">
      <c r="M1996" s="9"/>
      <c r="P1996" s="17"/>
    </row>
    <row r="1997" spans="13:16" ht="13">
      <c r="M1997" s="9"/>
      <c r="P1997" s="17"/>
    </row>
    <row r="1998" spans="13:16" ht="13">
      <c r="M1998" s="9"/>
      <c r="P1998" s="17"/>
    </row>
    <row r="1999" spans="13:16" ht="13">
      <c r="M1999" s="9"/>
      <c r="P1999" s="17"/>
    </row>
    <row r="2000" spans="13:16" ht="13">
      <c r="M2000" s="9"/>
      <c r="P2000" s="17"/>
    </row>
    <row r="2001" spans="13:16" ht="13">
      <c r="M2001" s="9"/>
      <c r="P2001" s="17"/>
    </row>
    <row r="2002" spans="13:16" ht="13">
      <c r="M2002" s="9"/>
      <c r="P2002" s="17"/>
    </row>
    <row r="2003" spans="13:16" ht="13">
      <c r="M2003" s="9"/>
      <c r="P2003" s="17"/>
    </row>
    <row r="2004" spans="13:16" ht="13">
      <c r="M2004" s="9"/>
      <c r="P2004" s="17"/>
    </row>
    <row r="2005" spans="13:16" ht="13">
      <c r="M2005" s="9"/>
      <c r="P2005" s="17"/>
    </row>
    <row r="2006" spans="13:16" ht="13">
      <c r="M2006" s="9"/>
      <c r="P2006" s="17"/>
    </row>
    <row r="2007" spans="13:16" ht="13">
      <c r="M2007" s="9"/>
      <c r="P2007" s="17"/>
    </row>
    <row r="2008" spans="13:16" ht="13">
      <c r="M2008" s="9"/>
      <c r="P2008" s="17"/>
    </row>
    <row r="2009" spans="13:16" ht="13">
      <c r="M2009" s="9"/>
      <c r="P2009" s="17"/>
    </row>
    <row r="2010" spans="13:16" ht="13">
      <c r="M2010" s="9"/>
      <c r="P2010" s="17"/>
    </row>
    <row r="2011" spans="13:16" ht="13">
      <c r="M2011" s="9"/>
      <c r="P2011" s="17"/>
    </row>
    <row r="2012" spans="13:16" ht="13">
      <c r="M2012" s="9"/>
      <c r="P2012" s="17"/>
    </row>
    <row r="2013" spans="13:16" ht="13">
      <c r="M2013" s="9"/>
      <c r="P2013" s="17"/>
    </row>
    <row r="2014" spans="13:16" ht="13">
      <c r="M2014" s="9"/>
      <c r="P2014" s="17"/>
    </row>
    <row r="2015" spans="13:16" ht="13">
      <c r="M2015" s="9"/>
      <c r="P2015" s="17"/>
    </row>
    <row r="2016" spans="13:16" ht="13">
      <c r="M2016" s="9"/>
      <c r="P2016" s="17"/>
    </row>
    <row r="2017" spans="13:16" ht="13">
      <c r="M2017" s="9"/>
      <c r="P2017" s="17"/>
    </row>
    <row r="2018" spans="13:16" ht="13">
      <c r="M2018" s="9"/>
      <c r="P2018" s="17"/>
    </row>
    <row r="2019" spans="13:16" ht="13">
      <c r="M2019" s="9"/>
      <c r="P2019" s="17"/>
    </row>
    <row r="2020" spans="13:16" ht="13">
      <c r="M2020" s="9"/>
      <c r="P2020" s="17"/>
    </row>
    <row r="2021" spans="13:16" ht="13">
      <c r="M2021" s="9"/>
      <c r="P2021" s="17"/>
    </row>
    <row r="2022" spans="13:16" ht="13">
      <c r="M2022" s="9"/>
      <c r="P2022" s="17"/>
    </row>
    <row r="2023" spans="13:16" ht="13">
      <c r="M2023" s="9"/>
      <c r="P2023" s="17"/>
    </row>
    <row r="2024" spans="13:16" ht="13">
      <c r="M2024" s="9"/>
      <c r="P2024" s="17"/>
    </row>
    <row r="2025" spans="13:16" ht="13">
      <c r="M2025" s="9"/>
      <c r="P2025" s="17"/>
    </row>
    <row r="2026" spans="13:16" ht="13">
      <c r="M2026" s="9"/>
      <c r="P2026" s="17"/>
    </row>
    <row r="2027" spans="13:16" ht="13">
      <c r="M2027" s="9"/>
      <c r="P2027" s="17"/>
    </row>
    <row r="2028" spans="13:16" ht="13">
      <c r="M2028" s="9"/>
      <c r="P2028" s="17"/>
    </row>
    <row r="2029" spans="13:16" ht="13">
      <c r="M2029" s="9"/>
      <c r="P2029" s="17"/>
    </row>
    <row r="2030" spans="13:16" ht="13">
      <c r="M2030" s="9"/>
      <c r="P2030" s="17"/>
    </row>
    <row r="2031" spans="13:16" ht="13">
      <c r="M2031" s="9"/>
      <c r="P2031" s="17"/>
    </row>
    <row r="2032" spans="13:16" ht="13">
      <c r="M2032" s="9"/>
      <c r="P2032" s="17"/>
    </row>
    <row r="2033" spans="13:16" ht="13">
      <c r="M2033" s="9"/>
      <c r="P2033" s="17"/>
    </row>
    <row r="2034" spans="13:16" ht="13">
      <c r="M2034" s="9"/>
      <c r="P2034" s="17"/>
    </row>
    <row r="2035" spans="13:16" ht="13">
      <c r="M2035" s="9"/>
      <c r="P2035" s="17"/>
    </row>
    <row r="2036" spans="13:16" ht="13">
      <c r="M2036" s="9"/>
      <c r="P2036" s="17"/>
    </row>
    <row r="2037" spans="13:16" ht="13">
      <c r="M2037" s="9"/>
      <c r="P2037" s="17"/>
    </row>
    <row r="2038" spans="13:16" ht="13">
      <c r="M2038" s="9"/>
      <c r="P2038" s="17"/>
    </row>
    <row r="2039" spans="13:16" ht="13">
      <c r="M2039" s="9"/>
      <c r="P2039" s="17"/>
    </row>
    <row r="2040" spans="13:16" ht="13">
      <c r="M2040" s="9"/>
      <c r="P2040" s="17"/>
    </row>
    <row r="2041" spans="13:16" ht="13">
      <c r="M2041" s="9"/>
      <c r="P2041" s="17"/>
    </row>
    <row r="2042" spans="13:16" ht="13">
      <c r="M2042" s="9"/>
      <c r="P2042" s="17"/>
    </row>
    <row r="2043" spans="13:16" ht="13">
      <c r="M2043" s="9"/>
      <c r="P2043" s="17"/>
    </row>
    <row r="2044" spans="13:16" ht="13">
      <c r="M2044" s="9"/>
      <c r="P2044" s="17"/>
    </row>
    <row r="2045" spans="13:16" ht="13">
      <c r="M2045" s="9"/>
      <c r="P2045" s="17"/>
    </row>
    <row r="2046" spans="13:16" ht="13">
      <c r="M2046" s="9"/>
      <c r="P2046" s="17"/>
    </row>
    <row r="2047" spans="13:16" ht="13">
      <c r="M2047" s="9"/>
      <c r="P2047" s="17"/>
    </row>
    <row r="2048" spans="13:16" ht="13">
      <c r="M2048" s="9"/>
      <c r="P2048" s="17"/>
    </row>
    <row r="2049" spans="13:16" ht="13">
      <c r="M2049" s="9"/>
      <c r="P2049" s="17"/>
    </row>
    <row r="2050" spans="13:16" ht="13">
      <c r="M2050" s="9"/>
      <c r="P2050" s="17"/>
    </row>
    <row r="2051" spans="13:16" ht="13">
      <c r="M2051" s="9"/>
      <c r="P2051" s="17"/>
    </row>
    <row r="2052" spans="13:16" ht="13">
      <c r="M2052" s="9"/>
      <c r="P2052" s="17"/>
    </row>
    <row r="2053" spans="13:16" ht="13">
      <c r="M2053" s="9"/>
      <c r="P2053" s="17"/>
    </row>
    <row r="2054" spans="13:16" ht="13">
      <c r="M2054" s="9"/>
      <c r="P2054" s="17"/>
    </row>
    <row r="2055" spans="13:16" ht="13">
      <c r="M2055" s="9"/>
      <c r="P2055" s="17"/>
    </row>
    <row r="2056" spans="13:16" ht="13">
      <c r="M2056" s="9"/>
      <c r="P2056" s="17"/>
    </row>
    <row r="2057" spans="13:16" ht="13">
      <c r="M2057" s="9"/>
      <c r="P2057" s="17"/>
    </row>
    <row r="2058" spans="13:16" ht="13">
      <c r="M2058" s="9"/>
      <c r="P2058" s="17"/>
    </row>
    <row r="2059" spans="13:16" ht="13">
      <c r="M2059" s="9"/>
      <c r="P2059" s="17"/>
    </row>
    <row r="2060" spans="13:16" ht="13">
      <c r="M2060" s="9"/>
      <c r="P2060" s="17"/>
    </row>
    <row r="2061" spans="13:16" ht="13">
      <c r="M2061" s="9"/>
      <c r="P2061" s="17"/>
    </row>
    <row r="2062" spans="13:16" ht="13">
      <c r="M2062" s="9"/>
      <c r="P2062" s="17"/>
    </row>
    <row r="2063" spans="13:16" ht="13">
      <c r="M2063" s="9"/>
      <c r="P2063" s="17"/>
    </row>
    <row r="2064" spans="13:16" ht="13">
      <c r="M2064" s="9"/>
      <c r="P2064" s="17"/>
    </row>
    <row r="2065" spans="13:16" ht="13">
      <c r="M2065" s="9"/>
      <c r="P2065" s="17"/>
    </row>
    <row r="2066" spans="13:16" ht="13">
      <c r="M2066" s="9"/>
      <c r="P2066" s="17"/>
    </row>
    <row r="2067" spans="13:16" ht="13">
      <c r="M2067" s="9"/>
      <c r="P2067" s="17"/>
    </row>
    <row r="2068" spans="13:16" ht="13">
      <c r="M2068" s="9"/>
      <c r="P2068" s="17"/>
    </row>
    <row r="2069" spans="13:16" ht="13">
      <c r="M2069" s="9"/>
      <c r="P2069" s="17"/>
    </row>
    <row r="2070" spans="13:16" ht="13">
      <c r="M2070" s="9"/>
      <c r="P2070" s="17"/>
    </row>
    <row r="2071" spans="13:16" ht="13">
      <c r="M2071" s="9"/>
      <c r="P2071" s="17"/>
    </row>
    <row r="2072" spans="13:16" ht="13">
      <c r="M2072" s="9"/>
      <c r="P2072" s="17"/>
    </row>
    <row r="2073" spans="13:16" ht="13">
      <c r="M2073" s="9"/>
      <c r="P2073" s="17"/>
    </row>
    <row r="2074" spans="13:16" ht="13">
      <c r="M2074" s="9"/>
      <c r="P2074" s="17"/>
    </row>
    <row r="2075" spans="13:16" ht="13">
      <c r="M2075" s="9"/>
      <c r="P2075" s="17"/>
    </row>
    <row r="2076" spans="13:16" ht="13">
      <c r="M2076" s="9"/>
      <c r="P2076" s="17"/>
    </row>
    <row r="2077" spans="13:16" ht="13">
      <c r="M2077" s="9"/>
      <c r="P2077" s="17"/>
    </row>
    <row r="2078" spans="13:16" ht="13">
      <c r="M2078" s="9"/>
      <c r="P2078" s="17"/>
    </row>
    <row r="2079" spans="13:16" ht="13">
      <c r="M2079" s="9"/>
      <c r="P2079" s="17"/>
    </row>
    <row r="2080" spans="13:16" ht="13">
      <c r="M2080" s="9"/>
      <c r="P2080" s="17"/>
    </row>
    <row r="2081" spans="13:16" ht="13">
      <c r="M2081" s="9"/>
      <c r="P2081" s="17"/>
    </row>
    <row r="2082" spans="13:16" ht="13">
      <c r="M2082" s="9"/>
      <c r="P2082" s="17"/>
    </row>
    <row r="2083" spans="13:16" ht="13">
      <c r="M2083" s="9"/>
      <c r="P2083" s="17"/>
    </row>
    <row r="2084" spans="13:16" ht="13">
      <c r="M2084" s="9"/>
      <c r="P2084" s="17"/>
    </row>
    <row r="2085" spans="13:16" ht="13">
      <c r="M2085" s="9"/>
      <c r="P2085" s="17"/>
    </row>
    <row r="2086" spans="13:16" ht="13">
      <c r="M2086" s="9"/>
      <c r="P2086" s="17"/>
    </row>
    <row r="2087" spans="13:16" ht="13">
      <c r="M2087" s="9"/>
      <c r="P2087" s="17"/>
    </row>
    <row r="2088" spans="13:16" ht="13">
      <c r="M2088" s="9"/>
      <c r="P2088" s="17"/>
    </row>
    <row r="2089" spans="13:16" ht="13">
      <c r="M2089" s="9"/>
      <c r="P2089" s="17"/>
    </row>
    <row r="2090" spans="13:16" ht="13">
      <c r="M2090" s="9"/>
      <c r="P2090" s="17"/>
    </row>
    <row r="2091" spans="13:16" ht="13">
      <c r="M2091" s="9"/>
      <c r="P2091" s="17"/>
    </row>
    <row r="2092" spans="13:16" ht="13">
      <c r="M2092" s="9"/>
      <c r="P2092" s="17"/>
    </row>
    <row r="2093" spans="13:16" ht="13">
      <c r="M2093" s="9"/>
      <c r="P2093" s="17"/>
    </row>
    <row r="2094" spans="13:16" ht="13">
      <c r="M2094" s="9"/>
      <c r="P2094" s="17"/>
    </row>
    <row r="2095" spans="13:16" ht="13">
      <c r="M2095" s="9"/>
      <c r="P2095" s="17"/>
    </row>
    <row r="2096" spans="13:16" ht="13">
      <c r="M2096" s="9"/>
      <c r="P2096" s="17"/>
    </row>
    <row r="2097" spans="13:16" ht="13">
      <c r="M2097" s="9"/>
      <c r="P2097" s="17"/>
    </row>
    <row r="2098" spans="13:16" ht="13">
      <c r="M2098" s="9"/>
      <c r="P2098" s="17"/>
    </row>
    <row r="2099" spans="13:16" ht="13">
      <c r="M2099" s="9"/>
      <c r="P2099" s="17"/>
    </row>
    <row r="2100" spans="13:16" ht="13">
      <c r="M2100" s="9"/>
      <c r="P2100" s="17"/>
    </row>
    <row r="2101" spans="13:16" ht="13">
      <c r="M2101" s="9"/>
      <c r="P2101" s="17"/>
    </row>
    <row r="2102" spans="13:16" ht="13">
      <c r="M2102" s="9"/>
      <c r="P2102" s="17"/>
    </row>
    <row r="2103" spans="13:16" ht="13">
      <c r="M2103" s="9"/>
      <c r="P2103" s="17"/>
    </row>
    <row r="2104" spans="13:16" ht="13">
      <c r="M2104" s="9"/>
      <c r="P2104" s="17"/>
    </row>
    <row r="2105" spans="13:16" ht="13">
      <c r="M2105" s="9"/>
      <c r="P2105" s="17"/>
    </row>
    <row r="2106" spans="13:16" ht="13">
      <c r="M2106" s="9"/>
      <c r="P2106" s="17"/>
    </row>
    <row r="2107" spans="13:16" ht="13">
      <c r="M2107" s="9"/>
      <c r="P2107" s="17"/>
    </row>
    <row r="2108" spans="13:16" ht="13">
      <c r="M2108" s="9"/>
      <c r="P2108" s="17"/>
    </row>
    <row r="2109" spans="13:16" ht="13">
      <c r="M2109" s="9"/>
      <c r="P2109" s="17"/>
    </row>
    <row r="2110" spans="13:16" ht="13">
      <c r="M2110" s="9"/>
      <c r="P2110" s="17"/>
    </row>
    <row r="2111" spans="13:16" ht="13">
      <c r="M2111" s="9"/>
      <c r="P2111" s="17"/>
    </row>
    <row r="2112" spans="13:16" ht="13">
      <c r="M2112" s="9"/>
      <c r="P2112" s="17"/>
    </row>
    <row r="2113" spans="13:16" ht="13">
      <c r="M2113" s="9"/>
      <c r="P2113" s="17"/>
    </row>
    <row r="2114" spans="13:16" ht="13">
      <c r="M2114" s="9"/>
      <c r="P2114" s="17"/>
    </row>
    <row r="2115" spans="13:16" ht="13">
      <c r="M2115" s="9"/>
      <c r="P2115" s="17"/>
    </row>
    <row r="2116" spans="13:16" ht="13">
      <c r="M2116" s="9"/>
      <c r="P2116" s="17"/>
    </row>
    <row r="2117" spans="13:16" ht="13">
      <c r="M2117" s="9"/>
      <c r="P2117" s="17"/>
    </row>
    <row r="2118" spans="13:16" ht="13">
      <c r="M2118" s="9"/>
      <c r="P2118" s="17"/>
    </row>
    <row r="2119" spans="13:16" ht="13">
      <c r="M2119" s="9"/>
      <c r="P2119" s="17"/>
    </row>
    <row r="2120" spans="13:16" ht="13">
      <c r="M2120" s="9"/>
      <c r="P2120" s="17"/>
    </row>
    <row r="2121" spans="13:16" ht="13">
      <c r="M2121" s="9"/>
      <c r="P2121" s="17"/>
    </row>
    <row r="2122" spans="13:16" ht="13">
      <c r="M2122" s="9"/>
      <c r="P2122" s="17"/>
    </row>
    <row r="2123" spans="13:16" ht="13">
      <c r="M2123" s="9"/>
      <c r="P2123" s="17"/>
    </row>
    <row r="2124" spans="13:16" ht="13">
      <c r="M2124" s="9"/>
      <c r="P2124" s="17"/>
    </row>
    <row r="2125" spans="13:16" ht="13">
      <c r="M2125" s="9"/>
      <c r="P2125" s="17"/>
    </row>
    <row r="2126" spans="13:16" ht="13">
      <c r="M2126" s="9"/>
      <c r="P2126" s="17"/>
    </row>
    <row r="2127" spans="13:16" ht="13">
      <c r="M2127" s="9"/>
      <c r="P2127" s="17"/>
    </row>
    <row r="2128" spans="13:16" ht="13">
      <c r="M2128" s="9"/>
      <c r="P2128" s="17"/>
    </row>
    <row r="2129" spans="13:16" ht="13">
      <c r="M2129" s="9"/>
      <c r="P2129" s="17"/>
    </row>
    <row r="2130" spans="13:16" ht="13">
      <c r="M2130" s="9"/>
      <c r="P2130" s="17"/>
    </row>
    <row r="2131" spans="13:16" ht="13">
      <c r="M2131" s="9"/>
      <c r="P2131" s="17"/>
    </row>
    <row r="2132" spans="13:16" ht="13">
      <c r="M2132" s="9"/>
      <c r="P2132" s="17"/>
    </row>
    <row r="2133" spans="13:16" ht="13">
      <c r="M2133" s="9"/>
      <c r="P2133" s="17"/>
    </row>
    <row r="2134" spans="13:16" ht="13">
      <c r="M2134" s="9"/>
      <c r="P2134" s="17"/>
    </row>
    <row r="2135" spans="13:16" ht="13">
      <c r="M2135" s="9"/>
      <c r="P2135" s="17"/>
    </row>
    <row r="2136" spans="13:16" ht="13">
      <c r="M2136" s="9"/>
      <c r="P2136" s="17"/>
    </row>
    <row r="2137" spans="13:16" ht="13">
      <c r="M2137" s="9"/>
      <c r="P2137" s="17"/>
    </row>
    <row r="2138" spans="13:16" ht="13">
      <c r="M2138" s="9"/>
      <c r="P2138" s="17"/>
    </row>
    <row r="2139" spans="13:16" ht="13">
      <c r="M2139" s="9"/>
      <c r="P2139" s="17"/>
    </row>
    <row r="2140" spans="13:16" ht="13">
      <c r="M2140" s="9"/>
      <c r="P2140" s="17"/>
    </row>
    <row r="2141" spans="13:16" ht="13">
      <c r="M2141" s="9"/>
      <c r="P2141" s="17"/>
    </row>
    <row r="2142" spans="13:16" ht="13">
      <c r="M2142" s="9"/>
      <c r="P2142" s="17"/>
    </row>
    <row r="2143" spans="13:16" ht="13">
      <c r="M2143" s="9"/>
      <c r="P2143" s="17"/>
    </row>
    <row r="2144" spans="13:16" ht="13">
      <c r="M2144" s="9"/>
      <c r="P2144" s="17"/>
    </row>
    <row r="2145" spans="13:16" ht="13">
      <c r="M2145" s="9"/>
      <c r="P2145" s="17"/>
    </row>
    <row r="2146" spans="13:16" ht="13">
      <c r="M2146" s="9"/>
      <c r="P2146" s="17"/>
    </row>
    <row r="2147" spans="13:16" ht="13">
      <c r="M2147" s="9"/>
      <c r="P2147" s="17"/>
    </row>
    <row r="2148" spans="13:16" ht="13">
      <c r="M2148" s="9"/>
      <c r="P2148" s="17"/>
    </row>
    <row r="2149" spans="13:16" ht="13">
      <c r="M2149" s="9"/>
      <c r="P2149" s="17"/>
    </row>
    <row r="2150" spans="13:16" ht="13">
      <c r="M2150" s="9"/>
      <c r="P2150" s="17"/>
    </row>
    <row r="2151" spans="13:16" ht="13">
      <c r="M2151" s="9"/>
      <c r="P2151" s="17"/>
    </row>
    <row r="2152" spans="13:16" ht="13">
      <c r="M2152" s="9"/>
      <c r="P2152" s="17"/>
    </row>
    <row r="2153" spans="13:16" ht="13">
      <c r="M2153" s="9"/>
      <c r="P2153" s="17"/>
    </row>
    <row r="2154" spans="13:16" ht="13">
      <c r="M2154" s="9"/>
      <c r="P2154" s="17"/>
    </row>
    <row r="2155" spans="13:16" ht="13">
      <c r="M2155" s="9"/>
      <c r="P2155" s="17"/>
    </row>
    <row r="2156" spans="13:16" ht="13">
      <c r="M2156" s="9"/>
      <c r="P2156" s="17"/>
    </row>
    <row r="2157" spans="13:16" ht="13">
      <c r="M2157" s="9"/>
      <c r="P2157" s="17"/>
    </row>
    <row r="2158" spans="13:16" ht="13">
      <c r="M2158" s="9"/>
      <c r="P2158" s="17"/>
    </row>
    <row r="2159" spans="13:16" ht="13">
      <c r="M2159" s="9"/>
      <c r="P2159" s="17"/>
    </row>
    <row r="2160" spans="13:16" ht="13">
      <c r="M2160" s="9"/>
      <c r="P2160" s="17"/>
    </row>
    <row r="2161" spans="13:16" ht="13">
      <c r="M2161" s="9"/>
      <c r="P2161" s="17"/>
    </row>
    <row r="2162" spans="13:16" ht="13">
      <c r="M2162" s="9"/>
      <c r="P2162" s="17"/>
    </row>
    <row r="2163" spans="13:16" ht="13">
      <c r="M2163" s="9"/>
      <c r="P2163" s="17"/>
    </row>
    <row r="2164" spans="13:16" ht="13">
      <c r="M2164" s="9"/>
      <c r="P2164" s="17"/>
    </row>
    <row r="2165" spans="13:16" ht="13">
      <c r="M2165" s="9"/>
      <c r="P2165" s="17"/>
    </row>
    <row r="2166" spans="13:16" ht="13">
      <c r="M2166" s="9"/>
      <c r="P2166" s="17"/>
    </row>
    <row r="2167" spans="13:16" ht="13">
      <c r="M2167" s="9"/>
      <c r="P2167" s="17"/>
    </row>
    <row r="2168" spans="13:16" ht="13">
      <c r="M2168" s="9"/>
      <c r="P2168" s="17"/>
    </row>
    <row r="2169" spans="13:16" ht="13">
      <c r="M2169" s="9"/>
      <c r="P2169" s="17"/>
    </row>
    <row r="2170" spans="13:16" ht="13">
      <c r="M2170" s="9"/>
      <c r="P2170" s="17"/>
    </row>
    <row r="2171" spans="13:16" ht="13">
      <c r="M2171" s="9"/>
      <c r="P2171" s="17"/>
    </row>
    <row r="2172" spans="13:16" ht="13">
      <c r="M2172" s="9"/>
      <c r="P2172" s="17"/>
    </row>
    <row r="2173" spans="13:16" ht="13">
      <c r="M2173" s="9"/>
      <c r="P2173" s="17"/>
    </row>
    <row r="2174" spans="13:16" ht="13">
      <c r="M2174" s="9"/>
      <c r="P2174" s="17"/>
    </row>
    <row r="2175" spans="13:16" ht="13">
      <c r="M2175" s="9"/>
      <c r="P2175" s="17"/>
    </row>
    <row r="2176" spans="13:16" ht="13">
      <c r="M2176" s="9"/>
      <c r="P2176" s="17"/>
    </row>
    <row r="2177" spans="13:16" ht="13">
      <c r="M2177" s="9"/>
      <c r="P2177" s="17"/>
    </row>
    <row r="2178" spans="13:16" ht="13">
      <c r="M2178" s="9"/>
      <c r="P2178" s="17"/>
    </row>
    <row r="2179" spans="13:16" ht="13">
      <c r="M2179" s="9"/>
      <c r="P2179" s="17"/>
    </row>
    <row r="2180" spans="13:16" ht="13">
      <c r="M2180" s="9"/>
      <c r="P2180" s="17"/>
    </row>
    <row r="2181" spans="13:16" ht="13">
      <c r="M2181" s="9"/>
      <c r="P2181" s="17"/>
    </row>
    <row r="2182" spans="13:16" ht="13">
      <c r="M2182" s="9"/>
      <c r="P2182" s="17"/>
    </row>
    <row r="2183" spans="13:16" ht="13">
      <c r="M2183" s="9"/>
      <c r="P2183" s="17"/>
    </row>
    <row r="2184" spans="13:16" ht="13">
      <c r="M2184" s="9"/>
      <c r="P2184" s="17"/>
    </row>
    <row r="2185" spans="13:16" ht="13">
      <c r="M2185" s="9"/>
      <c r="P2185" s="17"/>
    </row>
    <row r="2186" spans="13:16" ht="13">
      <c r="M2186" s="9"/>
      <c r="P2186" s="17"/>
    </row>
    <row r="2187" spans="13:16" ht="13">
      <c r="M2187" s="9"/>
      <c r="P2187" s="17"/>
    </row>
    <row r="2188" spans="13:16" ht="13">
      <c r="M2188" s="9"/>
      <c r="P2188" s="17"/>
    </row>
    <row r="2189" spans="13:16" ht="13">
      <c r="M2189" s="9"/>
      <c r="P2189" s="17"/>
    </row>
    <row r="2190" spans="13:16" ht="13">
      <c r="M2190" s="9"/>
      <c r="P2190" s="17"/>
    </row>
    <row r="2191" spans="13:16" ht="13">
      <c r="M2191" s="9"/>
      <c r="P2191" s="17"/>
    </row>
    <row r="2192" spans="13:16" ht="13">
      <c r="M2192" s="9"/>
      <c r="P2192" s="17"/>
    </row>
    <row r="2193" spans="13:16" ht="13">
      <c r="M2193" s="9"/>
      <c r="P2193" s="17"/>
    </row>
    <row r="2194" spans="13:16" ht="13">
      <c r="M2194" s="9"/>
      <c r="P2194" s="17"/>
    </row>
    <row r="2195" spans="13:16" ht="13">
      <c r="M2195" s="9"/>
      <c r="P2195" s="17"/>
    </row>
    <row r="2196" spans="13:16" ht="13">
      <c r="M2196" s="9"/>
      <c r="P2196" s="17"/>
    </row>
    <row r="2197" spans="13:16" ht="13">
      <c r="M2197" s="9"/>
      <c r="P2197" s="17"/>
    </row>
    <row r="2198" spans="13:16" ht="13">
      <c r="M2198" s="9"/>
      <c r="P2198" s="17"/>
    </row>
    <row r="2199" spans="13:16" ht="13">
      <c r="M2199" s="9"/>
      <c r="P2199" s="17"/>
    </row>
    <row r="2200" spans="13:16" ht="13">
      <c r="M2200" s="9"/>
      <c r="P2200" s="17"/>
    </row>
    <row r="2201" spans="13:16" ht="13">
      <c r="M2201" s="9"/>
      <c r="P2201" s="17"/>
    </row>
    <row r="2202" spans="13:16" ht="13">
      <c r="M2202" s="9"/>
      <c r="P2202" s="17"/>
    </row>
    <row r="2203" spans="13:16" ht="13">
      <c r="M2203" s="9"/>
      <c r="P2203" s="17"/>
    </row>
    <row r="2204" spans="13:16" ht="13">
      <c r="M2204" s="9"/>
      <c r="P2204" s="17"/>
    </row>
    <row r="2205" spans="13:16" ht="13">
      <c r="M2205" s="9"/>
      <c r="P2205" s="17"/>
    </row>
    <row r="2206" spans="13:16" ht="13">
      <c r="M2206" s="9"/>
      <c r="P2206" s="17"/>
    </row>
  </sheetData>
  <autoFilter ref="A1:AH2206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27378"/>
  <sheetViews>
    <sheetView workbookViewId="0"/>
  </sheetViews>
  <sheetFormatPr baseColWidth="10" defaultColWidth="12.6640625" defaultRowHeight="15.75" customHeight="1"/>
  <sheetData>
    <row r="1" spans="1:5" ht="15.75" customHeight="1">
      <c r="A1" s="11" t="s">
        <v>4746</v>
      </c>
    </row>
    <row r="3" spans="1:5" ht="15.75" customHeight="1">
      <c r="A3" s="11" t="s">
        <v>4747</v>
      </c>
    </row>
    <row r="4" spans="1:5" ht="15.75" customHeight="1">
      <c r="A4" s="11" t="s">
        <v>4748</v>
      </c>
    </row>
    <row r="5" spans="1:5" ht="15.75" customHeight="1">
      <c r="A5" s="11" t="s">
        <v>4749</v>
      </c>
    </row>
    <row r="6" spans="1:5" ht="15.75" customHeight="1">
      <c r="A6" s="11" t="s">
        <v>4750</v>
      </c>
    </row>
    <row r="7" spans="1:5" ht="15.75" customHeight="1">
      <c r="A7" s="11" t="s">
        <v>7</v>
      </c>
    </row>
    <row r="8" spans="1:5" ht="15.75" customHeight="1">
      <c r="A8" s="11" t="s">
        <v>446</v>
      </c>
    </row>
    <row r="9" spans="1:5" ht="15.75" customHeight="1">
      <c r="A9" s="11" t="s">
        <v>4751</v>
      </c>
    </row>
    <row r="10" spans="1:5" ht="15.75" customHeight="1">
      <c r="A10" s="11">
        <v>1</v>
      </c>
    </row>
    <row r="11" spans="1:5" ht="15.75" customHeight="1">
      <c r="A11" s="11" t="s">
        <v>4752</v>
      </c>
    </row>
    <row r="12" spans="1:5" ht="15.75" customHeight="1">
      <c r="A12" s="11">
        <v>1</v>
      </c>
      <c r="B12" s="21"/>
      <c r="C12" s="21"/>
      <c r="D12" s="21"/>
      <c r="E12" s="21"/>
    </row>
    <row r="13" spans="1:5" ht="15.75" customHeight="1">
      <c r="A13" s="11" t="s">
        <v>4753</v>
      </c>
      <c r="B13" s="21"/>
      <c r="C13" s="21"/>
      <c r="D13" s="21"/>
      <c r="E13" s="21"/>
    </row>
    <row r="14" spans="1:5" ht="15.75" customHeight="1">
      <c r="A14" s="11" t="s">
        <v>4754</v>
      </c>
    </row>
    <row r="15" spans="1:5" ht="15.75" customHeight="1">
      <c r="A15" s="11" t="s">
        <v>4755</v>
      </c>
    </row>
    <row r="16" spans="1:5" ht="15.75" customHeight="1">
      <c r="A16" s="21">
        <v>800</v>
      </c>
    </row>
    <row r="17" spans="1:5" ht="15.75" customHeight="1">
      <c r="A17" s="21">
        <v>880</v>
      </c>
    </row>
    <row r="18" spans="1:5" ht="15.75" customHeight="1">
      <c r="A18" s="11" t="s">
        <v>4756</v>
      </c>
    </row>
    <row r="19" spans="1:5" ht="15.75" customHeight="1">
      <c r="A19" s="11" t="s">
        <v>4757</v>
      </c>
    </row>
    <row r="20" spans="1:5" ht="15.75" customHeight="1">
      <c r="A20" s="11" t="s">
        <v>4758</v>
      </c>
    </row>
    <row r="21" spans="1:5" ht="15.75" customHeight="1">
      <c r="A21" s="11" t="s">
        <v>4748</v>
      </c>
    </row>
    <row r="22" spans="1:5" ht="15.75" customHeight="1">
      <c r="A22" s="11" t="s">
        <v>4749</v>
      </c>
    </row>
    <row r="23" spans="1:5" ht="15.75" customHeight="1">
      <c r="A23" s="11" t="s">
        <v>4759</v>
      </c>
    </row>
    <row r="24" spans="1:5" ht="15.75" customHeight="1">
      <c r="A24" s="11" t="s">
        <v>12</v>
      </c>
    </row>
    <row r="25" spans="1:5" ht="15.75" customHeight="1">
      <c r="A25" s="11" t="s">
        <v>1806</v>
      </c>
    </row>
    <row r="26" spans="1:5" ht="15.75" customHeight="1">
      <c r="A26" s="11" t="s">
        <v>4751</v>
      </c>
    </row>
    <row r="27" spans="1:5" ht="15.75" customHeight="1">
      <c r="A27" s="11">
        <v>2</v>
      </c>
      <c r="C27" s="21"/>
    </row>
    <row r="28" spans="1:5" ht="15.75" customHeight="1">
      <c r="A28" s="11" t="s">
        <v>4752</v>
      </c>
      <c r="B28" s="21"/>
      <c r="C28" s="21"/>
      <c r="D28" s="21"/>
      <c r="E28" s="21"/>
    </row>
    <row r="29" spans="1:5" ht="15.75" customHeight="1">
      <c r="A29" s="11">
        <v>1</v>
      </c>
      <c r="D29" s="21"/>
    </row>
    <row r="30" spans="1:5" ht="15.75" customHeight="1">
      <c r="A30" s="11" t="s">
        <v>4753</v>
      </c>
    </row>
    <row r="31" spans="1:5" ht="15.75" customHeight="1">
      <c r="A31" s="11" t="s">
        <v>4760</v>
      </c>
    </row>
    <row r="32" spans="1:5" ht="15.75" customHeight="1">
      <c r="A32" s="11" t="s">
        <v>4755</v>
      </c>
    </row>
    <row r="33" spans="1:5" ht="15.75" customHeight="1">
      <c r="A33" s="21">
        <v>1050</v>
      </c>
    </row>
    <row r="34" spans="1:5" ht="15.75" customHeight="1">
      <c r="A34" s="21">
        <v>1365</v>
      </c>
    </row>
    <row r="35" spans="1:5" ht="15.75" customHeight="1">
      <c r="A35" s="11" t="s">
        <v>4756</v>
      </c>
    </row>
    <row r="36" spans="1:5" ht="15.75" customHeight="1">
      <c r="A36" s="11" t="s">
        <v>4757</v>
      </c>
    </row>
    <row r="37" spans="1:5" ht="15.75" customHeight="1">
      <c r="A37" s="11" t="s">
        <v>4758</v>
      </c>
    </row>
    <row r="38" spans="1:5" ht="15.75" customHeight="1">
      <c r="A38" s="11" t="s">
        <v>4748</v>
      </c>
    </row>
    <row r="39" spans="1:5" ht="15.75" customHeight="1">
      <c r="A39" s="11" t="s">
        <v>4749</v>
      </c>
    </row>
    <row r="40" spans="1:5" ht="15.75" customHeight="1">
      <c r="A40" s="11" t="s">
        <v>4761</v>
      </c>
    </row>
    <row r="41" spans="1:5" ht="15.75" customHeight="1">
      <c r="A41" s="11" t="s">
        <v>26</v>
      </c>
      <c r="B41" s="21"/>
      <c r="C41" s="21"/>
      <c r="D41" s="21"/>
    </row>
    <row r="42" spans="1:5" ht="15.75" customHeight="1">
      <c r="A42" s="11" t="s">
        <v>1800</v>
      </c>
      <c r="C42" s="21"/>
    </row>
    <row r="43" spans="1:5" ht="15.75" customHeight="1">
      <c r="A43" s="11" t="s">
        <v>4751</v>
      </c>
      <c r="C43" s="21"/>
      <c r="E43" s="21"/>
    </row>
    <row r="44" spans="1:5" ht="15.75" customHeight="1">
      <c r="A44" s="11">
        <v>2</v>
      </c>
      <c r="D44" s="21"/>
      <c r="E44" s="21"/>
    </row>
    <row r="45" spans="1:5" ht="15.75" customHeight="1">
      <c r="A45" s="11" t="s">
        <v>4752</v>
      </c>
      <c r="D45" s="21"/>
    </row>
    <row r="46" spans="1:5" ht="15.75" customHeight="1">
      <c r="A46" s="11" t="s">
        <v>4762</v>
      </c>
    </row>
    <row r="47" spans="1:5" ht="15.75" customHeight="1">
      <c r="A47" s="11" t="s">
        <v>4753</v>
      </c>
    </row>
    <row r="48" spans="1:5" ht="13">
      <c r="A48" s="11" t="s">
        <v>4763</v>
      </c>
    </row>
    <row r="49" spans="1:5" ht="13">
      <c r="A49" s="11" t="s">
        <v>4755</v>
      </c>
    </row>
    <row r="50" spans="1:5" ht="13">
      <c r="A50" s="21">
        <v>1000</v>
      </c>
    </row>
    <row r="51" spans="1:5" ht="13">
      <c r="A51" s="21">
        <v>1275</v>
      </c>
    </row>
    <row r="52" spans="1:5" ht="13">
      <c r="A52" s="11" t="s">
        <v>4756</v>
      </c>
    </row>
    <row r="53" spans="1:5" ht="13">
      <c r="A53" s="11" t="s">
        <v>4757</v>
      </c>
    </row>
    <row r="54" spans="1:5" ht="13">
      <c r="A54" s="11" t="s">
        <v>4758</v>
      </c>
    </row>
    <row r="55" spans="1:5" ht="13">
      <c r="A55" s="11" t="s">
        <v>4748</v>
      </c>
    </row>
    <row r="56" spans="1:5" ht="13">
      <c r="A56" s="11" t="s">
        <v>4749</v>
      </c>
      <c r="B56" s="21"/>
      <c r="C56" s="21"/>
      <c r="D56" s="21"/>
    </row>
    <row r="57" spans="1:5" ht="13">
      <c r="A57" s="11" t="s">
        <v>4764</v>
      </c>
      <c r="B57" s="21"/>
      <c r="C57" s="21"/>
      <c r="D57" s="21"/>
    </row>
    <row r="58" spans="1:5" ht="13">
      <c r="A58" s="11" t="s">
        <v>13</v>
      </c>
      <c r="C58" s="21"/>
    </row>
    <row r="59" spans="1:5" ht="13">
      <c r="A59" s="11" t="s">
        <v>1809</v>
      </c>
      <c r="C59" s="21"/>
      <c r="E59" s="21"/>
    </row>
    <row r="60" spans="1:5" ht="13">
      <c r="A60" s="11" t="s">
        <v>4751</v>
      </c>
      <c r="D60" s="21"/>
    </row>
    <row r="61" spans="1:5" ht="13">
      <c r="A61" s="11">
        <v>2</v>
      </c>
      <c r="D61" s="21"/>
    </row>
    <row r="62" spans="1:5" ht="13">
      <c r="A62" s="11" t="s">
        <v>4752</v>
      </c>
    </row>
    <row r="63" spans="1:5" ht="13">
      <c r="A63" s="11" t="s">
        <v>4762</v>
      </c>
    </row>
    <row r="64" spans="1:5" ht="13">
      <c r="A64" s="11" t="s">
        <v>4753</v>
      </c>
    </row>
    <row r="65" spans="1:5" ht="13">
      <c r="A65" s="11" t="s">
        <v>4765</v>
      </c>
    </row>
    <row r="66" spans="1:5" ht="13">
      <c r="A66" s="11" t="s">
        <v>4755</v>
      </c>
    </row>
    <row r="67" spans="1:5" ht="13">
      <c r="A67" s="21">
        <v>1130</v>
      </c>
    </row>
    <row r="68" spans="1:5" ht="13">
      <c r="A68" s="21">
        <v>1605</v>
      </c>
    </row>
    <row r="69" spans="1:5" ht="13">
      <c r="A69" s="11" t="s">
        <v>4756</v>
      </c>
    </row>
    <row r="70" spans="1:5" ht="13">
      <c r="A70" s="11" t="s">
        <v>4757</v>
      </c>
    </row>
    <row r="71" spans="1:5" ht="13">
      <c r="A71" s="11" t="s">
        <v>4758</v>
      </c>
    </row>
    <row r="72" spans="1:5" ht="13">
      <c r="A72" s="11" t="s">
        <v>4766</v>
      </c>
    </row>
    <row r="73" spans="1:5" ht="13">
      <c r="A73" s="11" t="s">
        <v>4748</v>
      </c>
      <c r="B73" s="21"/>
      <c r="C73" s="21"/>
      <c r="D73" s="21"/>
    </row>
    <row r="74" spans="1:5" ht="13">
      <c r="A74" s="11" t="s">
        <v>4749</v>
      </c>
      <c r="D74" s="21"/>
    </row>
    <row r="75" spans="1:5" ht="13">
      <c r="A75" s="11" t="s">
        <v>4767</v>
      </c>
      <c r="C75" s="21"/>
      <c r="E75" s="21"/>
    </row>
    <row r="76" spans="1:5" ht="13">
      <c r="A76" s="11" t="s">
        <v>27</v>
      </c>
      <c r="C76" s="21"/>
      <c r="E76" s="21"/>
    </row>
    <row r="77" spans="1:5" ht="13">
      <c r="A77" s="11" t="s">
        <v>1803</v>
      </c>
      <c r="D77" s="21"/>
    </row>
    <row r="78" spans="1:5" ht="13">
      <c r="A78" s="11" t="s">
        <v>4751</v>
      </c>
      <c r="D78" s="21"/>
    </row>
    <row r="79" spans="1:5" ht="13">
      <c r="A79" s="11">
        <v>2</v>
      </c>
    </row>
    <row r="80" spans="1:5" ht="13">
      <c r="A80" s="11" t="s">
        <v>4752</v>
      </c>
    </row>
    <row r="81" spans="1:5" ht="13">
      <c r="A81" s="11">
        <v>1</v>
      </c>
    </row>
    <row r="82" spans="1:5" ht="13">
      <c r="A82" s="11" t="s">
        <v>4753</v>
      </c>
    </row>
    <row r="83" spans="1:5" ht="13">
      <c r="A83" s="11" t="s">
        <v>4763</v>
      </c>
    </row>
    <row r="84" spans="1:5" ht="13">
      <c r="A84" s="11" t="s">
        <v>4755</v>
      </c>
    </row>
    <row r="85" spans="1:5" ht="13">
      <c r="A85" s="21">
        <v>1000</v>
      </c>
    </row>
    <row r="86" spans="1:5" ht="13">
      <c r="A86" s="21">
        <v>1885</v>
      </c>
    </row>
    <row r="87" spans="1:5" ht="13">
      <c r="A87" s="11" t="s">
        <v>4756</v>
      </c>
    </row>
    <row r="88" spans="1:5" ht="13">
      <c r="A88" s="11" t="s">
        <v>4757</v>
      </c>
      <c r="B88" s="21"/>
      <c r="C88" s="21"/>
    </row>
    <row r="89" spans="1:5" ht="13">
      <c r="A89" s="11" t="s">
        <v>4758</v>
      </c>
      <c r="C89" s="21"/>
      <c r="D89" s="21"/>
    </row>
    <row r="90" spans="1:5" ht="13">
      <c r="A90" s="11" t="s">
        <v>4748</v>
      </c>
      <c r="D90" s="21"/>
    </row>
    <row r="91" spans="1:5" ht="13">
      <c r="A91" s="11" t="s">
        <v>4749</v>
      </c>
      <c r="C91" s="21"/>
      <c r="E91" s="21"/>
    </row>
    <row r="92" spans="1:5" ht="13">
      <c r="A92" s="11" t="s">
        <v>4768</v>
      </c>
      <c r="C92" s="21"/>
      <c r="E92" s="21"/>
    </row>
    <row r="93" spans="1:5" ht="13">
      <c r="A93" s="11" t="s">
        <v>7</v>
      </c>
      <c r="D93" s="21"/>
    </row>
    <row r="94" spans="1:5" ht="13">
      <c r="A94" s="11" t="s">
        <v>1812</v>
      </c>
    </row>
    <row r="95" spans="1:5" ht="13">
      <c r="A95" s="11" t="s">
        <v>4751</v>
      </c>
    </row>
    <row r="96" spans="1:5" ht="13">
      <c r="A96" s="11">
        <v>2</v>
      </c>
    </row>
    <row r="97" spans="1:5" ht="13">
      <c r="A97" s="11" t="s">
        <v>4752</v>
      </c>
    </row>
    <row r="98" spans="1:5" ht="13">
      <c r="A98" s="11">
        <v>1</v>
      </c>
    </row>
    <row r="99" spans="1:5" ht="13">
      <c r="A99" s="11" t="s">
        <v>4753</v>
      </c>
    </row>
    <row r="100" spans="1:5" ht="13">
      <c r="A100" s="11" t="s">
        <v>4769</v>
      </c>
    </row>
    <row r="101" spans="1:5" ht="13">
      <c r="A101" s="11" t="s">
        <v>4755</v>
      </c>
    </row>
    <row r="102" spans="1:5" ht="13">
      <c r="A102" s="21">
        <v>1200</v>
      </c>
    </row>
    <row r="103" spans="1:5" ht="13">
      <c r="A103" s="21">
        <v>1280</v>
      </c>
      <c r="B103" s="21"/>
    </row>
    <row r="104" spans="1:5" ht="13">
      <c r="A104" s="11" t="s">
        <v>4756</v>
      </c>
      <c r="C104" s="21"/>
    </row>
    <row r="105" spans="1:5" ht="13">
      <c r="A105" s="11" t="s">
        <v>4757</v>
      </c>
      <c r="C105" s="21"/>
      <c r="D105" s="21"/>
    </row>
    <row r="106" spans="1:5" ht="13">
      <c r="A106" s="11" t="s">
        <v>4758</v>
      </c>
      <c r="D106" s="21"/>
    </row>
    <row r="107" spans="1:5" ht="13">
      <c r="A107" s="11" t="s">
        <v>4748</v>
      </c>
      <c r="C107" s="21"/>
      <c r="E107" s="21"/>
    </row>
    <row r="108" spans="1:5" ht="13">
      <c r="A108" s="11" t="s">
        <v>4749</v>
      </c>
      <c r="C108" s="21"/>
      <c r="D108" s="21"/>
      <c r="E108" s="21"/>
    </row>
    <row r="109" spans="1:5" ht="13">
      <c r="A109" s="11" t="s">
        <v>4770</v>
      </c>
      <c r="D109" s="21"/>
    </row>
    <row r="110" spans="1:5" ht="13">
      <c r="A110" s="11" t="s">
        <v>10</v>
      </c>
    </row>
    <row r="111" spans="1:5" ht="13">
      <c r="A111" s="11" t="s">
        <v>1815</v>
      </c>
    </row>
    <row r="112" spans="1:5" ht="13">
      <c r="A112" s="11" t="s">
        <v>4751</v>
      </c>
    </row>
    <row r="113" spans="1:5" ht="13">
      <c r="A113" s="11">
        <v>2</v>
      </c>
    </row>
    <row r="114" spans="1:5" ht="13">
      <c r="A114" s="11" t="s">
        <v>4752</v>
      </c>
    </row>
    <row r="115" spans="1:5" ht="13">
      <c r="A115" s="11">
        <v>1</v>
      </c>
    </row>
    <row r="116" spans="1:5" ht="13">
      <c r="A116" s="11" t="s">
        <v>4753</v>
      </c>
    </row>
    <row r="117" spans="1:5" ht="13">
      <c r="A117" s="11" t="s">
        <v>4771</v>
      </c>
    </row>
    <row r="118" spans="1:5" ht="13">
      <c r="A118" s="11" t="s">
        <v>4755</v>
      </c>
      <c r="B118" s="21"/>
    </row>
    <row r="119" spans="1:5" ht="13">
      <c r="A119" s="21">
        <v>1230</v>
      </c>
      <c r="B119" s="21"/>
    </row>
    <row r="120" spans="1:5" ht="13">
      <c r="A120" s="21">
        <v>1665</v>
      </c>
      <c r="C120" s="21"/>
    </row>
    <row r="121" spans="1:5" ht="13">
      <c r="A121" s="11" t="s">
        <v>4756</v>
      </c>
      <c r="C121" s="21"/>
      <c r="D121" s="21"/>
    </row>
    <row r="122" spans="1:5" ht="13">
      <c r="A122" s="11" t="s">
        <v>4757</v>
      </c>
      <c r="D122" s="21"/>
    </row>
    <row r="123" spans="1:5" ht="13">
      <c r="A123" s="11" t="s">
        <v>4758</v>
      </c>
      <c r="C123" s="21"/>
      <c r="E123" s="21"/>
    </row>
    <row r="124" spans="1:5" ht="13">
      <c r="A124" s="11" t="s">
        <v>4748</v>
      </c>
      <c r="C124" s="21"/>
      <c r="D124" s="21"/>
      <c r="E124" s="21"/>
    </row>
    <row r="125" spans="1:5" ht="13">
      <c r="A125" s="11" t="s">
        <v>4749</v>
      </c>
      <c r="D125" s="21"/>
    </row>
    <row r="126" spans="1:5" ht="13">
      <c r="A126" s="11" t="s">
        <v>4772</v>
      </c>
    </row>
    <row r="127" spans="1:5" ht="13">
      <c r="A127" s="11" t="s">
        <v>10</v>
      </c>
    </row>
    <row r="128" spans="1:5" ht="13">
      <c r="A128" s="11" t="s">
        <v>3651</v>
      </c>
    </row>
    <row r="129" spans="1:5" ht="13">
      <c r="A129" s="11" t="s">
        <v>4751</v>
      </c>
    </row>
    <row r="130" spans="1:5" ht="13">
      <c r="A130" s="11">
        <v>3</v>
      </c>
    </row>
    <row r="131" spans="1:5" ht="13">
      <c r="A131" s="11" t="s">
        <v>4752</v>
      </c>
    </row>
    <row r="132" spans="1:5" ht="13">
      <c r="A132" s="11" t="s">
        <v>4762</v>
      </c>
    </row>
    <row r="133" spans="1:5" ht="13">
      <c r="A133" s="11" t="s">
        <v>4753</v>
      </c>
    </row>
    <row r="134" spans="1:5" ht="13">
      <c r="A134" s="11" t="s">
        <v>4773</v>
      </c>
      <c r="B134" s="21"/>
    </row>
    <row r="135" spans="1:5" ht="13">
      <c r="A135" s="11" t="s">
        <v>4755</v>
      </c>
      <c r="B135" s="21"/>
    </row>
    <row r="136" spans="1:5" ht="13">
      <c r="A136" s="21">
        <v>1330</v>
      </c>
      <c r="C136" s="21"/>
    </row>
    <row r="137" spans="1:5" ht="13">
      <c r="A137" s="21">
        <v>2505</v>
      </c>
      <c r="C137" s="21"/>
      <c r="D137" s="21"/>
    </row>
    <row r="138" spans="1:5" ht="13">
      <c r="A138" s="11" t="s">
        <v>4756</v>
      </c>
      <c r="D138" s="21"/>
    </row>
    <row r="139" spans="1:5" ht="13">
      <c r="A139" s="11" t="s">
        <v>4757</v>
      </c>
      <c r="C139" s="21"/>
      <c r="E139" s="21"/>
    </row>
    <row r="140" spans="1:5" ht="13">
      <c r="A140" s="11" t="s">
        <v>4758</v>
      </c>
      <c r="C140" s="21"/>
      <c r="D140" s="21"/>
      <c r="E140" s="21"/>
    </row>
    <row r="141" spans="1:5" ht="13">
      <c r="A141" s="11" t="s">
        <v>4748</v>
      </c>
      <c r="D141" s="21"/>
    </row>
    <row r="142" spans="1:5" ht="13">
      <c r="A142" s="11" t="s">
        <v>4749</v>
      </c>
    </row>
    <row r="143" spans="1:5" ht="13">
      <c r="A143" s="11" t="s">
        <v>4774</v>
      </c>
    </row>
    <row r="144" spans="1:5" ht="13">
      <c r="A144" s="11" t="s">
        <v>19</v>
      </c>
    </row>
    <row r="145" spans="1:5" ht="13">
      <c r="A145" s="11" t="s">
        <v>1821</v>
      </c>
    </row>
    <row r="146" spans="1:5" ht="13">
      <c r="A146" s="11" t="s">
        <v>4751</v>
      </c>
    </row>
    <row r="147" spans="1:5" ht="13">
      <c r="A147" s="11">
        <v>2</v>
      </c>
    </row>
    <row r="148" spans="1:5" ht="13">
      <c r="A148" s="11" t="s">
        <v>4752</v>
      </c>
    </row>
    <row r="149" spans="1:5" ht="13">
      <c r="A149" s="11">
        <v>2</v>
      </c>
    </row>
    <row r="150" spans="1:5" ht="13">
      <c r="A150" s="11" t="s">
        <v>4753</v>
      </c>
      <c r="B150" s="21"/>
    </row>
    <row r="151" spans="1:5" ht="13">
      <c r="A151" s="11" t="s">
        <v>4775</v>
      </c>
    </row>
    <row r="152" spans="1:5" ht="13">
      <c r="A152" s="11" t="s">
        <v>4755</v>
      </c>
      <c r="C152" s="21"/>
    </row>
    <row r="153" spans="1:5" ht="13">
      <c r="A153" s="21">
        <v>1370</v>
      </c>
      <c r="C153" s="21"/>
      <c r="D153" s="21"/>
    </row>
    <row r="154" spans="1:5" ht="13">
      <c r="A154" s="21">
        <v>2110</v>
      </c>
      <c r="D154" s="21"/>
    </row>
    <row r="155" spans="1:5" ht="13">
      <c r="A155" s="11" t="s">
        <v>4756</v>
      </c>
      <c r="C155" s="21"/>
      <c r="E155" s="21"/>
    </row>
    <row r="156" spans="1:5" ht="13">
      <c r="A156" s="11" t="s">
        <v>4757</v>
      </c>
      <c r="C156" s="21"/>
      <c r="D156" s="21"/>
      <c r="E156" s="21"/>
    </row>
    <row r="157" spans="1:5" ht="13">
      <c r="A157" s="11" t="s">
        <v>4758</v>
      </c>
      <c r="D157" s="21"/>
    </row>
    <row r="158" spans="1:5" ht="13">
      <c r="A158" s="11" t="s">
        <v>4748</v>
      </c>
    </row>
    <row r="159" spans="1:5" ht="13">
      <c r="A159" s="11" t="s">
        <v>4749</v>
      </c>
    </row>
    <row r="160" spans="1:5" ht="13">
      <c r="A160" s="11" t="s">
        <v>4776</v>
      </c>
    </row>
    <row r="161" spans="1:5" ht="13">
      <c r="A161" s="11" t="s">
        <v>6</v>
      </c>
    </row>
    <row r="162" spans="1:5" ht="13">
      <c r="A162" s="11" t="s">
        <v>3654</v>
      </c>
    </row>
    <row r="163" spans="1:5" ht="13">
      <c r="A163" s="11" t="s">
        <v>4751</v>
      </c>
    </row>
    <row r="164" spans="1:5" ht="13">
      <c r="A164" s="11">
        <v>3</v>
      </c>
    </row>
    <row r="165" spans="1:5" ht="13">
      <c r="A165" s="11" t="s">
        <v>4752</v>
      </c>
      <c r="B165" s="21"/>
    </row>
    <row r="166" spans="1:5" ht="13">
      <c r="A166" s="11">
        <v>2</v>
      </c>
      <c r="B166" s="21"/>
    </row>
    <row r="167" spans="1:5" ht="13">
      <c r="A167" s="11" t="s">
        <v>4753</v>
      </c>
    </row>
    <row r="168" spans="1:5" ht="13">
      <c r="A168" s="11" t="s">
        <v>4773</v>
      </c>
      <c r="C168" s="21"/>
    </row>
    <row r="169" spans="1:5" ht="13">
      <c r="A169" s="11" t="s">
        <v>4755</v>
      </c>
      <c r="C169" s="21"/>
      <c r="D169" s="21"/>
    </row>
    <row r="170" spans="1:5" ht="13">
      <c r="A170" s="21">
        <v>1470</v>
      </c>
      <c r="D170" s="21"/>
    </row>
    <row r="171" spans="1:5" ht="13">
      <c r="A171" s="21">
        <v>1570</v>
      </c>
      <c r="C171" s="21"/>
      <c r="E171" s="21"/>
    </row>
    <row r="172" spans="1:5" ht="13">
      <c r="A172" s="11" t="s">
        <v>4756</v>
      </c>
      <c r="C172" s="21"/>
      <c r="D172" s="21"/>
      <c r="E172" s="21"/>
    </row>
    <row r="173" spans="1:5" ht="13">
      <c r="A173" s="11" t="s">
        <v>4757</v>
      </c>
      <c r="D173" s="21"/>
    </row>
    <row r="174" spans="1:5" ht="13">
      <c r="A174" s="11" t="s">
        <v>4758</v>
      </c>
    </row>
    <row r="175" spans="1:5" ht="13">
      <c r="A175" s="11" t="s">
        <v>4748</v>
      </c>
    </row>
    <row r="176" spans="1:5" ht="13">
      <c r="A176" s="11" t="s">
        <v>4749</v>
      </c>
    </row>
    <row r="177" spans="1:5" ht="13">
      <c r="A177" s="11" t="s">
        <v>4777</v>
      </c>
    </row>
    <row r="178" spans="1:5" ht="13">
      <c r="A178" s="11" t="s">
        <v>6</v>
      </c>
    </row>
    <row r="179" spans="1:5" ht="13">
      <c r="A179" s="11" t="s">
        <v>3657</v>
      </c>
    </row>
    <row r="180" spans="1:5" ht="13">
      <c r="A180" s="11" t="s">
        <v>4751</v>
      </c>
    </row>
    <row r="181" spans="1:5" ht="13">
      <c r="A181" s="11">
        <v>3</v>
      </c>
      <c r="B181" s="21"/>
    </row>
    <row r="182" spans="1:5" ht="13">
      <c r="A182" s="11" t="s">
        <v>4752</v>
      </c>
    </row>
    <row r="183" spans="1:5" ht="13">
      <c r="A183" s="11">
        <v>2</v>
      </c>
    </row>
    <row r="184" spans="1:5" ht="13">
      <c r="A184" s="11" t="s">
        <v>4753</v>
      </c>
      <c r="C184" s="21"/>
    </row>
    <row r="185" spans="1:5" ht="13">
      <c r="A185" s="11" t="s">
        <v>4778</v>
      </c>
      <c r="D185" s="21"/>
    </row>
    <row r="186" spans="1:5" ht="13">
      <c r="A186" s="11" t="s">
        <v>4755</v>
      </c>
    </row>
    <row r="187" spans="1:5" ht="13">
      <c r="A187" s="21">
        <v>1470</v>
      </c>
      <c r="C187" s="21"/>
      <c r="E187" s="21"/>
    </row>
    <row r="188" spans="1:5" ht="13">
      <c r="A188" s="21">
        <v>2180</v>
      </c>
      <c r="C188" s="21"/>
      <c r="D188" s="21"/>
      <c r="E188" s="21"/>
    </row>
    <row r="189" spans="1:5" ht="13">
      <c r="A189" s="11" t="s">
        <v>4756</v>
      </c>
      <c r="D189" s="21"/>
    </row>
    <row r="190" spans="1:5" ht="13">
      <c r="A190" s="11" t="s">
        <v>4757</v>
      </c>
    </row>
    <row r="191" spans="1:5" ht="13">
      <c r="A191" s="11" t="s">
        <v>4758</v>
      </c>
    </row>
    <row r="192" spans="1:5" ht="13">
      <c r="A192" s="11" t="s">
        <v>4748</v>
      </c>
    </row>
    <row r="193" spans="1:5" ht="13">
      <c r="A193" s="11" t="s">
        <v>4749</v>
      </c>
    </row>
    <row r="194" spans="1:5" ht="13">
      <c r="A194" s="11" t="s">
        <v>4779</v>
      </c>
    </row>
    <row r="195" spans="1:5" ht="13">
      <c r="A195" s="11" t="s">
        <v>11</v>
      </c>
    </row>
    <row r="196" spans="1:5" ht="13">
      <c r="A196" s="11" t="s">
        <v>1818</v>
      </c>
      <c r="B196" s="21"/>
    </row>
    <row r="197" spans="1:5" ht="13">
      <c r="A197" s="11" t="s">
        <v>4751</v>
      </c>
    </row>
    <row r="198" spans="1:5" ht="13">
      <c r="A198" s="11">
        <v>2</v>
      </c>
    </row>
    <row r="199" spans="1:5" ht="13">
      <c r="A199" s="11" t="s">
        <v>4752</v>
      </c>
      <c r="C199" s="21"/>
    </row>
    <row r="200" spans="1:5" ht="13">
      <c r="A200" s="11" t="s">
        <v>4762</v>
      </c>
      <c r="C200" s="21"/>
      <c r="D200" s="21"/>
    </row>
    <row r="201" spans="1:5" ht="13">
      <c r="A201" s="11" t="s">
        <v>4753</v>
      </c>
    </row>
    <row r="202" spans="1:5" ht="13">
      <c r="A202" s="11" t="s">
        <v>4780</v>
      </c>
    </row>
    <row r="203" spans="1:5" ht="13">
      <c r="A203" s="11" t="s">
        <v>4755</v>
      </c>
      <c r="C203" s="21"/>
      <c r="E203" s="21"/>
    </row>
    <row r="204" spans="1:5" ht="13">
      <c r="A204" s="21">
        <v>1350</v>
      </c>
      <c r="D204" s="21"/>
      <c r="E204" s="21"/>
    </row>
    <row r="205" spans="1:5" ht="13">
      <c r="A205" s="21">
        <v>2450</v>
      </c>
      <c r="D205" s="21"/>
    </row>
    <row r="206" spans="1:5" ht="13">
      <c r="A206" s="11" t="s">
        <v>4756</v>
      </c>
    </row>
    <row r="207" spans="1:5" ht="13">
      <c r="A207" s="11" t="s">
        <v>4757</v>
      </c>
    </row>
    <row r="208" spans="1:5" ht="13">
      <c r="A208" s="11" t="s">
        <v>4758</v>
      </c>
    </row>
    <row r="209" spans="1:5" ht="13">
      <c r="A209" s="11" t="s">
        <v>4748</v>
      </c>
    </row>
    <row r="210" spans="1:5" ht="13">
      <c r="A210" s="11" t="s">
        <v>4781</v>
      </c>
    </row>
    <row r="211" spans="1:5" ht="13">
      <c r="A211" s="11" t="s">
        <v>4782</v>
      </c>
      <c r="B211" s="21"/>
    </row>
    <row r="212" spans="1:5" ht="13">
      <c r="A212" s="11" t="s">
        <v>6</v>
      </c>
    </row>
    <row r="213" spans="1:5" ht="13">
      <c r="A213" s="11" t="s">
        <v>1125</v>
      </c>
    </row>
    <row r="214" spans="1:5" ht="13">
      <c r="A214" s="11" t="s">
        <v>4751</v>
      </c>
    </row>
    <row r="215" spans="1:5" ht="13">
      <c r="A215" s="11">
        <v>2</v>
      </c>
      <c r="C215" s="21"/>
      <c r="D215" s="21"/>
    </row>
    <row r="216" spans="1:5" ht="13">
      <c r="A216" s="11" t="s">
        <v>4752</v>
      </c>
      <c r="C216" s="21"/>
      <c r="D216" s="21"/>
    </row>
    <row r="217" spans="1:5" ht="13">
      <c r="A217" s="11">
        <v>1</v>
      </c>
    </row>
    <row r="218" spans="1:5" ht="13">
      <c r="A218" s="11" t="s">
        <v>4753</v>
      </c>
      <c r="C218" s="21"/>
    </row>
    <row r="219" spans="1:5" ht="13">
      <c r="A219" s="11" t="s">
        <v>4771</v>
      </c>
      <c r="C219" s="21"/>
      <c r="E219" s="21"/>
    </row>
    <row r="220" spans="1:5" ht="13">
      <c r="A220" s="11" t="s">
        <v>4755</v>
      </c>
      <c r="D220" s="21"/>
      <c r="E220" s="21"/>
    </row>
    <row r="221" spans="1:5" ht="13">
      <c r="A221" s="21">
        <v>1660</v>
      </c>
      <c r="D221" s="21"/>
    </row>
    <row r="222" spans="1:5" ht="13">
      <c r="A222" s="11" t="s">
        <v>4756</v>
      </c>
    </row>
    <row r="223" spans="1:5" ht="13">
      <c r="A223" s="11" t="s">
        <v>4783</v>
      </c>
    </row>
    <row r="224" spans="1:5" ht="13">
      <c r="A224" s="11" t="s">
        <v>4758</v>
      </c>
    </row>
    <row r="225" spans="1:5" ht="13">
      <c r="A225" s="11" t="s">
        <v>4748</v>
      </c>
    </row>
    <row r="226" spans="1:5" ht="13">
      <c r="A226" s="11" t="s">
        <v>4749</v>
      </c>
      <c r="B226" s="21"/>
    </row>
    <row r="227" spans="1:5" ht="13">
      <c r="A227" s="11" t="s">
        <v>4784</v>
      </c>
      <c r="B227" s="21"/>
    </row>
    <row r="228" spans="1:5" ht="13">
      <c r="A228" s="11" t="s">
        <v>10</v>
      </c>
    </row>
    <row r="229" spans="1:5" ht="13">
      <c r="A229" s="11" t="s">
        <v>3660</v>
      </c>
    </row>
    <row r="230" spans="1:5" ht="13">
      <c r="A230" s="11" t="s">
        <v>4751</v>
      </c>
    </row>
    <row r="231" spans="1:5" ht="13">
      <c r="A231" s="11">
        <v>3</v>
      </c>
      <c r="C231" s="21"/>
      <c r="D231" s="21"/>
    </row>
    <row r="232" spans="1:5" ht="13">
      <c r="A232" s="11" t="s">
        <v>4752</v>
      </c>
      <c r="C232" s="21"/>
      <c r="D232" s="21"/>
    </row>
    <row r="233" spans="1:5" ht="13">
      <c r="A233" s="11" t="s">
        <v>4762</v>
      </c>
    </row>
    <row r="234" spans="1:5" ht="13">
      <c r="A234" s="11" t="s">
        <v>4753</v>
      </c>
      <c r="C234" s="21"/>
    </row>
    <row r="235" spans="1:5" ht="13">
      <c r="A235" s="11" t="s">
        <v>4785</v>
      </c>
      <c r="C235" s="21"/>
      <c r="E235" s="21"/>
    </row>
    <row r="236" spans="1:5" ht="13">
      <c r="A236" s="11" t="s">
        <v>4755</v>
      </c>
      <c r="D236" s="21"/>
      <c r="E236" s="21"/>
    </row>
    <row r="237" spans="1:5" ht="13">
      <c r="A237" s="21">
        <v>1530</v>
      </c>
      <c r="D237" s="21"/>
    </row>
    <row r="238" spans="1:5" ht="13">
      <c r="A238" s="21">
        <v>2460</v>
      </c>
    </row>
    <row r="239" spans="1:5" ht="13">
      <c r="A239" s="11" t="s">
        <v>4756</v>
      </c>
    </row>
    <row r="240" spans="1:5" ht="13">
      <c r="A240" s="11" t="s">
        <v>4757</v>
      </c>
    </row>
    <row r="241" spans="1:5" ht="13">
      <c r="A241" s="11" t="s">
        <v>4758</v>
      </c>
    </row>
    <row r="242" spans="1:5" ht="13">
      <c r="A242" s="11" t="s">
        <v>4748</v>
      </c>
      <c r="B242" s="21"/>
    </row>
    <row r="243" spans="1:5" ht="13">
      <c r="A243" s="11" t="s">
        <v>4749</v>
      </c>
    </row>
    <row r="244" spans="1:5" ht="13">
      <c r="A244" s="11" t="s">
        <v>4786</v>
      </c>
    </row>
    <row r="245" spans="1:5" ht="13">
      <c r="A245" s="11" t="s">
        <v>21</v>
      </c>
    </row>
    <row r="246" spans="1:5" ht="13">
      <c r="A246" s="11" t="s">
        <v>3666</v>
      </c>
    </row>
    <row r="247" spans="1:5" ht="13">
      <c r="A247" s="11" t="s">
        <v>4751</v>
      </c>
      <c r="C247" s="21"/>
      <c r="D247" s="21"/>
    </row>
    <row r="248" spans="1:5" ht="13">
      <c r="A248" s="11">
        <v>3</v>
      </c>
    </row>
    <row r="249" spans="1:5" ht="13">
      <c r="A249" s="11" t="s">
        <v>4752</v>
      </c>
    </row>
    <row r="250" spans="1:5" ht="13">
      <c r="A250" s="11" t="s">
        <v>4762</v>
      </c>
      <c r="C250" s="21"/>
    </row>
    <row r="251" spans="1:5" ht="13">
      <c r="A251" s="11" t="s">
        <v>4753</v>
      </c>
      <c r="C251" s="21"/>
      <c r="E251" s="21"/>
    </row>
    <row r="252" spans="1:5" ht="13">
      <c r="A252" s="11" t="s">
        <v>4787</v>
      </c>
      <c r="D252" s="21"/>
      <c r="E252" s="21"/>
    </row>
    <row r="253" spans="1:5" ht="13">
      <c r="A253" s="11" t="s">
        <v>4755</v>
      </c>
    </row>
    <row r="254" spans="1:5" ht="13">
      <c r="A254" s="21">
        <v>1570</v>
      </c>
    </row>
    <row r="255" spans="1:5" ht="13">
      <c r="A255" s="21">
        <v>2025</v>
      </c>
    </row>
    <row r="256" spans="1:5" ht="13">
      <c r="A256" s="11" t="s">
        <v>4756</v>
      </c>
    </row>
    <row r="257" spans="1:5" ht="13">
      <c r="A257" s="11" t="s">
        <v>4757</v>
      </c>
      <c r="B257" s="21"/>
    </row>
    <row r="258" spans="1:5" ht="13">
      <c r="A258" s="11" t="s">
        <v>4758</v>
      </c>
    </row>
    <row r="259" spans="1:5" ht="13">
      <c r="A259" s="11" t="s">
        <v>4748</v>
      </c>
    </row>
    <row r="260" spans="1:5" ht="13">
      <c r="A260" s="11" t="s">
        <v>4749</v>
      </c>
    </row>
    <row r="261" spans="1:5" ht="13">
      <c r="A261" s="11" t="s">
        <v>4788</v>
      </c>
    </row>
    <row r="262" spans="1:5" ht="13">
      <c r="A262" s="11" t="s">
        <v>29</v>
      </c>
      <c r="C262" s="21"/>
      <c r="D262" s="21"/>
    </row>
    <row r="263" spans="1:5" ht="13">
      <c r="A263" s="11" t="s">
        <v>3669</v>
      </c>
    </row>
    <row r="264" spans="1:5" ht="13">
      <c r="A264" s="11" t="s">
        <v>4751</v>
      </c>
    </row>
    <row r="265" spans="1:5" ht="13">
      <c r="A265" s="11">
        <v>3</v>
      </c>
    </row>
    <row r="266" spans="1:5" ht="13">
      <c r="A266" s="11" t="s">
        <v>4752</v>
      </c>
      <c r="C266" s="21"/>
    </row>
    <row r="267" spans="1:5" ht="13">
      <c r="A267" s="11" t="s">
        <v>4789</v>
      </c>
      <c r="C267" s="21"/>
      <c r="D267" s="21"/>
      <c r="E267" s="21"/>
    </row>
    <row r="268" spans="1:5" ht="13">
      <c r="A268" s="11" t="s">
        <v>4753</v>
      </c>
    </row>
    <row r="269" spans="1:5" ht="13">
      <c r="A269" s="11" t="s">
        <v>4790</v>
      </c>
    </row>
    <row r="270" spans="1:5" ht="13">
      <c r="A270" s="11" t="s">
        <v>4755</v>
      </c>
    </row>
    <row r="271" spans="1:5" ht="13">
      <c r="A271" s="21">
        <v>1610</v>
      </c>
    </row>
    <row r="272" spans="1:5" ht="13">
      <c r="A272" s="21">
        <v>2245</v>
      </c>
      <c r="B272" s="21"/>
    </row>
    <row r="273" spans="1:5" ht="13">
      <c r="A273" s="11" t="s">
        <v>4756</v>
      </c>
    </row>
    <row r="274" spans="1:5" ht="13">
      <c r="A274" s="11" t="s">
        <v>4757</v>
      </c>
    </row>
    <row r="275" spans="1:5" ht="13">
      <c r="A275" s="11" t="s">
        <v>4758</v>
      </c>
    </row>
    <row r="276" spans="1:5" ht="13">
      <c r="A276" s="11" t="s">
        <v>4748</v>
      </c>
    </row>
    <row r="277" spans="1:5" ht="13">
      <c r="A277" s="11" t="s">
        <v>4749</v>
      </c>
      <c r="C277" s="21"/>
      <c r="D277" s="21"/>
    </row>
    <row r="278" spans="1:5" ht="13">
      <c r="A278" s="11" t="s">
        <v>4791</v>
      </c>
      <c r="C278" s="21"/>
      <c r="D278" s="21"/>
    </row>
    <row r="279" spans="1:5" ht="13">
      <c r="A279" s="11" t="s">
        <v>22</v>
      </c>
    </row>
    <row r="280" spans="1:5" ht="13">
      <c r="A280" s="11" t="s">
        <v>3672</v>
      </c>
    </row>
    <row r="281" spans="1:5" ht="13">
      <c r="A281" s="11" t="s">
        <v>4751</v>
      </c>
    </row>
    <row r="282" spans="1:5" ht="13">
      <c r="A282" s="11">
        <v>3</v>
      </c>
      <c r="C282" s="21"/>
      <c r="D282" s="21"/>
      <c r="E282" s="21"/>
    </row>
    <row r="283" spans="1:5" ht="13">
      <c r="A283" s="11" t="s">
        <v>4752</v>
      </c>
      <c r="C283" s="21"/>
      <c r="D283" s="21"/>
      <c r="E283" s="21"/>
    </row>
    <row r="284" spans="1:5" ht="13">
      <c r="A284" s="11" t="s">
        <v>4789</v>
      </c>
    </row>
    <row r="285" spans="1:5" ht="13">
      <c r="A285" s="11" t="s">
        <v>4753</v>
      </c>
    </row>
    <row r="286" spans="1:5" ht="13">
      <c r="A286" s="11" t="s">
        <v>4792</v>
      </c>
    </row>
    <row r="287" spans="1:5" ht="13">
      <c r="A287" s="11" t="s">
        <v>4755</v>
      </c>
      <c r="B287" s="21"/>
    </row>
    <row r="288" spans="1:5" ht="13">
      <c r="A288" s="21">
        <v>1660</v>
      </c>
    </row>
    <row r="289" spans="1:5" ht="13">
      <c r="A289" s="21">
        <v>2455</v>
      </c>
    </row>
    <row r="290" spans="1:5" ht="13">
      <c r="A290" s="11" t="s">
        <v>4756</v>
      </c>
    </row>
    <row r="291" spans="1:5" ht="13">
      <c r="A291" s="11" t="s">
        <v>4757</v>
      </c>
    </row>
    <row r="292" spans="1:5" ht="13">
      <c r="A292" s="11" t="s">
        <v>4758</v>
      </c>
    </row>
    <row r="293" spans="1:5" ht="13">
      <c r="A293" s="11" t="s">
        <v>4748</v>
      </c>
      <c r="C293" s="21"/>
      <c r="D293" s="21"/>
    </row>
    <row r="294" spans="1:5" ht="13">
      <c r="A294" s="11" t="s">
        <v>4749</v>
      </c>
      <c r="C294" s="21"/>
      <c r="D294" s="21"/>
    </row>
    <row r="295" spans="1:5" ht="13">
      <c r="A295" s="11" t="s">
        <v>4793</v>
      </c>
    </row>
    <row r="296" spans="1:5" ht="13">
      <c r="A296" s="11" t="s">
        <v>11</v>
      </c>
    </row>
    <row r="297" spans="1:5" ht="13">
      <c r="A297" s="11" t="s">
        <v>1824</v>
      </c>
    </row>
    <row r="298" spans="1:5" ht="13">
      <c r="A298" s="11" t="s">
        <v>4751</v>
      </c>
      <c r="C298" s="21"/>
      <c r="D298" s="21"/>
      <c r="E298" s="21"/>
    </row>
    <row r="299" spans="1:5" ht="13">
      <c r="A299" s="11">
        <v>2</v>
      </c>
      <c r="E299" s="21"/>
    </row>
    <row r="300" spans="1:5" ht="13">
      <c r="A300" s="11" t="s">
        <v>4752</v>
      </c>
    </row>
    <row r="301" spans="1:5" ht="13">
      <c r="A301" s="11">
        <v>1</v>
      </c>
    </row>
    <row r="302" spans="1:5" ht="13">
      <c r="A302" s="11" t="s">
        <v>4753</v>
      </c>
      <c r="B302" s="21"/>
    </row>
    <row r="303" spans="1:5" ht="13">
      <c r="A303" s="11" t="s">
        <v>4765</v>
      </c>
      <c r="B303" s="21"/>
    </row>
    <row r="304" spans="1:5" ht="13">
      <c r="A304" s="11" t="s">
        <v>4755</v>
      </c>
    </row>
    <row r="305" spans="1:5" ht="13">
      <c r="A305" s="21">
        <v>1450</v>
      </c>
    </row>
    <row r="306" spans="1:5" ht="13">
      <c r="A306" s="21">
        <v>2605</v>
      </c>
    </row>
    <row r="307" spans="1:5" ht="13">
      <c r="A307" s="11" t="s">
        <v>4756</v>
      </c>
    </row>
    <row r="308" spans="1:5" ht="13">
      <c r="A308" s="11" t="s">
        <v>4757</v>
      </c>
    </row>
    <row r="309" spans="1:5" ht="13">
      <c r="A309" s="11" t="s">
        <v>4758</v>
      </c>
      <c r="C309" s="21"/>
      <c r="D309" s="21"/>
    </row>
    <row r="310" spans="1:5" ht="13">
      <c r="A310" s="11" t="s">
        <v>4748</v>
      </c>
      <c r="C310" s="21"/>
      <c r="D310" s="21"/>
    </row>
    <row r="311" spans="1:5" ht="13">
      <c r="A311" s="11" t="s">
        <v>4749</v>
      </c>
    </row>
    <row r="312" spans="1:5" ht="13">
      <c r="A312" s="11" t="s">
        <v>4794</v>
      </c>
    </row>
    <row r="313" spans="1:5" ht="13">
      <c r="A313" s="11" t="s">
        <v>6</v>
      </c>
      <c r="C313" s="21"/>
      <c r="D313" s="21"/>
    </row>
    <row r="314" spans="1:5" ht="13">
      <c r="A314" s="11" t="s">
        <v>3675</v>
      </c>
      <c r="D314" s="21"/>
      <c r="E314" s="21"/>
    </row>
    <row r="315" spans="1:5" ht="13">
      <c r="A315" s="11" t="s">
        <v>4751</v>
      </c>
    </row>
    <row r="316" spans="1:5" ht="13">
      <c r="A316" s="11">
        <v>3</v>
      </c>
    </row>
    <row r="317" spans="1:5" ht="13">
      <c r="A317" s="11" t="s">
        <v>4752</v>
      </c>
    </row>
    <row r="318" spans="1:5" ht="13">
      <c r="A318" s="11" t="s">
        <v>4789</v>
      </c>
      <c r="B318" s="21"/>
    </row>
    <row r="319" spans="1:5" ht="13">
      <c r="A319" s="11" t="s">
        <v>4753</v>
      </c>
      <c r="B319" s="21"/>
    </row>
    <row r="320" spans="1:5" ht="13">
      <c r="A320" s="11" t="s">
        <v>4795</v>
      </c>
    </row>
    <row r="321" spans="1:5" ht="13">
      <c r="A321" s="11" t="s">
        <v>4755</v>
      </c>
    </row>
    <row r="322" spans="1:5" ht="13">
      <c r="A322" s="21">
        <v>1720</v>
      </c>
    </row>
    <row r="323" spans="1:5" ht="13">
      <c r="A323" s="21">
        <v>2230</v>
      </c>
    </row>
    <row r="324" spans="1:5" ht="13">
      <c r="A324" s="11" t="s">
        <v>4756</v>
      </c>
    </row>
    <row r="325" spans="1:5" ht="13">
      <c r="A325" s="11" t="s">
        <v>4757</v>
      </c>
      <c r="C325" s="21"/>
      <c r="D325" s="21"/>
    </row>
    <row r="326" spans="1:5" ht="13">
      <c r="A326" s="11" t="s">
        <v>4758</v>
      </c>
      <c r="C326" s="21"/>
      <c r="D326" s="21"/>
    </row>
    <row r="327" spans="1:5" ht="13">
      <c r="A327" s="11" t="s">
        <v>4748</v>
      </c>
    </row>
    <row r="328" spans="1:5" ht="13">
      <c r="A328" s="11" t="s">
        <v>4749</v>
      </c>
      <c r="C328" s="21"/>
    </row>
    <row r="329" spans="1:5" ht="13">
      <c r="A329" s="11" t="s">
        <v>4796</v>
      </c>
      <c r="D329" s="21"/>
      <c r="E329" s="21"/>
    </row>
    <row r="330" spans="1:5" ht="13">
      <c r="A330" s="11" t="s">
        <v>29</v>
      </c>
      <c r="D330" s="21"/>
    </row>
    <row r="331" spans="1:5" ht="13">
      <c r="A331" s="11" t="s">
        <v>3663</v>
      </c>
    </row>
    <row r="332" spans="1:5" ht="13">
      <c r="A332" s="11" t="s">
        <v>4751</v>
      </c>
    </row>
    <row r="333" spans="1:5" ht="13">
      <c r="A333" s="11">
        <v>3</v>
      </c>
    </row>
    <row r="334" spans="1:5" ht="13">
      <c r="A334" s="11" t="s">
        <v>4752</v>
      </c>
      <c r="B334" s="21"/>
    </row>
    <row r="335" spans="1:5" ht="13">
      <c r="A335" s="11" t="s">
        <v>4789</v>
      </c>
    </row>
    <row r="336" spans="1:5" ht="13">
      <c r="A336" s="11" t="s">
        <v>4753</v>
      </c>
    </row>
    <row r="337" spans="1:5" ht="13">
      <c r="A337" s="11" t="s">
        <v>4797</v>
      </c>
    </row>
    <row r="338" spans="1:5" ht="13">
      <c r="A338" s="11" t="s">
        <v>4755</v>
      </c>
    </row>
    <row r="339" spans="1:5" ht="13">
      <c r="A339" s="21">
        <v>1530</v>
      </c>
    </row>
    <row r="340" spans="1:5" ht="13">
      <c r="A340" s="21">
        <v>1995</v>
      </c>
    </row>
    <row r="341" spans="1:5" ht="13">
      <c r="A341" s="11" t="s">
        <v>4756</v>
      </c>
      <c r="C341" s="21"/>
      <c r="D341" s="21"/>
    </row>
    <row r="342" spans="1:5" ht="13">
      <c r="A342" s="11" t="s">
        <v>4757</v>
      </c>
    </row>
    <row r="343" spans="1:5" ht="13">
      <c r="A343" s="11" t="s">
        <v>4758</v>
      </c>
      <c r="C343" s="21"/>
    </row>
    <row r="344" spans="1:5" ht="13">
      <c r="A344" s="11" t="s">
        <v>4748</v>
      </c>
      <c r="C344" s="21"/>
      <c r="E344" s="21"/>
    </row>
    <row r="345" spans="1:5" ht="13">
      <c r="A345" s="11" t="s">
        <v>4749</v>
      </c>
      <c r="D345" s="21"/>
    </row>
    <row r="346" spans="1:5" ht="13">
      <c r="A346" s="11" t="s">
        <v>4798</v>
      </c>
      <c r="D346" s="21"/>
    </row>
    <row r="347" spans="1:5" ht="13">
      <c r="A347" s="11" t="s">
        <v>11</v>
      </c>
    </row>
    <row r="348" spans="1:5" ht="13">
      <c r="A348" s="11" t="s">
        <v>3678</v>
      </c>
    </row>
    <row r="349" spans="1:5" ht="13">
      <c r="A349" s="11" t="s">
        <v>4751</v>
      </c>
      <c r="B349" s="21"/>
    </row>
    <row r="350" spans="1:5" ht="13">
      <c r="A350" s="11">
        <v>3</v>
      </c>
    </row>
    <row r="351" spans="1:5" ht="13">
      <c r="A351" s="11" t="s">
        <v>4752</v>
      </c>
    </row>
    <row r="352" spans="1:5" ht="13">
      <c r="A352" s="11" t="s">
        <v>4789</v>
      </c>
    </row>
    <row r="353" spans="1:5" ht="13">
      <c r="A353" s="11" t="s">
        <v>4753</v>
      </c>
    </row>
    <row r="354" spans="1:5" ht="13">
      <c r="A354" s="11" t="s">
        <v>4799</v>
      </c>
    </row>
    <row r="355" spans="1:5" ht="13">
      <c r="A355" s="11" t="s">
        <v>4755</v>
      </c>
    </row>
    <row r="356" spans="1:5" ht="13">
      <c r="A356" s="21">
        <v>2990</v>
      </c>
      <c r="C356" s="21"/>
      <c r="D356" s="21"/>
    </row>
    <row r="357" spans="1:5" ht="13">
      <c r="A357" s="21">
        <v>5160</v>
      </c>
    </row>
    <row r="358" spans="1:5" ht="13">
      <c r="A358" s="11" t="s">
        <v>4756</v>
      </c>
    </row>
    <row r="359" spans="1:5" ht="13">
      <c r="A359" s="11" t="s">
        <v>4757</v>
      </c>
      <c r="C359" s="21"/>
      <c r="E359" s="21"/>
    </row>
    <row r="360" spans="1:5" ht="13">
      <c r="A360" s="11" t="s">
        <v>4758</v>
      </c>
      <c r="C360" s="21"/>
      <c r="E360" s="21"/>
    </row>
    <row r="361" spans="1:5" ht="13">
      <c r="A361" s="11" t="s">
        <v>4748</v>
      </c>
      <c r="D361" s="21"/>
    </row>
    <row r="362" spans="1:5" ht="13">
      <c r="A362" s="11" t="s">
        <v>4749</v>
      </c>
      <c r="D362" s="21"/>
    </row>
    <row r="363" spans="1:5" ht="13">
      <c r="A363" s="11" t="s">
        <v>4800</v>
      </c>
    </row>
    <row r="364" spans="1:5" ht="13">
      <c r="A364" s="11" t="s">
        <v>7</v>
      </c>
      <c r="B364" s="21"/>
    </row>
    <row r="365" spans="1:5" ht="13">
      <c r="A365" s="11" t="s">
        <v>1710</v>
      </c>
    </row>
    <row r="366" spans="1:5" ht="13">
      <c r="A366" s="11" t="s">
        <v>4751</v>
      </c>
    </row>
    <row r="367" spans="1:5" ht="13">
      <c r="A367" s="11">
        <v>2</v>
      </c>
    </row>
    <row r="368" spans="1:5" ht="13">
      <c r="A368" s="11" t="s">
        <v>4752</v>
      </c>
    </row>
    <row r="369" spans="1:5" ht="13">
      <c r="A369" s="11">
        <v>1</v>
      </c>
    </row>
    <row r="370" spans="1:5" ht="13">
      <c r="A370" s="11" t="s">
        <v>4753</v>
      </c>
    </row>
    <row r="371" spans="1:5" ht="13">
      <c r="A371" s="11" t="s">
        <v>4771</v>
      </c>
      <c r="C371" s="21"/>
      <c r="D371" s="21"/>
    </row>
    <row r="372" spans="1:5" ht="13">
      <c r="A372" s="11" t="s">
        <v>4755</v>
      </c>
    </row>
    <row r="373" spans="1:5" ht="13">
      <c r="A373" s="21">
        <v>1100</v>
      </c>
    </row>
    <row r="374" spans="1:5" ht="13">
      <c r="A374" s="21">
        <v>2045</v>
      </c>
    </row>
    <row r="375" spans="1:5" ht="13">
      <c r="A375" s="11" t="s">
        <v>4756</v>
      </c>
      <c r="C375" s="21"/>
      <c r="E375" s="21"/>
    </row>
    <row r="376" spans="1:5" ht="13">
      <c r="A376" s="11" t="s">
        <v>4757</v>
      </c>
      <c r="C376" s="21"/>
      <c r="E376" s="21"/>
    </row>
    <row r="377" spans="1:5" ht="13">
      <c r="A377" s="11" t="s">
        <v>4801</v>
      </c>
      <c r="B377" s="21"/>
      <c r="D377" s="21"/>
    </row>
    <row r="378" spans="1:5" ht="13">
      <c r="A378" s="11" t="s">
        <v>4748</v>
      </c>
    </row>
    <row r="379" spans="1:5" ht="13">
      <c r="A379" s="11" t="s">
        <v>4749</v>
      </c>
    </row>
    <row r="380" spans="1:5" ht="13">
      <c r="A380" s="11" t="s">
        <v>4802</v>
      </c>
    </row>
    <row r="381" spans="1:5" ht="13">
      <c r="A381" s="11" t="s">
        <v>23</v>
      </c>
    </row>
    <row r="382" spans="1:5" ht="13">
      <c r="A382" s="11" t="s">
        <v>3600</v>
      </c>
    </row>
    <row r="383" spans="1:5" ht="13">
      <c r="A383" s="11" t="s">
        <v>4751</v>
      </c>
    </row>
    <row r="384" spans="1:5" ht="13">
      <c r="A384" s="11">
        <v>3</v>
      </c>
      <c r="C384" s="21"/>
      <c r="D384" s="21"/>
    </row>
    <row r="385" spans="1:5" ht="13">
      <c r="A385" s="11" t="s">
        <v>4752</v>
      </c>
    </row>
    <row r="386" spans="1:5" ht="13">
      <c r="A386" s="11" t="s">
        <v>4762</v>
      </c>
    </row>
    <row r="387" spans="1:5" ht="13">
      <c r="A387" s="11" t="s">
        <v>4753</v>
      </c>
    </row>
    <row r="388" spans="1:5" ht="13">
      <c r="A388" s="11" t="s">
        <v>4785</v>
      </c>
    </row>
    <row r="389" spans="1:5" ht="13">
      <c r="A389" s="11" t="s">
        <v>4755</v>
      </c>
    </row>
    <row r="390" spans="1:5" ht="13">
      <c r="A390" s="21">
        <v>1580</v>
      </c>
      <c r="B390" s="21"/>
    </row>
    <row r="391" spans="1:5" ht="13">
      <c r="A391" s="21">
        <v>1820</v>
      </c>
      <c r="C391" s="21"/>
      <c r="E391" s="21"/>
    </row>
    <row r="392" spans="1:5" ht="13">
      <c r="A392" s="11" t="s">
        <v>4756</v>
      </c>
      <c r="C392" s="21"/>
      <c r="D392" s="21"/>
      <c r="E392" s="21"/>
    </row>
    <row r="393" spans="1:5" ht="13">
      <c r="A393" s="11" t="s">
        <v>4757</v>
      </c>
      <c r="D393" s="21"/>
    </row>
    <row r="394" spans="1:5" ht="13">
      <c r="A394" s="11" t="s">
        <v>4801</v>
      </c>
    </row>
    <row r="395" spans="1:5" ht="13">
      <c r="A395" s="11" t="s">
        <v>4748</v>
      </c>
    </row>
    <row r="396" spans="1:5" ht="13">
      <c r="A396" s="11" t="s">
        <v>4749</v>
      </c>
    </row>
    <row r="397" spans="1:5" ht="13">
      <c r="A397" s="11" t="s">
        <v>4803</v>
      </c>
      <c r="C397" s="21"/>
      <c r="D397" s="21"/>
    </row>
    <row r="398" spans="1:5" ht="13">
      <c r="A398" s="11" t="s">
        <v>22</v>
      </c>
    </row>
    <row r="399" spans="1:5" ht="13">
      <c r="A399" s="11" t="s">
        <v>3606</v>
      </c>
    </row>
    <row r="400" spans="1:5" ht="13">
      <c r="A400" s="11" t="s">
        <v>4751</v>
      </c>
    </row>
    <row r="401" spans="1:5" ht="13">
      <c r="A401" s="11">
        <v>3</v>
      </c>
    </row>
    <row r="402" spans="1:5" ht="13">
      <c r="A402" s="11" t="s">
        <v>4752</v>
      </c>
    </row>
    <row r="403" spans="1:5" ht="13">
      <c r="A403" s="11" t="s">
        <v>4789</v>
      </c>
    </row>
    <row r="404" spans="1:5" ht="13">
      <c r="A404" s="11" t="s">
        <v>4753</v>
      </c>
    </row>
    <row r="405" spans="1:5" ht="13">
      <c r="A405" s="11" t="s">
        <v>4773</v>
      </c>
      <c r="B405" s="21"/>
    </row>
    <row r="406" spans="1:5" ht="13">
      <c r="A406" s="11" t="s">
        <v>4755</v>
      </c>
      <c r="B406" s="21"/>
    </row>
    <row r="407" spans="1:5" ht="13">
      <c r="A407" s="21">
        <v>2280</v>
      </c>
      <c r="C407" s="21"/>
      <c r="E407" s="21"/>
    </row>
    <row r="408" spans="1:5" ht="13">
      <c r="A408" s="21">
        <v>2720</v>
      </c>
      <c r="C408" s="21"/>
      <c r="D408" s="21"/>
    </row>
    <row r="409" spans="1:5" ht="13">
      <c r="A409" s="11" t="s">
        <v>4756</v>
      </c>
      <c r="D409" s="21"/>
    </row>
    <row r="410" spans="1:5" ht="13">
      <c r="A410" s="11" t="s">
        <v>4757</v>
      </c>
    </row>
    <row r="411" spans="1:5" ht="13">
      <c r="A411" s="11" t="s">
        <v>4801</v>
      </c>
    </row>
    <row r="412" spans="1:5" ht="13">
      <c r="A412" s="11" t="s">
        <v>4748</v>
      </c>
      <c r="C412" s="21"/>
      <c r="D412" s="21"/>
    </row>
    <row r="413" spans="1:5" ht="13">
      <c r="A413" s="11" t="s">
        <v>4749</v>
      </c>
      <c r="C413" s="21"/>
      <c r="D413" s="21"/>
    </row>
    <row r="414" spans="1:5" ht="13">
      <c r="A414" s="11" t="s">
        <v>4804</v>
      </c>
    </row>
    <row r="415" spans="1:5" ht="13">
      <c r="A415" s="11" t="s">
        <v>11</v>
      </c>
    </row>
    <row r="416" spans="1:5" ht="13">
      <c r="A416" s="11" t="s">
        <v>3603</v>
      </c>
    </row>
    <row r="417" spans="1:5" ht="13">
      <c r="A417" s="11" t="s">
        <v>4751</v>
      </c>
    </row>
    <row r="418" spans="1:5" ht="13">
      <c r="A418" s="11">
        <v>3</v>
      </c>
    </row>
    <row r="419" spans="1:5" ht="13">
      <c r="A419" s="11" t="s">
        <v>4752</v>
      </c>
    </row>
    <row r="420" spans="1:5" ht="13">
      <c r="A420" s="11">
        <v>2</v>
      </c>
    </row>
    <row r="421" spans="1:5" ht="13">
      <c r="A421" s="11" t="s">
        <v>4753</v>
      </c>
      <c r="B421" s="21"/>
    </row>
    <row r="422" spans="1:5" ht="13">
      <c r="A422" s="11" t="s">
        <v>4795</v>
      </c>
      <c r="B422" s="21"/>
      <c r="E422" s="21"/>
    </row>
    <row r="423" spans="1:5" ht="13">
      <c r="A423" s="11" t="s">
        <v>4755</v>
      </c>
      <c r="C423" s="21"/>
    </row>
    <row r="424" spans="1:5" ht="13">
      <c r="A424" s="21">
        <v>2260</v>
      </c>
      <c r="C424" s="21"/>
      <c r="D424" s="21"/>
    </row>
    <row r="425" spans="1:5" ht="13">
      <c r="A425" s="21">
        <v>3995</v>
      </c>
      <c r="D425" s="21"/>
    </row>
    <row r="426" spans="1:5" ht="13">
      <c r="A426" s="11" t="s">
        <v>4756</v>
      </c>
    </row>
    <row r="427" spans="1:5" ht="13">
      <c r="A427" s="11" t="s">
        <v>4757</v>
      </c>
    </row>
    <row r="428" spans="1:5" ht="13">
      <c r="A428" s="11" t="s">
        <v>4801</v>
      </c>
      <c r="C428" s="21"/>
      <c r="D428" s="21"/>
    </row>
    <row r="429" spans="1:5" ht="13">
      <c r="A429" s="11" t="s">
        <v>4748</v>
      </c>
      <c r="C429" s="21"/>
      <c r="D429" s="21"/>
    </row>
    <row r="430" spans="1:5" ht="13">
      <c r="A430" s="11" t="s">
        <v>4781</v>
      </c>
    </row>
    <row r="431" spans="1:5" ht="13">
      <c r="A431" s="11" t="s">
        <v>4805</v>
      </c>
    </row>
    <row r="432" spans="1:5" ht="13">
      <c r="A432" s="11" t="s">
        <v>9</v>
      </c>
    </row>
    <row r="433" spans="1:5" ht="13">
      <c r="A433" s="11" t="s">
        <v>2979</v>
      </c>
    </row>
    <row r="434" spans="1:5" ht="13">
      <c r="A434" s="11" t="s">
        <v>4751</v>
      </c>
    </row>
    <row r="435" spans="1:5" ht="13">
      <c r="A435" s="11">
        <v>2</v>
      </c>
    </row>
    <row r="436" spans="1:5" ht="13">
      <c r="A436" s="11" t="s">
        <v>4752</v>
      </c>
    </row>
    <row r="437" spans="1:5" ht="13">
      <c r="A437" s="11" t="s">
        <v>4762</v>
      </c>
      <c r="B437" s="21"/>
      <c r="E437" s="21"/>
    </row>
    <row r="438" spans="1:5" ht="13">
      <c r="A438" s="11" t="s">
        <v>4755</v>
      </c>
      <c r="B438" s="21"/>
    </row>
    <row r="439" spans="1:5" ht="13">
      <c r="A439" s="21">
        <v>3150</v>
      </c>
      <c r="C439" s="21"/>
    </row>
    <row r="440" spans="1:5" ht="13">
      <c r="A440" s="11" t="s">
        <v>4756</v>
      </c>
      <c r="C440" s="21"/>
      <c r="D440" s="21"/>
    </row>
    <row r="441" spans="1:5" ht="13">
      <c r="A441" s="11" t="s">
        <v>4783</v>
      </c>
      <c r="D441" s="21"/>
    </row>
    <row r="442" spans="1:5" ht="13">
      <c r="A442" s="11" t="s">
        <v>4801</v>
      </c>
    </row>
    <row r="443" spans="1:5" ht="13">
      <c r="A443" s="11" t="s">
        <v>4748</v>
      </c>
    </row>
    <row r="444" spans="1:5" ht="13">
      <c r="A444" s="11" t="s">
        <v>4749</v>
      </c>
      <c r="C444" s="21"/>
      <c r="D444" s="21"/>
    </row>
    <row r="445" spans="1:5" ht="13">
      <c r="A445" s="11" t="s">
        <v>4806</v>
      </c>
      <c r="C445" s="21"/>
      <c r="D445" s="21"/>
    </row>
    <row r="446" spans="1:5" ht="13">
      <c r="A446" s="11" t="s">
        <v>9</v>
      </c>
    </row>
    <row r="447" spans="1:5" ht="13">
      <c r="A447" s="11" t="s">
        <v>1015</v>
      </c>
    </row>
    <row r="448" spans="1:5" ht="13">
      <c r="A448" s="11" t="s">
        <v>4751</v>
      </c>
    </row>
    <row r="449" spans="1:5" ht="13">
      <c r="A449" s="11">
        <v>2</v>
      </c>
    </row>
    <row r="450" spans="1:5" ht="13">
      <c r="A450" s="11" t="s">
        <v>4752</v>
      </c>
    </row>
    <row r="451" spans="1:5" ht="13">
      <c r="A451" s="11">
        <v>1</v>
      </c>
    </row>
    <row r="452" spans="1:5" ht="13">
      <c r="A452" s="11" t="s">
        <v>4753</v>
      </c>
      <c r="E452" s="21"/>
    </row>
    <row r="453" spans="1:5" ht="13">
      <c r="A453" s="11" t="s">
        <v>4780</v>
      </c>
      <c r="B453" s="21"/>
    </row>
    <row r="454" spans="1:5" ht="13">
      <c r="A454" s="11" t="s">
        <v>4755</v>
      </c>
    </row>
    <row r="455" spans="1:5" ht="13">
      <c r="A455" s="21">
        <v>1440</v>
      </c>
      <c r="C455" s="21"/>
    </row>
    <row r="456" spans="1:5" ht="13">
      <c r="A456" s="11" t="s">
        <v>4756</v>
      </c>
      <c r="C456" s="21"/>
      <c r="D456" s="21"/>
    </row>
    <row r="457" spans="1:5" ht="13">
      <c r="A457" s="11" t="s">
        <v>4757</v>
      </c>
      <c r="D457" s="21"/>
    </row>
    <row r="458" spans="1:5" ht="13">
      <c r="A458" s="11" t="s">
        <v>4807</v>
      </c>
    </row>
    <row r="459" spans="1:5" ht="13">
      <c r="A459" s="11" t="s">
        <v>4748</v>
      </c>
    </row>
    <row r="460" spans="1:5" ht="13">
      <c r="A460" s="11" t="s">
        <v>4749</v>
      </c>
      <c r="C460" s="21"/>
      <c r="D460" s="21"/>
    </row>
    <row r="461" spans="1:5" ht="13">
      <c r="A461" s="11" t="s">
        <v>4808</v>
      </c>
      <c r="C461" s="21"/>
      <c r="D461" s="21"/>
    </row>
    <row r="462" spans="1:5" ht="13">
      <c r="A462" s="11" t="s">
        <v>10</v>
      </c>
    </row>
    <row r="463" spans="1:5" ht="13">
      <c r="A463" s="11" t="s">
        <v>3564</v>
      </c>
    </row>
    <row r="464" spans="1:5" ht="13">
      <c r="A464" s="11" t="s">
        <v>4751</v>
      </c>
    </row>
    <row r="465" spans="1:5" ht="13">
      <c r="A465" s="11">
        <v>3</v>
      </c>
    </row>
    <row r="466" spans="1:5" ht="13">
      <c r="A466" s="11" t="s">
        <v>4752</v>
      </c>
    </row>
    <row r="467" spans="1:5" ht="13">
      <c r="A467" s="11">
        <v>2</v>
      </c>
      <c r="E467" s="21"/>
    </row>
    <row r="468" spans="1:5" ht="13">
      <c r="A468" s="11" t="s">
        <v>4753</v>
      </c>
      <c r="B468" s="21"/>
      <c r="E468" s="21"/>
    </row>
    <row r="469" spans="1:5" ht="13">
      <c r="A469" s="11" t="s">
        <v>4790</v>
      </c>
    </row>
    <row r="470" spans="1:5" ht="13">
      <c r="A470" s="11" t="s">
        <v>4755</v>
      </c>
    </row>
    <row r="471" spans="1:5" ht="13">
      <c r="A471" s="21">
        <v>1650</v>
      </c>
      <c r="C471" s="21"/>
    </row>
    <row r="472" spans="1:5" ht="13">
      <c r="A472" s="21">
        <v>3020</v>
      </c>
      <c r="D472" s="21"/>
    </row>
    <row r="473" spans="1:5" ht="13">
      <c r="A473" s="11" t="s">
        <v>4756</v>
      </c>
      <c r="D473" s="21"/>
    </row>
    <row r="474" spans="1:5" ht="13">
      <c r="A474" s="11" t="s">
        <v>4757</v>
      </c>
    </row>
    <row r="475" spans="1:5" ht="13">
      <c r="A475" s="11" t="s">
        <v>4807</v>
      </c>
    </row>
    <row r="476" spans="1:5" ht="13">
      <c r="A476" s="11" t="s">
        <v>4748</v>
      </c>
      <c r="C476" s="21"/>
      <c r="D476" s="21"/>
    </row>
    <row r="477" spans="1:5" ht="13">
      <c r="A477" s="11" t="s">
        <v>4781</v>
      </c>
      <c r="C477" s="21"/>
      <c r="D477" s="21"/>
    </row>
    <row r="478" spans="1:5" ht="13">
      <c r="A478" s="11" t="s">
        <v>4809</v>
      </c>
    </row>
    <row r="479" spans="1:5" ht="13">
      <c r="A479" s="11" t="s">
        <v>18</v>
      </c>
    </row>
    <row r="480" spans="1:5" ht="13">
      <c r="A480" s="11" t="s">
        <v>49</v>
      </c>
    </row>
    <row r="481" spans="1:5" ht="13">
      <c r="A481" s="11" t="s">
        <v>4751</v>
      </c>
    </row>
    <row r="482" spans="1:5" ht="13">
      <c r="A482" s="11">
        <v>1</v>
      </c>
    </row>
    <row r="483" spans="1:5" ht="13">
      <c r="A483" s="11" t="s">
        <v>4752</v>
      </c>
      <c r="B483" s="21"/>
      <c r="E483" s="21"/>
    </row>
    <row r="484" spans="1:5" ht="13">
      <c r="A484" s="11">
        <v>1</v>
      </c>
      <c r="E484" s="21"/>
    </row>
    <row r="485" spans="1:5" ht="13">
      <c r="A485" s="11" t="s">
        <v>4755</v>
      </c>
    </row>
    <row r="486" spans="1:5" ht="13">
      <c r="A486" s="21">
        <v>1030</v>
      </c>
      <c r="C486" s="21"/>
    </row>
    <row r="487" spans="1:5" ht="13">
      <c r="A487" s="11" t="s">
        <v>4756</v>
      </c>
    </row>
    <row r="488" spans="1:5" ht="13">
      <c r="A488" s="11" t="s">
        <v>4783</v>
      </c>
      <c r="D488" s="21"/>
    </row>
    <row r="489" spans="1:5" ht="13">
      <c r="A489" s="11" t="s">
        <v>4810</v>
      </c>
      <c r="D489" s="21"/>
    </row>
    <row r="490" spans="1:5" ht="13">
      <c r="A490" s="11" t="s">
        <v>4811</v>
      </c>
    </row>
    <row r="491" spans="1:5" ht="13">
      <c r="A491" s="11" t="s">
        <v>4748</v>
      </c>
    </row>
    <row r="492" spans="1:5" ht="13">
      <c r="A492" s="11" t="s">
        <v>4749</v>
      </c>
      <c r="C492" s="21"/>
      <c r="D492" s="21"/>
    </row>
    <row r="493" spans="1:5" ht="13">
      <c r="A493" s="11" t="s">
        <v>4812</v>
      </c>
      <c r="D493" s="21"/>
    </row>
    <row r="494" spans="1:5" ht="13">
      <c r="A494" s="11" t="s">
        <v>6</v>
      </c>
    </row>
    <row r="495" spans="1:5" ht="13">
      <c r="A495" s="11" t="s">
        <v>1585</v>
      </c>
    </row>
    <row r="496" spans="1:5" ht="13">
      <c r="A496" s="11" t="s">
        <v>4751</v>
      </c>
    </row>
    <row r="497" spans="1:5" ht="13">
      <c r="A497" s="11">
        <v>2</v>
      </c>
    </row>
    <row r="498" spans="1:5" ht="13">
      <c r="A498" s="11" t="s">
        <v>4752</v>
      </c>
      <c r="B498" s="21"/>
    </row>
    <row r="499" spans="1:5" ht="13">
      <c r="A499" s="11">
        <v>1</v>
      </c>
      <c r="E499" s="21"/>
    </row>
    <row r="500" spans="1:5" ht="13">
      <c r="A500" s="11" t="s">
        <v>4753</v>
      </c>
    </row>
    <row r="501" spans="1:5" ht="13">
      <c r="A501" s="11" t="s">
        <v>4760</v>
      </c>
      <c r="C501" s="21"/>
    </row>
    <row r="502" spans="1:5" ht="13">
      <c r="A502" s="11" t="s">
        <v>4755</v>
      </c>
      <c r="C502" s="21"/>
    </row>
    <row r="503" spans="1:5" ht="13">
      <c r="A503" s="21">
        <v>970</v>
      </c>
    </row>
    <row r="504" spans="1:5" ht="13">
      <c r="A504" s="21">
        <v>1705</v>
      </c>
      <c r="D504" s="21"/>
    </row>
    <row r="505" spans="1:5" ht="13">
      <c r="A505" s="11" t="s">
        <v>4756</v>
      </c>
      <c r="D505" s="21"/>
    </row>
    <row r="506" spans="1:5" ht="13">
      <c r="A506" s="11" t="s">
        <v>4757</v>
      </c>
    </row>
    <row r="507" spans="1:5" ht="13">
      <c r="A507" s="11" t="s">
        <v>4810</v>
      </c>
      <c r="C507" s="21"/>
    </row>
    <row r="508" spans="1:5" ht="13">
      <c r="A508" s="11" t="s">
        <v>4811</v>
      </c>
      <c r="D508" s="21"/>
    </row>
    <row r="509" spans="1:5" ht="13">
      <c r="A509" s="11" t="s">
        <v>4748</v>
      </c>
    </row>
    <row r="510" spans="1:5" ht="13">
      <c r="A510" s="11" t="s">
        <v>4749</v>
      </c>
    </row>
    <row r="511" spans="1:5" ht="13">
      <c r="A511" s="11" t="s">
        <v>4813</v>
      </c>
      <c r="B511" s="21"/>
    </row>
    <row r="512" spans="1:5" ht="13">
      <c r="A512" s="11" t="s">
        <v>6</v>
      </c>
    </row>
    <row r="513" spans="1:5" ht="13">
      <c r="A513" s="11" t="s">
        <v>1588</v>
      </c>
    </row>
    <row r="514" spans="1:5" ht="13">
      <c r="A514" s="11" t="s">
        <v>4751</v>
      </c>
      <c r="E514" s="21"/>
    </row>
    <row r="515" spans="1:5" ht="13">
      <c r="A515" s="11">
        <v>2</v>
      </c>
    </row>
    <row r="516" spans="1:5" ht="13">
      <c r="A516" s="11" t="s">
        <v>4752</v>
      </c>
    </row>
    <row r="517" spans="1:5" ht="13">
      <c r="A517" s="11">
        <v>1</v>
      </c>
      <c r="C517" s="21"/>
    </row>
    <row r="518" spans="1:5" ht="13">
      <c r="A518" s="11" t="s">
        <v>4753</v>
      </c>
    </row>
    <row r="519" spans="1:5" ht="13">
      <c r="A519" s="11" t="s">
        <v>4814</v>
      </c>
    </row>
    <row r="520" spans="1:5" ht="13">
      <c r="A520" s="11" t="s">
        <v>4755</v>
      </c>
      <c r="C520" s="21"/>
      <c r="D520" s="21"/>
    </row>
    <row r="521" spans="1:5" ht="13">
      <c r="A521" s="21">
        <v>1010</v>
      </c>
      <c r="D521" s="21"/>
    </row>
    <row r="522" spans="1:5" ht="13">
      <c r="A522" s="21">
        <v>1885</v>
      </c>
    </row>
    <row r="523" spans="1:5" ht="13">
      <c r="A523" s="11" t="s">
        <v>4756</v>
      </c>
    </row>
    <row r="524" spans="1:5" ht="13">
      <c r="A524" s="11" t="s">
        <v>4757</v>
      </c>
    </row>
    <row r="525" spans="1:5" ht="13">
      <c r="A525" s="11" t="s">
        <v>4810</v>
      </c>
    </row>
    <row r="526" spans="1:5" ht="13">
      <c r="A526" s="11" t="s">
        <v>4748</v>
      </c>
      <c r="B526" s="21"/>
    </row>
    <row r="527" spans="1:5" ht="13">
      <c r="A527" s="11" t="s">
        <v>4749</v>
      </c>
    </row>
    <row r="528" spans="1:5" ht="13">
      <c r="A528" s="11" t="s">
        <v>4815</v>
      </c>
    </row>
    <row r="529" spans="1:5" ht="13">
      <c r="A529" s="11" t="s">
        <v>10</v>
      </c>
      <c r="E529" s="21"/>
    </row>
    <row r="530" spans="1:5" ht="13">
      <c r="A530" s="11" t="s">
        <v>1591</v>
      </c>
    </row>
    <row r="531" spans="1:5" ht="13">
      <c r="A531" s="11" t="s">
        <v>4751</v>
      </c>
    </row>
    <row r="532" spans="1:5" ht="13">
      <c r="A532" s="11">
        <v>2</v>
      </c>
      <c r="C532" s="21"/>
    </row>
    <row r="533" spans="1:5" ht="13">
      <c r="A533" s="11" t="s">
        <v>4752</v>
      </c>
    </row>
    <row r="534" spans="1:5" ht="13">
      <c r="A534" s="11">
        <v>1</v>
      </c>
    </row>
    <row r="535" spans="1:5" ht="13">
      <c r="A535" s="11" t="s">
        <v>4753</v>
      </c>
      <c r="C535" s="21"/>
    </row>
    <row r="536" spans="1:5" ht="13">
      <c r="A536" s="11" t="s">
        <v>4816</v>
      </c>
      <c r="C536" s="21"/>
      <c r="D536" s="21"/>
    </row>
    <row r="537" spans="1:5" ht="13">
      <c r="A537" s="11" t="s">
        <v>4755</v>
      </c>
      <c r="D537" s="21"/>
    </row>
    <row r="538" spans="1:5" ht="13">
      <c r="A538" s="21">
        <v>1150</v>
      </c>
    </row>
    <row r="539" spans="1:5" ht="13">
      <c r="A539" s="21">
        <v>2005</v>
      </c>
    </row>
    <row r="540" spans="1:5" ht="13">
      <c r="A540" s="11" t="s">
        <v>4756</v>
      </c>
    </row>
    <row r="541" spans="1:5" ht="13">
      <c r="A541" s="11" t="s">
        <v>4757</v>
      </c>
      <c r="B541" s="21"/>
    </row>
    <row r="542" spans="1:5" ht="13">
      <c r="A542" s="11" t="s">
        <v>4810</v>
      </c>
    </row>
    <row r="543" spans="1:5" ht="13">
      <c r="A543" s="11" t="s">
        <v>4748</v>
      </c>
    </row>
    <row r="544" spans="1:5" ht="13">
      <c r="A544" s="11" t="s">
        <v>4781</v>
      </c>
      <c r="E544" s="21"/>
    </row>
    <row r="545" spans="1:5" ht="13">
      <c r="A545" s="11" t="s">
        <v>4817</v>
      </c>
    </row>
    <row r="546" spans="1:5" ht="13">
      <c r="A546" s="11" t="s">
        <v>6</v>
      </c>
    </row>
    <row r="547" spans="1:5" ht="13">
      <c r="A547" s="11" t="s">
        <v>251</v>
      </c>
      <c r="C547" s="21"/>
    </row>
    <row r="548" spans="1:5" ht="13">
      <c r="A548" s="11" t="s">
        <v>4751</v>
      </c>
    </row>
    <row r="549" spans="1:5" ht="13">
      <c r="A549" s="11">
        <v>1</v>
      </c>
    </row>
    <row r="550" spans="1:5" ht="13">
      <c r="A550" s="11" t="s">
        <v>4752</v>
      </c>
    </row>
    <row r="551" spans="1:5" ht="13">
      <c r="A551" s="11">
        <v>1</v>
      </c>
      <c r="C551" s="21"/>
      <c r="D551" s="21"/>
    </row>
    <row r="552" spans="1:5" ht="13">
      <c r="A552" s="11" t="s">
        <v>4753</v>
      </c>
      <c r="C552" s="21"/>
      <c r="D552" s="21"/>
    </row>
    <row r="553" spans="1:5" ht="13">
      <c r="A553" s="11" t="s">
        <v>4818</v>
      </c>
      <c r="D553" s="21"/>
    </row>
    <row r="554" spans="1:5" ht="13">
      <c r="A554" s="11" t="s">
        <v>4755</v>
      </c>
    </row>
    <row r="555" spans="1:5" ht="13">
      <c r="A555" s="21">
        <v>1440</v>
      </c>
    </row>
    <row r="556" spans="1:5" ht="13">
      <c r="A556" s="11" t="s">
        <v>4756</v>
      </c>
      <c r="B556" s="21"/>
    </row>
    <row r="557" spans="1:5" ht="13">
      <c r="A557" s="11" t="s">
        <v>4783</v>
      </c>
    </row>
    <row r="558" spans="1:5" ht="13">
      <c r="A558" s="11" t="s">
        <v>4819</v>
      </c>
    </row>
    <row r="559" spans="1:5" ht="13">
      <c r="A559" s="11" t="s">
        <v>4748</v>
      </c>
      <c r="E559" s="21"/>
    </row>
    <row r="560" spans="1:5" ht="13">
      <c r="A560" s="11" t="s">
        <v>4781</v>
      </c>
    </row>
    <row r="561" spans="1:5" ht="13">
      <c r="A561" s="11" t="s">
        <v>4820</v>
      </c>
    </row>
    <row r="562" spans="1:5" ht="13">
      <c r="A562" s="11" t="s">
        <v>10</v>
      </c>
      <c r="C562" s="21"/>
    </row>
    <row r="563" spans="1:5" ht="13">
      <c r="A563" s="11" t="s">
        <v>1164</v>
      </c>
      <c r="C563" s="21"/>
    </row>
    <row r="564" spans="1:5" ht="13">
      <c r="A564" s="11" t="s">
        <v>4751</v>
      </c>
    </row>
    <row r="565" spans="1:5" ht="13">
      <c r="A565" s="11">
        <v>2</v>
      </c>
    </row>
    <row r="566" spans="1:5" ht="13">
      <c r="A566" s="11" t="s">
        <v>4752</v>
      </c>
    </row>
    <row r="567" spans="1:5" ht="13">
      <c r="A567" s="11">
        <v>1</v>
      </c>
      <c r="C567" s="21"/>
      <c r="D567" s="21"/>
    </row>
    <row r="568" spans="1:5" ht="13">
      <c r="A568" s="11" t="s">
        <v>4753</v>
      </c>
      <c r="C568" s="21"/>
      <c r="D568" s="21"/>
    </row>
    <row r="569" spans="1:5" ht="13">
      <c r="A569" s="11" t="s">
        <v>4765</v>
      </c>
      <c r="B569" s="21"/>
      <c r="D569" s="21"/>
    </row>
    <row r="570" spans="1:5" ht="13">
      <c r="A570" s="11" t="s">
        <v>4755</v>
      </c>
    </row>
    <row r="571" spans="1:5" ht="13">
      <c r="A571" s="21">
        <v>1800</v>
      </c>
    </row>
    <row r="572" spans="1:5" ht="13">
      <c r="A572" s="11" t="s">
        <v>4756</v>
      </c>
    </row>
    <row r="573" spans="1:5" ht="13">
      <c r="A573" s="11" t="s">
        <v>4783</v>
      </c>
    </row>
    <row r="574" spans="1:5" ht="13">
      <c r="A574" s="11" t="s">
        <v>4819</v>
      </c>
      <c r="E574" s="21"/>
    </row>
    <row r="575" spans="1:5" ht="13">
      <c r="A575" s="11" t="s">
        <v>4748</v>
      </c>
      <c r="E575" s="21"/>
    </row>
    <row r="576" spans="1:5" ht="13">
      <c r="A576" s="11" t="s">
        <v>4749</v>
      </c>
    </row>
    <row r="577" spans="1:5" ht="13">
      <c r="A577" s="11" t="s">
        <v>4821</v>
      </c>
    </row>
    <row r="578" spans="1:5" ht="13">
      <c r="A578" s="11" t="s">
        <v>10</v>
      </c>
      <c r="C578" s="21"/>
    </row>
    <row r="579" spans="1:5" ht="13">
      <c r="A579" s="11" t="s">
        <v>323</v>
      </c>
    </row>
    <row r="580" spans="1:5" ht="13">
      <c r="A580" s="11" t="s">
        <v>4751</v>
      </c>
    </row>
    <row r="581" spans="1:5" ht="13">
      <c r="A581" s="11">
        <v>1</v>
      </c>
      <c r="C581" s="21"/>
    </row>
    <row r="582" spans="1:5" ht="13">
      <c r="A582" s="11" t="s">
        <v>4752</v>
      </c>
      <c r="D582" s="21"/>
    </row>
    <row r="583" spans="1:5" ht="13">
      <c r="A583" s="11">
        <v>1</v>
      </c>
      <c r="D583" s="21"/>
    </row>
    <row r="584" spans="1:5" ht="13">
      <c r="A584" s="11" t="s">
        <v>4753</v>
      </c>
      <c r="B584" s="21"/>
    </row>
    <row r="585" spans="1:5" ht="13">
      <c r="A585" s="11" t="s">
        <v>4822</v>
      </c>
    </row>
    <row r="586" spans="1:5" ht="13">
      <c r="A586" s="11" t="s">
        <v>4755</v>
      </c>
    </row>
    <row r="587" spans="1:5" ht="13">
      <c r="A587" s="21">
        <v>950</v>
      </c>
    </row>
    <row r="588" spans="1:5" ht="13">
      <c r="A588" s="21">
        <v>1390</v>
      </c>
    </row>
    <row r="589" spans="1:5" ht="13">
      <c r="A589" s="11" t="s">
        <v>4756</v>
      </c>
    </row>
    <row r="590" spans="1:5" ht="13">
      <c r="A590" s="11" t="s">
        <v>4757</v>
      </c>
      <c r="E590" s="21"/>
    </row>
    <row r="591" spans="1:5" ht="13">
      <c r="A591" s="11" t="s">
        <v>4823</v>
      </c>
    </row>
    <row r="592" spans="1:5" ht="13">
      <c r="A592" s="11" t="s">
        <v>4748</v>
      </c>
    </row>
    <row r="593" spans="1:5" ht="13">
      <c r="A593" s="11" t="s">
        <v>4749</v>
      </c>
      <c r="C593" s="21"/>
    </row>
    <row r="594" spans="1:5" ht="13">
      <c r="A594" s="11" t="s">
        <v>4824</v>
      </c>
    </row>
    <row r="595" spans="1:5" ht="13">
      <c r="A595" s="11" t="s">
        <v>27</v>
      </c>
    </row>
    <row r="596" spans="1:5" ht="13">
      <c r="A596" s="11" t="s">
        <v>1505</v>
      </c>
      <c r="C596" s="21"/>
    </row>
    <row r="597" spans="1:5" ht="13">
      <c r="A597" s="11" t="s">
        <v>4751</v>
      </c>
      <c r="D597" s="21"/>
    </row>
    <row r="598" spans="1:5" ht="13">
      <c r="A598" s="11">
        <v>2</v>
      </c>
      <c r="D598" s="21"/>
    </row>
    <row r="599" spans="1:5" ht="13">
      <c r="A599" s="11" t="s">
        <v>4752</v>
      </c>
      <c r="B599" s="21"/>
    </row>
    <row r="600" spans="1:5" ht="13">
      <c r="A600" s="11">
        <v>1</v>
      </c>
    </row>
    <row r="601" spans="1:5" ht="13">
      <c r="A601" s="11" t="s">
        <v>4753</v>
      </c>
    </row>
    <row r="602" spans="1:5" ht="13">
      <c r="A602" s="11" t="s">
        <v>4825</v>
      </c>
    </row>
    <row r="603" spans="1:5" ht="13">
      <c r="A603" s="11" t="s">
        <v>4755</v>
      </c>
    </row>
    <row r="604" spans="1:5" ht="13">
      <c r="A604" s="21">
        <v>930</v>
      </c>
    </row>
    <row r="605" spans="1:5" ht="13">
      <c r="A605" s="21">
        <v>1775</v>
      </c>
      <c r="E605" s="21"/>
    </row>
    <row r="606" spans="1:5" ht="13">
      <c r="A606" s="11" t="s">
        <v>4756</v>
      </c>
      <c r="E606" s="21"/>
    </row>
    <row r="607" spans="1:5" ht="13">
      <c r="A607" s="11" t="s">
        <v>4757</v>
      </c>
    </row>
    <row r="608" spans="1:5" ht="13">
      <c r="A608" s="11" t="s">
        <v>4823</v>
      </c>
      <c r="C608" s="21"/>
    </row>
    <row r="609" spans="1:5" ht="13">
      <c r="A609" s="11" t="s">
        <v>4748</v>
      </c>
    </row>
    <row r="610" spans="1:5" ht="13">
      <c r="A610" s="11" t="s">
        <v>4749</v>
      </c>
    </row>
    <row r="611" spans="1:5" ht="13">
      <c r="A611" s="11" t="s">
        <v>4826</v>
      </c>
      <c r="C611" s="21"/>
    </row>
    <row r="612" spans="1:5" ht="13">
      <c r="A612" s="11" t="s">
        <v>25</v>
      </c>
      <c r="D612" s="21"/>
    </row>
    <row r="613" spans="1:5" ht="13">
      <c r="A613" s="11" t="s">
        <v>3481</v>
      </c>
      <c r="D613" s="21"/>
    </row>
    <row r="614" spans="1:5" ht="13">
      <c r="A614" s="11" t="s">
        <v>4751</v>
      </c>
      <c r="B614" s="21"/>
    </row>
    <row r="615" spans="1:5" ht="13">
      <c r="A615" s="11">
        <v>3</v>
      </c>
    </row>
    <row r="616" spans="1:5" ht="13">
      <c r="A616" s="11" t="s">
        <v>4752</v>
      </c>
    </row>
    <row r="617" spans="1:5" ht="13">
      <c r="A617" s="11" t="s">
        <v>4762</v>
      </c>
    </row>
    <row r="618" spans="1:5" ht="13">
      <c r="A618" s="11" t="s">
        <v>4753</v>
      </c>
    </row>
    <row r="619" spans="1:5" ht="13">
      <c r="A619" s="11" t="s">
        <v>4785</v>
      </c>
    </row>
    <row r="620" spans="1:5" ht="13">
      <c r="A620" s="11" t="s">
        <v>4755</v>
      </c>
    </row>
    <row r="621" spans="1:5" ht="13">
      <c r="A621" s="21">
        <v>1200</v>
      </c>
      <c r="E621" s="21"/>
    </row>
    <row r="622" spans="1:5" ht="13">
      <c r="A622" s="21">
        <v>1955</v>
      </c>
    </row>
    <row r="623" spans="1:5" ht="13">
      <c r="A623" s="11" t="s">
        <v>4756</v>
      </c>
      <c r="C623" s="21"/>
    </row>
    <row r="624" spans="1:5" ht="13">
      <c r="A624" s="11" t="s">
        <v>4757</v>
      </c>
    </row>
    <row r="625" spans="1:5" ht="13">
      <c r="A625" s="11" t="s">
        <v>4823</v>
      </c>
    </row>
    <row r="626" spans="1:5" ht="13">
      <c r="A626" s="11" t="s">
        <v>4748</v>
      </c>
      <c r="C626" s="21"/>
    </row>
    <row r="627" spans="1:5" ht="13">
      <c r="A627" s="11" t="s">
        <v>4749</v>
      </c>
      <c r="C627" s="21"/>
      <c r="D627" s="21"/>
    </row>
    <row r="628" spans="1:5" ht="13">
      <c r="A628" s="11" t="s">
        <v>4827</v>
      </c>
      <c r="D628" s="21"/>
    </row>
    <row r="629" spans="1:5" ht="13">
      <c r="A629" s="11" t="s">
        <v>12</v>
      </c>
      <c r="B629" s="21"/>
    </row>
    <row r="630" spans="1:5" ht="13">
      <c r="A630" s="11" t="s">
        <v>1508</v>
      </c>
    </row>
    <row r="631" spans="1:5" ht="13">
      <c r="A631" s="11" t="s">
        <v>4751</v>
      </c>
    </row>
    <row r="632" spans="1:5" ht="13">
      <c r="A632" s="11">
        <v>2</v>
      </c>
    </row>
    <row r="633" spans="1:5" ht="13">
      <c r="A633" s="11" t="s">
        <v>4752</v>
      </c>
    </row>
    <row r="634" spans="1:5" ht="13">
      <c r="A634" s="11" t="s">
        <v>4762</v>
      </c>
    </row>
    <row r="635" spans="1:5" ht="13">
      <c r="A635" s="11" t="s">
        <v>4753</v>
      </c>
    </row>
    <row r="636" spans="1:5" ht="13">
      <c r="A636" s="11" t="s">
        <v>4765</v>
      </c>
      <c r="E636" s="21"/>
    </row>
    <row r="637" spans="1:5" ht="13">
      <c r="A637" s="11" t="s">
        <v>4755</v>
      </c>
    </row>
    <row r="638" spans="1:5" ht="13">
      <c r="A638" s="21">
        <v>1410</v>
      </c>
      <c r="C638" s="21"/>
    </row>
    <row r="639" spans="1:5" ht="13">
      <c r="A639" s="21">
        <v>2210</v>
      </c>
      <c r="C639" s="21"/>
    </row>
    <row r="640" spans="1:5" ht="13">
      <c r="A640" s="11" t="s">
        <v>4756</v>
      </c>
    </row>
    <row r="641" spans="1:5" ht="13">
      <c r="A641" s="11" t="s">
        <v>4757</v>
      </c>
    </row>
    <row r="642" spans="1:5" ht="13">
      <c r="A642" s="11" t="s">
        <v>4823</v>
      </c>
      <c r="B642" s="21"/>
      <c r="C642" s="21"/>
    </row>
    <row r="643" spans="1:5" ht="13">
      <c r="A643" s="11" t="s">
        <v>4748</v>
      </c>
      <c r="C643" s="21"/>
      <c r="D643" s="21"/>
    </row>
    <row r="644" spans="1:5" ht="13">
      <c r="A644" s="11" t="s">
        <v>4781</v>
      </c>
      <c r="D644" s="21"/>
    </row>
    <row r="645" spans="1:5" ht="13">
      <c r="A645" s="11" t="s">
        <v>4828</v>
      </c>
    </row>
    <row r="646" spans="1:5" ht="13">
      <c r="A646" s="11" t="s">
        <v>18</v>
      </c>
    </row>
    <row r="647" spans="1:5" ht="13">
      <c r="A647" s="11" t="s">
        <v>1155</v>
      </c>
    </row>
    <row r="648" spans="1:5" ht="13">
      <c r="A648" s="11" t="s">
        <v>4751</v>
      </c>
    </row>
    <row r="649" spans="1:5" ht="13">
      <c r="A649" s="11">
        <v>2</v>
      </c>
    </row>
    <row r="650" spans="1:5" ht="13">
      <c r="A650" s="11" t="s">
        <v>4752</v>
      </c>
    </row>
    <row r="651" spans="1:5" ht="13">
      <c r="A651" s="11">
        <v>1</v>
      </c>
      <c r="E651" s="21"/>
    </row>
    <row r="652" spans="1:5" ht="13">
      <c r="A652" s="11" t="s">
        <v>4753</v>
      </c>
    </row>
    <row r="653" spans="1:5" ht="13">
      <c r="A653" s="11" t="s">
        <v>4829</v>
      </c>
    </row>
    <row r="654" spans="1:5" ht="13">
      <c r="A654" s="11" t="s">
        <v>4755</v>
      </c>
      <c r="C654" s="21"/>
    </row>
    <row r="655" spans="1:5" ht="13">
      <c r="A655" s="21">
        <v>1730</v>
      </c>
    </row>
    <row r="656" spans="1:5" ht="13">
      <c r="A656" s="11" t="s">
        <v>4756</v>
      </c>
      <c r="C656" s="21"/>
    </row>
    <row r="657" spans="1:5" ht="13">
      <c r="A657" s="11" t="s">
        <v>4783</v>
      </c>
      <c r="B657" s="21"/>
      <c r="D657" s="21"/>
    </row>
    <row r="658" spans="1:5" ht="13">
      <c r="A658" s="11" t="s">
        <v>4823</v>
      </c>
      <c r="D658" s="21"/>
    </row>
    <row r="659" spans="1:5" ht="13">
      <c r="A659" s="11" t="s">
        <v>4748</v>
      </c>
      <c r="D659" s="21"/>
    </row>
    <row r="660" spans="1:5" ht="13">
      <c r="A660" s="11" t="s">
        <v>4781</v>
      </c>
    </row>
    <row r="661" spans="1:5" ht="13">
      <c r="A661" s="11" t="s">
        <v>4830</v>
      </c>
    </row>
    <row r="662" spans="1:5" ht="13">
      <c r="A662" s="11" t="s">
        <v>10</v>
      </c>
    </row>
    <row r="663" spans="1:5" ht="13">
      <c r="A663" s="11" t="s">
        <v>1166</v>
      </c>
    </row>
    <row r="664" spans="1:5" ht="13">
      <c r="A664" s="11" t="s">
        <v>4751</v>
      </c>
    </row>
    <row r="665" spans="1:5" ht="13">
      <c r="A665" s="11">
        <v>2</v>
      </c>
    </row>
    <row r="666" spans="1:5" ht="13">
      <c r="A666" s="11" t="s">
        <v>4752</v>
      </c>
      <c r="E666" s="21"/>
    </row>
    <row r="667" spans="1:5" ht="13">
      <c r="A667" s="11">
        <v>1</v>
      </c>
      <c r="E667" s="21"/>
    </row>
    <row r="668" spans="1:5" ht="13">
      <c r="A668" s="11" t="s">
        <v>4753</v>
      </c>
    </row>
    <row r="669" spans="1:5" ht="13">
      <c r="A669" s="11" t="s">
        <v>4771</v>
      </c>
      <c r="C669" s="21"/>
    </row>
    <row r="670" spans="1:5" ht="13">
      <c r="A670" s="11" t="s">
        <v>4755</v>
      </c>
    </row>
    <row r="671" spans="1:5" ht="13">
      <c r="A671" s="21">
        <v>1800</v>
      </c>
      <c r="C671" s="21"/>
    </row>
    <row r="672" spans="1:5" ht="13">
      <c r="A672" s="11" t="s">
        <v>4756</v>
      </c>
      <c r="B672" s="21"/>
      <c r="C672" s="21"/>
      <c r="D672" s="21"/>
    </row>
    <row r="673" spans="1:5" ht="13">
      <c r="A673" s="11" t="s">
        <v>4783</v>
      </c>
      <c r="D673" s="21"/>
    </row>
    <row r="674" spans="1:5" ht="13">
      <c r="A674" s="11" t="s">
        <v>4823</v>
      </c>
      <c r="D674" s="21"/>
    </row>
    <row r="675" spans="1:5" ht="13">
      <c r="A675" s="11" t="s">
        <v>4748</v>
      </c>
    </row>
    <row r="676" spans="1:5" ht="13">
      <c r="A676" s="11" t="s">
        <v>4749</v>
      </c>
    </row>
    <row r="677" spans="1:5" ht="13">
      <c r="A677" s="11" t="s">
        <v>4831</v>
      </c>
    </row>
    <row r="678" spans="1:5" ht="13">
      <c r="A678" s="11" t="s">
        <v>6</v>
      </c>
    </row>
    <row r="679" spans="1:5" ht="13">
      <c r="A679" s="11" t="s">
        <v>3484</v>
      </c>
    </row>
    <row r="680" spans="1:5" ht="13">
      <c r="A680" s="11" t="s">
        <v>4751</v>
      </c>
    </row>
    <row r="681" spans="1:5" ht="13">
      <c r="A681" s="11">
        <v>3</v>
      </c>
    </row>
    <row r="682" spans="1:5" ht="13">
      <c r="A682" s="11" t="s">
        <v>4752</v>
      </c>
      <c r="E682" s="21"/>
    </row>
    <row r="683" spans="1:5" ht="13">
      <c r="A683" s="11" t="s">
        <v>4789</v>
      </c>
      <c r="E683" s="21"/>
    </row>
    <row r="684" spans="1:5" ht="13">
      <c r="A684" s="11" t="s">
        <v>4753</v>
      </c>
      <c r="C684" s="21"/>
    </row>
    <row r="685" spans="1:5" ht="13">
      <c r="A685" s="11" t="s">
        <v>4790</v>
      </c>
    </row>
    <row r="686" spans="1:5" ht="13">
      <c r="A686" s="11" t="s">
        <v>4755</v>
      </c>
    </row>
    <row r="687" spans="1:5" ht="13">
      <c r="A687" s="21">
        <v>1580</v>
      </c>
      <c r="B687" s="21"/>
      <c r="C687" s="21"/>
    </row>
    <row r="688" spans="1:5" ht="13">
      <c r="A688" s="21">
        <v>2910</v>
      </c>
      <c r="B688" s="21"/>
      <c r="C688" s="21"/>
      <c r="D688" s="21"/>
    </row>
    <row r="689" spans="1:5" ht="13">
      <c r="A689" s="11" t="s">
        <v>4756</v>
      </c>
      <c r="D689" s="21"/>
    </row>
    <row r="690" spans="1:5" ht="13">
      <c r="A690" s="11" t="s">
        <v>4757</v>
      </c>
    </row>
    <row r="691" spans="1:5" ht="13">
      <c r="A691" s="11" t="s">
        <v>4823</v>
      </c>
    </row>
    <row r="692" spans="1:5" ht="13">
      <c r="A692" s="11" t="s">
        <v>4748</v>
      </c>
    </row>
    <row r="693" spans="1:5" ht="13">
      <c r="A693" s="11" t="s">
        <v>4781</v>
      </c>
    </row>
    <row r="694" spans="1:5" ht="13">
      <c r="A694" s="11" t="s">
        <v>4832</v>
      </c>
    </row>
    <row r="695" spans="1:5" ht="13">
      <c r="A695" s="11" t="s">
        <v>6</v>
      </c>
    </row>
    <row r="696" spans="1:5" ht="13">
      <c r="A696" s="11" t="s">
        <v>3256</v>
      </c>
    </row>
    <row r="697" spans="1:5" ht="13">
      <c r="A697" s="11" t="s">
        <v>4751</v>
      </c>
    </row>
    <row r="698" spans="1:5" ht="13">
      <c r="A698" s="11">
        <v>3</v>
      </c>
      <c r="E698" s="21"/>
    </row>
    <row r="699" spans="1:5" ht="13">
      <c r="A699" s="11" t="s">
        <v>4752</v>
      </c>
      <c r="C699" s="21"/>
    </row>
    <row r="700" spans="1:5" ht="13">
      <c r="A700" s="11">
        <v>1</v>
      </c>
    </row>
    <row r="701" spans="1:5" ht="13">
      <c r="A701" s="11" t="s">
        <v>4753</v>
      </c>
    </row>
    <row r="702" spans="1:5" ht="13">
      <c r="A702" s="11" t="s">
        <v>4785</v>
      </c>
    </row>
    <row r="703" spans="1:5" ht="13">
      <c r="A703" s="11" t="s">
        <v>4755</v>
      </c>
      <c r="B703" s="21"/>
      <c r="C703" s="21"/>
    </row>
    <row r="704" spans="1:5" ht="13">
      <c r="A704" s="21">
        <v>1860</v>
      </c>
      <c r="C704" s="21"/>
      <c r="D704" s="21"/>
    </row>
    <row r="705" spans="1:5" ht="13">
      <c r="A705" s="11" t="s">
        <v>4756</v>
      </c>
      <c r="D705" s="21"/>
    </row>
    <row r="706" spans="1:5" ht="13">
      <c r="A706" s="11" t="s">
        <v>4783</v>
      </c>
    </row>
    <row r="707" spans="1:5" ht="13">
      <c r="A707" s="11" t="s">
        <v>4823</v>
      </c>
    </row>
    <row r="708" spans="1:5" ht="13">
      <c r="A708" s="11" t="s">
        <v>4748</v>
      </c>
    </row>
    <row r="709" spans="1:5" ht="13">
      <c r="A709" s="11" t="s">
        <v>4749</v>
      </c>
    </row>
    <row r="710" spans="1:5" ht="13">
      <c r="A710" s="11" t="s">
        <v>4833</v>
      </c>
    </row>
    <row r="711" spans="1:5" ht="13">
      <c r="A711" s="11" t="s">
        <v>26</v>
      </c>
    </row>
    <row r="712" spans="1:5" ht="13">
      <c r="A712" s="11" t="s">
        <v>314</v>
      </c>
    </row>
    <row r="713" spans="1:5" ht="13">
      <c r="A713" s="11" t="s">
        <v>4751</v>
      </c>
      <c r="E713" s="21"/>
    </row>
    <row r="714" spans="1:5" ht="13">
      <c r="A714" s="11">
        <v>1</v>
      </c>
      <c r="C714" s="21"/>
    </row>
    <row r="715" spans="1:5" ht="13">
      <c r="A715" s="11" t="s">
        <v>4752</v>
      </c>
    </row>
    <row r="716" spans="1:5" ht="13">
      <c r="A716" s="11">
        <v>1</v>
      </c>
    </row>
    <row r="717" spans="1:5" ht="13">
      <c r="A717" s="11" t="s">
        <v>4753</v>
      </c>
    </row>
    <row r="718" spans="1:5" ht="13">
      <c r="A718" s="11" t="s">
        <v>4834</v>
      </c>
      <c r="B718" s="21"/>
    </row>
    <row r="719" spans="1:5" ht="13">
      <c r="A719" s="11" t="s">
        <v>4755</v>
      </c>
      <c r="C719" s="21"/>
      <c r="D719" s="21"/>
    </row>
    <row r="720" spans="1:5" ht="13">
      <c r="A720" s="21">
        <v>910</v>
      </c>
      <c r="C720" s="21"/>
      <c r="D720" s="21"/>
    </row>
    <row r="721" spans="1:5" ht="13">
      <c r="A721" s="21">
        <v>1560</v>
      </c>
    </row>
    <row r="722" spans="1:5" ht="13">
      <c r="A722" s="11" t="s">
        <v>4756</v>
      </c>
    </row>
    <row r="723" spans="1:5" ht="13">
      <c r="A723" s="11" t="s">
        <v>4757</v>
      </c>
    </row>
    <row r="724" spans="1:5" ht="13">
      <c r="A724" s="11" t="s">
        <v>4835</v>
      </c>
    </row>
    <row r="725" spans="1:5" ht="13">
      <c r="A725" s="11" t="s">
        <v>4748</v>
      </c>
    </row>
    <row r="726" spans="1:5" ht="13">
      <c r="A726" s="11" t="s">
        <v>4781</v>
      </c>
    </row>
    <row r="727" spans="1:5" ht="13">
      <c r="A727" s="11" t="s">
        <v>4836</v>
      </c>
    </row>
    <row r="728" spans="1:5" ht="13">
      <c r="A728" s="11" t="s">
        <v>6</v>
      </c>
      <c r="E728" s="21"/>
    </row>
    <row r="729" spans="1:5" ht="13">
      <c r="A729" s="11" t="s">
        <v>1018</v>
      </c>
      <c r="C729" s="21"/>
    </row>
    <row r="730" spans="1:5" ht="13">
      <c r="A730" s="11" t="s">
        <v>4751</v>
      </c>
    </row>
    <row r="731" spans="1:5" ht="13">
      <c r="A731" s="11">
        <v>2</v>
      </c>
    </row>
    <row r="732" spans="1:5" ht="13">
      <c r="A732" s="11" t="s">
        <v>4752</v>
      </c>
    </row>
    <row r="733" spans="1:5" ht="13">
      <c r="A733" s="11">
        <v>1</v>
      </c>
      <c r="B733" s="21"/>
    </row>
    <row r="734" spans="1:5" ht="13">
      <c r="A734" s="11" t="s">
        <v>4753</v>
      </c>
      <c r="D734" s="21"/>
    </row>
    <row r="735" spans="1:5" ht="13">
      <c r="A735" s="11" t="s">
        <v>4837</v>
      </c>
      <c r="C735" s="21"/>
      <c r="D735" s="21"/>
    </row>
    <row r="736" spans="1:5" ht="13">
      <c r="A736" s="11" t="s">
        <v>4755</v>
      </c>
      <c r="C736" s="21"/>
      <c r="D736" s="21"/>
    </row>
    <row r="737" spans="1:5" ht="13">
      <c r="A737" s="21">
        <v>1440</v>
      </c>
    </row>
    <row r="738" spans="1:5" ht="13">
      <c r="A738" s="11" t="s">
        <v>4756</v>
      </c>
    </row>
    <row r="739" spans="1:5" ht="13">
      <c r="A739" s="11" t="s">
        <v>4783</v>
      </c>
    </row>
    <row r="740" spans="1:5" ht="13">
      <c r="A740" s="11" t="s">
        <v>4835</v>
      </c>
    </row>
    <row r="741" spans="1:5" ht="13">
      <c r="A741" s="11" t="s">
        <v>4748</v>
      </c>
    </row>
    <row r="742" spans="1:5" ht="13">
      <c r="A742" s="11" t="s">
        <v>4781</v>
      </c>
    </row>
    <row r="743" spans="1:5" ht="13">
      <c r="A743" s="11" t="s">
        <v>4838</v>
      </c>
      <c r="E743" s="21"/>
    </row>
    <row r="744" spans="1:5" ht="13">
      <c r="A744" s="11" t="s">
        <v>10</v>
      </c>
      <c r="C744" s="21"/>
      <c r="E744" s="21"/>
    </row>
    <row r="745" spans="1:5" ht="13">
      <c r="A745" s="11" t="s">
        <v>4683</v>
      </c>
    </row>
    <row r="746" spans="1:5" ht="13">
      <c r="A746" s="11" t="s">
        <v>4751</v>
      </c>
    </row>
    <row r="747" spans="1:5" ht="13">
      <c r="A747" s="11" t="s">
        <v>4839</v>
      </c>
    </row>
    <row r="748" spans="1:5" ht="13">
      <c r="A748" s="11" t="s">
        <v>4752</v>
      </c>
      <c r="B748" s="21"/>
    </row>
    <row r="749" spans="1:5" ht="13">
      <c r="A749" s="11">
        <v>1</v>
      </c>
      <c r="D749" s="21"/>
    </row>
    <row r="750" spans="1:5" ht="13">
      <c r="A750" s="11" t="s">
        <v>4755</v>
      </c>
    </row>
    <row r="751" spans="1:5" ht="13">
      <c r="A751" s="21">
        <v>1520</v>
      </c>
      <c r="C751" s="21"/>
      <c r="D751" s="21"/>
    </row>
    <row r="752" spans="1:5" ht="13">
      <c r="A752" s="11" t="s">
        <v>4756</v>
      </c>
      <c r="C752" s="21"/>
      <c r="D752" s="21"/>
    </row>
    <row r="753" spans="1:5" ht="13">
      <c r="A753" s="11" t="s">
        <v>4783</v>
      </c>
    </row>
    <row r="754" spans="1:5" ht="13">
      <c r="A754" s="11" t="s">
        <v>4835</v>
      </c>
    </row>
    <row r="755" spans="1:5" ht="13">
      <c r="A755" s="11" t="s">
        <v>4748</v>
      </c>
    </row>
    <row r="756" spans="1:5" ht="13">
      <c r="A756" s="11" t="s">
        <v>4781</v>
      </c>
    </row>
    <row r="757" spans="1:5" ht="13">
      <c r="A757" s="11" t="s">
        <v>4840</v>
      </c>
    </row>
    <row r="758" spans="1:5" ht="13">
      <c r="A758" s="11" t="s">
        <v>10</v>
      </c>
    </row>
    <row r="759" spans="1:5" ht="13">
      <c r="A759" s="11" t="s">
        <v>3262</v>
      </c>
      <c r="C759" s="21"/>
      <c r="E759" s="21"/>
    </row>
    <row r="760" spans="1:5" ht="13">
      <c r="A760" s="11" t="s">
        <v>4751</v>
      </c>
    </row>
    <row r="761" spans="1:5" ht="13">
      <c r="A761" s="11">
        <v>3</v>
      </c>
    </row>
    <row r="762" spans="1:5" ht="13">
      <c r="A762" s="11" t="s">
        <v>4752</v>
      </c>
    </row>
    <row r="763" spans="1:5" ht="13">
      <c r="A763" s="11">
        <v>1</v>
      </c>
      <c r="B763" s="21"/>
    </row>
    <row r="764" spans="1:5" ht="13">
      <c r="A764" s="11" t="s">
        <v>4753</v>
      </c>
      <c r="D764" s="21"/>
    </row>
    <row r="765" spans="1:5" ht="13">
      <c r="A765" s="11" t="s">
        <v>4773</v>
      </c>
    </row>
    <row r="766" spans="1:5" ht="13">
      <c r="A766" s="11" t="s">
        <v>4755</v>
      </c>
    </row>
    <row r="767" spans="1:5" ht="13">
      <c r="A767" s="21">
        <v>1920</v>
      </c>
      <c r="C767" s="21"/>
      <c r="D767" s="21"/>
    </row>
    <row r="768" spans="1:5" ht="13">
      <c r="A768" s="11" t="s">
        <v>4756</v>
      </c>
    </row>
    <row r="769" spans="1:5" ht="13">
      <c r="A769" s="11" t="s">
        <v>4783</v>
      </c>
    </row>
    <row r="770" spans="1:5" ht="13">
      <c r="A770" s="11" t="s">
        <v>4841</v>
      </c>
    </row>
    <row r="771" spans="1:5" ht="13">
      <c r="A771" s="11" t="s">
        <v>4748</v>
      </c>
    </row>
    <row r="772" spans="1:5" ht="13">
      <c r="A772" s="11" t="s">
        <v>4781</v>
      </c>
    </row>
    <row r="773" spans="1:5" ht="13">
      <c r="A773" s="11" t="s">
        <v>4838</v>
      </c>
    </row>
    <row r="774" spans="1:5" ht="13">
      <c r="A774" s="11" t="s">
        <v>10</v>
      </c>
      <c r="C774" s="21"/>
      <c r="E774" s="21"/>
    </row>
    <row r="775" spans="1:5" ht="13">
      <c r="A775" s="11" t="s">
        <v>273</v>
      </c>
    </row>
    <row r="776" spans="1:5" ht="13">
      <c r="A776" s="11" t="s">
        <v>4751</v>
      </c>
    </row>
    <row r="777" spans="1:5" ht="13">
      <c r="A777" s="11">
        <v>1</v>
      </c>
    </row>
    <row r="778" spans="1:5" ht="13">
      <c r="A778" s="11" t="s">
        <v>4752</v>
      </c>
      <c r="B778" s="21"/>
    </row>
    <row r="779" spans="1:5" ht="13">
      <c r="A779" s="11">
        <v>1</v>
      </c>
      <c r="D779" s="21"/>
    </row>
    <row r="780" spans="1:5" ht="13">
      <c r="A780" s="11" t="s">
        <v>4755</v>
      </c>
    </row>
    <row r="781" spans="1:5" ht="13">
      <c r="A781" s="21">
        <v>2610</v>
      </c>
    </row>
    <row r="782" spans="1:5" ht="13">
      <c r="A782" s="11" t="s">
        <v>4756</v>
      </c>
      <c r="C782" s="21"/>
      <c r="D782" s="21"/>
    </row>
    <row r="783" spans="1:5" ht="13">
      <c r="A783" s="11" t="s">
        <v>4783</v>
      </c>
      <c r="C783" s="21"/>
    </row>
    <row r="784" spans="1:5" ht="13">
      <c r="A784" s="11" t="s">
        <v>4841</v>
      </c>
    </row>
    <row r="785" spans="1:5" ht="13">
      <c r="A785" s="11" t="s">
        <v>4748</v>
      </c>
    </row>
    <row r="786" spans="1:5" ht="13">
      <c r="A786" s="11" t="s">
        <v>4749</v>
      </c>
    </row>
    <row r="787" spans="1:5" ht="13">
      <c r="A787" s="11" t="s">
        <v>4842</v>
      </c>
    </row>
    <row r="788" spans="1:5" ht="13">
      <c r="A788" s="11" t="s">
        <v>7</v>
      </c>
    </row>
    <row r="789" spans="1:5" ht="13">
      <c r="A789" s="11" t="s">
        <v>3428</v>
      </c>
      <c r="C789" s="21"/>
      <c r="E789" s="21"/>
    </row>
    <row r="790" spans="1:5" ht="13">
      <c r="A790" s="11" t="s">
        <v>4751</v>
      </c>
      <c r="E790" s="21"/>
    </row>
    <row r="791" spans="1:5" ht="13">
      <c r="A791" s="11">
        <v>3</v>
      </c>
    </row>
    <row r="792" spans="1:5" ht="13">
      <c r="A792" s="11" t="s">
        <v>4752</v>
      </c>
    </row>
    <row r="793" spans="1:5" ht="13">
      <c r="A793" s="11" t="s">
        <v>4762</v>
      </c>
      <c r="B793" s="21"/>
    </row>
    <row r="794" spans="1:5" ht="13">
      <c r="A794" s="11" t="s">
        <v>4753</v>
      </c>
      <c r="D794" s="21"/>
    </row>
    <row r="795" spans="1:5" ht="13">
      <c r="A795" s="11" t="s">
        <v>4765</v>
      </c>
    </row>
    <row r="796" spans="1:5" ht="13">
      <c r="A796" s="11" t="s">
        <v>4755</v>
      </c>
    </row>
    <row r="797" spans="1:5" ht="13">
      <c r="A797" s="21">
        <v>1240</v>
      </c>
      <c r="D797" s="21"/>
    </row>
    <row r="798" spans="1:5" ht="13">
      <c r="A798" s="21">
        <v>1940</v>
      </c>
      <c r="C798" s="21"/>
    </row>
    <row r="799" spans="1:5" ht="13">
      <c r="A799" s="11" t="s">
        <v>4756</v>
      </c>
    </row>
    <row r="800" spans="1:5" ht="13">
      <c r="A800" s="11" t="s">
        <v>4757</v>
      </c>
    </row>
    <row r="801" spans="1:5" ht="13">
      <c r="A801" s="11" t="s">
        <v>4843</v>
      </c>
    </row>
    <row r="802" spans="1:5" ht="13">
      <c r="A802" s="11" t="s">
        <v>4748</v>
      </c>
    </row>
    <row r="803" spans="1:5" ht="13">
      <c r="A803" s="11" t="s">
        <v>4749</v>
      </c>
    </row>
    <row r="804" spans="1:5" ht="13">
      <c r="A804" s="11" t="s">
        <v>4844</v>
      </c>
      <c r="C804" s="21"/>
    </row>
    <row r="805" spans="1:5" ht="13">
      <c r="A805" s="11" t="s">
        <v>7</v>
      </c>
      <c r="E805" s="21"/>
    </row>
    <row r="806" spans="1:5" ht="13">
      <c r="A806" s="11" t="s">
        <v>1386</v>
      </c>
    </row>
    <row r="807" spans="1:5" ht="13">
      <c r="A807" s="11" t="s">
        <v>4751</v>
      </c>
    </row>
    <row r="808" spans="1:5" ht="13">
      <c r="A808" s="11">
        <v>2</v>
      </c>
      <c r="B808" s="21"/>
    </row>
    <row r="809" spans="1:5" ht="13">
      <c r="A809" s="11" t="s">
        <v>4752</v>
      </c>
      <c r="D809" s="21"/>
    </row>
    <row r="810" spans="1:5" ht="13">
      <c r="A810" s="11">
        <v>2</v>
      </c>
    </row>
    <row r="811" spans="1:5" ht="13">
      <c r="A811" s="11" t="s">
        <v>4753</v>
      </c>
    </row>
    <row r="812" spans="1:5" ht="13">
      <c r="A812" s="11" t="s">
        <v>4771</v>
      </c>
      <c r="D812" s="21"/>
    </row>
    <row r="813" spans="1:5" ht="13">
      <c r="A813" s="11" t="s">
        <v>4755</v>
      </c>
      <c r="C813" s="21"/>
    </row>
    <row r="814" spans="1:5" ht="13">
      <c r="A814" s="21">
        <v>1460</v>
      </c>
      <c r="C814" s="21"/>
    </row>
    <row r="815" spans="1:5" ht="13">
      <c r="A815" s="21">
        <v>1545</v>
      </c>
    </row>
    <row r="816" spans="1:5" ht="13">
      <c r="A816" s="11" t="s">
        <v>4756</v>
      </c>
    </row>
    <row r="817" spans="1:5" ht="13">
      <c r="A817" s="11" t="s">
        <v>4757</v>
      </c>
    </row>
    <row r="818" spans="1:5" ht="13">
      <c r="A818" s="11" t="s">
        <v>4843</v>
      </c>
    </row>
    <row r="819" spans="1:5" ht="13">
      <c r="A819" s="11" t="s">
        <v>4748</v>
      </c>
      <c r="C819" s="21"/>
    </row>
    <row r="820" spans="1:5" ht="13">
      <c r="A820" s="11" t="s">
        <v>4749</v>
      </c>
      <c r="E820" s="21"/>
    </row>
    <row r="821" spans="1:5" ht="13">
      <c r="A821" s="11" t="s">
        <v>4845</v>
      </c>
    </row>
    <row r="822" spans="1:5" ht="13">
      <c r="A822" s="11" t="s">
        <v>9</v>
      </c>
    </row>
    <row r="823" spans="1:5" ht="13">
      <c r="A823" s="11" t="s">
        <v>1338</v>
      </c>
      <c r="B823" s="21"/>
    </row>
    <row r="824" spans="1:5" ht="13">
      <c r="A824" s="11" t="s">
        <v>4751</v>
      </c>
      <c r="D824" s="21"/>
    </row>
    <row r="825" spans="1:5" ht="13">
      <c r="A825" s="11">
        <v>2</v>
      </c>
    </row>
    <row r="826" spans="1:5" ht="13">
      <c r="A826" s="11" t="s">
        <v>4752</v>
      </c>
    </row>
    <row r="827" spans="1:5" ht="13">
      <c r="A827" s="11">
        <v>1</v>
      </c>
      <c r="D827" s="21"/>
    </row>
    <row r="828" spans="1:5" ht="13">
      <c r="A828" s="11" t="s">
        <v>4753</v>
      </c>
    </row>
    <row r="829" spans="1:5" ht="13">
      <c r="A829" s="11" t="s">
        <v>4846</v>
      </c>
      <c r="C829" s="21"/>
    </row>
    <row r="830" spans="1:5" ht="13">
      <c r="A830" s="11" t="s">
        <v>4755</v>
      </c>
    </row>
    <row r="831" spans="1:5" ht="13">
      <c r="A831" s="21">
        <v>1050</v>
      </c>
    </row>
    <row r="832" spans="1:5" ht="13">
      <c r="A832" s="21">
        <v>1390</v>
      </c>
    </row>
    <row r="833" spans="1:5" ht="13">
      <c r="A833" s="11" t="s">
        <v>4756</v>
      </c>
    </row>
    <row r="834" spans="1:5" ht="13">
      <c r="A834" s="11" t="s">
        <v>4757</v>
      </c>
      <c r="C834" s="21"/>
    </row>
    <row r="835" spans="1:5" ht="13">
      <c r="A835" s="11" t="s">
        <v>4847</v>
      </c>
      <c r="E835" s="21"/>
    </row>
    <row r="836" spans="1:5" ht="13">
      <c r="A836" s="11" t="s">
        <v>4748</v>
      </c>
    </row>
    <row r="837" spans="1:5" ht="13">
      <c r="A837" s="11" t="s">
        <v>4781</v>
      </c>
    </row>
    <row r="838" spans="1:5" ht="13">
      <c r="A838" s="11" t="s">
        <v>4809</v>
      </c>
      <c r="B838" s="21"/>
    </row>
    <row r="839" spans="1:5" ht="13">
      <c r="A839" s="11" t="s">
        <v>18</v>
      </c>
      <c r="D839" s="21"/>
    </row>
    <row r="840" spans="1:5" ht="13">
      <c r="A840" s="11" t="s">
        <v>1201</v>
      </c>
    </row>
    <row r="841" spans="1:5" ht="13">
      <c r="A841" s="11" t="s">
        <v>4751</v>
      </c>
    </row>
    <row r="842" spans="1:5" ht="13">
      <c r="A842" s="11">
        <v>2</v>
      </c>
      <c r="D842" s="21"/>
    </row>
    <row r="843" spans="1:5" ht="13">
      <c r="A843" s="11" t="s">
        <v>4752</v>
      </c>
      <c r="D843" s="21"/>
    </row>
    <row r="844" spans="1:5" ht="13">
      <c r="A844" s="11">
        <v>1</v>
      </c>
      <c r="C844" s="21"/>
    </row>
    <row r="845" spans="1:5" ht="13">
      <c r="A845" s="11" t="s">
        <v>4753</v>
      </c>
      <c r="C845" s="21"/>
    </row>
    <row r="846" spans="1:5" ht="13">
      <c r="A846" s="11" t="s">
        <v>4822</v>
      </c>
    </row>
    <row r="847" spans="1:5" ht="13">
      <c r="A847" s="11" t="s">
        <v>4755</v>
      </c>
    </row>
    <row r="848" spans="1:5" ht="13">
      <c r="A848" s="21">
        <v>2030</v>
      </c>
    </row>
    <row r="849" spans="1:5" ht="13">
      <c r="A849" s="11" t="s">
        <v>4756</v>
      </c>
      <c r="C849" s="21"/>
    </row>
    <row r="850" spans="1:5" ht="13">
      <c r="A850" s="11" t="s">
        <v>4783</v>
      </c>
      <c r="E850" s="21"/>
    </row>
    <row r="851" spans="1:5" ht="13">
      <c r="A851" s="11" t="s">
        <v>4848</v>
      </c>
    </row>
    <row r="852" spans="1:5" ht="13">
      <c r="A852" s="11" t="s">
        <v>4748</v>
      </c>
    </row>
    <row r="853" spans="1:5" ht="13">
      <c r="A853" s="11" t="s">
        <v>4781</v>
      </c>
      <c r="B853" s="21"/>
    </row>
    <row r="854" spans="1:5" ht="13">
      <c r="A854" s="11" t="s">
        <v>4849</v>
      </c>
      <c r="B854" s="21"/>
      <c r="D854" s="21"/>
    </row>
    <row r="855" spans="1:5" ht="13">
      <c r="A855" s="11" t="s">
        <v>6</v>
      </c>
      <c r="D855" s="21"/>
    </row>
    <row r="856" spans="1:5" ht="13">
      <c r="A856" s="11" t="s">
        <v>1175</v>
      </c>
    </row>
    <row r="857" spans="1:5" ht="13">
      <c r="A857" s="11" t="s">
        <v>4751</v>
      </c>
    </row>
    <row r="858" spans="1:5" ht="13">
      <c r="A858" s="11">
        <v>2</v>
      </c>
      <c r="D858" s="21"/>
    </row>
    <row r="859" spans="1:5" ht="13">
      <c r="A859" s="11" t="s">
        <v>4752</v>
      </c>
      <c r="D859" s="21"/>
    </row>
    <row r="860" spans="1:5" ht="13">
      <c r="A860" s="11">
        <v>1</v>
      </c>
      <c r="C860" s="21"/>
    </row>
    <row r="861" spans="1:5" ht="13">
      <c r="A861" s="11" t="s">
        <v>4753</v>
      </c>
      <c r="C861" s="21"/>
    </row>
    <row r="862" spans="1:5" ht="13">
      <c r="A862" s="11" t="s">
        <v>4780</v>
      </c>
    </row>
    <row r="863" spans="1:5" ht="13">
      <c r="A863" s="11" t="s">
        <v>4755</v>
      </c>
    </row>
    <row r="864" spans="1:5" ht="13">
      <c r="A864" s="21">
        <v>1830</v>
      </c>
      <c r="C864" s="21"/>
    </row>
    <row r="865" spans="1:5" ht="13">
      <c r="A865" s="11" t="s">
        <v>4756</v>
      </c>
      <c r="E865" s="21"/>
    </row>
    <row r="866" spans="1:5" ht="13">
      <c r="A866" s="11" t="s">
        <v>4783</v>
      </c>
    </row>
    <row r="867" spans="1:5" ht="13">
      <c r="A867" s="11" t="s">
        <v>4850</v>
      </c>
    </row>
    <row r="868" spans="1:5" ht="13">
      <c r="A868" s="11" t="s">
        <v>4748</v>
      </c>
    </row>
    <row r="869" spans="1:5" ht="13">
      <c r="A869" s="11" t="s">
        <v>4749</v>
      </c>
      <c r="B869" s="21"/>
    </row>
    <row r="870" spans="1:5" ht="13">
      <c r="A870" s="11" t="s">
        <v>4851</v>
      </c>
      <c r="D870" s="21"/>
    </row>
    <row r="871" spans="1:5" ht="13">
      <c r="A871" s="11" t="s">
        <v>32</v>
      </c>
    </row>
    <row r="872" spans="1:5" ht="13">
      <c r="A872" s="11" t="s">
        <v>1254</v>
      </c>
    </row>
    <row r="873" spans="1:5" ht="13">
      <c r="A873" s="11" t="s">
        <v>4751</v>
      </c>
    </row>
    <row r="874" spans="1:5" ht="13">
      <c r="A874" s="11">
        <v>2</v>
      </c>
      <c r="D874" s="21"/>
    </row>
    <row r="875" spans="1:5" ht="13">
      <c r="A875" s="11" t="s">
        <v>4752</v>
      </c>
      <c r="D875" s="21"/>
    </row>
    <row r="876" spans="1:5" ht="13">
      <c r="A876" s="11">
        <v>1</v>
      </c>
      <c r="C876" s="21"/>
    </row>
    <row r="877" spans="1:5" ht="13">
      <c r="A877" s="11" t="s">
        <v>4753</v>
      </c>
      <c r="C877" s="21"/>
    </row>
    <row r="878" spans="1:5" ht="13">
      <c r="A878" s="11" t="s">
        <v>4846</v>
      </c>
    </row>
    <row r="879" spans="1:5" ht="13">
      <c r="A879" s="11" t="s">
        <v>4755</v>
      </c>
      <c r="C879" s="21"/>
    </row>
    <row r="880" spans="1:5" ht="13">
      <c r="A880" s="21">
        <v>940</v>
      </c>
      <c r="E880" s="21"/>
    </row>
    <row r="881" spans="1:5" ht="13">
      <c r="A881" s="21">
        <v>1630</v>
      </c>
    </row>
    <row r="882" spans="1:5" ht="13">
      <c r="A882" s="11" t="s">
        <v>4756</v>
      </c>
    </row>
    <row r="883" spans="1:5" ht="13">
      <c r="A883" s="11" t="s">
        <v>4757</v>
      </c>
    </row>
    <row r="884" spans="1:5" ht="13">
      <c r="A884" s="11" t="s">
        <v>4852</v>
      </c>
      <c r="B884" s="21"/>
    </row>
    <row r="885" spans="1:5" ht="13">
      <c r="A885" s="11" t="s">
        <v>4748</v>
      </c>
      <c r="D885" s="21"/>
    </row>
    <row r="886" spans="1:5" ht="13">
      <c r="A886" s="11" t="s">
        <v>4749</v>
      </c>
      <c r="D886" s="21"/>
    </row>
    <row r="887" spans="1:5" ht="13">
      <c r="A887" s="11" t="s">
        <v>4853</v>
      </c>
    </row>
    <row r="888" spans="1:5" ht="13">
      <c r="A888" s="11" t="s">
        <v>6</v>
      </c>
    </row>
    <row r="889" spans="1:5" ht="13">
      <c r="A889" s="11" t="s">
        <v>1257</v>
      </c>
    </row>
    <row r="890" spans="1:5" ht="13">
      <c r="A890" s="11" t="s">
        <v>4751</v>
      </c>
      <c r="D890" s="21"/>
    </row>
    <row r="891" spans="1:5" ht="13">
      <c r="A891" s="11">
        <v>2</v>
      </c>
      <c r="D891" s="21"/>
    </row>
    <row r="892" spans="1:5" ht="13">
      <c r="A892" s="11" t="s">
        <v>4752</v>
      </c>
      <c r="C892" s="21"/>
    </row>
    <row r="893" spans="1:5" ht="13">
      <c r="A893" s="11">
        <v>1</v>
      </c>
      <c r="C893" s="21"/>
    </row>
    <row r="894" spans="1:5" ht="13">
      <c r="A894" s="11" t="s">
        <v>4753</v>
      </c>
      <c r="C894" s="21"/>
    </row>
    <row r="895" spans="1:5" ht="13">
      <c r="A895" s="11" t="s">
        <v>4780</v>
      </c>
      <c r="E895" s="21"/>
    </row>
    <row r="896" spans="1:5" ht="13">
      <c r="A896" s="11" t="s">
        <v>4755</v>
      </c>
    </row>
    <row r="897" spans="1:5" ht="13">
      <c r="A897" s="21">
        <v>1130</v>
      </c>
    </row>
    <row r="898" spans="1:5" ht="13">
      <c r="A898" s="21">
        <v>1410</v>
      </c>
    </row>
    <row r="899" spans="1:5" ht="13">
      <c r="A899" s="11" t="s">
        <v>4756</v>
      </c>
      <c r="B899" s="21"/>
    </row>
    <row r="900" spans="1:5" ht="13">
      <c r="A900" s="11" t="s">
        <v>4757</v>
      </c>
    </row>
    <row r="901" spans="1:5" ht="13">
      <c r="A901" s="11" t="s">
        <v>4852</v>
      </c>
      <c r="D901" s="21"/>
    </row>
    <row r="902" spans="1:5" ht="13">
      <c r="A902" s="11" t="s">
        <v>4748</v>
      </c>
    </row>
    <row r="903" spans="1:5" ht="13">
      <c r="A903" s="11" t="s">
        <v>4781</v>
      </c>
    </row>
    <row r="904" spans="1:5" ht="13">
      <c r="A904" s="11" t="s">
        <v>4854</v>
      </c>
    </row>
    <row r="905" spans="1:5" ht="13">
      <c r="A905" s="11" t="s">
        <v>11</v>
      </c>
    </row>
    <row r="906" spans="1:5" ht="13">
      <c r="A906" s="11" t="s">
        <v>4698</v>
      </c>
      <c r="D906" s="21"/>
    </row>
    <row r="907" spans="1:5" ht="13">
      <c r="A907" s="11" t="s">
        <v>4751</v>
      </c>
      <c r="D907" s="21"/>
    </row>
    <row r="908" spans="1:5" ht="13">
      <c r="A908" s="11" t="s">
        <v>4839</v>
      </c>
      <c r="C908" s="21"/>
    </row>
    <row r="909" spans="1:5" ht="13">
      <c r="A909" s="11" t="s">
        <v>4752</v>
      </c>
      <c r="C909" s="21"/>
    </row>
    <row r="910" spans="1:5" ht="13">
      <c r="A910" s="11">
        <v>1</v>
      </c>
      <c r="C910" s="21"/>
      <c r="E910" s="21"/>
    </row>
    <row r="911" spans="1:5" ht="13">
      <c r="A911" s="11" t="s">
        <v>4755</v>
      </c>
    </row>
    <row r="912" spans="1:5" ht="13">
      <c r="A912" s="21">
        <v>1380</v>
      </c>
    </row>
    <row r="913" spans="1:5" ht="13">
      <c r="A913" s="11" t="s">
        <v>4756</v>
      </c>
    </row>
    <row r="914" spans="1:5" ht="13">
      <c r="A914" s="11" t="s">
        <v>4783</v>
      </c>
      <c r="B914" s="21"/>
    </row>
    <row r="915" spans="1:5" ht="13">
      <c r="A915" s="11" t="s">
        <v>4852</v>
      </c>
    </row>
    <row r="916" spans="1:5" ht="13">
      <c r="A916" s="11" t="s">
        <v>4748</v>
      </c>
      <c r="D916" s="21"/>
    </row>
    <row r="917" spans="1:5" ht="13">
      <c r="A917" s="11" t="s">
        <v>4781</v>
      </c>
    </row>
    <row r="918" spans="1:5" ht="13">
      <c r="A918" s="11" t="s">
        <v>4838</v>
      </c>
    </row>
    <row r="919" spans="1:5" ht="13">
      <c r="A919" s="11" t="s">
        <v>10</v>
      </c>
    </row>
    <row r="920" spans="1:5" ht="13">
      <c r="A920" s="11" t="s">
        <v>4696</v>
      </c>
    </row>
    <row r="921" spans="1:5" ht="13">
      <c r="A921" s="11" t="s">
        <v>4751</v>
      </c>
    </row>
    <row r="922" spans="1:5" ht="13">
      <c r="A922" s="11" t="s">
        <v>4839</v>
      </c>
      <c r="D922" s="21"/>
    </row>
    <row r="923" spans="1:5" ht="13">
      <c r="A923" s="11" t="s">
        <v>4752</v>
      </c>
      <c r="D923" s="21"/>
    </row>
    <row r="924" spans="1:5" ht="13">
      <c r="A924" s="11">
        <v>1</v>
      </c>
      <c r="C924" s="21"/>
    </row>
    <row r="925" spans="1:5" ht="13">
      <c r="A925" s="11" t="s">
        <v>4755</v>
      </c>
      <c r="C925" s="21"/>
      <c r="E925" s="21"/>
    </row>
    <row r="926" spans="1:5" ht="13">
      <c r="A926" s="21">
        <v>1520</v>
      </c>
    </row>
    <row r="927" spans="1:5" ht="13">
      <c r="A927" s="11" t="s">
        <v>4756</v>
      </c>
    </row>
    <row r="928" spans="1:5" ht="13">
      <c r="A928" s="11" t="s">
        <v>4783</v>
      </c>
    </row>
    <row r="929" spans="1:5" ht="13">
      <c r="A929" s="11" t="s">
        <v>4852</v>
      </c>
      <c r="B929" s="21"/>
    </row>
    <row r="930" spans="1:5" ht="13">
      <c r="A930" s="11" t="s">
        <v>4748</v>
      </c>
    </row>
    <row r="931" spans="1:5" ht="13">
      <c r="A931" s="11" t="s">
        <v>4781</v>
      </c>
      <c r="D931" s="21"/>
    </row>
    <row r="932" spans="1:5" ht="13">
      <c r="A932" s="11" t="s">
        <v>4855</v>
      </c>
      <c r="D932" s="21"/>
    </row>
    <row r="933" spans="1:5" ht="13">
      <c r="A933" s="11" t="s">
        <v>21</v>
      </c>
    </row>
    <row r="934" spans="1:5" ht="13">
      <c r="A934" s="11" t="s">
        <v>1066</v>
      </c>
    </row>
    <row r="935" spans="1:5" ht="13">
      <c r="A935" s="11" t="s">
        <v>4751</v>
      </c>
    </row>
    <row r="936" spans="1:5" ht="13">
      <c r="A936" s="11">
        <v>2</v>
      </c>
    </row>
    <row r="937" spans="1:5" ht="13">
      <c r="A937" s="11" t="s">
        <v>4752</v>
      </c>
    </row>
    <row r="938" spans="1:5" ht="13">
      <c r="A938" s="11">
        <v>1</v>
      </c>
      <c r="D938" s="21"/>
    </row>
    <row r="939" spans="1:5" ht="13">
      <c r="A939" s="11" t="s">
        <v>4753</v>
      </c>
    </row>
    <row r="940" spans="1:5" ht="13">
      <c r="A940" s="11" t="s">
        <v>4856</v>
      </c>
      <c r="C940" s="21"/>
      <c r="E940" s="21"/>
    </row>
    <row r="941" spans="1:5" ht="13">
      <c r="A941" s="11" t="s">
        <v>4755</v>
      </c>
    </row>
    <row r="942" spans="1:5" ht="13">
      <c r="A942" s="21">
        <v>1560</v>
      </c>
    </row>
    <row r="943" spans="1:5" ht="13">
      <c r="A943" s="11" t="s">
        <v>4756</v>
      </c>
    </row>
    <row r="944" spans="1:5" ht="13">
      <c r="A944" s="11" t="s">
        <v>4783</v>
      </c>
      <c r="B944" s="21"/>
    </row>
    <row r="945" spans="1:5" ht="13">
      <c r="A945" s="11" t="s">
        <v>4857</v>
      </c>
    </row>
    <row r="946" spans="1:5" ht="13">
      <c r="A946" s="11" t="s">
        <v>4748</v>
      </c>
    </row>
    <row r="947" spans="1:5" ht="13">
      <c r="A947" s="11" t="s">
        <v>4749</v>
      </c>
      <c r="D947" s="21"/>
    </row>
    <row r="948" spans="1:5" ht="13">
      <c r="A948" s="11" t="s">
        <v>4858</v>
      </c>
    </row>
    <row r="949" spans="1:5" ht="13">
      <c r="A949" s="11" t="s">
        <v>10</v>
      </c>
    </row>
    <row r="950" spans="1:5" ht="13">
      <c r="A950" s="11" t="s">
        <v>278</v>
      </c>
    </row>
    <row r="951" spans="1:5" ht="13">
      <c r="A951" s="11" t="s">
        <v>4751</v>
      </c>
    </row>
    <row r="952" spans="1:5" ht="13">
      <c r="A952" s="11">
        <v>1</v>
      </c>
    </row>
    <row r="953" spans="1:5" ht="13">
      <c r="A953" s="11" t="s">
        <v>4752</v>
      </c>
      <c r="D953" s="21"/>
    </row>
    <row r="954" spans="1:5" ht="13">
      <c r="A954" s="11">
        <v>1</v>
      </c>
    </row>
    <row r="955" spans="1:5" ht="13">
      <c r="A955" s="11" t="s">
        <v>4753</v>
      </c>
      <c r="C955" s="21"/>
      <c r="E955" s="21"/>
    </row>
    <row r="956" spans="1:5" ht="13">
      <c r="A956" s="11" t="s">
        <v>4859</v>
      </c>
    </row>
    <row r="957" spans="1:5" ht="13">
      <c r="A957" s="11" t="s">
        <v>4755</v>
      </c>
    </row>
    <row r="958" spans="1:5" ht="13">
      <c r="A958" s="21">
        <v>830</v>
      </c>
    </row>
    <row r="959" spans="1:5" ht="13">
      <c r="A959" s="21">
        <v>1060</v>
      </c>
      <c r="B959" s="21"/>
    </row>
    <row r="960" spans="1:5" ht="13">
      <c r="A960" s="11" t="s">
        <v>4756</v>
      </c>
    </row>
    <row r="961" spans="1:5" ht="13">
      <c r="A961" s="11" t="s">
        <v>4757</v>
      </c>
    </row>
    <row r="962" spans="1:5" ht="13">
      <c r="A962" s="11" t="s">
        <v>4860</v>
      </c>
      <c r="D962" s="21"/>
    </row>
    <row r="963" spans="1:5" ht="13">
      <c r="A963" s="11" t="s">
        <v>4748</v>
      </c>
    </row>
    <row r="964" spans="1:5" ht="13">
      <c r="A964" s="11" t="s">
        <v>4781</v>
      </c>
    </row>
    <row r="965" spans="1:5" ht="13">
      <c r="A965" s="11" t="s">
        <v>4809</v>
      </c>
    </row>
    <row r="966" spans="1:5" ht="13">
      <c r="A966" s="11" t="s">
        <v>18</v>
      </c>
    </row>
    <row r="967" spans="1:5" ht="13">
      <c r="A967" s="11" t="s">
        <v>4681</v>
      </c>
    </row>
    <row r="968" spans="1:5" ht="13">
      <c r="A968" s="11" t="s">
        <v>4751</v>
      </c>
      <c r="D968" s="21"/>
    </row>
    <row r="969" spans="1:5" ht="13">
      <c r="A969" s="11" t="s">
        <v>4839</v>
      </c>
    </row>
    <row r="970" spans="1:5" ht="13">
      <c r="A970" s="11" t="s">
        <v>4752</v>
      </c>
      <c r="C970" s="21"/>
      <c r="E970" s="21"/>
    </row>
    <row r="971" spans="1:5" ht="13">
      <c r="A971" s="11">
        <v>1</v>
      </c>
    </row>
    <row r="972" spans="1:5" ht="13">
      <c r="A972" s="11" t="s">
        <v>4755</v>
      </c>
    </row>
    <row r="973" spans="1:5" ht="13">
      <c r="A973" s="21">
        <v>1070</v>
      </c>
    </row>
    <row r="974" spans="1:5" ht="13">
      <c r="A974" s="11" t="s">
        <v>4756</v>
      </c>
      <c r="B974" s="21"/>
    </row>
    <row r="975" spans="1:5" ht="13">
      <c r="A975" s="11" t="s">
        <v>4783</v>
      </c>
    </row>
    <row r="976" spans="1:5" ht="13">
      <c r="A976" s="11" t="s">
        <v>4860</v>
      </c>
    </row>
    <row r="977" spans="1:5" ht="13">
      <c r="A977" s="11" t="s">
        <v>4811</v>
      </c>
      <c r="D977" s="21"/>
    </row>
    <row r="978" spans="1:5" ht="13">
      <c r="A978" s="11" t="s">
        <v>4748</v>
      </c>
    </row>
    <row r="979" spans="1:5" ht="13">
      <c r="A979" s="11" t="s">
        <v>4749</v>
      </c>
    </row>
    <row r="980" spans="1:5" ht="13">
      <c r="A980" s="11" t="s">
        <v>4861</v>
      </c>
    </row>
    <row r="981" spans="1:5" ht="13">
      <c r="A981" s="11" t="s">
        <v>30</v>
      </c>
    </row>
    <row r="982" spans="1:5" ht="13">
      <c r="A982" s="11" t="s">
        <v>2880</v>
      </c>
    </row>
    <row r="983" spans="1:5" ht="13">
      <c r="A983" s="11" t="s">
        <v>4751</v>
      </c>
      <c r="D983" s="21"/>
    </row>
    <row r="984" spans="1:5" ht="13">
      <c r="A984" s="11">
        <v>2</v>
      </c>
      <c r="D984" s="21"/>
    </row>
    <row r="985" spans="1:5" ht="13">
      <c r="A985" s="11" t="s">
        <v>4752</v>
      </c>
      <c r="C985" s="21"/>
      <c r="E985" s="21"/>
    </row>
    <row r="986" spans="1:5" ht="13">
      <c r="A986" s="11">
        <v>1</v>
      </c>
      <c r="C986" s="21"/>
    </row>
    <row r="987" spans="1:5" ht="13">
      <c r="A987" s="11" t="s">
        <v>4753</v>
      </c>
    </row>
    <row r="988" spans="1:5" ht="13">
      <c r="A988" s="11" t="s">
        <v>4862</v>
      </c>
    </row>
    <row r="989" spans="1:5" ht="13">
      <c r="A989" s="11" t="s">
        <v>4755</v>
      </c>
      <c r="B989" s="21"/>
    </row>
    <row r="990" spans="1:5" ht="13">
      <c r="A990" s="21">
        <v>1010</v>
      </c>
    </row>
    <row r="991" spans="1:5" ht="13">
      <c r="A991" s="21">
        <v>1615</v>
      </c>
    </row>
    <row r="992" spans="1:5" ht="13">
      <c r="A992" s="11" t="s">
        <v>4756</v>
      </c>
      <c r="D992" s="21"/>
    </row>
    <row r="993" spans="1:5" ht="13">
      <c r="A993" s="11" t="s">
        <v>4757</v>
      </c>
    </row>
    <row r="994" spans="1:5" ht="13">
      <c r="A994" s="11" t="s">
        <v>4863</v>
      </c>
    </row>
    <row r="995" spans="1:5" ht="13">
      <c r="A995" s="11" t="s">
        <v>4811</v>
      </c>
    </row>
    <row r="996" spans="1:5" ht="13">
      <c r="A996" s="11" t="s">
        <v>4748</v>
      </c>
    </row>
    <row r="997" spans="1:5" ht="13">
      <c r="A997" s="11" t="s">
        <v>4749</v>
      </c>
    </row>
    <row r="998" spans="1:5" ht="13">
      <c r="A998" s="11" t="s">
        <v>4864</v>
      </c>
    </row>
    <row r="999" spans="1:5" ht="13">
      <c r="A999" s="11" t="s">
        <v>6</v>
      </c>
      <c r="D999" s="21"/>
    </row>
    <row r="1000" spans="1:5" ht="13">
      <c r="A1000" s="11" t="s">
        <v>4292</v>
      </c>
      <c r="C1000" s="21"/>
      <c r="E1000" s="21"/>
    </row>
    <row r="1001" spans="1:5" ht="13">
      <c r="A1001" s="11" t="s">
        <v>4751</v>
      </c>
      <c r="C1001" s="21"/>
    </row>
    <row r="1002" spans="1:5" ht="13">
      <c r="A1002" s="11">
        <v>3</v>
      </c>
    </row>
    <row r="1003" spans="1:5" ht="13">
      <c r="A1003" s="11" t="s">
        <v>4752</v>
      </c>
    </row>
    <row r="1004" spans="1:5" ht="13">
      <c r="A1004" s="11" t="s">
        <v>4762</v>
      </c>
      <c r="B1004" s="21"/>
    </row>
    <row r="1005" spans="1:5" ht="13">
      <c r="A1005" s="11" t="s">
        <v>4753</v>
      </c>
    </row>
    <row r="1006" spans="1:5" ht="13">
      <c r="A1006" s="11" t="s">
        <v>4785</v>
      </c>
    </row>
    <row r="1007" spans="1:5" ht="13">
      <c r="A1007" s="11" t="s">
        <v>4755</v>
      </c>
      <c r="D1007" s="21"/>
    </row>
    <row r="1008" spans="1:5" ht="13">
      <c r="A1008" s="21">
        <v>1450</v>
      </c>
    </row>
    <row r="1009" spans="1:5" ht="13">
      <c r="A1009" s="21">
        <v>1895</v>
      </c>
    </row>
    <row r="1010" spans="1:5" ht="13">
      <c r="A1010" s="11" t="s">
        <v>4756</v>
      </c>
    </row>
    <row r="1011" spans="1:5" ht="13">
      <c r="A1011" s="11" t="s">
        <v>4757</v>
      </c>
    </row>
    <row r="1012" spans="1:5" ht="13">
      <c r="A1012" s="11" t="s">
        <v>4863</v>
      </c>
    </row>
    <row r="1013" spans="1:5" ht="13">
      <c r="A1013" s="11" t="s">
        <v>4748</v>
      </c>
    </row>
    <row r="1014" spans="1:5" ht="13">
      <c r="A1014" s="11" t="s">
        <v>4781</v>
      </c>
      <c r="D1014" s="21"/>
    </row>
    <row r="1015" spans="1:5" ht="13">
      <c r="A1015" s="11" t="s">
        <v>4865</v>
      </c>
      <c r="C1015" s="21"/>
      <c r="E1015" s="21"/>
    </row>
    <row r="1016" spans="1:5" ht="13">
      <c r="A1016" s="11" t="s">
        <v>6</v>
      </c>
      <c r="C1016" s="21"/>
    </row>
    <row r="1017" spans="1:5" ht="13">
      <c r="A1017" s="11" t="s">
        <v>1069</v>
      </c>
    </row>
    <row r="1018" spans="1:5" ht="13">
      <c r="A1018" s="11" t="s">
        <v>4751</v>
      </c>
    </row>
    <row r="1019" spans="1:5" ht="13">
      <c r="A1019" s="11">
        <v>2</v>
      </c>
      <c r="B1019" s="21"/>
    </row>
    <row r="1020" spans="1:5" ht="13">
      <c r="A1020" s="11" t="s">
        <v>4752</v>
      </c>
    </row>
    <row r="1021" spans="1:5" ht="13">
      <c r="A1021" s="11">
        <v>1</v>
      </c>
    </row>
    <row r="1022" spans="1:5" ht="13">
      <c r="A1022" s="11" t="s">
        <v>4753</v>
      </c>
      <c r="D1022" s="21"/>
    </row>
    <row r="1023" spans="1:5" ht="13">
      <c r="A1023" s="11" t="s">
        <v>4829</v>
      </c>
    </row>
    <row r="1024" spans="1:5" ht="13">
      <c r="A1024" s="11" t="s">
        <v>4755</v>
      </c>
    </row>
    <row r="1025" spans="1:5" ht="13">
      <c r="A1025" s="21">
        <v>1560</v>
      </c>
    </row>
    <row r="1026" spans="1:5" ht="13">
      <c r="A1026" s="11" t="s">
        <v>4756</v>
      </c>
    </row>
    <row r="1027" spans="1:5" ht="13">
      <c r="A1027" s="11" t="s">
        <v>4783</v>
      </c>
    </row>
    <row r="1028" spans="1:5" ht="13">
      <c r="A1028" s="11" t="s">
        <v>4863</v>
      </c>
    </row>
    <row r="1029" spans="1:5" ht="13">
      <c r="A1029" s="11" t="s">
        <v>4748</v>
      </c>
      <c r="D1029" s="21"/>
    </row>
    <row r="1030" spans="1:5" ht="13">
      <c r="A1030" s="11" t="s">
        <v>4781</v>
      </c>
      <c r="C1030" s="21"/>
      <c r="E1030" s="21"/>
    </row>
    <row r="1031" spans="1:5" ht="13">
      <c r="A1031" s="11" t="s">
        <v>4866</v>
      </c>
      <c r="C1031" s="21"/>
      <c r="E1031" s="21"/>
    </row>
    <row r="1032" spans="1:5" ht="13">
      <c r="A1032" s="11" t="s">
        <v>35</v>
      </c>
    </row>
    <row r="1033" spans="1:5" ht="13">
      <c r="A1033" s="11" t="s">
        <v>1206</v>
      </c>
    </row>
    <row r="1034" spans="1:5" ht="13">
      <c r="A1034" s="11" t="s">
        <v>4751</v>
      </c>
      <c r="B1034" s="21"/>
    </row>
    <row r="1035" spans="1:5" ht="13">
      <c r="A1035" s="11">
        <v>2</v>
      </c>
    </row>
    <row r="1036" spans="1:5" ht="13">
      <c r="A1036" s="11" t="s">
        <v>4752</v>
      </c>
    </row>
    <row r="1037" spans="1:5" ht="13">
      <c r="A1037" s="11">
        <v>1</v>
      </c>
      <c r="D1037" s="21"/>
    </row>
    <row r="1038" spans="1:5" ht="13">
      <c r="A1038" s="11" t="s">
        <v>4755</v>
      </c>
    </row>
    <row r="1039" spans="1:5" ht="13">
      <c r="A1039" s="21">
        <v>3890</v>
      </c>
    </row>
    <row r="1040" spans="1:5" ht="13">
      <c r="A1040" s="11" t="s">
        <v>4756</v>
      </c>
    </row>
    <row r="1041" spans="1:5" ht="13">
      <c r="A1041" s="11" t="s">
        <v>4783</v>
      </c>
    </row>
    <row r="1042" spans="1:5" ht="13">
      <c r="A1042" s="11" t="s">
        <v>4863</v>
      </c>
    </row>
    <row r="1043" spans="1:5" ht="13">
      <c r="A1043" s="11" t="s">
        <v>4748</v>
      </c>
    </row>
    <row r="1044" spans="1:5" ht="13">
      <c r="A1044" s="11" t="s">
        <v>4781</v>
      </c>
      <c r="D1044" s="21"/>
    </row>
    <row r="1045" spans="1:5" ht="13">
      <c r="A1045" s="11" t="s">
        <v>4809</v>
      </c>
      <c r="C1045" s="21"/>
      <c r="D1045" s="21"/>
    </row>
    <row r="1046" spans="1:5" ht="13">
      <c r="A1046" s="11" t="s">
        <v>18</v>
      </c>
      <c r="C1046" s="21"/>
      <c r="E1046" s="21"/>
    </row>
    <row r="1047" spans="1:5" ht="13">
      <c r="A1047" s="11" t="s">
        <v>81</v>
      </c>
      <c r="C1047" s="21"/>
    </row>
    <row r="1048" spans="1:5" ht="13">
      <c r="A1048" s="11" t="s">
        <v>4751</v>
      </c>
    </row>
    <row r="1049" spans="1:5" ht="13">
      <c r="A1049" s="11">
        <v>1</v>
      </c>
      <c r="B1049" s="21"/>
    </row>
    <row r="1050" spans="1:5" ht="13">
      <c r="A1050" s="11" t="s">
        <v>4752</v>
      </c>
    </row>
    <row r="1051" spans="1:5" ht="13">
      <c r="A1051" s="11">
        <v>1</v>
      </c>
    </row>
    <row r="1052" spans="1:5" ht="13">
      <c r="A1052" s="11" t="s">
        <v>4753</v>
      </c>
      <c r="D1052" s="21"/>
    </row>
    <row r="1053" spans="1:5" ht="13">
      <c r="A1053" s="11" t="s">
        <v>4834</v>
      </c>
    </row>
    <row r="1054" spans="1:5" ht="13">
      <c r="A1054" s="11" t="s">
        <v>4755</v>
      </c>
    </row>
    <row r="1055" spans="1:5" ht="13">
      <c r="A1055" s="21">
        <v>900</v>
      </c>
    </row>
    <row r="1056" spans="1:5" ht="13">
      <c r="A1056" s="11" t="s">
        <v>4756</v>
      </c>
    </row>
    <row r="1057" spans="1:5" ht="13">
      <c r="A1057" s="11" t="s">
        <v>4783</v>
      </c>
    </row>
    <row r="1058" spans="1:5" ht="13">
      <c r="A1058" s="11" t="s">
        <v>4867</v>
      </c>
    </row>
    <row r="1059" spans="1:5" ht="13">
      <c r="A1059" s="11" t="s">
        <v>4748</v>
      </c>
    </row>
    <row r="1060" spans="1:5" ht="13">
      <c r="A1060" s="11" t="s">
        <v>4749</v>
      </c>
      <c r="C1060" s="21"/>
      <c r="D1060" s="21"/>
    </row>
    <row r="1061" spans="1:5" ht="13">
      <c r="A1061" s="11" t="s">
        <v>4868</v>
      </c>
      <c r="C1061" s="21"/>
      <c r="E1061" s="21"/>
    </row>
    <row r="1062" spans="1:5" ht="13">
      <c r="A1062" s="11" t="s">
        <v>17</v>
      </c>
      <c r="C1062" s="21"/>
    </row>
    <row r="1063" spans="1:5" ht="13">
      <c r="A1063" s="11" t="s">
        <v>95</v>
      </c>
    </row>
    <row r="1064" spans="1:5" ht="13">
      <c r="A1064" s="11" t="s">
        <v>4751</v>
      </c>
      <c r="B1064" s="21"/>
    </row>
    <row r="1065" spans="1:5" ht="13">
      <c r="A1065" s="11">
        <v>1</v>
      </c>
    </row>
    <row r="1066" spans="1:5" ht="13">
      <c r="A1066" s="11" t="s">
        <v>4752</v>
      </c>
    </row>
    <row r="1067" spans="1:5" ht="13">
      <c r="A1067" s="11">
        <v>1</v>
      </c>
      <c r="D1067" s="21"/>
    </row>
    <row r="1068" spans="1:5" ht="13">
      <c r="A1068" s="11" t="s">
        <v>4753</v>
      </c>
    </row>
    <row r="1069" spans="1:5" ht="13">
      <c r="A1069" s="11" t="s">
        <v>4822</v>
      </c>
    </row>
    <row r="1070" spans="1:5" ht="13">
      <c r="A1070" s="11" t="s">
        <v>4755</v>
      </c>
    </row>
    <row r="1071" spans="1:5" ht="13">
      <c r="A1071" s="21">
        <v>930</v>
      </c>
    </row>
    <row r="1072" spans="1:5" ht="13">
      <c r="A1072" s="11" t="s">
        <v>4756</v>
      </c>
    </row>
    <row r="1073" spans="1:5" ht="13">
      <c r="A1073" s="11" t="s">
        <v>4757</v>
      </c>
    </row>
    <row r="1074" spans="1:5" ht="13">
      <c r="A1074" s="11" t="s">
        <v>4867</v>
      </c>
    </row>
    <row r="1075" spans="1:5" ht="13">
      <c r="A1075" s="11" t="s">
        <v>4748</v>
      </c>
      <c r="D1075" s="21"/>
    </row>
    <row r="1076" spans="1:5" ht="13">
      <c r="A1076" s="11" t="s">
        <v>4749</v>
      </c>
      <c r="C1076" s="21"/>
      <c r="E1076" s="21"/>
    </row>
    <row r="1077" spans="1:5" ht="13">
      <c r="A1077" s="11" t="s">
        <v>4869</v>
      </c>
      <c r="C1077" s="21"/>
    </row>
    <row r="1078" spans="1:5" ht="13">
      <c r="A1078" s="11" t="s">
        <v>6</v>
      </c>
    </row>
    <row r="1079" spans="1:5" ht="13">
      <c r="A1079" s="11" t="s">
        <v>2571</v>
      </c>
      <c r="B1079" s="21"/>
    </row>
    <row r="1080" spans="1:5" ht="13">
      <c r="A1080" s="11" t="s">
        <v>4751</v>
      </c>
    </row>
    <row r="1081" spans="1:5" ht="13">
      <c r="A1081" s="11">
        <v>2</v>
      </c>
    </row>
    <row r="1082" spans="1:5" ht="13">
      <c r="A1082" s="11" t="s">
        <v>4752</v>
      </c>
      <c r="D1082" s="21"/>
    </row>
    <row r="1083" spans="1:5" ht="13">
      <c r="A1083" s="11">
        <v>1</v>
      </c>
    </row>
    <row r="1084" spans="1:5" ht="13">
      <c r="A1084" s="11" t="s">
        <v>4753</v>
      </c>
    </row>
    <row r="1085" spans="1:5" ht="13">
      <c r="A1085" s="11" t="s">
        <v>4870</v>
      </c>
    </row>
    <row r="1086" spans="1:5" ht="13">
      <c r="A1086" s="11" t="s">
        <v>4755</v>
      </c>
    </row>
    <row r="1087" spans="1:5" ht="13">
      <c r="A1087" s="21">
        <v>920</v>
      </c>
    </row>
    <row r="1088" spans="1:5" ht="13">
      <c r="A1088" s="21">
        <v>1280</v>
      </c>
    </row>
    <row r="1089" spans="1:5" ht="13">
      <c r="A1089" s="11" t="s">
        <v>4756</v>
      </c>
    </row>
    <row r="1090" spans="1:5" ht="13">
      <c r="A1090" s="11" t="s">
        <v>4757</v>
      </c>
      <c r="D1090" s="21"/>
    </row>
    <row r="1091" spans="1:5" ht="13">
      <c r="A1091" s="11" t="s">
        <v>4867</v>
      </c>
      <c r="C1091" s="21"/>
      <c r="D1091" s="21"/>
      <c r="E1091" s="21"/>
    </row>
    <row r="1092" spans="1:5" ht="13">
      <c r="A1092" s="11" t="s">
        <v>4748</v>
      </c>
      <c r="C1092" s="21"/>
    </row>
    <row r="1093" spans="1:5" ht="13">
      <c r="A1093" s="11" t="s">
        <v>4749</v>
      </c>
      <c r="C1093" s="21"/>
    </row>
    <row r="1094" spans="1:5" ht="13">
      <c r="A1094" s="11" t="s">
        <v>4871</v>
      </c>
      <c r="B1094" s="21"/>
    </row>
    <row r="1095" spans="1:5" ht="13">
      <c r="A1095" s="11" t="s">
        <v>18</v>
      </c>
    </row>
    <row r="1096" spans="1:5" ht="13">
      <c r="A1096" s="11" t="s">
        <v>2577</v>
      </c>
    </row>
    <row r="1097" spans="1:5" ht="13">
      <c r="A1097" s="11" t="s">
        <v>4751</v>
      </c>
      <c r="D1097" s="21"/>
    </row>
    <row r="1098" spans="1:5" ht="13">
      <c r="A1098" s="11">
        <v>2</v>
      </c>
    </row>
    <row r="1099" spans="1:5" ht="13">
      <c r="A1099" s="11" t="s">
        <v>4752</v>
      </c>
    </row>
    <row r="1100" spans="1:5" ht="13">
      <c r="A1100" s="11">
        <v>2</v>
      </c>
    </row>
    <row r="1101" spans="1:5" ht="13">
      <c r="A1101" s="11" t="s">
        <v>4753</v>
      </c>
    </row>
    <row r="1102" spans="1:5" ht="13">
      <c r="A1102" s="11" t="s">
        <v>4872</v>
      </c>
    </row>
    <row r="1103" spans="1:5" ht="13">
      <c r="A1103" s="11" t="s">
        <v>4755</v>
      </c>
    </row>
    <row r="1104" spans="1:5" ht="13">
      <c r="A1104" s="21">
        <v>1100</v>
      </c>
    </row>
    <row r="1105" spans="1:5" ht="13">
      <c r="A1105" s="21">
        <v>1350</v>
      </c>
    </row>
    <row r="1106" spans="1:5" ht="13">
      <c r="A1106" s="11" t="s">
        <v>4756</v>
      </c>
      <c r="D1106" s="21"/>
      <c r="E1106" s="21"/>
    </row>
    <row r="1107" spans="1:5" ht="13">
      <c r="A1107" s="11" t="s">
        <v>4757</v>
      </c>
      <c r="C1107" s="21"/>
      <c r="D1107" s="21"/>
    </row>
    <row r="1108" spans="1:5" ht="13">
      <c r="A1108" s="11" t="s">
        <v>4867</v>
      </c>
      <c r="C1108" s="21"/>
    </row>
    <row r="1109" spans="1:5" ht="13">
      <c r="A1109" s="11" t="s">
        <v>4748</v>
      </c>
      <c r="B1109" s="21"/>
      <c r="C1109" s="21"/>
    </row>
    <row r="1110" spans="1:5" ht="13">
      <c r="A1110" s="11" t="s">
        <v>4749</v>
      </c>
    </row>
    <row r="1111" spans="1:5" ht="13">
      <c r="A1111" s="11" t="s">
        <v>4873</v>
      </c>
    </row>
    <row r="1112" spans="1:5" ht="13">
      <c r="A1112" s="11" t="s">
        <v>13</v>
      </c>
      <c r="D1112" s="21"/>
    </row>
    <row r="1113" spans="1:5" ht="13">
      <c r="A1113" s="11" t="s">
        <v>2574</v>
      </c>
    </row>
    <row r="1114" spans="1:5" ht="13">
      <c r="A1114" s="11" t="s">
        <v>4751</v>
      </c>
    </row>
    <row r="1115" spans="1:5" ht="13">
      <c r="A1115" s="11">
        <v>2</v>
      </c>
    </row>
    <row r="1116" spans="1:5" ht="13">
      <c r="A1116" s="11" t="s">
        <v>4752</v>
      </c>
    </row>
    <row r="1117" spans="1:5" ht="13">
      <c r="A1117" s="11">
        <v>1</v>
      </c>
    </row>
    <row r="1118" spans="1:5" ht="13">
      <c r="A1118" s="11" t="s">
        <v>4753</v>
      </c>
    </row>
    <row r="1119" spans="1:5" ht="13">
      <c r="A1119" s="11" t="s">
        <v>4870</v>
      </c>
    </row>
    <row r="1120" spans="1:5" ht="13">
      <c r="A1120" s="11" t="s">
        <v>4755</v>
      </c>
    </row>
    <row r="1121" spans="1:5" ht="13">
      <c r="A1121" s="21">
        <v>980</v>
      </c>
      <c r="E1121" s="21"/>
    </row>
    <row r="1122" spans="1:5" ht="13">
      <c r="A1122" s="21">
        <v>1555</v>
      </c>
      <c r="C1122" s="21"/>
      <c r="D1122" s="21"/>
    </row>
    <row r="1123" spans="1:5" ht="13">
      <c r="A1123" s="11" t="s">
        <v>4756</v>
      </c>
      <c r="D1123" s="21"/>
    </row>
    <row r="1124" spans="1:5" ht="13">
      <c r="A1124" s="11" t="s">
        <v>4757</v>
      </c>
      <c r="B1124" s="21"/>
      <c r="C1124" s="21"/>
    </row>
    <row r="1125" spans="1:5" ht="13">
      <c r="A1125" s="11" t="s">
        <v>4867</v>
      </c>
      <c r="C1125" s="21"/>
    </row>
    <row r="1126" spans="1:5" ht="13">
      <c r="A1126" s="11" t="s">
        <v>4748</v>
      </c>
    </row>
    <row r="1127" spans="1:5" ht="13">
      <c r="A1127" s="11" t="s">
        <v>4749</v>
      </c>
      <c r="D1127" s="21"/>
    </row>
    <row r="1128" spans="1:5" ht="13">
      <c r="A1128" s="11" t="s">
        <v>4874</v>
      </c>
    </row>
    <row r="1129" spans="1:5" ht="13">
      <c r="A1129" s="11" t="s">
        <v>6</v>
      </c>
    </row>
    <row r="1130" spans="1:5" ht="13">
      <c r="A1130" s="11" t="s">
        <v>2583</v>
      </c>
    </row>
    <row r="1131" spans="1:5" ht="13">
      <c r="A1131" s="11" t="s">
        <v>4751</v>
      </c>
    </row>
    <row r="1132" spans="1:5" ht="13">
      <c r="A1132" s="11">
        <v>2</v>
      </c>
    </row>
    <row r="1133" spans="1:5" ht="13">
      <c r="A1133" s="11" t="s">
        <v>4752</v>
      </c>
    </row>
    <row r="1134" spans="1:5" ht="13">
      <c r="A1134" s="11">
        <v>1</v>
      </c>
    </row>
    <row r="1135" spans="1:5" ht="13">
      <c r="A1135" s="11" t="s">
        <v>4753</v>
      </c>
    </row>
    <row r="1136" spans="1:5" ht="13">
      <c r="A1136" s="11" t="s">
        <v>4818</v>
      </c>
      <c r="E1136" s="21"/>
    </row>
    <row r="1137" spans="1:5" ht="13">
      <c r="A1137" s="11" t="s">
        <v>4755</v>
      </c>
      <c r="C1137" s="21"/>
    </row>
    <row r="1138" spans="1:5" ht="13">
      <c r="A1138" s="21">
        <v>1130</v>
      </c>
      <c r="C1138" s="21"/>
      <c r="D1138" s="21"/>
    </row>
    <row r="1139" spans="1:5" ht="13">
      <c r="A1139" s="21">
        <v>1355</v>
      </c>
      <c r="B1139" s="21"/>
      <c r="D1139" s="21"/>
    </row>
    <row r="1140" spans="1:5" ht="13">
      <c r="A1140" s="11" t="s">
        <v>4756</v>
      </c>
      <c r="C1140" s="21"/>
    </row>
    <row r="1141" spans="1:5" ht="13">
      <c r="A1141" s="11" t="s">
        <v>4757</v>
      </c>
      <c r="C1141" s="21"/>
    </row>
    <row r="1142" spans="1:5" ht="13">
      <c r="A1142" s="11" t="s">
        <v>4867</v>
      </c>
      <c r="D1142" s="21"/>
    </row>
    <row r="1143" spans="1:5" ht="13">
      <c r="A1143" s="11" t="s">
        <v>4748</v>
      </c>
    </row>
    <row r="1144" spans="1:5" ht="13">
      <c r="A1144" s="11" t="s">
        <v>4749</v>
      </c>
    </row>
    <row r="1145" spans="1:5" ht="13">
      <c r="A1145" s="11" t="s">
        <v>4875</v>
      </c>
    </row>
    <row r="1146" spans="1:5" ht="13">
      <c r="A1146" s="11" t="s">
        <v>11</v>
      </c>
    </row>
    <row r="1147" spans="1:5" ht="13">
      <c r="A1147" s="11" t="s">
        <v>2580</v>
      </c>
    </row>
    <row r="1148" spans="1:5" ht="13">
      <c r="A1148" s="11" t="s">
        <v>4751</v>
      </c>
    </row>
    <row r="1149" spans="1:5" ht="13">
      <c r="A1149" s="11">
        <v>2</v>
      </c>
    </row>
    <row r="1150" spans="1:5" ht="13">
      <c r="A1150" s="11" t="s">
        <v>4752</v>
      </c>
    </row>
    <row r="1151" spans="1:5" ht="13">
      <c r="A1151" s="11">
        <v>1</v>
      </c>
      <c r="E1151" s="21"/>
    </row>
    <row r="1152" spans="1:5" ht="13">
      <c r="A1152" s="11" t="s">
        <v>4753</v>
      </c>
    </row>
    <row r="1153" spans="1:5" ht="13">
      <c r="A1153" s="11" t="s">
        <v>4775</v>
      </c>
      <c r="C1153" s="21"/>
    </row>
    <row r="1154" spans="1:5" ht="13">
      <c r="A1154" s="11" t="s">
        <v>4755</v>
      </c>
      <c r="B1154" s="21"/>
      <c r="D1154" s="21"/>
    </row>
    <row r="1155" spans="1:5" ht="13">
      <c r="A1155" s="21">
        <v>1110</v>
      </c>
    </row>
    <row r="1156" spans="1:5" ht="13">
      <c r="A1156" s="21">
        <v>1935</v>
      </c>
      <c r="C1156" s="21"/>
    </row>
    <row r="1157" spans="1:5" ht="13">
      <c r="A1157" s="11" t="s">
        <v>4756</v>
      </c>
      <c r="D1157" s="21"/>
    </row>
    <row r="1158" spans="1:5" ht="13">
      <c r="A1158" s="11" t="s">
        <v>4757</v>
      </c>
    </row>
    <row r="1159" spans="1:5" ht="13">
      <c r="A1159" s="11" t="s">
        <v>4867</v>
      </c>
    </row>
    <row r="1160" spans="1:5" ht="13">
      <c r="A1160" s="11" t="s">
        <v>4748</v>
      </c>
    </row>
    <row r="1161" spans="1:5" ht="13">
      <c r="A1161" s="11" t="s">
        <v>4749</v>
      </c>
    </row>
    <row r="1162" spans="1:5" ht="13">
      <c r="A1162" s="11" t="s">
        <v>4876</v>
      </c>
    </row>
    <row r="1163" spans="1:5" ht="13">
      <c r="A1163" s="11" t="s">
        <v>11</v>
      </c>
    </row>
    <row r="1164" spans="1:5" ht="13">
      <c r="A1164" s="11" t="s">
        <v>712</v>
      </c>
    </row>
    <row r="1165" spans="1:5" ht="13">
      <c r="A1165" s="11" t="s">
        <v>4751</v>
      </c>
    </row>
    <row r="1166" spans="1:5" ht="13">
      <c r="A1166" s="11">
        <v>1</v>
      </c>
      <c r="E1166" s="21"/>
    </row>
    <row r="1167" spans="1:5" ht="13">
      <c r="A1167" s="11" t="s">
        <v>4752</v>
      </c>
    </row>
    <row r="1168" spans="1:5" ht="13">
      <c r="A1168" s="11">
        <v>1</v>
      </c>
      <c r="C1168" s="21"/>
    </row>
    <row r="1169" spans="1:5" ht="13">
      <c r="A1169" s="11" t="s">
        <v>4753</v>
      </c>
      <c r="B1169" s="21"/>
      <c r="C1169" s="21"/>
      <c r="D1169" s="21"/>
    </row>
    <row r="1170" spans="1:5" ht="13">
      <c r="A1170" s="11" t="s">
        <v>4822</v>
      </c>
      <c r="D1170" s="21"/>
    </row>
    <row r="1171" spans="1:5" ht="13">
      <c r="A1171" s="11" t="s">
        <v>4755</v>
      </c>
      <c r="C1171" s="21"/>
    </row>
    <row r="1172" spans="1:5" ht="13">
      <c r="A1172" s="21">
        <v>1170</v>
      </c>
      <c r="C1172" s="21"/>
      <c r="D1172" s="21"/>
    </row>
    <row r="1173" spans="1:5" ht="13">
      <c r="A1173" s="21">
        <v>2060</v>
      </c>
    </row>
    <row r="1174" spans="1:5" ht="13">
      <c r="A1174" s="11" t="s">
        <v>4756</v>
      </c>
    </row>
    <row r="1175" spans="1:5" ht="13">
      <c r="A1175" s="11" t="s">
        <v>4757</v>
      </c>
    </row>
    <row r="1176" spans="1:5" ht="13">
      <c r="A1176" s="11" t="s">
        <v>4867</v>
      </c>
    </row>
    <row r="1177" spans="1:5" ht="13">
      <c r="A1177" s="11" t="s">
        <v>4748</v>
      </c>
    </row>
    <row r="1178" spans="1:5" ht="13">
      <c r="A1178" s="11" t="s">
        <v>4749</v>
      </c>
    </row>
    <row r="1179" spans="1:5" ht="13">
      <c r="A1179" s="11" t="s">
        <v>4877</v>
      </c>
    </row>
    <row r="1180" spans="1:5" ht="13">
      <c r="A1180" s="11" t="s">
        <v>25</v>
      </c>
    </row>
    <row r="1181" spans="1:5" ht="13">
      <c r="A1181" s="11" t="s">
        <v>4081</v>
      </c>
      <c r="E1181" s="21"/>
    </row>
    <row r="1182" spans="1:5" ht="13">
      <c r="A1182" s="11" t="s">
        <v>4751</v>
      </c>
    </row>
    <row r="1183" spans="1:5" ht="13">
      <c r="A1183" s="11">
        <v>3</v>
      </c>
    </row>
    <row r="1184" spans="1:5" ht="13">
      <c r="A1184" s="11" t="s">
        <v>4752</v>
      </c>
      <c r="B1184" s="21"/>
      <c r="C1184" s="21"/>
    </row>
    <row r="1185" spans="1:5" ht="13">
      <c r="A1185" s="11" t="s">
        <v>4762</v>
      </c>
      <c r="C1185" s="21"/>
      <c r="D1185" s="21"/>
    </row>
    <row r="1186" spans="1:5" ht="13">
      <c r="A1186" s="11" t="s">
        <v>4753</v>
      </c>
      <c r="D1186" s="21"/>
    </row>
    <row r="1187" spans="1:5" ht="13">
      <c r="A1187" s="11" t="s">
        <v>4878</v>
      </c>
      <c r="C1187" s="21"/>
      <c r="D1187" s="21"/>
    </row>
    <row r="1188" spans="1:5" ht="13">
      <c r="A1188" s="11" t="s">
        <v>4755</v>
      </c>
      <c r="C1188" s="21"/>
    </row>
    <row r="1189" spans="1:5" ht="13">
      <c r="A1189" s="21">
        <v>1270</v>
      </c>
    </row>
    <row r="1190" spans="1:5" ht="13">
      <c r="A1190" s="21">
        <v>2115</v>
      </c>
    </row>
    <row r="1191" spans="1:5" ht="13">
      <c r="A1191" s="11" t="s">
        <v>4756</v>
      </c>
    </row>
    <row r="1192" spans="1:5" ht="13">
      <c r="A1192" s="11" t="s">
        <v>4757</v>
      </c>
    </row>
    <row r="1193" spans="1:5" ht="13">
      <c r="A1193" s="11" t="s">
        <v>4867</v>
      </c>
    </row>
    <row r="1194" spans="1:5" ht="13">
      <c r="A1194" s="11" t="s">
        <v>4748</v>
      </c>
    </row>
    <row r="1195" spans="1:5" ht="13">
      <c r="A1195" s="11" t="s">
        <v>4749</v>
      </c>
    </row>
    <row r="1196" spans="1:5" ht="13">
      <c r="A1196" s="11" t="s">
        <v>4879</v>
      </c>
      <c r="E1196" s="21"/>
    </row>
    <row r="1197" spans="1:5" ht="13">
      <c r="A1197" s="11" t="s">
        <v>14</v>
      </c>
    </row>
    <row r="1198" spans="1:5" ht="13">
      <c r="A1198" s="11" t="s">
        <v>239</v>
      </c>
    </row>
    <row r="1199" spans="1:5" ht="13">
      <c r="A1199" s="11" t="s">
        <v>4751</v>
      </c>
      <c r="B1199" s="21"/>
    </row>
    <row r="1200" spans="1:5" ht="13">
      <c r="A1200" s="11">
        <v>1</v>
      </c>
      <c r="C1200" s="21"/>
    </row>
    <row r="1201" spans="1:5" ht="13">
      <c r="A1201" s="11" t="s">
        <v>4752</v>
      </c>
      <c r="C1201" s="21"/>
      <c r="D1201" s="21"/>
    </row>
    <row r="1202" spans="1:5" ht="13">
      <c r="A1202" s="11">
        <v>1</v>
      </c>
      <c r="D1202" s="21"/>
    </row>
    <row r="1203" spans="1:5" ht="13">
      <c r="A1203" s="11" t="s">
        <v>4753</v>
      </c>
      <c r="C1203" s="21"/>
      <c r="D1203" s="21"/>
    </row>
    <row r="1204" spans="1:5" ht="13">
      <c r="A1204" s="11" t="s">
        <v>4754</v>
      </c>
    </row>
    <row r="1205" spans="1:5" ht="13">
      <c r="A1205" s="11" t="s">
        <v>4755</v>
      </c>
    </row>
    <row r="1206" spans="1:5" ht="13">
      <c r="A1206" s="21">
        <v>1280</v>
      </c>
    </row>
    <row r="1207" spans="1:5" ht="13">
      <c r="A1207" s="11" t="s">
        <v>4756</v>
      </c>
    </row>
    <row r="1208" spans="1:5" ht="13">
      <c r="A1208" s="11" t="s">
        <v>4757</v>
      </c>
    </row>
    <row r="1209" spans="1:5" ht="13">
      <c r="A1209" s="11" t="s">
        <v>4867</v>
      </c>
    </row>
    <row r="1210" spans="1:5" ht="13">
      <c r="A1210" s="11" t="s">
        <v>4748</v>
      </c>
    </row>
    <row r="1211" spans="1:5" ht="13">
      <c r="A1211" s="11" t="s">
        <v>4749</v>
      </c>
      <c r="E1211" s="21"/>
    </row>
    <row r="1212" spans="1:5" ht="13">
      <c r="A1212" s="11" t="s">
        <v>4880</v>
      </c>
    </row>
    <row r="1213" spans="1:5" ht="13">
      <c r="A1213" s="11" t="s">
        <v>6</v>
      </c>
    </row>
    <row r="1214" spans="1:5" ht="13">
      <c r="A1214" s="11" t="s">
        <v>2586</v>
      </c>
      <c r="B1214" s="21"/>
    </row>
    <row r="1215" spans="1:5" ht="13">
      <c r="A1215" s="11" t="s">
        <v>4751</v>
      </c>
    </row>
    <row r="1216" spans="1:5" ht="13">
      <c r="A1216" s="11">
        <v>2</v>
      </c>
      <c r="C1216" s="21"/>
      <c r="D1216" s="21"/>
    </row>
    <row r="1217" spans="1:5" ht="13">
      <c r="A1217" s="11" t="s">
        <v>4752</v>
      </c>
      <c r="D1217" s="21"/>
    </row>
    <row r="1218" spans="1:5" ht="13">
      <c r="A1218" s="11">
        <v>2</v>
      </c>
      <c r="C1218" s="21"/>
      <c r="D1218" s="21"/>
    </row>
    <row r="1219" spans="1:5" ht="13">
      <c r="A1219" s="11" t="s">
        <v>4753</v>
      </c>
      <c r="C1219" s="21"/>
    </row>
    <row r="1220" spans="1:5" ht="13">
      <c r="A1220" s="11" t="s">
        <v>4881</v>
      </c>
    </row>
    <row r="1221" spans="1:5" ht="13">
      <c r="A1221" s="11" t="s">
        <v>4755</v>
      </c>
    </row>
    <row r="1222" spans="1:5" ht="13">
      <c r="A1222" s="21">
        <v>1350</v>
      </c>
    </row>
    <row r="1223" spans="1:5" ht="13">
      <c r="A1223" s="21">
        <v>1925</v>
      </c>
    </row>
    <row r="1224" spans="1:5" ht="13">
      <c r="A1224" s="11" t="s">
        <v>4756</v>
      </c>
    </row>
    <row r="1225" spans="1:5" ht="13">
      <c r="A1225" s="11" t="s">
        <v>4757</v>
      </c>
    </row>
    <row r="1226" spans="1:5" ht="13">
      <c r="A1226" s="11" t="s">
        <v>4867</v>
      </c>
      <c r="E1226" s="21"/>
    </row>
    <row r="1227" spans="1:5" ht="13">
      <c r="A1227" s="11" t="s">
        <v>4748</v>
      </c>
    </row>
    <row r="1228" spans="1:5" ht="13">
      <c r="A1228" s="11" t="s">
        <v>4749</v>
      </c>
    </row>
    <row r="1229" spans="1:5" ht="13">
      <c r="A1229" s="11" t="s">
        <v>4882</v>
      </c>
      <c r="B1229" s="21"/>
    </row>
    <row r="1230" spans="1:5" ht="13">
      <c r="A1230" s="11" t="s">
        <v>14</v>
      </c>
    </row>
    <row r="1231" spans="1:5" ht="13">
      <c r="A1231" s="11" t="s">
        <v>2589</v>
      </c>
      <c r="C1231" s="21"/>
    </row>
    <row r="1232" spans="1:5" ht="13">
      <c r="A1232" s="11" t="s">
        <v>4751</v>
      </c>
      <c r="D1232" s="21"/>
    </row>
    <row r="1233" spans="1:5" ht="13">
      <c r="A1233" s="11">
        <v>2</v>
      </c>
      <c r="D1233" s="21"/>
    </row>
    <row r="1234" spans="1:5" ht="13">
      <c r="A1234" s="11" t="s">
        <v>4752</v>
      </c>
      <c r="C1234" s="21"/>
    </row>
    <row r="1235" spans="1:5" ht="13">
      <c r="A1235" s="11" t="s">
        <v>4762</v>
      </c>
      <c r="C1235" s="21"/>
    </row>
    <row r="1236" spans="1:5" ht="13">
      <c r="A1236" s="11" t="s">
        <v>4753</v>
      </c>
    </row>
    <row r="1237" spans="1:5" ht="13">
      <c r="A1237" s="11" t="s">
        <v>4771</v>
      </c>
    </row>
    <row r="1238" spans="1:5" ht="13">
      <c r="A1238" s="11" t="s">
        <v>4755</v>
      </c>
    </row>
    <row r="1239" spans="1:5" ht="13">
      <c r="A1239" s="21">
        <v>1360</v>
      </c>
    </row>
    <row r="1240" spans="1:5" ht="13">
      <c r="A1240" s="21">
        <v>2000</v>
      </c>
    </row>
    <row r="1241" spans="1:5" ht="13">
      <c r="A1241" s="11" t="s">
        <v>4756</v>
      </c>
      <c r="E1241" s="21"/>
    </row>
    <row r="1242" spans="1:5" ht="13">
      <c r="A1242" s="11" t="s">
        <v>4757</v>
      </c>
    </row>
    <row r="1243" spans="1:5" ht="13">
      <c r="A1243" s="11" t="s">
        <v>4867</v>
      </c>
    </row>
    <row r="1244" spans="1:5" ht="13">
      <c r="A1244" s="11" t="s">
        <v>4748</v>
      </c>
      <c r="B1244" s="21"/>
    </row>
    <row r="1245" spans="1:5" ht="13">
      <c r="A1245" s="11" t="s">
        <v>4749</v>
      </c>
    </row>
    <row r="1246" spans="1:5" ht="13">
      <c r="A1246" s="11" t="s">
        <v>4883</v>
      </c>
      <c r="C1246" s="21"/>
    </row>
    <row r="1247" spans="1:5" ht="13">
      <c r="A1247" s="11" t="s">
        <v>7</v>
      </c>
    </row>
    <row r="1248" spans="1:5" ht="13">
      <c r="A1248" s="11" t="s">
        <v>4084</v>
      </c>
      <c r="D1248" s="21"/>
    </row>
    <row r="1249" spans="1:5" ht="13">
      <c r="A1249" s="11" t="s">
        <v>4751</v>
      </c>
    </row>
    <row r="1250" spans="1:5" ht="13">
      <c r="A1250" s="11">
        <v>3</v>
      </c>
      <c r="C1250" s="21"/>
    </row>
    <row r="1251" spans="1:5" ht="13">
      <c r="A1251" s="11" t="s">
        <v>4752</v>
      </c>
    </row>
    <row r="1252" spans="1:5" ht="13">
      <c r="A1252" s="11">
        <v>2</v>
      </c>
    </row>
    <row r="1253" spans="1:5" ht="13">
      <c r="A1253" s="11" t="s">
        <v>4753</v>
      </c>
    </row>
    <row r="1254" spans="1:5" ht="13">
      <c r="A1254" s="11" t="s">
        <v>4799</v>
      </c>
    </row>
    <row r="1255" spans="1:5" ht="13">
      <c r="A1255" s="11" t="s">
        <v>4755</v>
      </c>
    </row>
    <row r="1256" spans="1:5" ht="13">
      <c r="A1256" s="21">
        <v>1420</v>
      </c>
      <c r="E1256" s="21"/>
    </row>
    <row r="1257" spans="1:5" ht="13">
      <c r="A1257" s="21">
        <v>1715</v>
      </c>
    </row>
    <row r="1258" spans="1:5" ht="13">
      <c r="A1258" s="11" t="s">
        <v>4756</v>
      </c>
    </row>
    <row r="1259" spans="1:5" ht="13">
      <c r="A1259" s="11" t="s">
        <v>4757</v>
      </c>
      <c r="B1259" s="21"/>
    </row>
    <row r="1260" spans="1:5" ht="13">
      <c r="A1260" s="11" t="s">
        <v>4867</v>
      </c>
    </row>
    <row r="1261" spans="1:5" ht="13">
      <c r="A1261" s="11" t="s">
        <v>4748</v>
      </c>
      <c r="C1261" s="21"/>
    </row>
    <row r="1262" spans="1:5" ht="13">
      <c r="A1262" s="11" t="s">
        <v>4781</v>
      </c>
    </row>
    <row r="1263" spans="1:5" ht="13">
      <c r="A1263" s="11" t="s">
        <v>4884</v>
      </c>
      <c r="D1263" s="21"/>
    </row>
    <row r="1264" spans="1:5" ht="13">
      <c r="A1264" s="11" t="s">
        <v>10</v>
      </c>
    </row>
    <row r="1265" spans="1:5" ht="13">
      <c r="A1265" s="11" t="s">
        <v>1195</v>
      </c>
      <c r="C1265" s="21"/>
    </row>
    <row r="1266" spans="1:5" ht="13">
      <c r="A1266" s="11" t="s">
        <v>4751</v>
      </c>
    </row>
    <row r="1267" spans="1:5" ht="13">
      <c r="A1267" s="11">
        <v>2</v>
      </c>
    </row>
    <row r="1268" spans="1:5" ht="13">
      <c r="A1268" s="11" t="s">
        <v>4752</v>
      </c>
    </row>
    <row r="1269" spans="1:5" ht="13">
      <c r="A1269" s="11">
        <v>1</v>
      </c>
    </row>
    <row r="1270" spans="1:5" ht="13">
      <c r="A1270" s="11" t="s">
        <v>4753</v>
      </c>
    </row>
    <row r="1271" spans="1:5" ht="13">
      <c r="A1271" s="11" t="s">
        <v>4885</v>
      </c>
      <c r="E1271" s="21"/>
    </row>
    <row r="1272" spans="1:5" ht="13">
      <c r="A1272" s="11" t="s">
        <v>4755</v>
      </c>
    </row>
    <row r="1273" spans="1:5" ht="13">
      <c r="A1273" s="21">
        <v>2010</v>
      </c>
    </row>
    <row r="1274" spans="1:5" ht="13">
      <c r="A1274" s="11" t="s">
        <v>4756</v>
      </c>
      <c r="B1274" s="21"/>
    </row>
    <row r="1275" spans="1:5" ht="13">
      <c r="A1275" s="11" t="s">
        <v>4783</v>
      </c>
    </row>
    <row r="1276" spans="1:5" ht="13">
      <c r="A1276" s="11" t="s">
        <v>4867</v>
      </c>
      <c r="C1276" s="21"/>
    </row>
    <row r="1277" spans="1:5" ht="13">
      <c r="A1277" s="11" t="s">
        <v>4748</v>
      </c>
    </row>
    <row r="1278" spans="1:5" ht="13">
      <c r="A1278" s="11" t="s">
        <v>4749</v>
      </c>
      <c r="D1278" s="21"/>
    </row>
    <row r="1279" spans="1:5" ht="13">
      <c r="A1279" s="11" t="s">
        <v>4886</v>
      </c>
      <c r="D1279" s="21"/>
    </row>
    <row r="1280" spans="1:5" ht="13">
      <c r="A1280" s="11" t="s">
        <v>10</v>
      </c>
      <c r="C1280" s="21"/>
    </row>
    <row r="1281" spans="1:5" ht="13">
      <c r="A1281" s="11" t="s">
        <v>4087</v>
      </c>
      <c r="C1281" s="21"/>
    </row>
    <row r="1282" spans="1:5" ht="13">
      <c r="A1282" s="11" t="s">
        <v>4751</v>
      </c>
    </row>
    <row r="1283" spans="1:5" ht="13">
      <c r="A1283" s="11">
        <v>3</v>
      </c>
    </row>
    <row r="1284" spans="1:5" ht="13">
      <c r="A1284" s="11" t="s">
        <v>4752</v>
      </c>
    </row>
    <row r="1285" spans="1:5" ht="13">
      <c r="A1285" s="11" t="s">
        <v>4789</v>
      </c>
    </row>
    <row r="1286" spans="1:5" ht="13">
      <c r="A1286" s="11" t="s">
        <v>4753</v>
      </c>
      <c r="E1286" s="21"/>
    </row>
    <row r="1287" spans="1:5" ht="13">
      <c r="A1287" s="11" t="s">
        <v>4778</v>
      </c>
    </row>
    <row r="1288" spans="1:5" ht="13">
      <c r="A1288" s="11" t="s">
        <v>4755</v>
      </c>
    </row>
    <row r="1289" spans="1:5" ht="13">
      <c r="A1289" s="21">
        <v>2010</v>
      </c>
      <c r="B1289" s="21"/>
    </row>
    <row r="1290" spans="1:5" ht="13">
      <c r="A1290" s="21">
        <v>2605</v>
      </c>
    </row>
    <row r="1291" spans="1:5" ht="13">
      <c r="A1291" s="11" t="s">
        <v>4756</v>
      </c>
      <c r="C1291" s="21"/>
    </row>
    <row r="1292" spans="1:5" ht="13">
      <c r="A1292" s="11" t="s">
        <v>4757</v>
      </c>
    </row>
    <row r="1293" spans="1:5" ht="13">
      <c r="A1293" s="11" t="s">
        <v>4867</v>
      </c>
    </row>
    <row r="1294" spans="1:5" ht="13">
      <c r="A1294" s="11" t="s">
        <v>4748</v>
      </c>
      <c r="D1294" s="21"/>
    </row>
    <row r="1295" spans="1:5" ht="13">
      <c r="A1295" s="11" t="s">
        <v>4749</v>
      </c>
      <c r="D1295" s="21"/>
    </row>
    <row r="1296" spans="1:5" ht="13">
      <c r="A1296" s="11" t="s">
        <v>4887</v>
      </c>
      <c r="C1296" s="21"/>
    </row>
    <row r="1297" spans="1:5" ht="13">
      <c r="A1297" s="11" t="s">
        <v>16</v>
      </c>
      <c r="C1297" s="21"/>
    </row>
    <row r="1298" spans="1:5" ht="13">
      <c r="A1298" s="11" t="s">
        <v>637</v>
      </c>
    </row>
    <row r="1299" spans="1:5" ht="13">
      <c r="A1299" s="11" t="s">
        <v>4751</v>
      </c>
    </row>
    <row r="1300" spans="1:5" ht="13">
      <c r="A1300" s="11">
        <v>1</v>
      </c>
    </row>
    <row r="1301" spans="1:5" ht="13">
      <c r="A1301" s="11" t="s">
        <v>4752</v>
      </c>
      <c r="E1301" s="21"/>
    </row>
    <row r="1302" spans="1:5" ht="13">
      <c r="A1302" s="11">
        <v>1</v>
      </c>
    </row>
    <row r="1303" spans="1:5" ht="13">
      <c r="A1303" s="11" t="s">
        <v>4753</v>
      </c>
    </row>
    <row r="1304" spans="1:5" ht="13">
      <c r="A1304" s="11" t="s">
        <v>4834</v>
      </c>
      <c r="B1304" s="21"/>
    </row>
    <row r="1305" spans="1:5" ht="13">
      <c r="A1305" s="11" t="s">
        <v>4755</v>
      </c>
    </row>
    <row r="1306" spans="1:5" ht="13">
      <c r="A1306" s="21">
        <v>890</v>
      </c>
      <c r="C1306" s="21"/>
    </row>
    <row r="1307" spans="1:5" ht="13">
      <c r="A1307" s="21">
        <v>1020</v>
      </c>
    </row>
    <row r="1308" spans="1:5" ht="13">
      <c r="A1308" s="11" t="s">
        <v>4756</v>
      </c>
    </row>
    <row r="1309" spans="1:5" ht="13">
      <c r="A1309" s="11" t="s">
        <v>4757</v>
      </c>
      <c r="D1309" s="21"/>
    </row>
    <row r="1310" spans="1:5" ht="13">
      <c r="A1310" s="11" t="s">
        <v>4888</v>
      </c>
      <c r="D1310" s="21"/>
    </row>
    <row r="1311" spans="1:5" ht="13">
      <c r="A1311" s="11" t="s">
        <v>4748</v>
      </c>
      <c r="D1311" s="21"/>
    </row>
    <row r="1312" spans="1:5" ht="13">
      <c r="A1312" s="11" t="s">
        <v>4749</v>
      </c>
      <c r="C1312" s="21"/>
    </row>
    <row r="1313" spans="1:5" ht="13">
      <c r="A1313" s="11" t="s">
        <v>4889</v>
      </c>
      <c r="C1313" s="21"/>
    </row>
    <row r="1314" spans="1:5" ht="13">
      <c r="A1314" s="11" t="s">
        <v>9</v>
      </c>
    </row>
    <row r="1315" spans="1:5" ht="13">
      <c r="A1315" s="11" t="s">
        <v>2400</v>
      </c>
    </row>
    <row r="1316" spans="1:5" ht="13">
      <c r="A1316" s="11" t="s">
        <v>4751</v>
      </c>
      <c r="E1316" s="21"/>
    </row>
    <row r="1317" spans="1:5" ht="13">
      <c r="A1317" s="11">
        <v>2</v>
      </c>
      <c r="E1317" s="21"/>
    </row>
    <row r="1318" spans="1:5" ht="13">
      <c r="A1318" s="11" t="s">
        <v>4752</v>
      </c>
    </row>
    <row r="1319" spans="1:5" ht="13">
      <c r="A1319" s="11">
        <v>2</v>
      </c>
      <c r="B1319" s="21"/>
    </row>
    <row r="1320" spans="1:5" ht="13">
      <c r="A1320" s="11" t="s">
        <v>4753</v>
      </c>
    </row>
    <row r="1321" spans="1:5" ht="13">
      <c r="A1321" s="11" t="s">
        <v>4780</v>
      </c>
      <c r="C1321" s="21"/>
    </row>
    <row r="1322" spans="1:5" ht="13">
      <c r="A1322" s="11" t="s">
        <v>4755</v>
      </c>
    </row>
    <row r="1323" spans="1:5" ht="13">
      <c r="A1323" s="21">
        <v>1090</v>
      </c>
    </row>
    <row r="1324" spans="1:5" ht="13">
      <c r="A1324" s="21">
        <v>1570</v>
      </c>
      <c r="D1324" s="21"/>
    </row>
    <row r="1325" spans="1:5" ht="13">
      <c r="A1325" s="11" t="s">
        <v>4756</v>
      </c>
    </row>
    <row r="1326" spans="1:5" ht="13">
      <c r="A1326" s="11" t="s">
        <v>4757</v>
      </c>
      <c r="D1326" s="21"/>
    </row>
    <row r="1327" spans="1:5" ht="13">
      <c r="A1327" s="11" t="s">
        <v>4888</v>
      </c>
    </row>
    <row r="1328" spans="1:5" ht="13">
      <c r="A1328" s="11" t="s">
        <v>4748</v>
      </c>
      <c r="C1328" s="21"/>
    </row>
    <row r="1329" spans="1:5" ht="13">
      <c r="A1329" s="11" t="s">
        <v>4749</v>
      </c>
    </row>
    <row r="1330" spans="1:5" ht="13">
      <c r="A1330" s="11" t="s">
        <v>4890</v>
      </c>
    </row>
    <row r="1331" spans="1:5" ht="13">
      <c r="A1331" s="11" t="s">
        <v>32</v>
      </c>
    </row>
    <row r="1332" spans="1:5" ht="13">
      <c r="A1332" s="11" t="s">
        <v>2403</v>
      </c>
      <c r="E1332" s="21"/>
    </row>
    <row r="1333" spans="1:5" ht="13">
      <c r="A1333" s="11" t="s">
        <v>4751</v>
      </c>
    </row>
    <row r="1334" spans="1:5" ht="13">
      <c r="A1334" s="11">
        <v>2</v>
      </c>
      <c r="B1334" s="21"/>
    </row>
    <row r="1335" spans="1:5" ht="13">
      <c r="A1335" s="11" t="s">
        <v>4752</v>
      </c>
    </row>
    <row r="1336" spans="1:5" ht="13">
      <c r="A1336" s="11" t="s">
        <v>4762</v>
      </c>
      <c r="C1336" s="21"/>
    </row>
    <row r="1337" spans="1:5" ht="13">
      <c r="A1337" s="11" t="s">
        <v>4753</v>
      </c>
    </row>
    <row r="1338" spans="1:5" ht="13">
      <c r="A1338" s="11" t="s">
        <v>4765</v>
      </c>
    </row>
    <row r="1339" spans="1:5" ht="13">
      <c r="A1339" s="11" t="s">
        <v>4755</v>
      </c>
      <c r="D1339" s="21"/>
    </row>
    <row r="1340" spans="1:5" ht="13">
      <c r="A1340" s="21">
        <v>1110</v>
      </c>
    </row>
    <row r="1341" spans="1:5" ht="13">
      <c r="A1341" s="21">
        <v>1480</v>
      </c>
      <c r="D1341" s="21"/>
    </row>
    <row r="1342" spans="1:5" ht="13">
      <c r="A1342" s="11" t="s">
        <v>4756</v>
      </c>
    </row>
    <row r="1343" spans="1:5" ht="13">
      <c r="A1343" s="11" t="s">
        <v>4757</v>
      </c>
      <c r="C1343" s="21"/>
    </row>
    <row r="1344" spans="1:5" ht="13">
      <c r="A1344" s="11" t="s">
        <v>4888</v>
      </c>
    </row>
    <row r="1345" spans="1:5" ht="13">
      <c r="A1345" s="11" t="s">
        <v>4748</v>
      </c>
    </row>
    <row r="1346" spans="1:5" ht="13">
      <c r="A1346" s="11" t="s">
        <v>4781</v>
      </c>
    </row>
    <row r="1347" spans="1:5" ht="13">
      <c r="A1347" s="11" t="s">
        <v>4891</v>
      </c>
      <c r="E1347" s="21"/>
    </row>
    <row r="1348" spans="1:5" ht="13">
      <c r="A1348" s="11" t="s">
        <v>10</v>
      </c>
    </row>
    <row r="1349" spans="1:5" ht="13">
      <c r="A1349" s="11" t="s">
        <v>1021</v>
      </c>
      <c r="B1349" s="21"/>
    </row>
    <row r="1350" spans="1:5" ht="13">
      <c r="A1350" s="11" t="s">
        <v>4751</v>
      </c>
    </row>
    <row r="1351" spans="1:5" ht="13">
      <c r="A1351" s="11">
        <v>2</v>
      </c>
      <c r="C1351" s="21"/>
    </row>
    <row r="1352" spans="1:5" ht="13">
      <c r="A1352" s="11" t="s">
        <v>4752</v>
      </c>
      <c r="C1352" s="21"/>
    </row>
    <row r="1353" spans="1:5" ht="13">
      <c r="A1353" s="11">
        <v>1</v>
      </c>
    </row>
    <row r="1354" spans="1:5" ht="13">
      <c r="A1354" s="11" t="s">
        <v>4753</v>
      </c>
      <c r="D1354" s="21"/>
    </row>
    <row r="1355" spans="1:5" ht="13">
      <c r="A1355" s="11" t="s">
        <v>4892</v>
      </c>
    </row>
    <row r="1356" spans="1:5" ht="13">
      <c r="A1356" s="11" t="s">
        <v>4755</v>
      </c>
      <c r="D1356" s="21"/>
    </row>
    <row r="1357" spans="1:5" ht="13">
      <c r="A1357" s="21">
        <v>1440</v>
      </c>
      <c r="D1357" s="21"/>
    </row>
    <row r="1358" spans="1:5" ht="13">
      <c r="A1358" s="11" t="s">
        <v>4756</v>
      </c>
      <c r="C1358" s="21"/>
    </row>
    <row r="1359" spans="1:5" ht="13">
      <c r="A1359" s="11" t="s">
        <v>4783</v>
      </c>
      <c r="C1359" s="21"/>
    </row>
    <row r="1360" spans="1:5" ht="13">
      <c r="A1360" s="11" t="s">
        <v>4888</v>
      </c>
    </row>
    <row r="1361" spans="1:5" ht="13">
      <c r="A1361" s="11" t="s">
        <v>4748</v>
      </c>
    </row>
    <row r="1362" spans="1:5" ht="13">
      <c r="A1362" s="11" t="s">
        <v>4749</v>
      </c>
      <c r="E1362" s="21"/>
    </row>
    <row r="1363" spans="1:5" ht="13">
      <c r="A1363" s="11" t="s">
        <v>4893</v>
      </c>
    </row>
    <row r="1364" spans="1:5" ht="13">
      <c r="A1364" s="11" t="s">
        <v>12</v>
      </c>
      <c r="B1364" s="21"/>
    </row>
    <row r="1365" spans="1:5" ht="13">
      <c r="A1365" s="11" t="s">
        <v>2406</v>
      </c>
    </row>
    <row r="1366" spans="1:5" ht="13">
      <c r="A1366" s="11" t="s">
        <v>4751</v>
      </c>
    </row>
    <row r="1367" spans="1:5" ht="13">
      <c r="A1367" s="11">
        <v>2</v>
      </c>
      <c r="C1367" s="21"/>
    </row>
    <row r="1368" spans="1:5" ht="13">
      <c r="A1368" s="11" t="s">
        <v>4752</v>
      </c>
    </row>
    <row r="1369" spans="1:5" ht="13">
      <c r="A1369" s="11">
        <v>1</v>
      </c>
      <c r="D1369" s="21"/>
    </row>
    <row r="1370" spans="1:5" ht="13">
      <c r="A1370" s="11" t="s">
        <v>4753</v>
      </c>
    </row>
    <row r="1371" spans="1:5" ht="13">
      <c r="A1371" s="11" t="s">
        <v>4818</v>
      </c>
    </row>
    <row r="1372" spans="1:5" ht="13">
      <c r="A1372" s="11" t="s">
        <v>4755</v>
      </c>
      <c r="D1372" s="21"/>
    </row>
    <row r="1373" spans="1:5" ht="13">
      <c r="A1373" s="21">
        <v>1440</v>
      </c>
      <c r="D1373" s="21"/>
    </row>
    <row r="1374" spans="1:5" ht="13">
      <c r="A1374" s="21">
        <v>1605</v>
      </c>
      <c r="C1374" s="21"/>
    </row>
    <row r="1375" spans="1:5" ht="13">
      <c r="A1375" s="11" t="s">
        <v>4756</v>
      </c>
      <c r="C1375" s="21"/>
    </row>
    <row r="1376" spans="1:5" ht="13">
      <c r="A1376" s="11" t="s">
        <v>4757</v>
      </c>
    </row>
    <row r="1377" spans="1:5" ht="13">
      <c r="A1377" s="11" t="s">
        <v>4888</v>
      </c>
      <c r="E1377" s="21"/>
    </row>
    <row r="1378" spans="1:5" ht="13">
      <c r="A1378" s="11" t="s">
        <v>4748</v>
      </c>
    </row>
    <row r="1379" spans="1:5" ht="13">
      <c r="A1379" s="11" t="s">
        <v>4749</v>
      </c>
      <c r="B1379" s="21"/>
    </row>
    <row r="1380" spans="1:5" ht="13">
      <c r="A1380" s="11" t="s">
        <v>4894</v>
      </c>
    </row>
    <row r="1381" spans="1:5" ht="13">
      <c r="A1381" s="11" t="s">
        <v>6</v>
      </c>
    </row>
    <row r="1382" spans="1:5" ht="13">
      <c r="A1382" s="11" t="s">
        <v>1012</v>
      </c>
      <c r="C1382" s="21"/>
    </row>
    <row r="1383" spans="1:5" ht="13">
      <c r="A1383" s="11" t="s">
        <v>4751</v>
      </c>
    </row>
    <row r="1384" spans="1:5" ht="13">
      <c r="A1384" s="11">
        <v>2</v>
      </c>
      <c r="D1384" s="21"/>
    </row>
    <row r="1385" spans="1:5" ht="13">
      <c r="A1385" s="11" t="s">
        <v>4752</v>
      </c>
    </row>
    <row r="1386" spans="1:5" ht="13">
      <c r="A1386" s="11">
        <v>1</v>
      </c>
    </row>
    <row r="1387" spans="1:5" ht="13">
      <c r="A1387" s="11" t="s">
        <v>4753</v>
      </c>
    </row>
    <row r="1388" spans="1:5" ht="13">
      <c r="A1388" s="11" t="s">
        <v>4780</v>
      </c>
      <c r="D1388" s="21"/>
    </row>
    <row r="1389" spans="1:5" ht="13">
      <c r="A1389" s="11" t="s">
        <v>4755</v>
      </c>
    </row>
    <row r="1390" spans="1:5" ht="13">
      <c r="A1390" s="21">
        <v>1420</v>
      </c>
      <c r="C1390" s="21"/>
    </row>
    <row r="1391" spans="1:5" ht="13">
      <c r="A1391" s="11" t="s">
        <v>4756</v>
      </c>
    </row>
    <row r="1392" spans="1:5" ht="13">
      <c r="A1392" s="11" t="s">
        <v>4757</v>
      </c>
      <c r="E1392" s="21"/>
    </row>
    <row r="1393" spans="1:5" ht="13">
      <c r="A1393" s="11" t="s">
        <v>4888</v>
      </c>
    </row>
    <row r="1394" spans="1:5" ht="13">
      <c r="A1394" s="11" t="s">
        <v>4748</v>
      </c>
      <c r="B1394" s="21"/>
    </row>
    <row r="1395" spans="1:5" ht="13">
      <c r="A1395" s="11" t="s">
        <v>4781</v>
      </c>
    </row>
    <row r="1396" spans="1:5" ht="13">
      <c r="A1396" s="11" t="s">
        <v>4895</v>
      </c>
    </row>
    <row r="1397" spans="1:5" ht="13">
      <c r="A1397" s="11" t="s">
        <v>6</v>
      </c>
      <c r="C1397" s="21"/>
    </row>
    <row r="1398" spans="1:5" ht="13">
      <c r="A1398" s="11" t="s">
        <v>1072</v>
      </c>
    </row>
    <row r="1399" spans="1:5" ht="13">
      <c r="A1399" s="11" t="s">
        <v>4751</v>
      </c>
      <c r="D1399" s="21"/>
    </row>
    <row r="1400" spans="1:5" ht="13">
      <c r="A1400" s="11">
        <v>2</v>
      </c>
    </row>
    <row r="1401" spans="1:5" ht="13">
      <c r="A1401" s="11" t="s">
        <v>4752</v>
      </c>
    </row>
    <row r="1402" spans="1:5" ht="13">
      <c r="A1402" s="11">
        <v>1</v>
      </c>
    </row>
    <row r="1403" spans="1:5" ht="13">
      <c r="A1403" s="11" t="s">
        <v>4753</v>
      </c>
      <c r="D1403" s="21"/>
    </row>
    <row r="1404" spans="1:5" ht="13">
      <c r="A1404" s="11" t="s">
        <v>4872</v>
      </c>
    </row>
    <row r="1405" spans="1:5" ht="13">
      <c r="A1405" s="11" t="s">
        <v>4755</v>
      </c>
      <c r="C1405" s="21"/>
    </row>
    <row r="1406" spans="1:5" ht="13">
      <c r="A1406" s="21">
        <v>1560</v>
      </c>
    </row>
    <row r="1407" spans="1:5" ht="13">
      <c r="A1407" s="11" t="s">
        <v>4756</v>
      </c>
      <c r="E1407" s="21"/>
    </row>
    <row r="1408" spans="1:5" ht="13">
      <c r="A1408" s="11" t="s">
        <v>4783</v>
      </c>
    </row>
    <row r="1409" spans="1:5" ht="13">
      <c r="A1409" s="11" t="s">
        <v>4888</v>
      </c>
      <c r="B1409" s="21"/>
    </row>
    <row r="1410" spans="1:5" ht="13">
      <c r="A1410" s="11" t="s">
        <v>4748</v>
      </c>
    </row>
    <row r="1411" spans="1:5" ht="13">
      <c r="A1411" s="11" t="s">
        <v>4749</v>
      </c>
    </row>
    <row r="1412" spans="1:5" ht="13">
      <c r="A1412" s="11" t="s">
        <v>4896</v>
      </c>
      <c r="C1412" s="21"/>
    </row>
    <row r="1413" spans="1:5" ht="13">
      <c r="A1413" s="11" t="s">
        <v>9</v>
      </c>
    </row>
    <row r="1414" spans="1:5" ht="13">
      <c r="A1414" s="11" t="s">
        <v>3962</v>
      </c>
      <c r="D1414" s="21"/>
    </row>
    <row r="1415" spans="1:5" ht="13">
      <c r="A1415" s="11" t="s">
        <v>4751</v>
      </c>
    </row>
    <row r="1416" spans="1:5" ht="13">
      <c r="A1416" s="11">
        <v>3</v>
      </c>
    </row>
    <row r="1417" spans="1:5" ht="13">
      <c r="A1417" s="11" t="s">
        <v>4752</v>
      </c>
    </row>
    <row r="1418" spans="1:5" ht="13">
      <c r="A1418" s="11" t="s">
        <v>4762</v>
      </c>
      <c r="D1418" s="21"/>
    </row>
    <row r="1419" spans="1:5" ht="13">
      <c r="A1419" s="11" t="s">
        <v>4753</v>
      </c>
    </row>
    <row r="1420" spans="1:5" ht="13">
      <c r="A1420" s="11" t="s">
        <v>4765</v>
      </c>
      <c r="C1420" s="21"/>
    </row>
    <row r="1421" spans="1:5" ht="13">
      <c r="A1421" s="11" t="s">
        <v>4755</v>
      </c>
    </row>
    <row r="1422" spans="1:5" ht="13">
      <c r="A1422" s="21">
        <v>1180</v>
      </c>
      <c r="E1422" s="21"/>
    </row>
    <row r="1423" spans="1:5" ht="13">
      <c r="A1423" s="21">
        <v>2120</v>
      </c>
    </row>
    <row r="1424" spans="1:5" ht="13">
      <c r="A1424" s="11" t="s">
        <v>4756</v>
      </c>
      <c r="B1424" s="21"/>
    </row>
    <row r="1425" spans="1:5" ht="13">
      <c r="A1425" s="11" t="s">
        <v>4757</v>
      </c>
    </row>
    <row r="1426" spans="1:5" ht="13">
      <c r="A1426" s="11" t="s">
        <v>4897</v>
      </c>
    </row>
    <row r="1427" spans="1:5" ht="13">
      <c r="A1427" s="11" t="s">
        <v>4748</v>
      </c>
      <c r="C1427" s="21"/>
    </row>
    <row r="1428" spans="1:5" ht="13">
      <c r="A1428" s="11" t="s">
        <v>4781</v>
      </c>
    </row>
    <row r="1429" spans="1:5" ht="13">
      <c r="A1429" s="11" t="s">
        <v>4898</v>
      </c>
      <c r="D1429" s="21"/>
    </row>
    <row r="1430" spans="1:5" ht="13">
      <c r="A1430" s="11" t="s">
        <v>6</v>
      </c>
    </row>
    <row r="1431" spans="1:5" ht="13">
      <c r="A1431" s="11" t="s">
        <v>1169</v>
      </c>
    </row>
    <row r="1432" spans="1:5" ht="13">
      <c r="A1432" s="11" t="s">
        <v>4751</v>
      </c>
    </row>
    <row r="1433" spans="1:5" ht="13">
      <c r="A1433" s="11">
        <v>2</v>
      </c>
      <c r="D1433" s="21"/>
    </row>
    <row r="1434" spans="1:5" ht="13">
      <c r="A1434" s="11" t="s">
        <v>4752</v>
      </c>
    </row>
    <row r="1435" spans="1:5" ht="13">
      <c r="A1435" s="11">
        <v>1</v>
      </c>
      <c r="C1435" s="21"/>
    </row>
    <row r="1436" spans="1:5" ht="13">
      <c r="A1436" s="11" t="s">
        <v>4753</v>
      </c>
    </row>
    <row r="1437" spans="1:5" ht="13">
      <c r="A1437" s="11" t="s">
        <v>4818</v>
      </c>
      <c r="E1437" s="21"/>
    </row>
    <row r="1438" spans="1:5" ht="13">
      <c r="A1438" s="11" t="s">
        <v>4755</v>
      </c>
    </row>
    <row r="1439" spans="1:5" ht="13">
      <c r="A1439" s="21">
        <v>1800</v>
      </c>
      <c r="B1439" s="21"/>
    </row>
    <row r="1440" spans="1:5" ht="13">
      <c r="A1440" s="11" t="s">
        <v>4756</v>
      </c>
    </row>
    <row r="1441" spans="1:5" ht="13">
      <c r="A1441" s="11" t="s">
        <v>4783</v>
      </c>
    </row>
    <row r="1442" spans="1:5" ht="13">
      <c r="A1442" s="11" t="s">
        <v>4897</v>
      </c>
      <c r="C1442" s="21"/>
    </row>
    <row r="1443" spans="1:5" ht="13">
      <c r="A1443" s="11" t="s">
        <v>4748</v>
      </c>
    </row>
    <row r="1444" spans="1:5" ht="13">
      <c r="A1444" s="11" t="s">
        <v>4749</v>
      </c>
      <c r="D1444" s="21"/>
    </row>
    <row r="1445" spans="1:5" ht="13">
      <c r="A1445" s="11" t="s">
        <v>4899</v>
      </c>
      <c r="D1445" s="21"/>
    </row>
    <row r="1446" spans="1:5" ht="13">
      <c r="A1446" s="11" t="s">
        <v>16</v>
      </c>
    </row>
    <row r="1447" spans="1:5" ht="13">
      <c r="A1447" s="11" t="s">
        <v>2253</v>
      </c>
    </row>
    <row r="1448" spans="1:5" ht="13">
      <c r="A1448" s="11" t="s">
        <v>4751</v>
      </c>
      <c r="D1448" s="21"/>
    </row>
    <row r="1449" spans="1:5" ht="13">
      <c r="A1449" s="11">
        <v>2</v>
      </c>
      <c r="D1449" s="21"/>
    </row>
    <row r="1450" spans="1:5" ht="13">
      <c r="A1450" s="11" t="s">
        <v>4752</v>
      </c>
      <c r="C1450" s="21"/>
    </row>
    <row r="1451" spans="1:5" ht="13">
      <c r="A1451" s="11" t="s">
        <v>4762</v>
      </c>
      <c r="C1451" s="21"/>
    </row>
    <row r="1452" spans="1:5" ht="13">
      <c r="A1452" s="11" t="s">
        <v>4753</v>
      </c>
      <c r="E1452" s="21"/>
    </row>
    <row r="1453" spans="1:5" ht="13">
      <c r="A1453" s="11" t="s">
        <v>4818</v>
      </c>
    </row>
    <row r="1454" spans="1:5" ht="13">
      <c r="A1454" s="11" t="s">
        <v>4755</v>
      </c>
      <c r="B1454" s="21"/>
    </row>
    <row r="1455" spans="1:5" ht="13">
      <c r="A1455" s="21">
        <v>1090</v>
      </c>
    </row>
    <row r="1456" spans="1:5" ht="13">
      <c r="A1456" s="21">
        <v>1425</v>
      </c>
    </row>
    <row r="1457" spans="1:5" ht="13">
      <c r="A1457" s="11" t="s">
        <v>4756</v>
      </c>
      <c r="C1457" s="21"/>
    </row>
    <row r="1458" spans="1:5" ht="13">
      <c r="A1458" s="11" t="s">
        <v>4757</v>
      </c>
    </row>
    <row r="1459" spans="1:5" ht="13">
      <c r="A1459" s="11" t="s">
        <v>4900</v>
      </c>
    </row>
    <row r="1460" spans="1:5" ht="13">
      <c r="A1460" s="11" t="s">
        <v>4748</v>
      </c>
      <c r="D1460" s="21"/>
    </row>
    <row r="1461" spans="1:5" ht="13">
      <c r="A1461" s="11" t="s">
        <v>4749</v>
      </c>
    </row>
    <row r="1462" spans="1:5" ht="13">
      <c r="A1462" s="11" t="s">
        <v>4901</v>
      </c>
    </row>
    <row r="1463" spans="1:5" ht="13">
      <c r="A1463" s="11" t="s">
        <v>14</v>
      </c>
    </row>
    <row r="1464" spans="1:5" ht="13">
      <c r="A1464" s="11" t="s">
        <v>2259</v>
      </c>
      <c r="D1464" s="21"/>
    </row>
    <row r="1465" spans="1:5" ht="13">
      <c r="A1465" s="11" t="s">
        <v>4751</v>
      </c>
    </row>
    <row r="1466" spans="1:5" ht="13">
      <c r="A1466" s="11">
        <v>2</v>
      </c>
      <c r="C1466" s="21"/>
    </row>
    <row r="1467" spans="1:5" ht="13">
      <c r="A1467" s="11" t="s">
        <v>4752</v>
      </c>
      <c r="E1467" s="21"/>
    </row>
    <row r="1468" spans="1:5" ht="13">
      <c r="A1468" s="11">
        <v>1</v>
      </c>
    </row>
    <row r="1469" spans="1:5" ht="13">
      <c r="A1469" s="11" t="s">
        <v>4753</v>
      </c>
      <c r="B1469" s="21"/>
    </row>
    <row r="1470" spans="1:5" ht="13">
      <c r="A1470" s="11" t="s">
        <v>4870</v>
      </c>
    </row>
    <row r="1471" spans="1:5" ht="13">
      <c r="A1471" s="11" t="s">
        <v>4755</v>
      </c>
    </row>
    <row r="1472" spans="1:5" ht="13">
      <c r="A1472" s="21">
        <v>1160</v>
      </c>
      <c r="C1472" s="21"/>
    </row>
    <row r="1473" spans="1:5" ht="13">
      <c r="A1473" s="21">
        <v>1305</v>
      </c>
    </row>
    <row r="1474" spans="1:5" ht="13">
      <c r="A1474" s="11" t="s">
        <v>4756</v>
      </c>
    </row>
    <row r="1475" spans="1:5" ht="13">
      <c r="A1475" s="11" t="s">
        <v>4757</v>
      </c>
      <c r="D1475" s="21"/>
    </row>
    <row r="1476" spans="1:5" ht="13">
      <c r="A1476" s="11" t="s">
        <v>4900</v>
      </c>
    </row>
    <row r="1477" spans="1:5" ht="13">
      <c r="A1477" s="11" t="s">
        <v>4748</v>
      </c>
    </row>
    <row r="1478" spans="1:5" ht="13">
      <c r="A1478" s="11" t="s">
        <v>4749</v>
      </c>
    </row>
    <row r="1479" spans="1:5" ht="13">
      <c r="A1479" s="11" t="s">
        <v>4902</v>
      </c>
      <c r="D1479" s="21"/>
    </row>
    <row r="1480" spans="1:5" ht="13">
      <c r="A1480" s="11" t="s">
        <v>24</v>
      </c>
    </row>
    <row r="1481" spans="1:5" ht="13">
      <c r="A1481" s="11" t="s">
        <v>2256</v>
      </c>
      <c r="C1481" s="21"/>
    </row>
    <row r="1482" spans="1:5" ht="13">
      <c r="A1482" s="11" t="s">
        <v>4751</v>
      </c>
      <c r="E1482" s="21"/>
    </row>
    <row r="1483" spans="1:5" ht="13">
      <c r="A1483" s="11">
        <v>2</v>
      </c>
    </row>
    <row r="1484" spans="1:5" ht="13">
      <c r="A1484" s="11" t="s">
        <v>4752</v>
      </c>
      <c r="B1484" s="21"/>
    </row>
    <row r="1485" spans="1:5" ht="13">
      <c r="A1485" s="11">
        <v>1</v>
      </c>
    </row>
    <row r="1486" spans="1:5" ht="13">
      <c r="A1486" s="11" t="s">
        <v>4753</v>
      </c>
    </row>
    <row r="1487" spans="1:5" ht="13">
      <c r="A1487" s="11" t="s">
        <v>4760</v>
      </c>
      <c r="C1487" s="21"/>
    </row>
    <row r="1488" spans="1:5" ht="13">
      <c r="A1488" s="11" t="s">
        <v>4755</v>
      </c>
    </row>
    <row r="1489" spans="1:5" ht="13">
      <c r="A1489" s="21">
        <v>1110</v>
      </c>
    </row>
    <row r="1490" spans="1:5" ht="13">
      <c r="A1490" s="21">
        <v>1470</v>
      </c>
      <c r="D1490" s="21"/>
    </row>
    <row r="1491" spans="1:5" ht="13">
      <c r="A1491" s="11" t="s">
        <v>4756</v>
      </c>
    </row>
    <row r="1492" spans="1:5" ht="13">
      <c r="A1492" s="11" t="s">
        <v>4757</v>
      </c>
    </row>
    <row r="1493" spans="1:5" ht="13">
      <c r="A1493" s="11" t="s">
        <v>4900</v>
      </c>
    </row>
    <row r="1494" spans="1:5" ht="13">
      <c r="A1494" s="11" t="s">
        <v>4748</v>
      </c>
      <c r="D1494" s="21"/>
    </row>
    <row r="1495" spans="1:5" ht="13">
      <c r="A1495" s="11" t="s">
        <v>4749</v>
      </c>
      <c r="D1495" s="21"/>
    </row>
    <row r="1496" spans="1:5" ht="13">
      <c r="A1496" s="11" t="s">
        <v>4903</v>
      </c>
      <c r="C1496" s="21"/>
    </row>
    <row r="1497" spans="1:5" ht="13">
      <c r="A1497" s="11" t="s">
        <v>7</v>
      </c>
      <c r="C1497" s="21"/>
      <c r="E1497" s="21"/>
    </row>
    <row r="1498" spans="1:5" ht="13">
      <c r="A1498" s="11" t="s">
        <v>3932</v>
      </c>
    </row>
    <row r="1499" spans="1:5" ht="13">
      <c r="A1499" s="11" t="s">
        <v>4751</v>
      </c>
      <c r="B1499" s="21"/>
    </row>
    <row r="1500" spans="1:5" ht="13">
      <c r="A1500" s="11">
        <v>3</v>
      </c>
    </row>
    <row r="1501" spans="1:5" ht="13">
      <c r="A1501" s="11" t="s">
        <v>4752</v>
      </c>
    </row>
    <row r="1502" spans="1:5" ht="13">
      <c r="A1502" s="11">
        <v>1</v>
      </c>
      <c r="C1502" s="21"/>
    </row>
    <row r="1503" spans="1:5" ht="13">
      <c r="A1503" s="11" t="s">
        <v>4753</v>
      </c>
    </row>
    <row r="1504" spans="1:5" ht="13">
      <c r="A1504" s="11" t="s">
        <v>4771</v>
      </c>
    </row>
    <row r="1505" spans="1:5" ht="13">
      <c r="A1505" s="11" t="s">
        <v>4755</v>
      </c>
      <c r="D1505" s="21"/>
    </row>
    <row r="1506" spans="1:5" ht="13">
      <c r="A1506" s="21">
        <v>1190</v>
      </c>
    </row>
    <row r="1507" spans="1:5" ht="13">
      <c r="A1507" s="21">
        <v>1435</v>
      </c>
    </row>
    <row r="1508" spans="1:5" ht="13">
      <c r="A1508" s="11" t="s">
        <v>4756</v>
      </c>
    </row>
    <row r="1509" spans="1:5" ht="13">
      <c r="A1509" s="11" t="s">
        <v>4757</v>
      </c>
    </row>
    <row r="1510" spans="1:5" ht="13">
      <c r="A1510" s="11" t="s">
        <v>4900</v>
      </c>
      <c r="D1510" s="21"/>
    </row>
    <row r="1511" spans="1:5" ht="13">
      <c r="A1511" s="11" t="s">
        <v>4748</v>
      </c>
    </row>
    <row r="1512" spans="1:5" ht="13">
      <c r="A1512" s="11" t="s">
        <v>4749</v>
      </c>
      <c r="C1512" s="21"/>
      <c r="E1512" s="21"/>
    </row>
    <row r="1513" spans="1:5" ht="13">
      <c r="A1513" s="11" t="s">
        <v>4904</v>
      </c>
    </row>
    <row r="1514" spans="1:5" ht="13">
      <c r="A1514" s="11" t="s">
        <v>7</v>
      </c>
      <c r="B1514" s="21"/>
    </row>
    <row r="1515" spans="1:5" ht="13">
      <c r="A1515" s="11" t="s">
        <v>3935</v>
      </c>
    </row>
    <row r="1516" spans="1:5" ht="13">
      <c r="A1516" s="11" t="s">
        <v>4751</v>
      </c>
    </row>
    <row r="1517" spans="1:5" ht="13">
      <c r="A1517" s="11">
        <v>3</v>
      </c>
      <c r="C1517" s="21"/>
    </row>
    <row r="1518" spans="1:5" ht="13">
      <c r="A1518" s="11" t="s">
        <v>4752</v>
      </c>
    </row>
    <row r="1519" spans="1:5" ht="13">
      <c r="A1519" s="11" t="s">
        <v>4762</v>
      </c>
    </row>
    <row r="1520" spans="1:5" ht="13">
      <c r="A1520" s="11" t="s">
        <v>4753</v>
      </c>
      <c r="D1520" s="21"/>
    </row>
    <row r="1521" spans="1:5" ht="13">
      <c r="A1521" s="11" t="s">
        <v>4771</v>
      </c>
      <c r="D1521" s="21"/>
    </row>
    <row r="1522" spans="1:5" ht="13">
      <c r="A1522" s="11" t="s">
        <v>4755</v>
      </c>
    </row>
    <row r="1523" spans="1:5" ht="13">
      <c r="A1523" s="21">
        <v>1300</v>
      </c>
    </row>
    <row r="1524" spans="1:5" ht="13">
      <c r="A1524" s="21">
        <v>1565</v>
      </c>
    </row>
    <row r="1525" spans="1:5" ht="13">
      <c r="A1525" s="11" t="s">
        <v>4756</v>
      </c>
      <c r="D1525" s="21"/>
    </row>
    <row r="1526" spans="1:5" ht="13">
      <c r="A1526" s="11" t="s">
        <v>4757</v>
      </c>
      <c r="D1526" s="21"/>
    </row>
    <row r="1527" spans="1:5" ht="13">
      <c r="A1527" s="11" t="s">
        <v>4900</v>
      </c>
      <c r="C1527" s="21"/>
      <c r="E1527" s="21"/>
    </row>
    <row r="1528" spans="1:5" ht="13">
      <c r="A1528" s="11" t="s">
        <v>4748</v>
      </c>
      <c r="C1528" s="21"/>
    </row>
    <row r="1529" spans="1:5" ht="13">
      <c r="A1529" s="11" t="s">
        <v>4749</v>
      </c>
      <c r="B1529" s="21"/>
    </row>
    <row r="1530" spans="1:5" ht="13">
      <c r="A1530" s="11" t="s">
        <v>4905</v>
      </c>
    </row>
    <row r="1531" spans="1:5" ht="13">
      <c r="A1531" s="11" t="s">
        <v>12</v>
      </c>
    </row>
    <row r="1532" spans="1:5" ht="13">
      <c r="A1532" s="11" t="s">
        <v>2262</v>
      </c>
      <c r="C1532" s="21"/>
    </row>
    <row r="1533" spans="1:5" ht="13">
      <c r="A1533" s="11" t="s">
        <v>4751</v>
      </c>
    </row>
    <row r="1534" spans="1:5" ht="13">
      <c r="A1534" s="11">
        <v>2</v>
      </c>
    </row>
    <row r="1535" spans="1:5" ht="13">
      <c r="A1535" s="11" t="s">
        <v>4752</v>
      </c>
    </row>
    <row r="1536" spans="1:5" ht="13">
      <c r="A1536" s="11">
        <v>1</v>
      </c>
      <c r="D1536" s="21"/>
    </row>
    <row r="1537" spans="1:5" ht="13">
      <c r="A1537" s="11" t="s">
        <v>4753</v>
      </c>
    </row>
    <row r="1538" spans="1:5" ht="13">
      <c r="A1538" s="11" t="s">
        <v>4780</v>
      </c>
    </row>
    <row r="1539" spans="1:5" ht="13">
      <c r="A1539" s="11" t="s">
        <v>4755</v>
      </c>
    </row>
    <row r="1540" spans="1:5" ht="13">
      <c r="A1540" s="21">
        <v>1420</v>
      </c>
    </row>
    <row r="1541" spans="1:5" ht="13">
      <c r="A1541" s="21">
        <v>1565</v>
      </c>
      <c r="D1541" s="21"/>
    </row>
    <row r="1542" spans="1:5" ht="13">
      <c r="A1542" s="11" t="s">
        <v>4756</v>
      </c>
      <c r="E1542" s="21"/>
    </row>
    <row r="1543" spans="1:5" ht="13">
      <c r="A1543" s="11" t="s">
        <v>4757</v>
      </c>
      <c r="C1543" s="21"/>
      <c r="E1543" s="21"/>
    </row>
    <row r="1544" spans="1:5" ht="13">
      <c r="A1544" s="11" t="s">
        <v>4900</v>
      </c>
      <c r="B1544" s="21"/>
    </row>
    <row r="1545" spans="1:5" ht="13">
      <c r="A1545" s="11" t="s">
        <v>4748</v>
      </c>
    </row>
    <row r="1546" spans="1:5" ht="13">
      <c r="A1546" s="11" t="s">
        <v>4749</v>
      </c>
    </row>
    <row r="1547" spans="1:5" ht="13">
      <c r="A1547" s="11" t="s">
        <v>4906</v>
      </c>
      <c r="C1547" s="21"/>
    </row>
    <row r="1548" spans="1:5" ht="13">
      <c r="A1548" s="11" t="s">
        <v>14</v>
      </c>
    </row>
    <row r="1549" spans="1:5" ht="13">
      <c r="A1549" s="11" t="s">
        <v>3938</v>
      </c>
    </row>
    <row r="1550" spans="1:5" ht="13">
      <c r="A1550" s="11" t="s">
        <v>4751</v>
      </c>
    </row>
    <row r="1551" spans="1:5" ht="13">
      <c r="A1551" s="11">
        <v>3</v>
      </c>
      <c r="D1551" s="21"/>
    </row>
    <row r="1552" spans="1:5" ht="13">
      <c r="A1552" s="11" t="s">
        <v>4752</v>
      </c>
    </row>
    <row r="1553" spans="1:5" ht="13">
      <c r="A1553" s="11">
        <v>2</v>
      </c>
    </row>
    <row r="1554" spans="1:5" ht="13">
      <c r="A1554" s="11" t="s">
        <v>4753</v>
      </c>
    </row>
    <row r="1555" spans="1:5" ht="13">
      <c r="A1555" s="11" t="s">
        <v>4773</v>
      </c>
    </row>
    <row r="1556" spans="1:5" ht="13">
      <c r="A1556" s="11" t="s">
        <v>4755</v>
      </c>
      <c r="D1556" s="21"/>
    </row>
    <row r="1557" spans="1:5" ht="13">
      <c r="A1557" s="21">
        <v>1460</v>
      </c>
      <c r="D1557" s="21"/>
    </row>
    <row r="1558" spans="1:5" ht="13">
      <c r="A1558" s="21">
        <v>1995</v>
      </c>
      <c r="C1558" s="21"/>
      <c r="E1558" s="21"/>
    </row>
    <row r="1559" spans="1:5" ht="13">
      <c r="A1559" s="11" t="s">
        <v>4756</v>
      </c>
      <c r="B1559" s="21"/>
      <c r="C1559" s="21"/>
      <c r="E1559" s="21"/>
    </row>
    <row r="1560" spans="1:5" ht="13">
      <c r="A1560" s="11" t="s">
        <v>4757</v>
      </c>
    </row>
    <row r="1561" spans="1:5" ht="13">
      <c r="A1561" s="11" t="s">
        <v>4900</v>
      </c>
    </row>
    <row r="1562" spans="1:5" ht="13">
      <c r="A1562" s="11" t="s">
        <v>4748</v>
      </c>
      <c r="C1562" s="21"/>
    </row>
    <row r="1563" spans="1:5" ht="13">
      <c r="A1563" s="11" t="s">
        <v>4781</v>
      </c>
    </row>
    <row r="1564" spans="1:5" ht="13">
      <c r="A1564" s="11" t="s">
        <v>4907</v>
      </c>
    </row>
    <row r="1565" spans="1:5" ht="13">
      <c r="A1565" s="11" t="s">
        <v>21</v>
      </c>
    </row>
    <row r="1566" spans="1:5" ht="13">
      <c r="A1566" s="11" t="s">
        <v>3253</v>
      </c>
      <c r="D1566" s="21"/>
    </row>
    <row r="1567" spans="1:5" ht="13">
      <c r="A1567" s="11" t="s">
        <v>4751</v>
      </c>
    </row>
    <row r="1568" spans="1:5" ht="13">
      <c r="A1568" s="11">
        <v>3</v>
      </c>
    </row>
    <row r="1569" spans="1:5" ht="13">
      <c r="A1569" s="11" t="s">
        <v>4752</v>
      </c>
    </row>
    <row r="1570" spans="1:5" ht="13">
      <c r="A1570" s="11">
        <v>2</v>
      </c>
    </row>
    <row r="1571" spans="1:5" ht="13">
      <c r="A1571" s="11" t="s">
        <v>4753</v>
      </c>
    </row>
    <row r="1572" spans="1:5" ht="13">
      <c r="A1572" s="11" t="s">
        <v>4908</v>
      </c>
      <c r="D1572" s="21"/>
    </row>
    <row r="1573" spans="1:5" ht="13">
      <c r="A1573" s="11" t="s">
        <v>4755</v>
      </c>
      <c r="D1573" s="21"/>
    </row>
    <row r="1574" spans="1:5" ht="13">
      <c r="A1574" s="21">
        <v>1800</v>
      </c>
      <c r="B1574" s="21"/>
      <c r="C1574" s="21"/>
      <c r="E1574" s="21"/>
    </row>
    <row r="1575" spans="1:5" ht="13">
      <c r="A1575" s="11" t="s">
        <v>4756</v>
      </c>
      <c r="C1575" s="21"/>
    </row>
    <row r="1576" spans="1:5" ht="13">
      <c r="A1576" s="11" t="s">
        <v>4783</v>
      </c>
    </row>
    <row r="1577" spans="1:5" ht="13">
      <c r="A1577" s="11" t="s">
        <v>4900</v>
      </c>
      <c r="C1577" s="21"/>
    </row>
    <row r="1578" spans="1:5" ht="13">
      <c r="A1578" s="11" t="s">
        <v>4748</v>
      </c>
    </row>
    <row r="1579" spans="1:5" ht="13">
      <c r="A1579" s="11" t="s">
        <v>4749</v>
      </c>
    </row>
    <row r="1580" spans="1:5" ht="13">
      <c r="A1580" s="11" t="s">
        <v>4909</v>
      </c>
    </row>
    <row r="1581" spans="1:5" ht="13">
      <c r="A1581" s="11" t="s">
        <v>16</v>
      </c>
      <c r="D1581" s="21"/>
    </row>
    <row r="1582" spans="1:5" ht="13">
      <c r="A1582" s="11" t="s">
        <v>2202</v>
      </c>
    </row>
    <row r="1583" spans="1:5" ht="13">
      <c r="A1583" s="11" t="s">
        <v>4751</v>
      </c>
    </row>
    <row r="1584" spans="1:5" ht="13">
      <c r="A1584" s="11">
        <v>2</v>
      </c>
    </row>
    <row r="1585" spans="1:5" ht="13">
      <c r="A1585" s="11" t="s">
        <v>4752</v>
      </c>
    </row>
    <row r="1586" spans="1:5" ht="13">
      <c r="A1586" s="11">
        <v>1</v>
      </c>
    </row>
    <row r="1587" spans="1:5" ht="13">
      <c r="A1587" s="11" t="s">
        <v>4753</v>
      </c>
    </row>
    <row r="1588" spans="1:5" ht="13">
      <c r="A1588" s="11" t="s">
        <v>4910</v>
      </c>
      <c r="D1588" s="21"/>
    </row>
    <row r="1589" spans="1:5" ht="13">
      <c r="A1589" s="11" t="s">
        <v>4755</v>
      </c>
      <c r="B1589" s="21"/>
      <c r="E1589" s="21"/>
    </row>
    <row r="1590" spans="1:5" ht="13">
      <c r="A1590" s="21">
        <v>1180</v>
      </c>
      <c r="C1590" s="21"/>
    </row>
    <row r="1591" spans="1:5" ht="13">
      <c r="A1591" s="21">
        <v>1365</v>
      </c>
    </row>
    <row r="1592" spans="1:5" ht="13">
      <c r="A1592" s="11" t="s">
        <v>4756</v>
      </c>
      <c r="C1592" s="21"/>
    </row>
    <row r="1593" spans="1:5" ht="13">
      <c r="A1593" s="11" t="s">
        <v>4757</v>
      </c>
    </row>
    <row r="1594" spans="1:5" ht="13">
      <c r="A1594" s="11" t="s">
        <v>4911</v>
      </c>
    </row>
    <row r="1595" spans="1:5" ht="13">
      <c r="A1595" s="11" t="s">
        <v>4748</v>
      </c>
    </row>
    <row r="1596" spans="1:5" ht="13">
      <c r="A1596" s="11" t="s">
        <v>4781</v>
      </c>
      <c r="D1596" s="21"/>
    </row>
    <row r="1597" spans="1:5" ht="13">
      <c r="A1597" s="11" t="s">
        <v>4912</v>
      </c>
    </row>
    <row r="1598" spans="1:5" ht="13">
      <c r="A1598" s="11" t="s">
        <v>21</v>
      </c>
    </row>
    <row r="1599" spans="1:5" ht="13">
      <c r="A1599" s="11" t="s">
        <v>236</v>
      </c>
    </row>
    <row r="1600" spans="1:5" ht="13">
      <c r="A1600" s="11" t="s">
        <v>4751</v>
      </c>
    </row>
    <row r="1601" spans="1:5" ht="13">
      <c r="A1601" s="11">
        <v>1</v>
      </c>
    </row>
    <row r="1602" spans="1:5" ht="13">
      <c r="A1602" s="11" t="s">
        <v>4752</v>
      </c>
    </row>
    <row r="1603" spans="1:5" ht="13">
      <c r="A1603" s="11">
        <v>1</v>
      </c>
      <c r="D1603" s="21"/>
    </row>
    <row r="1604" spans="1:5" ht="13">
      <c r="A1604" s="11" t="s">
        <v>4753</v>
      </c>
      <c r="B1604" s="21"/>
      <c r="E1604" s="21"/>
    </row>
    <row r="1605" spans="1:5" ht="13">
      <c r="A1605" s="11" t="s">
        <v>4822</v>
      </c>
      <c r="C1605" s="21"/>
    </row>
    <row r="1606" spans="1:5" ht="13">
      <c r="A1606" s="11" t="s">
        <v>4755</v>
      </c>
    </row>
    <row r="1607" spans="1:5" ht="13">
      <c r="A1607" s="21">
        <v>1260</v>
      </c>
      <c r="C1607" s="21"/>
    </row>
    <row r="1608" spans="1:5" ht="13">
      <c r="A1608" s="11" t="s">
        <v>4756</v>
      </c>
    </row>
    <row r="1609" spans="1:5" ht="13">
      <c r="A1609" s="11" t="s">
        <v>4783</v>
      </c>
    </row>
    <row r="1610" spans="1:5" ht="13">
      <c r="A1610" s="11" t="s">
        <v>4911</v>
      </c>
    </row>
    <row r="1611" spans="1:5" ht="13">
      <c r="A1611" s="11" t="s">
        <v>4748</v>
      </c>
      <c r="D1611" s="21"/>
    </row>
    <row r="1612" spans="1:5" ht="13">
      <c r="A1612" s="11" t="s">
        <v>4749</v>
      </c>
    </row>
    <row r="1613" spans="1:5" ht="13">
      <c r="A1613" s="11" t="s">
        <v>4913</v>
      </c>
    </row>
    <row r="1614" spans="1:5" ht="13">
      <c r="A1614" s="11" t="s">
        <v>6</v>
      </c>
    </row>
    <row r="1615" spans="1:5" ht="13">
      <c r="A1615" s="11" t="s">
        <v>3914</v>
      </c>
    </row>
    <row r="1616" spans="1:5" ht="13">
      <c r="A1616" s="11" t="s">
        <v>4751</v>
      </c>
    </row>
    <row r="1617" spans="1:5" ht="13">
      <c r="A1617" s="11">
        <v>3</v>
      </c>
    </row>
    <row r="1618" spans="1:5" ht="13">
      <c r="A1618" s="11" t="s">
        <v>4752</v>
      </c>
      <c r="D1618" s="21"/>
    </row>
    <row r="1619" spans="1:5" ht="13">
      <c r="A1619" s="11" t="s">
        <v>4762</v>
      </c>
      <c r="B1619" s="21"/>
      <c r="E1619" s="21"/>
    </row>
    <row r="1620" spans="1:5" ht="13">
      <c r="A1620" s="11" t="s">
        <v>4753</v>
      </c>
      <c r="C1620" s="21"/>
    </row>
    <row r="1621" spans="1:5" ht="13">
      <c r="A1621" s="11" t="s">
        <v>4881</v>
      </c>
    </row>
    <row r="1622" spans="1:5" ht="13">
      <c r="A1622" s="11" t="s">
        <v>4755</v>
      </c>
      <c r="C1622" s="21"/>
    </row>
    <row r="1623" spans="1:5" ht="13">
      <c r="A1623" s="21">
        <v>1350</v>
      </c>
    </row>
    <row r="1624" spans="1:5" ht="13">
      <c r="A1624" s="21">
        <v>1695</v>
      </c>
    </row>
    <row r="1625" spans="1:5" ht="13">
      <c r="A1625" s="11" t="s">
        <v>4756</v>
      </c>
    </row>
    <row r="1626" spans="1:5" ht="13">
      <c r="A1626" s="11" t="s">
        <v>4757</v>
      </c>
      <c r="D1626" s="21"/>
    </row>
    <row r="1627" spans="1:5" ht="13">
      <c r="A1627" s="11" t="s">
        <v>4911</v>
      </c>
    </row>
    <row r="1628" spans="1:5" ht="13">
      <c r="A1628" s="11" t="s">
        <v>4748</v>
      </c>
    </row>
    <row r="1629" spans="1:5" ht="13">
      <c r="A1629" s="11" t="s">
        <v>4781</v>
      </c>
    </row>
    <row r="1630" spans="1:5" ht="13">
      <c r="A1630" s="11" t="s">
        <v>4914</v>
      </c>
    </row>
    <row r="1631" spans="1:5" ht="13">
      <c r="A1631" s="11" t="s">
        <v>10</v>
      </c>
    </row>
    <row r="1632" spans="1:5" ht="13">
      <c r="A1632" s="11" t="s">
        <v>3270</v>
      </c>
    </row>
    <row r="1633" spans="1:5" ht="13">
      <c r="A1633" s="11" t="s">
        <v>4751</v>
      </c>
      <c r="D1633" s="21"/>
    </row>
    <row r="1634" spans="1:5" ht="13">
      <c r="A1634" s="11">
        <v>3</v>
      </c>
      <c r="B1634" s="21"/>
      <c r="E1634" s="21"/>
    </row>
    <row r="1635" spans="1:5" ht="13">
      <c r="A1635" s="11" t="s">
        <v>4752</v>
      </c>
      <c r="C1635" s="21"/>
    </row>
    <row r="1636" spans="1:5" ht="13">
      <c r="A1636" s="11">
        <v>1</v>
      </c>
    </row>
    <row r="1637" spans="1:5" ht="13">
      <c r="A1637" s="11" t="s">
        <v>4753</v>
      </c>
      <c r="C1637" s="21"/>
    </row>
    <row r="1638" spans="1:5" ht="13">
      <c r="A1638" s="11" t="s">
        <v>4769</v>
      </c>
    </row>
    <row r="1639" spans="1:5" ht="13">
      <c r="A1639" s="11" t="s">
        <v>4755</v>
      </c>
    </row>
    <row r="1640" spans="1:5" ht="13">
      <c r="A1640" s="21">
        <v>2010</v>
      </c>
    </row>
    <row r="1641" spans="1:5" ht="13">
      <c r="A1641" s="11" t="s">
        <v>4756</v>
      </c>
      <c r="D1641" s="21"/>
    </row>
    <row r="1642" spans="1:5" ht="13">
      <c r="A1642" s="11" t="s">
        <v>4783</v>
      </c>
    </row>
    <row r="1643" spans="1:5" ht="13">
      <c r="A1643" s="11" t="s">
        <v>4911</v>
      </c>
    </row>
    <row r="1644" spans="1:5" ht="13">
      <c r="A1644" s="11" t="s">
        <v>4748</v>
      </c>
    </row>
    <row r="1645" spans="1:5" ht="13">
      <c r="A1645" s="11" t="s">
        <v>4749</v>
      </c>
    </row>
    <row r="1646" spans="1:5" ht="13">
      <c r="A1646" s="11" t="s">
        <v>4915</v>
      </c>
    </row>
    <row r="1647" spans="1:5" ht="13">
      <c r="A1647" s="11" t="s">
        <v>7</v>
      </c>
    </row>
    <row r="1648" spans="1:5" ht="13">
      <c r="A1648" s="11" t="s">
        <v>2145</v>
      </c>
      <c r="D1648" s="21"/>
    </row>
    <row r="1649" spans="1:5" ht="13">
      <c r="A1649" s="11" t="s">
        <v>4751</v>
      </c>
      <c r="B1649" s="21"/>
      <c r="E1649" s="21"/>
    </row>
    <row r="1650" spans="1:5" ht="13">
      <c r="A1650" s="11">
        <v>2</v>
      </c>
      <c r="C1650" s="21"/>
    </row>
    <row r="1651" spans="1:5" ht="13">
      <c r="A1651" s="11" t="s">
        <v>4752</v>
      </c>
    </row>
    <row r="1652" spans="1:5" ht="13">
      <c r="A1652" s="11">
        <v>1</v>
      </c>
      <c r="C1652" s="21"/>
    </row>
    <row r="1653" spans="1:5" ht="13">
      <c r="A1653" s="11" t="s">
        <v>4753</v>
      </c>
    </row>
    <row r="1654" spans="1:5" ht="13">
      <c r="A1654" s="11" t="s">
        <v>4780</v>
      </c>
    </row>
    <row r="1655" spans="1:5" ht="13">
      <c r="A1655" s="11" t="s">
        <v>4755</v>
      </c>
    </row>
    <row r="1656" spans="1:5" ht="13">
      <c r="A1656" s="21">
        <v>1040</v>
      </c>
      <c r="D1656" s="21"/>
    </row>
    <row r="1657" spans="1:5" ht="13">
      <c r="A1657" s="21">
        <v>1285</v>
      </c>
    </row>
    <row r="1658" spans="1:5" ht="13">
      <c r="A1658" s="11" t="s">
        <v>4756</v>
      </c>
    </row>
    <row r="1659" spans="1:5" ht="13">
      <c r="A1659" s="11" t="s">
        <v>4757</v>
      </c>
    </row>
    <row r="1660" spans="1:5" ht="13">
      <c r="A1660" s="11" t="s">
        <v>4916</v>
      </c>
    </row>
    <row r="1661" spans="1:5" ht="13">
      <c r="A1661" s="11" t="s">
        <v>4748</v>
      </c>
    </row>
    <row r="1662" spans="1:5" ht="13">
      <c r="A1662" s="11" t="s">
        <v>4749</v>
      </c>
    </row>
    <row r="1663" spans="1:5" ht="13">
      <c r="A1663" s="11" t="s">
        <v>4917</v>
      </c>
      <c r="D1663" s="21"/>
    </row>
    <row r="1664" spans="1:5" ht="13">
      <c r="A1664" s="11" t="s">
        <v>21</v>
      </c>
      <c r="B1664" s="21"/>
      <c r="D1664" s="21"/>
      <c r="E1664" s="21"/>
    </row>
    <row r="1665" spans="1:5" ht="13">
      <c r="A1665" s="11" t="s">
        <v>581</v>
      </c>
      <c r="C1665" s="21"/>
    </row>
    <row r="1666" spans="1:5" ht="13">
      <c r="A1666" s="11" t="s">
        <v>4751</v>
      </c>
    </row>
    <row r="1667" spans="1:5" ht="13">
      <c r="A1667" s="11">
        <v>1</v>
      </c>
      <c r="C1667" s="21"/>
    </row>
    <row r="1668" spans="1:5" ht="13">
      <c r="A1668" s="11" t="s">
        <v>4752</v>
      </c>
    </row>
    <row r="1669" spans="1:5" ht="13">
      <c r="A1669" s="11">
        <v>1</v>
      </c>
    </row>
    <row r="1670" spans="1:5" ht="13">
      <c r="A1670" s="11" t="s">
        <v>4753</v>
      </c>
    </row>
    <row r="1671" spans="1:5" ht="13">
      <c r="A1671" s="11" t="s">
        <v>4918</v>
      </c>
      <c r="D1671" s="21"/>
    </row>
    <row r="1672" spans="1:5" ht="13">
      <c r="A1672" s="11" t="s">
        <v>4755</v>
      </c>
    </row>
    <row r="1673" spans="1:5" ht="13">
      <c r="A1673" s="21">
        <v>1080</v>
      </c>
    </row>
    <row r="1674" spans="1:5" ht="13">
      <c r="A1674" s="21">
        <v>1180</v>
      </c>
    </row>
    <row r="1675" spans="1:5" ht="13">
      <c r="A1675" s="11" t="s">
        <v>4756</v>
      </c>
    </row>
    <row r="1676" spans="1:5" ht="13">
      <c r="A1676" s="11" t="s">
        <v>4757</v>
      </c>
    </row>
    <row r="1677" spans="1:5" ht="13">
      <c r="A1677" s="11" t="s">
        <v>4916</v>
      </c>
    </row>
    <row r="1678" spans="1:5" ht="13">
      <c r="A1678" s="11" t="s">
        <v>4748</v>
      </c>
    </row>
    <row r="1679" spans="1:5" ht="13">
      <c r="A1679" s="11" t="s">
        <v>4781</v>
      </c>
      <c r="B1679" s="21"/>
      <c r="D1679" s="21"/>
      <c r="E1679" s="21"/>
    </row>
    <row r="1680" spans="1:5" ht="13">
      <c r="A1680" s="11" t="s">
        <v>4865</v>
      </c>
      <c r="C1680" s="21"/>
    </row>
    <row r="1681" spans="1:5" ht="13">
      <c r="A1681" s="11" t="s">
        <v>6</v>
      </c>
    </row>
    <row r="1682" spans="1:5" ht="13">
      <c r="A1682" s="11" t="s">
        <v>1184</v>
      </c>
      <c r="C1682" s="21"/>
    </row>
    <row r="1683" spans="1:5" ht="13">
      <c r="A1683" s="11" t="s">
        <v>4751</v>
      </c>
    </row>
    <row r="1684" spans="1:5" ht="13">
      <c r="A1684" s="11">
        <v>2</v>
      </c>
    </row>
    <row r="1685" spans="1:5" ht="13">
      <c r="A1685" s="11" t="s">
        <v>4752</v>
      </c>
    </row>
    <row r="1686" spans="1:5" ht="13">
      <c r="A1686" s="11">
        <v>1</v>
      </c>
      <c r="D1686" s="21"/>
    </row>
    <row r="1687" spans="1:5" ht="13">
      <c r="A1687" s="11" t="s">
        <v>4753</v>
      </c>
    </row>
    <row r="1688" spans="1:5" ht="13">
      <c r="A1688" s="11" t="s">
        <v>4856</v>
      </c>
    </row>
    <row r="1689" spans="1:5" ht="13">
      <c r="A1689" s="11" t="s">
        <v>4755</v>
      </c>
    </row>
    <row r="1690" spans="1:5" ht="13">
      <c r="A1690" s="21">
        <v>1860</v>
      </c>
    </row>
    <row r="1691" spans="1:5" ht="13">
      <c r="A1691" s="11" t="s">
        <v>4756</v>
      </c>
    </row>
    <row r="1692" spans="1:5" ht="13">
      <c r="A1692" s="11" t="s">
        <v>4783</v>
      </c>
    </row>
    <row r="1693" spans="1:5" ht="13">
      <c r="A1693" s="11" t="s">
        <v>4916</v>
      </c>
    </row>
    <row r="1694" spans="1:5" ht="13">
      <c r="A1694" s="11" t="s">
        <v>4748</v>
      </c>
      <c r="B1694" s="21"/>
      <c r="D1694" s="21"/>
      <c r="E1694" s="21"/>
    </row>
    <row r="1695" spans="1:5" ht="13">
      <c r="A1695" s="11" t="s">
        <v>4749</v>
      </c>
      <c r="C1695" s="21"/>
    </row>
    <row r="1696" spans="1:5" ht="13">
      <c r="A1696" s="11" t="s">
        <v>4919</v>
      </c>
    </row>
    <row r="1697" spans="1:5" ht="13">
      <c r="A1697" s="11" t="s">
        <v>19</v>
      </c>
      <c r="C1697" s="21"/>
    </row>
    <row r="1698" spans="1:5" ht="13">
      <c r="A1698" s="11" t="s">
        <v>566</v>
      </c>
    </row>
    <row r="1699" spans="1:5" ht="13">
      <c r="A1699" s="11" t="s">
        <v>4751</v>
      </c>
    </row>
    <row r="1700" spans="1:5" ht="13">
      <c r="A1700" s="11">
        <v>1</v>
      </c>
    </row>
    <row r="1701" spans="1:5" ht="13">
      <c r="A1701" s="11" t="s">
        <v>4752</v>
      </c>
      <c r="D1701" s="21"/>
    </row>
    <row r="1702" spans="1:5" ht="13">
      <c r="A1702" s="11">
        <v>1</v>
      </c>
    </row>
    <row r="1703" spans="1:5" ht="13">
      <c r="A1703" s="11" t="s">
        <v>4753</v>
      </c>
    </row>
    <row r="1704" spans="1:5" ht="13">
      <c r="A1704" s="11" t="s">
        <v>4822</v>
      </c>
    </row>
    <row r="1705" spans="1:5" ht="13">
      <c r="A1705" s="11" t="s">
        <v>4755</v>
      </c>
    </row>
    <row r="1706" spans="1:5" ht="13">
      <c r="A1706" s="21">
        <v>1000</v>
      </c>
    </row>
    <row r="1707" spans="1:5" ht="13">
      <c r="A1707" s="21">
        <v>1395</v>
      </c>
    </row>
    <row r="1708" spans="1:5" ht="13">
      <c r="A1708" s="11" t="s">
        <v>4756</v>
      </c>
    </row>
    <row r="1709" spans="1:5" ht="13">
      <c r="A1709" s="11" t="s">
        <v>4757</v>
      </c>
      <c r="B1709" s="21"/>
      <c r="D1709" s="21"/>
      <c r="E1709" s="21"/>
    </row>
    <row r="1710" spans="1:5" ht="13">
      <c r="A1710" s="11" t="s">
        <v>4920</v>
      </c>
      <c r="C1710" s="21"/>
    </row>
    <row r="1711" spans="1:5" ht="13">
      <c r="A1711" s="11" t="s">
        <v>4748</v>
      </c>
    </row>
    <row r="1712" spans="1:5" ht="13">
      <c r="A1712" s="11" t="s">
        <v>4749</v>
      </c>
      <c r="C1712" s="21"/>
    </row>
    <row r="1713" spans="1:5" ht="13">
      <c r="A1713" s="11" t="s">
        <v>4921</v>
      </c>
    </row>
    <row r="1714" spans="1:5" ht="13">
      <c r="A1714" s="11" t="s">
        <v>16</v>
      </c>
    </row>
    <row r="1715" spans="1:5" ht="13">
      <c r="A1715" s="11" t="s">
        <v>563</v>
      </c>
    </row>
    <row r="1716" spans="1:5" ht="13">
      <c r="A1716" s="11" t="s">
        <v>4751</v>
      </c>
      <c r="D1716" s="21"/>
    </row>
    <row r="1717" spans="1:5" ht="13">
      <c r="A1717" s="11">
        <v>1</v>
      </c>
    </row>
    <row r="1718" spans="1:5" ht="13">
      <c r="A1718" s="11" t="s">
        <v>4752</v>
      </c>
    </row>
    <row r="1719" spans="1:5" ht="13">
      <c r="A1719" s="11">
        <v>1</v>
      </c>
    </row>
    <row r="1720" spans="1:5" ht="13">
      <c r="A1720" s="11" t="s">
        <v>4753</v>
      </c>
    </row>
    <row r="1721" spans="1:5" ht="13">
      <c r="A1721" s="11" t="s">
        <v>4922</v>
      </c>
    </row>
    <row r="1722" spans="1:5" ht="13">
      <c r="A1722" s="11" t="s">
        <v>4755</v>
      </c>
    </row>
    <row r="1723" spans="1:5" ht="13">
      <c r="A1723" s="21">
        <v>870</v>
      </c>
    </row>
    <row r="1724" spans="1:5" ht="13">
      <c r="A1724" s="21">
        <v>980</v>
      </c>
      <c r="B1724" s="21"/>
      <c r="D1724" s="21"/>
      <c r="E1724" s="21"/>
    </row>
    <row r="1725" spans="1:5" ht="13">
      <c r="A1725" s="11" t="s">
        <v>4756</v>
      </c>
      <c r="C1725" s="21"/>
    </row>
    <row r="1726" spans="1:5" ht="13">
      <c r="A1726" s="11" t="s">
        <v>4757</v>
      </c>
      <c r="C1726" s="21"/>
    </row>
    <row r="1727" spans="1:5" ht="13">
      <c r="A1727" s="11" t="s">
        <v>4920</v>
      </c>
      <c r="C1727" s="21"/>
    </row>
    <row r="1728" spans="1:5" ht="13">
      <c r="A1728" s="11" t="s">
        <v>4748</v>
      </c>
    </row>
    <row r="1729" spans="1:5" ht="13">
      <c r="A1729" s="11" t="s">
        <v>4749</v>
      </c>
    </row>
    <row r="1730" spans="1:5" ht="13">
      <c r="A1730" s="11" t="s">
        <v>4923</v>
      </c>
    </row>
    <row r="1731" spans="1:5" ht="13">
      <c r="A1731" s="11" t="s">
        <v>6</v>
      </c>
      <c r="D1731" s="21"/>
    </row>
    <row r="1732" spans="1:5" ht="13">
      <c r="A1732" s="11" t="s">
        <v>2106</v>
      </c>
    </row>
    <row r="1733" spans="1:5" ht="13">
      <c r="A1733" s="11" t="s">
        <v>4751</v>
      </c>
    </row>
    <row r="1734" spans="1:5" ht="13">
      <c r="A1734" s="11">
        <v>2</v>
      </c>
    </row>
    <row r="1735" spans="1:5" ht="13">
      <c r="A1735" s="11" t="s">
        <v>4752</v>
      </c>
    </row>
    <row r="1736" spans="1:5" ht="13">
      <c r="A1736" s="11">
        <v>1</v>
      </c>
    </row>
    <row r="1737" spans="1:5" ht="13">
      <c r="A1737" s="11" t="s">
        <v>4753</v>
      </c>
    </row>
    <row r="1738" spans="1:5" ht="13">
      <c r="A1738" s="11" t="s">
        <v>4775</v>
      </c>
    </row>
    <row r="1739" spans="1:5" ht="13">
      <c r="A1739" s="11" t="s">
        <v>4755</v>
      </c>
      <c r="B1739" s="21"/>
      <c r="D1739" s="21"/>
      <c r="E1739" s="21"/>
    </row>
    <row r="1740" spans="1:5" ht="13">
      <c r="A1740" s="21">
        <v>1040</v>
      </c>
      <c r="D1740" s="21"/>
    </row>
    <row r="1741" spans="1:5" ht="13">
      <c r="A1741" s="21">
        <v>1315</v>
      </c>
      <c r="C1741" s="21"/>
    </row>
    <row r="1742" spans="1:5" ht="13">
      <c r="A1742" s="11" t="s">
        <v>4756</v>
      </c>
      <c r="C1742" s="21"/>
    </row>
    <row r="1743" spans="1:5" ht="13">
      <c r="A1743" s="11" t="s">
        <v>4757</v>
      </c>
    </row>
    <row r="1744" spans="1:5" ht="13">
      <c r="A1744" s="11" t="s">
        <v>4920</v>
      </c>
    </row>
    <row r="1745" spans="1:5" ht="13">
      <c r="A1745" s="11" t="s">
        <v>4748</v>
      </c>
    </row>
    <row r="1746" spans="1:5" ht="13">
      <c r="A1746" s="11" t="s">
        <v>4749</v>
      </c>
      <c r="D1746" s="21"/>
    </row>
    <row r="1747" spans="1:5" ht="13">
      <c r="A1747" s="11" t="s">
        <v>4924</v>
      </c>
    </row>
    <row r="1748" spans="1:5" ht="13">
      <c r="A1748" s="11" t="s">
        <v>6</v>
      </c>
    </row>
    <row r="1749" spans="1:5" ht="13">
      <c r="A1749" s="11" t="s">
        <v>551</v>
      </c>
    </row>
    <row r="1750" spans="1:5" ht="13">
      <c r="A1750" s="11" t="s">
        <v>4751</v>
      </c>
    </row>
    <row r="1751" spans="1:5" ht="13">
      <c r="A1751" s="11">
        <v>1</v>
      </c>
    </row>
    <row r="1752" spans="1:5" ht="13">
      <c r="A1752" s="11" t="s">
        <v>4752</v>
      </c>
    </row>
    <row r="1753" spans="1:5" ht="13">
      <c r="A1753" s="11">
        <v>1</v>
      </c>
    </row>
    <row r="1754" spans="1:5" ht="13">
      <c r="A1754" s="11" t="s">
        <v>4753</v>
      </c>
      <c r="B1754" s="21"/>
      <c r="E1754" s="21"/>
    </row>
    <row r="1755" spans="1:5" ht="13">
      <c r="A1755" s="11" t="s">
        <v>4754</v>
      </c>
      <c r="D1755" s="21"/>
    </row>
    <row r="1756" spans="1:5" ht="13">
      <c r="A1756" s="11" t="s">
        <v>4755</v>
      </c>
      <c r="D1756" s="21"/>
    </row>
    <row r="1757" spans="1:5" ht="13">
      <c r="A1757" s="21">
        <v>940</v>
      </c>
      <c r="C1757" s="21"/>
    </row>
    <row r="1758" spans="1:5" ht="13">
      <c r="A1758" s="21">
        <v>990</v>
      </c>
      <c r="C1758" s="21"/>
    </row>
    <row r="1759" spans="1:5" ht="13">
      <c r="A1759" s="11" t="s">
        <v>4756</v>
      </c>
    </row>
    <row r="1760" spans="1:5" ht="13">
      <c r="A1760" s="11" t="s">
        <v>4757</v>
      </c>
    </row>
    <row r="1761" spans="1:5" ht="13">
      <c r="A1761" s="11" t="s">
        <v>4925</v>
      </c>
      <c r="D1761" s="21"/>
    </row>
    <row r="1762" spans="1:5" ht="13">
      <c r="A1762" s="11" t="s">
        <v>4748</v>
      </c>
    </row>
    <row r="1763" spans="1:5" ht="13">
      <c r="A1763" s="11" t="s">
        <v>4749</v>
      </c>
    </row>
    <row r="1764" spans="1:5" ht="13">
      <c r="A1764" s="11" t="s">
        <v>4926</v>
      </c>
    </row>
    <row r="1765" spans="1:5" ht="13">
      <c r="A1765" s="11" t="s">
        <v>9</v>
      </c>
    </row>
    <row r="1766" spans="1:5" ht="13">
      <c r="A1766" s="11" t="s">
        <v>2091</v>
      </c>
    </row>
    <row r="1767" spans="1:5" ht="13">
      <c r="A1767" s="11" t="s">
        <v>4751</v>
      </c>
    </row>
    <row r="1768" spans="1:5" ht="13">
      <c r="A1768" s="11">
        <v>2</v>
      </c>
    </row>
    <row r="1769" spans="1:5" ht="13">
      <c r="A1769" s="11" t="s">
        <v>4752</v>
      </c>
      <c r="B1769" s="21"/>
      <c r="E1769" s="21"/>
    </row>
    <row r="1770" spans="1:5" ht="13">
      <c r="A1770" s="11" t="s">
        <v>4762</v>
      </c>
    </row>
    <row r="1771" spans="1:5" ht="13">
      <c r="A1771" s="11" t="s">
        <v>4753</v>
      </c>
      <c r="D1771" s="21"/>
    </row>
    <row r="1772" spans="1:5" ht="13">
      <c r="A1772" s="11" t="s">
        <v>4780</v>
      </c>
      <c r="C1772" s="21"/>
    </row>
    <row r="1773" spans="1:5" ht="13">
      <c r="A1773" s="11" t="s">
        <v>4755</v>
      </c>
      <c r="C1773" s="21"/>
    </row>
    <row r="1774" spans="1:5" ht="13">
      <c r="A1774" s="21">
        <v>1170</v>
      </c>
    </row>
    <row r="1775" spans="1:5" ht="13">
      <c r="A1775" s="21">
        <v>1815</v>
      </c>
    </row>
    <row r="1776" spans="1:5" ht="13">
      <c r="A1776" s="11" t="s">
        <v>4756</v>
      </c>
      <c r="D1776" s="21"/>
    </row>
    <row r="1777" spans="1:5" ht="13">
      <c r="A1777" s="11" t="s">
        <v>4757</v>
      </c>
    </row>
    <row r="1778" spans="1:5" ht="13">
      <c r="A1778" s="11" t="s">
        <v>4925</v>
      </c>
    </row>
    <row r="1779" spans="1:5" ht="13">
      <c r="A1779" s="11" t="s">
        <v>4748</v>
      </c>
    </row>
    <row r="1780" spans="1:5" ht="13">
      <c r="A1780" s="11" t="s">
        <v>4749</v>
      </c>
    </row>
    <row r="1781" spans="1:5" ht="13">
      <c r="A1781" s="11" t="s">
        <v>4927</v>
      </c>
    </row>
    <row r="1782" spans="1:5" ht="13">
      <c r="A1782" s="11" t="s">
        <v>7</v>
      </c>
    </row>
    <row r="1783" spans="1:5" ht="13">
      <c r="A1783" s="11" t="s">
        <v>3848</v>
      </c>
    </row>
    <row r="1784" spans="1:5" ht="13">
      <c r="A1784" s="11" t="s">
        <v>4751</v>
      </c>
      <c r="B1784" s="21"/>
      <c r="E1784" s="21"/>
    </row>
    <row r="1785" spans="1:5" ht="13">
      <c r="A1785" s="11">
        <v>3</v>
      </c>
    </row>
    <row r="1786" spans="1:5" ht="13">
      <c r="A1786" s="11" t="s">
        <v>4752</v>
      </c>
      <c r="D1786" s="21"/>
    </row>
    <row r="1787" spans="1:5" ht="13">
      <c r="A1787" s="11">
        <v>2</v>
      </c>
      <c r="C1787" s="21"/>
    </row>
    <row r="1788" spans="1:5" ht="13">
      <c r="A1788" s="11" t="s">
        <v>4753</v>
      </c>
      <c r="C1788" s="21"/>
    </row>
    <row r="1789" spans="1:5" ht="13">
      <c r="A1789" s="11" t="s">
        <v>4787</v>
      </c>
    </row>
    <row r="1790" spans="1:5" ht="13">
      <c r="A1790" s="11" t="s">
        <v>4755</v>
      </c>
    </row>
    <row r="1791" spans="1:5" ht="13">
      <c r="A1791" s="21">
        <v>1410</v>
      </c>
      <c r="D1791" s="21"/>
    </row>
    <row r="1792" spans="1:5" ht="13">
      <c r="A1792" s="21">
        <v>2385</v>
      </c>
    </row>
    <row r="1793" spans="1:5" ht="13">
      <c r="A1793" s="11" t="s">
        <v>4756</v>
      </c>
    </row>
    <row r="1794" spans="1:5" ht="13">
      <c r="A1794" s="11" t="s">
        <v>4757</v>
      </c>
    </row>
    <row r="1795" spans="1:5" ht="13">
      <c r="A1795" s="11" t="s">
        <v>4925</v>
      </c>
    </row>
    <row r="1796" spans="1:5" ht="13">
      <c r="A1796" s="11" t="s">
        <v>4748</v>
      </c>
    </row>
    <row r="1797" spans="1:5" ht="13">
      <c r="A1797" s="11" t="s">
        <v>4749</v>
      </c>
    </row>
    <row r="1798" spans="1:5" ht="13">
      <c r="A1798" s="11" t="s">
        <v>4928</v>
      </c>
    </row>
    <row r="1799" spans="1:5" ht="13">
      <c r="A1799" s="11" t="s">
        <v>11</v>
      </c>
      <c r="B1799" s="21"/>
      <c r="E1799" s="21"/>
    </row>
    <row r="1800" spans="1:5" ht="13">
      <c r="A1800" s="11" t="s">
        <v>4678</v>
      </c>
    </row>
    <row r="1801" spans="1:5" ht="13">
      <c r="A1801" s="11" t="s">
        <v>4751</v>
      </c>
      <c r="D1801" s="21"/>
    </row>
    <row r="1802" spans="1:5" ht="13">
      <c r="A1802" s="11" t="s">
        <v>4929</v>
      </c>
      <c r="C1802" s="21"/>
      <c r="D1802" s="21"/>
    </row>
    <row r="1803" spans="1:5" ht="13">
      <c r="A1803" s="11" t="s">
        <v>4752</v>
      </c>
      <c r="C1803" s="21"/>
    </row>
    <row r="1804" spans="1:5" ht="13">
      <c r="A1804" s="11">
        <v>1</v>
      </c>
      <c r="C1804" s="21"/>
    </row>
    <row r="1805" spans="1:5" ht="13">
      <c r="A1805" s="11" t="s">
        <v>4753</v>
      </c>
    </row>
    <row r="1806" spans="1:5" ht="13">
      <c r="A1806" s="11" t="s">
        <v>4930</v>
      </c>
      <c r="D1806" s="21"/>
    </row>
    <row r="1807" spans="1:5" ht="13">
      <c r="A1807" s="11" t="s">
        <v>4755</v>
      </c>
    </row>
    <row r="1808" spans="1:5" ht="13">
      <c r="A1808" s="21">
        <v>900</v>
      </c>
    </row>
    <row r="1809" spans="1:5" ht="13">
      <c r="A1809" s="21">
        <v>1020</v>
      </c>
    </row>
    <row r="1810" spans="1:5" ht="13">
      <c r="A1810" s="11" t="s">
        <v>4756</v>
      </c>
    </row>
    <row r="1811" spans="1:5" ht="13">
      <c r="A1811" s="11" t="s">
        <v>4757</v>
      </c>
    </row>
    <row r="1812" spans="1:5" ht="13">
      <c r="A1812" s="11" t="s">
        <v>4931</v>
      </c>
    </row>
    <row r="1813" spans="1:5" ht="13">
      <c r="A1813" s="11" t="s">
        <v>4748</v>
      </c>
    </row>
    <row r="1814" spans="1:5" ht="13">
      <c r="A1814" s="11" t="s">
        <v>4749</v>
      </c>
      <c r="B1814" s="21"/>
      <c r="E1814" s="21"/>
    </row>
    <row r="1815" spans="1:5" ht="13">
      <c r="A1815" s="11" t="s">
        <v>4932</v>
      </c>
    </row>
    <row r="1816" spans="1:5" ht="13">
      <c r="A1816" s="11" t="s">
        <v>9</v>
      </c>
    </row>
    <row r="1817" spans="1:5" ht="13">
      <c r="A1817" s="11" t="s">
        <v>2067</v>
      </c>
      <c r="C1817" s="21"/>
      <c r="D1817" s="21"/>
    </row>
    <row r="1818" spans="1:5" ht="13">
      <c r="A1818" s="11" t="s">
        <v>4751</v>
      </c>
    </row>
    <row r="1819" spans="1:5" ht="13">
      <c r="A1819" s="11">
        <v>2</v>
      </c>
      <c r="C1819" s="21"/>
    </row>
    <row r="1820" spans="1:5" ht="13">
      <c r="A1820" s="11" t="s">
        <v>4752</v>
      </c>
    </row>
    <row r="1821" spans="1:5" ht="13">
      <c r="A1821" s="11">
        <v>1</v>
      </c>
      <c r="D1821" s="21"/>
    </row>
    <row r="1822" spans="1:5" ht="13">
      <c r="A1822" s="11" t="s">
        <v>4753</v>
      </c>
    </row>
    <row r="1823" spans="1:5" ht="13">
      <c r="A1823" s="11" t="s">
        <v>4780</v>
      </c>
    </row>
    <row r="1824" spans="1:5" ht="13">
      <c r="A1824" s="11" t="s">
        <v>4755</v>
      </c>
    </row>
    <row r="1825" spans="1:5" ht="13">
      <c r="A1825" s="21">
        <v>1050</v>
      </c>
    </row>
    <row r="1826" spans="1:5" ht="13">
      <c r="A1826" s="21">
        <v>1475</v>
      </c>
    </row>
    <row r="1827" spans="1:5" ht="13">
      <c r="A1827" s="11" t="s">
        <v>4756</v>
      </c>
    </row>
    <row r="1828" spans="1:5" ht="13">
      <c r="A1828" s="11" t="s">
        <v>4757</v>
      </c>
    </row>
    <row r="1829" spans="1:5" ht="13">
      <c r="A1829" s="11" t="s">
        <v>4931</v>
      </c>
      <c r="B1829" s="21"/>
      <c r="E1829" s="21"/>
    </row>
    <row r="1830" spans="1:5" ht="13">
      <c r="A1830" s="11" t="s">
        <v>4748</v>
      </c>
    </row>
    <row r="1831" spans="1:5" ht="13">
      <c r="A1831" s="11" t="s">
        <v>4749</v>
      </c>
    </row>
    <row r="1832" spans="1:5" ht="13">
      <c r="A1832" s="11" t="s">
        <v>4933</v>
      </c>
      <c r="C1832" s="21"/>
      <c r="D1832" s="21"/>
    </row>
    <row r="1833" spans="1:5" ht="13">
      <c r="A1833" s="11" t="s">
        <v>6</v>
      </c>
    </row>
    <row r="1834" spans="1:5" ht="13">
      <c r="A1834" s="11" t="s">
        <v>2070</v>
      </c>
      <c r="C1834" s="21"/>
    </row>
    <row r="1835" spans="1:5" ht="13">
      <c r="A1835" s="11" t="s">
        <v>4751</v>
      </c>
    </row>
    <row r="1836" spans="1:5" ht="13">
      <c r="A1836" s="11">
        <v>2</v>
      </c>
      <c r="D1836" s="21"/>
    </row>
    <row r="1837" spans="1:5" ht="13">
      <c r="A1837" s="11" t="s">
        <v>4752</v>
      </c>
    </row>
    <row r="1838" spans="1:5" ht="13">
      <c r="A1838" s="11">
        <v>1</v>
      </c>
    </row>
    <row r="1839" spans="1:5" ht="13">
      <c r="A1839" s="11" t="s">
        <v>4753</v>
      </c>
    </row>
    <row r="1840" spans="1:5" ht="13">
      <c r="A1840" s="11" t="s">
        <v>4780</v>
      </c>
    </row>
    <row r="1841" spans="1:5" ht="13">
      <c r="A1841" s="11" t="s">
        <v>4755</v>
      </c>
    </row>
    <row r="1842" spans="1:5" ht="13">
      <c r="A1842" s="21">
        <v>1140</v>
      </c>
    </row>
    <row r="1843" spans="1:5" ht="13">
      <c r="A1843" s="21">
        <v>1440</v>
      </c>
    </row>
    <row r="1844" spans="1:5" ht="13">
      <c r="A1844" s="11" t="s">
        <v>4756</v>
      </c>
      <c r="B1844" s="21"/>
      <c r="E1844" s="21"/>
    </row>
    <row r="1845" spans="1:5" ht="13">
      <c r="A1845" s="11" t="s">
        <v>4757</v>
      </c>
    </row>
    <row r="1846" spans="1:5" ht="13">
      <c r="A1846" s="11" t="s">
        <v>4931</v>
      </c>
    </row>
    <row r="1847" spans="1:5" ht="13">
      <c r="A1847" s="11" t="s">
        <v>4748</v>
      </c>
      <c r="C1847" s="21"/>
      <c r="D1847" s="21"/>
    </row>
    <row r="1848" spans="1:5" ht="13">
      <c r="A1848" s="11" t="s">
        <v>4781</v>
      </c>
    </row>
    <row r="1849" spans="1:5" ht="13">
      <c r="A1849" s="11" t="s">
        <v>4934</v>
      </c>
      <c r="C1849" s="21"/>
    </row>
    <row r="1850" spans="1:5" ht="13">
      <c r="A1850" s="11" t="s">
        <v>7</v>
      </c>
    </row>
    <row r="1851" spans="1:5" ht="13">
      <c r="A1851" s="11" t="s">
        <v>3250</v>
      </c>
      <c r="D1851" s="21"/>
    </row>
    <row r="1852" spans="1:5" ht="13">
      <c r="A1852" s="11" t="s">
        <v>4751</v>
      </c>
    </row>
    <row r="1853" spans="1:5" ht="13">
      <c r="A1853" s="11">
        <v>3</v>
      </c>
    </row>
    <row r="1854" spans="1:5" ht="13">
      <c r="A1854" s="11" t="s">
        <v>4752</v>
      </c>
    </row>
    <row r="1855" spans="1:5" ht="13">
      <c r="A1855" s="11">
        <v>1</v>
      </c>
    </row>
    <row r="1856" spans="1:5" ht="13">
      <c r="A1856" s="11" t="s">
        <v>4753</v>
      </c>
    </row>
    <row r="1857" spans="1:5" ht="13">
      <c r="A1857" s="11" t="s">
        <v>4881</v>
      </c>
    </row>
    <row r="1858" spans="1:5" ht="13">
      <c r="A1858" s="11" t="s">
        <v>4755</v>
      </c>
    </row>
    <row r="1859" spans="1:5" ht="13">
      <c r="A1859" s="21">
        <v>1740</v>
      </c>
      <c r="B1859" s="21"/>
      <c r="E1859" s="21"/>
    </row>
    <row r="1860" spans="1:5" ht="13">
      <c r="A1860" s="11" t="s">
        <v>4756</v>
      </c>
    </row>
    <row r="1861" spans="1:5" ht="13">
      <c r="A1861" s="11" t="s">
        <v>4783</v>
      </c>
    </row>
    <row r="1862" spans="1:5" ht="13">
      <c r="A1862" s="11" t="s">
        <v>4931</v>
      </c>
      <c r="C1862" s="21"/>
      <c r="D1862" s="21"/>
    </row>
    <row r="1863" spans="1:5" ht="13">
      <c r="A1863" s="11" t="s">
        <v>4748</v>
      </c>
    </row>
    <row r="1864" spans="1:5" ht="13">
      <c r="A1864" s="11" t="s">
        <v>4749</v>
      </c>
      <c r="C1864" s="21"/>
    </row>
    <row r="1865" spans="1:5" ht="13">
      <c r="A1865" s="11" t="s">
        <v>4935</v>
      </c>
      <c r="C1865" s="21"/>
    </row>
    <row r="1866" spans="1:5" ht="13">
      <c r="A1866" s="11" t="s">
        <v>11</v>
      </c>
      <c r="D1866" s="21"/>
    </row>
    <row r="1867" spans="1:5" ht="13">
      <c r="A1867" s="11" t="s">
        <v>3839</v>
      </c>
    </row>
    <row r="1868" spans="1:5" ht="13">
      <c r="A1868" s="11" t="s">
        <v>4751</v>
      </c>
    </row>
    <row r="1869" spans="1:5" ht="13">
      <c r="A1869" s="11">
        <v>3</v>
      </c>
    </row>
    <row r="1870" spans="1:5" ht="13">
      <c r="A1870" s="11" t="s">
        <v>4752</v>
      </c>
    </row>
    <row r="1871" spans="1:5" ht="13">
      <c r="A1871" s="11" t="s">
        <v>4762</v>
      </c>
    </row>
    <row r="1872" spans="1:5" ht="13">
      <c r="A1872" s="11" t="s">
        <v>4753</v>
      </c>
    </row>
    <row r="1873" spans="1:5" ht="13">
      <c r="A1873" s="11" t="s">
        <v>4799</v>
      </c>
    </row>
    <row r="1874" spans="1:5" ht="13">
      <c r="A1874" s="11" t="s">
        <v>4755</v>
      </c>
      <c r="B1874" s="21"/>
      <c r="E1874" s="21"/>
    </row>
    <row r="1875" spans="1:5" ht="13">
      <c r="A1875" s="21">
        <v>1990</v>
      </c>
    </row>
    <row r="1876" spans="1:5" ht="13">
      <c r="A1876" s="21">
        <v>2680</v>
      </c>
    </row>
    <row r="1877" spans="1:5" ht="13">
      <c r="A1877" s="11" t="s">
        <v>4756</v>
      </c>
      <c r="C1877" s="21"/>
      <c r="D1877" s="21"/>
    </row>
    <row r="1878" spans="1:5" ht="13">
      <c r="A1878" s="11" t="s">
        <v>4757</v>
      </c>
      <c r="D1878" s="21"/>
    </row>
    <row r="1879" spans="1:5" ht="13">
      <c r="A1879" s="11" t="s">
        <v>4931</v>
      </c>
    </row>
    <row r="1880" spans="1:5" ht="13">
      <c r="A1880" s="11" t="s">
        <v>4748</v>
      </c>
      <c r="C1880" s="21"/>
    </row>
    <row r="1881" spans="1:5" ht="13">
      <c r="A1881" s="11" t="s">
        <v>4781</v>
      </c>
      <c r="C1881" s="21"/>
      <c r="D1881" s="21"/>
    </row>
    <row r="1882" spans="1:5" ht="13">
      <c r="A1882" s="11" t="s">
        <v>4936</v>
      </c>
    </row>
    <row r="1883" spans="1:5" ht="13">
      <c r="A1883" s="11" t="s">
        <v>7</v>
      </c>
    </row>
    <row r="1884" spans="1:5" ht="13">
      <c r="A1884" s="11" t="s">
        <v>1134</v>
      </c>
    </row>
    <row r="1885" spans="1:5" ht="13">
      <c r="A1885" s="11" t="s">
        <v>4751</v>
      </c>
    </row>
    <row r="1886" spans="1:5" ht="13">
      <c r="A1886" s="11">
        <v>2</v>
      </c>
    </row>
    <row r="1887" spans="1:5" ht="13">
      <c r="A1887" s="11" t="s">
        <v>4752</v>
      </c>
    </row>
    <row r="1888" spans="1:5" ht="13">
      <c r="A1888" s="11">
        <v>1</v>
      </c>
    </row>
    <row r="1889" spans="1:5" ht="13">
      <c r="A1889" s="11" t="s">
        <v>4753</v>
      </c>
      <c r="B1889" s="21"/>
      <c r="E1889" s="21"/>
    </row>
    <row r="1890" spans="1:5" ht="13">
      <c r="A1890" s="11" t="s">
        <v>4937</v>
      </c>
    </row>
    <row r="1891" spans="1:5" ht="13">
      <c r="A1891" s="11" t="s">
        <v>4755</v>
      </c>
    </row>
    <row r="1892" spans="1:5" ht="13">
      <c r="A1892" s="21">
        <v>1680</v>
      </c>
      <c r="C1892" s="21"/>
    </row>
    <row r="1893" spans="1:5" ht="13">
      <c r="A1893" s="11" t="s">
        <v>4756</v>
      </c>
      <c r="D1893" s="21"/>
    </row>
    <row r="1894" spans="1:5" ht="13">
      <c r="A1894" s="11" t="s">
        <v>4783</v>
      </c>
    </row>
    <row r="1895" spans="1:5" ht="13">
      <c r="A1895" s="11" t="s">
        <v>4938</v>
      </c>
    </row>
    <row r="1896" spans="1:5" ht="13">
      <c r="A1896" s="11" t="s">
        <v>4748</v>
      </c>
      <c r="C1896" s="21"/>
      <c r="D1896" s="21"/>
    </row>
    <row r="1897" spans="1:5" ht="13">
      <c r="A1897" s="11" t="s">
        <v>4749</v>
      </c>
      <c r="C1897" s="21"/>
    </row>
    <row r="1898" spans="1:5" ht="13">
      <c r="A1898" s="11" t="s">
        <v>4939</v>
      </c>
    </row>
    <row r="1899" spans="1:5" ht="13">
      <c r="A1899" s="11" t="s">
        <v>16</v>
      </c>
    </row>
    <row r="1900" spans="1:5" ht="13">
      <c r="A1900" s="11" t="s">
        <v>3815</v>
      </c>
    </row>
    <row r="1901" spans="1:5" ht="13">
      <c r="A1901" s="11" t="s">
        <v>4751</v>
      </c>
    </row>
    <row r="1902" spans="1:5" ht="13">
      <c r="A1902" s="11">
        <v>3</v>
      </c>
    </row>
    <row r="1903" spans="1:5" ht="13">
      <c r="A1903" s="11" t="s">
        <v>4752</v>
      </c>
    </row>
    <row r="1904" spans="1:5" ht="13">
      <c r="A1904" s="11" t="s">
        <v>4762</v>
      </c>
      <c r="B1904" s="21"/>
      <c r="E1904" s="21"/>
    </row>
    <row r="1905" spans="1:5" ht="13">
      <c r="A1905" s="11" t="s">
        <v>4753</v>
      </c>
    </row>
    <row r="1906" spans="1:5" ht="13">
      <c r="A1906" s="11" t="s">
        <v>4878</v>
      </c>
    </row>
    <row r="1907" spans="1:5" ht="13">
      <c r="A1907" s="11" t="s">
        <v>4755</v>
      </c>
      <c r="C1907" s="21"/>
    </row>
    <row r="1908" spans="1:5" ht="13">
      <c r="A1908" s="21">
        <v>1850</v>
      </c>
      <c r="D1908" s="21"/>
    </row>
    <row r="1909" spans="1:5" ht="13">
      <c r="A1909" s="21">
        <v>2230</v>
      </c>
      <c r="D1909" s="21"/>
    </row>
    <row r="1910" spans="1:5" ht="13">
      <c r="A1910" s="11" t="s">
        <v>4756</v>
      </c>
    </row>
    <row r="1911" spans="1:5" ht="13">
      <c r="A1911" s="11" t="s">
        <v>4757</v>
      </c>
      <c r="D1911" s="21"/>
    </row>
    <row r="1912" spans="1:5" ht="13">
      <c r="A1912" s="11" t="s">
        <v>4938</v>
      </c>
      <c r="C1912" s="21"/>
    </row>
    <row r="1913" spans="1:5" ht="13">
      <c r="A1913" s="11" t="s">
        <v>4748</v>
      </c>
      <c r="C1913" s="21"/>
    </row>
    <row r="1914" spans="1:5" ht="13">
      <c r="A1914" s="11" t="s">
        <v>4781</v>
      </c>
    </row>
    <row r="1915" spans="1:5" ht="13">
      <c r="A1915" s="11" t="s">
        <v>4940</v>
      </c>
    </row>
    <row r="1916" spans="1:5" ht="13">
      <c r="A1916" s="11" t="s">
        <v>10</v>
      </c>
    </row>
    <row r="1917" spans="1:5" ht="13">
      <c r="A1917" s="11" t="s">
        <v>1192</v>
      </c>
    </row>
    <row r="1918" spans="1:5" ht="13">
      <c r="A1918" s="11" t="s">
        <v>4751</v>
      </c>
    </row>
    <row r="1919" spans="1:5" ht="13">
      <c r="A1919" s="11">
        <v>2</v>
      </c>
      <c r="B1919" s="21"/>
      <c r="E1919" s="21"/>
    </row>
    <row r="1920" spans="1:5" ht="13">
      <c r="A1920" s="11" t="s">
        <v>4752</v>
      </c>
    </row>
    <row r="1921" spans="1:5" ht="13">
      <c r="A1921" s="11">
        <v>1</v>
      </c>
    </row>
    <row r="1922" spans="1:5" ht="13">
      <c r="A1922" s="11" t="s">
        <v>4753</v>
      </c>
      <c r="C1922" s="21"/>
    </row>
    <row r="1923" spans="1:5" ht="13">
      <c r="A1923" s="11" t="s">
        <v>4771</v>
      </c>
    </row>
    <row r="1924" spans="1:5" ht="13">
      <c r="A1924" s="11" t="s">
        <v>4755</v>
      </c>
      <c r="D1924" s="21"/>
    </row>
    <row r="1925" spans="1:5" ht="13">
      <c r="A1925" s="21">
        <v>1950</v>
      </c>
      <c r="D1925" s="21"/>
    </row>
    <row r="1926" spans="1:5" ht="13">
      <c r="A1926" s="11" t="s">
        <v>4756</v>
      </c>
      <c r="D1926" s="21"/>
    </row>
    <row r="1927" spans="1:5" ht="13">
      <c r="A1927" s="11" t="s">
        <v>4783</v>
      </c>
    </row>
    <row r="1928" spans="1:5" ht="13">
      <c r="A1928" s="11" t="s">
        <v>4938</v>
      </c>
      <c r="C1928" s="21"/>
    </row>
    <row r="1929" spans="1:5" ht="13">
      <c r="A1929" s="11" t="s">
        <v>4748</v>
      </c>
      <c r="C1929" s="21"/>
    </row>
    <row r="1930" spans="1:5" ht="13">
      <c r="A1930" s="11" t="s">
        <v>4749</v>
      </c>
    </row>
    <row r="1931" spans="1:5" ht="13">
      <c r="A1931" s="11" t="s">
        <v>4941</v>
      </c>
    </row>
    <row r="1932" spans="1:5" ht="13">
      <c r="A1932" s="11" t="s">
        <v>14</v>
      </c>
    </row>
    <row r="1933" spans="1:5" ht="13">
      <c r="A1933" s="11" t="s">
        <v>1968</v>
      </c>
    </row>
    <row r="1934" spans="1:5" ht="13">
      <c r="A1934" s="11" t="s">
        <v>4751</v>
      </c>
      <c r="B1934" s="21"/>
      <c r="E1934" s="21"/>
    </row>
    <row r="1935" spans="1:5" ht="13">
      <c r="A1935" s="11">
        <v>2</v>
      </c>
    </row>
    <row r="1936" spans="1:5" ht="13">
      <c r="A1936" s="11" t="s">
        <v>4752</v>
      </c>
    </row>
    <row r="1937" spans="1:5" ht="13">
      <c r="A1937" s="11">
        <v>1</v>
      </c>
      <c r="C1937" s="21"/>
    </row>
    <row r="1938" spans="1:5" ht="13">
      <c r="A1938" s="11" t="s">
        <v>4753</v>
      </c>
    </row>
    <row r="1939" spans="1:5" ht="13">
      <c r="A1939" s="11" t="s">
        <v>4942</v>
      </c>
    </row>
    <row r="1940" spans="1:5" ht="13">
      <c r="A1940" s="11" t="s">
        <v>4755</v>
      </c>
      <c r="D1940" s="21"/>
    </row>
    <row r="1941" spans="1:5" ht="13">
      <c r="A1941" s="21">
        <v>1120</v>
      </c>
      <c r="D1941" s="21"/>
    </row>
    <row r="1942" spans="1:5" ht="13">
      <c r="A1942" s="21">
        <v>1540</v>
      </c>
    </row>
    <row r="1943" spans="1:5" ht="13">
      <c r="A1943" s="11" t="s">
        <v>4756</v>
      </c>
    </row>
    <row r="1944" spans="1:5" ht="13">
      <c r="A1944" s="11" t="s">
        <v>4757</v>
      </c>
      <c r="C1944" s="21"/>
    </row>
    <row r="1945" spans="1:5" ht="13">
      <c r="A1945" s="11" t="s">
        <v>4943</v>
      </c>
      <c r="C1945" s="21"/>
    </row>
    <row r="1946" spans="1:5" ht="13">
      <c r="A1946" s="11" t="s">
        <v>4748</v>
      </c>
    </row>
    <row r="1947" spans="1:5" ht="13">
      <c r="A1947" s="11" t="s">
        <v>4749</v>
      </c>
    </row>
    <row r="1948" spans="1:5" ht="13">
      <c r="A1948" s="11" t="s">
        <v>4944</v>
      </c>
    </row>
    <row r="1949" spans="1:5" ht="13">
      <c r="A1949" s="11" t="s">
        <v>6</v>
      </c>
      <c r="B1949" s="21"/>
      <c r="E1949" s="21"/>
    </row>
    <row r="1950" spans="1:5" ht="13">
      <c r="A1950" s="11" t="s">
        <v>1971</v>
      </c>
    </row>
    <row r="1951" spans="1:5" ht="13">
      <c r="A1951" s="11" t="s">
        <v>4751</v>
      </c>
    </row>
    <row r="1952" spans="1:5" ht="13">
      <c r="A1952" s="11">
        <v>2</v>
      </c>
      <c r="C1952" s="21"/>
    </row>
    <row r="1953" spans="1:5" ht="13">
      <c r="A1953" s="11" t="s">
        <v>4752</v>
      </c>
    </row>
    <row r="1954" spans="1:5" ht="13">
      <c r="A1954" s="11">
        <v>1</v>
      </c>
    </row>
    <row r="1955" spans="1:5" ht="13">
      <c r="A1955" s="11" t="s">
        <v>4753</v>
      </c>
    </row>
    <row r="1956" spans="1:5" ht="13">
      <c r="A1956" s="11" t="s">
        <v>4780</v>
      </c>
      <c r="D1956" s="21"/>
    </row>
    <row r="1957" spans="1:5" ht="13">
      <c r="A1957" s="11" t="s">
        <v>4755</v>
      </c>
    </row>
    <row r="1958" spans="1:5" ht="13">
      <c r="A1958" s="21">
        <v>1210</v>
      </c>
    </row>
    <row r="1959" spans="1:5" ht="13">
      <c r="A1959" s="21">
        <v>1515</v>
      </c>
    </row>
    <row r="1960" spans="1:5" ht="13">
      <c r="A1960" s="11" t="s">
        <v>4756</v>
      </c>
      <c r="C1960" s="21"/>
    </row>
    <row r="1961" spans="1:5" ht="13">
      <c r="A1961" s="11" t="s">
        <v>4757</v>
      </c>
    </row>
    <row r="1962" spans="1:5" ht="13">
      <c r="A1962" s="11" t="s">
        <v>4943</v>
      </c>
    </row>
    <row r="1963" spans="1:5" ht="13">
      <c r="A1963" s="11" t="s">
        <v>4748</v>
      </c>
    </row>
    <row r="1964" spans="1:5" ht="13">
      <c r="A1964" s="11" t="s">
        <v>4781</v>
      </c>
      <c r="B1964" s="21"/>
      <c r="E1964" s="21"/>
    </row>
    <row r="1965" spans="1:5" ht="13">
      <c r="A1965" s="11" t="s">
        <v>4945</v>
      </c>
    </row>
    <row r="1966" spans="1:5" ht="13">
      <c r="A1966" s="11" t="s">
        <v>13</v>
      </c>
    </row>
    <row r="1967" spans="1:5" ht="13">
      <c r="A1967" s="11" t="s">
        <v>242</v>
      </c>
      <c r="C1967" s="21"/>
    </row>
    <row r="1968" spans="1:5" ht="13">
      <c r="A1968" s="11" t="s">
        <v>4751</v>
      </c>
    </row>
    <row r="1969" spans="1:5" ht="13">
      <c r="A1969" s="11">
        <v>1</v>
      </c>
    </row>
    <row r="1970" spans="1:5" ht="13">
      <c r="A1970" s="11" t="s">
        <v>4752</v>
      </c>
    </row>
    <row r="1971" spans="1:5" ht="13">
      <c r="A1971" s="11">
        <v>1</v>
      </c>
      <c r="D1971" s="21"/>
    </row>
    <row r="1972" spans="1:5" ht="13">
      <c r="A1972" s="11" t="s">
        <v>4753</v>
      </c>
    </row>
    <row r="1973" spans="1:5" ht="13">
      <c r="A1973" s="11" t="s">
        <v>4946</v>
      </c>
    </row>
    <row r="1974" spans="1:5" ht="13">
      <c r="A1974" s="11" t="s">
        <v>4755</v>
      </c>
    </row>
    <row r="1975" spans="1:5" ht="13">
      <c r="A1975" s="21">
        <v>1380</v>
      </c>
      <c r="C1975" s="21"/>
    </row>
    <row r="1976" spans="1:5" ht="13">
      <c r="A1976" s="11" t="s">
        <v>4756</v>
      </c>
    </row>
    <row r="1977" spans="1:5" ht="13">
      <c r="A1977" s="11" t="s">
        <v>4783</v>
      </c>
    </row>
    <row r="1978" spans="1:5" ht="13">
      <c r="A1978" s="11" t="s">
        <v>4943</v>
      </c>
    </row>
    <row r="1979" spans="1:5" ht="13">
      <c r="A1979" s="11" t="s">
        <v>4748</v>
      </c>
      <c r="B1979" s="21"/>
      <c r="E1979" s="21"/>
    </row>
    <row r="1980" spans="1:5" ht="13">
      <c r="A1980" s="11" t="s">
        <v>4749</v>
      </c>
    </row>
    <row r="1981" spans="1:5" ht="13">
      <c r="A1981" s="11" t="s">
        <v>4947</v>
      </c>
    </row>
    <row r="1982" spans="1:5" ht="13">
      <c r="A1982" s="11" t="s">
        <v>22</v>
      </c>
      <c r="C1982" s="21"/>
    </row>
    <row r="1983" spans="1:5" ht="13">
      <c r="A1983" s="11" t="s">
        <v>1974</v>
      </c>
    </row>
    <row r="1984" spans="1:5" ht="13">
      <c r="A1984" s="11" t="s">
        <v>4751</v>
      </c>
    </row>
    <row r="1985" spans="1:5" ht="13">
      <c r="A1985" s="11">
        <v>2</v>
      </c>
    </row>
    <row r="1986" spans="1:5" ht="13">
      <c r="A1986" s="11" t="s">
        <v>4752</v>
      </c>
      <c r="D1986" s="21"/>
    </row>
    <row r="1987" spans="1:5" ht="13">
      <c r="A1987" s="11">
        <v>1</v>
      </c>
      <c r="D1987" s="21"/>
    </row>
    <row r="1988" spans="1:5" ht="13">
      <c r="A1988" s="11" t="s">
        <v>4753</v>
      </c>
    </row>
    <row r="1989" spans="1:5" ht="13">
      <c r="A1989" s="11" t="s">
        <v>4780</v>
      </c>
    </row>
    <row r="1990" spans="1:5" ht="13">
      <c r="A1990" s="11" t="s">
        <v>4755</v>
      </c>
      <c r="C1990" s="21"/>
    </row>
    <row r="1991" spans="1:5" ht="13">
      <c r="A1991" s="21">
        <v>1510</v>
      </c>
      <c r="C1991" s="21"/>
    </row>
    <row r="1992" spans="1:5" ht="13">
      <c r="A1992" s="21">
        <v>1705</v>
      </c>
    </row>
    <row r="1993" spans="1:5" ht="13">
      <c r="A1993" s="11" t="s">
        <v>4756</v>
      </c>
    </row>
    <row r="1994" spans="1:5" ht="13">
      <c r="A1994" s="11" t="s">
        <v>4757</v>
      </c>
      <c r="B1994" s="21"/>
      <c r="E1994" s="21"/>
    </row>
    <row r="1995" spans="1:5" ht="13">
      <c r="A1995" s="11" t="s">
        <v>4943</v>
      </c>
    </row>
    <row r="1996" spans="1:5" ht="13">
      <c r="A1996" s="11" t="s">
        <v>4748</v>
      </c>
    </row>
    <row r="1997" spans="1:5" ht="13">
      <c r="A1997" s="11" t="s">
        <v>4749</v>
      </c>
      <c r="C1997" s="21"/>
    </row>
    <row r="1998" spans="1:5" ht="13">
      <c r="A1998" s="11" t="s">
        <v>4948</v>
      </c>
    </row>
    <row r="1999" spans="1:5" ht="13">
      <c r="A1999" s="11" t="s">
        <v>12</v>
      </c>
    </row>
    <row r="2000" spans="1:5" ht="13">
      <c r="A2000" s="11" t="s">
        <v>1977</v>
      </c>
    </row>
    <row r="2001" spans="1:5" ht="13">
      <c r="A2001" s="11" t="s">
        <v>4751</v>
      </c>
      <c r="D2001" s="21"/>
    </row>
    <row r="2002" spans="1:5" ht="13">
      <c r="A2002" s="11">
        <v>2</v>
      </c>
      <c r="D2002" s="21"/>
    </row>
    <row r="2003" spans="1:5" ht="13">
      <c r="A2003" s="11" t="s">
        <v>4752</v>
      </c>
    </row>
    <row r="2004" spans="1:5" ht="13">
      <c r="A2004" s="11" t="s">
        <v>4762</v>
      </c>
    </row>
    <row r="2005" spans="1:5" ht="13">
      <c r="A2005" s="11" t="s">
        <v>4753</v>
      </c>
    </row>
    <row r="2006" spans="1:5" ht="13">
      <c r="A2006" s="11" t="s">
        <v>4765</v>
      </c>
      <c r="C2006" s="21"/>
    </row>
    <row r="2007" spans="1:5" ht="13">
      <c r="A2007" s="11" t="s">
        <v>4755</v>
      </c>
    </row>
    <row r="2008" spans="1:5" ht="13">
      <c r="A2008" s="21">
        <v>1760</v>
      </c>
    </row>
    <row r="2009" spans="1:5" ht="13">
      <c r="A2009" s="21">
        <v>2000</v>
      </c>
      <c r="B2009" s="21"/>
      <c r="E2009" s="21"/>
    </row>
    <row r="2010" spans="1:5" ht="13">
      <c r="A2010" s="11" t="s">
        <v>4756</v>
      </c>
    </row>
    <row r="2011" spans="1:5" ht="13">
      <c r="A2011" s="11" t="s">
        <v>4757</v>
      </c>
    </row>
    <row r="2012" spans="1:5" ht="13">
      <c r="A2012" s="11" t="s">
        <v>4943</v>
      </c>
      <c r="C2012" s="21"/>
    </row>
    <row r="2013" spans="1:5" ht="13">
      <c r="A2013" s="11" t="s">
        <v>4748</v>
      </c>
    </row>
    <row r="2014" spans="1:5" ht="13">
      <c r="A2014" s="11" t="s">
        <v>4749</v>
      </c>
    </row>
    <row r="2015" spans="1:5" ht="13">
      <c r="A2015" s="11" t="s">
        <v>4949</v>
      </c>
    </row>
    <row r="2016" spans="1:5" ht="13">
      <c r="A2016" s="11" t="s">
        <v>27</v>
      </c>
      <c r="D2016" s="21"/>
    </row>
    <row r="2017" spans="1:5" ht="13">
      <c r="A2017" s="11" t="s">
        <v>506</v>
      </c>
      <c r="D2017" s="21"/>
    </row>
    <row r="2018" spans="1:5" ht="13">
      <c r="A2018" s="11" t="s">
        <v>4751</v>
      </c>
    </row>
    <row r="2019" spans="1:5" ht="13">
      <c r="A2019" s="11">
        <v>1</v>
      </c>
    </row>
    <row r="2020" spans="1:5" ht="13">
      <c r="A2020" s="11" t="s">
        <v>4752</v>
      </c>
    </row>
    <row r="2021" spans="1:5" ht="13">
      <c r="A2021" s="11">
        <v>1</v>
      </c>
      <c r="C2021" s="21"/>
    </row>
    <row r="2022" spans="1:5" ht="13">
      <c r="A2022" s="11" t="s">
        <v>4753</v>
      </c>
    </row>
    <row r="2023" spans="1:5" ht="13">
      <c r="A2023" s="11" t="s">
        <v>4822</v>
      </c>
    </row>
    <row r="2024" spans="1:5" ht="13">
      <c r="A2024" s="11" t="s">
        <v>4755</v>
      </c>
      <c r="B2024" s="21"/>
      <c r="E2024" s="21"/>
    </row>
    <row r="2025" spans="1:5" ht="13">
      <c r="A2025" s="21">
        <v>930</v>
      </c>
    </row>
    <row r="2026" spans="1:5" ht="13">
      <c r="A2026" s="21">
        <v>1085</v>
      </c>
    </row>
    <row r="2027" spans="1:5" ht="13">
      <c r="A2027" s="11" t="s">
        <v>4756</v>
      </c>
      <c r="C2027" s="21"/>
    </row>
    <row r="2028" spans="1:5" ht="13">
      <c r="A2028" s="11" t="s">
        <v>4757</v>
      </c>
    </row>
    <row r="2029" spans="1:5" ht="13">
      <c r="A2029" s="11" t="s">
        <v>4950</v>
      </c>
    </row>
    <row r="2030" spans="1:5" ht="13">
      <c r="A2030" s="11" t="s">
        <v>4748</v>
      </c>
    </row>
    <row r="2031" spans="1:5" ht="13">
      <c r="A2031" s="11" t="s">
        <v>4749</v>
      </c>
      <c r="D2031" s="21"/>
    </row>
    <row r="2032" spans="1:5" ht="13">
      <c r="A2032" s="11" t="s">
        <v>4951</v>
      </c>
      <c r="D2032" s="21"/>
    </row>
    <row r="2033" spans="1:5" ht="13">
      <c r="A2033" s="11" t="s">
        <v>25</v>
      </c>
    </row>
    <row r="2034" spans="1:5" ht="13">
      <c r="A2034" s="11" t="s">
        <v>3776</v>
      </c>
    </row>
    <row r="2035" spans="1:5" ht="13">
      <c r="A2035" s="11" t="s">
        <v>4751</v>
      </c>
    </row>
    <row r="2036" spans="1:5" ht="13">
      <c r="A2036" s="11">
        <v>3</v>
      </c>
      <c r="C2036" s="21"/>
    </row>
    <row r="2037" spans="1:5" ht="13">
      <c r="A2037" s="11" t="s">
        <v>4752</v>
      </c>
    </row>
    <row r="2038" spans="1:5" ht="13">
      <c r="A2038" s="11">
        <v>2</v>
      </c>
    </row>
    <row r="2039" spans="1:5" ht="13">
      <c r="A2039" s="11" t="s">
        <v>4753</v>
      </c>
      <c r="B2039" s="21"/>
      <c r="E2039" s="21"/>
    </row>
    <row r="2040" spans="1:5" ht="13">
      <c r="A2040" s="11" t="s">
        <v>4773</v>
      </c>
    </row>
    <row r="2041" spans="1:5" ht="13">
      <c r="A2041" s="11" t="s">
        <v>4755</v>
      </c>
    </row>
    <row r="2042" spans="1:5" ht="13">
      <c r="A2042" s="21">
        <v>1340</v>
      </c>
      <c r="C2042" s="21"/>
    </row>
    <row r="2043" spans="1:5" ht="13">
      <c r="A2043" s="21">
        <v>2175</v>
      </c>
    </row>
    <row r="2044" spans="1:5" ht="13">
      <c r="A2044" s="11" t="s">
        <v>4756</v>
      </c>
    </row>
    <row r="2045" spans="1:5" ht="13">
      <c r="A2045" s="11" t="s">
        <v>4757</v>
      </c>
    </row>
    <row r="2046" spans="1:5" ht="13">
      <c r="A2046" s="11" t="s">
        <v>4950</v>
      </c>
      <c r="D2046" s="21"/>
    </row>
    <row r="2047" spans="1:5" ht="13">
      <c r="A2047" s="11" t="s">
        <v>4748</v>
      </c>
      <c r="D2047" s="21"/>
    </row>
    <row r="2048" spans="1:5" ht="13">
      <c r="A2048" s="11" t="s">
        <v>4749</v>
      </c>
    </row>
    <row r="2049" spans="1:5" ht="13">
      <c r="A2049" s="11" t="s">
        <v>4952</v>
      </c>
    </row>
    <row r="2050" spans="1:5" ht="13">
      <c r="A2050" s="11" t="s">
        <v>6</v>
      </c>
    </row>
    <row r="2051" spans="1:5" ht="13">
      <c r="A2051" s="11" t="s">
        <v>1941</v>
      </c>
      <c r="C2051" s="21"/>
    </row>
    <row r="2052" spans="1:5" ht="13">
      <c r="A2052" s="11" t="s">
        <v>4751</v>
      </c>
    </row>
    <row r="2053" spans="1:5" ht="13">
      <c r="A2053" s="11">
        <v>2</v>
      </c>
    </row>
    <row r="2054" spans="1:5" ht="13">
      <c r="A2054" s="11" t="s">
        <v>4752</v>
      </c>
      <c r="B2054" s="21"/>
      <c r="E2054" s="21"/>
    </row>
    <row r="2055" spans="1:5" ht="13">
      <c r="A2055" s="11" t="s">
        <v>4762</v>
      </c>
    </row>
    <row r="2056" spans="1:5" ht="13">
      <c r="A2056" s="11" t="s">
        <v>4753</v>
      </c>
    </row>
    <row r="2057" spans="1:5" ht="13">
      <c r="A2057" s="11" t="s">
        <v>4953</v>
      </c>
      <c r="C2057" s="21"/>
    </row>
    <row r="2058" spans="1:5" ht="13">
      <c r="A2058" s="11" t="s">
        <v>4755</v>
      </c>
    </row>
    <row r="2059" spans="1:5" ht="13">
      <c r="A2059" s="21">
        <v>1420</v>
      </c>
    </row>
    <row r="2060" spans="1:5" ht="13">
      <c r="A2060" s="21">
        <v>1745</v>
      </c>
    </row>
    <row r="2061" spans="1:5" ht="13">
      <c r="A2061" s="11" t="s">
        <v>4756</v>
      </c>
      <c r="D2061" s="21"/>
    </row>
    <row r="2062" spans="1:5" ht="13">
      <c r="A2062" s="11" t="s">
        <v>4757</v>
      </c>
      <c r="D2062" s="21"/>
    </row>
    <row r="2063" spans="1:5" ht="13">
      <c r="A2063" s="11" t="s">
        <v>4950</v>
      </c>
    </row>
    <row r="2064" spans="1:5" ht="13">
      <c r="A2064" s="11" t="s">
        <v>4748</v>
      </c>
    </row>
    <row r="2065" spans="1:5" ht="13">
      <c r="A2065" s="11" t="s">
        <v>4749</v>
      </c>
    </row>
    <row r="2066" spans="1:5" ht="13">
      <c r="A2066" s="11" t="s">
        <v>4954</v>
      </c>
      <c r="C2066" s="21"/>
    </row>
    <row r="2067" spans="1:5" ht="13">
      <c r="A2067" s="11" t="s">
        <v>6</v>
      </c>
    </row>
    <row r="2068" spans="1:5" ht="13">
      <c r="A2068" s="11" t="s">
        <v>491</v>
      </c>
    </row>
    <row r="2069" spans="1:5" ht="13">
      <c r="A2069" s="11" t="s">
        <v>4751</v>
      </c>
      <c r="B2069" s="21"/>
      <c r="E2069" s="21"/>
    </row>
    <row r="2070" spans="1:5" ht="13">
      <c r="A2070" s="11">
        <v>1</v>
      </c>
    </row>
    <row r="2071" spans="1:5" ht="13">
      <c r="A2071" s="11" t="s">
        <v>4752</v>
      </c>
    </row>
    <row r="2072" spans="1:5" ht="13">
      <c r="A2072" s="11">
        <v>1</v>
      </c>
      <c r="C2072" s="21"/>
    </row>
    <row r="2073" spans="1:5" ht="13">
      <c r="A2073" s="11" t="s">
        <v>4753</v>
      </c>
    </row>
    <row r="2074" spans="1:5" ht="13">
      <c r="A2074" s="11" t="s">
        <v>4822</v>
      </c>
    </row>
    <row r="2075" spans="1:5" ht="13">
      <c r="A2075" s="11" t="s">
        <v>4755</v>
      </c>
    </row>
    <row r="2076" spans="1:5" ht="13">
      <c r="A2076" s="21">
        <v>880</v>
      </c>
      <c r="D2076" s="21"/>
    </row>
    <row r="2077" spans="1:5" ht="13">
      <c r="A2077" s="21">
        <v>1090</v>
      </c>
      <c r="D2077" s="21"/>
    </row>
    <row r="2078" spans="1:5" ht="13">
      <c r="A2078" s="11" t="s">
        <v>4756</v>
      </c>
    </row>
    <row r="2079" spans="1:5" ht="13">
      <c r="A2079" s="11" t="s">
        <v>4757</v>
      </c>
    </row>
    <row r="2080" spans="1:5" ht="13">
      <c r="A2080" s="11" t="s">
        <v>4955</v>
      </c>
    </row>
    <row r="2081" spans="1:5" ht="13">
      <c r="A2081" s="11" t="s">
        <v>4748</v>
      </c>
      <c r="C2081" s="21"/>
    </row>
    <row r="2082" spans="1:5" ht="13">
      <c r="A2082" s="11" t="s">
        <v>4749</v>
      </c>
    </row>
    <row r="2083" spans="1:5" ht="13">
      <c r="A2083" s="11" t="s">
        <v>4956</v>
      </c>
    </row>
    <row r="2084" spans="1:5" ht="13">
      <c r="A2084" s="11" t="s">
        <v>14</v>
      </c>
      <c r="B2084" s="21"/>
      <c r="E2084" s="21"/>
    </row>
    <row r="2085" spans="1:5" ht="13">
      <c r="A2085" s="11" t="s">
        <v>494</v>
      </c>
    </row>
    <row r="2086" spans="1:5" ht="13">
      <c r="A2086" s="11" t="s">
        <v>4751</v>
      </c>
    </row>
    <row r="2087" spans="1:5" ht="13">
      <c r="A2087" s="11">
        <v>1</v>
      </c>
      <c r="C2087" s="21"/>
    </row>
    <row r="2088" spans="1:5" ht="13">
      <c r="A2088" s="11" t="s">
        <v>4752</v>
      </c>
    </row>
    <row r="2089" spans="1:5" ht="13">
      <c r="A2089" s="11">
        <v>1</v>
      </c>
    </row>
    <row r="2090" spans="1:5" ht="13">
      <c r="A2090" s="11" t="s">
        <v>4753</v>
      </c>
    </row>
    <row r="2091" spans="1:5" ht="13">
      <c r="A2091" s="11" t="s">
        <v>4957</v>
      </c>
      <c r="D2091" s="21"/>
    </row>
    <row r="2092" spans="1:5" ht="13">
      <c r="A2092" s="11" t="s">
        <v>4755</v>
      </c>
      <c r="D2092" s="21"/>
    </row>
    <row r="2093" spans="1:5" ht="13">
      <c r="A2093" s="21">
        <v>1020</v>
      </c>
    </row>
    <row r="2094" spans="1:5" ht="13">
      <c r="A2094" s="21">
        <v>1245</v>
      </c>
    </row>
    <row r="2095" spans="1:5" ht="13">
      <c r="A2095" s="11" t="s">
        <v>4756</v>
      </c>
    </row>
    <row r="2096" spans="1:5" ht="13">
      <c r="A2096" s="11" t="s">
        <v>4757</v>
      </c>
      <c r="C2096" s="21"/>
    </row>
    <row r="2097" spans="1:5" ht="13">
      <c r="A2097" s="11" t="s">
        <v>4955</v>
      </c>
    </row>
    <row r="2098" spans="1:5" ht="13">
      <c r="A2098" s="11" t="s">
        <v>4748</v>
      </c>
    </row>
    <row r="2099" spans="1:5" ht="13">
      <c r="A2099" s="11" t="s">
        <v>4749</v>
      </c>
      <c r="B2099" s="21"/>
      <c r="E2099" s="21"/>
    </row>
    <row r="2100" spans="1:5" ht="13">
      <c r="A2100" s="11" t="s">
        <v>4958</v>
      </c>
    </row>
    <row r="2101" spans="1:5" ht="13">
      <c r="A2101" s="11" t="s">
        <v>11</v>
      </c>
    </row>
    <row r="2102" spans="1:5" ht="13">
      <c r="A2102" s="11" t="s">
        <v>1917</v>
      </c>
      <c r="C2102" s="21"/>
    </row>
    <row r="2103" spans="1:5" ht="13">
      <c r="A2103" s="11" t="s">
        <v>4751</v>
      </c>
    </row>
    <row r="2104" spans="1:5" ht="13">
      <c r="A2104" s="11">
        <v>2</v>
      </c>
    </row>
    <row r="2105" spans="1:5" ht="13">
      <c r="A2105" s="11" t="s">
        <v>4752</v>
      </c>
    </row>
    <row r="2106" spans="1:5" ht="13">
      <c r="A2106" s="11">
        <v>2</v>
      </c>
      <c r="D2106" s="21"/>
    </row>
    <row r="2107" spans="1:5" ht="13">
      <c r="A2107" s="11" t="s">
        <v>4753</v>
      </c>
      <c r="D2107" s="21"/>
    </row>
    <row r="2108" spans="1:5" ht="13">
      <c r="A2108" s="11" t="s">
        <v>4959</v>
      </c>
    </row>
    <row r="2109" spans="1:5" ht="13">
      <c r="A2109" s="11" t="s">
        <v>4755</v>
      </c>
    </row>
    <row r="2110" spans="1:5" ht="13">
      <c r="A2110" s="21">
        <v>2210</v>
      </c>
    </row>
    <row r="2111" spans="1:5" ht="13">
      <c r="A2111" s="21">
        <v>2500</v>
      </c>
      <c r="C2111" s="21"/>
    </row>
    <row r="2112" spans="1:5" ht="13">
      <c r="A2112" s="11" t="s">
        <v>4756</v>
      </c>
      <c r="B2112" s="21"/>
    </row>
    <row r="2113" spans="1:5" ht="13">
      <c r="A2113" s="11" t="s">
        <v>4757</v>
      </c>
    </row>
    <row r="2114" spans="1:5" ht="13">
      <c r="A2114" s="11" t="s">
        <v>4955</v>
      </c>
      <c r="E2114" s="21"/>
    </row>
    <row r="2115" spans="1:5" ht="13">
      <c r="A2115" s="11" t="s">
        <v>4748</v>
      </c>
    </row>
    <row r="2116" spans="1:5" ht="13">
      <c r="A2116" s="11" t="s">
        <v>4749</v>
      </c>
    </row>
    <row r="2117" spans="1:5" ht="13">
      <c r="A2117" s="11" t="s">
        <v>4960</v>
      </c>
      <c r="C2117" s="21"/>
    </row>
    <row r="2118" spans="1:5" ht="13">
      <c r="A2118" s="11" t="s">
        <v>9</v>
      </c>
    </row>
    <row r="2119" spans="1:5" ht="13">
      <c r="A2119" s="11" t="s">
        <v>449</v>
      </c>
    </row>
    <row r="2120" spans="1:5" ht="13">
      <c r="A2120" s="11" t="s">
        <v>4751</v>
      </c>
    </row>
    <row r="2121" spans="1:5" ht="13">
      <c r="A2121" s="11">
        <v>1</v>
      </c>
      <c r="D2121" s="21"/>
    </row>
    <row r="2122" spans="1:5" ht="13">
      <c r="A2122" s="11" t="s">
        <v>4752</v>
      </c>
      <c r="D2122" s="21"/>
    </row>
    <row r="2123" spans="1:5" ht="13">
      <c r="A2123" s="11">
        <v>1</v>
      </c>
      <c r="D2123" s="21"/>
    </row>
    <row r="2124" spans="1:5" ht="13">
      <c r="A2124" s="11" t="s">
        <v>4753</v>
      </c>
    </row>
    <row r="2125" spans="1:5" ht="13">
      <c r="A2125" s="11" t="s">
        <v>4822</v>
      </c>
    </row>
    <row r="2126" spans="1:5" ht="13">
      <c r="A2126" s="11" t="s">
        <v>4755</v>
      </c>
      <c r="C2126" s="21"/>
    </row>
    <row r="2127" spans="1:5" ht="13">
      <c r="A2127" s="21">
        <v>820</v>
      </c>
      <c r="B2127" s="21"/>
      <c r="C2127" s="21"/>
    </row>
    <row r="2128" spans="1:5" ht="13">
      <c r="A2128" s="21">
        <v>1265</v>
      </c>
    </row>
    <row r="2129" spans="1:5" ht="13">
      <c r="A2129" s="11" t="s">
        <v>4756</v>
      </c>
      <c r="E2129" s="21"/>
    </row>
    <row r="2130" spans="1:5" ht="13">
      <c r="A2130" s="11" t="s">
        <v>4757</v>
      </c>
    </row>
    <row r="2131" spans="1:5" ht="13">
      <c r="A2131" s="11" t="s">
        <v>4961</v>
      </c>
    </row>
    <row r="2132" spans="1:5" ht="13">
      <c r="A2132" s="11" t="s">
        <v>4748</v>
      </c>
      <c r="C2132" s="21"/>
    </row>
    <row r="2133" spans="1:5" ht="13">
      <c r="A2133" s="11" t="s">
        <v>4749</v>
      </c>
    </row>
    <row r="2134" spans="1:5" ht="13">
      <c r="A2134" s="11" t="s">
        <v>4962</v>
      </c>
    </row>
    <row r="2135" spans="1:5" ht="13">
      <c r="A2135" s="11" t="s">
        <v>6</v>
      </c>
    </row>
    <row r="2136" spans="1:5" ht="13">
      <c r="A2136" s="11" t="s">
        <v>452</v>
      </c>
      <c r="D2136" s="21"/>
    </row>
    <row r="2137" spans="1:5" ht="13">
      <c r="A2137" s="11" t="s">
        <v>4751</v>
      </c>
    </row>
    <row r="2138" spans="1:5" ht="13">
      <c r="A2138" s="11">
        <v>1</v>
      </c>
      <c r="D2138" s="21"/>
    </row>
    <row r="2139" spans="1:5" ht="13">
      <c r="A2139" s="11" t="s">
        <v>4752</v>
      </c>
    </row>
    <row r="2140" spans="1:5" ht="13">
      <c r="A2140" s="11">
        <v>1</v>
      </c>
    </row>
    <row r="2141" spans="1:5" ht="13">
      <c r="A2141" s="11" t="s">
        <v>4753</v>
      </c>
    </row>
    <row r="2142" spans="1:5" ht="13">
      <c r="A2142" s="11" t="s">
        <v>4963</v>
      </c>
      <c r="B2142" s="21"/>
      <c r="C2142" s="21"/>
    </row>
    <row r="2143" spans="1:5" ht="13">
      <c r="A2143" s="11" t="s">
        <v>4755</v>
      </c>
    </row>
    <row r="2144" spans="1:5" ht="13">
      <c r="A2144" s="21">
        <v>890</v>
      </c>
      <c r="E2144" s="21"/>
    </row>
    <row r="2145" spans="1:5" ht="13">
      <c r="A2145" s="21">
        <v>1180</v>
      </c>
    </row>
    <row r="2146" spans="1:5" ht="13">
      <c r="A2146" s="11" t="s">
        <v>4756</v>
      </c>
    </row>
    <row r="2147" spans="1:5" ht="13">
      <c r="A2147" s="11" t="s">
        <v>4757</v>
      </c>
      <c r="C2147" s="21"/>
    </row>
    <row r="2148" spans="1:5" ht="13">
      <c r="A2148" s="11" t="s">
        <v>4961</v>
      </c>
    </row>
    <row r="2149" spans="1:5" ht="13">
      <c r="A2149" s="11" t="s">
        <v>4748</v>
      </c>
    </row>
    <row r="2150" spans="1:5" ht="13">
      <c r="A2150" s="11" t="s">
        <v>4749</v>
      </c>
    </row>
    <row r="2151" spans="1:5" ht="13">
      <c r="A2151" s="11" t="s">
        <v>4964</v>
      </c>
      <c r="D2151" s="21"/>
    </row>
    <row r="2152" spans="1:5" ht="13">
      <c r="A2152" s="11" t="s">
        <v>12</v>
      </c>
    </row>
    <row r="2153" spans="1:5" ht="13">
      <c r="A2153" s="11" t="s">
        <v>4710</v>
      </c>
    </row>
    <row r="2154" spans="1:5" ht="13">
      <c r="A2154" s="11" t="s">
        <v>4751</v>
      </c>
    </row>
    <row r="2155" spans="1:5" ht="13">
      <c r="A2155" s="11" t="s">
        <v>4839</v>
      </c>
      <c r="C2155" s="21"/>
    </row>
    <row r="2156" spans="1:5" ht="13">
      <c r="A2156" s="11" t="s">
        <v>4752</v>
      </c>
    </row>
    <row r="2157" spans="1:5" ht="13">
      <c r="A2157" s="11">
        <v>1</v>
      </c>
      <c r="B2157" s="21"/>
    </row>
    <row r="2158" spans="1:5" ht="13">
      <c r="A2158" s="11" t="s">
        <v>4753</v>
      </c>
    </row>
    <row r="2159" spans="1:5" ht="13">
      <c r="A2159" s="11" t="s">
        <v>4965</v>
      </c>
      <c r="E2159" s="21"/>
    </row>
    <row r="2160" spans="1:5" ht="13">
      <c r="A2160" s="11" t="s">
        <v>4755</v>
      </c>
    </row>
    <row r="2161" spans="1:5" ht="13">
      <c r="A2161" s="21">
        <v>790</v>
      </c>
    </row>
    <row r="2162" spans="1:5" ht="13">
      <c r="A2162" s="21">
        <v>1425</v>
      </c>
      <c r="C2162" s="21"/>
    </row>
    <row r="2163" spans="1:5" ht="13">
      <c r="A2163" s="11" t="s">
        <v>4756</v>
      </c>
    </row>
    <row r="2164" spans="1:5" ht="13">
      <c r="A2164" s="11" t="s">
        <v>4757</v>
      </c>
    </row>
    <row r="2165" spans="1:5" ht="13">
      <c r="A2165" s="11" t="s">
        <v>4961</v>
      </c>
    </row>
    <row r="2166" spans="1:5" ht="13">
      <c r="A2166" s="11" t="s">
        <v>4748</v>
      </c>
      <c r="D2166" s="21"/>
    </row>
    <row r="2167" spans="1:5" ht="13">
      <c r="A2167" s="11" t="s">
        <v>4749</v>
      </c>
    </row>
    <row r="2168" spans="1:5" ht="13">
      <c r="A2168" s="11" t="s">
        <v>4966</v>
      </c>
    </row>
    <row r="2169" spans="1:5" ht="13">
      <c r="A2169" s="11" t="s">
        <v>6</v>
      </c>
    </row>
    <row r="2170" spans="1:5" ht="13">
      <c r="A2170" s="11" t="s">
        <v>3681</v>
      </c>
      <c r="C2170" s="21"/>
    </row>
    <row r="2171" spans="1:5" ht="13">
      <c r="A2171" s="11" t="s">
        <v>4751</v>
      </c>
    </row>
    <row r="2172" spans="1:5" ht="13">
      <c r="A2172" s="11">
        <v>3</v>
      </c>
    </row>
    <row r="2173" spans="1:5" ht="13">
      <c r="A2173" s="11" t="s">
        <v>4752</v>
      </c>
    </row>
    <row r="2174" spans="1:5" ht="13">
      <c r="A2174" s="11">
        <v>1</v>
      </c>
      <c r="E2174" s="21"/>
    </row>
    <row r="2175" spans="1:5" ht="13">
      <c r="A2175" s="11" t="s">
        <v>4753</v>
      </c>
    </row>
    <row r="2176" spans="1:5" ht="13">
      <c r="A2176" s="11" t="s">
        <v>4765</v>
      </c>
    </row>
    <row r="2177" spans="1:5" ht="13">
      <c r="A2177" s="11" t="s">
        <v>4755</v>
      </c>
      <c r="C2177" s="21"/>
    </row>
    <row r="2178" spans="1:5" ht="13">
      <c r="A2178" s="21">
        <v>1140</v>
      </c>
    </row>
    <row r="2179" spans="1:5" ht="13">
      <c r="A2179" s="21">
        <v>1960</v>
      </c>
    </row>
    <row r="2180" spans="1:5" ht="13">
      <c r="A2180" s="11" t="s">
        <v>4756</v>
      </c>
    </row>
    <row r="2181" spans="1:5" ht="13">
      <c r="A2181" s="11" t="s">
        <v>4757</v>
      </c>
      <c r="D2181" s="21"/>
    </row>
    <row r="2182" spans="1:5" ht="13">
      <c r="A2182" s="11" t="s">
        <v>4961</v>
      </c>
    </row>
    <row r="2183" spans="1:5" ht="13">
      <c r="A2183" s="11" t="s">
        <v>4748</v>
      </c>
    </row>
    <row r="2184" spans="1:5" ht="13">
      <c r="A2184" s="11" t="s">
        <v>4749</v>
      </c>
    </row>
    <row r="2185" spans="1:5" ht="13">
      <c r="A2185" s="11" t="s">
        <v>4967</v>
      </c>
      <c r="C2185" s="21"/>
    </row>
    <row r="2186" spans="1:5" ht="13">
      <c r="A2186" s="11" t="s">
        <v>18</v>
      </c>
    </row>
    <row r="2187" spans="1:5" ht="13">
      <c r="A2187" s="11" t="s">
        <v>3683</v>
      </c>
    </row>
    <row r="2188" spans="1:5" ht="13">
      <c r="A2188" s="11" t="s">
        <v>4751</v>
      </c>
    </row>
    <row r="2189" spans="1:5" ht="13">
      <c r="A2189" s="11">
        <v>3</v>
      </c>
      <c r="E2189" s="21"/>
    </row>
    <row r="2190" spans="1:5" ht="13">
      <c r="A2190" s="11" t="s">
        <v>4752</v>
      </c>
    </row>
    <row r="2191" spans="1:5" ht="13">
      <c r="A2191" s="11" t="s">
        <v>4762</v>
      </c>
    </row>
    <row r="2192" spans="1:5" ht="13">
      <c r="A2192" s="11" t="s">
        <v>4753</v>
      </c>
      <c r="C2192" s="21"/>
    </row>
    <row r="2193" spans="1:5" ht="13">
      <c r="A2193" s="11" t="s">
        <v>4787</v>
      </c>
    </row>
    <row r="2194" spans="1:5" ht="13">
      <c r="A2194" s="11" t="s">
        <v>4755</v>
      </c>
    </row>
    <row r="2195" spans="1:5" ht="13">
      <c r="A2195" s="21">
        <v>1140</v>
      </c>
    </row>
    <row r="2196" spans="1:5" ht="13">
      <c r="A2196" s="21">
        <v>2140</v>
      </c>
      <c r="D2196" s="21"/>
    </row>
    <row r="2197" spans="1:5" ht="13">
      <c r="A2197" s="11" t="s">
        <v>4756</v>
      </c>
    </row>
    <row r="2198" spans="1:5" ht="13">
      <c r="A2198" s="11" t="s">
        <v>4757</v>
      </c>
    </row>
    <row r="2199" spans="1:5" ht="13">
      <c r="A2199" s="11" t="s">
        <v>4961</v>
      </c>
    </row>
    <row r="2200" spans="1:5" ht="13">
      <c r="A2200" s="11" t="s">
        <v>4748</v>
      </c>
      <c r="C2200" s="21"/>
    </row>
    <row r="2201" spans="1:5" ht="13">
      <c r="A2201" s="11" t="s">
        <v>4749</v>
      </c>
    </row>
    <row r="2202" spans="1:5" ht="13">
      <c r="A2202" s="11" t="s">
        <v>4968</v>
      </c>
    </row>
    <row r="2203" spans="1:5" ht="13">
      <c r="A2203" s="11" t="s">
        <v>12</v>
      </c>
    </row>
    <row r="2204" spans="1:5" ht="13">
      <c r="A2204" s="11" t="s">
        <v>455</v>
      </c>
      <c r="E2204" s="21"/>
    </row>
    <row r="2205" spans="1:5" ht="13">
      <c r="A2205" s="11" t="s">
        <v>4751</v>
      </c>
    </row>
    <row r="2206" spans="1:5" ht="13">
      <c r="A2206" s="11">
        <v>1</v>
      </c>
    </row>
    <row r="2207" spans="1:5" ht="13">
      <c r="A2207" s="11" t="s">
        <v>4752</v>
      </c>
      <c r="C2207" s="21"/>
    </row>
    <row r="2208" spans="1:5" ht="13">
      <c r="A2208" s="11">
        <v>1</v>
      </c>
    </row>
    <row r="2209" spans="1:5" ht="13">
      <c r="A2209" s="11" t="s">
        <v>4753</v>
      </c>
    </row>
    <row r="2210" spans="1:5" ht="13">
      <c r="A2210" s="11" t="s">
        <v>4870</v>
      </c>
    </row>
    <row r="2211" spans="1:5" ht="13">
      <c r="A2211" s="11" t="s">
        <v>4755</v>
      </c>
      <c r="D2211" s="21"/>
    </row>
    <row r="2212" spans="1:5" ht="13">
      <c r="A2212" s="21">
        <v>1200</v>
      </c>
    </row>
    <row r="2213" spans="1:5" ht="13">
      <c r="A2213" s="21">
        <v>1825</v>
      </c>
    </row>
    <row r="2214" spans="1:5" ht="13">
      <c r="A2214" s="11" t="s">
        <v>4756</v>
      </c>
    </row>
    <row r="2215" spans="1:5" ht="13">
      <c r="A2215" s="11" t="s">
        <v>4757</v>
      </c>
    </row>
    <row r="2216" spans="1:5" ht="13">
      <c r="A2216" s="11" t="s">
        <v>4961</v>
      </c>
    </row>
    <row r="2217" spans="1:5" ht="13">
      <c r="A2217" s="11" t="s">
        <v>4748</v>
      </c>
    </row>
    <row r="2218" spans="1:5" ht="13">
      <c r="A2218" s="11" t="s">
        <v>4749</v>
      </c>
    </row>
    <row r="2219" spans="1:5" ht="13">
      <c r="A2219" s="11" t="s">
        <v>4969</v>
      </c>
      <c r="E2219" s="21"/>
    </row>
    <row r="2220" spans="1:5" ht="13">
      <c r="A2220" s="11" t="s">
        <v>6</v>
      </c>
    </row>
    <row r="2221" spans="1:5" ht="13">
      <c r="A2221" s="11" t="s">
        <v>3686</v>
      </c>
    </row>
    <row r="2222" spans="1:5" ht="13">
      <c r="A2222" s="11" t="s">
        <v>4751</v>
      </c>
      <c r="C2222" s="21"/>
    </row>
    <row r="2223" spans="1:5" ht="13">
      <c r="A2223" s="11">
        <v>3</v>
      </c>
    </row>
    <row r="2224" spans="1:5" ht="13">
      <c r="A2224" s="11" t="s">
        <v>4752</v>
      </c>
    </row>
    <row r="2225" spans="1:5" ht="13">
      <c r="A2225" s="11">
        <v>2</v>
      </c>
    </row>
    <row r="2226" spans="1:5" ht="13">
      <c r="A2226" s="11" t="s">
        <v>4753</v>
      </c>
      <c r="D2226" s="21"/>
    </row>
    <row r="2227" spans="1:5" ht="13">
      <c r="A2227" s="11" t="s">
        <v>4787</v>
      </c>
    </row>
    <row r="2228" spans="1:5" ht="13">
      <c r="A2228" s="11" t="s">
        <v>4755</v>
      </c>
    </row>
    <row r="2229" spans="1:5" ht="13">
      <c r="A2229" s="21">
        <v>1820</v>
      </c>
    </row>
    <row r="2230" spans="1:5" ht="13">
      <c r="A2230" s="21">
        <v>2780</v>
      </c>
    </row>
    <row r="2231" spans="1:5" ht="13">
      <c r="A2231" s="11" t="s">
        <v>4756</v>
      </c>
    </row>
    <row r="2232" spans="1:5" ht="13">
      <c r="A2232" s="11" t="s">
        <v>4757</v>
      </c>
    </row>
    <row r="2233" spans="1:5" ht="13">
      <c r="A2233" s="11" t="s">
        <v>4961</v>
      </c>
    </row>
    <row r="2234" spans="1:5" ht="13">
      <c r="A2234" s="11" t="s">
        <v>4748</v>
      </c>
      <c r="E2234" s="21"/>
    </row>
    <row r="2235" spans="1:5" ht="13">
      <c r="A2235" s="11" t="s">
        <v>4749</v>
      </c>
    </row>
    <row r="2236" spans="1:5" ht="13">
      <c r="A2236" s="11" t="s">
        <v>4970</v>
      </c>
    </row>
    <row r="2237" spans="1:5" ht="13">
      <c r="A2237" s="11" t="s">
        <v>9</v>
      </c>
      <c r="C2237" s="21"/>
    </row>
    <row r="2238" spans="1:5" ht="13">
      <c r="A2238" s="11" t="s">
        <v>3609</v>
      </c>
    </row>
    <row r="2239" spans="1:5" ht="13">
      <c r="A2239" s="11" t="s">
        <v>4751</v>
      </c>
    </row>
    <row r="2240" spans="1:5" ht="13">
      <c r="A2240" s="11">
        <v>3</v>
      </c>
    </row>
    <row r="2241" spans="1:5" ht="13">
      <c r="A2241" s="11" t="s">
        <v>4752</v>
      </c>
      <c r="D2241" s="21"/>
    </row>
    <row r="2242" spans="1:5" ht="13">
      <c r="A2242" s="11">
        <v>2</v>
      </c>
    </row>
    <row r="2243" spans="1:5" ht="13">
      <c r="A2243" s="11" t="s">
        <v>4753</v>
      </c>
    </row>
    <row r="2244" spans="1:5" ht="13">
      <c r="A2244" s="11" t="s">
        <v>4881</v>
      </c>
    </row>
    <row r="2245" spans="1:5" ht="13">
      <c r="A2245" s="11" t="s">
        <v>4755</v>
      </c>
    </row>
    <row r="2246" spans="1:5" ht="13">
      <c r="A2246" s="21">
        <v>1070</v>
      </c>
    </row>
    <row r="2247" spans="1:5" ht="13">
      <c r="A2247" s="21">
        <v>2035</v>
      </c>
    </row>
    <row r="2248" spans="1:5" ht="13">
      <c r="A2248" s="11" t="s">
        <v>4756</v>
      </c>
    </row>
    <row r="2249" spans="1:5" ht="13">
      <c r="A2249" s="11" t="s">
        <v>4757</v>
      </c>
      <c r="E2249" s="21"/>
    </row>
    <row r="2250" spans="1:5" ht="13">
      <c r="A2250" s="11" t="s">
        <v>4971</v>
      </c>
    </row>
    <row r="2251" spans="1:5" ht="13">
      <c r="A2251" s="11" t="s">
        <v>4748</v>
      </c>
    </row>
    <row r="2252" spans="1:5" ht="13">
      <c r="A2252" s="11" t="s">
        <v>4749</v>
      </c>
      <c r="C2252" s="21"/>
    </row>
    <row r="2253" spans="1:5" ht="13">
      <c r="A2253" s="11" t="s">
        <v>4972</v>
      </c>
    </row>
    <row r="2254" spans="1:5" ht="13">
      <c r="A2254" s="11" t="s">
        <v>9</v>
      </c>
    </row>
    <row r="2255" spans="1:5" ht="13">
      <c r="A2255" s="11" t="s">
        <v>1713</v>
      </c>
    </row>
    <row r="2256" spans="1:5" ht="13">
      <c r="A2256" s="11" t="s">
        <v>4751</v>
      </c>
      <c r="D2256" s="21"/>
    </row>
    <row r="2257" spans="1:5" ht="13">
      <c r="A2257" s="11">
        <v>2</v>
      </c>
    </row>
    <row r="2258" spans="1:5" ht="13">
      <c r="A2258" s="11" t="s">
        <v>4752</v>
      </c>
    </row>
    <row r="2259" spans="1:5" ht="13">
      <c r="A2259" s="11">
        <v>1</v>
      </c>
    </row>
    <row r="2260" spans="1:5" ht="13">
      <c r="A2260" s="11" t="s">
        <v>4753</v>
      </c>
    </row>
    <row r="2261" spans="1:5" ht="13">
      <c r="A2261" s="11" t="s">
        <v>4771</v>
      </c>
    </row>
    <row r="2262" spans="1:5" ht="13">
      <c r="A2262" s="11" t="s">
        <v>4755</v>
      </c>
    </row>
    <row r="2263" spans="1:5" ht="13">
      <c r="A2263" s="21">
        <v>1080</v>
      </c>
    </row>
    <row r="2264" spans="1:5" ht="13">
      <c r="A2264" s="21">
        <v>1850</v>
      </c>
      <c r="E2264" s="21"/>
    </row>
    <row r="2265" spans="1:5" ht="13">
      <c r="A2265" s="11" t="s">
        <v>4756</v>
      </c>
    </row>
    <row r="2266" spans="1:5" ht="13">
      <c r="A2266" s="11" t="s">
        <v>4757</v>
      </c>
    </row>
    <row r="2267" spans="1:5" ht="13">
      <c r="A2267" s="11" t="s">
        <v>4971</v>
      </c>
      <c r="C2267" s="21"/>
    </row>
    <row r="2268" spans="1:5" ht="13">
      <c r="A2268" s="11" t="s">
        <v>4748</v>
      </c>
    </row>
    <row r="2269" spans="1:5" ht="13">
      <c r="A2269" s="11" t="s">
        <v>4749</v>
      </c>
    </row>
    <row r="2270" spans="1:5" ht="13">
      <c r="A2270" s="11" t="s">
        <v>4973</v>
      </c>
    </row>
    <row r="2271" spans="1:5" ht="13">
      <c r="A2271" s="11" t="s">
        <v>6</v>
      </c>
      <c r="D2271" s="21"/>
    </row>
    <row r="2272" spans="1:5" ht="13">
      <c r="A2272" s="11" t="s">
        <v>1716</v>
      </c>
    </row>
    <row r="2273" spans="1:5" ht="13">
      <c r="A2273" s="11" t="s">
        <v>4751</v>
      </c>
    </row>
    <row r="2274" spans="1:5" ht="13">
      <c r="A2274" s="11">
        <v>2</v>
      </c>
    </row>
    <row r="2275" spans="1:5" ht="13">
      <c r="A2275" s="11" t="s">
        <v>4752</v>
      </c>
    </row>
    <row r="2276" spans="1:5" ht="13">
      <c r="A2276" s="11">
        <v>1</v>
      </c>
    </row>
    <row r="2277" spans="1:5" ht="13">
      <c r="A2277" s="11" t="s">
        <v>4753</v>
      </c>
    </row>
    <row r="2278" spans="1:5" ht="13">
      <c r="A2278" s="11" t="s">
        <v>4775</v>
      </c>
    </row>
    <row r="2279" spans="1:5" ht="13">
      <c r="A2279" s="11" t="s">
        <v>4755</v>
      </c>
      <c r="E2279" s="21"/>
    </row>
    <row r="2280" spans="1:5" ht="13">
      <c r="A2280" s="21">
        <v>1180</v>
      </c>
    </row>
    <row r="2281" spans="1:5" ht="13">
      <c r="A2281" s="21">
        <v>1440</v>
      </c>
    </row>
    <row r="2282" spans="1:5" ht="13">
      <c r="A2282" s="11" t="s">
        <v>4756</v>
      </c>
      <c r="C2282" s="21"/>
    </row>
    <row r="2283" spans="1:5" ht="13">
      <c r="A2283" s="11" t="s">
        <v>4757</v>
      </c>
    </row>
    <row r="2284" spans="1:5" ht="13">
      <c r="A2284" s="11" t="s">
        <v>4971</v>
      </c>
    </row>
    <row r="2285" spans="1:5" ht="13">
      <c r="A2285" s="11" t="s">
        <v>4748</v>
      </c>
    </row>
    <row r="2286" spans="1:5" ht="13">
      <c r="A2286" s="11" t="s">
        <v>4749</v>
      </c>
      <c r="D2286" s="21"/>
    </row>
    <row r="2287" spans="1:5" ht="13">
      <c r="A2287" s="11" t="s">
        <v>4974</v>
      </c>
    </row>
    <row r="2288" spans="1:5" ht="13">
      <c r="A2288" s="11" t="s">
        <v>9</v>
      </c>
    </row>
    <row r="2289" spans="1:5" ht="13">
      <c r="A2289" s="11" t="s">
        <v>3612</v>
      </c>
    </row>
    <row r="2290" spans="1:5" ht="13">
      <c r="A2290" s="11" t="s">
        <v>4751</v>
      </c>
    </row>
    <row r="2291" spans="1:5" ht="13">
      <c r="A2291" s="11">
        <v>3</v>
      </c>
    </row>
    <row r="2292" spans="1:5" ht="13">
      <c r="A2292" s="11" t="s">
        <v>4752</v>
      </c>
    </row>
    <row r="2293" spans="1:5" ht="13">
      <c r="A2293" s="11">
        <v>1</v>
      </c>
    </row>
    <row r="2294" spans="1:5" ht="13">
      <c r="A2294" s="11" t="s">
        <v>4753</v>
      </c>
      <c r="E2294" s="21"/>
    </row>
    <row r="2295" spans="1:5" ht="13">
      <c r="A2295" s="11" t="s">
        <v>4787</v>
      </c>
    </row>
    <row r="2296" spans="1:5" ht="13">
      <c r="A2296" s="11" t="s">
        <v>4755</v>
      </c>
    </row>
    <row r="2297" spans="1:5" ht="13">
      <c r="A2297" s="21">
        <v>1120</v>
      </c>
      <c r="C2297" s="21"/>
    </row>
    <row r="2298" spans="1:5" ht="13">
      <c r="A2298" s="21">
        <v>2005</v>
      </c>
    </row>
    <row r="2299" spans="1:5" ht="13">
      <c r="A2299" s="11" t="s">
        <v>4756</v>
      </c>
    </row>
    <row r="2300" spans="1:5" ht="13">
      <c r="A2300" s="11" t="s">
        <v>4757</v>
      </c>
    </row>
    <row r="2301" spans="1:5" ht="13">
      <c r="A2301" s="11" t="s">
        <v>4971</v>
      </c>
      <c r="D2301" s="21"/>
    </row>
    <row r="2302" spans="1:5" ht="13">
      <c r="A2302" s="11" t="s">
        <v>4748</v>
      </c>
    </row>
    <row r="2303" spans="1:5" ht="13">
      <c r="A2303" s="11" t="s">
        <v>4749</v>
      </c>
    </row>
    <row r="2304" spans="1:5" ht="13">
      <c r="A2304" s="11" t="s">
        <v>4975</v>
      </c>
    </row>
    <row r="2305" spans="1:5" ht="13">
      <c r="A2305" s="11" t="s">
        <v>9</v>
      </c>
    </row>
    <row r="2306" spans="1:5" ht="13">
      <c r="A2306" s="11" t="s">
        <v>1719</v>
      </c>
    </row>
    <row r="2307" spans="1:5" ht="13">
      <c r="A2307" s="11" t="s">
        <v>4751</v>
      </c>
    </row>
    <row r="2308" spans="1:5" ht="13">
      <c r="A2308" s="11">
        <v>2</v>
      </c>
    </row>
    <row r="2309" spans="1:5" ht="13">
      <c r="A2309" s="11" t="s">
        <v>4752</v>
      </c>
      <c r="E2309" s="21"/>
    </row>
    <row r="2310" spans="1:5" ht="13">
      <c r="A2310" s="11" t="s">
        <v>4762</v>
      </c>
    </row>
    <row r="2311" spans="1:5" ht="13">
      <c r="A2311" s="11" t="s">
        <v>4753</v>
      </c>
    </row>
    <row r="2312" spans="1:5" ht="13">
      <c r="A2312" s="11" t="s">
        <v>4780</v>
      </c>
      <c r="C2312" s="21"/>
    </row>
    <row r="2313" spans="1:5" ht="13">
      <c r="A2313" s="11" t="s">
        <v>4755</v>
      </c>
    </row>
    <row r="2314" spans="1:5" ht="13">
      <c r="A2314" s="21">
        <v>1250</v>
      </c>
    </row>
    <row r="2315" spans="1:5" ht="13">
      <c r="A2315" s="21">
        <v>2270</v>
      </c>
    </row>
    <row r="2316" spans="1:5" ht="13">
      <c r="A2316" s="11" t="s">
        <v>4756</v>
      </c>
      <c r="D2316" s="21"/>
    </row>
    <row r="2317" spans="1:5" ht="13">
      <c r="A2317" s="11" t="s">
        <v>4757</v>
      </c>
    </row>
    <row r="2318" spans="1:5" ht="13">
      <c r="A2318" s="11" t="s">
        <v>4971</v>
      </c>
    </row>
    <row r="2319" spans="1:5" ht="13">
      <c r="A2319" s="11" t="s">
        <v>4748</v>
      </c>
    </row>
    <row r="2320" spans="1:5" ht="13">
      <c r="A2320" s="11" t="s">
        <v>4749</v>
      </c>
    </row>
    <row r="2321" spans="1:5" ht="13">
      <c r="A2321" s="11" t="s">
        <v>4976</v>
      </c>
    </row>
    <row r="2322" spans="1:5" ht="13">
      <c r="A2322" s="11" t="s">
        <v>11</v>
      </c>
    </row>
    <row r="2323" spans="1:5" ht="13">
      <c r="A2323" s="11" t="s">
        <v>1725</v>
      </c>
    </row>
    <row r="2324" spans="1:5" ht="13">
      <c r="A2324" s="11" t="s">
        <v>4751</v>
      </c>
      <c r="E2324" s="21"/>
    </row>
    <row r="2325" spans="1:5" ht="13">
      <c r="A2325" s="11">
        <v>2</v>
      </c>
    </row>
    <row r="2326" spans="1:5" ht="13">
      <c r="A2326" s="11" t="s">
        <v>4752</v>
      </c>
    </row>
    <row r="2327" spans="1:5" ht="13">
      <c r="A2327" s="11" t="s">
        <v>4762</v>
      </c>
      <c r="C2327" s="21"/>
    </row>
    <row r="2328" spans="1:5" ht="13">
      <c r="A2328" s="11" t="s">
        <v>4753</v>
      </c>
    </row>
    <row r="2329" spans="1:5" ht="13">
      <c r="A2329" s="11" t="s">
        <v>4881</v>
      </c>
    </row>
    <row r="2330" spans="1:5" ht="13">
      <c r="A2330" s="11" t="s">
        <v>4755</v>
      </c>
    </row>
    <row r="2331" spans="1:5" ht="13">
      <c r="A2331" s="21">
        <v>1540</v>
      </c>
      <c r="D2331" s="21"/>
    </row>
    <row r="2332" spans="1:5" ht="13">
      <c r="A2332" s="21">
        <v>2575</v>
      </c>
    </row>
    <row r="2333" spans="1:5" ht="13">
      <c r="A2333" s="11" t="s">
        <v>4756</v>
      </c>
    </row>
    <row r="2334" spans="1:5" ht="13">
      <c r="A2334" s="11" t="s">
        <v>4757</v>
      </c>
    </row>
    <row r="2335" spans="1:5" ht="13">
      <c r="A2335" s="11" t="s">
        <v>4971</v>
      </c>
    </row>
    <row r="2336" spans="1:5" ht="13">
      <c r="A2336" s="11" t="s">
        <v>4748</v>
      </c>
    </row>
    <row r="2337" spans="1:5" ht="13">
      <c r="A2337" s="11" t="s">
        <v>4749</v>
      </c>
    </row>
    <row r="2338" spans="1:5" ht="13">
      <c r="A2338" s="11" t="s">
        <v>4977</v>
      </c>
    </row>
    <row r="2339" spans="1:5" ht="13">
      <c r="A2339" s="11" t="s">
        <v>11</v>
      </c>
      <c r="E2339" s="21"/>
    </row>
    <row r="2340" spans="1:5" ht="13">
      <c r="A2340" s="11" t="s">
        <v>1722</v>
      </c>
    </row>
    <row r="2341" spans="1:5" ht="13">
      <c r="A2341" s="11" t="s">
        <v>4751</v>
      </c>
    </row>
    <row r="2342" spans="1:5" ht="13">
      <c r="A2342" s="11">
        <v>2</v>
      </c>
      <c r="C2342" s="21"/>
    </row>
    <row r="2343" spans="1:5" ht="13">
      <c r="A2343" s="11" t="s">
        <v>4752</v>
      </c>
    </row>
    <row r="2344" spans="1:5" ht="13">
      <c r="A2344" s="11" t="s">
        <v>4762</v>
      </c>
    </row>
    <row r="2345" spans="1:5" ht="13">
      <c r="A2345" s="11" t="s">
        <v>4753</v>
      </c>
    </row>
    <row r="2346" spans="1:5" ht="13">
      <c r="A2346" s="11" t="s">
        <v>4765</v>
      </c>
      <c r="D2346" s="21"/>
    </row>
    <row r="2347" spans="1:5" ht="13">
      <c r="A2347" s="11" t="s">
        <v>4755</v>
      </c>
    </row>
    <row r="2348" spans="1:5" ht="13">
      <c r="A2348" s="21">
        <v>1490</v>
      </c>
    </row>
    <row r="2349" spans="1:5" ht="13">
      <c r="A2349" s="21">
        <v>2665</v>
      </c>
    </row>
    <row r="2350" spans="1:5" ht="13">
      <c r="A2350" s="11" t="s">
        <v>4756</v>
      </c>
    </row>
    <row r="2351" spans="1:5" ht="13">
      <c r="A2351" s="11" t="s">
        <v>4757</v>
      </c>
    </row>
    <row r="2352" spans="1:5" ht="13">
      <c r="A2352" s="11" t="s">
        <v>4971</v>
      </c>
    </row>
    <row r="2353" spans="1:5" ht="13">
      <c r="A2353" s="11" t="s">
        <v>4748</v>
      </c>
    </row>
    <row r="2354" spans="1:5" ht="13">
      <c r="A2354" s="11" t="s">
        <v>4749</v>
      </c>
      <c r="E2354" s="21"/>
    </row>
    <row r="2355" spans="1:5" ht="13">
      <c r="A2355" s="11" t="s">
        <v>4978</v>
      </c>
    </row>
    <row r="2356" spans="1:5" ht="13">
      <c r="A2356" s="11" t="s">
        <v>10</v>
      </c>
    </row>
    <row r="2357" spans="1:5" ht="13">
      <c r="A2357" s="11" t="s">
        <v>4621</v>
      </c>
      <c r="C2357" s="21"/>
    </row>
    <row r="2358" spans="1:5" ht="13">
      <c r="A2358" s="11" t="s">
        <v>4751</v>
      </c>
    </row>
    <row r="2359" spans="1:5" ht="13">
      <c r="A2359" s="11">
        <v>4</v>
      </c>
    </row>
    <row r="2360" spans="1:5" ht="13">
      <c r="A2360" s="11" t="s">
        <v>4752</v>
      </c>
    </row>
    <row r="2361" spans="1:5" ht="13">
      <c r="A2361" s="11">
        <v>3</v>
      </c>
      <c r="D2361" s="21"/>
    </row>
    <row r="2362" spans="1:5" ht="13">
      <c r="A2362" s="11" t="s">
        <v>4753</v>
      </c>
    </row>
    <row r="2363" spans="1:5" ht="13">
      <c r="A2363" s="11" t="s">
        <v>4979</v>
      </c>
    </row>
    <row r="2364" spans="1:5" ht="13">
      <c r="A2364" s="11" t="s">
        <v>4755</v>
      </c>
    </row>
    <row r="2365" spans="1:5" ht="13">
      <c r="A2365" s="21">
        <v>2450</v>
      </c>
    </row>
    <row r="2366" spans="1:5" ht="13">
      <c r="A2366" s="21">
        <v>2905</v>
      </c>
    </row>
    <row r="2367" spans="1:5" ht="13">
      <c r="A2367" s="11" t="s">
        <v>4756</v>
      </c>
    </row>
    <row r="2368" spans="1:5" ht="13">
      <c r="A2368" s="11" t="s">
        <v>4757</v>
      </c>
    </row>
    <row r="2369" spans="1:5" ht="13">
      <c r="A2369" s="11" t="s">
        <v>4971</v>
      </c>
      <c r="E2369" s="21"/>
    </row>
    <row r="2370" spans="1:5" ht="13">
      <c r="A2370" s="11" t="s">
        <v>4748</v>
      </c>
    </row>
    <row r="2371" spans="1:5" ht="13">
      <c r="A2371" s="11" t="s">
        <v>4749</v>
      </c>
    </row>
    <row r="2372" spans="1:5" ht="13">
      <c r="A2372" s="11" t="s">
        <v>4980</v>
      </c>
      <c r="C2372" s="21"/>
    </row>
    <row r="2373" spans="1:5" ht="13">
      <c r="A2373" s="11" t="s">
        <v>17</v>
      </c>
    </row>
    <row r="2374" spans="1:5" ht="13">
      <c r="A2374" s="11" t="s">
        <v>1677</v>
      </c>
    </row>
    <row r="2375" spans="1:5" ht="13">
      <c r="A2375" s="11" t="s">
        <v>4751</v>
      </c>
    </row>
    <row r="2376" spans="1:5" ht="13">
      <c r="A2376" s="11">
        <v>2</v>
      </c>
      <c r="D2376" s="21"/>
    </row>
    <row r="2377" spans="1:5" ht="13">
      <c r="A2377" s="11" t="s">
        <v>4752</v>
      </c>
    </row>
    <row r="2378" spans="1:5" ht="13">
      <c r="A2378" s="11">
        <v>1</v>
      </c>
    </row>
    <row r="2379" spans="1:5" ht="13">
      <c r="A2379" s="11" t="s">
        <v>4753</v>
      </c>
    </row>
    <row r="2380" spans="1:5" ht="13">
      <c r="A2380" s="11" t="s">
        <v>4775</v>
      </c>
    </row>
    <row r="2381" spans="1:5" ht="13">
      <c r="A2381" s="11" t="s">
        <v>4755</v>
      </c>
    </row>
    <row r="2382" spans="1:5" ht="13">
      <c r="A2382" s="21">
        <v>1280</v>
      </c>
    </row>
    <row r="2383" spans="1:5" ht="13">
      <c r="A2383" s="21">
        <v>1485</v>
      </c>
    </row>
    <row r="2384" spans="1:5" ht="13">
      <c r="A2384" s="11" t="s">
        <v>4756</v>
      </c>
      <c r="E2384" s="21"/>
    </row>
    <row r="2385" spans="1:5" ht="13">
      <c r="A2385" s="11" t="s">
        <v>4757</v>
      </c>
    </row>
    <row r="2386" spans="1:5" ht="13">
      <c r="A2386" s="11" t="s">
        <v>4981</v>
      </c>
    </row>
    <row r="2387" spans="1:5" ht="13">
      <c r="A2387" s="11" t="s">
        <v>4748</v>
      </c>
      <c r="C2387" s="21"/>
    </row>
    <row r="2388" spans="1:5" ht="13">
      <c r="A2388" s="11" t="s">
        <v>4749</v>
      </c>
    </row>
    <row r="2389" spans="1:5" ht="13">
      <c r="A2389" s="11" t="s">
        <v>4982</v>
      </c>
    </row>
    <row r="2390" spans="1:5" ht="13">
      <c r="A2390" s="11" t="s">
        <v>6</v>
      </c>
    </row>
    <row r="2391" spans="1:5" ht="13">
      <c r="A2391" s="11" t="s">
        <v>398</v>
      </c>
      <c r="D2391" s="21"/>
    </row>
    <row r="2392" spans="1:5" ht="13">
      <c r="A2392" s="11" t="s">
        <v>4751</v>
      </c>
    </row>
    <row r="2393" spans="1:5" ht="13">
      <c r="A2393" s="11">
        <v>1</v>
      </c>
    </row>
    <row r="2394" spans="1:5" ht="13">
      <c r="A2394" s="11" t="s">
        <v>4752</v>
      </c>
    </row>
    <row r="2395" spans="1:5" ht="13">
      <c r="A2395" s="11">
        <v>2</v>
      </c>
    </row>
    <row r="2396" spans="1:5" ht="13">
      <c r="A2396" s="11" t="s">
        <v>4753</v>
      </c>
    </row>
    <row r="2397" spans="1:5" ht="13">
      <c r="A2397" s="11" t="s">
        <v>4775</v>
      </c>
    </row>
    <row r="2398" spans="1:5" ht="13">
      <c r="A2398" s="11" t="s">
        <v>4755</v>
      </c>
    </row>
    <row r="2399" spans="1:5" ht="13">
      <c r="A2399" s="21">
        <v>960</v>
      </c>
      <c r="E2399" s="21"/>
    </row>
    <row r="2400" spans="1:5" ht="13">
      <c r="A2400" s="21">
        <v>1235</v>
      </c>
    </row>
    <row r="2401" spans="1:5" ht="13">
      <c r="A2401" s="11" t="s">
        <v>4756</v>
      </c>
    </row>
    <row r="2402" spans="1:5" ht="13">
      <c r="A2402" s="11" t="s">
        <v>4757</v>
      </c>
      <c r="C2402" s="21"/>
    </row>
    <row r="2403" spans="1:5" ht="13">
      <c r="A2403" s="11" t="s">
        <v>4983</v>
      </c>
    </row>
    <row r="2404" spans="1:5" ht="13">
      <c r="A2404" s="11" t="s">
        <v>4748</v>
      </c>
    </row>
    <row r="2405" spans="1:5" ht="13">
      <c r="A2405" s="11" t="s">
        <v>4749</v>
      </c>
    </row>
    <row r="2406" spans="1:5" ht="13">
      <c r="A2406" s="11" t="s">
        <v>4984</v>
      </c>
      <c r="D2406" s="21"/>
    </row>
    <row r="2407" spans="1:5" ht="13">
      <c r="A2407" s="11" t="s">
        <v>20</v>
      </c>
    </row>
    <row r="2408" spans="1:5" ht="13">
      <c r="A2408" s="11" t="s">
        <v>1627</v>
      </c>
    </row>
    <row r="2409" spans="1:5" ht="13">
      <c r="A2409" s="11" t="s">
        <v>4751</v>
      </c>
    </row>
    <row r="2410" spans="1:5" ht="13">
      <c r="A2410" s="11">
        <v>2</v>
      </c>
    </row>
    <row r="2411" spans="1:5" ht="13">
      <c r="A2411" s="11" t="s">
        <v>4752</v>
      </c>
    </row>
    <row r="2412" spans="1:5" ht="13">
      <c r="A2412" s="11">
        <v>1</v>
      </c>
    </row>
    <row r="2413" spans="1:5" ht="13">
      <c r="A2413" s="11" t="s">
        <v>4753</v>
      </c>
    </row>
    <row r="2414" spans="1:5" ht="13">
      <c r="A2414" s="11" t="s">
        <v>4985</v>
      </c>
      <c r="E2414" s="21"/>
    </row>
    <row r="2415" spans="1:5" ht="13">
      <c r="A2415" s="11" t="s">
        <v>4755</v>
      </c>
    </row>
    <row r="2416" spans="1:5" ht="13">
      <c r="A2416" s="21">
        <v>1040</v>
      </c>
    </row>
    <row r="2417" spans="1:5" ht="13">
      <c r="A2417" s="21">
        <v>1245</v>
      </c>
      <c r="C2417" s="21"/>
    </row>
    <row r="2418" spans="1:5" ht="13">
      <c r="A2418" s="11" t="s">
        <v>4756</v>
      </c>
    </row>
    <row r="2419" spans="1:5" ht="13">
      <c r="A2419" s="11" t="s">
        <v>4757</v>
      </c>
    </row>
    <row r="2420" spans="1:5" ht="13">
      <c r="A2420" s="11" t="s">
        <v>4983</v>
      </c>
    </row>
    <row r="2421" spans="1:5" ht="13">
      <c r="A2421" s="11" t="s">
        <v>4748</v>
      </c>
      <c r="D2421" s="21"/>
    </row>
    <row r="2422" spans="1:5" ht="13">
      <c r="A2422" s="11" t="s">
        <v>4749</v>
      </c>
    </row>
    <row r="2423" spans="1:5" ht="13">
      <c r="A2423" s="11" t="s">
        <v>4986</v>
      </c>
    </row>
    <row r="2424" spans="1:5" ht="13">
      <c r="A2424" s="11" t="s">
        <v>7</v>
      </c>
    </row>
    <row r="2425" spans="1:5" ht="13">
      <c r="A2425" s="11" t="s">
        <v>1630</v>
      </c>
    </row>
    <row r="2426" spans="1:5" ht="13">
      <c r="A2426" s="11" t="s">
        <v>4751</v>
      </c>
    </row>
    <row r="2427" spans="1:5" ht="13">
      <c r="A2427" s="11">
        <v>2</v>
      </c>
    </row>
    <row r="2428" spans="1:5" ht="13">
      <c r="A2428" s="11" t="s">
        <v>4752</v>
      </c>
    </row>
    <row r="2429" spans="1:5" ht="13">
      <c r="A2429" s="11">
        <v>1</v>
      </c>
      <c r="E2429" s="21"/>
    </row>
    <row r="2430" spans="1:5" ht="13">
      <c r="A2430" s="11" t="s">
        <v>4753</v>
      </c>
    </row>
    <row r="2431" spans="1:5" ht="13">
      <c r="A2431" s="11" t="s">
        <v>4846</v>
      </c>
    </row>
    <row r="2432" spans="1:5" ht="13">
      <c r="A2432" s="11" t="s">
        <v>4755</v>
      </c>
      <c r="C2432" s="21"/>
    </row>
    <row r="2433" spans="1:5" ht="13">
      <c r="A2433" s="21">
        <v>1310</v>
      </c>
    </row>
    <row r="2434" spans="1:5" ht="13">
      <c r="A2434" s="21">
        <v>2180</v>
      </c>
    </row>
    <row r="2435" spans="1:5" ht="13">
      <c r="A2435" s="11" t="s">
        <v>4756</v>
      </c>
    </row>
    <row r="2436" spans="1:5" ht="13">
      <c r="A2436" s="11" t="s">
        <v>4757</v>
      </c>
      <c r="D2436" s="21"/>
    </row>
    <row r="2437" spans="1:5" ht="13">
      <c r="A2437" s="11" t="s">
        <v>4983</v>
      </c>
    </row>
    <row r="2438" spans="1:5" ht="13">
      <c r="A2438" s="11" t="s">
        <v>4748</v>
      </c>
    </row>
    <row r="2439" spans="1:5" ht="13">
      <c r="A2439" s="11" t="s">
        <v>4749</v>
      </c>
    </row>
    <row r="2440" spans="1:5" ht="13">
      <c r="A2440" s="11" t="s">
        <v>4987</v>
      </c>
    </row>
    <row r="2441" spans="1:5" ht="13">
      <c r="A2441" s="11" t="s">
        <v>6</v>
      </c>
    </row>
    <row r="2442" spans="1:5" ht="13">
      <c r="A2442" s="11" t="s">
        <v>3541</v>
      </c>
    </row>
    <row r="2443" spans="1:5" ht="13">
      <c r="A2443" s="11" t="s">
        <v>4751</v>
      </c>
    </row>
    <row r="2444" spans="1:5" ht="13">
      <c r="A2444" s="11">
        <v>3</v>
      </c>
      <c r="E2444" s="21"/>
    </row>
    <row r="2445" spans="1:5" ht="13">
      <c r="A2445" s="11" t="s">
        <v>4752</v>
      </c>
    </row>
    <row r="2446" spans="1:5" ht="13">
      <c r="A2446" s="11" t="s">
        <v>4762</v>
      </c>
    </row>
    <row r="2447" spans="1:5" ht="13">
      <c r="A2447" s="11" t="s">
        <v>4753</v>
      </c>
      <c r="C2447" s="21"/>
    </row>
    <row r="2448" spans="1:5" ht="13">
      <c r="A2448" s="11" t="s">
        <v>4765</v>
      </c>
    </row>
    <row r="2449" spans="1:5" ht="13">
      <c r="A2449" s="11" t="s">
        <v>4755</v>
      </c>
    </row>
    <row r="2450" spans="1:5" ht="13">
      <c r="A2450" s="21">
        <v>1300</v>
      </c>
    </row>
    <row r="2451" spans="1:5" ht="13">
      <c r="A2451" s="21">
        <v>1460</v>
      </c>
      <c r="D2451" s="21"/>
    </row>
    <row r="2452" spans="1:5" ht="13">
      <c r="A2452" s="11" t="s">
        <v>4756</v>
      </c>
    </row>
    <row r="2453" spans="1:5" ht="13">
      <c r="A2453" s="11" t="s">
        <v>4757</v>
      </c>
    </row>
    <row r="2454" spans="1:5" ht="13">
      <c r="A2454" s="11" t="s">
        <v>4983</v>
      </c>
    </row>
    <row r="2455" spans="1:5" ht="13">
      <c r="A2455" s="11" t="s">
        <v>4748</v>
      </c>
    </row>
    <row r="2456" spans="1:5" ht="13">
      <c r="A2456" s="11" t="s">
        <v>4749</v>
      </c>
    </row>
    <row r="2457" spans="1:5" ht="13">
      <c r="A2457" s="11" t="s">
        <v>4988</v>
      </c>
    </row>
    <row r="2458" spans="1:5" ht="13">
      <c r="A2458" s="11" t="s">
        <v>7</v>
      </c>
    </row>
    <row r="2459" spans="1:5" ht="13">
      <c r="A2459" s="11" t="s">
        <v>3544</v>
      </c>
      <c r="E2459" s="21"/>
    </row>
    <row r="2460" spans="1:5" ht="13">
      <c r="A2460" s="11" t="s">
        <v>4751</v>
      </c>
    </row>
    <row r="2461" spans="1:5" ht="13">
      <c r="A2461" s="11">
        <v>3</v>
      </c>
    </row>
    <row r="2462" spans="1:5" ht="13">
      <c r="A2462" s="11" t="s">
        <v>4752</v>
      </c>
      <c r="C2462" s="21"/>
    </row>
    <row r="2463" spans="1:5" ht="13">
      <c r="A2463" s="11" t="s">
        <v>4762</v>
      </c>
    </row>
    <row r="2464" spans="1:5" ht="13">
      <c r="A2464" s="11" t="s">
        <v>4753</v>
      </c>
    </row>
    <row r="2465" spans="1:5" ht="13">
      <c r="A2465" s="11" t="s">
        <v>4989</v>
      </c>
    </row>
    <row r="2466" spans="1:5" ht="13">
      <c r="A2466" s="11" t="s">
        <v>4755</v>
      </c>
      <c r="D2466" s="21"/>
    </row>
    <row r="2467" spans="1:5" ht="13">
      <c r="A2467" s="21">
        <v>1330</v>
      </c>
    </row>
    <row r="2468" spans="1:5" ht="13">
      <c r="A2468" s="21">
        <v>2365</v>
      </c>
    </row>
    <row r="2469" spans="1:5" ht="13">
      <c r="A2469" s="11" t="s">
        <v>4756</v>
      </c>
    </row>
    <row r="2470" spans="1:5" ht="13">
      <c r="A2470" s="11" t="s">
        <v>4757</v>
      </c>
    </row>
    <row r="2471" spans="1:5" ht="13">
      <c r="A2471" s="11" t="s">
        <v>4983</v>
      </c>
    </row>
    <row r="2472" spans="1:5" ht="13">
      <c r="A2472" s="11" t="s">
        <v>4748</v>
      </c>
    </row>
    <row r="2473" spans="1:5" ht="13">
      <c r="A2473" s="11" t="s">
        <v>4749</v>
      </c>
    </row>
    <row r="2474" spans="1:5" ht="13">
      <c r="A2474" s="11" t="s">
        <v>4990</v>
      </c>
      <c r="E2474" s="21"/>
    </row>
    <row r="2475" spans="1:5" ht="13">
      <c r="A2475" s="11" t="s">
        <v>31</v>
      </c>
    </row>
    <row r="2476" spans="1:5" ht="13">
      <c r="A2476" s="11" t="s">
        <v>1158</v>
      </c>
    </row>
    <row r="2477" spans="1:5" ht="13">
      <c r="A2477" s="11" t="s">
        <v>4751</v>
      </c>
      <c r="C2477" s="21"/>
    </row>
    <row r="2478" spans="1:5" ht="13">
      <c r="A2478" s="11">
        <v>2</v>
      </c>
    </row>
    <row r="2479" spans="1:5" ht="13">
      <c r="A2479" s="11" t="s">
        <v>4752</v>
      </c>
    </row>
    <row r="2480" spans="1:5" ht="13">
      <c r="A2480" s="11">
        <v>2</v>
      </c>
    </row>
    <row r="2481" spans="1:5" ht="13">
      <c r="A2481" s="11" t="s">
        <v>4753</v>
      </c>
      <c r="D2481" s="21"/>
    </row>
    <row r="2482" spans="1:5" ht="13">
      <c r="A2482" s="11" t="s">
        <v>4780</v>
      </c>
    </row>
    <row r="2483" spans="1:5" ht="13">
      <c r="A2483" s="11" t="s">
        <v>4755</v>
      </c>
    </row>
    <row r="2484" spans="1:5" ht="13">
      <c r="A2484" s="21">
        <v>1730</v>
      </c>
    </row>
    <row r="2485" spans="1:5" ht="13">
      <c r="A2485" s="11" t="s">
        <v>4756</v>
      </c>
    </row>
    <row r="2486" spans="1:5" ht="13">
      <c r="A2486" s="11" t="s">
        <v>4757</v>
      </c>
    </row>
    <row r="2487" spans="1:5" ht="13">
      <c r="A2487" s="11" t="s">
        <v>4983</v>
      </c>
    </row>
    <row r="2488" spans="1:5" ht="13">
      <c r="A2488" s="11" t="s">
        <v>4748</v>
      </c>
    </row>
    <row r="2489" spans="1:5" ht="13">
      <c r="A2489" s="11" t="s">
        <v>4749</v>
      </c>
      <c r="E2489" s="21"/>
    </row>
    <row r="2490" spans="1:5" ht="13">
      <c r="A2490" s="11" t="s">
        <v>4991</v>
      </c>
    </row>
    <row r="2491" spans="1:5" ht="13">
      <c r="A2491" s="11" t="s">
        <v>11</v>
      </c>
    </row>
    <row r="2492" spans="1:5" ht="13">
      <c r="A2492" s="11" t="s">
        <v>1636</v>
      </c>
      <c r="C2492" s="21"/>
    </row>
    <row r="2493" spans="1:5" ht="13">
      <c r="A2493" s="11" t="s">
        <v>4751</v>
      </c>
    </row>
    <row r="2494" spans="1:5" ht="13">
      <c r="A2494" s="11">
        <v>2</v>
      </c>
    </row>
    <row r="2495" spans="1:5" ht="13">
      <c r="A2495" s="11" t="s">
        <v>4752</v>
      </c>
    </row>
    <row r="2496" spans="1:5" ht="13">
      <c r="A2496" s="11">
        <v>1</v>
      </c>
      <c r="D2496" s="21"/>
    </row>
    <row r="2497" spans="1:5" ht="13">
      <c r="A2497" s="11" t="s">
        <v>4753</v>
      </c>
    </row>
    <row r="2498" spans="1:5" ht="13">
      <c r="A2498" s="11" t="s">
        <v>4780</v>
      </c>
    </row>
    <row r="2499" spans="1:5" ht="13">
      <c r="A2499" s="11" t="s">
        <v>4755</v>
      </c>
    </row>
    <row r="2500" spans="1:5" ht="13">
      <c r="A2500" s="21">
        <v>1880</v>
      </c>
    </row>
    <row r="2501" spans="1:5" ht="13">
      <c r="A2501" s="21">
        <v>3300</v>
      </c>
    </row>
    <row r="2502" spans="1:5" ht="13">
      <c r="A2502" s="11" t="s">
        <v>4756</v>
      </c>
    </row>
    <row r="2503" spans="1:5" ht="13">
      <c r="A2503" s="11" t="s">
        <v>4757</v>
      </c>
    </row>
    <row r="2504" spans="1:5" ht="13">
      <c r="A2504" s="11" t="s">
        <v>4983</v>
      </c>
      <c r="E2504" s="21"/>
    </row>
    <row r="2505" spans="1:5" ht="13">
      <c r="A2505" s="11" t="s">
        <v>4748</v>
      </c>
    </row>
    <row r="2506" spans="1:5" ht="13">
      <c r="A2506" s="11" t="s">
        <v>4749</v>
      </c>
    </row>
    <row r="2507" spans="1:5" ht="13">
      <c r="A2507" s="11" t="s">
        <v>4992</v>
      </c>
      <c r="C2507" s="21"/>
    </row>
    <row r="2508" spans="1:5" ht="13">
      <c r="A2508" s="11" t="s">
        <v>11</v>
      </c>
    </row>
    <row r="2509" spans="1:5" ht="13">
      <c r="A2509" s="11" t="s">
        <v>1633</v>
      </c>
    </row>
    <row r="2510" spans="1:5" ht="13">
      <c r="A2510" s="11" t="s">
        <v>4751</v>
      </c>
    </row>
    <row r="2511" spans="1:5" ht="13">
      <c r="A2511" s="11">
        <v>2</v>
      </c>
      <c r="D2511" s="21"/>
    </row>
    <row r="2512" spans="1:5" ht="13">
      <c r="A2512" s="11" t="s">
        <v>4752</v>
      </c>
    </row>
    <row r="2513" spans="1:5" ht="13">
      <c r="A2513" s="11">
        <v>2</v>
      </c>
    </row>
    <row r="2514" spans="1:5" ht="13">
      <c r="A2514" s="11" t="s">
        <v>4753</v>
      </c>
    </row>
    <row r="2515" spans="1:5" ht="13">
      <c r="A2515" s="11" t="s">
        <v>4775</v>
      </c>
    </row>
    <row r="2516" spans="1:5" ht="13">
      <c r="A2516" s="11" t="s">
        <v>4755</v>
      </c>
    </row>
    <row r="2517" spans="1:5" ht="13">
      <c r="A2517" s="21">
        <v>1840</v>
      </c>
    </row>
    <row r="2518" spans="1:5" ht="13">
      <c r="A2518" s="21">
        <v>3225</v>
      </c>
    </row>
    <row r="2519" spans="1:5" ht="13">
      <c r="A2519" s="11" t="s">
        <v>4756</v>
      </c>
      <c r="E2519" s="21"/>
    </row>
    <row r="2520" spans="1:5" ht="13">
      <c r="A2520" s="11" t="s">
        <v>4757</v>
      </c>
    </row>
    <row r="2521" spans="1:5" ht="13">
      <c r="A2521" s="11" t="s">
        <v>4983</v>
      </c>
    </row>
    <row r="2522" spans="1:5" ht="13">
      <c r="A2522" s="11" t="s">
        <v>4748</v>
      </c>
      <c r="C2522" s="21"/>
    </row>
    <row r="2523" spans="1:5" ht="13">
      <c r="A2523" s="11" t="s">
        <v>4749</v>
      </c>
    </row>
    <row r="2524" spans="1:5" ht="13">
      <c r="A2524" s="11" t="s">
        <v>4993</v>
      </c>
    </row>
    <row r="2525" spans="1:5" ht="13">
      <c r="A2525" s="11" t="s">
        <v>11</v>
      </c>
    </row>
    <row r="2526" spans="1:5" ht="13">
      <c r="A2526" s="11" t="s">
        <v>3547</v>
      </c>
      <c r="D2526" s="21"/>
    </row>
    <row r="2527" spans="1:5" ht="13">
      <c r="A2527" s="11" t="s">
        <v>4751</v>
      </c>
    </row>
    <row r="2528" spans="1:5" ht="13">
      <c r="A2528" s="11">
        <v>3</v>
      </c>
    </row>
    <row r="2529" spans="1:5" ht="13">
      <c r="A2529" s="11" t="s">
        <v>4752</v>
      </c>
    </row>
    <row r="2530" spans="1:5" ht="13">
      <c r="A2530" s="11" t="s">
        <v>4762</v>
      </c>
    </row>
    <row r="2531" spans="1:5" ht="13">
      <c r="A2531" s="11" t="s">
        <v>4753</v>
      </c>
    </row>
    <row r="2532" spans="1:5" ht="13">
      <c r="A2532" s="11" t="s">
        <v>4994</v>
      </c>
    </row>
    <row r="2533" spans="1:5" ht="13">
      <c r="A2533" s="11" t="s">
        <v>4755</v>
      </c>
    </row>
    <row r="2534" spans="1:5" ht="13">
      <c r="A2534" s="21">
        <v>2790</v>
      </c>
      <c r="E2534" s="21"/>
    </row>
    <row r="2535" spans="1:5" ht="13">
      <c r="A2535" s="21">
        <v>4840</v>
      </c>
    </row>
    <row r="2536" spans="1:5" ht="13">
      <c r="A2536" s="11" t="s">
        <v>4756</v>
      </c>
    </row>
    <row r="2537" spans="1:5" ht="13">
      <c r="A2537" s="11" t="s">
        <v>4757</v>
      </c>
      <c r="C2537" s="21"/>
    </row>
    <row r="2538" spans="1:5" ht="13">
      <c r="A2538" s="11" t="s">
        <v>4983</v>
      </c>
    </row>
    <row r="2539" spans="1:5" ht="13">
      <c r="A2539" s="11" t="s">
        <v>4748</v>
      </c>
    </row>
    <row r="2540" spans="1:5" ht="13">
      <c r="A2540" s="11" t="s">
        <v>4749</v>
      </c>
    </row>
    <row r="2541" spans="1:5" ht="13">
      <c r="A2541" s="11" t="s">
        <v>4995</v>
      </c>
      <c r="D2541" s="21"/>
    </row>
    <row r="2542" spans="1:5" ht="13">
      <c r="A2542" s="11" t="s">
        <v>10</v>
      </c>
    </row>
    <row r="2543" spans="1:5" ht="13">
      <c r="A2543" s="11" t="s">
        <v>1553</v>
      </c>
    </row>
    <row r="2544" spans="1:5" ht="13">
      <c r="A2544" s="11" t="s">
        <v>4751</v>
      </c>
    </row>
    <row r="2545" spans="1:5" ht="13">
      <c r="A2545" s="11">
        <v>2</v>
      </c>
    </row>
    <row r="2546" spans="1:5" ht="13">
      <c r="A2546" s="11" t="s">
        <v>4752</v>
      </c>
    </row>
    <row r="2547" spans="1:5" ht="13">
      <c r="A2547" s="11" t="s">
        <v>4762</v>
      </c>
    </row>
    <row r="2548" spans="1:5" ht="13">
      <c r="A2548" s="11" t="s">
        <v>4753</v>
      </c>
    </row>
    <row r="2549" spans="1:5" ht="13">
      <c r="A2549" s="11" t="s">
        <v>4818</v>
      </c>
      <c r="E2549" s="21"/>
    </row>
    <row r="2550" spans="1:5" ht="13">
      <c r="A2550" s="11" t="s">
        <v>4755</v>
      </c>
    </row>
    <row r="2551" spans="1:5" ht="13">
      <c r="A2551" s="21">
        <v>1080</v>
      </c>
    </row>
    <row r="2552" spans="1:5" ht="13">
      <c r="A2552" s="21">
        <v>1705</v>
      </c>
      <c r="C2552" s="21"/>
    </row>
    <row r="2553" spans="1:5" ht="13">
      <c r="A2553" s="11" t="s">
        <v>4756</v>
      </c>
    </row>
    <row r="2554" spans="1:5" ht="13">
      <c r="A2554" s="11" t="s">
        <v>4757</v>
      </c>
    </row>
    <row r="2555" spans="1:5" ht="13">
      <c r="A2555" s="11" t="s">
        <v>4996</v>
      </c>
    </row>
    <row r="2556" spans="1:5" ht="13">
      <c r="A2556" s="11" t="s">
        <v>4748</v>
      </c>
      <c r="D2556" s="21"/>
    </row>
    <row r="2557" spans="1:5" ht="13">
      <c r="A2557" s="11" t="s">
        <v>4749</v>
      </c>
    </row>
    <row r="2558" spans="1:5" ht="13">
      <c r="A2558" s="11" t="s">
        <v>4997</v>
      </c>
    </row>
    <row r="2559" spans="1:5" ht="13">
      <c r="A2559" s="11" t="s">
        <v>17</v>
      </c>
    </row>
    <row r="2560" spans="1:5" ht="13">
      <c r="A2560" s="11" t="s">
        <v>1517</v>
      </c>
    </row>
    <row r="2561" spans="1:5" ht="13">
      <c r="A2561" s="11" t="s">
        <v>4751</v>
      </c>
    </row>
    <row r="2562" spans="1:5" ht="13">
      <c r="A2562" s="11">
        <v>2</v>
      </c>
    </row>
    <row r="2563" spans="1:5" ht="13">
      <c r="A2563" s="11" t="s">
        <v>4752</v>
      </c>
    </row>
    <row r="2564" spans="1:5" ht="13">
      <c r="A2564" s="11">
        <v>1</v>
      </c>
      <c r="E2564" s="21"/>
    </row>
    <row r="2565" spans="1:5" ht="13">
      <c r="A2565" s="11" t="s">
        <v>4753</v>
      </c>
    </row>
    <row r="2566" spans="1:5" ht="13">
      <c r="A2566" s="11" t="s">
        <v>4818</v>
      </c>
    </row>
    <row r="2567" spans="1:5" ht="13">
      <c r="A2567" s="11" t="s">
        <v>4755</v>
      </c>
      <c r="C2567" s="21"/>
    </row>
    <row r="2568" spans="1:5" ht="13">
      <c r="A2568" s="21">
        <v>960</v>
      </c>
    </row>
    <row r="2569" spans="1:5" ht="13">
      <c r="A2569" s="21">
        <v>1825</v>
      </c>
    </row>
    <row r="2570" spans="1:5" ht="13">
      <c r="A2570" s="11" t="s">
        <v>4756</v>
      </c>
    </row>
    <row r="2571" spans="1:5" ht="13">
      <c r="A2571" s="11" t="s">
        <v>4757</v>
      </c>
      <c r="D2571" s="21"/>
    </row>
    <row r="2572" spans="1:5" ht="13">
      <c r="A2572" s="11" t="s">
        <v>4998</v>
      </c>
    </row>
    <row r="2573" spans="1:5" ht="13">
      <c r="A2573" s="11" t="s">
        <v>4748</v>
      </c>
    </row>
    <row r="2574" spans="1:5" ht="13">
      <c r="A2574" s="11" t="s">
        <v>4749</v>
      </c>
    </row>
    <row r="2575" spans="1:5" ht="13">
      <c r="A2575" s="11" t="s">
        <v>4999</v>
      </c>
    </row>
    <row r="2576" spans="1:5" ht="13">
      <c r="A2576" s="11" t="s">
        <v>14</v>
      </c>
    </row>
    <row r="2577" spans="1:5" ht="13">
      <c r="A2577" s="11" t="s">
        <v>3449</v>
      </c>
    </row>
    <row r="2578" spans="1:5" ht="13">
      <c r="A2578" s="11" t="s">
        <v>4751</v>
      </c>
    </row>
    <row r="2579" spans="1:5" ht="13">
      <c r="A2579" s="11">
        <v>3</v>
      </c>
      <c r="E2579" s="21"/>
    </row>
    <row r="2580" spans="1:5" ht="13">
      <c r="A2580" s="11" t="s">
        <v>4752</v>
      </c>
    </row>
    <row r="2581" spans="1:5" ht="13">
      <c r="A2581" s="11" t="s">
        <v>4762</v>
      </c>
    </row>
    <row r="2582" spans="1:5" ht="13">
      <c r="A2582" s="11" t="s">
        <v>4753</v>
      </c>
      <c r="C2582" s="21"/>
    </row>
    <row r="2583" spans="1:5" ht="13">
      <c r="A2583" s="11" t="s">
        <v>5000</v>
      </c>
    </row>
    <row r="2584" spans="1:5" ht="13">
      <c r="A2584" s="11" t="s">
        <v>4755</v>
      </c>
    </row>
    <row r="2585" spans="1:5" ht="13">
      <c r="A2585" s="21">
        <v>1210</v>
      </c>
    </row>
    <row r="2586" spans="1:5" ht="13">
      <c r="A2586" s="21">
        <v>2130</v>
      </c>
      <c r="D2586" s="21"/>
    </row>
    <row r="2587" spans="1:5" ht="13">
      <c r="A2587" s="11" t="s">
        <v>4756</v>
      </c>
    </row>
    <row r="2588" spans="1:5" ht="13">
      <c r="A2588" s="11" t="s">
        <v>4757</v>
      </c>
    </row>
    <row r="2589" spans="1:5" ht="13">
      <c r="A2589" s="11" t="s">
        <v>5001</v>
      </c>
    </row>
    <row r="2590" spans="1:5" ht="13">
      <c r="A2590" s="11" t="s">
        <v>4748</v>
      </c>
    </row>
    <row r="2591" spans="1:5" ht="13">
      <c r="A2591" s="11" t="s">
        <v>4749</v>
      </c>
    </row>
    <row r="2592" spans="1:5" ht="13">
      <c r="A2592" s="11" t="s">
        <v>5002</v>
      </c>
    </row>
    <row r="2593" spans="1:5" ht="13">
      <c r="A2593" s="11" t="s">
        <v>27</v>
      </c>
    </row>
    <row r="2594" spans="1:5" ht="13">
      <c r="A2594" s="11" t="s">
        <v>1416</v>
      </c>
      <c r="E2594" s="21"/>
    </row>
    <row r="2595" spans="1:5" ht="13">
      <c r="A2595" s="11" t="s">
        <v>4751</v>
      </c>
    </row>
    <row r="2596" spans="1:5" ht="13">
      <c r="A2596" s="11">
        <v>2</v>
      </c>
    </row>
    <row r="2597" spans="1:5" ht="13">
      <c r="A2597" s="11" t="s">
        <v>4752</v>
      </c>
      <c r="C2597" s="21"/>
    </row>
    <row r="2598" spans="1:5" ht="13">
      <c r="A2598" s="11" t="s">
        <v>4762</v>
      </c>
    </row>
    <row r="2599" spans="1:5" ht="13">
      <c r="A2599" s="11" t="s">
        <v>4753</v>
      </c>
    </row>
    <row r="2600" spans="1:5" ht="13">
      <c r="A2600" s="11" t="s">
        <v>4780</v>
      </c>
    </row>
    <row r="2601" spans="1:5" ht="13">
      <c r="A2601" s="11" t="s">
        <v>4755</v>
      </c>
      <c r="D2601" s="21"/>
    </row>
    <row r="2602" spans="1:5" ht="13">
      <c r="A2602" s="21">
        <v>1070</v>
      </c>
    </row>
    <row r="2603" spans="1:5" ht="13">
      <c r="A2603" s="21">
        <v>2000</v>
      </c>
    </row>
    <row r="2604" spans="1:5" ht="13">
      <c r="A2604" s="11" t="s">
        <v>4756</v>
      </c>
    </row>
    <row r="2605" spans="1:5" ht="13">
      <c r="A2605" s="11" t="s">
        <v>4757</v>
      </c>
    </row>
    <row r="2606" spans="1:5" ht="13">
      <c r="A2606" s="11" t="s">
        <v>5001</v>
      </c>
    </row>
    <row r="2607" spans="1:5" ht="13">
      <c r="A2607" s="11" t="s">
        <v>4748</v>
      </c>
    </row>
    <row r="2608" spans="1:5" ht="13">
      <c r="A2608" s="11" t="s">
        <v>4749</v>
      </c>
    </row>
    <row r="2609" spans="1:5" ht="13">
      <c r="A2609" s="11" t="s">
        <v>5003</v>
      </c>
      <c r="E2609" s="21"/>
    </row>
    <row r="2610" spans="1:5" ht="13">
      <c r="A2610" s="11" t="s">
        <v>30</v>
      </c>
    </row>
    <row r="2611" spans="1:5" ht="13">
      <c r="A2611" s="11" t="s">
        <v>1419</v>
      </c>
    </row>
    <row r="2612" spans="1:5" ht="13">
      <c r="A2612" s="11" t="s">
        <v>4751</v>
      </c>
      <c r="C2612" s="21"/>
    </row>
    <row r="2613" spans="1:5" ht="13">
      <c r="A2613" s="11">
        <v>2</v>
      </c>
    </row>
    <row r="2614" spans="1:5" ht="13">
      <c r="A2614" s="11" t="s">
        <v>4752</v>
      </c>
    </row>
    <row r="2615" spans="1:5" ht="13">
      <c r="A2615" s="11">
        <v>1</v>
      </c>
    </row>
    <row r="2616" spans="1:5" ht="13">
      <c r="A2616" s="11" t="s">
        <v>4753</v>
      </c>
      <c r="D2616" s="21"/>
    </row>
    <row r="2617" spans="1:5" ht="13">
      <c r="A2617" s="11" t="s">
        <v>5004</v>
      </c>
    </row>
    <row r="2618" spans="1:5" ht="13">
      <c r="A2618" s="11" t="s">
        <v>4755</v>
      </c>
    </row>
    <row r="2619" spans="1:5" ht="13">
      <c r="A2619" s="21">
        <v>1270</v>
      </c>
    </row>
    <row r="2620" spans="1:5" ht="13">
      <c r="A2620" s="21">
        <v>2060</v>
      </c>
    </row>
    <row r="2621" spans="1:5" ht="13">
      <c r="A2621" s="11" t="s">
        <v>4756</v>
      </c>
    </row>
    <row r="2622" spans="1:5" ht="13">
      <c r="A2622" s="11" t="s">
        <v>4757</v>
      </c>
    </row>
    <row r="2623" spans="1:5" ht="13">
      <c r="A2623" s="11" t="s">
        <v>5001</v>
      </c>
    </row>
    <row r="2624" spans="1:5" ht="13">
      <c r="A2624" s="11" t="s">
        <v>4748</v>
      </c>
      <c r="E2624" s="21"/>
    </row>
    <row r="2625" spans="1:5" ht="13">
      <c r="A2625" s="11" t="s">
        <v>4749</v>
      </c>
    </row>
    <row r="2626" spans="1:5" ht="13">
      <c r="A2626" s="11" t="s">
        <v>5005</v>
      </c>
    </row>
    <row r="2627" spans="1:5" ht="13">
      <c r="A2627" s="11" t="s">
        <v>10</v>
      </c>
      <c r="C2627" s="21"/>
    </row>
    <row r="2628" spans="1:5" ht="13">
      <c r="A2628" s="11" t="s">
        <v>1422</v>
      </c>
    </row>
    <row r="2629" spans="1:5" ht="13">
      <c r="A2629" s="11" t="s">
        <v>4751</v>
      </c>
    </row>
    <row r="2630" spans="1:5" ht="13">
      <c r="A2630" s="11">
        <v>2</v>
      </c>
    </row>
    <row r="2631" spans="1:5" ht="13">
      <c r="A2631" s="11" t="s">
        <v>4752</v>
      </c>
      <c r="D2631" s="21"/>
    </row>
    <row r="2632" spans="1:5" ht="13">
      <c r="A2632" s="11" t="s">
        <v>4762</v>
      </c>
    </row>
    <row r="2633" spans="1:5" ht="13">
      <c r="A2633" s="11" t="s">
        <v>4753</v>
      </c>
    </row>
    <row r="2634" spans="1:5" ht="13">
      <c r="A2634" s="11" t="s">
        <v>4769</v>
      </c>
    </row>
    <row r="2635" spans="1:5" ht="13">
      <c r="A2635" s="11" t="s">
        <v>4755</v>
      </c>
    </row>
    <row r="2636" spans="1:5" ht="13">
      <c r="A2636" s="21">
        <v>1470</v>
      </c>
    </row>
    <row r="2637" spans="1:5" ht="13">
      <c r="A2637" s="21">
        <v>1545</v>
      </c>
    </row>
    <row r="2638" spans="1:5" ht="13">
      <c r="A2638" s="11" t="s">
        <v>4756</v>
      </c>
    </row>
    <row r="2639" spans="1:5" ht="13">
      <c r="A2639" s="11" t="s">
        <v>4757</v>
      </c>
      <c r="E2639" s="21"/>
    </row>
    <row r="2640" spans="1:5" ht="13">
      <c r="A2640" s="11" t="s">
        <v>5001</v>
      </c>
    </row>
    <row r="2641" spans="1:5" ht="13">
      <c r="A2641" s="11" t="s">
        <v>4748</v>
      </c>
    </row>
    <row r="2642" spans="1:5" ht="13">
      <c r="A2642" s="11" t="s">
        <v>4749</v>
      </c>
      <c r="C2642" s="21"/>
    </row>
    <row r="2643" spans="1:5" ht="13">
      <c r="A2643" s="11" t="s">
        <v>5006</v>
      </c>
    </row>
    <row r="2644" spans="1:5" ht="13">
      <c r="A2644" s="11" t="s">
        <v>10</v>
      </c>
    </row>
    <row r="2645" spans="1:5" ht="13">
      <c r="A2645" s="11" t="s">
        <v>3452</v>
      </c>
    </row>
    <row r="2646" spans="1:5" ht="13">
      <c r="A2646" s="11" t="s">
        <v>4751</v>
      </c>
      <c r="D2646" s="21"/>
    </row>
    <row r="2647" spans="1:5" ht="13">
      <c r="A2647" s="11">
        <v>3</v>
      </c>
    </row>
    <row r="2648" spans="1:5" ht="13">
      <c r="A2648" s="11" t="s">
        <v>4752</v>
      </c>
    </row>
    <row r="2649" spans="1:5" ht="13">
      <c r="A2649" s="11">
        <v>2</v>
      </c>
    </row>
    <row r="2650" spans="1:5" ht="13">
      <c r="A2650" s="11" t="s">
        <v>4753</v>
      </c>
    </row>
    <row r="2651" spans="1:5" ht="13">
      <c r="A2651" s="11" t="s">
        <v>4765</v>
      </c>
    </row>
    <row r="2652" spans="1:5" ht="13">
      <c r="A2652" s="11" t="s">
        <v>4755</v>
      </c>
    </row>
    <row r="2653" spans="1:5" ht="13">
      <c r="A2653" s="21">
        <v>1620</v>
      </c>
    </row>
    <row r="2654" spans="1:5" ht="13">
      <c r="A2654" s="21">
        <v>1955</v>
      </c>
      <c r="E2654" s="21"/>
    </row>
    <row r="2655" spans="1:5" ht="13">
      <c r="A2655" s="11" t="s">
        <v>4756</v>
      </c>
    </row>
    <row r="2656" spans="1:5" ht="13">
      <c r="A2656" s="11" t="s">
        <v>4757</v>
      </c>
    </row>
    <row r="2657" spans="1:5" ht="13">
      <c r="A2657" s="11" t="s">
        <v>5001</v>
      </c>
      <c r="C2657" s="21"/>
    </row>
    <row r="2658" spans="1:5" ht="13">
      <c r="A2658" s="11" t="s">
        <v>4748</v>
      </c>
    </row>
    <row r="2659" spans="1:5" ht="13">
      <c r="A2659" s="11" t="s">
        <v>4749</v>
      </c>
    </row>
    <row r="2660" spans="1:5" ht="13">
      <c r="A2660" s="11" t="s">
        <v>5007</v>
      </c>
    </row>
    <row r="2661" spans="1:5" ht="13">
      <c r="A2661" s="11" t="s">
        <v>16</v>
      </c>
      <c r="D2661" s="21"/>
    </row>
    <row r="2662" spans="1:5" ht="13">
      <c r="A2662" s="11" t="s">
        <v>3431</v>
      </c>
    </row>
    <row r="2663" spans="1:5" ht="13">
      <c r="A2663" s="11" t="s">
        <v>4751</v>
      </c>
    </row>
    <row r="2664" spans="1:5" ht="13">
      <c r="A2664" s="11">
        <v>3</v>
      </c>
    </row>
    <row r="2665" spans="1:5" ht="13">
      <c r="A2665" s="11" t="s">
        <v>4752</v>
      </c>
    </row>
    <row r="2666" spans="1:5" ht="13">
      <c r="A2666" s="11">
        <v>2</v>
      </c>
    </row>
    <row r="2667" spans="1:5" ht="13">
      <c r="A2667" s="11" t="s">
        <v>4753</v>
      </c>
    </row>
    <row r="2668" spans="1:5" ht="13">
      <c r="A2668" s="11" t="s">
        <v>4785</v>
      </c>
    </row>
    <row r="2669" spans="1:5" ht="13">
      <c r="A2669" s="11" t="s">
        <v>4755</v>
      </c>
      <c r="E2669" s="21"/>
    </row>
    <row r="2670" spans="1:5" ht="13">
      <c r="A2670" s="21">
        <v>1600</v>
      </c>
    </row>
    <row r="2671" spans="1:5" ht="13">
      <c r="A2671" s="21">
        <v>2095</v>
      </c>
    </row>
    <row r="2672" spans="1:5" ht="13">
      <c r="A2672" s="11" t="s">
        <v>4756</v>
      </c>
      <c r="C2672" s="21"/>
    </row>
    <row r="2673" spans="1:5" ht="13">
      <c r="A2673" s="11" t="s">
        <v>4757</v>
      </c>
    </row>
    <row r="2674" spans="1:5" ht="13">
      <c r="A2674" s="11" t="s">
        <v>5008</v>
      </c>
    </row>
    <row r="2675" spans="1:5" ht="13">
      <c r="A2675" s="11" t="s">
        <v>4748</v>
      </c>
    </row>
    <row r="2676" spans="1:5" ht="13">
      <c r="A2676" s="11" t="s">
        <v>4749</v>
      </c>
      <c r="D2676" s="21"/>
    </row>
    <row r="2677" spans="1:5" ht="13">
      <c r="A2677" s="11" t="s">
        <v>5009</v>
      </c>
    </row>
    <row r="2678" spans="1:5" ht="13">
      <c r="A2678" s="11" t="s">
        <v>9</v>
      </c>
    </row>
    <row r="2679" spans="1:5" ht="13">
      <c r="A2679" s="11" t="s">
        <v>1341</v>
      </c>
    </row>
    <row r="2680" spans="1:5" ht="13">
      <c r="A2680" s="11" t="s">
        <v>4751</v>
      </c>
    </row>
    <row r="2681" spans="1:5" ht="13">
      <c r="A2681" s="11">
        <v>2</v>
      </c>
    </row>
    <row r="2682" spans="1:5" ht="13">
      <c r="A2682" s="11" t="s">
        <v>4752</v>
      </c>
    </row>
    <row r="2683" spans="1:5" ht="13">
      <c r="A2683" s="11">
        <v>1</v>
      </c>
    </row>
    <row r="2684" spans="1:5" ht="13">
      <c r="A2684" s="11" t="s">
        <v>4753</v>
      </c>
      <c r="E2684" s="21"/>
    </row>
    <row r="2685" spans="1:5" ht="13">
      <c r="A2685" s="11" t="s">
        <v>4763</v>
      </c>
    </row>
    <row r="2686" spans="1:5" ht="13">
      <c r="A2686" s="11" t="s">
        <v>4755</v>
      </c>
    </row>
    <row r="2687" spans="1:5" ht="13">
      <c r="A2687" s="21">
        <v>880</v>
      </c>
      <c r="C2687" s="21"/>
    </row>
    <row r="2688" spans="1:5" ht="13">
      <c r="A2688" s="21">
        <v>1695</v>
      </c>
    </row>
    <row r="2689" spans="1:5" ht="13">
      <c r="A2689" s="11" t="s">
        <v>4756</v>
      </c>
    </row>
    <row r="2690" spans="1:5" ht="13">
      <c r="A2690" s="11" t="s">
        <v>4757</v>
      </c>
    </row>
    <row r="2691" spans="1:5" ht="13">
      <c r="A2691" s="11" t="s">
        <v>5010</v>
      </c>
      <c r="D2691" s="21"/>
    </row>
    <row r="2692" spans="1:5" ht="13">
      <c r="A2692" s="11" t="s">
        <v>4748</v>
      </c>
    </row>
    <row r="2693" spans="1:5" ht="13">
      <c r="A2693" s="11" t="s">
        <v>4749</v>
      </c>
    </row>
    <row r="2694" spans="1:5" ht="13">
      <c r="A2694" s="11" t="s">
        <v>5011</v>
      </c>
    </row>
    <row r="2695" spans="1:5" ht="13">
      <c r="A2695" s="11" t="s">
        <v>19</v>
      </c>
    </row>
    <row r="2696" spans="1:5" ht="13">
      <c r="A2696" s="11" t="s">
        <v>1344</v>
      </c>
    </row>
    <row r="2697" spans="1:5" ht="13">
      <c r="A2697" s="11" t="s">
        <v>4751</v>
      </c>
    </row>
    <row r="2698" spans="1:5" ht="13">
      <c r="A2698" s="11">
        <v>2</v>
      </c>
    </row>
    <row r="2699" spans="1:5" ht="13">
      <c r="A2699" s="11" t="s">
        <v>4752</v>
      </c>
      <c r="E2699" s="21"/>
    </row>
    <row r="2700" spans="1:5" ht="13">
      <c r="A2700" s="11">
        <v>1</v>
      </c>
    </row>
    <row r="2701" spans="1:5" ht="13">
      <c r="A2701" s="11" t="s">
        <v>4753</v>
      </c>
    </row>
    <row r="2702" spans="1:5" ht="13">
      <c r="A2702" s="11" t="s">
        <v>4818</v>
      </c>
      <c r="C2702" s="21"/>
    </row>
    <row r="2703" spans="1:5" ht="13">
      <c r="A2703" s="11" t="s">
        <v>4755</v>
      </c>
    </row>
    <row r="2704" spans="1:5" ht="13">
      <c r="A2704" s="21">
        <v>1010</v>
      </c>
    </row>
    <row r="2705" spans="1:5" ht="13">
      <c r="A2705" s="21">
        <v>1905</v>
      </c>
    </row>
    <row r="2706" spans="1:5" ht="13">
      <c r="A2706" s="11" t="s">
        <v>4756</v>
      </c>
      <c r="D2706" s="21"/>
    </row>
    <row r="2707" spans="1:5" ht="13">
      <c r="A2707" s="11" t="s">
        <v>4757</v>
      </c>
    </row>
    <row r="2708" spans="1:5" ht="13">
      <c r="A2708" s="11" t="s">
        <v>5010</v>
      </c>
    </row>
    <row r="2709" spans="1:5" ht="13">
      <c r="A2709" s="11" t="s">
        <v>4748</v>
      </c>
    </row>
    <row r="2710" spans="1:5" ht="13">
      <c r="A2710" s="11" t="s">
        <v>4749</v>
      </c>
    </row>
    <row r="2711" spans="1:5" ht="13">
      <c r="A2711" s="11" t="s">
        <v>5012</v>
      </c>
    </row>
    <row r="2712" spans="1:5" ht="13">
      <c r="A2712" s="11" t="s">
        <v>19</v>
      </c>
    </row>
    <row r="2713" spans="1:5" ht="13">
      <c r="A2713" s="11" t="s">
        <v>1347</v>
      </c>
    </row>
    <row r="2714" spans="1:5" ht="13">
      <c r="A2714" s="11" t="s">
        <v>4751</v>
      </c>
      <c r="E2714" s="21"/>
    </row>
    <row r="2715" spans="1:5" ht="13">
      <c r="A2715" s="11">
        <v>2</v>
      </c>
    </row>
    <row r="2716" spans="1:5" ht="13">
      <c r="A2716" s="11" t="s">
        <v>4752</v>
      </c>
    </row>
    <row r="2717" spans="1:5" ht="13">
      <c r="A2717" s="11">
        <v>1</v>
      </c>
      <c r="C2717" s="21"/>
    </row>
    <row r="2718" spans="1:5" ht="13">
      <c r="A2718" s="11" t="s">
        <v>4753</v>
      </c>
    </row>
    <row r="2719" spans="1:5" ht="13">
      <c r="A2719" s="11" t="s">
        <v>4816</v>
      </c>
    </row>
    <row r="2720" spans="1:5" ht="13">
      <c r="A2720" s="11" t="s">
        <v>4755</v>
      </c>
    </row>
    <row r="2721" spans="1:5" ht="13">
      <c r="A2721" s="21">
        <v>1020</v>
      </c>
      <c r="D2721" s="21"/>
    </row>
    <row r="2722" spans="1:5" ht="13">
      <c r="A2722" s="21">
        <v>1915</v>
      </c>
    </row>
    <row r="2723" spans="1:5" ht="13">
      <c r="A2723" s="11" t="s">
        <v>4756</v>
      </c>
    </row>
    <row r="2724" spans="1:5" ht="13">
      <c r="A2724" s="11" t="s">
        <v>4757</v>
      </c>
    </row>
    <row r="2725" spans="1:5" ht="13">
      <c r="A2725" s="11" t="s">
        <v>5010</v>
      </c>
    </row>
    <row r="2726" spans="1:5" ht="13">
      <c r="A2726" s="11" t="s">
        <v>4748</v>
      </c>
    </row>
    <row r="2727" spans="1:5" ht="13">
      <c r="A2727" s="11" t="s">
        <v>4749</v>
      </c>
    </row>
    <row r="2728" spans="1:5" ht="13">
      <c r="A2728" s="11" t="s">
        <v>5013</v>
      </c>
    </row>
    <row r="2729" spans="1:5" ht="13">
      <c r="A2729" s="11" t="s">
        <v>28</v>
      </c>
      <c r="E2729" s="21"/>
    </row>
    <row r="2730" spans="1:5" ht="13">
      <c r="A2730" s="11" t="s">
        <v>1350</v>
      </c>
    </row>
    <row r="2731" spans="1:5" ht="13">
      <c r="A2731" s="11" t="s">
        <v>4751</v>
      </c>
    </row>
    <row r="2732" spans="1:5" ht="13">
      <c r="A2732" s="11">
        <v>2</v>
      </c>
      <c r="C2732" s="21"/>
    </row>
    <row r="2733" spans="1:5" ht="13">
      <c r="A2733" s="11" t="s">
        <v>4752</v>
      </c>
    </row>
    <row r="2734" spans="1:5" ht="13">
      <c r="A2734" s="11">
        <v>1</v>
      </c>
    </row>
    <row r="2735" spans="1:5" ht="13">
      <c r="A2735" s="11" t="s">
        <v>4753</v>
      </c>
    </row>
    <row r="2736" spans="1:5" ht="13">
      <c r="A2736" s="11" t="s">
        <v>5014</v>
      </c>
      <c r="D2736" s="21"/>
    </row>
    <row r="2737" spans="1:5" ht="13">
      <c r="A2737" s="11" t="s">
        <v>4755</v>
      </c>
    </row>
    <row r="2738" spans="1:5" ht="13">
      <c r="A2738" s="21">
        <v>1060</v>
      </c>
    </row>
    <row r="2739" spans="1:5" ht="13">
      <c r="A2739" s="21">
        <v>1989</v>
      </c>
    </row>
    <row r="2740" spans="1:5" ht="13">
      <c r="A2740" s="11" t="s">
        <v>4756</v>
      </c>
    </row>
    <row r="2741" spans="1:5" ht="13">
      <c r="A2741" s="11" t="s">
        <v>4757</v>
      </c>
    </row>
    <row r="2742" spans="1:5" ht="13">
      <c r="A2742" s="11" t="s">
        <v>5010</v>
      </c>
    </row>
    <row r="2743" spans="1:5" ht="13">
      <c r="A2743" s="11" t="s">
        <v>4748</v>
      </c>
    </row>
    <row r="2744" spans="1:5" ht="13">
      <c r="A2744" s="11" t="s">
        <v>4749</v>
      </c>
      <c r="E2744" s="21"/>
    </row>
    <row r="2745" spans="1:5" ht="13">
      <c r="A2745" s="11" t="s">
        <v>5015</v>
      </c>
    </row>
    <row r="2746" spans="1:5" ht="13">
      <c r="A2746" s="11" t="s">
        <v>17</v>
      </c>
    </row>
    <row r="2747" spans="1:5" ht="13">
      <c r="A2747" s="11" t="s">
        <v>3401</v>
      </c>
      <c r="C2747" s="21"/>
    </row>
    <row r="2748" spans="1:5" ht="13">
      <c r="A2748" s="11" t="s">
        <v>4751</v>
      </c>
    </row>
    <row r="2749" spans="1:5" ht="13">
      <c r="A2749" s="11">
        <v>3</v>
      </c>
    </row>
    <row r="2750" spans="1:5" ht="13">
      <c r="A2750" s="11" t="s">
        <v>4752</v>
      </c>
    </row>
    <row r="2751" spans="1:5" ht="13">
      <c r="A2751" s="11">
        <v>1</v>
      </c>
      <c r="D2751" s="21"/>
    </row>
    <row r="2752" spans="1:5" ht="13">
      <c r="A2752" s="11" t="s">
        <v>4753</v>
      </c>
    </row>
    <row r="2753" spans="1:5" ht="13">
      <c r="A2753" s="11" t="s">
        <v>4769</v>
      </c>
    </row>
    <row r="2754" spans="1:5" ht="13">
      <c r="A2754" s="11" t="s">
        <v>4755</v>
      </c>
    </row>
    <row r="2755" spans="1:5" ht="13">
      <c r="A2755" s="21">
        <v>1150</v>
      </c>
    </row>
    <row r="2756" spans="1:5" ht="13">
      <c r="A2756" s="21">
        <v>2180</v>
      </c>
    </row>
    <row r="2757" spans="1:5" ht="13">
      <c r="A2757" s="11" t="s">
        <v>4756</v>
      </c>
    </row>
    <row r="2758" spans="1:5" ht="13">
      <c r="A2758" s="11" t="s">
        <v>4757</v>
      </c>
    </row>
    <row r="2759" spans="1:5" ht="13">
      <c r="A2759" s="11" t="s">
        <v>5010</v>
      </c>
      <c r="E2759" s="21"/>
    </row>
    <row r="2760" spans="1:5" ht="13">
      <c r="A2760" s="11" t="s">
        <v>4748</v>
      </c>
    </row>
    <row r="2761" spans="1:5" ht="13">
      <c r="A2761" s="11" t="s">
        <v>4749</v>
      </c>
    </row>
    <row r="2762" spans="1:5" ht="13">
      <c r="A2762" s="11" t="s">
        <v>5016</v>
      </c>
      <c r="C2762" s="21"/>
    </row>
    <row r="2763" spans="1:5" ht="13">
      <c r="A2763" s="11" t="s">
        <v>28</v>
      </c>
    </row>
    <row r="2764" spans="1:5" ht="13">
      <c r="A2764" s="11" t="s">
        <v>1353</v>
      </c>
    </row>
    <row r="2765" spans="1:5" ht="13">
      <c r="A2765" s="11" t="s">
        <v>4751</v>
      </c>
    </row>
    <row r="2766" spans="1:5" ht="13">
      <c r="A2766" s="11">
        <v>2</v>
      </c>
      <c r="D2766" s="21"/>
    </row>
    <row r="2767" spans="1:5" ht="13">
      <c r="A2767" s="11" t="s">
        <v>4752</v>
      </c>
    </row>
    <row r="2768" spans="1:5" ht="13">
      <c r="A2768" s="11">
        <v>1</v>
      </c>
    </row>
    <row r="2769" spans="1:5" ht="13">
      <c r="A2769" s="11" t="s">
        <v>4753</v>
      </c>
    </row>
    <row r="2770" spans="1:5" ht="13">
      <c r="A2770" s="11" t="s">
        <v>5017</v>
      </c>
    </row>
    <row r="2771" spans="1:5" ht="13">
      <c r="A2771" s="11" t="s">
        <v>4755</v>
      </c>
    </row>
    <row r="2772" spans="1:5" ht="13">
      <c r="A2772" s="21">
        <v>1240</v>
      </c>
    </row>
    <row r="2773" spans="1:5" ht="13">
      <c r="A2773" s="21">
        <v>2355</v>
      </c>
    </row>
    <row r="2774" spans="1:5" ht="13">
      <c r="A2774" s="11" t="s">
        <v>4756</v>
      </c>
      <c r="E2774" s="21"/>
    </row>
    <row r="2775" spans="1:5" ht="13">
      <c r="A2775" s="11" t="s">
        <v>4757</v>
      </c>
    </row>
    <row r="2776" spans="1:5" ht="13">
      <c r="A2776" s="11" t="s">
        <v>5010</v>
      </c>
    </row>
    <row r="2777" spans="1:5" ht="13">
      <c r="A2777" s="11" t="s">
        <v>4748</v>
      </c>
      <c r="C2777" s="21"/>
    </row>
    <row r="2778" spans="1:5" ht="13">
      <c r="A2778" s="11" t="s">
        <v>4749</v>
      </c>
    </row>
    <row r="2779" spans="1:5" ht="13">
      <c r="A2779" s="11" t="s">
        <v>5018</v>
      </c>
    </row>
    <row r="2780" spans="1:5" ht="13">
      <c r="A2780" s="11" t="s">
        <v>28</v>
      </c>
    </row>
    <row r="2781" spans="1:5" ht="13">
      <c r="A2781" s="11" t="s">
        <v>1356</v>
      </c>
      <c r="D2781" s="21"/>
    </row>
    <row r="2782" spans="1:5" ht="13">
      <c r="A2782" s="11" t="s">
        <v>4751</v>
      </c>
    </row>
    <row r="2783" spans="1:5" ht="13">
      <c r="A2783" s="11">
        <v>2</v>
      </c>
    </row>
    <row r="2784" spans="1:5" ht="13">
      <c r="A2784" s="11" t="s">
        <v>4752</v>
      </c>
    </row>
    <row r="2785" spans="1:5" ht="13">
      <c r="A2785" s="11">
        <v>2</v>
      </c>
    </row>
    <row r="2786" spans="1:5" ht="13">
      <c r="A2786" s="11" t="s">
        <v>4753</v>
      </c>
    </row>
    <row r="2787" spans="1:5" ht="13">
      <c r="A2787" s="11" t="s">
        <v>5019</v>
      </c>
    </row>
    <row r="2788" spans="1:5" ht="13">
      <c r="A2788" s="11" t="s">
        <v>4755</v>
      </c>
    </row>
    <row r="2789" spans="1:5" ht="13">
      <c r="A2789" s="21">
        <v>1420</v>
      </c>
      <c r="E2789" s="21"/>
    </row>
    <row r="2790" spans="1:5" ht="13">
      <c r="A2790" s="21">
        <v>2560</v>
      </c>
    </row>
    <row r="2791" spans="1:5" ht="13">
      <c r="A2791" s="11" t="s">
        <v>4756</v>
      </c>
    </row>
    <row r="2792" spans="1:5" ht="13">
      <c r="A2792" s="11" t="s">
        <v>4757</v>
      </c>
      <c r="C2792" s="21"/>
    </row>
    <row r="2793" spans="1:5" ht="13">
      <c r="A2793" s="11" t="s">
        <v>5010</v>
      </c>
    </row>
    <row r="2794" spans="1:5" ht="13">
      <c r="A2794" s="11" t="s">
        <v>4748</v>
      </c>
    </row>
    <row r="2795" spans="1:5" ht="13">
      <c r="A2795" s="11" t="s">
        <v>4749</v>
      </c>
    </row>
    <row r="2796" spans="1:5" ht="13">
      <c r="A2796" s="11" t="s">
        <v>5020</v>
      </c>
      <c r="D2796" s="21"/>
    </row>
    <row r="2797" spans="1:5" ht="13">
      <c r="A2797" s="11" t="s">
        <v>22</v>
      </c>
    </row>
    <row r="2798" spans="1:5" ht="13">
      <c r="A2798" s="11" t="s">
        <v>3404</v>
      </c>
    </row>
    <row r="2799" spans="1:5" ht="13">
      <c r="A2799" s="11" t="s">
        <v>4751</v>
      </c>
    </row>
    <row r="2800" spans="1:5" ht="13">
      <c r="A2800" s="11">
        <v>3</v>
      </c>
    </row>
    <row r="2801" spans="1:5" ht="13">
      <c r="A2801" s="11" t="s">
        <v>4752</v>
      </c>
    </row>
    <row r="2802" spans="1:5" ht="13">
      <c r="A2802" s="11">
        <v>2</v>
      </c>
    </row>
    <row r="2803" spans="1:5" ht="13">
      <c r="A2803" s="11" t="s">
        <v>4753</v>
      </c>
    </row>
    <row r="2804" spans="1:5" ht="13">
      <c r="A2804" s="11" t="s">
        <v>4785</v>
      </c>
      <c r="E2804" s="21"/>
    </row>
    <row r="2805" spans="1:5" ht="13">
      <c r="A2805" s="11" t="s">
        <v>4755</v>
      </c>
    </row>
    <row r="2806" spans="1:5" ht="13">
      <c r="A2806" s="21">
        <v>1510</v>
      </c>
    </row>
    <row r="2807" spans="1:5" ht="13">
      <c r="A2807" s="21">
        <v>2465</v>
      </c>
      <c r="C2807" s="21"/>
    </row>
    <row r="2808" spans="1:5" ht="13">
      <c r="A2808" s="11" t="s">
        <v>4756</v>
      </c>
    </row>
    <row r="2809" spans="1:5" ht="13">
      <c r="A2809" s="11" t="s">
        <v>4757</v>
      </c>
    </row>
    <row r="2810" spans="1:5" ht="13">
      <c r="A2810" s="11" t="s">
        <v>5010</v>
      </c>
    </row>
    <row r="2811" spans="1:5" ht="13">
      <c r="A2811" s="11" t="s">
        <v>4748</v>
      </c>
      <c r="D2811" s="21"/>
    </row>
    <row r="2812" spans="1:5" ht="13">
      <c r="A2812" s="11" t="s">
        <v>4749</v>
      </c>
      <c r="D2812" s="21"/>
    </row>
    <row r="2813" spans="1:5" ht="13">
      <c r="A2813" s="11" t="s">
        <v>5021</v>
      </c>
    </row>
    <row r="2814" spans="1:5" ht="13">
      <c r="A2814" s="11" t="s">
        <v>14</v>
      </c>
    </row>
    <row r="2815" spans="1:5" ht="13">
      <c r="A2815" s="11" t="s">
        <v>1308</v>
      </c>
    </row>
    <row r="2816" spans="1:5" ht="13">
      <c r="A2816" s="11" t="s">
        <v>4751</v>
      </c>
    </row>
    <row r="2817" spans="1:5" ht="13">
      <c r="A2817" s="11">
        <v>2</v>
      </c>
    </row>
    <row r="2818" spans="1:5" ht="13">
      <c r="A2818" s="11" t="s">
        <v>4752</v>
      </c>
    </row>
    <row r="2819" spans="1:5" ht="13">
      <c r="A2819" s="11" t="s">
        <v>4762</v>
      </c>
      <c r="E2819" s="21"/>
    </row>
    <row r="2820" spans="1:5" ht="13">
      <c r="A2820" s="11" t="s">
        <v>4753</v>
      </c>
    </row>
    <row r="2821" spans="1:5" ht="13">
      <c r="A2821" s="11" t="s">
        <v>5022</v>
      </c>
    </row>
    <row r="2822" spans="1:5" ht="13">
      <c r="A2822" s="11" t="s">
        <v>4755</v>
      </c>
      <c r="C2822" s="21"/>
    </row>
    <row r="2823" spans="1:5" ht="13">
      <c r="A2823" s="21">
        <v>1100</v>
      </c>
    </row>
    <row r="2824" spans="1:5" ht="13">
      <c r="A2824" s="21">
        <v>2040</v>
      </c>
    </row>
    <row r="2825" spans="1:5" ht="13">
      <c r="A2825" s="11" t="s">
        <v>4756</v>
      </c>
    </row>
    <row r="2826" spans="1:5" ht="13">
      <c r="A2826" s="11" t="s">
        <v>4757</v>
      </c>
    </row>
    <row r="2827" spans="1:5" ht="13">
      <c r="A2827" s="11" t="s">
        <v>5023</v>
      </c>
    </row>
    <row r="2828" spans="1:5" ht="13">
      <c r="A2828" s="11" t="s">
        <v>4748</v>
      </c>
    </row>
    <row r="2829" spans="1:5" ht="13">
      <c r="A2829" s="11" t="s">
        <v>4749</v>
      </c>
    </row>
    <row r="2830" spans="1:5" ht="13">
      <c r="A2830" s="11" t="s">
        <v>5024</v>
      </c>
    </row>
    <row r="2831" spans="1:5" ht="13">
      <c r="A2831" s="11" t="s">
        <v>17</v>
      </c>
    </row>
    <row r="2832" spans="1:5" ht="13">
      <c r="A2832" s="11" t="s">
        <v>3374</v>
      </c>
    </row>
    <row r="2833" spans="1:5" ht="13">
      <c r="A2833" s="11" t="s">
        <v>4751</v>
      </c>
    </row>
    <row r="2834" spans="1:5" ht="13">
      <c r="A2834" s="11">
        <v>3</v>
      </c>
      <c r="E2834" s="21"/>
    </row>
    <row r="2835" spans="1:5" ht="13">
      <c r="A2835" s="11" t="s">
        <v>4752</v>
      </c>
    </row>
    <row r="2836" spans="1:5" ht="13">
      <c r="A2836" s="11" t="s">
        <v>4762</v>
      </c>
    </row>
    <row r="2837" spans="1:5" ht="13">
      <c r="A2837" s="11" t="s">
        <v>4753</v>
      </c>
      <c r="C2837" s="21"/>
    </row>
    <row r="2838" spans="1:5" ht="13">
      <c r="A2838" s="11" t="s">
        <v>4881</v>
      </c>
    </row>
    <row r="2839" spans="1:5" ht="13">
      <c r="A2839" s="11" t="s">
        <v>4755</v>
      </c>
    </row>
    <row r="2840" spans="1:5" ht="13">
      <c r="A2840" s="21">
        <v>1120</v>
      </c>
    </row>
    <row r="2841" spans="1:5" ht="13">
      <c r="A2841" s="21">
        <v>2165</v>
      </c>
    </row>
    <row r="2842" spans="1:5" ht="13">
      <c r="A2842" s="11" t="s">
        <v>4756</v>
      </c>
    </row>
    <row r="2843" spans="1:5" ht="13">
      <c r="A2843" s="11" t="s">
        <v>4757</v>
      </c>
    </row>
    <row r="2844" spans="1:5" ht="13">
      <c r="A2844" s="11" t="s">
        <v>5023</v>
      </c>
    </row>
    <row r="2845" spans="1:5" ht="13">
      <c r="A2845" s="11" t="s">
        <v>4748</v>
      </c>
    </row>
    <row r="2846" spans="1:5" ht="13">
      <c r="A2846" s="11" t="s">
        <v>4749</v>
      </c>
    </row>
    <row r="2847" spans="1:5" ht="13">
      <c r="A2847" s="11" t="s">
        <v>5025</v>
      </c>
    </row>
    <row r="2848" spans="1:5" ht="13">
      <c r="A2848" s="11" t="s">
        <v>19</v>
      </c>
    </row>
    <row r="2849" spans="1:5" ht="13">
      <c r="A2849" s="11" t="s">
        <v>1311</v>
      </c>
      <c r="E2849" s="21"/>
    </row>
    <row r="2850" spans="1:5" ht="13">
      <c r="A2850" s="11" t="s">
        <v>4751</v>
      </c>
      <c r="C2850" s="21"/>
    </row>
    <row r="2851" spans="1:5" ht="13">
      <c r="A2851" s="11">
        <v>2</v>
      </c>
    </row>
    <row r="2852" spans="1:5" ht="13">
      <c r="A2852" s="11" t="s">
        <v>4752</v>
      </c>
    </row>
    <row r="2853" spans="1:5" ht="13">
      <c r="A2853" s="11" t="s">
        <v>4762</v>
      </c>
    </row>
    <row r="2854" spans="1:5" ht="13">
      <c r="A2854" s="11" t="s">
        <v>4753</v>
      </c>
    </row>
    <row r="2855" spans="1:5" ht="13">
      <c r="A2855" s="11" t="s">
        <v>4775</v>
      </c>
    </row>
    <row r="2856" spans="1:5" ht="13">
      <c r="A2856" s="11" t="s">
        <v>4755</v>
      </c>
    </row>
    <row r="2857" spans="1:5" ht="13">
      <c r="A2857" s="21">
        <v>1330</v>
      </c>
    </row>
    <row r="2858" spans="1:5" ht="13">
      <c r="A2858" s="21">
        <v>2419</v>
      </c>
    </row>
    <row r="2859" spans="1:5" ht="13">
      <c r="A2859" s="11" t="s">
        <v>4756</v>
      </c>
    </row>
    <row r="2860" spans="1:5" ht="13">
      <c r="A2860" s="11" t="s">
        <v>4757</v>
      </c>
    </row>
    <row r="2861" spans="1:5" ht="13">
      <c r="A2861" s="11" t="s">
        <v>5023</v>
      </c>
    </row>
    <row r="2862" spans="1:5" ht="13">
      <c r="A2862" s="11" t="s">
        <v>4748</v>
      </c>
    </row>
    <row r="2863" spans="1:5" ht="13">
      <c r="A2863" s="11" t="s">
        <v>4749</v>
      </c>
    </row>
    <row r="2864" spans="1:5" ht="13">
      <c r="A2864" s="11" t="s">
        <v>5026</v>
      </c>
      <c r="E2864" s="21"/>
    </row>
    <row r="2865" spans="1:5" ht="13">
      <c r="A2865" s="11" t="s">
        <v>26</v>
      </c>
      <c r="C2865" s="21"/>
    </row>
    <row r="2866" spans="1:5" ht="13">
      <c r="A2866" s="11" t="s">
        <v>1284</v>
      </c>
    </row>
    <row r="2867" spans="1:5" ht="13">
      <c r="A2867" s="11" t="s">
        <v>4751</v>
      </c>
    </row>
    <row r="2868" spans="1:5" ht="13">
      <c r="A2868" s="11">
        <v>2</v>
      </c>
    </row>
    <row r="2869" spans="1:5" ht="13">
      <c r="A2869" s="11" t="s">
        <v>4752</v>
      </c>
    </row>
    <row r="2870" spans="1:5" ht="13">
      <c r="A2870" s="11">
        <v>1</v>
      </c>
    </row>
    <row r="2871" spans="1:5" ht="13">
      <c r="A2871" s="11" t="s">
        <v>4753</v>
      </c>
    </row>
    <row r="2872" spans="1:5" ht="13">
      <c r="A2872" s="11" t="s">
        <v>4818</v>
      </c>
    </row>
    <row r="2873" spans="1:5" ht="13">
      <c r="A2873" s="11" t="s">
        <v>4755</v>
      </c>
    </row>
    <row r="2874" spans="1:5" ht="13">
      <c r="A2874" s="21">
        <v>950</v>
      </c>
    </row>
    <row r="2875" spans="1:5" ht="13">
      <c r="A2875" s="21">
        <v>1805</v>
      </c>
    </row>
    <row r="2876" spans="1:5" ht="13">
      <c r="A2876" s="11" t="s">
        <v>4756</v>
      </c>
    </row>
    <row r="2877" spans="1:5" ht="13">
      <c r="A2877" s="11" t="s">
        <v>4757</v>
      </c>
    </row>
    <row r="2878" spans="1:5" ht="13">
      <c r="A2878" s="11" t="s">
        <v>5027</v>
      </c>
    </row>
    <row r="2879" spans="1:5" ht="13">
      <c r="A2879" s="11" t="s">
        <v>4748</v>
      </c>
      <c r="E2879" s="21"/>
    </row>
    <row r="2880" spans="1:5" ht="13">
      <c r="A2880" s="11" t="s">
        <v>4749</v>
      </c>
      <c r="C2880" s="21"/>
    </row>
    <row r="2881" spans="1:5" ht="13">
      <c r="A2881" s="11" t="s">
        <v>5028</v>
      </c>
    </row>
    <row r="2882" spans="1:5" ht="13">
      <c r="A2882" s="11" t="s">
        <v>9</v>
      </c>
    </row>
    <row r="2883" spans="1:5" ht="13">
      <c r="A2883" s="11" t="s">
        <v>1287</v>
      </c>
    </row>
    <row r="2884" spans="1:5" ht="13">
      <c r="A2884" s="11" t="s">
        <v>4751</v>
      </c>
    </row>
    <row r="2885" spans="1:5" ht="13">
      <c r="A2885" s="11">
        <v>2</v>
      </c>
    </row>
    <row r="2886" spans="1:5" ht="13">
      <c r="A2886" s="11" t="s">
        <v>4752</v>
      </c>
    </row>
    <row r="2887" spans="1:5" ht="13">
      <c r="A2887" s="11">
        <v>2</v>
      </c>
    </row>
    <row r="2888" spans="1:5" ht="13">
      <c r="A2888" s="11" t="s">
        <v>4753</v>
      </c>
    </row>
    <row r="2889" spans="1:5" ht="13">
      <c r="A2889" s="11" t="s">
        <v>4771</v>
      </c>
    </row>
    <row r="2890" spans="1:5" ht="13">
      <c r="A2890" s="11" t="s">
        <v>4755</v>
      </c>
    </row>
    <row r="2891" spans="1:5" ht="13">
      <c r="A2891" s="21">
        <v>1100</v>
      </c>
    </row>
    <row r="2892" spans="1:5" ht="13">
      <c r="A2892" s="21">
        <v>2050</v>
      </c>
    </row>
    <row r="2893" spans="1:5" ht="13">
      <c r="A2893" s="11" t="s">
        <v>4756</v>
      </c>
    </row>
    <row r="2894" spans="1:5" ht="13">
      <c r="A2894" s="11" t="s">
        <v>4757</v>
      </c>
      <c r="E2894" s="21"/>
    </row>
    <row r="2895" spans="1:5" ht="13">
      <c r="A2895" s="11" t="s">
        <v>5027</v>
      </c>
      <c r="C2895" s="21"/>
    </row>
    <row r="2896" spans="1:5" ht="13">
      <c r="A2896" s="11" t="s">
        <v>4748</v>
      </c>
    </row>
    <row r="2897" spans="1:5" ht="13">
      <c r="A2897" s="11" t="s">
        <v>4781</v>
      </c>
    </row>
    <row r="2898" spans="1:5" ht="13">
      <c r="A2898" s="11" t="s">
        <v>5029</v>
      </c>
    </row>
    <row r="2899" spans="1:5" ht="13">
      <c r="A2899" s="11" t="s">
        <v>6</v>
      </c>
    </row>
    <row r="2900" spans="1:5" ht="13">
      <c r="A2900" s="11" t="s">
        <v>3236</v>
      </c>
    </row>
    <row r="2901" spans="1:5" ht="13">
      <c r="A2901" s="11" t="s">
        <v>4751</v>
      </c>
    </row>
    <row r="2902" spans="1:5" ht="13">
      <c r="A2902" s="11">
        <v>3</v>
      </c>
    </row>
    <row r="2903" spans="1:5" ht="13">
      <c r="A2903" s="11" t="s">
        <v>4752</v>
      </c>
    </row>
    <row r="2904" spans="1:5" ht="13">
      <c r="A2904" s="11">
        <v>1</v>
      </c>
    </row>
    <row r="2905" spans="1:5" ht="13">
      <c r="A2905" s="11" t="s">
        <v>4753</v>
      </c>
    </row>
    <row r="2906" spans="1:5" ht="13">
      <c r="A2906" s="11" t="s">
        <v>4872</v>
      </c>
    </row>
    <row r="2907" spans="1:5" ht="13">
      <c r="A2907" s="11" t="s">
        <v>4755</v>
      </c>
    </row>
    <row r="2908" spans="1:5" ht="13">
      <c r="A2908" s="21">
        <v>1680</v>
      </c>
    </row>
    <row r="2909" spans="1:5" ht="13">
      <c r="A2909" s="11" t="s">
        <v>4756</v>
      </c>
      <c r="E2909" s="21"/>
    </row>
    <row r="2910" spans="1:5" ht="13">
      <c r="A2910" s="11" t="s">
        <v>4783</v>
      </c>
      <c r="C2910" s="21"/>
    </row>
    <row r="2911" spans="1:5" ht="13">
      <c r="A2911" s="11" t="s">
        <v>5027</v>
      </c>
    </row>
    <row r="2912" spans="1:5" ht="13">
      <c r="A2912" s="11" t="s">
        <v>4748</v>
      </c>
    </row>
    <row r="2913" spans="1:5" ht="13">
      <c r="A2913" s="11" t="s">
        <v>4749</v>
      </c>
    </row>
    <row r="2914" spans="1:5" ht="13">
      <c r="A2914" s="11" t="s">
        <v>5030</v>
      </c>
    </row>
    <row r="2915" spans="1:5" ht="13">
      <c r="A2915" s="11" t="s">
        <v>6</v>
      </c>
    </row>
    <row r="2916" spans="1:5" ht="13">
      <c r="A2916" s="11" t="s">
        <v>3332</v>
      </c>
    </row>
    <row r="2917" spans="1:5" ht="13">
      <c r="A2917" s="11" t="s">
        <v>4751</v>
      </c>
    </row>
    <row r="2918" spans="1:5" ht="13">
      <c r="A2918" s="11">
        <v>3</v>
      </c>
    </row>
    <row r="2919" spans="1:5" ht="13">
      <c r="A2919" s="11" t="s">
        <v>4752</v>
      </c>
    </row>
    <row r="2920" spans="1:5" ht="13">
      <c r="A2920" s="11">
        <v>1</v>
      </c>
    </row>
    <row r="2921" spans="1:5" ht="13">
      <c r="A2921" s="11" t="s">
        <v>4753</v>
      </c>
    </row>
    <row r="2922" spans="1:5" ht="13">
      <c r="A2922" s="11" t="s">
        <v>4775</v>
      </c>
    </row>
    <row r="2923" spans="1:5" ht="13">
      <c r="A2923" s="11" t="s">
        <v>4755</v>
      </c>
    </row>
    <row r="2924" spans="1:5" ht="13">
      <c r="A2924" s="21">
        <v>1550</v>
      </c>
      <c r="E2924" s="21"/>
    </row>
    <row r="2925" spans="1:5" ht="13">
      <c r="A2925" s="21">
        <v>1840</v>
      </c>
      <c r="C2925" s="21"/>
    </row>
    <row r="2926" spans="1:5" ht="13">
      <c r="A2926" s="11" t="s">
        <v>4756</v>
      </c>
    </row>
    <row r="2927" spans="1:5" ht="13">
      <c r="A2927" s="11" t="s">
        <v>4757</v>
      </c>
    </row>
    <row r="2928" spans="1:5" ht="13">
      <c r="A2928" s="11" t="s">
        <v>5031</v>
      </c>
    </row>
    <row r="2929" spans="1:5" ht="13">
      <c r="A2929" s="11" t="s">
        <v>4748</v>
      </c>
    </row>
    <row r="2930" spans="1:5" ht="13">
      <c r="A2930" s="11" t="s">
        <v>4749</v>
      </c>
    </row>
    <row r="2931" spans="1:5" ht="13">
      <c r="A2931" s="11" t="s">
        <v>5032</v>
      </c>
    </row>
    <row r="2932" spans="1:5" ht="13">
      <c r="A2932" s="11" t="s">
        <v>13</v>
      </c>
    </row>
    <row r="2933" spans="1:5" ht="13">
      <c r="A2933" s="11" t="s">
        <v>1230</v>
      </c>
    </row>
    <row r="2934" spans="1:5" ht="13">
      <c r="A2934" s="11" t="s">
        <v>4751</v>
      </c>
    </row>
    <row r="2935" spans="1:5" ht="13">
      <c r="A2935" s="11">
        <v>2</v>
      </c>
    </row>
    <row r="2936" spans="1:5" ht="13">
      <c r="A2936" s="11" t="s">
        <v>4752</v>
      </c>
    </row>
    <row r="2937" spans="1:5" ht="13">
      <c r="A2937" s="11">
        <v>1</v>
      </c>
    </row>
    <row r="2938" spans="1:5" ht="13">
      <c r="A2938" s="11" t="s">
        <v>4753</v>
      </c>
    </row>
    <row r="2939" spans="1:5" ht="13">
      <c r="A2939" s="11" t="s">
        <v>4775</v>
      </c>
      <c r="E2939" s="21"/>
    </row>
    <row r="2940" spans="1:5" ht="13">
      <c r="A2940" s="11" t="s">
        <v>4755</v>
      </c>
      <c r="C2940" s="21"/>
    </row>
    <row r="2941" spans="1:5" ht="13">
      <c r="A2941" s="21">
        <v>970</v>
      </c>
    </row>
    <row r="2942" spans="1:5" ht="13">
      <c r="A2942" s="21">
        <v>1835</v>
      </c>
    </row>
    <row r="2943" spans="1:5" ht="13">
      <c r="A2943" s="11" t="s">
        <v>4756</v>
      </c>
    </row>
    <row r="2944" spans="1:5" ht="13">
      <c r="A2944" s="11" t="s">
        <v>4757</v>
      </c>
    </row>
    <row r="2945" spans="1:5" ht="13">
      <c r="A2945" s="11" t="s">
        <v>5033</v>
      </c>
    </row>
    <row r="2946" spans="1:5" ht="13">
      <c r="A2946" s="11" t="s">
        <v>4748</v>
      </c>
    </row>
    <row r="2947" spans="1:5" ht="13">
      <c r="A2947" s="11" t="s">
        <v>4749</v>
      </c>
    </row>
    <row r="2948" spans="1:5" ht="13">
      <c r="A2948" s="11" t="s">
        <v>5034</v>
      </c>
    </row>
    <row r="2949" spans="1:5" ht="13">
      <c r="A2949" s="11" t="s">
        <v>17</v>
      </c>
    </row>
    <row r="2950" spans="1:5" ht="13">
      <c r="A2950" s="11" t="s">
        <v>3317</v>
      </c>
    </row>
    <row r="2951" spans="1:5" ht="13">
      <c r="A2951" s="11" t="s">
        <v>4751</v>
      </c>
    </row>
    <row r="2952" spans="1:5" ht="13">
      <c r="A2952" s="11">
        <v>3</v>
      </c>
    </row>
    <row r="2953" spans="1:5" ht="13">
      <c r="A2953" s="11" t="s">
        <v>4752</v>
      </c>
    </row>
    <row r="2954" spans="1:5" ht="13">
      <c r="A2954" s="11">
        <v>2</v>
      </c>
      <c r="E2954" s="21"/>
    </row>
    <row r="2955" spans="1:5" ht="13">
      <c r="A2955" s="11" t="s">
        <v>4753</v>
      </c>
      <c r="C2955" s="21"/>
    </row>
    <row r="2956" spans="1:5" ht="13">
      <c r="A2956" s="11" t="s">
        <v>5000</v>
      </c>
    </row>
    <row r="2957" spans="1:5" ht="13">
      <c r="A2957" s="11" t="s">
        <v>4755</v>
      </c>
    </row>
    <row r="2958" spans="1:5" ht="13">
      <c r="A2958" s="21">
        <v>1390</v>
      </c>
    </row>
    <row r="2959" spans="1:5" ht="13">
      <c r="A2959" s="21">
        <v>1735</v>
      </c>
    </row>
    <row r="2960" spans="1:5" ht="13">
      <c r="A2960" s="11" t="s">
        <v>4756</v>
      </c>
    </row>
    <row r="2961" spans="1:5" ht="13">
      <c r="A2961" s="11" t="s">
        <v>4757</v>
      </c>
    </row>
    <row r="2962" spans="1:5" ht="13">
      <c r="A2962" s="11" t="s">
        <v>5033</v>
      </c>
    </row>
    <row r="2963" spans="1:5" ht="13">
      <c r="A2963" s="11" t="s">
        <v>4748</v>
      </c>
    </row>
    <row r="2964" spans="1:5" ht="13">
      <c r="A2964" s="11" t="s">
        <v>4781</v>
      </c>
    </row>
    <row r="2965" spans="1:5" ht="13">
      <c r="A2965" s="11" t="s">
        <v>4809</v>
      </c>
    </row>
    <row r="2966" spans="1:5" ht="13">
      <c r="A2966" s="11" t="s">
        <v>18</v>
      </c>
    </row>
    <row r="2967" spans="1:5" ht="13">
      <c r="A2967" s="11" t="s">
        <v>4685</v>
      </c>
    </row>
    <row r="2968" spans="1:5" ht="13">
      <c r="A2968" s="11" t="s">
        <v>4751</v>
      </c>
    </row>
    <row r="2969" spans="1:5" ht="13">
      <c r="A2969" s="11" t="s">
        <v>4839</v>
      </c>
      <c r="E2969" s="21"/>
    </row>
    <row r="2970" spans="1:5" ht="13">
      <c r="A2970" s="11" t="s">
        <v>4752</v>
      </c>
      <c r="C2970" s="21"/>
    </row>
    <row r="2971" spans="1:5" ht="13">
      <c r="A2971" s="11">
        <v>1</v>
      </c>
    </row>
    <row r="2972" spans="1:5" ht="13">
      <c r="A2972" s="11" t="s">
        <v>4753</v>
      </c>
    </row>
    <row r="2973" spans="1:5" ht="13">
      <c r="A2973" s="11" t="s">
        <v>4930</v>
      </c>
    </row>
    <row r="2974" spans="1:5" ht="13">
      <c r="A2974" s="11" t="s">
        <v>4755</v>
      </c>
    </row>
    <row r="2975" spans="1:5" ht="13">
      <c r="A2975" s="21">
        <v>1090</v>
      </c>
    </row>
    <row r="2976" spans="1:5" ht="13">
      <c r="A2976" s="11" t="s">
        <v>4756</v>
      </c>
    </row>
    <row r="2977" spans="1:5" ht="13">
      <c r="A2977" s="11" t="s">
        <v>4783</v>
      </c>
    </row>
    <row r="2978" spans="1:5" ht="13">
      <c r="A2978" s="11" t="s">
        <v>5035</v>
      </c>
    </row>
    <row r="2979" spans="1:5" ht="13">
      <c r="A2979" s="11" t="s">
        <v>4748</v>
      </c>
    </row>
    <row r="2980" spans="1:5" ht="13">
      <c r="A2980" s="11" t="s">
        <v>4749</v>
      </c>
    </row>
    <row r="2981" spans="1:5" ht="13">
      <c r="A2981" s="11" t="s">
        <v>5036</v>
      </c>
    </row>
    <row r="2982" spans="1:5" ht="13">
      <c r="A2982" s="11" t="s">
        <v>9</v>
      </c>
    </row>
    <row r="2983" spans="1:5" ht="13">
      <c r="A2983" s="11" t="s">
        <v>2952</v>
      </c>
    </row>
    <row r="2984" spans="1:5" ht="13">
      <c r="A2984" s="11" t="s">
        <v>4751</v>
      </c>
      <c r="E2984" s="21"/>
    </row>
    <row r="2985" spans="1:5" ht="13">
      <c r="A2985" s="11">
        <v>2</v>
      </c>
      <c r="C2985" s="21"/>
    </row>
    <row r="2986" spans="1:5" ht="13">
      <c r="A2986" s="11" t="s">
        <v>4752</v>
      </c>
    </row>
    <row r="2987" spans="1:5" ht="13">
      <c r="A2987" s="11">
        <v>1</v>
      </c>
    </row>
    <row r="2988" spans="1:5" ht="13">
      <c r="A2988" s="11" t="s">
        <v>4753</v>
      </c>
    </row>
    <row r="2989" spans="1:5" ht="13">
      <c r="A2989" s="11" t="s">
        <v>4818</v>
      </c>
    </row>
    <row r="2990" spans="1:5" ht="13">
      <c r="A2990" s="11" t="s">
        <v>4755</v>
      </c>
    </row>
    <row r="2991" spans="1:5" ht="13">
      <c r="A2991" s="21">
        <v>1060</v>
      </c>
    </row>
    <row r="2992" spans="1:5" ht="13">
      <c r="A2992" s="21">
        <v>1585</v>
      </c>
    </row>
    <row r="2993" spans="1:5" ht="13">
      <c r="A2993" s="11" t="s">
        <v>4756</v>
      </c>
    </row>
    <row r="2994" spans="1:5" ht="13">
      <c r="A2994" s="11" t="s">
        <v>4757</v>
      </c>
    </row>
    <row r="2995" spans="1:5" ht="13">
      <c r="A2995" s="11" t="s">
        <v>5035</v>
      </c>
    </row>
    <row r="2996" spans="1:5" ht="13">
      <c r="A2996" s="11" t="s">
        <v>4748</v>
      </c>
    </row>
    <row r="2997" spans="1:5" ht="13">
      <c r="A2997" s="11" t="s">
        <v>4749</v>
      </c>
    </row>
    <row r="2998" spans="1:5" ht="13">
      <c r="A2998" s="11" t="s">
        <v>5037</v>
      </c>
    </row>
    <row r="2999" spans="1:5" ht="13">
      <c r="A2999" s="11" t="s">
        <v>9</v>
      </c>
      <c r="E2999" s="21"/>
    </row>
    <row r="3000" spans="1:5" ht="13">
      <c r="A3000" s="11" t="s">
        <v>847</v>
      </c>
      <c r="C3000" s="21"/>
    </row>
    <row r="3001" spans="1:5" ht="13">
      <c r="A3001" s="11" t="s">
        <v>4751</v>
      </c>
    </row>
    <row r="3002" spans="1:5" ht="13">
      <c r="A3002" s="11">
        <v>1</v>
      </c>
    </row>
    <row r="3003" spans="1:5" ht="13">
      <c r="A3003" s="11" t="s">
        <v>4752</v>
      </c>
    </row>
    <row r="3004" spans="1:5" ht="13">
      <c r="A3004" s="11">
        <v>2</v>
      </c>
    </row>
    <row r="3005" spans="1:5" ht="13">
      <c r="A3005" s="11" t="s">
        <v>4753</v>
      </c>
    </row>
    <row r="3006" spans="1:5" ht="13">
      <c r="A3006" s="11" t="s">
        <v>4822</v>
      </c>
    </row>
    <row r="3007" spans="1:5" ht="13">
      <c r="A3007" s="11" t="s">
        <v>4755</v>
      </c>
    </row>
    <row r="3008" spans="1:5" ht="13">
      <c r="A3008" s="21">
        <v>1130</v>
      </c>
    </row>
    <row r="3009" spans="1:5" ht="13">
      <c r="A3009" s="21">
        <v>1190</v>
      </c>
    </row>
    <row r="3010" spans="1:5" ht="13">
      <c r="A3010" s="11" t="s">
        <v>4756</v>
      </c>
    </row>
    <row r="3011" spans="1:5" ht="13">
      <c r="A3011" s="11" t="s">
        <v>4757</v>
      </c>
    </row>
    <row r="3012" spans="1:5" ht="13">
      <c r="A3012" s="11" t="s">
        <v>5035</v>
      </c>
    </row>
    <row r="3013" spans="1:5" ht="13">
      <c r="A3013" s="11" t="s">
        <v>4748</v>
      </c>
    </row>
    <row r="3014" spans="1:5" ht="13">
      <c r="A3014" s="11" t="s">
        <v>4749</v>
      </c>
      <c r="E3014" s="21"/>
    </row>
    <row r="3015" spans="1:5" ht="13">
      <c r="A3015" s="11" t="s">
        <v>5038</v>
      </c>
      <c r="C3015" s="21"/>
    </row>
    <row r="3016" spans="1:5" ht="13">
      <c r="A3016" s="11" t="s">
        <v>6</v>
      </c>
    </row>
    <row r="3017" spans="1:5" ht="13">
      <c r="A3017" s="11" t="s">
        <v>2955</v>
      </c>
    </row>
    <row r="3018" spans="1:5" ht="13">
      <c r="A3018" s="11" t="s">
        <v>4751</v>
      </c>
    </row>
    <row r="3019" spans="1:5" ht="13">
      <c r="A3019" s="11">
        <v>2</v>
      </c>
    </row>
    <row r="3020" spans="1:5" ht="13">
      <c r="A3020" s="11" t="s">
        <v>4752</v>
      </c>
    </row>
    <row r="3021" spans="1:5" ht="13">
      <c r="A3021" s="11" t="s">
        <v>4762</v>
      </c>
    </row>
    <row r="3022" spans="1:5" ht="13">
      <c r="A3022" s="11" t="s">
        <v>4753</v>
      </c>
    </row>
    <row r="3023" spans="1:5" ht="13">
      <c r="A3023" s="11" t="s">
        <v>4937</v>
      </c>
    </row>
    <row r="3024" spans="1:5" ht="13">
      <c r="A3024" s="11" t="s">
        <v>4755</v>
      </c>
    </row>
    <row r="3025" spans="1:5" ht="13">
      <c r="A3025" s="21">
        <v>1310</v>
      </c>
    </row>
    <row r="3026" spans="1:5" ht="13">
      <c r="A3026" s="21">
        <v>1455</v>
      </c>
    </row>
    <row r="3027" spans="1:5" ht="13">
      <c r="A3027" s="11" t="s">
        <v>4756</v>
      </c>
    </row>
    <row r="3028" spans="1:5" ht="13">
      <c r="A3028" s="11" t="s">
        <v>4757</v>
      </c>
    </row>
    <row r="3029" spans="1:5" ht="13">
      <c r="A3029" s="11" t="s">
        <v>5035</v>
      </c>
      <c r="E3029" s="21"/>
    </row>
    <row r="3030" spans="1:5" ht="13">
      <c r="A3030" s="11" t="s">
        <v>4748</v>
      </c>
      <c r="C3030" s="21"/>
    </row>
    <row r="3031" spans="1:5" ht="13">
      <c r="A3031" s="11" t="s">
        <v>4749</v>
      </c>
    </row>
    <row r="3032" spans="1:5" ht="13">
      <c r="A3032" s="11" t="s">
        <v>5039</v>
      </c>
    </row>
    <row r="3033" spans="1:5" ht="13">
      <c r="A3033" s="11" t="s">
        <v>6</v>
      </c>
    </row>
    <row r="3034" spans="1:5" ht="13">
      <c r="A3034" s="11" t="s">
        <v>4325</v>
      </c>
    </row>
    <row r="3035" spans="1:5" ht="13">
      <c r="A3035" s="11" t="s">
        <v>4751</v>
      </c>
    </row>
    <row r="3036" spans="1:5" ht="13">
      <c r="A3036" s="11">
        <v>3</v>
      </c>
    </row>
    <row r="3037" spans="1:5" ht="13">
      <c r="A3037" s="11" t="s">
        <v>4752</v>
      </c>
    </row>
    <row r="3038" spans="1:5" ht="13">
      <c r="A3038" s="11" t="s">
        <v>4762</v>
      </c>
    </row>
    <row r="3039" spans="1:5" ht="13">
      <c r="A3039" s="11" t="s">
        <v>4753</v>
      </c>
    </row>
    <row r="3040" spans="1:5" ht="13">
      <c r="A3040" s="11" t="s">
        <v>4773</v>
      </c>
    </row>
    <row r="3041" spans="1:5" ht="13">
      <c r="A3041" s="11" t="s">
        <v>4755</v>
      </c>
    </row>
    <row r="3042" spans="1:5" ht="13">
      <c r="A3042" s="21">
        <v>1470</v>
      </c>
    </row>
    <row r="3043" spans="1:5" ht="13">
      <c r="A3043" s="21">
        <v>1705</v>
      </c>
    </row>
    <row r="3044" spans="1:5" ht="13">
      <c r="A3044" s="11" t="s">
        <v>4756</v>
      </c>
      <c r="E3044" s="21"/>
    </row>
    <row r="3045" spans="1:5" ht="13">
      <c r="A3045" s="11" t="s">
        <v>4757</v>
      </c>
      <c r="C3045" s="21"/>
    </row>
    <row r="3046" spans="1:5" ht="13">
      <c r="A3046" s="11" t="s">
        <v>5035</v>
      </c>
    </row>
    <row r="3047" spans="1:5" ht="13">
      <c r="A3047" s="11" t="s">
        <v>4748</v>
      </c>
    </row>
    <row r="3048" spans="1:5" ht="13">
      <c r="A3048" s="11" t="s">
        <v>4749</v>
      </c>
    </row>
    <row r="3049" spans="1:5" ht="13">
      <c r="A3049" s="11" t="s">
        <v>5040</v>
      </c>
    </row>
    <row r="3050" spans="1:5" ht="13">
      <c r="A3050" s="11" t="s">
        <v>13</v>
      </c>
    </row>
    <row r="3051" spans="1:5" ht="13">
      <c r="A3051" s="11" t="s">
        <v>1108</v>
      </c>
    </row>
    <row r="3052" spans="1:5" ht="13">
      <c r="A3052" s="11" t="s">
        <v>4751</v>
      </c>
    </row>
    <row r="3053" spans="1:5" ht="13">
      <c r="A3053" s="11">
        <v>2</v>
      </c>
    </row>
    <row r="3054" spans="1:5" ht="13">
      <c r="A3054" s="11" t="s">
        <v>4752</v>
      </c>
    </row>
    <row r="3055" spans="1:5" ht="13">
      <c r="A3055" s="11" t="s">
        <v>4762</v>
      </c>
    </row>
    <row r="3056" spans="1:5" ht="13">
      <c r="A3056" s="11" t="s">
        <v>4753</v>
      </c>
    </row>
    <row r="3057" spans="1:5" ht="13">
      <c r="A3057" s="11" t="s">
        <v>5041</v>
      </c>
    </row>
    <row r="3058" spans="1:5" ht="13">
      <c r="A3058" s="11" t="s">
        <v>4755</v>
      </c>
    </row>
    <row r="3059" spans="1:5" ht="13">
      <c r="A3059" s="21">
        <v>1630</v>
      </c>
      <c r="E3059" s="21"/>
    </row>
    <row r="3060" spans="1:5" ht="13">
      <c r="A3060" s="11" t="s">
        <v>4756</v>
      </c>
      <c r="C3060" s="21"/>
    </row>
    <row r="3061" spans="1:5" ht="13">
      <c r="A3061" s="11" t="s">
        <v>4757</v>
      </c>
    </row>
    <row r="3062" spans="1:5" ht="13">
      <c r="A3062" s="11" t="s">
        <v>5035</v>
      </c>
    </row>
    <row r="3063" spans="1:5" ht="13">
      <c r="A3063" s="11" t="s">
        <v>4748</v>
      </c>
    </row>
    <row r="3064" spans="1:5" ht="13">
      <c r="A3064" s="11" t="s">
        <v>4781</v>
      </c>
    </row>
    <row r="3065" spans="1:5" ht="13">
      <c r="A3065" s="11" t="s">
        <v>5042</v>
      </c>
    </row>
    <row r="3066" spans="1:5" ht="13">
      <c r="A3066" s="11" t="s">
        <v>7</v>
      </c>
    </row>
    <row r="3067" spans="1:5" ht="13">
      <c r="A3067" s="11" t="s">
        <v>1172</v>
      </c>
    </row>
    <row r="3068" spans="1:5" ht="13">
      <c r="A3068" s="11" t="s">
        <v>4751</v>
      </c>
    </row>
    <row r="3069" spans="1:5" ht="13">
      <c r="A3069" s="11">
        <v>2</v>
      </c>
    </row>
    <row r="3070" spans="1:5" ht="13">
      <c r="A3070" s="11" t="s">
        <v>4752</v>
      </c>
    </row>
    <row r="3071" spans="1:5" ht="13">
      <c r="A3071" s="11">
        <v>1</v>
      </c>
    </row>
    <row r="3072" spans="1:5" ht="13">
      <c r="A3072" s="11" t="s">
        <v>4753</v>
      </c>
    </row>
    <row r="3073" spans="1:5" ht="13">
      <c r="A3073" s="11" t="s">
        <v>4787</v>
      </c>
    </row>
    <row r="3074" spans="1:5" ht="13">
      <c r="A3074" s="11" t="s">
        <v>4755</v>
      </c>
      <c r="E3074" s="21"/>
    </row>
    <row r="3075" spans="1:5" ht="13">
      <c r="A3075" s="21">
        <v>1800</v>
      </c>
      <c r="C3075" s="21"/>
    </row>
    <row r="3076" spans="1:5" ht="13">
      <c r="A3076" s="11" t="s">
        <v>4756</v>
      </c>
    </row>
    <row r="3077" spans="1:5" ht="13">
      <c r="A3077" s="11" t="s">
        <v>4783</v>
      </c>
    </row>
    <row r="3078" spans="1:5" ht="13">
      <c r="A3078" s="11" t="s">
        <v>5035</v>
      </c>
    </row>
    <row r="3079" spans="1:5" ht="13">
      <c r="A3079" s="11" t="s">
        <v>4748</v>
      </c>
    </row>
    <row r="3080" spans="1:5" ht="13">
      <c r="A3080" s="11" t="s">
        <v>4781</v>
      </c>
    </row>
    <row r="3081" spans="1:5" ht="13">
      <c r="A3081" s="11" t="s">
        <v>5043</v>
      </c>
    </row>
    <row r="3082" spans="1:5" ht="13">
      <c r="A3082" s="11" t="s">
        <v>10</v>
      </c>
    </row>
    <row r="3083" spans="1:5" ht="13">
      <c r="A3083" s="11" t="s">
        <v>3273</v>
      </c>
    </row>
    <row r="3084" spans="1:5" ht="13">
      <c r="A3084" s="11" t="s">
        <v>4751</v>
      </c>
    </row>
    <row r="3085" spans="1:5" ht="13">
      <c r="A3085" s="11">
        <v>3</v>
      </c>
    </row>
    <row r="3086" spans="1:5" ht="13">
      <c r="A3086" s="11" t="s">
        <v>4752</v>
      </c>
    </row>
    <row r="3087" spans="1:5" ht="13">
      <c r="A3087" s="11">
        <v>2</v>
      </c>
    </row>
    <row r="3088" spans="1:5" ht="13">
      <c r="A3088" s="11" t="s">
        <v>4753</v>
      </c>
    </row>
    <row r="3089" spans="1:5" ht="13">
      <c r="A3089" s="11" t="s">
        <v>5044</v>
      </c>
      <c r="E3089" s="21"/>
    </row>
    <row r="3090" spans="1:5" ht="13">
      <c r="A3090" s="11" t="s">
        <v>4755</v>
      </c>
      <c r="C3090" s="21"/>
      <c r="E3090" s="21"/>
    </row>
    <row r="3091" spans="1:5" ht="13">
      <c r="A3091" s="21">
        <v>2010</v>
      </c>
      <c r="C3091" s="21"/>
    </row>
    <row r="3092" spans="1:5" ht="13">
      <c r="A3092" s="11" t="s">
        <v>4756</v>
      </c>
    </row>
    <row r="3093" spans="1:5" ht="13">
      <c r="A3093" s="11" t="s">
        <v>4783</v>
      </c>
    </row>
    <row r="3094" spans="1:5" ht="13">
      <c r="A3094" s="11" t="s">
        <v>5035</v>
      </c>
    </row>
    <row r="3095" spans="1:5" ht="13">
      <c r="A3095" s="11" t="s">
        <v>4748</v>
      </c>
    </row>
    <row r="3096" spans="1:5" ht="13">
      <c r="A3096" s="11" t="s">
        <v>4749</v>
      </c>
    </row>
    <row r="3097" spans="1:5" ht="13">
      <c r="A3097" s="11" t="s">
        <v>5045</v>
      </c>
    </row>
    <row r="3098" spans="1:5" ht="13">
      <c r="A3098" s="11" t="s">
        <v>6</v>
      </c>
    </row>
    <row r="3099" spans="1:5" ht="13">
      <c r="A3099" s="11" t="s">
        <v>4247</v>
      </c>
    </row>
    <row r="3100" spans="1:5" ht="13">
      <c r="A3100" s="11" t="s">
        <v>4751</v>
      </c>
    </row>
    <row r="3101" spans="1:5" ht="13">
      <c r="A3101" s="11">
        <v>3</v>
      </c>
    </row>
    <row r="3102" spans="1:5" ht="13">
      <c r="A3102" s="11" t="s">
        <v>4752</v>
      </c>
    </row>
    <row r="3103" spans="1:5" ht="13">
      <c r="A3103" s="11" t="s">
        <v>4762</v>
      </c>
    </row>
    <row r="3104" spans="1:5" ht="13">
      <c r="A3104" s="11" t="s">
        <v>4753</v>
      </c>
    </row>
    <row r="3105" spans="1:1" ht="13">
      <c r="A3105" s="11" t="s">
        <v>4881</v>
      </c>
    </row>
    <row r="3106" spans="1:1" ht="13">
      <c r="A3106" s="11" t="s">
        <v>4755</v>
      </c>
    </row>
    <row r="3107" spans="1:1" ht="13">
      <c r="A3107" s="21">
        <v>930</v>
      </c>
    </row>
    <row r="3108" spans="1:1" ht="13">
      <c r="A3108" s="21">
        <v>1433</v>
      </c>
    </row>
    <row r="3109" spans="1:1" ht="13">
      <c r="A3109" s="11" t="s">
        <v>4756</v>
      </c>
    </row>
    <row r="3110" spans="1:1" ht="13">
      <c r="A3110" s="11" t="s">
        <v>4757</v>
      </c>
    </row>
    <row r="3111" spans="1:1" ht="13">
      <c r="A3111" s="11" t="s">
        <v>5046</v>
      </c>
    </row>
    <row r="3112" spans="1:1" ht="13">
      <c r="A3112" s="11" t="s">
        <v>4748</v>
      </c>
    </row>
    <row r="3113" spans="1:1" ht="13">
      <c r="A3113" s="11" t="s">
        <v>4781</v>
      </c>
    </row>
    <row r="3114" spans="1:1" ht="13">
      <c r="A3114" s="11" t="s">
        <v>5047</v>
      </c>
    </row>
    <row r="3115" spans="1:1" ht="13">
      <c r="A3115" s="11" t="s">
        <v>6</v>
      </c>
    </row>
    <row r="3116" spans="1:1" ht="13">
      <c r="A3116" s="11" t="s">
        <v>1087</v>
      </c>
    </row>
    <row r="3117" spans="1:1" ht="13">
      <c r="A3117" s="11" t="s">
        <v>4751</v>
      </c>
    </row>
    <row r="3118" spans="1:1" ht="13">
      <c r="A3118" s="11">
        <v>2</v>
      </c>
    </row>
    <row r="3119" spans="1:1" ht="13">
      <c r="A3119" s="11" t="s">
        <v>4752</v>
      </c>
    </row>
    <row r="3120" spans="1:1" ht="13">
      <c r="A3120" s="11">
        <v>1</v>
      </c>
    </row>
    <row r="3121" spans="1:1" ht="13">
      <c r="A3121" s="11" t="s">
        <v>4753</v>
      </c>
    </row>
    <row r="3122" spans="1:1" ht="13">
      <c r="A3122" s="11" t="s">
        <v>4780</v>
      </c>
    </row>
    <row r="3123" spans="1:1" ht="13">
      <c r="A3123" s="11" t="s">
        <v>4755</v>
      </c>
    </row>
    <row r="3124" spans="1:1" ht="13">
      <c r="A3124" s="21">
        <v>1580</v>
      </c>
    </row>
    <row r="3125" spans="1:1" ht="13">
      <c r="A3125" s="11" t="s">
        <v>4756</v>
      </c>
    </row>
    <row r="3126" spans="1:1" ht="13">
      <c r="A3126" s="11" t="s">
        <v>4783</v>
      </c>
    </row>
    <row r="3127" spans="1:1" ht="13">
      <c r="A3127" s="11" t="s">
        <v>5046</v>
      </c>
    </row>
    <row r="3128" spans="1:1" ht="13">
      <c r="A3128" s="11" t="s">
        <v>4748</v>
      </c>
    </row>
    <row r="3129" spans="1:1" ht="13">
      <c r="A3129" s="11" t="s">
        <v>4749</v>
      </c>
    </row>
    <row r="3130" spans="1:1" ht="13">
      <c r="A3130" s="11" t="s">
        <v>5048</v>
      </c>
    </row>
    <row r="3131" spans="1:1" ht="13">
      <c r="A3131" s="11" t="s">
        <v>6</v>
      </c>
    </row>
    <row r="3132" spans="1:1" ht="13">
      <c r="A3132" s="11" t="s">
        <v>673</v>
      </c>
    </row>
    <row r="3133" spans="1:1" ht="13">
      <c r="A3133" s="11" t="s">
        <v>4751</v>
      </c>
    </row>
    <row r="3134" spans="1:1" ht="13">
      <c r="A3134" s="11">
        <v>1</v>
      </c>
    </row>
    <row r="3135" spans="1:1" ht="13">
      <c r="A3135" s="11" t="s">
        <v>4752</v>
      </c>
    </row>
    <row r="3136" spans="1:1" ht="13">
      <c r="A3136" s="11">
        <v>1</v>
      </c>
    </row>
    <row r="3137" spans="1:1" ht="13">
      <c r="A3137" s="11" t="s">
        <v>4753</v>
      </c>
    </row>
    <row r="3138" spans="1:1" ht="13">
      <c r="A3138" s="11" t="s">
        <v>4754</v>
      </c>
    </row>
    <row r="3139" spans="1:1" ht="13">
      <c r="A3139" s="11" t="s">
        <v>4755</v>
      </c>
    </row>
    <row r="3140" spans="1:1" ht="13">
      <c r="A3140" s="21">
        <v>910</v>
      </c>
    </row>
    <row r="3141" spans="1:1" ht="13">
      <c r="A3141" s="21">
        <v>1290</v>
      </c>
    </row>
    <row r="3142" spans="1:1" ht="13">
      <c r="A3142" s="11" t="s">
        <v>4756</v>
      </c>
    </row>
    <row r="3143" spans="1:1" ht="13">
      <c r="A3143" s="11" t="s">
        <v>4757</v>
      </c>
    </row>
    <row r="3144" spans="1:1" ht="13">
      <c r="A3144" s="11" t="s">
        <v>5049</v>
      </c>
    </row>
    <row r="3145" spans="1:1" ht="13">
      <c r="A3145" s="11" t="s">
        <v>4748</v>
      </c>
    </row>
    <row r="3146" spans="1:1" ht="13">
      <c r="A3146" s="11" t="s">
        <v>4749</v>
      </c>
    </row>
    <row r="3147" spans="1:1" ht="13">
      <c r="A3147" s="11" t="s">
        <v>5050</v>
      </c>
    </row>
    <row r="3148" spans="1:1" ht="13">
      <c r="A3148" s="11" t="s">
        <v>24</v>
      </c>
    </row>
    <row r="3149" spans="1:1" ht="13">
      <c r="A3149" s="11" t="s">
        <v>667</v>
      </c>
    </row>
    <row r="3150" spans="1:1" ht="13">
      <c r="A3150" s="11" t="s">
        <v>4751</v>
      </c>
    </row>
    <row r="3151" spans="1:1" ht="13">
      <c r="A3151" s="11">
        <v>1</v>
      </c>
    </row>
    <row r="3152" spans="1:1" ht="13">
      <c r="A3152" s="11" t="s">
        <v>4752</v>
      </c>
    </row>
    <row r="3153" spans="1:1" ht="13">
      <c r="A3153" s="11">
        <v>1</v>
      </c>
    </row>
    <row r="3154" spans="1:1" ht="13">
      <c r="A3154" s="11" t="s">
        <v>4753</v>
      </c>
    </row>
    <row r="3155" spans="1:1" ht="13">
      <c r="A3155" s="11" t="s">
        <v>4754</v>
      </c>
    </row>
    <row r="3156" spans="1:1" ht="13">
      <c r="A3156" s="11" t="s">
        <v>4755</v>
      </c>
    </row>
    <row r="3157" spans="1:1" ht="13">
      <c r="A3157" s="21">
        <v>870</v>
      </c>
    </row>
    <row r="3158" spans="1:1" ht="13">
      <c r="A3158" s="21">
        <v>1495</v>
      </c>
    </row>
    <row r="3159" spans="1:1" ht="13">
      <c r="A3159" s="11" t="s">
        <v>4756</v>
      </c>
    </row>
    <row r="3160" spans="1:1" ht="13">
      <c r="A3160" s="11" t="s">
        <v>4757</v>
      </c>
    </row>
    <row r="3161" spans="1:1" ht="13">
      <c r="A3161" s="11" t="s">
        <v>5049</v>
      </c>
    </row>
    <row r="3162" spans="1:1" ht="13">
      <c r="A3162" s="11" t="s">
        <v>4748</v>
      </c>
    </row>
    <row r="3163" spans="1:1" ht="13">
      <c r="A3163" s="11" t="s">
        <v>4749</v>
      </c>
    </row>
    <row r="3164" spans="1:1" ht="13">
      <c r="A3164" s="11" t="s">
        <v>5051</v>
      </c>
    </row>
    <row r="3165" spans="1:1" ht="13">
      <c r="A3165" s="11" t="s">
        <v>24</v>
      </c>
    </row>
    <row r="3166" spans="1:1" ht="13">
      <c r="A3166" s="11" t="s">
        <v>670</v>
      </c>
    </row>
    <row r="3167" spans="1:1" ht="13">
      <c r="A3167" s="11" t="s">
        <v>4751</v>
      </c>
    </row>
    <row r="3168" spans="1:1" ht="13">
      <c r="A3168" s="11">
        <v>1</v>
      </c>
    </row>
    <row r="3169" spans="1:1" ht="13">
      <c r="A3169" s="11" t="s">
        <v>4752</v>
      </c>
    </row>
    <row r="3170" spans="1:1" ht="13">
      <c r="A3170" s="11">
        <v>1</v>
      </c>
    </row>
    <row r="3171" spans="1:1" ht="13">
      <c r="A3171" s="11" t="s">
        <v>4753</v>
      </c>
    </row>
    <row r="3172" spans="1:1" ht="13">
      <c r="A3172" s="11" t="s">
        <v>4754</v>
      </c>
    </row>
    <row r="3173" spans="1:1" ht="13">
      <c r="A3173" s="11" t="s">
        <v>4755</v>
      </c>
    </row>
    <row r="3174" spans="1:1" ht="13">
      <c r="A3174" s="21">
        <v>870</v>
      </c>
    </row>
    <row r="3175" spans="1:1" ht="13">
      <c r="A3175" s="21">
        <v>1325</v>
      </c>
    </row>
    <row r="3176" spans="1:1" ht="13">
      <c r="A3176" s="11" t="s">
        <v>4756</v>
      </c>
    </row>
    <row r="3177" spans="1:1" ht="13">
      <c r="A3177" s="11" t="s">
        <v>4757</v>
      </c>
    </row>
    <row r="3178" spans="1:1" ht="13">
      <c r="A3178" s="11" t="s">
        <v>5049</v>
      </c>
    </row>
    <row r="3179" spans="1:1" ht="13">
      <c r="A3179" s="11" t="s">
        <v>4748</v>
      </c>
    </row>
    <row r="3180" spans="1:1" ht="13">
      <c r="A3180" s="11" t="s">
        <v>4749</v>
      </c>
    </row>
    <row r="3181" spans="1:1" ht="13">
      <c r="A3181" s="11" t="s">
        <v>5052</v>
      </c>
    </row>
    <row r="3182" spans="1:1" ht="13">
      <c r="A3182" s="11" t="s">
        <v>6</v>
      </c>
    </row>
    <row r="3183" spans="1:1" ht="13">
      <c r="A3183" s="11" t="s">
        <v>676</v>
      </c>
    </row>
    <row r="3184" spans="1:1" ht="13">
      <c r="A3184" s="11" t="s">
        <v>4751</v>
      </c>
    </row>
    <row r="3185" spans="1:1" ht="13">
      <c r="A3185" s="11">
        <v>1</v>
      </c>
    </row>
    <row r="3186" spans="1:1" ht="13">
      <c r="A3186" s="11" t="s">
        <v>4752</v>
      </c>
    </row>
    <row r="3187" spans="1:1" ht="13">
      <c r="A3187" s="11">
        <v>1</v>
      </c>
    </row>
    <row r="3188" spans="1:1" ht="13">
      <c r="A3188" s="11" t="s">
        <v>4753</v>
      </c>
    </row>
    <row r="3189" spans="1:1" ht="13">
      <c r="A3189" s="11" t="s">
        <v>5053</v>
      </c>
    </row>
    <row r="3190" spans="1:1" ht="13">
      <c r="A3190" s="11" t="s">
        <v>4755</v>
      </c>
    </row>
    <row r="3191" spans="1:1" ht="13">
      <c r="A3191" s="21">
        <v>940</v>
      </c>
    </row>
    <row r="3192" spans="1:1" ht="13">
      <c r="A3192" s="21">
        <v>1120</v>
      </c>
    </row>
    <row r="3193" spans="1:1" ht="13">
      <c r="A3193" s="11" t="s">
        <v>4756</v>
      </c>
    </row>
    <row r="3194" spans="1:1" ht="13">
      <c r="A3194" s="11" t="s">
        <v>4757</v>
      </c>
    </row>
    <row r="3195" spans="1:1" ht="13">
      <c r="A3195" s="11" t="s">
        <v>5049</v>
      </c>
    </row>
    <row r="3196" spans="1:1" ht="13">
      <c r="A3196" s="11" t="s">
        <v>4748</v>
      </c>
    </row>
    <row r="3197" spans="1:1" ht="13">
      <c r="A3197" s="11" t="s">
        <v>4749</v>
      </c>
    </row>
    <row r="3198" spans="1:1" ht="13">
      <c r="A3198" s="11" t="s">
        <v>5054</v>
      </c>
    </row>
    <row r="3199" spans="1:1" ht="13">
      <c r="A3199" s="11" t="s">
        <v>9</v>
      </c>
    </row>
    <row r="3200" spans="1:1" ht="13">
      <c r="A3200" s="11" t="s">
        <v>2487</v>
      </c>
    </row>
    <row r="3201" spans="1:1" ht="13">
      <c r="A3201" s="11" t="s">
        <v>4751</v>
      </c>
    </row>
    <row r="3202" spans="1:1" ht="13">
      <c r="A3202" s="11">
        <v>2</v>
      </c>
    </row>
    <row r="3203" spans="1:1" ht="13">
      <c r="A3203" s="11" t="s">
        <v>4752</v>
      </c>
    </row>
    <row r="3204" spans="1:1" ht="13">
      <c r="A3204" s="11">
        <v>1</v>
      </c>
    </row>
    <row r="3205" spans="1:1" ht="13">
      <c r="A3205" s="11" t="s">
        <v>4753</v>
      </c>
    </row>
    <row r="3206" spans="1:1" ht="13">
      <c r="A3206" s="11" t="s">
        <v>4818</v>
      </c>
    </row>
    <row r="3207" spans="1:1" ht="13">
      <c r="A3207" s="11" t="s">
        <v>4755</v>
      </c>
    </row>
    <row r="3208" spans="1:1" ht="13">
      <c r="A3208" s="21">
        <v>970</v>
      </c>
    </row>
    <row r="3209" spans="1:1" ht="13">
      <c r="A3209" s="21">
        <v>1285</v>
      </c>
    </row>
    <row r="3210" spans="1:1" ht="13">
      <c r="A3210" s="11" t="s">
        <v>4756</v>
      </c>
    </row>
    <row r="3211" spans="1:1" ht="13">
      <c r="A3211" s="11" t="s">
        <v>4757</v>
      </c>
    </row>
    <row r="3212" spans="1:1" ht="13">
      <c r="A3212" s="11" t="s">
        <v>5049</v>
      </c>
    </row>
    <row r="3213" spans="1:1" ht="13">
      <c r="A3213" s="11" t="s">
        <v>4748</v>
      </c>
    </row>
    <row r="3214" spans="1:1" ht="13">
      <c r="A3214" s="11" t="s">
        <v>4749</v>
      </c>
    </row>
    <row r="3215" spans="1:1" ht="13">
      <c r="A3215" s="11" t="s">
        <v>5055</v>
      </c>
    </row>
    <row r="3216" spans="1:1" ht="13">
      <c r="A3216" s="11" t="s">
        <v>13</v>
      </c>
    </row>
    <row r="3217" spans="1:1" ht="13">
      <c r="A3217" s="11" t="s">
        <v>2484</v>
      </c>
    </row>
    <row r="3218" spans="1:1" ht="13">
      <c r="A3218" s="11" t="s">
        <v>4751</v>
      </c>
    </row>
    <row r="3219" spans="1:1" ht="13">
      <c r="A3219" s="11">
        <v>2</v>
      </c>
    </row>
    <row r="3220" spans="1:1" ht="13">
      <c r="A3220" s="11" t="s">
        <v>4752</v>
      </c>
    </row>
    <row r="3221" spans="1:1" ht="13">
      <c r="A3221" s="11">
        <v>1</v>
      </c>
    </row>
    <row r="3222" spans="1:1" ht="13">
      <c r="A3222" s="11" t="s">
        <v>4753</v>
      </c>
    </row>
    <row r="3223" spans="1:1" ht="13">
      <c r="A3223" s="11" t="s">
        <v>4846</v>
      </c>
    </row>
    <row r="3224" spans="1:1" ht="13">
      <c r="A3224" s="11" t="s">
        <v>4755</v>
      </c>
    </row>
    <row r="3225" spans="1:1" ht="13">
      <c r="A3225" s="21">
        <v>960</v>
      </c>
    </row>
    <row r="3226" spans="1:1" ht="13">
      <c r="A3226" s="21">
        <v>1815</v>
      </c>
    </row>
    <row r="3227" spans="1:1" ht="13">
      <c r="A3227" s="11" t="s">
        <v>4756</v>
      </c>
    </row>
    <row r="3228" spans="1:1" ht="13">
      <c r="A3228" s="11" t="s">
        <v>4757</v>
      </c>
    </row>
    <row r="3229" spans="1:1" ht="13">
      <c r="A3229" s="11" t="s">
        <v>5049</v>
      </c>
    </row>
    <row r="3230" spans="1:1" ht="13">
      <c r="A3230" s="11" t="s">
        <v>4748</v>
      </c>
    </row>
    <row r="3231" spans="1:1" ht="13">
      <c r="A3231" s="11" t="s">
        <v>4749</v>
      </c>
    </row>
    <row r="3232" spans="1:1" ht="13">
      <c r="A3232" s="11" t="s">
        <v>5056</v>
      </c>
    </row>
    <row r="3233" spans="1:1" ht="13">
      <c r="A3233" s="11" t="s">
        <v>6</v>
      </c>
    </row>
    <row r="3234" spans="1:1" ht="13">
      <c r="A3234" s="11" t="s">
        <v>679</v>
      </c>
    </row>
    <row r="3235" spans="1:1" ht="13">
      <c r="A3235" s="11" t="s">
        <v>4751</v>
      </c>
    </row>
    <row r="3236" spans="1:1" ht="13">
      <c r="A3236" s="11">
        <v>1</v>
      </c>
    </row>
    <row r="3237" spans="1:1" ht="13">
      <c r="A3237" s="11" t="s">
        <v>4752</v>
      </c>
    </row>
    <row r="3238" spans="1:1" ht="13">
      <c r="A3238" s="11">
        <v>1</v>
      </c>
    </row>
    <row r="3239" spans="1:1" ht="13">
      <c r="A3239" s="11" t="s">
        <v>4753</v>
      </c>
    </row>
    <row r="3240" spans="1:1" ht="13">
      <c r="A3240" s="11" t="s">
        <v>4957</v>
      </c>
    </row>
    <row r="3241" spans="1:1" ht="13">
      <c r="A3241" s="11" t="s">
        <v>4755</v>
      </c>
    </row>
    <row r="3242" spans="1:1" ht="13">
      <c r="A3242" s="21">
        <v>1000</v>
      </c>
    </row>
    <row r="3243" spans="1:1" ht="13">
      <c r="A3243" s="21">
        <v>1400</v>
      </c>
    </row>
    <row r="3244" spans="1:1" ht="13">
      <c r="A3244" s="11" t="s">
        <v>4756</v>
      </c>
    </row>
    <row r="3245" spans="1:1" ht="13">
      <c r="A3245" s="11" t="s">
        <v>4757</v>
      </c>
    </row>
    <row r="3246" spans="1:1" ht="13">
      <c r="A3246" s="11" t="s">
        <v>5049</v>
      </c>
    </row>
    <row r="3247" spans="1:1" ht="13">
      <c r="A3247" s="11" t="s">
        <v>4748</v>
      </c>
    </row>
    <row r="3248" spans="1:1" ht="13">
      <c r="A3248" s="11" t="s">
        <v>4749</v>
      </c>
    </row>
    <row r="3249" spans="1:1" ht="13">
      <c r="A3249" s="11" t="s">
        <v>5057</v>
      </c>
    </row>
    <row r="3250" spans="1:1" ht="13">
      <c r="A3250" s="11" t="s">
        <v>17</v>
      </c>
    </row>
    <row r="3251" spans="1:1" ht="13">
      <c r="A3251" s="11" t="s">
        <v>2490</v>
      </c>
    </row>
    <row r="3252" spans="1:1" ht="13">
      <c r="A3252" s="11" t="s">
        <v>4751</v>
      </c>
    </row>
    <row r="3253" spans="1:1" ht="13">
      <c r="A3253" s="11">
        <v>2</v>
      </c>
    </row>
    <row r="3254" spans="1:1" ht="13">
      <c r="A3254" s="11" t="s">
        <v>4752</v>
      </c>
    </row>
    <row r="3255" spans="1:1" ht="13">
      <c r="A3255" s="11">
        <v>1</v>
      </c>
    </row>
    <row r="3256" spans="1:1" ht="13">
      <c r="A3256" s="11" t="s">
        <v>4753</v>
      </c>
    </row>
    <row r="3257" spans="1:1" ht="13">
      <c r="A3257" s="11" t="s">
        <v>4818</v>
      </c>
    </row>
    <row r="3258" spans="1:1" ht="13">
      <c r="A3258" s="11" t="s">
        <v>4755</v>
      </c>
    </row>
    <row r="3259" spans="1:1" ht="13">
      <c r="A3259" s="21">
        <v>1080</v>
      </c>
    </row>
    <row r="3260" spans="1:1" ht="13">
      <c r="A3260" s="21">
        <v>1915</v>
      </c>
    </row>
    <row r="3261" spans="1:1" ht="13">
      <c r="A3261" s="11" t="s">
        <v>4756</v>
      </c>
    </row>
    <row r="3262" spans="1:1" ht="13">
      <c r="A3262" s="11" t="s">
        <v>4757</v>
      </c>
    </row>
    <row r="3263" spans="1:1" ht="13">
      <c r="A3263" s="11" t="s">
        <v>5049</v>
      </c>
    </row>
    <row r="3264" spans="1:1" ht="13">
      <c r="A3264" s="11" t="s">
        <v>4748</v>
      </c>
    </row>
    <row r="3265" spans="1:1" ht="13">
      <c r="A3265" s="11" t="s">
        <v>4749</v>
      </c>
    </row>
    <row r="3266" spans="1:1" ht="13">
      <c r="A3266" s="11" t="s">
        <v>5058</v>
      </c>
    </row>
    <row r="3267" spans="1:1" ht="13">
      <c r="A3267" s="11" t="s">
        <v>13</v>
      </c>
    </row>
    <row r="3268" spans="1:1" ht="13">
      <c r="A3268" s="11" t="s">
        <v>4030</v>
      </c>
    </row>
    <row r="3269" spans="1:1" ht="13">
      <c r="A3269" s="11" t="s">
        <v>4751</v>
      </c>
    </row>
    <row r="3270" spans="1:1" ht="13">
      <c r="A3270" s="11">
        <v>3</v>
      </c>
    </row>
    <row r="3271" spans="1:1" ht="13">
      <c r="A3271" s="11" t="s">
        <v>4752</v>
      </c>
    </row>
    <row r="3272" spans="1:1" ht="13">
      <c r="A3272" s="11" t="s">
        <v>4762</v>
      </c>
    </row>
    <row r="3273" spans="1:1" ht="13">
      <c r="A3273" s="11" t="s">
        <v>4753</v>
      </c>
    </row>
    <row r="3274" spans="1:1" ht="13">
      <c r="A3274" s="11" t="s">
        <v>4881</v>
      </c>
    </row>
    <row r="3275" spans="1:1" ht="13">
      <c r="A3275" s="11" t="s">
        <v>4755</v>
      </c>
    </row>
    <row r="3276" spans="1:1" ht="13">
      <c r="A3276" s="21">
        <v>1390</v>
      </c>
    </row>
    <row r="3277" spans="1:1" ht="13">
      <c r="A3277" s="21">
        <v>1580</v>
      </c>
    </row>
    <row r="3278" spans="1:1" ht="13">
      <c r="A3278" s="11" t="s">
        <v>4756</v>
      </c>
    </row>
    <row r="3279" spans="1:1" ht="13">
      <c r="A3279" s="11" t="s">
        <v>4757</v>
      </c>
    </row>
    <row r="3280" spans="1:1" ht="13">
      <c r="A3280" s="11" t="s">
        <v>5049</v>
      </c>
    </row>
    <row r="3281" spans="1:1" ht="13">
      <c r="A3281" s="11" t="s">
        <v>4748</v>
      </c>
    </row>
    <row r="3282" spans="1:1" ht="13">
      <c r="A3282" s="11" t="s">
        <v>4749</v>
      </c>
    </row>
    <row r="3283" spans="1:1" ht="13">
      <c r="A3283" s="11" t="s">
        <v>5059</v>
      </c>
    </row>
    <row r="3284" spans="1:1" ht="13">
      <c r="A3284" s="11" t="s">
        <v>6</v>
      </c>
    </row>
    <row r="3285" spans="1:1" ht="13">
      <c r="A3285" s="11" t="s">
        <v>2493</v>
      </c>
    </row>
    <row r="3286" spans="1:1" ht="13">
      <c r="A3286" s="11" t="s">
        <v>4751</v>
      </c>
    </row>
    <row r="3287" spans="1:1" ht="13">
      <c r="A3287" s="11">
        <v>2</v>
      </c>
    </row>
    <row r="3288" spans="1:1" ht="13">
      <c r="A3288" s="11" t="s">
        <v>4752</v>
      </c>
    </row>
    <row r="3289" spans="1:1" ht="13">
      <c r="A3289" s="11">
        <v>1</v>
      </c>
    </row>
    <row r="3290" spans="1:1" ht="13">
      <c r="A3290" s="11" t="s">
        <v>4753</v>
      </c>
    </row>
    <row r="3291" spans="1:1" ht="13">
      <c r="A3291" s="11" t="s">
        <v>4862</v>
      </c>
    </row>
    <row r="3292" spans="1:1" ht="13">
      <c r="A3292" s="11" t="s">
        <v>4755</v>
      </c>
    </row>
    <row r="3293" spans="1:1" ht="13">
      <c r="A3293" s="21">
        <v>1270</v>
      </c>
    </row>
    <row r="3294" spans="1:1" ht="13">
      <c r="A3294" s="21">
        <v>2300</v>
      </c>
    </row>
    <row r="3295" spans="1:1" ht="13">
      <c r="A3295" s="11" t="s">
        <v>4756</v>
      </c>
    </row>
    <row r="3296" spans="1:1" ht="13">
      <c r="A3296" s="11" t="s">
        <v>4757</v>
      </c>
    </row>
    <row r="3297" spans="1:1" ht="13">
      <c r="A3297" s="11" t="s">
        <v>5049</v>
      </c>
    </row>
    <row r="3298" spans="1:1" ht="13">
      <c r="A3298" s="11" t="s">
        <v>4748</v>
      </c>
    </row>
    <row r="3299" spans="1:1" ht="13">
      <c r="A3299" s="11" t="s">
        <v>4749</v>
      </c>
    </row>
    <row r="3300" spans="1:1" ht="13">
      <c r="A3300" s="11" t="s">
        <v>5060</v>
      </c>
    </row>
    <row r="3301" spans="1:1" ht="13">
      <c r="A3301" s="11" t="s">
        <v>6</v>
      </c>
    </row>
    <row r="3302" spans="1:1" ht="13">
      <c r="A3302" s="11" t="s">
        <v>2496</v>
      </c>
    </row>
    <row r="3303" spans="1:1" ht="13">
      <c r="A3303" s="11" t="s">
        <v>4751</v>
      </c>
    </row>
    <row r="3304" spans="1:1" ht="13">
      <c r="A3304" s="11">
        <v>2</v>
      </c>
    </row>
    <row r="3305" spans="1:1" ht="13">
      <c r="A3305" s="11" t="s">
        <v>4752</v>
      </c>
    </row>
    <row r="3306" spans="1:1" ht="13">
      <c r="A3306" s="11">
        <v>1</v>
      </c>
    </row>
    <row r="3307" spans="1:1" ht="13">
      <c r="A3307" s="11" t="s">
        <v>4753</v>
      </c>
    </row>
    <row r="3308" spans="1:1" ht="13">
      <c r="A3308" s="11" t="s">
        <v>4818</v>
      </c>
    </row>
    <row r="3309" spans="1:1" ht="13">
      <c r="A3309" s="11" t="s">
        <v>4755</v>
      </c>
    </row>
    <row r="3310" spans="1:1" ht="13">
      <c r="A3310" s="21">
        <v>1290</v>
      </c>
    </row>
    <row r="3311" spans="1:1" ht="13">
      <c r="A3311" s="21">
        <v>1490</v>
      </c>
    </row>
    <row r="3312" spans="1:1" ht="13">
      <c r="A3312" s="11" t="s">
        <v>4756</v>
      </c>
    </row>
    <row r="3313" spans="1:1" ht="13">
      <c r="A3313" s="11" t="s">
        <v>4757</v>
      </c>
    </row>
    <row r="3314" spans="1:1" ht="13">
      <c r="A3314" s="11" t="s">
        <v>5049</v>
      </c>
    </row>
    <row r="3315" spans="1:1" ht="13">
      <c r="A3315" s="11" t="s">
        <v>4748</v>
      </c>
    </row>
    <row r="3316" spans="1:1" ht="13">
      <c r="A3316" s="11" t="s">
        <v>4749</v>
      </c>
    </row>
    <row r="3317" spans="1:1" ht="13">
      <c r="A3317" s="11" t="s">
        <v>5061</v>
      </c>
    </row>
    <row r="3318" spans="1:1" ht="13">
      <c r="A3318" s="11" t="s">
        <v>16</v>
      </c>
    </row>
    <row r="3319" spans="1:1" ht="13">
      <c r="A3319" s="11" t="s">
        <v>2505</v>
      </c>
    </row>
    <row r="3320" spans="1:1" ht="13">
      <c r="A3320" s="11" t="s">
        <v>4751</v>
      </c>
    </row>
    <row r="3321" spans="1:1" ht="13">
      <c r="A3321" s="11">
        <v>2</v>
      </c>
    </row>
    <row r="3322" spans="1:1" ht="13">
      <c r="A3322" s="11" t="s">
        <v>4752</v>
      </c>
    </row>
    <row r="3323" spans="1:1" ht="13">
      <c r="A3323" s="11">
        <v>2</v>
      </c>
    </row>
    <row r="3324" spans="1:1" ht="13">
      <c r="A3324" s="11" t="s">
        <v>4753</v>
      </c>
    </row>
    <row r="3325" spans="1:1" ht="13">
      <c r="A3325" s="11" t="s">
        <v>4775</v>
      </c>
    </row>
    <row r="3326" spans="1:1" ht="13">
      <c r="A3326" s="11" t="s">
        <v>4755</v>
      </c>
    </row>
    <row r="3327" spans="1:1" ht="13">
      <c r="A3327" s="21">
        <v>1410</v>
      </c>
    </row>
    <row r="3328" spans="1:1" ht="13">
      <c r="A3328" s="21">
        <v>1475</v>
      </c>
    </row>
    <row r="3329" spans="1:1" ht="13">
      <c r="A3329" s="11" t="s">
        <v>4756</v>
      </c>
    </row>
    <row r="3330" spans="1:1" ht="13">
      <c r="A3330" s="11" t="s">
        <v>4757</v>
      </c>
    </row>
    <row r="3331" spans="1:1" ht="13">
      <c r="A3331" s="11" t="s">
        <v>5049</v>
      </c>
    </row>
    <row r="3332" spans="1:1" ht="13">
      <c r="A3332" s="11" t="s">
        <v>4748</v>
      </c>
    </row>
    <row r="3333" spans="1:1" ht="13">
      <c r="A3333" s="11" t="s">
        <v>4749</v>
      </c>
    </row>
    <row r="3334" spans="1:1" ht="13">
      <c r="A3334" s="11" t="s">
        <v>5062</v>
      </c>
    </row>
    <row r="3335" spans="1:1" ht="13">
      <c r="A3335" s="11" t="s">
        <v>19</v>
      </c>
    </row>
    <row r="3336" spans="1:1" ht="13">
      <c r="A3336" s="11" t="s">
        <v>4027</v>
      </c>
    </row>
    <row r="3337" spans="1:1" ht="13">
      <c r="A3337" s="11" t="s">
        <v>4751</v>
      </c>
    </row>
    <row r="3338" spans="1:1" ht="13">
      <c r="A3338" s="11">
        <v>3</v>
      </c>
    </row>
    <row r="3339" spans="1:1" ht="13">
      <c r="A3339" s="11" t="s">
        <v>4752</v>
      </c>
    </row>
    <row r="3340" spans="1:1" ht="13">
      <c r="A3340" s="11" t="s">
        <v>4762</v>
      </c>
    </row>
    <row r="3341" spans="1:1" ht="13">
      <c r="A3341" s="11" t="s">
        <v>4753</v>
      </c>
    </row>
    <row r="3342" spans="1:1" ht="13">
      <c r="A3342" s="11" t="s">
        <v>4881</v>
      </c>
    </row>
    <row r="3343" spans="1:1" ht="13">
      <c r="A3343" s="11" t="s">
        <v>4755</v>
      </c>
    </row>
    <row r="3344" spans="1:1" ht="13">
      <c r="A3344" s="21">
        <v>1370</v>
      </c>
    </row>
    <row r="3345" spans="1:1" ht="13">
      <c r="A3345" s="21">
        <v>2090</v>
      </c>
    </row>
    <row r="3346" spans="1:1" ht="13">
      <c r="A3346" s="11" t="s">
        <v>4756</v>
      </c>
    </row>
    <row r="3347" spans="1:1" ht="13">
      <c r="A3347" s="11" t="s">
        <v>4757</v>
      </c>
    </row>
    <row r="3348" spans="1:1" ht="13">
      <c r="A3348" s="11" t="s">
        <v>5049</v>
      </c>
    </row>
    <row r="3349" spans="1:1" ht="13">
      <c r="A3349" s="11" t="s">
        <v>4748</v>
      </c>
    </row>
    <row r="3350" spans="1:1" ht="13">
      <c r="A3350" s="11" t="s">
        <v>4749</v>
      </c>
    </row>
    <row r="3351" spans="1:1" ht="13">
      <c r="A3351" s="11" t="s">
        <v>5063</v>
      </c>
    </row>
    <row r="3352" spans="1:1" ht="13">
      <c r="A3352" s="11" t="s">
        <v>9</v>
      </c>
    </row>
    <row r="3353" spans="1:1" ht="13">
      <c r="A3353" s="11" t="s">
        <v>2502</v>
      </c>
    </row>
    <row r="3354" spans="1:1" ht="13">
      <c r="A3354" s="11" t="s">
        <v>4751</v>
      </c>
    </row>
    <row r="3355" spans="1:1" ht="13">
      <c r="A3355" s="11">
        <v>2</v>
      </c>
    </row>
    <row r="3356" spans="1:1" ht="13">
      <c r="A3356" s="11" t="s">
        <v>4752</v>
      </c>
    </row>
    <row r="3357" spans="1:1" ht="13">
      <c r="A3357" s="11">
        <v>1</v>
      </c>
    </row>
    <row r="3358" spans="1:1" ht="13">
      <c r="A3358" s="11" t="s">
        <v>4753</v>
      </c>
    </row>
    <row r="3359" spans="1:1" ht="13">
      <c r="A3359" s="11" t="s">
        <v>4780</v>
      </c>
    </row>
    <row r="3360" spans="1:1" ht="13">
      <c r="A3360" s="11" t="s">
        <v>4755</v>
      </c>
    </row>
    <row r="3361" spans="1:1" ht="13">
      <c r="A3361" s="21">
        <v>1400</v>
      </c>
    </row>
    <row r="3362" spans="1:1" ht="13">
      <c r="A3362" s="21">
        <v>2020</v>
      </c>
    </row>
    <row r="3363" spans="1:1" ht="13">
      <c r="A3363" s="11" t="s">
        <v>4756</v>
      </c>
    </row>
    <row r="3364" spans="1:1" ht="13">
      <c r="A3364" s="11" t="s">
        <v>4757</v>
      </c>
    </row>
    <row r="3365" spans="1:1" ht="13">
      <c r="A3365" s="11" t="s">
        <v>5049</v>
      </c>
    </row>
    <row r="3366" spans="1:1" ht="13">
      <c r="A3366" s="11" t="s">
        <v>4748</v>
      </c>
    </row>
    <row r="3367" spans="1:1" ht="13">
      <c r="A3367" s="11" t="s">
        <v>4749</v>
      </c>
    </row>
    <row r="3368" spans="1:1" ht="13">
      <c r="A3368" s="11" t="s">
        <v>5064</v>
      </c>
    </row>
    <row r="3369" spans="1:1" ht="13">
      <c r="A3369" s="11" t="s">
        <v>6</v>
      </c>
    </row>
    <row r="3370" spans="1:1" ht="13">
      <c r="A3370" s="11" t="s">
        <v>4033</v>
      </c>
    </row>
    <row r="3371" spans="1:1" ht="13">
      <c r="A3371" s="11" t="s">
        <v>4751</v>
      </c>
    </row>
    <row r="3372" spans="1:1" ht="13">
      <c r="A3372" s="11">
        <v>3</v>
      </c>
    </row>
    <row r="3373" spans="1:1" ht="13">
      <c r="A3373" s="11" t="s">
        <v>4752</v>
      </c>
    </row>
    <row r="3374" spans="1:1" ht="13">
      <c r="A3374" s="11" t="s">
        <v>4762</v>
      </c>
    </row>
    <row r="3375" spans="1:1" ht="13">
      <c r="A3375" s="11" t="s">
        <v>4753</v>
      </c>
    </row>
    <row r="3376" spans="1:1" ht="13">
      <c r="A3376" s="11" t="s">
        <v>4773</v>
      </c>
    </row>
    <row r="3377" spans="1:1" ht="13">
      <c r="A3377" s="11" t="s">
        <v>4755</v>
      </c>
    </row>
    <row r="3378" spans="1:1" ht="13">
      <c r="A3378" s="21">
        <v>1400</v>
      </c>
    </row>
    <row r="3379" spans="1:1" ht="13">
      <c r="A3379" s="21">
        <v>2620</v>
      </c>
    </row>
    <row r="3380" spans="1:1" ht="13">
      <c r="A3380" s="11" t="s">
        <v>4756</v>
      </c>
    </row>
    <row r="3381" spans="1:1" ht="13">
      <c r="A3381" s="11" t="s">
        <v>4757</v>
      </c>
    </row>
    <row r="3382" spans="1:1" ht="13">
      <c r="A3382" s="11" t="s">
        <v>5049</v>
      </c>
    </row>
    <row r="3383" spans="1:1" ht="13">
      <c r="A3383" s="11" t="s">
        <v>4748</v>
      </c>
    </row>
    <row r="3384" spans="1:1" ht="13">
      <c r="A3384" s="11" t="s">
        <v>4749</v>
      </c>
    </row>
    <row r="3385" spans="1:1" ht="13">
      <c r="A3385" s="11" t="s">
        <v>5065</v>
      </c>
    </row>
    <row r="3386" spans="1:1" ht="13">
      <c r="A3386" s="11" t="s">
        <v>6</v>
      </c>
    </row>
    <row r="3387" spans="1:1" ht="13">
      <c r="A3387" s="11" t="s">
        <v>2499</v>
      </c>
    </row>
    <row r="3388" spans="1:1" ht="13">
      <c r="A3388" s="11" t="s">
        <v>4751</v>
      </c>
    </row>
    <row r="3389" spans="1:1" ht="13">
      <c r="A3389" s="11">
        <v>2</v>
      </c>
    </row>
    <row r="3390" spans="1:1" ht="13">
      <c r="A3390" s="11" t="s">
        <v>4752</v>
      </c>
    </row>
    <row r="3391" spans="1:1" ht="13">
      <c r="A3391" s="11" t="s">
        <v>4762</v>
      </c>
    </row>
    <row r="3392" spans="1:1" ht="13">
      <c r="A3392" s="11" t="s">
        <v>4753</v>
      </c>
    </row>
    <row r="3393" spans="1:1" ht="13">
      <c r="A3393" s="11" t="s">
        <v>4780</v>
      </c>
    </row>
    <row r="3394" spans="1:1" ht="13">
      <c r="A3394" s="11" t="s">
        <v>4755</v>
      </c>
    </row>
    <row r="3395" spans="1:1" ht="13">
      <c r="A3395" s="21">
        <v>1390</v>
      </c>
    </row>
    <row r="3396" spans="1:1" ht="13">
      <c r="A3396" s="21">
        <v>2345</v>
      </c>
    </row>
    <row r="3397" spans="1:1" ht="13">
      <c r="A3397" s="11" t="s">
        <v>4756</v>
      </c>
    </row>
    <row r="3398" spans="1:1" ht="13">
      <c r="A3398" s="11" t="s">
        <v>4757</v>
      </c>
    </row>
    <row r="3399" spans="1:1" ht="13">
      <c r="A3399" s="11" t="s">
        <v>5049</v>
      </c>
    </row>
    <row r="3400" spans="1:1" ht="13">
      <c r="A3400" s="11" t="s">
        <v>4748</v>
      </c>
    </row>
    <row r="3401" spans="1:1" ht="13">
      <c r="A3401" s="11" t="s">
        <v>4749</v>
      </c>
    </row>
    <row r="3402" spans="1:1" ht="13">
      <c r="A3402" s="11" t="s">
        <v>5066</v>
      </c>
    </row>
    <row r="3403" spans="1:1" ht="13">
      <c r="A3403" s="11" t="s">
        <v>10</v>
      </c>
    </row>
    <row r="3404" spans="1:1" ht="13">
      <c r="A3404" s="11" t="s">
        <v>2508</v>
      </c>
    </row>
    <row r="3405" spans="1:1" ht="13">
      <c r="A3405" s="11" t="s">
        <v>4751</v>
      </c>
    </row>
    <row r="3406" spans="1:1" ht="13">
      <c r="A3406" s="11">
        <v>2</v>
      </c>
    </row>
    <row r="3407" spans="1:1" ht="13">
      <c r="A3407" s="11" t="s">
        <v>4752</v>
      </c>
    </row>
    <row r="3408" spans="1:1" ht="13">
      <c r="A3408" s="11">
        <v>2</v>
      </c>
    </row>
    <row r="3409" spans="1:1" ht="13">
      <c r="A3409" s="11" t="s">
        <v>4753</v>
      </c>
    </row>
    <row r="3410" spans="1:1" ht="13">
      <c r="A3410" s="11" t="s">
        <v>4769</v>
      </c>
    </row>
    <row r="3411" spans="1:1" ht="13">
      <c r="A3411" s="11" t="s">
        <v>4755</v>
      </c>
    </row>
    <row r="3412" spans="1:1" ht="13">
      <c r="A3412" s="21">
        <v>1460</v>
      </c>
    </row>
    <row r="3413" spans="1:1" ht="13">
      <c r="A3413" s="21">
        <v>1680</v>
      </c>
    </row>
    <row r="3414" spans="1:1" ht="13">
      <c r="A3414" s="11" t="s">
        <v>4756</v>
      </c>
    </row>
    <row r="3415" spans="1:1" ht="13">
      <c r="A3415" s="11" t="s">
        <v>4757</v>
      </c>
    </row>
    <row r="3416" spans="1:1" ht="13">
      <c r="A3416" s="11" t="s">
        <v>5049</v>
      </c>
    </row>
    <row r="3417" spans="1:1" ht="13">
      <c r="A3417" s="11" t="s">
        <v>4748</v>
      </c>
    </row>
    <row r="3418" spans="1:1" ht="13">
      <c r="A3418" s="11" t="s">
        <v>4749</v>
      </c>
    </row>
    <row r="3419" spans="1:1" ht="13">
      <c r="A3419" s="11" t="s">
        <v>5067</v>
      </c>
    </row>
    <row r="3420" spans="1:1" ht="13">
      <c r="A3420" s="11" t="s">
        <v>7</v>
      </c>
    </row>
    <row r="3421" spans="1:1" ht="13">
      <c r="A3421" s="11" t="s">
        <v>4036</v>
      </c>
    </row>
    <row r="3422" spans="1:1" ht="13">
      <c r="A3422" s="11" t="s">
        <v>4751</v>
      </c>
    </row>
    <row r="3423" spans="1:1" ht="13">
      <c r="A3423" s="11">
        <v>3</v>
      </c>
    </row>
    <row r="3424" spans="1:1" ht="13">
      <c r="A3424" s="11" t="s">
        <v>4752</v>
      </c>
    </row>
    <row r="3425" spans="1:1" ht="13">
      <c r="A3425" s="11" t="s">
        <v>4762</v>
      </c>
    </row>
    <row r="3426" spans="1:1" ht="13">
      <c r="A3426" s="11" t="s">
        <v>4753</v>
      </c>
    </row>
    <row r="3427" spans="1:1" ht="13">
      <c r="A3427" s="11" t="s">
        <v>4881</v>
      </c>
    </row>
    <row r="3428" spans="1:1" ht="13">
      <c r="A3428" s="11" t="s">
        <v>4755</v>
      </c>
    </row>
    <row r="3429" spans="1:1" ht="13">
      <c r="A3429" s="21">
        <v>1710</v>
      </c>
    </row>
    <row r="3430" spans="1:1" ht="13">
      <c r="A3430" s="21">
        <v>1780</v>
      </c>
    </row>
    <row r="3431" spans="1:1" ht="13">
      <c r="A3431" s="11" t="s">
        <v>4756</v>
      </c>
    </row>
    <row r="3432" spans="1:1" ht="13">
      <c r="A3432" s="11" t="s">
        <v>4757</v>
      </c>
    </row>
    <row r="3433" spans="1:1" ht="13">
      <c r="A3433" s="11" t="s">
        <v>5049</v>
      </c>
    </row>
    <row r="3434" spans="1:1" ht="13">
      <c r="A3434" s="11" t="s">
        <v>4748</v>
      </c>
    </row>
    <row r="3435" spans="1:1" ht="13">
      <c r="A3435" s="11" t="s">
        <v>4749</v>
      </c>
    </row>
    <row r="3436" spans="1:1" ht="13">
      <c r="A3436" s="11" t="s">
        <v>5068</v>
      </c>
    </row>
    <row r="3437" spans="1:1" ht="13">
      <c r="A3437" s="11" t="s">
        <v>6</v>
      </c>
    </row>
    <row r="3438" spans="1:1" ht="13">
      <c r="A3438" s="11" t="s">
        <v>4039</v>
      </c>
    </row>
    <row r="3439" spans="1:1" ht="13">
      <c r="A3439" s="11" t="s">
        <v>4751</v>
      </c>
    </row>
    <row r="3440" spans="1:1" ht="13">
      <c r="A3440" s="11">
        <v>3</v>
      </c>
    </row>
    <row r="3441" spans="1:1" ht="13">
      <c r="A3441" s="11" t="s">
        <v>4752</v>
      </c>
    </row>
    <row r="3442" spans="1:1" ht="13">
      <c r="A3442" s="11" t="s">
        <v>5069</v>
      </c>
    </row>
    <row r="3443" spans="1:1" ht="13">
      <c r="A3443" s="11" t="s">
        <v>4753</v>
      </c>
    </row>
    <row r="3444" spans="1:1" ht="13">
      <c r="A3444" s="11" t="s">
        <v>4797</v>
      </c>
    </row>
    <row r="3445" spans="1:1" ht="13">
      <c r="A3445" s="11" t="s">
        <v>4755</v>
      </c>
    </row>
    <row r="3446" spans="1:1" ht="13">
      <c r="A3446" s="21">
        <v>1810</v>
      </c>
    </row>
    <row r="3447" spans="1:1" ht="13">
      <c r="A3447" s="21">
        <v>3235</v>
      </c>
    </row>
    <row r="3448" spans="1:1" ht="13">
      <c r="A3448" s="11" t="s">
        <v>4756</v>
      </c>
    </row>
    <row r="3449" spans="1:1" ht="13">
      <c r="A3449" s="11" t="s">
        <v>4757</v>
      </c>
    </row>
    <row r="3450" spans="1:1" ht="13">
      <c r="A3450" s="11" t="s">
        <v>5049</v>
      </c>
    </row>
    <row r="3451" spans="1:1" ht="13">
      <c r="A3451" s="11" t="s">
        <v>4748</v>
      </c>
    </row>
    <row r="3452" spans="1:1" ht="13">
      <c r="A3452" s="11" t="s">
        <v>4749</v>
      </c>
    </row>
    <row r="3453" spans="1:1" ht="13">
      <c r="A3453" s="11" t="s">
        <v>5070</v>
      </c>
    </row>
    <row r="3454" spans="1:1" ht="13">
      <c r="A3454" s="11" t="s">
        <v>11</v>
      </c>
    </row>
    <row r="3455" spans="1:1" ht="13">
      <c r="A3455" s="11" t="s">
        <v>2511</v>
      </c>
    </row>
    <row r="3456" spans="1:1" ht="13">
      <c r="A3456" s="11" t="s">
        <v>4751</v>
      </c>
    </row>
    <row r="3457" spans="1:1" ht="13">
      <c r="A3457" s="11">
        <v>2</v>
      </c>
    </row>
    <row r="3458" spans="1:1" ht="13">
      <c r="A3458" s="11" t="s">
        <v>4752</v>
      </c>
    </row>
    <row r="3459" spans="1:1" ht="13">
      <c r="A3459" s="11" t="s">
        <v>4762</v>
      </c>
    </row>
    <row r="3460" spans="1:1" ht="13">
      <c r="A3460" s="11" t="s">
        <v>4753</v>
      </c>
    </row>
    <row r="3461" spans="1:1" ht="13">
      <c r="A3461" s="11" t="s">
        <v>4765</v>
      </c>
    </row>
    <row r="3462" spans="1:1" ht="13">
      <c r="A3462" s="11" t="s">
        <v>4755</v>
      </c>
    </row>
    <row r="3463" spans="1:1" ht="13">
      <c r="A3463" s="21">
        <v>2020</v>
      </c>
    </row>
    <row r="3464" spans="1:1" ht="13">
      <c r="A3464" s="21">
        <v>2965</v>
      </c>
    </row>
    <row r="3465" spans="1:1" ht="13">
      <c r="A3465" s="11" t="s">
        <v>4756</v>
      </c>
    </row>
    <row r="3466" spans="1:1" ht="13">
      <c r="A3466" s="11" t="s">
        <v>4757</v>
      </c>
    </row>
    <row r="3467" spans="1:1" ht="13">
      <c r="A3467" s="11" t="s">
        <v>5049</v>
      </c>
    </row>
    <row r="3468" spans="1:1" ht="13">
      <c r="A3468" s="11" t="s">
        <v>4748</v>
      </c>
    </row>
    <row r="3469" spans="1:1" ht="13">
      <c r="A3469" s="11" t="s">
        <v>4749</v>
      </c>
    </row>
    <row r="3470" spans="1:1" ht="13">
      <c r="A3470" s="11" t="s">
        <v>5071</v>
      </c>
    </row>
    <row r="3471" spans="1:1" ht="13">
      <c r="A3471" s="11" t="s">
        <v>14</v>
      </c>
    </row>
    <row r="3472" spans="1:1" ht="13">
      <c r="A3472" s="11" t="s">
        <v>4042</v>
      </c>
    </row>
    <row r="3473" spans="1:1" ht="13">
      <c r="A3473" s="11" t="s">
        <v>4751</v>
      </c>
    </row>
    <row r="3474" spans="1:1" ht="13">
      <c r="A3474" s="11">
        <v>3</v>
      </c>
    </row>
    <row r="3475" spans="1:1" ht="13">
      <c r="A3475" s="11" t="s">
        <v>4752</v>
      </c>
    </row>
    <row r="3476" spans="1:1" ht="13">
      <c r="A3476" s="11" t="s">
        <v>4789</v>
      </c>
    </row>
    <row r="3477" spans="1:1" ht="13">
      <c r="A3477" s="11" t="s">
        <v>4753</v>
      </c>
    </row>
    <row r="3478" spans="1:1" ht="13">
      <c r="A3478" s="11" t="s">
        <v>5072</v>
      </c>
    </row>
    <row r="3479" spans="1:1" ht="13">
      <c r="A3479" s="11" t="s">
        <v>4755</v>
      </c>
    </row>
    <row r="3480" spans="1:1" ht="13">
      <c r="A3480" s="21">
        <v>2110</v>
      </c>
    </row>
    <row r="3481" spans="1:1" ht="13">
      <c r="A3481" s="21">
        <v>2890</v>
      </c>
    </row>
    <row r="3482" spans="1:1" ht="13">
      <c r="A3482" s="11" t="s">
        <v>4756</v>
      </c>
    </row>
    <row r="3483" spans="1:1" ht="13">
      <c r="A3483" s="11" t="s">
        <v>4757</v>
      </c>
    </row>
    <row r="3484" spans="1:1" ht="13">
      <c r="A3484" s="11" t="s">
        <v>5049</v>
      </c>
    </row>
    <row r="3485" spans="1:1" ht="13">
      <c r="A3485" s="11" t="s">
        <v>4748</v>
      </c>
    </row>
    <row r="3486" spans="1:1" ht="13">
      <c r="A3486" s="11" t="s">
        <v>4749</v>
      </c>
    </row>
    <row r="3487" spans="1:1" ht="13">
      <c r="A3487" s="11" t="s">
        <v>5073</v>
      </c>
    </row>
    <row r="3488" spans="1:1" ht="13">
      <c r="A3488" s="11" t="s">
        <v>11</v>
      </c>
    </row>
    <row r="3489" spans="1:1" ht="13">
      <c r="A3489" s="11" t="s">
        <v>4045</v>
      </c>
    </row>
    <row r="3490" spans="1:1" ht="13">
      <c r="A3490" s="11" t="s">
        <v>4751</v>
      </c>
    </row>
    <row r="3491" spans="1:1" ht="13">
      <c r="A3491" s="11">
        <v>3</v>
      </c>
    </row>
    <row r="3492" spans="1:1" ht="13">
      <c r="A3492" s="11" t="s">
        <v>4752</v>
      </c>
    </row>
    <row r="3493" spans="1:1" ht="13">
      <c r="A3493" s="11" t="s">
        <v>4789</v>
      </c>
    </row>
    <row r="3494" spans="1:1" ht="13">
      <c r="A3494" s="11" t="s">
        <v>4753</v>
      </c>
    </row>
    <row r="3495" spans="1:1" ht="13">
      <c r="A3495" s="11" t="s">
        <v>4795</v>
      </c>
    </row>
    <row r="3496" spans="1:1" ht="13">
      <c r="A3496" s="11" t="s">
        <v>4755</v>
      </c>
    </row>
    <row r="3497" spans="1:1" ht="13">
      <c r="A3497" s="21">
        <v>3310</v>
      </c>
    </row>
    <row r="3498" spans="1:1" ht="13">
      <c r="A3498" s="21">
        <v>5160</v>
      </c>
    </row>
    <row r="3499" spans="1:1" ht="13">
      <c r="A3499" s="11" t="s">
        <v>4756</v>
      </c>
    </row>
    <row r="3500" spans="1:1" ht="13">
      <c r="A3500" s="11" t="s">
        <v>4757</v>
      </c>
    </row>
    <row r="3501" spans="1:1" ht="13">
      <c r="A3501" s="11" t="s">
        <v>5049</v>
      </c>
    </row>
    <row r="3502" spans="1:1" ht="13">
      <c r="A3502" s="11" t="s">
        <v>4748</v>
      </c>
    </row>
    <row r="3503" spans="1:1" ht="13">
      <c r="A3503" s="11" t="s">
        <v>4749</v>
      </c>
    </row>
    <row r="3504" spans="1:1" ht="13">
      <c r="A3504" s="11" t="s">
        <v>5074</v>
      </c>
    </row>
    <row r="3505" spans="1:1" ht="13">
      <c r="A3505" s="11" t="s">
        <v>23</v>
      </c>
    </row>
    <row r="3506" spans="1:1" ht="13">
      <c r="A3506" s="11" t="s">
        <v>3994</v>
      </c>
    </row>
    <row r="3507" spans="1:1" ht="13">
      <c r="A3507" s="11" t="s">
        <v>4751</v>
      </c>
    </row>
    <row r="3508" spans="1:1" ht="13">
      <c r="A3508" s="11">
        <v>3</v>
      </c>
    </row>
    <row r="3509" spans="1:1" ht="13">
      <c r="A3509" s="11" t="s">
        <v>4752</v>
      </c>
    </row>
    <row r="3510" spans="1:1" ht="13">
      <c r="A3510" s="11" t="s">
        <v>4762</v>
      </c>
    </row>
    <row r="3511" spans="1:1" ht="13">
      <c r="A3511" s="11" t="s">
        <v>4753</v>
      </c>
    </row>
    <row r="3512" spans="1:1" ht="13">
      <c r="A3512" s="11" t="s">
        <v>4787</v>
      </c>
    </row>
    <row r="3513" spans="1:1" ht="13">
      <c r="A3513" s="11" t="s">
        <v>4755</v>
      </c>
    </row>
    <row r="3514" spans="1:1" ht="13">
      <c r="A3514" s="21">
        <v>1300</v>
      </c>
    </row>
    <row r="3515" spans="1:1" ht="13">
      <c r="A3515" s="21">
        <v>1640</v>
      </c>
    </row>
    <row r="3516" spans="1:1" ht="13">
      <c r="A3516" s="11" t="s">
        <v>4756</v>
      </c>
    </row>
    <row r="3517" spans="1:1" ht="13">
      <c r="A3517" s="11" t="s">
        <v>4757</v>
      </c>
    </row>
    <row r="3518" spans="1:1" ht="13">
      <c r="A3518" s="11" t="s">
        <v>5075</v>
      </c>
    </row>
    <row r="3519" spans="1:1" ht="13">
      <c r="A3519" s="11" t="s">
        <v>4748</v>
      </c>
    </row>
    <row r="3520" spans="1:1" ht="13">
      <c r="A3520" s="11" t="s">
        <v>4781</v>
      </c>
    </row>
    <row r="3521" spans="1:1" ht="13">
      <c r="A3521" s="11" t="s">
        <v>5076</v>
      </c>
    </row>
    <row r="3522" spans="1:1" ht="13">
      <c r="A3522" s="11" t="s">
        <v>13</v>
      </c>
    </row>
    <row r="3523" spans="1:1" ht="13">
      <c r="A3523" s="11" t="s">
        <v>270</v>
      </c>
    </row>
    <row r="3524" spans="1:1" ht="13">
      <c r="A3524" s="11" t="s">
        <v>4751</v>
      </c>
    </row>
    <row r="3525" spans="1:1" ht="13">
      <c r="A3525" s="11">
        <v>1</v>
      </c>
    </row>
    <row r="3526" spans="1:1" ht="13">
      <c r="A3526" s="11" t="s">
        <v>4752</v>
      </c>
    </row>
    <row r="3527" spans="1:1" ht="13">
      <c r="A3527" s="11">
        <v>1</v>
      </c>
    </row>
    <row r="3528" spans="1:1" ht="13">
      <c r="A3528" s="11" t="s">
        <v>4753</v>
      </c>
    </row>
    <row r="3529" spans="1:1" ht="13">
      <c r="A3529" s="11" t="s">
        <v>4763</v>
      </c>
    </row>
    <row r="3530" spans="1:1" ht="13">
      <c r="A3530" s="11" t="s">
        <v>4755</v>
      </c>
    </row>
    <row r="3531" spans="1:1" ht="13">
      <c r="A3531" s="21">
        <v>1560</v>
      </c>
    </row>
    <row r="3532" spans="1:1" ht="13">
      <c r="A3532" s="11" t="s">
        <v>4756</v>
      </c>
    </row>
    <row r="3533" spans="1:1" ht="13">
      <c r="A3533" s="11" t="s">
        <v>4783</v>
      </c>
    </row>
    <row r="3534" spans="1:1" ht="13">
      <c r="A3534" s="11" t="s">
        <v>5075</v>
      </c>
    </row>
    <row r="3535" spans="1:1" ht="13">
      <c r="A3535" s="11" t="s">
        <v>4748</v>
      </c>
    </row>
    <row r="3536" spans="1:1" ht="13">
      <c r="A3536" s="11" t="s">
        <v>4749</v>
      </c>
    </row>
    <row r="3537" spans="1:1" ht="13">
      <c r="A3537" s="11" t="s">
        <v>5077</v>
      </c>
    </row>
    <row r="3538" spans="1:1" ht="13">
      <c r="A3538" s="11" t="s">
        <v>24</v>
      </c>
    </row>
    <row r="3539" spans="1:1" ht="13">
      <c r="A3539" s="11" t="s">
        <v>616</v>
      </c>
    </row>
    <row r="3540" spans="1:1" ht="13">
      <c r="A3540" s="11" t="s">
        <v>4751</v>
      </c>
    </row>
    <row r="3541" spans="1:1" ht="13">
      <c r="A3541" s="11">
        <v>1</v>
      </c>
    </row>
    <row r="3542" spans="1:1" ht="13">
      <c r="A3542" s="11" t="s">
        <v>4752</v>
      </c>
    </row>
    <row r="3543" spans="1:1" ht="13">
      <c r="A3543" s="11">
        <v>1</v>
      </c>
    </row>
    <row r="3544" spans="1:1" ht="13">
      <c r="A3544" s="11" t="s">
        <v>4753</v>
      </c>
    </row>
    <row r="3545" spans="1:1" ht="13">
      <c r="A3545" s="11" t="s">
        <v>4946</v>
      </c>
    </row>
    <row r="3546" spans="1:1" ht="13">
      <c r="A3546" s="11" t="s">
        <v>4755</v>
      </c>
    </row>
    <row r="3547" spans="1:1" ht="13">
      <c r="A3547" s="21">
        <v>910</v>
      </c>
    </row>
    <row r="3548" spans="1:1" ht="13">
      <c r="A3548" s="21">
        <v>1245</v>
      </c>
    </row>
    <row r="3549" spans="1:1" ht="13">
      <c r="A3549" s="11" t="s">
        <v>4756</v>
      </c>
    </row>
    <row r="3550" spans="1:1" ht="13">
      <c r="A3550" s="11" t="s">
        <v>4757</v>
      </c>
    </row>
    <row r="3551" spans="1:1" ht="13">
      <c r="A3551" s="11" t="s">
        <v>5078</v>
      </c>
    </row>
    <row r="3552" spans="1:1" ht="13">
      <c r="A3552" s="11" t="s">
        <v>4748</v>
      </c>
    </row>
    <row r="3553" spans="1:1" ht="13">
      <c r="A3553" s="11" t="s">
        <v>4749</v>
      </c>
    </row>
    <row r="3554" spans="1:1" ht="13">
      <c r="A3554" s="11" t="s">
        <v>5079</v>
      </c>
    </row>
    <row r="3555" spans="1:1" ht="13">
      <c r="A3555" s="11" t="s">
        <v>6</v>
      </c>
    </row>
    <row r="3556" spans="1:1" ht="13">
      <c r="A3556" s="11" t="s">
        <v>2289</v>
      </c>
    </row>
    <row r="3557" spans="1:1" ht="13">
      <c r="A3557" s="11" t="s">
        <v>4751</v>
      </c>
    </row>
    <row r="3558" spans="1:1" ht="13">
      <c r="A3558" s="11">
        <v>2</v>
      </c>
    </row>
    <row r="3559" spans="1:1" ht="13">
      <c r="A3559" s="11" t="s">
        <v>4752</v>
      </c>
    </row>
    <row r="3560" spans="1:1" ht="13">
      <c r="A3560" s="11" t="s">
        <v>4762</v>
      </c>
    </row>
    <row r="3561" spans="1:1" ht="13">
      <c r="A3561" s="11" t="s">
        <v>4753</v>
      </c>
    </row>
    <row r="3562" spans="1:1" ht="13">
      <c r="A3562" s="11" t="s">
        <v>4780</v>
      </c>
    </row>
    <row r="3563" spans="1:1" ht="13">
      <c r="A3563" s="11" t="s">
        <v>4755</v>
      </c>
    </row>
    <row r="3564" spans="1:1" ht="13">
      <c r="A3564" s="21">
        <v>1440</v>
      </c>
    </row>
    <row r="3565" spans="1:1" ht="13">
      <c r="A3565" s="21">
        <v>2380</v>
      </c>
    </row>
    <row r="3566" spans="1:1" ht="13">
      <c r="A3566" s="11" t="s">
        <v>4756</v>
      </c>
    </row>
    <row r="3567" spans="1:1" ht="13">
      <c r="A3567" s="11" t="s">
        <v>4757</v>
      </c>
    </row>
    <row r="3568" spans="1:1" ht="13">
      <c r="A3568" s="11" t="s">
        <v>5078</v>
      </c>
    </row>
    <row r="3569" spans="1:1" ht="13">
      <c r="A3569" s="11" t="s">
        <v>4748</v>
      </c>
    </row>
    <row r="3570" spans="1:1" ht="13">
      <c r="A3570" s="11" t="s">
        <v>4749</v>
      </c>
    </row>
    <row r="3571" spans="1:1" ht="13">
      <c r="A3571" s="11" t="s">
        <v>5080</v>
      </c>
    </row>
    <row r="3572" spans="1:1" ht="13">
      <c r="A3572" s="11" t="s">
        <v>12</v>
      </c>
    </row>
    <row r="3573" spans="1:1" ht="13">
      <c r="A3573" s="11" t="s">
        <v>607</v>
      </c>
    </row>
    <row r="3574" spans="1:1" ht="13">
      <c r="A3574" s="11" t="s">
        <v>4751</v>
      </c>
    </row>
    <row r="3575" spans="1:1" ht="13">
      <c r="A3575" s="11">
        <v>1</v>
      </c>
    </row>
    <row r="3576" spans="1:1" ht="13">
      <c r="A3576" s="11" t="s">
        <v>4752</v>
      </c>
    </row>
    <row r="3577" spans="1:1" ht="13">
      <c r="A3577" s="11">
        <v>1</v>
      </c>
    </row>
    <row r="3578" spans="1:1" ht="13">
      <c r="A3578" s="11" t="s">
        <v>4753</v>
      </c>
    </row>
    <row r="3579" spans="1:1" ht="13">
      <c r="A3579" s="11" t="s">
        <v>4754</v>
      </c>
    </row>
    <row r="3580" spans="1:1" ht="13">
      <c r="A3580" s="11" t="s">
        <v>4755</v>
      </c>
    </row>
    <row r="3581" spans="1:1" ht="13">
      <c r="A3581" s="21">
        <v>750</v>
      </c>
    </row>
    <row r="3582" spans="1:1" ht="13">
      <c r="A3582" s="21">
        <v>1275</v>
      </c>
    </row>
    <row r="3583" spans="1:1" ht="13">
      <c r="A3583" s="11" t="s">
        <v>4756</v>
      </c>
    </row>
    <row r="3584" spans="1:1" ht="13">
      <c r="A3584" s="11" t="s">
        <v>4757</v>
      </c>
    </row>
    <row r="3585" spans="1:1" ht="13">
      <c r="A3585" s="11" t="s">
        <v>5081</v>
      </c>
    </row>
    <row r="3586" spans="1:1" ht="13">
      <c r="A3586" s="11" t="s">
        <v>4748</v>
      </c>
    </row>
    <row r="3587" spans="1:1" ht="13">
      <c r="A3587" s="11" t="s">
        <v>4749</v>
      </c>
    </row>
    <row r="3588" spans="1:1" ht="13">
      <c r="A3588" s="11" t="s">
        <v>5082</v>
      </c>
    </row>
    <row r="3589" spans="1:1" ht="13">
      <c r="A3589" s="11" t="s">
        <v>7</v>
      </c>
    </row>
    <row r="3590" spans="1:1" ht="13">
      <c r="A3590" s="11" t="s">
        <v>2229</v>
      </c>
    </row>
    <row r="3591" spans="1:1" ht="13">
      <c r="A3591" s="11" t="s">
        <v>4751</v>
      </c>
    </row>
    <row r="3592" spans="1:1" ht="13">
      <c r="A3592" s="11">
        <v>2</v>
      </c>
    </row>
    <row r="3593" spans="1:1" ht="13">
      <c r="A3593" s="11" t="s">
        <v>4752</v>
      </c>
    </row>
    <row r="3594" spans="1:1" ht="13">
      <c r="A3594" s="11" t="s">
        <v>4762</v>
      </c>
    </row>
    <row r="3595" spans="1:1" ht="13">
      <c r="A3595" s="11" t="s">
        <v>4753</v>
      </c>
    </row>
    <row r="3596" spans="1:1" ht="13">
      <c r="A3596" s="11" t="s">
        <v>4765</v>
      </c>
    </row>
    <row r="3597" spans="1:1" ht="13">
      <c r="A3597" s="11" t="s">
        <v>4755</v>
      </c>
    </row>
    <row r="3598" spans="1:1" ht="13">
      <c r="A3598" s="21">
        <v>1330</v>
      </c>
    </row>
    <row r="3599" spans="1:1" ht="13">
      <c r="A3599" s="21">
        <v>2105</v>
      </c>
    </row>
    <row r="3600" spans="1:1" ht="13">
      <c r="A3600" s="11" t="s">
        <v>4756</v>
      </c>
    </row>
    <row r="3601" spans="1:1" ht="13">
      <c r="A3601" s="11" t="s">
        <v>4757</v>
      </c>
    </row>
    <row r="3602" spans="1:1" ht="13">
      <c r="A3602" s="11" t="s">
        <v>5081</v>
      </c>
    </row>
    <row r="3603" spans="1:1" ht="13">
      <c r="A3603" s="11" t="s">
        <v>4748</v>
      </c>
    </row>
    <row r="3604" spans="1:1" ht="13">
      <c r="A3604" s="11" t="s">
        <v>4749</v>
      </c>
    </row>
    <row r="3605" spans="1:1" ht="13">
      <c r="A3605" s="11" t="s">
        <v>5083</v>
      </c>
    </row>
    <row r="3606" spans="1:1" ht="13">
      <c r="A3606" s="11" t="s">
        <v>6</v>
      </c>
    </row>
    <row r="3607" spans="1:1" ht="13">
      <c r="A3607" s="11" t="s">
        <v>598</v>
      </c>
    </row>
    <row r="3608" spans="1:1" ht="13">
      <c r="A3608" s="11" t="s">
        <v>4751</v>
      </c>
    </row>
    <row r="3609" spans="1:1" ht="13">
      <c r="A3609" s="11">
        <v>1</v>
      </c>
    </row>
    <row r="3610" spans="1:1" ht="13">
      <c r="A3610" s="11" t="s">
        <v>4752</v>
      </c>
    </row>
    <row r="3611" spans="1:1" ht="13">
      <c r="A3611" s="11">
        <v>1</v>
      </c>
    </row>
    <row r="3612" spans="1:1" ht="13">
      <c r="A3612" s="11" t="s">
        <v>4753</v>
      </c>
    </row>
    <row r="3613" spans="1:1" ht="13">
      <c r="A3613" s="11" t="s">
        <v>4965</v>
      </c>
    </row>
    <row r="3614" spans="1:1" ht="13">
      <c r="A3614" s="11" t="s">
        <v>4755</v>
      </c>
    </row>
    <row r="3615" spans="1:1" ht="13">
      <c r="A3615" s="21">
        <v>870</v>
      </c>
    </row>
    <row r="3616" spans="1:1" ht="13">
      <c r="A3616" s="21">
        <v>1090</v>
      </c>
    </row>
    <row r="3617" spans="1:1" ht="13">
      <c r="A3617" s="11" t="s">
        <v>4756</v>
      </c>
    </row>
    <row r="3618" spans="1:1" ht="13">
      <c r="A3618" s="11" t="s">
        <v>4757</v>
      </c>
    </row>
    <row r="3619" spans="1:1" ht="13">
      <c r="A3619" s="11" t="s">
        <v>5084</v>
      </c>
    </row>
    <row r="3620" spans="1:1" ht="13">
      <c r="A3620" s="11" t="s">
        <v>4748</v>
      </c>
    </row>
    <row r="3621" spans="1:1" ht="13">
      <c r="A3621" s="11" t="s">
        <v>4749</v>
      </c>
    </row>
    <row r="3622" spans="1:1" ht="13">
      <c r="A3622" s="11" t="s">
        <v>5085</v>
      </c>
    </row>
    <row r="3623" spans="1:1" ht="13">
      <c r="A3623" s="11" t="s">
        <v>6</v>
      </c>
    </row>
    <row r="3624" spans="1:1" ht="13">
      <c r="A3624" s="11" t="s">
        <v>2172</v>
      </c>
    </row>
    <row r="3625" spans="1:1" ht="13">
      <c r="A3625" s="11" t="s">
        <v>4751</v>
      </c>
    </row>
    <row r="3626" spans="1:1" ht="13">
      <c r="A3626" s="11">
        <v>2</v>
      </c>
    </row>
    <row r="3627" spans="1:1" ht="13">
      <c r="A3627" s="11" t="s">
        <v>4752</v>
      </c>
    </row>
    <row r="3628" spans="1:1" ht="13">
      <c r="A3628" s="11" t="s">
        <v>4762</v>
      </c>
    </row>
    <row r="3629" spans="1:1" ht="13">
      <c r="A3629" s="11" t="s">
        <v>4753</v>
      </c>
    </row>
    <row r="3630" spans="1:1" ht="13">
      <c r="A3630" s="11" t="s">
        <v>4765</v>
      </c>
    </row>
    <row r="3631" spans="1:1" ht="13">
      <c r="A3631" s="11" t="s">
        <v>4755</v>
      </c>
    </row>
    <row r="3632" spans="1:1" ht="13">
      <c r="A3632" s="21">
        <v>1250</v>
      </c>
    </row>
    <row r="3633" spans="1:1" ht="13">
      <c r="A3633" s="21">
        <v>1670</v>
      </c>
    </row>
    <row r="3634" spans="1:1" ht="13">
      <c r="A3634" s="11" t="s">
        <v>4756</v>
      </c>
    </row>
    <row r="3635" spans="1:1" ht="13">
      <c r="A3635" s="11" t="s">
        <v>4757</v>
      </c>
    </row>
    <row r="3636" spans="1:1" ht="13">
      <c r="A3636" s="11" t="s">
        <v>5084</v>
      </c>
    </row>
    <row r="3637" spans="1:1" ht="13">
      <c r="A3637" s="11" t="s">
        <v>4748</v>
      </c>
    </row>
    <row r="3638" spans="1:1" ht="13">
      <c r="A3638" s="11" t="s">
        <v>4749</v>
      </c>
    </row>
    <row r="3639" spans="1:1" ht="13">
      <c r="A3639" s="11" t="s">
        <v>5086</v>
      </c>
    </row>
    <row r="3640" spans="1:1" ht="13">
      <c r="A3640" s="11" t="s">
        <v>10</v>
      </c>
    </row>
    <row r="3641" spans="1:1" ht="13">
      <c r="A3641" s="11" t="s">
        <v>2175</v>
      </c>
    </row>
    <row r="3642" spans="1:1" ht="13">
      <c r="A3642" s="11" t="s">
        <v>4751</v>
      </c>
    </row>
    <row r="3643" spans="1:1" ht="13">
      <c r="A3643" s="11">
        <v>2</v>
      </c>
    </row>
    <row r="3644" spans="1:1" ht="13">
      <c r="A3644" s="11" t="s">
        <v>4752</v>
      </c>
    </row>
    <row r="3645" spans="1:1" ht="13">
      <c r="A3645" s="11" t="s">
        <v>4762</v>
      </c>
    </row>
    <row r="3646" spans="1:1" ht="13">
      <c r="A3646" s="11" t="s">
        <v>4753</v>
      </c>
    </row>
    <row r="3647" spans="1:1" ht="13">
      <c r="A3647" s="11" t="s">
        <v>4771</v>
      </c>
    </row>
    <row r="3648" spans="1:1" ht="13">
      <c r="A3648" s="11" t="s">
        <v>4755</v>
      </c>
    </row>
    <row r="3649" spans="1:1" ht="13">
      <c r="A3649" s="21">
        <v>1450</v>
      </c>
    </row>
    <row r="3650" spans="1:1" ht="13">
      <c r="A3650" s="21">
        <v>2390</v>
      </c>
    </row>
    <row r="3651" spans="1:1" ht="13">
      <c r="A3651" s="11" t="s">
        <v>4756</v>
      </c>
    </row>
    <row r="3652" spans="1:1" ht="13">
      <c r="A3652" s="11" t="s">
        <v>4757</v>
      </c>
    </row>
    <row r="3653" spans="1:1" ht="13">
      <c r="A3653" s="11" t="s">
        <v>5084</v>
      </c>
    </row>
    <row r="3654" spans="1:1" ht="13">
      <c r="A3654" s="11" t="s">
        <v>4748</v>
      </c>
    </row>
    <row r="3655" spans="1:1" ht="13">
      <c r="A3655" s="11" t="s">
        <v>4749</v>
      </c>
    </row>
    <row r="3656" spans="1:1" ht="13">
      <c r="A3656" s="11" t="s">
        <v>5087</v>
      </c>
    </row>
    <row r="3657" spans="1:1" ht="13">
      <c r="A3657" s="11" t="s">
        <v>12</v>
      </c>
    </row>
    <row r="3658" spans="1:1" ht="13">
      <c r="A3658" s="11" t="s">
        <v>2178</v>
      </c>
    </row>
    <row r="3659" spans="1:1" ht="13">
      <c r="A3659" s="11" t="s">
        <v>4751</v>
      </c>
    </row>
    <row r="3660" spans="1:1" ht="13">
      <c r="A3660" s="11">
        <v>2</v>
      </c>
    </row>
    <row r="3661" spans="1:1" ht="13">
      <c r="A3661" s="11" t="s">
        <v>4752</v>
      </c>
    </row>
    <row r="3662" spans="1:1" ht="13">
      <c r="A3662" s="11">
        <v>2</v>
      </c>
    </row>
    <row r="3663" spans="1:1" ht="13">
      <c r="A3663" s="11" t="s">
        <v>4753</v>
      </c>
    </row>
    <row r="3664" spans="1:1" ht="13">
      <c r="A3664" s="11" t="s">
        <v>4773</v>
      </c>
    </row>
    <row r="3665" spans="1:1" ht="13">
      <c r="A3665" s="11" t="s">
        <v>4755</v>
      </c>
    </row>
    <row r="3666" spans="1:1" ht="13">
      <c r="A3666" s="21">
        <v>1540</v>
      </c>
    </row>
    <row r="3667" spans="1:1" ht="13">
      <c r="A3667" s="21">
        <v>2050</v>
      </c>
    </row>
    <row r="3668" spans="1:1" ht="13">
      <c r="A3668" s="11" t="s">
        <v>4756</v>
      </c>
    </row>
    <row r="3669" spans="1:1" ht="13">
      <c r="A3669" s="11" t="s">
        <v>4757</v>
      </c>
    </row>
    <row r="3670" spans="1:1" ht="13">
      <c r="A3670" s="11" t="s">
        <v>5084</v>
      </c>
    </row>
    <row r="3671" spans="1:1" ht="13">
      <c r="A3671" s="11" t="s">
        <v>4748</v>
      </c>
    </row>
    <row r="3672" spans="1:1" ht="13">
      <c r="A3672" s="11" t="s">
        <v>4749</v>
      </c>
    </row>
    <row r="3673" spans="1:1" ht="13">
      <c r="A3673" s="11" t="s">
        <v>5088</v>
      </c>
    </row>
    <row r="3674" spans="1:1" ht="13">
      <c r="A3674" s="11" t="s">
        <v>12</v>
      </c>
    </row>
    <row r="3675" spans="1:1" ht="13">
      <c r="A3675" s="11" t="s">
        <v>3905</v>
      </c>
    </row>
    <row r="3676" spans="1:1" ht="13">
      <c r="A3676" s="11" t="s">
        <v>4751</v>
      </c>
    </row>
    <row r="3677" spans="1:1" ht="13">
      <c r="A3677" s="11">
        <v>3</v>
      </c>
    </row>
    <row r="3678" spans="1:1" ht="13">
      <c r="A3678" s="11" t="s">
        <v>4752</v>
      </c>
    </row>
    <row r="3679" spans="1:1" ht="13">
      <c r="A3679" s="11" t="s">
        <v>4762</v>
      </c>
    </row>
    <row r="3680" spans="1:1" ht="13">
      <c r="A3680" s="11" t="s">
        <v>4753</v>
      </c>
    </row>
    <row r="3681" spans="1:1" ht="13">
      <c r="A3681" s="11" t="s">
        <v>5089</v>
      </c>
    </row>
    <row r="3682" spans="1:1" ht="13">
      <c r="A3682" s="11" t="s">
        <v>4755</v>
      </c>
    </row>
    <row r="3683" spans="1:1" ht="13">
      <c r="A3683" s="21">
        <v>1970</v>
      </c>
    </row>
    <row r="3684" spans="1:1" ht="13">
      <c r="A3684" s="21">
        <v>2440</v>
      </c>
    </row>
    <row r="3685" spans="1:1" ht="13">
      <c r="A3685" s="11" t="s">
        <v>4756</v>
      </c>
    </row>
    <row r="3686" spans="1:1" ht="13">
      <c r="A3686" s="11" t="s">
        <v>4757</v>
      </c>
    </row>
    <row r="3687" spans="1:1" ht="13">
      <c r="A3687" s="11" t="s">
        <v>5084</v>
      </c>
    </row>
    <row r="3688" spans="1:1" ht="13">
      <c r="A3688" s="11" t="s">
        <v>4748</v>
      </c>
    </row>
    <row r="3689" spans="1:1" ht="13">
      <c r="A3689" s="11" t="s">
        <v>4749</v>
      </c>
    </row>
    <row r="3690" spans="1:1" ht="13">
      <c r="A3690" s="11" t="s">
        <v>5090</v>
      </c>
    </row>
    <row r="3691" spans="1:1" ht="13">
      <c r="A3691" s="11" t="s">
        <v>12</v>
      </c>
    </row>
    <row r="3692" spans="1:1" ht="13">
      <c r="A3692" s="11" t="s">
        <v>578</v>
      </c>
    </row>
    <row r="3693" spans="1:1" ht="13">
      <c r="A3693" s="11" t="s">
        <v>4751</v>
      </c>
    </row>
    <row r="3694" spans="1:1" ht="13">
      <c r="A3694" s="11">
        <v>1</v>
      </c>
    </row>
    <row r="3695" spans="1:1" ht="13">
      <c r="A3695" s="11" t="s">
        <v>4752</v>
      </c>
    </row>
    <row r="3696" spans="1:1" ht="13">
      <c r="A3696" s="11">
        <v>1</v>
      </c>
    </row>
    <row r="3697" spans="1:1" ht="13">
      <c r="A3697" s="11" t="s">
        <v>4753</v>
      </c>
    </row>
    <row r="3698" spans="1:1" ht="13">
      <c r="A3698" s="11" t="s">
        <v>4754</v>
      </c>
    </row>
    <row r="3699" spans="1:1" ht="13">
      <c r="A3699" s="11" t="s">
        <v>4755</v>
      </c>
    </row>
    <row r="3700" spans="1:1" ht="13">
      <c r="A3700" s="21">
        <v>830</v>
      </c>
    </row>
    <row r="3701" spans="1:1" ht="13">
      <c r="A3701" s="21">
        <v>1355</v>
      </c>
    </row>
    <row r="3702" spans="1:1" ht="13">
      <c r="A3702" s="11" t="s">
        <v>4756</v>
      </c>
    </row>
    <row r="3703" spans="1:1" ht="13">
      <c r="A3703" s="11" t="s">
        <v>4757</v>
      </c>
    </row>
    <row r="3704" spans="1:1" ht="13">
      <c r="A3704" s="11" t="s">
        <v>5091</v>
      </c>
    </row>
    <row r="3705" spans="1:1" ht="13">
      <c r="A3705" s="11" t="s">
        <v>4748</v>
      </c>
    </row>
    <row r="3706" spans="1:1" ht="13">
      <c r="A3706" s="11" t="s">
        <v>4781</v>
      </c>
    </row>
    <row r="3707" spans="1:1" ht="13">
      <c r="A3707" s="11" t="s">
        <v>5092</v>
      </c>
    </row>
    <row r="3708" spans="1:1" ht="13">
      <c r="A3708" s="11" t="s">
        <v>10</v>
      </c>
    </row>
    <row r="3709" spans="1:1" ht="13">
      <c r="A3709" s="11" t="s">
        <v>3242</v>
      </c>
    </row>
    <row r="3710" spans="1:1" ht="13">
      <c r="A3710" s="11" t="s">
        <v>4751</v>
      </c>
    </row>
    <row r="3711" spans="1:1" ht="13">
      <c r="A3711" s="11">
        <v>3</v>
      </c>
    </row>
    <row r="3712" spans="1:1" ht="13">
      <c r="A3712" s="11" t="s">
        <v>4752</v>
      </c>
    </row>
    <row r="3713" spans="1:1" ht="13">
      <c r="A3713" s="11">
        <v>1</v>
      </c>
    </row>
    <row r="3714" spans="1:1" ht="13">
      <c r="A3714" s="11" t="s">
        <v>4753</v>
      </c>
    </row>
    <row r="3715" spans="1:1" ht="13">
      <c r="A3715" s="11" t="s">
        <v>5000</v>
      </c>
    </row>
    <row r="3716" spans="1:1" ht="13">
      <c r="A3716" s="11" t="s">
        <v>4755</v>
      </c>
    </row>
    <row r="3717" spans="1:1" ht="13">
      <c r="A3717" s="21">
        <v>1730</v>
      </c>
    </row>
    <row r="3718" spans="1:1" ht="13">
      <c r="A3718" s="11" t="s">
        <v>4756</v>
      </c>
    </row>
    <row r="3719" spans="1:1" ht="13">
      <c r="A3719" s="11" t="s">
        <v>4783</v>
      </c>
    </row>
    <row r="3720" spans="1:1" ht="13">
      <c r="A3720" s="11" t="s">
        <v>5091</v>
      </c>
    </row>
    <row r="3721" spans="1:1" ht="13">
      <c r="A3721" s="11" t="s">
        <v>4748</v>
      </c>
    </row>
    <row r="3722" spans="1:1" ht="13">
      <c r="A3722" s="11" t="s">
        <v>4781</v>
      </c>
    </row>
    <row r="3723" spans="1:1" ht="13">
      <c r="A3723" s="11" t="s">
        <v>5093</v>
      </c>
    </row>
    <row r="3724" spans="1:1" ht="13">
      <c r="A3724" s="11" t="s">
        <v>10</v>
      </c>
    </row>
    <row r="3725" spans="1:1" ht="13">
      <c r="A3725" s="11" t="s">
        <v>1198</v>
      </c>
    </row>
    <row r="3726" spans="1:1" ht="13">
      <c r="A3726" s="11" t="s">
        <v>4751</v>
      </c>
    </row>
    <row r="3727" spans="1:1" ht="13">
      <c r="A3727" s="11">
        <v>2</v>
      </c>
    </row>
    <row r="3728" spans="1:1" ht="13">
      <c r="A3728" s="11" t="s">
        <v>4752</v>
      </c>
    </row>
    <row r="3729" spans="1:1" ht="13">
      <c r="A3729" s="11">
        <v>1</v>
      </c>
    </row>
    <row r="3730" spans="1:1" ht="13">
      <c r="A3730" s="11" t="s">
        <v>4753</v>
      </c>
    </row>
    <row r="3731" spans="1:1" ht="13">
      <c r="A3731" s="11" t="s">
        <v>5094</v>
      </c>
    </row>
    <row r="3732" spans="1:1" ht="13">
      <c r="A3732" s="11" t="s">
        <v>4755</v>
      </c>
    </row>
    <row r="3733" spans="1:1" ht="13">
      <c r="A3733" s="21">
        <v>2010</v>
      </c>
    </row>
    <row r="3734" spans="1:1" ht="13">
      <c r="A3734" s="11" t="s">
        <v>4756</v>
      </c>
    </row>
    <row r="3735" spans="1:1" ht="13">
      <c r="A3735" s="11" t="s">
        <v>4783</v>
      </c>
    </row>
    <row r="3736" spans="1:1" ht="13">
      <c r="A3736" s="11" t="s">
        <v>5095</v>
      </c>
    </row>
    <row r="3737" spans="1:1" ht="13">
      <c r="A3737" s="11" t="s">
        <v>4748</v>
      </c>
    </row>
    <row r="3738" spans="1:1" ht="13">
      <c r="A3738" s="11" t="s">
        <v>4749</v>
      </c>
    </row>
    <row r="3739" spans="1:1" ht="13">
      <c r="A3739" s="11" t="s">
        <v>5096</v>
      </c>
    </row>
    <row r="3740" spans="1:1" ht="13">
      <c r="A3740" s="11" t="s">
        <v>6</v>
      </c>
    </row>
    <row r="3741" spans="1:1" ht="13">
      <c r="A3741" s="11" t="s">
        <v>542</v>
      </c>
    </row>
    <row r="3742" spans="1:1" ht="13">
      <c r="A3742" s="11" t="s">
        <v>4751</v>
      </c>
    </row>
    <row r="3743" spans="1:1" ht="13">
      <c r="A3743" s="11">
        <v>1</v>
      </c>
    </row>
    <row r="3744" spans="1:1" ht="13">
      <c r="A3744" s="11" t="s">
        <v>4752</v>
      </c>
    </row>
    <row r="3745" spans="1:1" ht="13">
      <c r="A3745" s="11">
        <v>1</v>
      </c>
    </row>
    <row r="3746" spans="1:1" ht="13">
      <c r="A3746" s="11" t="s">
        <v>4753</v>
      </c>
    </row>
    <row r="3747" spans="1:1" ht="13">
      <c r="A3747" s="11" t="s">
        <v>4754</v>
      </c>
    </row>
    <row r="3748" spans="1:1" ht="13">
      <c r="A3748" s="11" t="s">
        <v>4755</v>
      </c>
    </row>
    <row r="3749" spans="1:1" ht="13">
      <c r="A3749" s="21">
        <v>830</v>
      </c>
    </row>
    <row r="3750" spans="1:1" ht="13">
      <c r="A3750" s="21">
        <v>1350</v>
      </c>
    </row>
    <row r="3751" spans="1:1" ht="13">
      <c r="A3751" s="11" t="s">
        <v>4756</v>
      </c>
    </row>
    <row r="3752" spans="1:1" ht="13">
      <c r="A3752" s="11" t="s">
        <v>4757</v>
      </c>
    </row>
    <row r="3753" spans="1:1" ht="13">
      <c r="A3753" s="11" t="s">
        <v>5097</v>
      </c>
    </row>
    <row r="3754" spans="1:1" ht="13">
      <c r="A3754" s="11" t="s">
        <v>4748</v>
      </c>
    </row>
    <row r="3755" spans="1:1" ht="13">
      <c r="A3755" s="11" t="s">
        <v>4749</v>
      </c>
    </row>
    <row r="3756" spans="1:1" ht="13">
      <c r="A3756" s="11" t="s">
        <v>5098</v>
      </c>
    </row>
    <row r="3757" spans="1:1" ht="13">
      <c r="A3757" s="11" t="s">
        <v>13</v>
      </c>
    </row>
    <row r="3758" spans="1:1" ht="13">
      <c r="A3758" s="11" t="s">
        <v>2082</v>
      </c>
    </row>
    <row r="3759" spans="1:1" ht="13">
      <c r="A3759" s="11" t="s">
        <v>4751</v>
      </c>
    </row>
    <row r="3760" spans="1:1" ht="13">
      <c r="A3760" s="11">
        <v>2</v>
      </c>
    </row>
    <row r="3761" spans="1:1" ht="13">
      <c r="A3761" s="11" t="s">
        <v>4752</v>
      </c>
    </row>
    <row r="3762" spans="1:1" ht="13">
      <c r="A3762" s="11" t="s">
        <v>4762</v>
      </c>
    </row>
    <row r="3763" spans="1:1" ht="13">
      <c r="A3763" s="11" t="s">
        <v>4753</v>
      </c>
    </row>
    <row r="3764" spans="1:1" ht="13">
      <c r="A3764" s="11" t="s">
        <v>4771</v>
      </c>
    </row>
    <row r="3765" spans="1:1" ht="13">
      <c r="A3765" s="11" t="s">
        <v>4755</v>
      </c>
    </row>
    <row r="3766" spans="1:1" ht="13">
      <c r="A3766" s="21">
        <v>1130</v>
      </c>
    </row>
    <row r="3767" spans="1:1" ht="13">
      <c r="A3767" s="21">
        <v>1975</v>
      </c>
    </row>
    <row r="3768" spans="1:1" ht="13">
      <c r="A3768" s="11" t="s">
        <v>4756</v>
      </c>
    </row>
    <row r="3769" spans="1:1" ht="13">
      <c r="A3769" s="11" t="s">
        <v>4757</v>
      </c>
    </row>
    <row r="3770" spans="1:1" ht="13">
      <c r="A3770" s="11" t="s">
        <v>5097</v>
      </c>
    </row>
    <row r="3771" spans="1:1" ht="13">
      <c r="A3771" s="11" t="s">
        <v>4748</v>
      </c>
    </row>
    <row r="3772" spans="1:1" ht="13">
      <c r="A3772" s="11" t="s">
        <v>4749</v>
      </c>
    </row>
    <row r="3773" spans="1:1" ht="13">
      <c r="A3773" s="11" t="s">
        <v>5099</v>
      </c>
    </row>
    <row r="3774" spans="1:1" ht="13">
      <c r="A3774" s="11" t="s">
        <v>7</v>
      </c>
    </row>
    <row r="3775" spans="1:1" ht="13">
      <c r="A3775" s="11" t="s">
        <v>3836</v>
      </c>
    </row>
    <row r="3776" spans="1:1" ht="13">
      <c r="A3776" s="11" t="s">
        <v>4751</v>
      </c>
    </row>
    <row r="3777" spans="1:1" ht="13">
      <c r="A3777" s="11">
        <v>3</v>
      </c>
    </row>
    <row r="3778" spans="1:1" ht="13">
      <c r="A3778" s="11" t="s">
        <v>4752</v>
      </c>
    </row>
    <row r="3779" spans="1:1" ht="13">
      <c r="A3779" s="11" t="s">
        <v>4762</v>
      </c>
    </row>
    <row r="3780" spans="1:1" ht="13">
      <c r="A3780" s="11" t="s">
        <v>4753</v>
      </c>
    </row>
    <row r="3781" spans="1:1" ht="13">
      <c r="A3781" s="11" t="s">
        <v>4881</v>
      </c>
    </row>
    <row r="3782" spans="1:1" ht="13">
      <c r="A3782" s="11" t="s">
        <v>4755</v>
      </c>
    </row>
    <row r="3783" spans="1:1" ht="13">
      <c r="A3783" s="21">
        <v>1370</v>
      </c>
    </row>
    <row r="3784" spans="1:1" ht="13">
      <c r="A3784" s="21">
        <v>2570</v>
      </c>
    </row>
    <row r="3785" spans="1:1" ht="13">
      <c r="A3785" s="11" t="s">
        <v>4756</v>
      </c>
    </row>
    <row r="3786" spans="1:1" ht="13">
      <c r="A3786" s="11" t="s">
        <v>4757</v>
      </c>
    </row>
    <row r="3787" spans="1:1" ht="13">
      <c r="A3787" s="11" t="s">
        <v>5100</v>
      </c>
    </row>
    <row r="3788" spans="1:1" ht="13">
      <c r="A3788" s="11" t="s">
        <v>4748</v>
      </c>
    </row>
    <row r="3789" spans="1:1" ht="13">
      <c r="A3789" s="11" t="s">
        <v>4781</v>
      </c>
    </row>
    <row r="3790" spans="1:1" ht="13">
      <c r="A3790" s="11" t="s">
        <v>5101</v>
      </c>
    </row>
    <row r="3791" spans="1:1" ht="13">
      <c r="A3791" s="11" t="s">
        <v>10</v>
      </c>
    </row>
    <row r="3792" spans="1:1" ht="13">
      <c r="A3792" s="11" t="s">
        <v>1140</v>
      </c>
    </row>
    <row r="3793" spans="1:1" ht="13">
      <c r="A3793" s="11" t="s">
        <v>4751</v>
      </c>
    </row>
    <row r="3794" spans="1:1" ht="13">
      <c r="A3794" s="11">
        <v>2</v>
      </c>
    </row>
    <row r="3795" spans="1:1" ht="13">
      <c r="A3795" s="11" t="s">
        <v>4752</v>
      </c>
    </row>
    <row r="3796" spans="1:1" ht="13">
      <c r="A3796" s="11">
        <v>1</v>
      </c>
    </row>
    <row r="3797" spans="1:1" ht="13">
      <c r="A3797" s="11" t="s">
        <v>4753</v>
      </c>
    </row>
    <row r="3798" spans="1:1" ht="13">
      <c r="A3798" s="11" t="s">
        <v>4862</v>
      </c>
    </row>
    <row r="3799" spans="1:1" ht="13">
      <c r="A3799" s="11" t="s">
        <v>4755</v>
      </c>
    </row>
    <row r="3800" spans="1:1" ht="13">
      <c r="A3800" s="21">
        <v>1710</v>
      </c>
    </row>
    <row r="3801" spans="1:1" ht="13">
      <c r="A3801" s="11" t="s">
        <v>4756</v>
      </c>
    </row>
    <row r="3802" spans="1:1" ht="13">
      <c r="A3802" s="11" t="s">
        <v>4783</v>
      </c>
    </row>
    <row r="3803" spans="1:1" ht="13">
      <c r="A3803" s="11" t="s">
        <v>5100</v>
      </c>
    </row>
    <row r="3804" spans="1:1" ht="13">
      <c r="A3804" s="11" t="s">
        <v>4748</v>
      </c>
    </row>
    <row r="3805" spans="1:1" ht="13">
      <c r="A3805" s="11" t="s">
        <v>4749</v>
      </c>
    </row>
    <row r="3806" spans="1:1" ht="13">
      <c r="A3806" s="11" t="s">
        <v>5102</v>
      </c>
    </row>
    <row r="3807" spans="1:1" ht="13">
      <c r="A3807" s="11" t="s">
        <v>6</v>
      </c>
    </row>
    <row r="3808" spans="1:1" ht="13">
      <c r="A3808" s="11" t="s">
        <v>3800</v>
      </c>
    </row>
    <row r="3809" spans="1:1" ht="13">
      <c r="A3809" s="11" t="s">
        <v>4751</v>
      </c>
    </row>
    <row r="3810" spans="1:1" ht="13">
      <c r="A3810" s="11">
        <v>3</v>
      </c>
    </row>
    <row r="3811" spans="1:1" ht="13">
      <c r="A3811" s="11" t="s">
        <v>4752</v>
      </c>
    </row>
    <row r="3812" spans="1:1" ht="13">
      <c r="A3812" s="11" t="s">
        <v>4762</v>
      </c>
    </row>
    <row r="3813" spans="1:1" ht="13">
      <c r="A3813" s="11" t="s">
        <v>4753</v>
      </c>
    </row>
    <row r="3814" spans="1:1" ht="13">
      <c r="A3814" s="11" t="s">
        <v>4881</v>
      </c>
    </row>
    <row r="3815" spans="1:1" ht="13">
      <c r="A3815" s="11" t="s">
        <v>4755</v>
      </c>
    </row>
    <row r="3816" spans="1:1" ht="13">
      <c r="A3816" s="21">
        <v>1020</v>
      </c>
    </row>
    <row r="3817" spans="1:1" ht="13">
      <c r="A3817" s="21">
        <v>2010</v>
      </c>
    </row>
    <row r="3818" spans="1:1" ht="13">
      <c r="A3818" s="11" t="s">
        <v>4756</v>
      </c>
    </row>
    <row r="3819" spans="1:1" ht="13">
      <c r="A3819" s="11" t="s">
        <v>4757</v>
      </c>
    </row>
    <row r="3820" spans="1:1" ht="13">
      <c r="A3820" s="11" t="s">
        <v>5103</v>
      </c>
    </row>
    <row r="3821" spans="1:1" ht="13">
      <c r="A3821" s="11" t="s">
        <v>4748</v>
      </c>
    </row>
    <row r="3822" spans="1:1" ht="13">
      <c r="A3822" s="11" t="s">
        <v>4749</v>
      </c>
    </row>
    <row r="3823" spans="1:1" ht="13">
      <c r="A3823" s="11" t="s">
        <v>5104</v>
      </c>
    </row>
    <row r="3824" spans="1:1" ht="13">
      <c r="A3824" s="11" t="s">
        <v>26</v>
      </c>
    </row>
    <row r="3825" spans="1:1" ht="13">
      <c r="A3825" s="11" t="s">
        <v>2001</v>
      </c>
    </row>
    <row r="3826" spans="1:1" ht="13">
      <c r="A3826" s="11" t="s">
        <v>4751</v>
      </c>
    </row>
    <row r="3827" spans="1:1" ht="13">
      <c r="A3827" s="11">
        <v>2</v>
      </c>
    </row>
    <row r="3828" spans="1:1" ht="13">
      <c r="A3828" s="11" t="s">
        <v>4752</v>
      </c>
    </row>
    <row r="3829" spans="1:1" ht="13">
      <c r="A3829" s="11">
        <v>1</v>
      </c>
    </row>
    <row r="3830" spans="1:1" ht="13">
      <c r="A3830" s="11" t="s">
        <v>4753</v>
      </c>
    </row>
    <row r="3831" spans="1:1" ht="13">
      <c r="A3831" s="11" t="s">
        <v>4818</v>
      </c>
    </row>
    <row r="3832" spans="1:1" ht="13">
      <c r="A3832" s="11" t="s">
        <v>4755</v>
      </c>
    </row>
    <row r="3833" spans="1:1" ht="13">
      <c r="A3833" s="21">
        <v>1070</v>
      </c>
    </row>
    <row r="3834" spans="1:1" ht="13">
      <c r="A3834" s="21">
        <v>1995</v>
      </c>
    </row>
    <row r="3835" spans="1:1" ht="13">
      <c r="A3835" s="11" t="s">
        <v>4756</v>
      </c>
    </row>
    <row r="3836" spans="1:1" ht="13">
      <c r="A3836" s="11" t="s">
        <v>4757</v>
      </c>
    </row>
    <row r="3837" spans="1:1" ht="13">
      <c r="A3837" s="11" t="s">
        <v>5103</v>
      </c>
    </row>
    <row r="3838" spans="1:1" ht="13">
      <c r="A3838" s="11" t="s">
        <v>4748</v>
      </c>
    </row>
    <row r="3839" spans="1:1" ht="13">
      <c r="A3839" s="11" t="s">
        <v>4749</v>
      </c>
    </row>
    <row r="3840" spans="1:1" ht="13">
      <c r="A3840" s="11" t="s">
        <v>5105</v>
      </c>
    </row>
    <row r="3841" spans="1:1" ht="13">
      <c r="A3841" s="11" t="s">
        <v>17</v>
      </c>
    </row>
    <row r="3842" spans="1:1" ht="13">
      <c r="A3842" s="11" t="s">
        <v>2004</v>
      </c>
    </row>
    <row r="3843" spans="1:1" ht="13">
      <c r="A3843" s="11" t="s">
        <v>4751</v>
      </c>
    </row>
    <row r="3844" spans="1:1" ht="13">
      <c r="A3844" s="11">
        <v>2</v>
      </c>
    </row>
    <row r="3845" spans="1:1" ht="13">
      <c r="A3845" s="11" t="s">
        <v>4752</v>
      </c>
    </row>
    <row r="3846" spans="1:1" ht="13">
      <c r="A3846" s="11">
        <v>1</v>
      </c>
    </row>
    <row r="3847" spans="1:1" ht="13">
      <c r="A3847" s="11" t="s">
        <v>4753</v>
      </c>
    </row>
    <row r="3848" spans="1:1" ht="13">
      <c r="A3848" s="11" t="s">
        <v>4775</v>
      </c>
    </row>
    <row r="3849" spans="1:1" ht="13">
      <c r="A3849" s="11" t="s">
        <v>4755</v>
      </c>
    </row>
    <row r="3850" spans="1:1" ht="13">
      <c r="A3850" s="21">
        <v>1150</v>
      </c>
    </row>
    <row r="3851" spans="1:1" ht="13">
      <c r="A3851" s="21">
        <v>2130</v>
      </c>
    </row>
    <row r="3852" spans="1:1" ht="13">
      <c r="A3852" s="11" t="s">
        <v>4756</v>
      </c>
    </row>
    <row r="3853" spans="1:1" ht="13">
      <c r="A3853" s="11" t="s">
        <v>4757</v>
      </c>
    </row>
    <row r="3854" spans="1:1" ht="13">
      <c r="A3854" s="11" t="s">
        <v>5103</v>
      </c>
    </row>
    <row r="3855" spans="1:1" ht="13">
      <c r="A3855" s="11" t="s">
        <v>4748</v>
      </c>
    </row>
    <row r="3856" spans="1:1" ht="13">
      <c r="A3856" s="11" t="s">
        <v>4749</v>
      </c>
    </row>
    <row r="3857" spans="1:1" ht="13">
      <c r="A3857" s="11" t="s">
        <v>5106</v>
      </c>
    </row>
    <row r="3858" spans="1:1" ht="13">
      <c r="A3858" s="11" t="s">
        <v>12</v>
      </c>
    </row>
    <row r="3859" spans="1:1" ht="13">
      <c r="A3859" s="11" t="s">
        <v>2007</v>
      </c>
    </row>
    <row r="3860" spans="1:1" ht="13">
      <c r="A3860" s="11" t="s">
        <v>4751</v>
      </c>
    </row>
    <row r="3861" spans="1:1" ht="13">
      <c r="A3861" s="11">
        <v>2</v>
      </c>
    </row>
    <row r="3862" spans="1:1" ht="13">
      <c r="A3862" s="11" t="s">
        <v>4752</v>
      </c>
    </row>
    <row r="3863" spans="1:1" ht="13">
      <c r="A3863" s="11" t="s">
        <v>4762</v>
      </c>
    </row>
    <row r="3864" spans="1:1" ht="13">
      <c r="A3864" s="11" t="s">
        <v>4753</v>
      </c>
    </row>
    <row r="3865" spans="1:1" ht="13">
      <c r="A3865" s="11" t="s">
        <v>4870</v>
      </c>
    </row>
    <row r="3866" spans="1:1" ht="13">
      <c r="A3866" s="11" t="s">
        <v>4755</v>
      </c>
    </row>
    <row r="3867" spans="1:1" ht="13">
      <c r="A3867" s="21">
        <v>1310</v>
      </c>
    </row>
    <row r="3868" spans="1:1" ht="13">
      <c r="A3868" s="21">
        <v>2175</v>
      </c>
    </row>
    <row r="3869" spans="1:1" ht="13">
      <c r="A3869" s="11" t="s">
        <v>4756</v>
      </c>
    </row>
    <row r="3870" spans="1:1" ht="13">
      <c r="A3870" s="11" t="s">
        <v>4757</v>
      </c>
    </row>
    <row r="3871" spans="1:1" ht="13">
      <c r="A3871" s="11" t="s">
        <v>5103</v>
      </c>
    </row>
    <row r="3872" spans="1:1" ht="13">
      <c r="A3872" s="11" t="s">
        <v>4748</v>
      </c>
    </row>
    <row r="3873" spans="1:1" ht="13">
      <c r="A3873" s="11" t="s">
        <v>4749</v>
      </c>
    </row>
    <row r="3874" spans="1:1" ht="13">
      <c r="A3874" s="11" t="s">
        <v>5107</v>
      </c>
    </row>
    <row r="3875" spans="1:1" ht="13">
      <c r="A3875" s="11" t="s">
        <v>6</v>
      </c>
    </row>
    <row r="3876" spans="1:1" ht="13">
      <c r="A3876" s="11" t="s">
        <v>3788</v>
      </c>
    </row>
    <row r="3877" spans="1:1" ht="13">
      <c r="A3877" s="11" t="s">
        <v>4751</v>
      </c>
    </row>
    <row r="3878" spans="1:1" ht="13">
      <c r="A3878" s="11">
        <v>3</v>
      </c>
    </row>
    <row r="3879" spans="1:1" ht="13">
      <c r="A3879" s="11" t="s">
        <v>4752</v>
      </c>
    </row>
    <row r="3880" spans="1:1" ht="13">
      <c r="A3880" s="11" t="s">
        <v>4762</v>
      </c>
    </row>
    <row r="3881" spans="1:1" ht="13">
      <c r="A3881" s="11" t="s">
        <v>4753</v>
      </c>
    </row>
    <row r="3882" spans="1:1" ht="13">
      <c r="A3882" s="11" t="s">
        <v>4769</v>
      </c>
    </row>
    <row r="3883" spans="1:1" ht="13">
      <c r="A3883" s="11" t="s">
        <v>4755</v>
      </c>
    </row>
    <row r="3884" spans="1:1" ht="13">
      <c r="A3884" s="21">
        <v>1090</v>
      </c>
    </row>
    <row r="3885" spans="1:1" ht="13">
      <c r="A3885" s="21">
        <v>1310</v>
      </c>
    </row>
    <row r="3886" spans="1:1" ht="13">
      <c r="A3886" s="11" t="s">
        <v>4756</v>
      </c>
    </row>
    <row r="3887" spans="1:1" ht="13">
      <c r="A3887" s="11" t="s">
        <v>4757</v>
      </c>
    </row>
    <row r="3888" spans="1:1" ht="13">
      <c r="A3888" s="11" t="s">
        <v>5108</v>
      </c>
    </row>
    <row r="3889" spans="1:1" ht="13">
      <c r="A3889" s="11" t="s">
        <v>4748</v>
      </c>
    </row>
    <row r="3890" spans="1:1" ht="13">
      <c r="A3890" s="11" t="s">
        <v>4749</v>
      </c>
    </row>
    <row r="3891" spans="1:1" ht="13">
      <c r="A3891" s="11" t="s">
        <v>5109</v>
      </c>
    </row>
    <row r="3892" spans="1:1" ht="13">
      <c r="A3892" s="11" t="s">
        <v>17</v>
      </c>
    </row>
    <row r="3893" spans="1:1" ht="13">
      <c r="A3893" s="11" t="s">
        <v>1956</v>
      </c>
    </row>
    <row r="3894" spans="1:1" ht="13">
      <c r="A3894" s="11" t="s">
        <v>4751</v>
      </c>
    </row>
    <row r="3895" spans="1:1" ht="13">
      <c r="A3895" s="11">
        <v>2</v>
      </c>
    </row>
    <row r="3896" spans="1:1" ht="13">
      <c r="A3896" s="11" t="s">
        <v>4752</v>
      </c>
    </row>
    <row r="3897" spans="1:1" ht="13">
      <c r="A3897" s="11">
        <v>2</v>
      </c>
    </row>
    <row r="3898" spans="1:1" ht="13">
      <c r="A3898" s="11" t="s">
        <v>4753</v>
      </c>
    </row>
    <row r="3899" spans="1:1" ht="13">
      <c r="A3899" s="11" t="s">
        <v>4769</v>
      </c>
    </row>
    <row r="3900" spans="1:1" ht="13">
      <c r="A3900" s="11" t="s">
        <v>4755</v>
      </c>
    </row>
    <row r="3901" spans="1:1" ht="13">
      <c r="A3901" s="21">
        <v>1140</v>
      </c>
    </row>
    <row r="3902" spans="1:1" ht="13">
      <c r="A3902" s="21">
        <v>1545</v>
      </c>
    </row>
    <row r="3903" spans="1:1" ht="13">
      <c r="A3903" s="11" t="s">
        <v>4756</v>
      </c>
    </row>
    <row r="3904" spans="1:1" ht="13">
      <c r="A3904" s="11" t="s">
        <v>4757</v>
      </c>
    </row>
    <row r="3905" spans="1:1" ht="13">
      <c r="A3905" s="11" t="s">
        <v>5108</v>
      </c>
    </row>
    <row r="3906" spans="1:1" ht="13">
      <c r="A3906" s="11" t="s">
        <v>4748</v>
      </c>
    </row>
    <row r="3907" spans="1:1" ht="13">
      <c r="A3907" s="11" t="s">
        <v>4749</v>
      </c>
    </row>
    <row r="3908" spans="1:1" ht="13">
      <c r="A3908" s="11" t="s">
        <v>5110</v>
      </c>
    </row>
    <row r="3909" spans="1:1" ht="13">
      <c r="A3909" s="11" t="s">
        <v>6</v>
      </c>
    </row>
    <row r="3910" spans="1:1" ht="13">
      <c r="A3910" s="11" t="s">
        <v>3791</v>
      </c>
    </row>
    <row r="3911" spans="1:1" ht="13">
      <c r="A3911" s="11" t="s">
        <v>4751</v>
      </c>
    </row>
    <row r="3912" spans="1:1" ht="13">
      <c r="A3912" s="11">
        <v>3</v>
      </c>
    </row>
    <row r="3913" spans="1:1" ht="13">
      <c r="A3913" s="11" t="s">
        <v>4752</v>
      </c>
    </row>
    <row r="3914" spans="1:1" ht="13">
      <c r="A3914" s="11" t="s">
        <v>4762</v>
      </c>
    </row>
    <row r="3915" spans="1:1" ht="13">
      <c r="A3915" s="11" t="s">
        <v>4753</v>
      </c>
    </row>
    <row r="3916" spans="1:1" ht="13">
      <c r="A3916" s="11" t="s">
        <v>5000</v>
      </c>
    </row>
    <row r="3917" spans="1:1" ht="13">
      <c r="A3917" s="11" t="s">
        <v>4755</v>
      </c>
    </row>
    <row r="3918" spans="1:1" ht="13">
      <c r="A3918" s="21">
        <v>1160</v>
      </c>
    </row>
    <row r="3919" spans="1:1" ht="13">
      <c r="A3919" s="21">
        <v>1620</v>
      </c>
    </row>
    <row r="3920" spans="1:1" ht="13">
      <c r="A3920" s="11" t="s">
        <v>4756</v>
      </c>
    </row>
    <row r="3921" spans="1:1" ht="13">
      <c r="A3921" s="11" t="s">
        <v>4757</v>
      </c>
    </row>
    <row r="3922" spans="1:1" ht="13">
      <c r="A3922" s="11" t="s">
        <v>5108</v>
      </c>
    </row>
    <row r="3923" spans="1:1" ht="13">
      <c r="A3923" s="11" t="s">
        <v>4748</v>
      </c>
    </row>
    <row r="3924" spans="1:1" ht="13">
      <c r="A3924" s="11" t="s">
        <v>4749</v>
      </c>
    </row>
    <row r="3925" spans="1:1" ht="13">
      <c r="A3925" s="11" t="s">
        <v>5111</v>
      </c>
    </row>
    <row r="3926" spans="1:1" ht="13">
      <c r="A3926" s="11" t="s">
        <v>9</v>
      </c>
    </row>
    <row r="3927" spans="1:1" ht="13">
      <c r="A3927" s="11" t="s">
        <v>3767</v>
      </c>
    </row>
    <row r="3928" spans="1:1" ht="13">
      <c r="A3928" s="11" t="s">
        <v>4751</v>
      </c>
    </row>
    <row r="3929" spans="1:1" ht="13">
      <c r="A3929" s="11">
        <v>3</v>
      </c>
    </row>
    <row r="3930" spans="1:1" ht="13">
      <c r="A3930" s="11" t="s">
        <v>4752</v>
      </c>
    </row>
    <row r="3931" spans="1:1" ht="13">
      <c r="A3931" s="11" t="s">
        <v>4762</v>
      </c>
    </row>
    <row r="3932" spans="1:1" ht="13">
      <c r="A3932" s="11" t="s">
        <v>4753</v>
      </c>
    </row>
    <row r="3933" spans="1:1" ht="13">
      <c r="A3933" s="11" t="s">
        <v>4765</v>
      </c>
    </row>
    <row r="3934" spans="1:1" ht="13">
      <c r="A3934" s="11" t="s">
        <v>4755</v>
      </c>
    </row>
    <row r="3935" spans="1:1" ht="13">
      <c r="A3935" s="21">
        <v>1610</v>
      </c>
    </row>
    <row r="3936" spans="1:1" ht="13">
      <c r="A3936" s="21">
        <v>2860</v>
      </c>
    </row>
    <row r="3937" spans="1:1" ht="13">
      <c r="A3937" s="11" t="s">
        <v>4756</v>
      </c>
    </row>
    <row r="3938" spans="1:1" ht="13">
      <c r="A3938" s="11" t="s">
        <v>4757</v>
      </c>
    </row>
    <row r="3939" spans="1:1" ht="13">
      <c r="A3939" s="11" t="s">
        <v>5112</v>
      </c>
    </row>
    <row r="3940" spans="1:1" ht="13">
      <c r="A3940" s="11" t="s">
        <v>4748</v>
      </c>
    </row>
    <row r="3941" spans="1:1" ht="13">
      <c r="A3941" s="11" t="s">
        <v>4781</v>
      </c>
    </row>
    <row r="3942" spans="1:1" ht="13">
      <c r="A3942" s="11" t="s">
        <v>5113</v>
      </c>
    </row>
    <row r="3943" spans="1:1" ht="13">
      <c r="A3943" s="11" t="s">
        <v>9</v>
      </c>
    </row>
    <row r="3944" spans="1:1" ht="13">
      <c r="A3944" s="11" t="s">
        <v>1178</v>
      </c>
    </row>
    <row r="3945" spans="1:1" ht="13">
      <c r="A3945" s="11" t="s">
        <v>4751</v>
      </c>
    </row>
    <row r="3946" spans="1:1" ht="13">
      <c r="A3946" s="11">
        <v>2</v>
      </c>
    </row>
    <row r="3947" spans="1:1" ht="13">
      <c r="A3947" s="11" t="s">
        <v>4752</v>
      </c>
    </row>
    <row r="3948" spans="1:1" ht="13">
      <c r="A3948" s="11">
        <v>2</v>
      </c>
    </row>
    <row r="3949" spans="1:1" ht="13">
      <c r="A3949" s="11" t="s">
        <v>4753</v>
      </c>
    </row>
    <row r="3950" spans="1:1" ht="13">
      <c r="A3950" s="11" t="s">
        <v>4787</v>
      </c>
    </row>
    <row r="3951" spans="1:1" ht="13">
      <c r="A3951" s="11" t="s">
        <v>4755</v>
      </c>
    </row>
    <row r="3952" spans="1:1" ht="13">
      <c r="A3952" s="21">
        <v>1830</v>
      </c>
    </row>
    <row r="3953" spans="1:1" ht="13">
      <c r="A3953" s="11" t="s">
        <v>4756</v>
      </c>
    </row>
    <row r="3954" spans="1:1" ht="13">
      <c r="A3954" s="11" t="s">
        <v>4783</v>
      </c>
    </row>
    <row r="3955" spans="1:1" ht="13">
      <c r="A3955" s="11" t="s">
        <v>5112</v>
      </c>
    </row>
    <row r="3956" spans="1:1" ht="13">
      <c r="A3956" s="11" t="s">
        <v>4748</v>
      </c>
    </row>
    <row r="3957" spans="1:1" ht="13">
      <c r="A3957" s="11" t="s">
        <v>4749</v>
      </c>
    </row>
    <row r="3958" spans="1:1" ht="13">
      <c r="A3958" s="11" t="s">
        <v>5114</v>
      </c>
    </row>
    <row r="3959" spans="1:1" ht="13">
      <c r="A3959" s="11" t="s">
        <v>17</v>
      </c>
    </row>
    <row r="3960" spans="1:1" ht="13">
      <c r="A3960" s="11" t="s">
        <v>485</v>
      </c>
    </row>
    <row r="3961" spans="1:1" ht="13">
      <c r="A3961" s="11" t="s">
        <v>4751</v>
      </c>
    </row>
    <row r="3962" spans="1:1" ht="13">
      <c r="A3962" s="11">
        <v>1</v>
      </c>
    </row>
    <row r="3963" spans="1:1" ht="13">
      <c r="A3963" s="11" t="s">
        <v>4752</v>
      </c>
    </row>
    <row r="3964" spans="1:1" ht="13">
      <c r="A3964" s="11">
        <v>1</v>
      </c>
    </row>
    <row r="3965" spans="1:1" ht="13">
      <c r="A3965" s="11" t="s">
        <v>4753</v>
      </c>
    </row>
    <row r="3966" spans="1:1" ht="13">
      <c r="A3966" s="11" t="s">
        <v>4822</v>
      </c>
    </row>
    <row r="3967" spans="1:1" ht="13">
      <c r="A3967" s="11" t="s">
        <v>4755</v>
      </c>
    </row>
    <row r="3968" spans="1:1" ht="13">
      <c r="A3968" s="21">
        <v>850</v>
      </c>
    </row>
    <row r="3969" spans="1:1" ht="13">
      <c r="A3969" s="21">
        <v>1065</v>
      </c>
    </row>
    <row r="3970" spans="1:1" ht="13">
      <c r="A3970" s="11" t="s">
        <v>4756</v>
      </c>
    </row>
    <row r="3971" spans="1:1" ht="13">
      <c r="A3971" s="11" t="s">
        <v>4757</v>
      </c>
    </row>
    <row r="3972" spans="1:1" ht="13">
      <c r="A3972" s="11" t="s">
        <v>5115</v>
      </c>
    </row>
    <row r="3973" spans="1:1" ht="13">
      <c r="A3973" s="11" t="s">
        <v>4748</v>
      </c>
    </row>
    <row r="3974" spans="1:1" ht="13">
      <c r="A3974" s="11" t="s">
        <v>4749</v>
      </c>
    </row>
    <row r="3975" spans="1:1" ht="13">
      <c r="A3975" s="11" t="s">
        <v>5116</v>
      </c>
    </row>
    <row r="3976" spans="1:1" ht="13">
      <c r="A3976" s="11" t="s">
        <v>12</v>
      </c>
    </row>
    <row r="3977" spans="1:1" ht="13">
      <c r="A3977" s="11" t="s">
        <v>488</v>
      </c>
    </row>
    <row r="3978" spans="1:1" ht="13">
      <c r="A3978" s="11" t="s">
        <v>4751</v>
      </c>
    </row>
    <row r="3979" spans="1:1" ht="13">
      <c r="A3979" s="11">
        <v>1</v>
      </c>
    </row>
    <row r="3980" spans="1:1" ht="13">
      <c r="A3980" s="11" t="s">
        <v>4752</v>
      </c>
    </row>
    <row r="3981" spans="1:1" ht="13">
      <c r="A3981" s="11">
        <v>1</v>
      </c>
    </row>
    <row r="3982" spans="1:1" ht="13">
      <c r="A3982" s="11" t="s">
        <v>4753</v>
      </c>
    </row>
    <row r="3983" spans="1:1" ht="13">
      <c r="A3983" s="11" t="s">
        <v>4822</v>
      </c>
    </row>
    <row r="3984" spans="1:1" ht="13">
      <c r="A3984" s="11" t="s">
        <v>4755</v>
      </c>
    </row>
    <row r="3985" spans="1:1" ht="13">
      <c r="A3985" s="21">
        <v>860</v>
      </c>
    </row>
    <row r="3986" spans="1:1" ht="13">
      <c r="A3986" s="21">
        <v>1310</v>
      </c>
    </row>
    <row r="3987" spans="1:1" ht="13">
      <c r="A3987" s="11" t="s">
        <v>4756</v>
      </c>
    </row>
    <row r="3988" spans="1:1" ht="13">
      <c r="A3988" s="11" t="s">
        <v>4757</v>
      </c>
    </row>
    <row r="3989" spans="1:1" ht="13">
      <c r="A3989" s="11" t="s">
        <v>5115</v>
      </c>
    </row>
    <row r="3990" spans="1:1" ht="13">
      <c r="A3990" s="11" t="s">
        <v>4748</v>
      </c>
    </row>
    <row r="3991" spans="1:1" ht="13">
      <c r="A3991" s="11" t="s">
        <v>4749</v>
      </c>
    </row>
    <row r="3992" spans="1:1" ht="13">
      <c r="A3992" s="11" t="s">
        <v>5117</v>
      </c>
    </row>
    <row r="3993" spans="1:1" ht="13">
      <c r="A3993" s="11" t="s">
        <v>19</v>
      </c>
    </row>
    <row r="3994" spans="1:1" ht="13">
      <c r="A3994" s="11" t="s">
        <v>1884</v>
      </c>
    </row>
    <row r="3995" spans="1:1" ht="13">
      <c r="A3995" s="11" t="s">
        <v>4751</v>
      </c>
    </row>
    <row r="3996" spans="1:1" ht="13">
      <c r="A3996" s="11">
        <v>2</v>
      </c>
    </row>
    <row r="3997" spans="1:1" ht="13">
      <c r="A3997" s="11" t="s">
        <v>4752</v>
      </c>
    </row>
    <row r="3998" spans="1:1" ht="13">
      <c r="A3998" s="11">
        <v>1</v>
      </c>
    </row>
    <row r="3999" spans="1:1" ht="13">
      <c r="A3999" s="11" t="s">
        <v>4753</v>
      </c>
    </row>
    <row r="4000" spans="1:1" ht="13">
      <c r="A4000" s="11" t="s">
        <v>4870</v>
      </c>
    </row>
    <row r="4001" spans="1:1" ht="13">
      <c r="A4001" s="11" t="s">
        <v>4755</v>
      </c>
    </row>
    <row r="4002" spans="1:1" ht="13">
      <c r="A4002" s="21">
        <v>910</v>
      </c>
    </row>
    <row r="4003" spans="1:1" ht="13">
      <c r="A4003" s="21">
        <v>1740</v>
      </c>
    </row>
    <row r="4004" spans="1:1" ht="13">
      <c r="A4004" s="11" t="s">
        <v>4756</v>
      </c>
    </row>
    <row r="4005" spans="1:1" ht="13">
      <c r="A4005" s="11" t="s">
        <v>4757</v>
      </c>
    </row>
    <row r="4006" spans="1:1" ht="13">
      <c r="A4006" s="11" t="s">
        <v>5115</v>
      </c>
    </row>
    <row r="4007" spans="1:1" ht="13">
      <c r="A4007" s="11" t="s">
        <v>4748</v>
      </c>
    </row>
    <row r="4008" spans="1:1" ht="13">
      <c r="A4008" s="11" t="s">
        <v>4749</v>
      </c>
    </row>
    <row r="4009" spans="1:1" ht="13">
      <c r="A4009" s="11" t="s">
        <v>5118</v>
      </c>
    </row>
    <row r="4010" spans="1:1" ht="13">
      <c r="A4010" s="11" t="s">
        <v>6</v>
      </c>
    </row>
    <row r="4011" spans="1:1" ht="13">
      <c r="A4011" s="11" t="s">
        <v>1887</v>
      </c>
    </row>
    <row r="4012" spans="1:1" ht="13">
      <c r="A4012" s="11" t="s">
        <v>4751</v>
      </c>
    </row>
    <row r="4013" spans="1:1" ht="13">
      <c r="A4013" s="11">
        <v>2</v>
      </c>
    </row>
    <row r="4014" spans="1:1" ht="13">
      <c r="A4014" s="11" t="s">
        <v>4752</v>
      </c>
    </row>
    <row r="4015" spans="1:1" ht="13">
      <c r="A4015" s="11">
        <v>1</v>
      </c>
    </row>
    <row r="4016" spans="1:1" ht="13">
      <c r="A4016" s="11" t="s">
        <v>4753</v>
      </c>
    </row>
    <row r="4017" spans="1:1" ht="13">
      <c r="A4017" s="11" t="s">
        <v>4846</v>
      </c>
    </row>
    <row r="4018" spans="1:1" ht="13">
      <c r="A4018" s="11" t="s">
        <v>4755</v>
      </c>
    </row>
    <row r="4019" spans="1:1" ht="13">
      <c r="A4019" s="21">
        <v>990</v>
      </c>
    </row>
    <row r="4020" spans="1:1" ht="13">
      <c r="A4020" s="21">
        <v>1835</v>
      </c>
    </row>
    <row r="4021" spans="1:1" ht="13">
      <c r="A4021" s="11" t="s">
        <v>4756</v>
      </c>
    </row>
    <row r="4022" spans="1:1" ht="13">
      <c r="A4022" s="11" t="s">
        <v>4757</v>
      </c>
    </row>
    <row r="4023" spans="1:1" ht="13">
      <c r="A4023" s="11" t="s">
        <v>5115</v>
      </c>
    </row>
    <row r="4024" spans="1:1" ht="13">
      <c r="A4024" s="11" t="s">
        <v>4748</v>
      </c>
    </row>
    <row r="4025" spans="1:1" ht="13">
      <c r="A4025" s="11" t="s">
        <v>4749</v>
      </c>
    </row>
    <row r="4026" spans="1:1" ht="13">
      <c r="A4026" s="11" t="s">
        <v>5119</v>
      </c>
    </row>
    <row r="4027" spans="1:1" ht="13">
      <c r="A4027" s="11" t="s">
        <v>7</v>
      </c>
    </row>
    <row r="4028" spans="1:1" ht="13">
      <c r="A4028" s="11" t="s">
        <v>1890</v>
      </c>
    </row>
    <row r="4029" spans="1:1" ht="13">
      <c r="A4029" s="11" t="s">
        <v>4751</v>
      </c>
    </row>
    <row r="4030" spans="1:1" ht="13">
      <c r="A4030" s="11">
        <v>2</v>
      </c>
    </row>
    <row r="4031" spans="1:1" ht="13">
      <c r="A4031" s="11" t="s">
        <v>4752</v>
      </c>
    </row>
    <row r="4032" spans="1:1" ht="13">
      <c r="A4032" s="11">
        <v>1</v>
      </c>
    </row>
    <row r="4033" spans="1:1" ht="13">
      <c r="A4033" s="11" t="s">
        <v>4753</v>
      </c>
    </row>
    <row r="4034" spans="1:1" ht="13">
      <c r="A4034" s="11" t="s">
        <v>5120</v>
      </c>
    </row>
    <row r="4035" spans="1:1" ht="13">
      <c r="A4035" s="11" t="s">
        <v>4755</v>
      </c>
    </row>
    <row r="4036" spans="1:1" ht="13">
      <c r="A4036" s="21">
        <v>1200</v>
      </c>
    </row>
    <row r="4037" spans="1:1" ht="13">
      <c r="A4037" s="21">
        <v>1960</v>
      </c>
    </row>
    <row r="4038" spans="1:1" ht="13">
      <c r="A4038" s="11" t="s">
        <v>4756</v>
      </c>
    </row>
    <row r="4039" spans="1:1" ht="13">
      <c r="A4039" s="11" t="s">
        <v>4757</v>
      </c>
    </row>
    <row r="4040" spans="1:1" ht="13">
      <c r="A4040" s="11" t="s">
        <v>5115</v>
      </c>
    </row>
    <row r="4041" spans="1:1" ht="13">
      <c r="A4041" s="11" t="s">
        <v>4748</v>
      </c>
    </row>
    <row r="4042" spans="1:1" ht="13">
      <c r="A4042" s="11" t="s">
        <v>4749</v>
      </c>
    </row>
    <row r="4043" spans="1:1" ht="13">
      <c r="A4043" s="11" t="s">
        <v>5121</v>
      </c>
    </row>
    <row r="4044" spans="1:1" ht="13">
      <c r="A4044" s="11" t="s">
        <v>6</v>
      </c>
    </row>
    <row r="4045" spans="1:1" ht="13">
      <c r="A4045" s="11" t="s">
        <v>1893</v>
      </c>
    </row>
    <row r="4046" spans="1:1" ht="13">
      <c r="A4046" s="11" t="s">
        <v>4751</v>
      </c>
    </row>
    <row r="4047" spans="1:1" ht="13">
      <c r="A4047" s="11">
        <v>2</v>
      </c>
    </row>
    <row r="4048" spans="1:1" ht="13">
      <c r="A4048" s="11" t="s">
        <v>4752</v>
      </c>
    </row>
    <row r="4049" spans="1:1" ht="13">
      <c r="A4049" s="11">
        <v>1</v>
      </c>
    </row>
    <row r="4050" spans="1:1" ht="13">
      <c r="A4050" s="11" t="s">
        <v>4753</v>
      </c>
    </row>
    <row r="4051" spans="1:1" ht="13">
      <c r="A4051" s="11" t="s">
        <v>4775</v>
      </c>
    </row>
    <row r="4052" spans="1:1" ht="13">
      <c r="A4052" s="11" t="s">
        <v>4755</v>
      </c>
    </row>
    <row r="4053" spans="1:1" ht="13">
      <c r="A4053" s="21">
        <v>1230</v>
      </c>
    </row>
    <row r="4054" spans="1:1" ht="13">
      <c r="A4054" s="21">
        <v>2250</v>
      </c>
    </row>
    <row r="4055" spans="1:1" ht="13">
      <c r="A4055" s="11" t="s">
        <v>4756</v>
      </c>
    </row>
    <row r="4056" spans="1:1" ht="13">
      <c r="A4056" s="11" t="s">
        <v>4757</v>
      </c>
    </row>
    <row r="4057" spans="1:1" ht="13">
      <c r="A4057" s="11" t="s">
        <v>5115</v>
      </c>
    </row>
    <row r="4058" spans="1:1" ht="13">
      <c r="A4058" s="11" t="s">
        <v>4748</v>
      </c>
    </row>
    <row r="4059" spans="1:1" ht="13">
      <c r="A4059" s="11" t="s">
        <v>4749</v>
      </c>
    </row>
    <row r="4060" spans="1:1" ht="13">
      <c r="A4060" s="11" t="s">
        <v>5122</v>
      </c>
    </row>
    <row r="4061" spans="1:1" ht="13">
      <c r="A4061" s="11" t="s">
        <v>12</v>
      </c>
    </row>
    <row r="4062" spans="1:1" ht="13">
      <c r="A4062" s="11" t="s">
        <v>3740</v>
      </c>
    </row>
    <row r="4063" spans="1:1" ht="13">
      <c r="A4063" s="11" t="s">
        <v>4751</v>
      </c>
    </row>
    <row r="4064" spans="1:1" ht="13">
      <c r="A4064" s="11">
        <v>3</v>
      </c>
    </row>
    <row r="4065" spans="1:1" ht="13">
      <c r="A4065" s="11" t="s">
        <v>4752</v>
      </c>
    </row>
    <row r="4066" spans="1:1" ht="13">
      <c r="A4066" s="11" t="s">
        <v>4762</v>
      </c>
    </row>
    <row r="4067" spans="1:1" ht="13">
      <c r="A4067" s="11" t="s">
        <v>4753</v>
      </c>
    </row>
    <row r="4068" spans="1:1" ht="13">
      <c r="A4068" s="11" t="s">
        <v>4785</v>
      </c>
    </row>
    <row r="4069" spans="1:1" ht="13">
      <c r="A4069" s="11" t="s">
        <v>4755</v>
      </c>
    </row>
    <row r="4070" spans="1:1" ht="13">
      <c r="A4070" s="21">
        <v>1510</v>
      </c>
    </row>
    <row r="4071" spans="1:1" ht="13">
      <c r="A4071" s="21">
        <v>1990</v>
      </c>
    </row>
    <row r="4072" spans="1:1" ht="13">
      <c r="A4072" s="11" t="s">
        <v>4756</v>
      </c>
    </row>
    <row r="4073" spans="1:1" ht="13">
      <c r="A4073" s="11" t="s">
        <v>4757</v>
      </c>
    </row>
    <row r="4074" spans="1:1" ht="13">
      <c r="A4074" s="11" t="s">
        <v>5115</v>
      </c>
    </row>
    <row r="4075" spans="1:1" ht="13">
      <c r="A4075" s="11" t="s">
        <v>4748</v>
      </c>
    </row>
    <row r="4076" spans="1:1" ht="13">
      <c r="A4076" s="11" t="s">
        <v>4781</v>
      </c>
    </row>
    <row r="4077" spans="1:1" ht="13">
      <c r="A4077" s="11" t="s">
        <v>5123</v>
      </c>
    </row>
    <row r="4078" spans="1:1" ht="13">
      <c r="A4078" s="11" t="s">
        <v>21</v>
      </c>
    </row>
    <row r="4079" spans="1:1" ht="13">
      <c r="A4079" s="11" t="s">
        <v>1143</v>
      </c>
    </row>
    <row r="4080" spans="1:1" ht="13">
      <c r="A4080" s="11" t="s">
        <v>4751</v>
      </c>
    </row>
    <row r="4081" spans="1:1" ht="13">
      <c r="A4081" s="11">
        <v>2</v>
      </c>
    </row>
    <row r="4082" spans="1:1" ht="13">
      <c r="A4082" s="11" t="s">
        <v>4752</v>
      </c>
    </row>
    <row r="4083" spans="1:1" ht="13">
      <c r="A4083" s="11">
        <v>2</v>
      </c>
    </row>
    <row r="4084" spans="1:1" ht="13">
      <c r="A4084" s="11" t="s">
        <v>4753</v>
      </c>
    </row>
    <row r="4085" spans="1:1" ht="13">
      <c r="A4085" s="11" t="s">
        <v>4780</v>
      </c>
    </row>
    <row r="4086" spans="1:1" ht="13">
      <c r="A4086" s="11" t="s">
        <v>4755</v>
      </c>
    </row>
    <row r="4087" spans="1:1" ht="13">
      <c r="A4087" s="21">
        <v>1710</v>
      </c>
    </row>
    <row r="4088" spans="1:1" ht="13">
      <c r="A4088" s="11" t="s">
        <v>4756</v>
      </c>
    </row>
    <row r="4089" spans="1:1" ht="13">
      <c r="A4089" s="11" t="s">
        <v>4783</v>
      </c>
    </row>
    <row r="4090" spans="1:1" ht="13">
      <c r="A4090" s="11" t="s">
        <v>5115</v>
      </c>
    </row>
    <row r="4091" spans="1:1" ht="13">
      <c r="A4091" s="11" t="s">
        <v>4748</v>
      </c>
    </row>
    <row r="4092" spans="1:1" ht="13">
      <c r="A4092" s="11" t="s">
        <v>4749</v>
      </c>
    </row>
    <row r="4093" spans="1:1" ht="13">
      <c r="A4093" s="11" t="s">
        <v>5124</v>
      </c>
    </row>
    <row r="4094" spans="1:1" ht="13">
      <c r="A4094" s="11" t="s">
        <v>7</v>
      </c>
    </row>
    <row r="4095" spans="1:1" ht="13">
      <c r="A4095" s="11" t="s">
        <v>425</v>
      </c>
    </row>
    <row r="4096" spans="1:1" ht="13">
      <c r="A4096" s="11" t="s">
        <v>4751</v>
      </c>
    </row>
    <row r="4097" spans="1:1" ht="13">
      <c r="A4097" s="11">
        <v>1</v>
      </c>
    </row>
    <row r="4098" spans="1:1" ht="13">
      <c r="A4098" s="11" t="s">
        <v>4752</v>
      </c>
    </row>
    <row r="4099" spans="1:1" ht="13">
      <c r="A4099" s="11">
        <v>1</v>
      </c>
    </row>
    <row r="4100" spans="1:1" ht="13">
      <c r="A4100" s="11" t="s">
        <v>4753</v>
      </c>
    </row>
    <row r="4101" spans="1:1" ht="13">
      <c r="A4101" s="11" t="s">
        <v>4859</v>
      </c>
    </row>
    <row r="4102" spans="1:1" ht="13">
      <c r="A4102" s="11" t="s">
        <v>4755</v>
      </c>
    </row>
    <row r="4103" spans="1:1" ht="13">
      <c r="A4103" s="21">
        <v>860</v>
      </c>
    </row>
    <row r="4104" spans="1:1" ht="13">
      <c r="A4104" s="21">
        <v>1360</v>
      </c>
    </row>
    <row r="4105" spans="1:1" ht="13">
      <c r="A4105" s="11" t="s">
        <v>4756</v>
      </c>
    </row>
    <row r="4106" spans="1:1" ht="13">
      <c r="A4106" s="11" t="s">
        <v>4757</v>
      </c>
    </row>
    <row r="4107" spans="1:1" ht="13">
      <c r="A4107" s="11" t="s">
        <v>5125</v>
      </c>
    </row>
    <row r="4108" spans="1:1" ht="13">
      <c r="A4108" s="11" t="s">
        <v>4748</v>
      </c>
    </row>
    <row r="4109" spans="1:1" ht="13">
      <c r="A4109" s="11" t="s">
        <v>4749</v>
      </c>
    </row>
    <row r="4110" spans="1:1" ht="13">
      <c r="A4110" s="11" t="s">
        <v>5126</v>
      </c>
    </row>
    <row r="4111" spans="1:1" ht="13">
      <c r="A4111" s="11" t="s">
        <v>9</v>
      </c>
    </row>
    <row r="4112" spans="1:1" ht="13">
      <c r="A4112" s="11" t="s">
        <v>431</v>
      </c>
    </row>
    <row r="4113" spans="1:1" ht="13">
      <c r="A4113" s="11" t="s">
        <v>4751</v>
      </c>
    </row>
    <row r="4114" spans="1:1" ht="13">
      <c r="A4114" s="11">
        <v>1</v>
      </c>
    </row>
    <row r="4115" spans="1:1" ht="13">
      <c r="A4115" s="11" t="s">
        <v>4752</v>
      </c>
    </row>
    <row r="4116" spans="1:1" ht="13">
      <c r="A4116" s="11">
        <v>1</v>
      </c>
    </row>
    <row r="4117" spans="1:1" ht="13">
      <c r="A4117" s="11" t="s">
        <v>4753</v>
      </c>
    </row>
    <row r="4118" spans="1:1" ht="13">
      <c r="A4118" s="11" t="s">
        <v>4754</v>
      </c>
    </row>
    <row r="4119" spans="1:1" ht="13">
      <c r="A4119" s="11" t="s">
        <v>4755</v>
      </c>
    </row>
    <row r="4120" spans="1:1" ht="13">
      <c r="A4120" s="21">
        <v>880</v>
      </c>
    </row>
    <row r="4121" spans="1:1" ht="13">
      <c r="A4121" s="21">
        <v>1255</v>
      </c>
    </row>
    <row r="4122" spans="1:1" ht="13">
      <c r="A4122" s="11" t="s">
        <v>4756</v>
      </c>
    </row>
    <row r="4123" spans="1:1" ht="13">
      <c r="A4123" s="11" t="s">
        <v>4757</v>
      </c>
    </row>
    <row r="4124" spans="1:1" ht="13">
      <c r="A4124" s="11" t="s">
        <v>5125</v>
      </c>
    </row>
    <row r="4125" spans="1:1" ht="13">
      <c r="A4125" s="11" t="s">
        <v>4748</v>
      </c>
    </row>
    <row r="4126" spans="1:1" ht="13">
      <c r="A4126" s="11" t="s">
        <v>4749</v>
      </c>
    </row>
    <row r="4127" spans="1:1" ht="13">
      <c r="A4127" s="11" t="s">
        <v>5127</v>
      </c>
    </row>
    <row r="4128" spans="1:1" ht="13">
      <c r="A4128" s="11" t="s">
        <v>7</v>
      </c>
    </row>
    <row r="4129" spans="1:1" ht="13">
      <c r="A4129" s="11" t="s">
        <v>428</v>
      </c>
    </row>
    <row r="4130" spans="1:1" ht="13">
      <c r="A4130" s="11" t="s">
        <v>4751</v>
      </c>
    </row>
    <row r="4131" spans="1:1" ht="13">
      <c r="A4131" s="11">
        <v>1</v>
      </c>
    </row>
    <row r="4132" spans="1:1" ht="13">
      <c r="A4132" s="11" t="s">
        <v>4752</v>
      </c>
    </row>
    <row r="4133" spans="1:1" ht="13">
      <c r="A4133" s="11">
        <v>1</v>
      </c>
    </row>
    <row r="4134" spans="1:1" ht="13">
      <c r="A4134" s="11" t="s">
        <v>4753</v>
      </c>
    </row>
    <row r="4135" spans="1:1" ht="13">
      <c r="A4135" s="11" t="s">
        <v>4754</v>
      </c>
    </row>
    <row r="4136" spans="1:1" ht="13">
      <c r="A4136" s="11" t="s">
        <v>4755</v>
      </c>
    </row>
    <row r="4137" spans="1:1" ht="13">
      <c r="A4137" s="21">
        <v>870</v>
      </c>
    </row>
    <row r="4138" spans="1:1" ht="13">
      <c r="A4138" s="21">
        <v>1280</v>
      </c>
    </row>
    <row r="4139" spans="1:1" ht="13">
      <c r="A4139" s="11" t="s">
        <v>4756</v>
      </c>
    </row>
    <row r="4140" spans="1:1" ht="13">
      <c r="A4140" s="11" t="s">
        <v>4757</v>
      </c>
    </row>
    <row r="4141" spans="1:1" ht="13">
      <c r="A4141" s="11" t="s">
        <v>5125</v>
      </c>
    </row>
    <row r="4142" spans="1:1" ht="13">
      <c r="A4142" s="11" t="s">
        <v>4748</v>
      </c>
    </row>
    <row r="4143" spans="1:1" ht="13">
      <c r="A4143" s="11" t="s">
        <v>4749</v>
      </c>
    </row>
    <row r="4144" spans="1:1" ht="13">
      <c r="A4144" s="11" t="s">
        <v>5128</v>
      </c>
    </row>
    <row r="4145" spans="1:1" ht="13">
      <c r="A4145" s="11" t="s">
        <v>12</v>
      </c>
    </row>
    <row r="4146" spans="1:1" ht="13">
      <c r="A4146" s="11" t="s">
        <v>434</v>
      </c>
    </row>
    <row r="4147" spans="1:1" ht="13">
      <c r="A4147" s="11" t="s">
        <v>4751</v>
      </c>
    </row>
    <row r="4148" spans="1:1" ht="13">
      <c r="A4148" s="11">
        <v>1</v>
      </c>
    </row>
    <row r="4149" spans="1:1" ht="13">
      <c r="A4149" s="11" t="s">
        <v>4752</v>
      </c>
    </row>
    <row r="4150" spans="1:1" ht="13">
      <c r="A4150" s="11">
        <v>1</v>
      </c>
    </row>
    <row r="4151" spans="1:1" ht="13">
      <c r="A4151" s="11" t="s">
        <v>4753</v>
      </c>
    </row>
    <row r="4152" spans="1:1" ht="13">
      <c r="A4152" s="11" t="s">
        <v>4957</v>
      </c>
    </row>
    <row r="4153" spans="1:1" ht="13">
      <c r="A4153" s="11" t="s">
        <v>4755</v>
      </c>
    </row>
    <row r="4154" spans="1:1" ht="13">
      <c r="A4154" s="21">
        <v>890</v>
      </c>
    </row>
    <row r="4155" spans="1:1" ht="13">
      <c r="A4155" s="21">
        <v>1615</v>
      </c>
    </row>
    <row r="4156" spans="1:1" ht="13">
      <c r="A4156" s="11" t="s">
        <v>4756</v>
      </c>
    </row>
    <row r="4157" spans="1:1" ht="13">
      <c r="A4157" s="11" t="s">
        <v>4757</v>
      </c>
    </row>
    <row r="4158" spans="1:1" ht="13">
      <c r="A4158" s="11" t="s">
        <v>5125</v>
      </c>
    </row>
    <row r="4159" spans="1:1" ht="13">
      <c r="A4159" s="11" t="s">
        <v>4748</v>
      </c>
    </row>
    <row r="4160" spans="1:1" ht="13">
      <c r="A4160" s="11" t="s">
        <v>4749</v>
      </c>
    </row>
    <row r="4161" spans="1:1" ht="13">
      <c r="A4161" s="11" t="s">
        <v>5129</v>
      </c>
    </row>
    <row r="4162" spans="1:1" ht="13">
      <c r="A4162" s="11" t="s">
        <v>7</v>
      </c>
    </row>
    <row r="4163" spans="1:1" ht="13">
      <c r="A4163" s="11" t="s">
        <v>437</v>
      </c>
    </row>
    <row r="4164" spans="1:1" ht="13">
      <c r="A4164" s="11" t="s">
        <v>4751</v>
      </c>
    </row>
    <row r="4165" spans="1:1" ht="13">
      <c r="A4165" s="11">
        <v>1</v>
      </c>
    </row>
    <row r="4166" spans="1:1" ht="13">
      <c r="A4166" s="11" t="s">
        <v>4752</v>
      </c>
    </row>
    <row r="4167" spans="1:1" ht="13">
      <c r="A4167" s="11">
        <v>1</v>
      </c>
    </row>
    <row r="4168" spans="1:1" ht="13">
      <c r="A4168" s="11" t="s">
        <v>4753</v>
      </c>
    </row>
    <row r="4169" spans="1:1" ht="13">
      <c r="A4169" s="11" t="s">
        <v>4946</v>
      </c>
    </row>
    <row r="4170" spans="1:1" ht="13">
      <c r="A4170" s="11" t="s">
        <v>4755</v>
      </c>
    </row>
    <row r="4171" spans="1:1" ht="13">
      <c r="A4171" s="21">
        <v>920</v>
      </c>
    </row>
    <row r="4172" spans="1:1" ht="13">
      <c r="A4172" s="21">
        <v>1320</v>
      </c>
    </row>
    <row r="4173" spans="1:1" ht="13">
      <c r="A4173" s="11" t="s">
        <v>4756</v>
      </c>
    </row>
    <row r="4174" spans="1:1" ht="13">
      <c r="A4174" s="11" t="s">
        <v>4757</v>
      </c>
    </row>
    <row r="4175" spans="1:1" ht="13">
      <c r="A4175" s="11" t="s">
        <v>5125</v>
      </c>
    </row>
    <row r="4176" spans="1:1" ht="13">
      <c r="A4176" s="11" t="s">
        <v>4748</v>
      </c>
    </row>
    <row r="4177" spans="1:1" ht="13">
      <c r="A4177" s="11" t="s">
        <v>4749</v>
      </c>
    </row>
    <row r="4178" spans="1:1" ht="13">
      <c r="A4178" s="11" t="s">
        <v>5130</v>
      </c>
    </row>
    <row r="4179" spans="1:1" ht="13">
      <c r="A4179" s="11" t="s">
        <v>9</v>
      </c>
    </row>
    <row r="4180" spans="1:1" ht="13">
      <c r="A4180" s="11" t="s">
        <v>1758</v>
      </c>
    </row>
    <row r="4181" spans="1:1" ht="13">
      <c r="A4181" s="11" t="s">
        <v>4751</v>
      </c>
    </row>
    <row r="4182" spans="1:1" ht="13">
      <c r="A4182" s="11">
        <v>2</v>
      </c>
    </row>
    <row r="4183" spans="1:1" ht="13">
      <c r="A4183" s="11" t="s">
        <v>4752</v>
      </c>
    </row>
    <row r="4184" spans="1:1" ht="13">
      <c r="A4184" s="11" t="s">
        <v>4762</v>
      </c>
    </row>
    <row r="4185" spans="1:1" ht="13">
      <c r="A4185" s="11" t="s">
        <v>4753</v>
      </c>
    </row>
    <row r="4186" spans="1:1" ht="13">
      <c r="A4186" s="11" t="s">
        <v>4780</v>
      </c>
    </row>
    <row r="4187" spans="1:1" ht="13">
      <c r="A4187" s="11" t="s">
        <v>4755</v>
      </c>
    </row>
    <row r="4188" spans="1:1" ht="13">
      <c r="A4188" s="21">
        <v>950</v>
      </c>
    </row>
    <row r="4189" spans="1:1" ht="13">
      <c r="A4189" s="21">
        <v>1605</v>
      </c>
    </row>
    <row r="4190" spans="1:1" ht="13">
      <c r="A4190" s="11" t="s">
        <v>4756</v>
      </c>
    </row>
    <row r="4191" spans="1:1" ht="13">
      <c r="A4191" s="11" t="s">
        <v>4757</v>
      </c>
    </row>
    <row r="4192" spans="1:1" ht="13">
      <c r="A4192" s="11" t="s">
        <v>5125</v>
      </c>
    </row>
    <row r="4193" spans="1:1" ht="13">
      <c r="A4193" s="11" t="s">
        <v>4748</v>
      </c>
    </row>
    <row r="4194" spans="1:1" ht="13">
      <c r="A4194" s="11" t="s">
        <v>4749</v>
      </c>
    </row>
    <row r="4195" spans="1:1" ht="13">
      <c r="A4195" s="11" t="s">
        <v>5131</v>
      </c>
    </row>
    <row r="4196" spans="1:1" ht="13">
      <c r="A4196" s="11" t="s">
        <v>6</v>
      </c>
    </row>
    <row r="4197" spans="1:1" ht="13">
      <c r="A4197" s="11" t="s">
        <v>440</v>
      </c>
    </row>
    <row r="4198" spans="1:1" ht="13">
      <c r="A4198" s="11" t="s">
        <v>4751</v>
      </c>
    </row>
    <row r="4199" spans="1:1" ht="13">
      <c r="A4199" s="11">
        <v>1</v>
      </c>
    </row>
    <row r="4200" spans="1:1" ht="13">
      <c r="A4200" s="11" t="s">
        <v>4752</v>
      </c>
    </row>
    <row r="4201" spans="1:1" ht="13">
      <c r="A4201" s="11">
        <v>1</v>
      </c>
    </row>
    <row r="4202" spans="1:1" ht="13">
      <c r="A4202" s="11" t="s">
        <v>4753</v>
      </c>
    </row>
    <row r="4203" spans="1:1" ht="13">
      <c r="A4203" s="11" t="s">
        <v>4846</v>
      </c>
    </row>
    <row r="4204" spans="1:1" ht="13">
      <c r="A4204" s="11" t="s">
        <v>4755</v>
      </c>
    </row>
    <row r="4205" spans="1:1" ht="13">
      <c r="A4205" s="21">
        <v>1040</v>
      </c>
    </row>
    <row r="4206" spans="1:1" ht="13">
      <c r="A4206" s="21">
        <v>1495</v>
      </c>
    </row>
    <row r="4207" spans="1:1" ht="13">
      <c r="A4207" s="11" t="s">
        <v>4756</v>
      </c>
    </row>
    <row r="4208" spans="1:1" ht="13">
      <c r="A4208" s="11" t="s">
        <v>4757</v>
      </c>
    </row>
    <row r="4209" spans="1:1" ht="13">
      <c r="A4209" s="11" t="s">
        <v>5125</v>
      </c>
    </row>
    <row r="4210" spans="1:1" ht="13">
      <c r="A4210" s="11" t="s">
        <v>4748</v>
      </c>
    </row>
    <row r="4211" spans="1:1" ht="13">
      <c r="A4211" s="11" t="s">
        <v>4749</v>
      </c>
    </row>
    <row r="4212" spans="1:1" ht="13">
      <c r="A4212" s="11" t="s">
        <v>5132</v>
      </c>
    </row>
    <row r="4213" spans="1:1" ht="13">
      <c r="A4213" s="11" t="s">
        <v>6</v>
      </c>
    </row>
    <row r="4214" spans="1:1" ht="13">
      <c r="A4214" s="11" t="s">
        <v>1764</v>
      </c>
    </row>
    <row r="4215" spans="1:1" ht="13">
      <c r="A4215" s="11" t="s">
        <v>4751</v>
      </c>
    </row>
    <row r="4216" spans="1:1" ht="13">
      <c r="A4216" s="11">
        <v>2</v>
      </c>
    </row>
    <row r="4217" spans="1:1" ht="13">
      <c r="A4217" s="11" t="s">
        <v>4752</v>
      </c>
    </row>
    <row r="4218" spans="1:1" ht="13">
      <c r="A4218" s="11">
        <v>1</v>
      </c>
    </row>
    <row r="4219" spans="1:1" ht="13">
      <c r="A4219" s="11" t="s">
        <v>4753</v>
      </c>
    </row>
    <row r="4220" spans="1:1" ht="13">
      <c r="A4220" s="11" t="s">
        <v>4775</v>
      </c>
    </row>
    <row r="4221" spans="1:1" ht="13">
      <c r="A4221" s="11" t="s">
        <v>4755</v>
      </c>
    </row>
    <row r="4222" spans="1:1" ht="13">
      <c r="A4222" s="21">
        <v>1070</v>
      </c>
    </row>
    <row r="4223" spans="1:1" ht="13">
      <c r="A4223" s="21">
        <v>1825</v>
      </c>
    </row>
    <row r="4224" spans="1:1" ht="13">
      <c r="A4224" s="11" t="s">
        <v>4756</v>
      </c>
    </row>
    <row r="4225" spans="1:1" ht="13">
      <c r="A4225" s="11" t="s">
        <v>4757</v>
      </c>
    </row>
    <row r="4226" spans="1:1" ht="13">
      <c r="A4226" s="11" t="s">
        <v>5125</v>
      </c>
    </row>
    <row r="4227" spans="1:1" ht="13">
      <c r="A4227" s="11" t="s">
        <v>4748</v>
      </c>
    </row>
    <row r="4228" spans="1:1" ht="13">
      <c r="A4228" s="11" t="s">
        <v>4749</v>
      </c>
    </row>
    <row r="4229" spans="1:1" ht="13">
      <c r="A4229" s="11" t="s">
        <v>5133</v>
      </c>
    </row>
    <row r="4230" spans="1:1" ht="13">
      <c r="A4230" s="11" t="s">
        <v>18</v>
      </c>
    </row>
    <row r="4231" spans="1:1" ht="13">
      <c r="A4231" s="11" t="s">
        <v>1761</v>
      </c>
    </row>
    <row r="4232" spans="1:1" ht="13">
      <c r="A4232" s="11" t="s">
        <v>4751</v>
      </c>
    </row>
    <row r="4233" spans="1:1" ht="13">
      <c r="A4233" s="11">
        <v>2</v>
      </c>
    </row>
    <row r="4234" spans="1:1" ht="13">
      <c r="A4234" s="11" t="s">
        <v>4752</v>
      </c>
    </row>
    <row r="4235" spans="1:1" ht="13">
      <c r="A4235" s="11">
        <v>1</v>
      </c>
    </row>
    <row r="4236" spans="1:1" ht="13">
      <c r="A4236" s="11" t="s">
        <v>4753</v>
      </c>
    </row>
    <row r="4237" spans="1:1" ht="13">
      <c r="A4237" s="11" t="s">
        <v>4818</v>
      </c>
    </row>
    <row r="4238" spans="1:1" ht="13">
      <c r="A4238" s="11" t="s">
        <v>4755</v>
      </c>
    </row>
    <row r="4239" spans="1:1" ht="13">
      <c r="A4239" s="21">
        <v>1050</v>
      </c>
    </row>
    <row r="4240" spans="1:1" ht="13">
      <c r="A4240" s="21">
        <v>1965</v>
      </c>
    </row>
    <row r="4241" spans="1:1" ht="13">
      <c r="A4241" s="11" t="s">
        <v>4756</v>
      </c>
    </row>
    <row r="4242" spans="1:1" ht="13">
      <c r="A4242" s="11" t="s">
        <v>4757</v>
      </c>
    </row>
    <row r="4243" spans="1:1" ht="13">
      <c r="A4243" s="11" t="s">
        <v>5125</v>
      </c>
    </row>
    <row r="4244" spans="1:1" ht="13">
      <c r="A4244" s="11" t="s">
        <v>4748</v>
      </c>
    </row>
    <row r="4245" spans="1:1" ht="13">
      <c r="A4245" s="11" t="s">
        <v>4749</v>
      </c>
    </row>
    <row r="4246" spans="1:1" ht="13">
      <c r="A4246" s="11" t="s">
        <v>5134</v>
      </c>
    </row>
    <row r="4247" spans="1:1" ht="13">
      <c r="A4247" s="11" t="s">
        <v>13</v>
      </c>
    </row>
    <row r="4248" spans="1:1" ht="13">
      <c r="A4248" s="11" t="s">
        <v>1767</v>
      </c>
    </row>
    <row r="4249" spans="1:1" ht="13">
      <c r="A4249" s="11" t="s">
        <v>4751</v>
      </c>
    </row>
    <row r="4250" spans="1:1" ht="13">
      <c r="A4250" s="11">
        <v>2</v>
      </c>
    </row>
    <row r="4251" spans="1:1" ht="13">
      <c r="A4251" s="11" t="s">
        <v>4752</v>
      </c>
    </row>
    <row r="4252" spans="1:1" ht="13">
      <c r="A4252" s="11">
        <v>1</v>
      </c>
    </row>
    <row r="4253" spans="1:1" ht="13">
      <c r="A4253" s="11" t="s">
        <v>4753</v>
      </c>
    </row>
    <row r="4254" spans="1:1" ht="13">
      <c r="A4254" s="11" t="s">
        <v>4760</v>
      </c>
    </row>
    <row r="4255" spans="1:1" ht="13">
      <c r="A4255" s="11" t="s">
        <v>4755</v>
      </c>
    </row>
    <row r="4256" spans="1:1" ht="13">
      <c r="A4256" s="21">
        <v>1070</v>
      </c>
    </row>
    <row r="4257" spans="1:1" ht="13">
      <c r="A4257" s="21">
        <v>1890</v>
      </c>
    </row>
    <row r="4258" spans="1:1" ht="13">
      <c r="A4258" s="11" t="s">
        <v>4756</v>
      </c>
    </row>
    <row r="4259" spans="1:1" ht="13">
      <c r="A4259" s="11" t="s">
        <v>4757</v>
      </c>
    </row>
    <row r="4260" spans="1:1" ht="13">
      <c r="A4260" s="11" t="s">
        <v>5125</v>
      </c>
    </row>
    <row r="4261" spans="1:1" ht="13">
      <c r="A4261" s="11" t="s">
        <v>4748</v>
      </c>
    </row>
    <row r="4262" spans="1:1" ht="13">
      <c r="A4262" s="11" t="s">
        <v>4749</v>
      </c>
    </row>
    <row r="4263" spans="1:1" ht="13">
      <c r="A4263" s="11" t="s">
        <v>5135</v>
      </c>
    </row>
    <row r="4264" spans="1:1" ht="13">
      <c r="A4264" s="11" t="s">
        <v>6</v>
      </c>
    </row>
    <row r="4265" spans="1:1" ht="13">
      <c r="A4265" s="11" t="s">
        <v>1770</v>
      </c>
    </row>
    <row r="4266" spans="1:1" ht="13">
      <c r="A4266" s="11" t="s">
        <v>4751</v>
      </c>
    </row>
    <row r="4267" spans="1:1" ht="13">
      <c r="A4267" s="11">
        <v>2</v>
      </c>
    </row>
    <row r="4268" spans="1:1" ht="13">
      <c r="A4268" s="11" t="s">
        <v>4752</v>
      </c>
    </row>
    <row r="4269" spans="1:1" ht="13">
      <c r="A4269" s="11">
        <v>1</v>
      </c>
    </row>
    <row r="4270" spans="1:1" ht="13">
      <c r="A4270" s="11" t="s">
        <v>4753</v>
      </c>
    </row>
    <row r="4271" spans="1:1" ht="13">
      <c r="A4271" s="11" t="s">
        <v>4769</v>
      </c>
    </row>
    <row r="4272" spans="1:1" ht="13">
      <c r="A4272" s="11" t="s">
        <v>4755</v>
      </c>
    </row>
    <row r="4273" spans="1:1" ht="13">
      <c r="A4273" s="21">
        <v>1180</v>
      </c>
    </row>
    <row r="4274" spans="1:1" ht="13">
      <c r="A4274" s="21">
        <v>2040</v>
      </c>
    </row>
    <row r="4275" spans="1:1" ht="13">
      <c r="A4275" s="11" t="s">
        <v>4756</v>
      </c>
    </row>
    <row r="4276" spans="1:1" ht="13">
      <c r="A4276" s="11" t="s">
        <v>4757</v>
      </c>
    </row>
    <row r="4277" spans="1:1" ht="13">
      <c r="A4277" s="11" t="s">
        <v>5125</v>
      </c>
    </row>
    <row r="4278" spans="1:1" ht="13">
      <c r="A4278" s="11" t="s">
        <v>4748</v>
      </c>
    </row>
    <row r="4279" spans="1:1" ht="13">
      <c r="A4279" s="11" t="s">
        <v>4749</v>
      </c>
    </row>
    <row r="4280" spans="1:1" ht="13">
      <c r="A4280" s="11" t="s">
        <v>5136</v>
      </c>
    </row>
    <row r="4281" spans="1:1" ht="13">
      <c r="A4281" s="11" t="s">
        <v>7</v>
      </c>
    </row>
    <row r="4282" spans="1:1" ht="13">
      <c r="A4282" s="11" t="s">
        <v>1773</v>
      </c>
    </row>
    <row r="4283" spans="1:1" ht="13">
      <c r="A4283" s="11" t="s">
        <v>4751</v>
      </c>
    </row>
    <row r="4284" spans="1:1" ht="13">
      <c r="A4284" s="11">
        <v>2</v>
      </c>
    </row>
    <row r="4285" spans="1:1" ht="13">
      <c r="A4285" s="11" t="s">
        <v>4752</v>
      </c>
    </row>
    <row r="4286" spans="1:1" ht="13">
      <c r="A4286" s="11" t="s">
        <v>4762</v>
      </c>
    </row>
    <row r="4287" spans="1:1" ht="13">
      <c r="A4287" s="11" t="s">
        <v>4753</v>
      </c>
    </row>
    <row r="4288" spans="1:1" ht="13">
      <c r="A4288" s="11" t="s">
        <v>4818</v>
      </c>
    </row>
    <row r="4289" spans="1:1" ht="13">
      <c r="A4289" s="11" t="s">
        <v>4755</v>
      </c>
    </row>
    <row r="4290" spans="1:1" ht="13">
      <c r="A4290" s="21">
        <v>1190</v>
      </c>
    </row>
    <row r="4291" spans="1:1" ht="13">
      <c r="A4291" s="21">
        <v>2075</v>
      </c>
    </row>
    <row r="4292" spans="1:1" ht="13">
      <c r="A4292" s="11" t="s">
        <v>4756</v>
      </c>
    </row>
    <row r="4293" spans="1:1" ht="13">
      <c r="A4293" s="11" t="s">
        <v>4757</v>
      </c>
    </row>
    <row r="4294" spans="1:1" ht="13">
      <c r="A4294" s="11" t="s">
        <v>5125</v>
      </c>
    </row>
    <row r="4295" spans="1:1" ht="13">
      <c r="A4295" s="11" t="s">
        <v>4748</v>
      </c>
    </row>
    <row r="4296" spans="1:1" ht="13">
      <c r="A4296" s="11" t="s">
        <v>4749</v>
      </c>
    </row>
    <row r="4297" spans="1:1" ht="13">
      <c r="A4297" s="11" t="s">
        <v>5137</v>
      </c>
    </row>
    <row r="4298" spans="1:1" ht="13">
      <c r="A4298" s="11" t="s">
        <v>6</v>
      </c>
    </row>
    <row r="4299" spans="1:1" ht="13">
      <c r="A4299" s="11" t="s">
        <v>1776</v>
      </c>
    </row>
    <row r="4300" spans="1:1" ht="13">
      <c r="A4300" s="11" t="s">
        <v>4751</v>
      </c>
    </row>
    <row r="4301" spans="1:1" ht="13">
      <c r="A4301" s="11">
        <v>2</v>
      </c>
    </row>
    <row r="4302" spans="1:1" ht="13">
      <c r="A4302" s="11" t="s">
        <v>4752</v>
      </c>
    </row>
    <row r="4303" spans="1:1" ht="13">
      <c r="A4303" s="11">
        <v>1</v>
      </c>
    </row>
    <row r="4304" spans="1:1" ht="13">
      <c r="A4304" s="11" t="s">
        <v>4753</v>
      </c>
    </row>
    <row r="4305" spans="1:1" ht="13">
      <c r="A4305" s="11" t="s">
        <v>4818</v>
      </c>
    </row>
    <row r="4306" spans="1:1" ht="13">
      <c r="A4306" s="11" t="s">
        <v>4755</v>
      </c>
    </row>
    <row r="4307" spans="1:1" ht="13">
      <c r="A4307" s="21">
        <v>1260</v>
      </c>
    </row>
    <row r="4308" spans="1:1" ht="13">
      <c r="A4308" s="21">
        <v>2240</v>
      </c>
    </row>
    <row r="4309" spans="1:1" ht="13">
      <c r="A4309" s="11" t="s">
        <v>4756</v>
      </c>
    </row>
    <row r="4310" spans="1:1" ht="13">
      <c r="A4310" s="11" t="s">
        <v>4757</v>
      </c>
    </row>
    <row r="4311" spans="1:1" ht="13">
      <c r="A4311" s="11" t="s">
        <v>5125</v>
      </c>
    </row>
    <row r="4312" spans="1:1" ht="13">
      <c r="A4312" s="11" t="s">
        <v>4748</v>
      </c>
    </row>
    <row r="4313" spans="1:1" ht="13">
      <c r="A4313" s="11" t="s">
        <v>4749</v>
      </c>
    </row>
    <row r="4314" spans="1:1" ht="13">
      <c r="A4314" s="11" t="s">
        <v>5138</v>
      </c>
    </row>
    <row r="4315" spans="1:1" ht="13">
      <c r="A4315" s="11" t="s">
        <v>10</v>
      </c>
    </row>
    <row r="4316" spans="1:1" ht="13">
      <c r="A4316" s="11" t="s">
        <v>1782</v>
      </c>
    </row>
    <row r="4317" spans="1:1" ht="13">
      <c r="A4317" s="11" t="s">
        <v>4751</v>
      </c>
    </row>
    <row r="4318" spans="1:1" ht="13">
      <c r="A4318" s="11">
        <v>2</v>
      </c>
    </row>
    <row r="4319" spans="1:1" ht="13">
      <c r="A4319" s="11" t="s">
        <v>4752</v>
      </c>
    </row>
    <row r="4320" spans="1:1" ht="13">
      <c r="A4320" s="11">
        <v>2</v>
      </c>
    </row>
    <row r="4321" spans="1:1" ht="13">
      <c r="A4321" s="11" t="s">
        <v>4753</v>
      </c>
    </row>
    <row r="4322" spans="1:1" ht="13">
      <c r="A4322" s="11" t="s">
        <v>4818</v>
      </c>
    </row>
    <row r="4323" spans="1:1" ht="13">
      <c r="A4323" s="11" t="s">
        <v>4755</v>
      </c>
    </row>
    <row r="4324" spans="1:1" ht="13">
      <c r="A4324" s="21">
        <v>1550</v>
      </c>
    </row>
    <row r="4325" spans="1:1" ht="13">
      <c r="A4325" s="21">
        <v>2470</v>
      </c>
    </row>
    <row r="4326" spans="1:1" ht="13">
      <c r="A4326" s="11" t="s">
        <v>4756</v>
      </c>
    </row>
    <row r="4327" spans="1:1" ht="13">
      <c r="A4327" s="11" t="s">
        <v>4757</v>
      </c>
    </row>
    <row r="4328" spans="1:1" ht="13">
      <c r="A4328" s="11" t="s">
        <v>5125</v>
      </c>
    </row>
    <row r="4329" spans="1:1" ht="13">
      <c r="A4329" s="11" t="s">
        <v>4748</v>
      </c>
    </row>
    <row r="4330" spans="1:1" ht="13">
      <c r="A4330" s="11" t="s">
        <v>4749</v>
      </c>
    </row>
    <row r="4331" spans="1:1" ht="13">
      <c r="A4331" s="11" t="s">
        <v>5139</v>
      </c>
    </row>
    <row r="4332" spans="1:1" ht="13">
      <c r="A4332" s="11" t="s">
        <v>7</v>
      </c>
    </row>
    <row r="4333" spans="1:1" ht="13">
      <c r="A4333" s="11" t="s">
        <v>1779</v>
      </c>
    </row>
    <row r="4334" spans="1:1" ht="13">
      <c r="A4334" s="11" t="s">
        <v>4751</v>
      </c>
    </row>
    <row r="4335" spans="1:1" ht="13">
      <c r="A4335" s="11">
        <v>2</v>
      </c>
    </row>
    <row r="4336" spans="1:1" ht="13">
      <c r="A4336" s="11" t="s">
        <v>4752</v>
      </c>
    </row>
    <row r="4337" spans="1:1" ht="13">
      <c r="A4337" s="11" t="s">
        <v>4762</v>
      </c>
    </row>
    <row r="4338" spans="1:1" ht="13">
      <c r="A4338" s="11" t="s">
        <v>4753</v>
      </c>
    </row>
    <row r="4339" spans="1:1" ht="13">
      <c r="A4339" s="11" t="s">
        <v>4771</v>
      </c>
    </row>
    <row r="4340" spans="1:1" ht="13">
      <c r="A4340" s="11" t="s">
        <v>4755</v>
      </c>
    </row>
    <row r="4341" spans="1:1" ht="13">
      <c r="A4341" s="21">
        <v>1430</v>
      </c>
    </row>
    <row r="4342" spans="1:1" ht="13">
      <c r="A4342" s="21">
        <v>2580</v>
      </c>
    </row>
    <row r="4343" spans="1:1" ht="13">
      <c r="A4343" s="11" t="s">
        <v>4756</v>
      </c>
    </row>
    <row r="4344" spans="1:1" ht="13">
      <c r="A4344" s="11" t="s">
        <v>4757</v>
      </c>
    </row>
    <row r="4345" spans="1:1" ht="13">
      <c r="A4345" s="11" t="s">
        <v>5125</v>
      </c>
    </row>
    <row r="4346" spans="1:1" ht="13">
      <c r="A4346" s="11" t="s">
        <v>4748</v>
      </c>
    </row>
    <row r="4347" spans="1:1" ht="13">
      <c r="A4347" s="11" t="s">
        <v>4749</v>
      </c>
    </row>
    <row r="4348" spans="1:1" ht="13">
      <c r="A4348" s="11" t="s">
        <v>5140</v>
      </c>
    </row>
    <row r="4349" spans="1:1" ht="13">
      <c r="A4349" s="11" t="s">
        <v>14</v>
      </c>
    </row>
    <row r="4350" spans="1:1" ht="13">
      <c r="A4350" s="11" t="s">
        <v>3624</v>
      </c>
    </row>
    <row r="4351" spans="1:1" ht="13">
      <c r="A4351" s="11" t="s">
        <v>4751</v>
      </c>
    </row>
    <row r="4352" spans="1:1" ht="13">
      <c r="A4352" s="11">
        <v>3</v>
      </c>
    </row>
    <row r="4353" spans="1:1" ht="13">
      <c r="A4353" s="11" t="s">
        <v>4752</v>
      </c>
    </row>
    <row r="4354" spans="1:1" ht="13">
      <c r="A4354" s="11" t="s">
        <v>4789</v>
      </c>
    </row>
    <row r="4355" spans="1:1" ht="13">
      <c r="A4355" s="11" t="s">
        <v>4753</v>
      </c>
    </row>
    <row r="4356" spans="1:1" ht="13">
      <c r="A4356" s="11" t="s">
        <v>5089</v>
      </c>
    </row>
    <row r="4357" spans="1:1" ht="13">
      <c r="A4357" s="11" t="s">
        <v>4755</v>
      </c>
    </row>
    <row r="4358" spans="1:1" ht="13">
      <c r="A4358" s="21">
        <v>1510</v>
      </c>
    </row>
    <row r="4359" spans="1:1" ht="13">
      <c r="A4359" s="21">
        <v>2800</v>
      </c>
    </row>
    <row r="4360" spans="1:1" ht="13">
      <c r="A4360" s="11" t="s">
        <v>4756</v>
      </c>
    </row>
    <row r="4361" spans="1:1" ht="13">
      <c r="A4361" s="11" t="s">
        <v>4757</v>
      </c>
    </row>
    <row r="4362" spans="1:1" ht="13">
      <c r="A4362" s="11" t="s">
        <v>5125</v>
      </c>
    </row>
    <row r="4363" spans="1:1" ht="13">
      <c r="A4363" s="11" t="s">
        <v>4748</v>
      </c>
    </row>
    <row r="4364" spans="1:1" ht="13">
      <c r="A4364" s="11" t="s">
        <v>4749</v>
      </c>
    </row>
    <row r="4365" spans="1:1" ht="13">
      <c r="A4365" s="11" t="s">
        <v>5141</v>
      </c>
    </row>
    <row r="4366" spans="1:1" ht="13">
      <c r="A4366" s="11" t="s">
        <v>24</v>
      </c>
    </row>
    <row r="4367" spans="1:1" ht="13">
      <c r="A4367" s="11" t="s">
        <v>407</v>
      </c>
    </row>
    <row r="4368" spans="1:1" ht="13">
      <c r="A4368" s="11" t="s">
        <v>4751</v>
      </c>
    </row>
    <row r="4369" spans="1:1" ht="13">
      <c r="A4369" s="11">
        <v>1</v>
      </c>
    </row>
    <row r="4370" spans="1:1" ht="13">
      <c r="A4370" s="11" t="s">
        <v>4752</v>
      </c>
    </row>
    <row r="4371" spans="1:1" ht="13">
      <c r="A4371" s="11">
        <v>1</v>
      </c>
    </row>
    <row r="4372" spans="1:1" ht="13">
      <c r="A4372" s="11" t="s">
        <v>4753</v>
      </c>
    </row>
    <row r="4373" spans="1:1" ht="13">
      <c r="A4373" s="11" t="s">
        <v>4859</v>
      </c>
    </row>
    <row r="4374" spans="1:1" ht="13">
      <c r="A4374" s="11" t="s">
        <v>4755</v>
      </c>
    </row>
    <row r="4375" spans="1:1" ht="13">
      <c r="A4375" s="21">
        <v>860</v>
      </c>
    </row>
    <row r="4376" spans="1:1" ht="13">
      <c r="A4376" s="21">
        <v>1485</v>
      </c>
    </row>
    <row r="4377" spans="1:1" ht="13">
      <c r="A4377" s="11" t="s">
        <v>4756</v>
      </c>
    </row>
    <row r="4378" spans="1:1" ht="13">
      <c r="A4378" s="11" t="s">
        <v>4757</v>
      </c>
    </row>
    <row r="4379" spans="1:1" ht="13">
      <c r="A4379" s="11" t="s">
        <v>5142</v>
      </c>
    </row>
    <row r="4380" spans="1:1" ht="13">
      <c r="A4380" s="11" t="s">
        <v>4748</v>
      </c>
    </row>
    <row r="4381" spans="1:1" ht="13">
      <c r="A4381" s="11" t="s">
        <v>4749</v>
      </c>
    </row>
    <row r="4382" spans="1:1" ht="13">
      <c r="A4382" s="11" t="s">
        <v>5143</v>
      </c>
    </row>
    <row r="4383" spans="1:1" ht="13">
      <c r="A4383" s="11" t="s">
        <v>24</v>
      </c>
    </row>
    <row r="4384" spans="1:1" ht="13">
      <c r="A4384" s="11" t="s">
        <v>410</v>
      </c>
    </row>
    <row r="4385" spans="1:1" ht="13">
      <c r="A4385" s="11" t="s">
        <v>4751</v>
      </c>
    </row>
    <row r="4386" spans="1:1" ht="13">
      <c r="A4386" s="11">
        <v>1</v>
      </c>
    </row>
    <row r="4387" spans="1:1" ht="13">
      <c r="A4387" s="11" t="s">
        <v>4752</v>
      </c>
    </row>
    <row r="4388" spans="1:1" ht="13">
      <c r="A4388" s="11">
        <v>1</v>
      </c>
    </row>
    <row r="4389" spans="1:1" ht="13">
      <c r="A4389" s="11" t="s">
        <v>4753</v>
      </c>
    </row>
    <row r="4390" spans="1:1" ht="13">
      <c r="A4390" s="11" t="s">
        <v>4754</v>
      </c>
    </row>
    <row r="4391" spans="1:1" ht="13">
      <c r="A4391" s="11" t="s">
        <v>4755</v>
      </c>
    </row>
    <row r="4392" spans="1:1" ht="13">
      <c r="A4392" s="21">
        <v>950</v>
      </c>
    </row>
    <row r="4393" spans="1:1" ht="13">
      <c r="A4393" s="21">
        <v>1560</v>
      </c>
    </row>
    <row r="4394" spans="1:1" ht="13">
      <c r="A4394" s="11" t="s">
        <v>4756</v>
      </c>
    </row>
    <row r="4395" spans="1:1" ht="13">
      <c r="A4395" s="11" t="s">
        <v>4757</v>
      </c>
    </row>
    <row r="4396" spans="1:1" ht="13">
      <c r="A4396" s="11" t="s">
        <v>5142</v>
      </c>
    </row>
    <row r="4397" spans="1:1" ht="13">
      <c r="A4397" s="11" t="s">
        <v>4748</v>
      </c>
    </row>
    <row r="4398" spans="1:1" ht="13">
      <c r="A4398" s="11" t="s">
        <v>4749</v>
      </c>
    </row>
    <row r="4399" spans="1:1" ht="13">
      <c r="A4399" s="11" t="s">
        <v>5144</v>
      </c>
    </row>
    <row r="4400" spans="1:1" ht="13">
      <c r="A4400" s="11" t="s">
        <v>22</v>
      </c>
    </row>
    <row r="4401" spans="1:1" ht="13">
      <c r="A4401" s="11" t="s">
        <v>3594</v>
      </c>
    </row>
    <row r="4402" spans="1:1" ht="13">
      <c r="A4402" s="11" t="s">
        <v>4751</v>
      </c>
    </row>
    <row r="4403" spans="1:1" ht="13">
      <c r="A4403" s="11">
        <v>3</v>
      </c>
    </row>
    <row r="4404" spans="1:1" ht="13">
      <c r="A4404" s="11" t="s">
        <v>4752</v>
      </c>
    </row>
    <row r="4405" spans="1:1" ht="13">
      <c r="A4405" s="11">
        <v>2</v>
      </c>
    </row>
    <row r="4406" spans="1:1" ht="13">
      <c r="A4406" s="11" t="s">
        <v>4753</v>
      </c>
    </row>
    <row r="4407" spans="1:1" ht="13">
      <c r="A4407" s="11" t="s">
        <v>4878</v>
      </c>
    </row>
    <row r="4408" spans="1:1" ht="13">
      <c r="A4408" s="11" t="s">
        <v>4755</v>
      </c>
    </row>
    <row r="4409" spans="1:1" ht="13">
      <c r="A4409" s="21">
        <v>2060</v>
      </c>
    </row>
    <row r="4410" spans="1:1" ht="13">
      <c r="A4410" s="21">
        <v>3135</v>
      </c>
    </row>
    <row r="4411" spans="1:1" ht="13">
      <c r="A4411" s="11" t="s">
        <v>4756</v>
      </c>
    </row>
    <row r="4412" spans="1:1" ht="13">
      <c r="A4412" s="11" t="s">
        <v>4757</v>
      </c>
    </row>
    <row r="4413" spans="1:1" ht="13">
      <c r="A4413" s="11" t="s">
        <v>5142</v>
      </c>
    </row>
    <row r="4414" spans="1:1" ht="13">
      <c r="A4414" s="11" t="s">
        <v>4748</v>
      </c>
    </row>
    <row r="4415" spans="1:1" ht="13">
      <c r="A4415" s="11" t="s">
        <v>4749</v>
      </c>
    </row>
    <row r="4416" spans="1:1" ht="13">
      <c r="A4416" s="11" t="s">
        <v>5145</v>
      </c>
    </row>
    <row r="4417" spans="1:1" ht="13">
      <c r="A4417" s="11" t="s">
        <v>10</v>
      </c>
    </row>
    <row r="4418" spans="1:1" ht="13">
      <c r="A4418" s="11" t="s">
        <v>116</v>
      </c>
    </row>
    <row r="4419" spans="1:1" ht="13">
      <c r="A4419" s="11" t="s">
        <v>4751</v>
      </c>
    </row>
    <row r="4420" spans="1:1" ht="13">
      <c r="A4420" s="11">
        <v>1</v>
      </c>
    </row>
    <row r="4421" spans="1:1" ht="13">
      <c r="A4421" s="11" t="s">
        <v>4752</v>
      </c>
    </row>
    <row r="4422" spans="1:1" ht="13">
      <c r="A4422" s="11">
        <v>1</v>
      </c>
    </row>
    <row r="4423" spans="1:1" ht="13">
      <c r="A4423" s="11" t="s">
        <v>4753</v>
      </c>
    </row>
    <row r="4424" spans="1:1" ht="13">
      <c r="A4424" s="11" t="s">
        <v>4754</v>
      </c>
    </row>
    <row r="4425" spans="1:1" ht="13">
      <c r="A4425" s="11" t="s">
        <v>4755</v>
      </c>
    </row>
    <row r="4426" spans="1:1" ht="13">
      <c r="A4426" s="21">
        <v>980</v>
      </c>
    </row>
    <row r="4427" spans="1:1" ht="13">
      <c r="A4427" s="11" t="s">
        <v>4756</v>
      </c>
    </row>
    <row r="4428" spans="1:1" ht="13">
      <c r="A4428" s="11" t="s">
        <v>4757</v>
      </c>
    </row>
    <row r="4429" spans="1:1" ht="13">
      <c r="A4429" s="11" t="s">
        <v>5146</v>
      </c>
    </row>
    <row r="4430" spans="1:1" ht="13">
      <c r="A4430" s="11" t="s">
        <v>4748</v>
      </c>
    </row>
    <row r="4431" spans="1:1" ht="13">
      <c r="A4431" s="11" t="s">
        <v>4749</v>
      </c>
    </row>
    <row r="4432" spans="1:1" ht="13">
      <c r="A4432" s="11" t="s">
        <v>5147</v>
      </c>
    </row>
    <row r="4433" spans="1:1" ht="13">
      <c r="A4433" s="11" t="s">
        <v>17</v>
      </c>
    </row>
    <row r="4434" spans="1:1" ht="13">
      <c r="A4434" s="11" t="s">
        <v>1659</v>
      </c>
    </row>
    <row r="4435" spans="1:1" ht="13">
      <c r="A4435" s="11" t="s">
        <v>4751</v>
      </c>
    </row>
    <row r="4436" spans="1:1" ht="13">
      <c r="A4436" s="11">
        <v>2</v>
      </c>
    </row>
    <row r="4437" spans="1:1" ht="13">
      <c r="A4437" s="11" t="s">
        <v>4752</v>
      </c>
    </row>
    <row r="4438" spans="1:1" ht="13">
      <c r="A4438" s="11" t="s">
        <v>4762</v>
      </c>
    </row>
    <row r="4439" spans="1:1" ht="13">
      <c r="A4439" s="11" t="s">
        <v>4753</v>
      </c>
    </row>
    <row r="4440" spans="1:1" ht="13">
      <c r="A4440" s="11" t="s">
        <v>4881</v>
      </c>
    </row>
    <row r="4441" spans="1:1" ht="13">
      <c r="A4441" s="11" t="s">
        <v>4755</v>
      </c>
    </row>
    <row r="4442" spans="1:1" ht="13">
      <c r="A4442" s="21">
        <v>1200</v>
      </c>
    </row>
    <row r="4443" spans="1:1" ht="13">
      <c r="A4443" s="21">
        <v>2205</v>
      </c>
    </row>
    <row r="4444" spans="1:1" ht="13">
      <c r="A4444" s="11" t="s">
        <v>4756</v>
      </c>
    </row>
    <row r="4445" spans="1:1" ht="13">
      <c r="A4445" s="11" t="s">
        <v>4757</v>
      </c>
    </row>
    <row r="4446" spans="1:1" ht="13">
      <c r="A4446" s="11" t="s">
        <v>5146</v>
      </c>
    </row>
    <row r="4447" spans="1:1" ht="13">
      <c r="A4447" s="11" t="s">
        <v>4748</v>
      </c>
    </row>
    <row r="4448" spans="1:1" ht="13">
      <c r="A4448" s="11" t="s">
        <v>4749</v>
      </c>
    </row>
    <row r="4449" spans="1:1" ht="13">
      <c r="A4449" s="11" t="s">
        <v>5148</v>
      </c>
    </row>
    <row r="4450" spans="1:1" ht="13">
      <c r="A4450" s="11" t="s">
        <v>26</v>
      </c>
    </row>
    <row r="4451" spans="1:1" ht="13">
      <c r="A4451" s="11" t="s">
        <v>1615</v>
      </c>
    </row>
    <row r="4452" spans="1:1" ht="13">
      <c r="A4452" s="11" t="s">
        <v>4751</v>
      </c>
    </row>
    <row r="4453" spans="1:1" ht="13">
      <c r="A4453" s="11">
        <v>2</v>
      </c>
    </row>
    <row r="4454" spans="1:1" ht="13">
      <c r="A4454" s="11" t="s">
        <v>4752</v>
      </c>
    </row>
    <row r="4455" spans="1:1" ht="13">
      <c r="A4455" s="11">
        <v>1</v>
      </c>
    </row>
    <row r="4456" spans="1:1" ht="13">
      <c r="A4456" s="11" t="s">
        <v>4753</v>
      </c>
    </row>
    <row r="4457" spans="1:1" ht="13">
      <c r="A4457" s="11" t="s">
        <v>4769</v>
      </c>
    </row>
    <row r="4458" spans="1:1" ht="13">
      <c r="A4458" s="11" t="s">
        <v>4755</v>
      </c>
    </row>
    <row r="4459" spans="1:1" ht="13">
      <c r="A4459" s="21">
        <v>1310</v>
      </c>
    </row>
    <row r="4460" spans="1:1" ht="13">
      <c r="A4460" s="21">
        <v>1415</v>
      </c>
    </row>
    <row r="4461" spans="1:1" ht="13">
      <c r="A4461" s="11" t="s">
        <v>4756</v>
      </c>
    </row>
    <row r="4462" spans="1:1" ht="13">
      <c r="A4462" s="11" t="s">
        <v>4757</v>
      </c>
    </row>
    <row r="4463" spans="1:1" ht="13">
      <c r="A4463" s="11" t="s">
        <v>5149</v>
      </c>
    </row>
    <row r="4464" spans="1:1" ht="13">
      <c r="A4464" s="11" t="s">
        <v>4748</v>
      </c>
    </row>
    <row r="4465" spans="1:1" ht="13">
      <c r="A4465" s="11" t="s">
        <v>4749</v>
      </c>
    </row>
    <row r="4466" spans="1:1" ht="13">
      <c r="A4466" s="11" t="s">
        <v>5150</v>
      </c>
    </row>
    <row r="4467" spans="1:1" ht="13">
      <c r="A4467" s="11" t="s">
        <v>6</v>
      </c>
    </row>
    <row r="4468" spans="1:1" ht="13">
      <c r="A4468" s="11" t="s">
        <v>1609</v>
      </c>
    </row>
    <row r="4469" spans="1:1" ht="13">
      <c r="A4469" s="11" t="s">
        <v>4751</v>
      </c>
    </row>
    <row r="4470" spans="1:1" ht="13">
      <c r="A4470" s="11">
        <v>2</v>
      </c>
    </row>
    <row r="4471" spans="1:1" ht="13">
      <c r="A4471" s="11" t="s">
        <v>4752</v>
      </c>
    </row>
    <row r="4472" spans="1:1" ht="13">
      <c r="A4472" s="11" t="s">
        <v>4762</v>
      </c>
    </row>
    <row r="4473" spans="1:1" ht="13">
      <c r="A4473" s="11" t="s">
        <v>4753</v>
      </c>
    </row>
    <row r="4474" spans="1:1" ht="13">
      <c r="A4474" s="11" t="s">
        <v>4775</v>
      </c>
    </row>
    <row r="4475" spans="1:1" ht="13">
      <c r="A4475" s="11" t="s">
        <v>4755</v>
      </c>
    </row>
    <row r="4476" spans="1:1" ht="13">
      <c r="A4476" s="21">
        <v>1260</v>
      </c>
    </row>
    <row r="4477" spans="1:1" ht="13">
      <c r="A4477" s="21">
        <v>2225</v>
      </c>
    </row>
    <row r="4478" spans="1:1" ht="13">
      <c r="A4478" s="11" t="s">
        <v>4756</v>
      </c>
    </row>
    <row r="4479" spans="1:1" ht="13">
      <c r="A4479" s="11" t="s">
        <v>4757</v>
      </c>
    </row>
    <row r="4480" spans="1:1" ht="13">
      <c r="A4480" s="11" t="s">
        <v>5149</v>
      </c>
    </row>
    <row r="4481" spans="1:1" ht="13">
      <c r="A4481" s="11" t="s">
        <v>4748</v>
      </c>
    </row>
    <row r="4482" spans="1:1" ht="13">
      <c r="A4482" s="11" t="s">
        <v>4749</v>
      </c>
    </row>
    <row r="4483" spans="1:1" ht="13">
      <c r="A4483" s="11" t="s">
        <v>5151</v>
      </c>
    </row>
    <row r="4484" spans="1:1" ht="13">
      <c r="A4484" s="11" t="s">
        <v>6</v>
      </c>
    </row>
    <row r="4485" spans="1:1" ht="13">
      <c r="A4485" s="11" t="s">
        <v>1612</v>
      </c>
    </row>
    <row r="4486" spans="1:1" ht="13">
      <c r="A4486" s="11" t="s">
        <v>4751</v>
      </c>
    </row>
    <row r="4487" spans="1:1" ht="13">
      <c r="A4487" s="11">
        <v>2</v>
      </c>
    </row>
    <row r="4488" spans="1:1" ht="13">
      <c r="A4488" s="11" t="s">
        <v>4752</v>
      </c>
    </row>
    <row r="4489" spans="1:1" ht="13">
      <c r="A4489" s="11" t="s">
        <v>4762</v>
      </c>
    </row>
    <row r="4490" spans="1:1" ht="13">
      <c r="A4490" s="11" t="s">
        <v>4753</v>
      </c>
    </row>
    <row r="4491" spans="1:1" ht="13">
      <c r="A4491" s="11" t="s">
        <v>4771</v>
      </c>
    </row>
    <row r="4492" spans="1:1" ht="13">
      <c r="A4492" s="11" t="s">
        <v>4755</v>
      </c>
    </row>
    <row r="4493" spans="1:1" ht="13">
      <c r="A4493" s="21">
        <v>1260</v>
      </c>
    </row>
    <row r="4494" spans="1:1" ht="13">
      <c r="A4494" s="21">
        <v>1960</v>
      </c>
    </row>
    <row r="4495" spans="1:1" ht="13">
      <c r="A4495" s="11" t="s">
        <v>4756</v>
      </c>
    </row>
    <row r="4496" spans="1:1" ht="13">
      <c r="A4496" s="11" t="s">
        <v>4757</v>
      </c>
    </row>
    <row r="4497" spans="1:1" ht="13">
      <c r="A4497" s="11" t="s">
        <v>5149</v>
      </c>
    </row>
    <row r="4498" spans="1:1" ht="13">
      <c r="A4498" s="11" t="s">
        <v>4748</v>
      </c>
    </row>
    <row r="4499" spans="1:1" ht="13">
      <c r="A4499" s="11" t="s">
        <v>4781</v>
      </c>
    </row>
    <row r="4500" spans="1:1" ht="13">
      <c r="A4500" s="11" t="s">
        <v>5152</v>
      </c>
    </row>
    <row r="4501" spans="1:1" ht="13">
      <c r="A4501" s="11" t="s">
        <v>9</v>
      </c>
    </row>
    <row r="4502" spans="1:1" ht="13">
      <c r="A4502" s="11" t="s">
        <v>3245</v>
      </c>
    </row>
    <row r="4503" spans="1:1" ht="13">
      <c r="A4503" s="11" t="s">
        <v>4751</v>
      </c>
    </row>
    <row r="4504" spans="1:1" ht="13">
      <c r="A4504" s="11">
        <v>3</v>
      </c>
    </row>
    <row r="4505" spans="1:1" ht="13">
      <c r="A4505" s="11" t="s">
        <v>4752</v>
      </c>
    </row>
    <row r="4506" spans="1:1" ht="13">
      <c r="A4506" s="11">
        <v>2</v>
      </c>
    </row>
    <row r="4507" spans="1:1" ht="13">
      <c r="A4507" s="11" t="s">
        <v>4753</v>
      </c>
    </row>
    <row r="4508" spans="1:1" ht="13">
      <c r="A4508" s="11" t="s">
        <v>5044</v>
      </c>
    </row>
    <row r="4509" spans="1:1" ht="13">
      <c r="A4509" s="11" t="s">
        <v>4755</v>
      </c>
    </row>
    <row r="4510" spans="1:1" ht="13">
      <c r="A4510" s="21">
        <v>1730</v>
      </c>
    </row>
    <row r="4511" spans="1:1" ht="13">
      <c r="A4511" s="11" t="s">
        <v>4756</v>
      </c>
    </row>
    <row r="4512" spans="1:1" ht="13">
      <c r="A4512" s="11" t="s">
        <v>4783</v>
      </c>
    </row>
    <row r="4513" spans="1:1" ht="13">
      <c r="A4513" s="11" t="s">
        <v>5149</v>
      </c>
    </row>
    <row r="4514" spans="1:1" ht="13">
      <c r="A4514" s="11" t="s">
        <v>4748</v>
      </c>
    </row>
    <row r="4515" spans="1:1" ht="13">
      <c r="A4515" s="11" t="s">
        <v>4749</v>
      </c>
    </row>
    <row r="4516" spans="1:1" ht="13">
      <c r="A4516" s="11" t="s">
        <v>5153</v>
      </c>
    </row>
    <row r="4517" spans="1:1" ht="13">
      <c r="A4517" s="11" t="s">
        <v>12</v>
      </c>
    </row>
    <row r="4518" spans="1:1" ht="13">
      <c r="A4518" s="11" t="s">
        <v>371</v>
      </c>
    </row>
    <row r="4519" spans="1:1" ht="13">
      <c r="A4519" s="11" t="s">
        <v>4751</v>
      </c>
    </row>
    <row r="4520" spans="1:1" ht="13">
      <c r="A4520" s="11">
        <v>1</v>
      </c>
    </row>
    <row r="4521" spans="1:1" ht="13">
      <c r="A4521" s="11" t="s">
        <v>4752</v>
      </c>
    </row>
    <row r="4522" spans="1:1" ht="13">
      <c r="A4522" s="11">
        <v>1</v>
      </c>
    </row>
    <row r="4523" spans="1:1" ht="13">
      <c r="A4523" s="11" t="s">
        <v>4753</v>
      </c>
    </row>
    <row r="4524" spans="1:1" ht="13">
      <c r="A4524" s="11" t="s">
        <v>4754</v>
      </c>
    </row>
    <row r="4525" spans="1:1" ht="13">
      <c r="A4525" s="11" t="s">
        <v>4755</v>
      </c>
    </row>
    <row r="4526" spans="1:1" ht="13">
      <c r="A4526" s="21">
        <v>810</v>
      </c>
    </row>
    <row r="4527" spans="1:1" ht="13">
      <c r="A4527" s="21">
        <v>1305</v>
      </c>
    </row>
    <row r="4528" spans="1:1" ht="13">
      <c r="A4528" s="11" t="s">
        <v>4756</v>
      </c>
    </row>
    <row r="4529" spans="1:1" ht="13">
      <c r="A4529" s="11" t="s">
        <v>4757</v>
      </c>
    </row>
    <row r="4530" spans="1:1" ht="13">
      <c r="A4530" s="11" t="s">
        <v>5154</v>
      </c>
    </row>
    <row r="4531" spans="1:1" ht="13">
      <c r="A4531" s="11" t="s">
        <v>4748</v>
      </c>
    </row>
    <row r="4532" spans="1:1" ht="13">
      <c r="A4532" s="11" t="s">
        <v>4749</v>
      </c>
    </row>
    <row r="4533" spans="1:1" ht="13">
      <c r="A4533" s="11" t="s">
        <v>5155</v>
      </c>
    </row>
    <row r="4534" spans="1:1" ht="13">
      <c r="A4534" s="11" t="s">
        <v>14</v>
      </c>
    </row>
    <row r="4535" spans="1:1" ht="13">
      <c r="A4535" s="11" t="s">
        <v>1562</v>
      </c>
    </row>
    <row r="4536" spans="1:1" ht="13">
      <c r="A4536" s="11" t="s">
        <v>4751</v>
      </c>
    </row>
    <row r="4537" spans="1:1" ht="13">
      <c r="A4537" s="11">
        <v>2</v>
      </c>
    </row>
    <row r="4538" spans="1:1" ht="13">
      <c r="A4538" s="11" t="s">
        <v>4752</v>
      </c>
    </row>
    <row r="4539" spans="1:1" ht="13">
      <c r="A4539" s="11">
        <v>1</v>
      </c>
    </row>
    <row r="4540" spans="1:1" ht="13">
      <c r="A4540" s="11" t="s">
        <v>4753</v>
      </c>
    </row>
    <row r="4541" spans="1:1" ht="13">
      <c r="A4541" s="11" t="s">
        <v>4942</v>
      </c>
    </row>
    <row r="4542" spans="1:1" ht="13">
      <c r="A4542" s="11" t="s">
        <v>4755</v>
      </c>
    </row>
    <row r="4543" spans="1:1" ht="13">
      <c r="A4543" s="21">
        <v>1180</v>
      </c>
    </row>
    <row r="4544" spans="1:1" ht="13">
      <c r="A4544" s="21">
        <v>2180</v>
      </c>
    </row>
    <row r="4545" spans="1:1" ht="13">
      <c r="A4545" s="11" t="s">
        <v>4756</v>
      </c>
    </row>
    <row r="4546" spans="1:1" ht="13">
      <c r="A4546" s="11" t="s">
        <v>4757</v>
      </c>
    </row>
    <row r="4547" spans="1:1" ht="13">
      <c r="A4547" s="11" t="s">
        <v>5154</v>
      </c>
    </row>
    <row r="4548" spans="1:1" ht="13">
      <c r="A4548" s="11" t="s">
        <v>4748</v>
      </c>
    </row>
    <row r="4549" spans="1:1" ht="13">
      <c r="A4549" s="11" t="s">
        <v>4749</v>
      </c>
    </row>
    <row r="4550" spans="1:1" ht="13">
      <c r="A4550" s="11" t="s">
        <v>5156</v>
      </c>
    </row>
    <row r="4551" spans="1:1" ht="13">
      <c r="A4551" s="11" t="s">
        <v>11</v>
      </c>
    </row>
    <row r="4552" spans="1:1" ht="13">
      <c r="A4552" s="11" t="s">
        <v>1565</v>
      </c>
    </row>
    <row r="4553" spans="1:1" ht="13">
      <c r="A4553" s="11" t="s">
        <v>4751</v>
      </c>
    </row>
    <row r="4554" spans="1:1" ht="13">
      <c r="A4554" s="11">
        <v>2</v>
      </c>
    </row>
    <row r="4555" spans="1:1" ht="13">
      <c r="A4555" s="11" t="s">
        <v>4752</v>
      </c>
    </row>
    <row r="4556" spans="1:1" ht="13">
      <c r="A4556" s="11">
        <v>1</v>
      </c>
    </row>
    <row r="4557" spans="1:1" ht="13">
      <c r="A4557" s="11" t="s">
        <v>4753</v>
      </c>
    </row>
    <row r="4558" spans="1:1" ht="13">
      <c r="A4558" s="11" t="s">
        <v>5157</v>
      </c>
    </row>
    <row r="4559" spans="1:1" ht="13">
      <c r="A4559" s="11" t="s">
        <v>4755</v>
      </c>
    </row>
    <row r="4560" spans="1:1" ht="13">
      <c r="A4560" s="21">
        <v>1260</v>
      </c>
    </row>
    <row r="4561" spans="1:1" ht="13">
      <c r="A4561" s="21">
        <v>2120</v>
      </c>
    </row>
    <row r="4562" spans="1:1" ht="13">
      <c r="A4562" s="11" t="s">
        <v>4756</v>
      </c>
    </row>
    <row r="4563" spans="1:1" ht="13">
      <c r="A4563" s="11" t="s">
        <v>4757</v>
      </c>
    </row>
    <row r="4564" spans="1:1" ht="13">
      <c r="A4564" s="11" t="s">
        <v>5154</v>
      </c>
    </row>
    <row r="4565" spans="1:1" ht="13">
      <c r="A4565" s="11" t="s">
        <v>4748</v>
      </c>
    </row>
    <row r="4566" spans="1:1" ht="13">
      <c r="A4566" s="11" t="s">
        <v>4749</v>
      </c>
    </row>
    <row r="4567" spans="1:1" ht="13">
      <c r="A4567" s="11" t="s">
        <v>5158</v>
      </c>
    </row>
    <row r="4568" spans="1:1" ht="13">
      <c r="A4568" s="11" t="s">
        <v>23</v>
      </c>
    </row>
    <row r="4569" spans="1:1" ht="13">
      <c r="A4569" s="11" t="s">
        <v>1568</v>
      </c>
    </row>
    <row r="4570" spans="1:1" ht="13">
      <c r="A4570" s="11" t="s">
        <v>4751</v>
      </c>
    </row>
    <row r="4571" spans="1:1" ht="13">
      <c r="A4571" s="11">
        <v>2</v>
      </c>
    </row>
    <row r="4572" spans="1:1" ht="13">
      <c r="A4572" s="11" t="s">
        <v>4752</v>
      </c>
    </row>
    <row r="4573" spans="1:1" ht="13">
      <c r="A4573" s="11">
        <v>2</v>
      </c>
    </row>
    <row r="4574" spans="1:1" ht="13">
      <c r="A4574" s="11" t="s">
        <v>4753</v>
      </c>
    </row>
    <row r="4575" spans="1:1" ht="13">
      <c r="A4575" s="11" t="s">
        <v>4765</v>
      </c>
    </row>
    <row r="4576" spans="1:1" ht="13">
      <c r="A4576" s="11" t="s">
        <v>4755</v>
      </c>
    </row>
    <row r="4577" spans="1:1" ht="13">
      <c r="A4577" s="21">
        <v>1320</v>
      </c>
    </row>
    <row r="4578" spans="1:1" ht="13">
      <c r="A4578" s="21">
        <v>2360</v>
      </c>
    </row>
    <row r="4579" spans="1:1" ht="13">
      <c r="A4579" s="11" t="s">
        <v>4756</v>
      </c>
    </row>
    <row r="4580" spans="1:1" ht="13">
      <c r="A4580" s="11" t="s">
        <v>4757</v>
      </c>
    </row>
    <row r="4581" spans="1:1" ht="13">
      <c r="A4581" s="11" t="s">
        <v>5154</v>
      </c>
    </row>
    <row r="4582" spans="1:1" ht="13">
      <c r="A4582" s="11" t="s">
        <v>4748</v>
      </c>
    </row>
    <row r="4583" spans="1:1" ht="13">
      <c r="A4583" s="11" t="s">
        <v>4749</v>
      </c>
    </row>
    <row r="4584" spans="1:1" ht="13">
      <c r="A4584" s="11" t="s">
        <v>5159</v>
      </c>
    </row>
    <row r="4585" spans="1:1" ht="13">
      <c r="A4585" s="11" t="s">
        <v>9</v>
      </c>
    </row>
    <row r="4586" spans="1:1" ht="13">
      <c r="A4586" s="11" t="s">
        <v>1570</v>
      </c>
    </row>
    <row r="4587" spans="1:1" ht="13">
      <c r="A4587" s="11" t="s">
        <v>4751</v>
      </c>
    </row>
    <row r="4588" spans="1:1" ht="13">
      <c r="A4588" s="11">
        <v>2</v>
      </c>
    </row>
    <row r="4589" spans="1:1" ht="13">
      <c r="A4589" s="11" t="s">
        <v>4752</v>
      </c>
    </row>
    <row r="4590" spans="1:1" ht="13">
      <c r="A4590" s="11" t="s">
        <v>4762</v>
      </c>
    </row>
    <row r="4591" spans="1:1" ht="13">
      <c r="A4591" s="11" t="s">
        <v>4753</v>
      </c>
    </row>
    <row r="4592" spans="1:1" ht="13">
      <c r="A4592" s="11" t="s">
        <v>4769</v>
      </c>
    </row>
    <row r="4593" spans="1:1" ht="13">
      <c r="A4593" s="11" t="s">
        <v>4755</v>
      </c>
    </row>
    <row r="4594" spans="1:1" ht="13">
      <c r="A4594" s="21">
        <v>1410</v>
      </c>
    </row>
    <row r="4595" spans="1:1" ht="13">
      <c r="A4595" s="21">
        <v>2170</v>
      </c>
    </row>
    <row r="4596" spans="1:1" ht="13">
      <c r="A4596" s="11" t="s">
        <v>4756</v>
      </c>
    </row>
    <row r="4597" spans="1:1" ht="13">
      <c r="A4597" s="11" t="s">
        <v>4757</v>
      </c>
    </row>
    <row r="4598" spans="1:1" ht="13">
      <c r="A4598" s="11" t="s">
        <v>5154</v>
      </c>
    </row>
    <row r="4599" spans="1:1" ht="13">
      <c r="A4599" s="11" t="s">
        <v>4748</v>
      </c>
    </row>
    <row r="4600" spans="1:1" ht="13">
      <c r="A4600" s="11" t="s">
        <v>4749</v>
      </c>
    </row>
    <row r="4601" spans="1:1" ht="13">
      <c r="A4601" s="11" t="s">
        <v>5160</v>
      </c>
    </row>
    <row r="4602" spans="1:1" ht="13">
      <c r="A4602" s="11" t="s">
        <v>11</v>
      </c>
    </row>
    <row r="4603" spans="1:1" ht="13">
      <c r="A4603" s="11" t="s">
        <v>4675</v>
      </c>
    </row>
    <row r="4604" spans="1:1" ht="13">
      <c r="A4604" s="11" t="s">
        <v>4751</v>
      </c>
    </row>
    <row r="4605" spans="1:1" ht="13">
      <c r="A4605" s="11" t="s">
        <v>4929</v>
      </c>
    </row>
    <row r="4606" spans="1:1" ht="13">
      <c r="A4606" s="11" t="s">
        <v>4752</v>
      </c>
    </row>
    <row r="4607" spans="1:1" ht="13">
      <c r="A4607" s="11">
        <v>1</v>
      </c>
    </row>
    <row r="4608" spans="1:1" ht="13">
      <c r="A4608" s="11" t="s">
        <v>4753</v>
      </c>
    </row>
    <row r="4609" spans="1:1" ht="13">
      <c r="A4609" s="11" t="s">
        <v>5161</v>
      </c>
    </row>
    <row r="4610" spans="1:1" ht="13">
      <c r="A4610" s="11" t="s">
        <v>4755</v>
      </c>
    </row>
    <row r="4611" spans="1:1" ht="13">
      <c r="A4611" s="21">
        <v>610</v>
      </c>
    </row>
    <row r="4612" spans="1:1" ht="13">
      <c r="A4612" s="21">
        <v>1100</v>
      </c>
    </row>
    <row r="4613" spans="1:1" ht="13">
      <c r="A4613" s="11" t="s">
        <v>4756</v>
      </c>
    </row>
    <row r="4614" spans="1:1" ht="13">
      <c r="A4614" s="11" t="s">
        <v>4757</v>
      </c>
    </row>
    <row r="4615" spans="1:1" ht="13">
      <c r="A4615" s="11" t="s">
        <v>5162</v>
      </c>
    </row>
    <row r="4616" spans="1:1" ht="13">
      <c r="A4616" s="11" t="s">
        <v>4748</v>
      </c>
    </row>
    <row r="4617" spans="1:1" ht="13">
      <c r="A4617" s="11" t="s">
        <v>4749</v>
      </c>
    </row>
    <row r="4618" spans="1:1" ht="13">
      <c r="A4618" s="11" t="s">
        <v>5163</v>
      </c>
    </row>
    <row r="4619" spans="1:1" ht="13">
      <c r="A4619" s="11" t="s">
        <v>18</v>
      </c>
    </row>
    <row r="4620" spans="1:1" ht="13">
      <c r="A4620" s="11" t="s">
        <v>338</v>
      </c>
    </row>
    <row r="4621" spans="1:1" ht="13">
      <c r="A4621" s="11" t="s">
        <v>4751</v>
      </c>
    </row>
    <row r="4622" spans="1:1" ht="13">
      <c r="A4622" s="11">
        <v>1</v>
      </c>
    </row>
    <row r="4623" spans="1:1" ht="13">
      <c r="A4623" s="11" t="s">
        <v>4752</v>
      </c>
    </row>
    <row r="4624" spans="1:1" ht="13">
      <c r="A4624" s="11">
        <v>1</v>
      </c>
    </row>
    <row r="4625" spans="1:1" ht="13">
      <c r="A4625" s="11" t="s">
        <v>4753</v>
      </c>
    </row>
    <row r="4626" spans="1:1" ht="13">
      <c r="A4626" s="11" t="s">
        <v>4834</v>
      </c>
    </row>
    <row r="4627" spans="1:1" ht="13">
      <c r="A4627" s="11" t="s">
        <v>4755</v>
      </c>
    </row>
    <row r="4628" spans="1:1" ht="13">
      <c r="A4628" s="21">
        <v>770</v>
      </c>
    </row>
    <row r="4629" spans="1:1" ht="13">
      <c r="A4629" s="21">
        <v>850</v>
      </c>
    </row>
    <row r="4630" spans="1:1" ht="13">
      <c r="A4630" s="11" t="s">
        <v>4756</v>
      </c>
    </row>
    <row r="4631" spans="1:1" ht="13">
      <c r="A4631" s="11" t="s">
        <v>4757</v>
      </c>
    </row>
    <row r="4632" spans="1:1" ht="13">
      <c r="A4632" s="11" t="s">
        <v>5162</v>
      </c>
    </row>
    <row r="4633" spans="1:1" ht="13">
      <c r="A4633" s="11" t="s">
        <v>4748</v>
      </c>
    </row>
    <row r="4634" spans="1:1" ht="13">
      <c r="A4634" s="11" t="s">
        <v>4749</v>
      </c>
    </row>
    <row r="4635" spans="1:1" ht="13">
      <c r="A4635" s="11" t="s">
        <v>5164</v>
      </c>
    </row>
    <row r="4636" spans="1:1" ht="13">
      <c r="A4636" s="11" t="s">
        <v>23</v>
      </c>
    </row>
    <row r="4637" spans="1:1" ht="13">
      <c r="A4637" s="11" t="s">
        <v>341</v>
      </c>
    </row>
    <row r="4638" spans="1:1" ht="13">
      <c r="A4638" s="11" t="s">
        <v>4751</v>
      </c>
    </row>
    <row r="4639" spans="1:1" ht="13">
      <c r="A4639" s="11">
        <v>1</v>
      </c>
    </row>
    <row r="4640" spans="1:1" ht="13">
      <c r="A4640" s="11" t="s">
        <v>4752</v>
      </c>
    </row>
    <row r="4641" spans="1:1" ht="13">
      <c r="A4641" s="11">
        <v>1</v>
      </c>
    </row>
    <row r="4642" spans="1:1" ht="13">
      <c r="A4642" s="11" t="s">
        <v>4753</v>
      </c>
    </row>
    <row r="4643" spans="1:1" ht="13">
      <c r="A4643" s="11" t="s">
        <v>4859</v>
      </c>
    </row>
    <row r="4644" spans="1:1" ht="13">
      <c r="A4644" s="11" t="s">
        <v>4755</v>
      </c>
    </row>
    <row r="4645" spans="1:1" ht="13">
      <c r="A4645" s="21">
        <v>950</v>
      </c>
    </row>
    <row r="4646" spans="1:1" ht="13">
      <c r="A4646" s="21">
        <v>1145</v>
      </c>
    </row>
    <row r="4647" spans="1:1" ht="13">
      <c r="A4647" s="11" t="s">
        <v>4756</v>
      </c>
    </row>
    <row r="4648" spans="1:1" ht="13">
      <c r="A4648" s="11" t="s">
        <v>4757</v>
      </c>
    </row>
    <row r="4649" spans="1:1" ht="13">
      <c r="A4649" s="11" t="s">
        <v>5162</v>
      </c>
    </row>
    <row r="4650" spans="1:1" ht="13">
      <c r="A4650" s="11" t="s">
        <v>4748</v>
      </c>
    </row>
    <row r="4651" spans="1:1" ht="13">
      <c r="A4651" s="11" t="s">
        <v>4781</v>
      </c>
    </row>
    <row r="4652" spans="1:1" ht="13">
      <c r="A4652" s="11" t="s">
        <v>4809</v>
      </c>
    </row>
    <row r="4653" spans="1:1" ht="13">
      <c r="A4653" s="11" t="s">
        <v>18</v>
      </c>
    </row>
    <row r="4654" spans="1:1" ht="13">
      <c r="A4654" s="11" t="s">
        <v>4692</v>
      </c>
    </row>
    <row r="4655" spans="1:1" ht="13">
      <c r="A4655" s="11" t="s">
        <v>4751</v>
      </c>
    </row>
    <row r="4656" spans="1:1" ht="13">
      <c r="A4656" s="11" t="s">
        <v>4839</v>
      </c>
    </row>
    <row r="4657" spans="1:1" ht="13">
      <c r="A4657" s="11" t="s">
        <v>4752</v>
      </c>
    </row>
    <row r="4658" spans="1:1" ht="13">
      <c r="A4658" s="11">
        <v>1</v>
      </c>
    </row>
    <row r="4659" spans="1:1" ht="13">
      <c r="A4659" s="11" t="s">
        <v>4755</v>
      </c>
    </row>
    <row r="4660" spans="1:1" ht="13">
      <c r="A4660" s="21">
        <v>1050</v>
      </c>
    </row>
    <row r="4661" spans="1:1" ht="13">
      <c r="A4661" s="11" t="s">
        <v>4756</v>
      </c>
    </row>
    <row r="4662" spans="1:1" ht="13">
      <c r="A4662" s="11" t="s">
        <v>4783</v>
      </c>
    </row>
    <row r="4663" spans="1:1" ht="13">
      <c r="A4663" s="11" t="s">
        <v>5162</v>
      </c>
    </row>
    <row r="4664" spans="1:1" ht="13">
      <c r="A4664" s="11" t="s">
        <v>4748</v>
      </c>
    </row>
    <row r="4665" spans="1:1" ht="13">
      <c r="A4665" s="11" t="s">
        <v>4749</v>
      </c>
    </row>
    <row r="4666" spans="1:1" ht="13">
      <c r="A4666" s="11" t="s">
        <v>5165</v>
      </c>
    </row>
    <row r="4667" spans="1:1" ht="13">
      <c r="A4667" s="11" t="s">
        <v>9</v>
      </c>
    </row>
    <row r="4668" spans="1:1" ht="13">
      <c r="A4668" s="11" t="s">
        <v>1541</v>
      </c>
    </row>
    <row r="4669" spans="1:1" ht="13">
      <c r="A4669" s="11" t="s">
        <v>4751</v>
      </c>
    </row>
    <row r="4670" spans="1:1" ht="13">
      <c r="A4670" s="11">
        <v>2</v>
      </c>
    </row>
    <row r="4671" spans="1:1" ht="13">
      <c r="A4671" s="11" t="s">
        <v>4752</v>
      </c>
    </row>
    <row r="4672" spans="1:1" ht="13">
      <c r="A4672" s="11" t="s">
        <v>4762</v>
      </c>
    </row>
    <row r="4673" spans="1:1" ht="13">
      <c r="A4673" s="11" t="s">
        <v>4753</v>
      </c>
    </row>
    <row r="4674" spans="1:1" ht="13">
      <c r="A4674" s="11" t="s">
        <v>4765</v>
      </c>
    </row>
    <row r="4675" spans="1:1" ht="13">
      <c r="A4675" s="11" t="s">
        <v>4755</v>
      </c>
    </row>
    <row r="4676" spans="1:1" ht="13">
      <c r="A4676" s="21">
        <v>1220</v>
      </c>
    </row>
    <row r="4677" spans="1:1" ht="13">
      <c r="A4677" s="21">
        <v>2220</v>
      </c>
    </row>
    <row r="4678" spans="1:1" ht="13">
      <c r="A4678" s="11" t="s">
        <v>4756</v>
      </c>
    </row>
    <row r="4679" spans="1:1" ht="13">
      <c r="A4679" s="11" t="s">
        <v>4757</v>
      </c>
    </row>
    <row r="4680" spans="1:1" ht="13">
      <c r="A4680" s="11" t="s">
        <v>5162</v>
      </c>
    </row>
    <row r="4681" spans="1:1" ht="13">
      <c r="A4681" s="11" t="s">
        <v>4748</v>
      </c>
    </row>
    <row r="4682" spans="1:1" ht="13">
      <c r="A4682" s="11" t="s">
        <v>4749</v>
      </c>
    </row>
    <row r="4683" spans="1:1" ht="13">
      <c r="A4683" s="11" t="s">
        <v>5166</v>
      </c>
    </row>
    <row r="4684" spans="1:1" ht="13">
      <c r="A4684" s="11" t="s">
        <v>16</v>
      </c>
    </row>
    <row r="4685" spans="1:1" ht="13">
      <c r="A4685" s="11" t="s">
        <v>3496</v>
      </c>
    </row>
    <row r="4686" spans="1:1" ht="13">
      <c r="A4686" s="11" t="s">
        <v>4751</v>
      </c>
    </row>
    <row r="4687" spans="1:1" ht="13">
      <c r="A4687" s="11">
        <v>3</v>
      </c>
    </row>
    <row r="4688" spans="1:1" ht="13">
      <c r="A4688" s="11" t="s">
        <v>4752</v>
      </c>
    </row>
    <row r="4689" spans="1:1" ht="13">
      <c r="A4689" s="11" t="s">
        <v>4762</v>
      </c>
    </row>
    <row r="4690" spans="1:1" ht="13">
      <c r="A4690" s="11" t="s">
        <v>4753</v>
      </c>
    </row>
    <row r="4691" spans="1:1" ht="13">
      <c r="A4691" s="11" t="s">
        <v>4765</v>
      </c>
    </row>
    <row r="4692" spans="1:1" ht="13">
      <c r="A4692" s="11" t="s">
        <v>4755</v>
      </c>
    </row>
    <row r="4693" spans="1:1" ht="13">
      <c r="A4693" s="21">
        <v>1340</v>
      </c>
    </row>
    <row r="4694" spans="1:1" ht="13">
      <c r="A4694" s="21">
        <v>1404</v>
      </c>
    </row>
    <row r="4695" spans="1:1" ht="13">
      <c r="A4695" s="11" t="s">
        <v>4756</v>
      </c>
    </row>
    <row r="4696" spans="1:1" ht="13">
      <c r="A4696" s="11" t="s">
        <v>4757</v>
      </c>
    </row>
    <row r="4697" spans="1:1" ht="13">
      <c r="A4697" s="11" t="s">
        <v>5162</v>
      </c>
    </row>
    <row r="4698" spans="1:1" ht="13">
      <c r="A4698" s="11" t="s">
        <v>4748</v>
      </c>
    </row>
    <row r="4699" spans="1:1" ht="13">
      <c r="A4699" s="11" t="s">
        <v>4749</v>
      </c>
    </row>
    <row r="4700" spans="1:1" ht="13">
      <c r="A4700" s="11" t="s">
        <v>5167</v>
      </c>
    </row>
    <row r="4701" spans="1:1" ht="13">
      <c r="A4701" s="11" t="s">
        <v>13</v>
      </c>
    </row>
    <row r="4702" spans="1:1" ht="13">
      <c r="A4702" s="11" t="s">
        <v>1448</v>
      </c>
    </row>
    <row r="4703" spans="1:1" ht="13">
      <c r="A4703" s="11" t="s">
        <v>4751</v>
      </c>
    </row>
    <row r="4704" spans="1:1" ht="13">
      <c r="A4704" s="11">
        <v>2</v>
      </c>
    </row>
    <row r="4705" spans="1:1" ht="13">
      <c r="A4705" s="11" t="s">
        <v>4752</v>
      </c>
    </row>
    <row r="4706" spans="1:1" ht="13">
      <c r="A4706" s="11">
        <v>1</v>
      </c>
    </row>
    <row r="4707" spans="1:1" ht="13">
      <c r="A4707" s="11" t="s">
        <v>4753</v>
      </c>
    </row>
    <row r="4708" spans="1:1" ht="13">
      <c r="A4708" s="11" t="s">
        <v>4859</v>
      </c>
    </row>
    <row r="4709" spans="1:1" ht="13">
      <c r="A4709" s="11" t="s">
        <v>4755</v>
      </c>
    </row>
    <row r="4710" spans="1:1" ht="13">
      <c r="A4710" s="21">
        <v>740</v>
      </c>
    </row>
    <row r="4711" spans="1:1" ht="13">
      <c r="A4711" s="21">
        <v>1075</v>
      </c>
    </row>
    <row r="4712" spans="1:1" ht="13">
      <c r="A4712" s="11" t="s">
        <v>4756</v>
      </c>
    </row>
    <row r="4713" spans="1:1" ht="13">
      <c r="A4713" s="11" t="s">
        <v>4757</v>
      </c>
    </row>
    <row r="4714" spans="1:1" ht="13">
      <c r="A4714" s="11" t="s">
        <v>5168</v>
      </c>
    </row>
    <row r="4715" spans="1:1" ht="13">
      <c r="A4715" s="11" t="s">
        <v>4748</v>
      </c>
    </row>
    <row r="4716" spans="1:1" ht="13">
      <c r="A4716" s="11" t="s">
        <v>4749</v>
      </c>
    </row>
    <row r="4717" spans="1:1" ht="13">
      <c r="A4717" s="11" t="s">
        <v>5169</v>
      </c>
    </row>
    <row r="4718" spans="1:1" ht="13">
      <c r="A4718" s="11" t="s">
        <v>11</v>
      </c>
    </row>
    <row r="4719" spans="1:1" ht="13">
      <c r="A4719" s="11" t="s">
        <v>305</v>
      </c>
    </row>
    <row r="4720" spans="1:1" ht="13">
      <c r="A4720" s="11" t="s">
        <v>4751</v>
      </c>
    </row>
    <row r="4721" spans="1:1" ht="13">
      <c r="A4721" s="11">
        <v>1</v>
      </c>
    </row>
    <row r="4722" spans="1:1" ht="13">
      <c r="A4722" s="11" t="s">
        <v>4752</v>
      </c>
    </row>
    <row r="4723" spans="1:1" ht="13">
      <c r="A4723" s="11">
        <v>1</v>
      </c>
    </row>
    <row r="4724" spans="1:1" ht="13">
      <c r="A4724" s="11" t="s">
        <v>4753</v>
      </c>
    </row>
    <row r="4725" spans="1:1" ht="13">
      <c r="A4725" s="11" t="s">
        <v>4859</v>
      </c>
    </row>
    <row r="4726" spans="1:1" ht="13">
      <c r="A4726" s="11" t="s">
        <v>4755</v>
      </c>
    </row>
    <row r="4727" spans="1:1" ht="13">
      <c r="A4727" s="21">
        <v>1060</v>
      </c>
    </row>
    <row r="4728" spans="1:1" ht="13">
      <c r="A4728" s="21">
        <v>1860</v>
      </c>
    </row>
    <row r="4729" spans="1:1" ht="13">
      <c r="A4729" s="11" t="s">
        <v>4756</v>
      </c>
    </row>
    <row r="4730" spans="1:1" ht="13">
      <c r="A4730" s="11" t="s">
        <v>4757</v>
      </c>
    </row>
    <row r="4731" spans="1:1" ht="13">
      <c r="A4731" s="11" t="s">
        <v>5168</v>
      </c>
    </row>
    <row r="4732" spans="1:1" ht="13">
      <c r="A4732" s="11" t="s">
        <v>4748</v>
      </c>
    </row>
    <row r="4733" spans="1:1" ht="13">
      <c r="A4733" s="11" t="s">
        <v>4749</v>
      </c>
    </row>
    <row r="4734" spans="1:1" ht="13">
      <c r="A4734" s="11" t="s">
        <v>5170</v>
      </c>
    </row>
    <row r="4735" spans="1:1" ht="13">
      <c r="A4735" s="11" t="s">
        <v>11</v>
      </c>
    </row>
    <row r="4736" spans="1:1" ht="13">
      <c r="A4736" s="11" t="s">
        <v>1451</v>
      </c>
    </row>
    <row r="4737" spans="1:1" ht="13">
      <c r="A4737" s="11" t="s">
        <v>4751</v>
      </c>
    </row>
    <row r="4738" spans="1:1" ht="13">
      <c r="A4738" s="11">
        <v>2</v>
      </c>
    </row>
    <row r="4739" spans="1:1" ht="13">
      <c r="A4739" s="11" t="s">
        <v>4752</v>
      </c>
    </row>
    <row r="4740" spans="1:1" ht="13">
      <c r="A4740" s="11">
        <v>2</v>
      </c>
    </row>
    <row r="4741" spans="1:1" ht="13">
      <c r="A4741" s="11" t="s">
        <v>4753</v>
      </c>
    </row>
    <row r="4742" spans="1:1" ht="13">
      <c r="A4742" s="11" t="s">
        <v>4870</v>
      </c>
    </row>
    <row r="4743" spans="1:1" ht="13">
      <c r="A4743" s="11" t="s">
        <v>4755</v>
      </c>
    </row>
    <row r="4744" spans="1:1" ht="13">
      <c r="A4744" s="21">
        <v>1140</v>
      </c>
    </row>
    <row r="4745" spans="1:1" ht="13">
      <c r="A4745" s="21">
        <v>1805</v>
      </c>
    </row>
    <row r="4746" spans="1:1" ht="13">
      <c r="A4746" s="11" t="s">
        <v>4756</v>
      </c>
    </row>
    <row r="4747" spans="1:1" ht="13">
      <c r="A4747" s="11" t="s">
        <v>4757</v>
      </c>
    </row>
    <row r="4748" spans="1:1" ht="13">
      <c r="A4748" s="11" t="s">
        <v>5168</v>
      </c>
    </row>
    <row r="4749" spans="1:1" ht="13">
      <c r="A4749" s="11" t="s">
        <v>4748</v>
      </c>
    </row>
    <row r="4750" spans="1:1" ht="13">
      <c r="A4750" s="11" t="s">
        <v>4749</v>
      </c>
    </row>
    <row r="4751" spans="1:1" ht="13">
      <c r="A4751" s="11" t="s">
        <v>5171</v>
      </c>
    </row>
    <row r="4752" spans="1:1" ht="13">
      <c r="A4752" s="11" t="s">
        <v>13</v>
      </c>
    </row>
    <row r="4753" spans="1:1" ht="13">
      <c r="A4753" s="11" t="s">
        <v>3464</v>
      </c>
    </row>
    <row r="4754" spans="1:1" ht="13">
      <c r="A4754" s="11" t="s">
        <v>4751</v>
      </c>
    </row>
    <row r="4755" spans="1:1" ht="13">
      <c r="A4755" s="11">
        <v>3</v>
      </c>
    </row>
    <row r="4756" spans="1:1" ht="13">
      <c r="A4756" s="11" t="s">
        <v>4752</v>
      </c>
    </row>
    <row r="4757" spans="1:1" ht="13">
      <c r="A4757" s="11" t="s">
        <v>4762</v>
      </c>
    </row>
    <row r="4758" spans="1:1" ht="13">
      <c r="A4758" s="11" t="s">
        <v>4753</v>
      </c>
    </row>
    <row r="4759" spans="1:1" ht="13">
      <c r="A4759" s="11" t="s">
        <v>4785</v>
      </c>
    </row>
    <row r="4760" spans="1:1" ht="13">
      <c r="A4760" s="11" t="s">
        <v>4755</v>
      </c>
    </row>
    <row r="4761" spans="1:1" ht="13">
      <c r="A4761" s="21">
        <v>1160</v>
      </c>
    </row>
    <row r="4762" spans="1:1" ht="13">
      <c r="A4762" s="21">
        <v>2140</v>
      </c>
    </row>
    <row r="4763" spans="1:1" ht="13">
      <c r="A4763" s="11" t="s">
        <v>4756</v>
      </c>
    </row>
    <row r="4764" spans="1:1" ht="13">
      <c r="A4764" s="11" t="s">
        <v>4757</v>
      </c>
    </row>
    <row r="4765" spans="1:1" ht="13">
      <c r="A4765" s="11" t="s">
        <v>5168</v>
      </c>
    </row>
    <row r="4766" spans="1:1" ht="13">
      <c r="A4766" s="11" t="s">
        <v>4748</v>
      </c>
    </row>
    <row r="4767" spans="1:1" ht="13">
      <c r="A4767" s="11" t="s">
        <v>4749</v>
      </c>
    </row>
    <row r="4768" spans="1:1" ht="13">
      <c r="A4768" s="11" t="s">
        <v>5172</v>
      </c>
    </row>
    <row r="4769" spans="1:1" ht="13">
      <c r="A4769" s="11" t="s">
        <v>14</v>
      </c>
    </row>
    <row r="4770" spans="1:1" ht="13">
      <c r="A4770" s="11" t="s">
        <v>1454</v>
      </c>
    </row>
    <row r="4771" spans="1:1" ht="13">
      <c r="A4771" s="11" t="s">
        <v>4751</v>
      </c>
    </row>
    <row r="4772" spans="1:1" ht="13">
      <c r="A4772" s="11">
        <v>2</v>
      </c>
    </row>
    <row r="4773" spans="1:1" ht="13">
      <c r="A4773" s="11" t="s">
        <v>4752</v>
      </c>
    </row>
    <row r="4774" spans="1:1" ht="13">
      <c r="A4774" s="11" t="s">
        <v>4762</v>
      </c>
    </row>
    <row r="4775" spans="1:1" ht="13">
      <c r="A4775" s="11" t="s">
        <v>4753</v>
      </c>
    </row>
    <row r="4776" spans="1:1" ht="13">
      <c r="A4776" s="11" t="s">
        <v>5004</v>
      </c>
    </row>
    <row r="4777" spans="1:1" ht="13">
      <c r="A4777" s="11" t="s">
        <v>4755</v>
      </c>
    </row>
    <row r="4778" spans="1:1" ht="13">
      <c r="A4778" s="21">
        <v>1200</v>
      </c>
    </row>
    <row r="4779" spans="1:1" ht="13">
      <c r="A4779" s="21">
        <v>2210</v>
      </c>
    </row>
    <row r="4780" spans="1:1" ht="13">
      <c r="A4780" s="11" t="s">
        <v>4756</v>
      </c>
    </row>
    <row r="4781" spans="1:1" ht="13">
      <c r="A4781" s="11" t="s">
        <v>4757</v>
      </c>
    </row>
    <row r="4782" spans="1:1" ht="13">
      <c r="A4782" s="11" t="s">
        <v>5168</v>
      </c>
    </row>
    <row r="4783" spans="1:1" ht="13">
      <c r="A4783" s="11" t="s">
        <v>4748</v>
      </c>
    </row>
    <row r="4784" spans="1:1" ht="13">
      <c r="A4784" s="11" t="s">
        <v>4749</v>
      </c>
    </row>
    <row r="4785" spans="1:1" ht="13">
      <c r="A4785" s="11" t="s">
        <v>5173</v>
      </c>
    </row>
    <row r="4786" spans="1:1" ht="13">
      <c r="A4786" s="11" t="s">
        <v>14</v>
      </c>
    </row>
    <row r="4787" spans="1:1" ht="13">
      <c r="A4787" s="11" t="s">
        <v>1457</v>
      </c>
    </row>
    <row r="4788" spans="1:1" ht="13">
      <c r="A4788" s="11" t="s">
        <v>4751</v>
      </c>
    </row>
    <row r="4789" spans="1:1" ht="13">
      <c r="A4789" s="11">
        <v>2</v>
      </c>
    </row>
    <row r="4790" spans="1:1" ht="13">
      <c r="A4790" s="11" t="s">
        <v>4752</v>
      </c>
    </row>
    <row r="4791" spans="1:1" ht="13">
      <c r="A4791" s="11" t="s">
        <v>4762</v>
      </c>
    </row>
    <row r="4792" spans="1:1" ht="13">
      <c r="A4792" s="11" t="s">
        <v>4753</v>
      </c>
    </row>
    <row r="4793" spans="1:1" ht="13">
      <c r="A4793" s="11" t="s">
        <v>5174</v>
      </c>
    </row>
    <row r="4794" spans="1:1" ht="13">
      <c r="A4794" s="11" t="s">
        <v>4755</v>
      </c>
    </row>
    <row r="4795" spans="1:1" ht="13">
      <c r="A4795" s="21">
        <v>1240</v>
      </c>
    </row>
    <row r="4796" spans="1:1" ht="13">
      <c r="A4796" s="21">
        <v>2270</v>
      </c>
    </row>
    <row r="4797" spans="1:1" ht="13">
      <c r="A4797" s="11" t="s">
        <v>4756</v>
      </c>
    </row>
    <row r="4798" spans="1:1" ht="13">
      <c r="A4798" s="11" t="s">
        <v>4757</v>
      </c>
    </row>
    <row r="4799" spans="1:1" ht="13">
      <c r="A4799" s="11" t="s">
        <v>5168</v>
      </c>
    </row>
    <row r="4800" spans="1:1" ht="13">
      <c r="A4800" s="11" t="s">
        <v>4748</v>
      </c>
    </row>
    <row r="4801" spans="1:1" ht="13">
      <c r="A4801" s="11" t="s">
        <v>4781</v>
      </c>
    </row>
    <row r="4802" spans="1:1" ht="13">
      <c r="A4802" s="11" t="s">
        <v>5175</v>
      </c>
    </row>
    <row r="4803" spans="1:1" ht="13">
      <c r="A4803" s="11" t="s">
        <v>13</v>
      </c>
    </row>
    <row r="4804" spans="1:1" ht="13">
      <c r="A4804" s="11" t="s">
        <v>245</v>
      </c>
    </row>
    <row r="4805" spans="1:1" ht="13">
      <c r="A4805" s="11" t="s">
        <v>4751</v>
      </c>
    </row>
    <row r="4806" spans="1:1" ht="13">
      <c r="A4806" s="11">
        <v>1</v>
      </c>
    </row>
    <row r="4807" spans="1:1" ht="13">
      <c r="A4807" s="11" t="s">
        <v>4752</v>
      </c>
    </row>
    <row r="4808" spans="1:1" ht="13">
      <c r="A4808" s="11">
        <v>1</v>
      </c>
    </row>
    <row r="4809" spans="1:1" ht="13">
      <c r="A4809" s="11" t="s">
        <v>4753</v>
      </c>
    </row>
    <row r="4810" spans="1:1" ht="13">
      <c r="A4810" s="11" t="s">
        <v>5120</v>
      </c>
    </row>
    <row r="4811" spans="1:1" ht="13">
      <c r="A4811" s="11" t="s">
        <v>4755</v>
      </c>
    </row>
    <row r="4812" spans="1:1" ht="13">
      <c r="A4812" s="21">
        <v>1380</v>
      </c>
    </row>
    <row r="4813" spans="1:1" ht="13">
      <c r="A4813" s="11" t="s">
        <v>4756</v>
      </c>
    </row>
    <row r="4814" spans="1:1" ht="13">
      <c r="A4814" s="11" t="s">
        <v>4783</v>
      </c>
    </row>
    <row r="4815" spans="1:1" ht="13">
      <c r="A4815" s="11" t="s">
        <v>5168</v>
      </c>
    </row>
    <row r="4816" spans="1:1" ht="13">
      <c r="A4816" s="11" t="s">
        <v>4748</v>
      </c>
    </row>
    <row r="4817" spans="1:1" ht="13">
      <c r="A4817" s="11" t="s">
        <v>4749</v>
      </c>
    </row>
    <row r="4818" spans="1:1" ht="13">
      <c r="A4818" s="11" t="s">
        <v>5176</v>
      </c>
    </row>
    <row r="4819" spans="1:1" ht="13">
      <c r="A4819" s="11" t="s">
        <v>6</v>
      </c>
    </row>
    <row r="4820" spans="1:1" ht="13">
      <c r="A4820" s="11" t="s">
        <v>3467</v>
      </c>
    </row>
    <row r="4821" spans="1:1" ht="13">
      <c r="A4821" s="11" t="s">
        <v>4751</v>
      </c>
    </row>
    <row r="4822" spans="1:1" ht="13">
      <c r="A4822" s="11">
        <v>3</v>
      </c>
    </row>
    <row r="4823" spans="1:1" ht="13">
      <c r="A4823" s="11" t="s">
        <v>4752</v>
      </c>
    </row>
    <row r="4824" spans="1:1" ht="13">
      <c r="A4824" s="11">
        <v>2</v>
      </c>
    </row>
    <row r="4825" spans="1:1" ht="13">
      <c r="A4825" s="11" t="s">
        <v>4753</v>
      </c>
    </row>
    <row r="4826" spans="1:1" ht="13">
      <c r="A4826" s="11" t="s">
        <v>4787</v>
      </c>
    </row>
    <row r="4827" spans="1:1" ht="13">
      <c r="A4827" s="11" t="s">
        <v>4755</v>
      </c>
    </row>
    <row r="4828" spans="1:1" ht="13">
      <c r="A4828" s="21">
        <v>1370</v>
      </c>
    </row>
    <row r="4829" spans="1:1" ht="13">
      <c r="A4829" s="21">
        <v>2565</v>
      </c>
    </row>
    <row r="4830" spans="1:1" ht="13">
      <c r="A4830" s="11" t="s">
        <v>4756</v>
      </c>
    </row>
    <row r="4831" spans="1:1" ht="13">
      <c r="A4831" s="11" t="s">
        <v>4757</v>
      </c>
    </row>
    <row r="4832" spans="1:1" ht="13">
      <c r="A4832" s="11" t="s">
        <v>5168</v>
      </c>
    </row>
    <row r="4833" spans="1:1" ht="13">
      <c r="A4833" s="11" t="s">
        <v>4748</v>
      </c>
    </row>
    <row r="4834" spans="1:1" ht="13">
      <c r="A4834" s="11" t="s">
        <v>4749</v>
      </c>
    </row>
    <row r="4835" spans="1:1" ht="13">
      <c r="A4835" s="11" t="s">
        <v>5177</v>
      </c>
    </row>
    <row r="4836" spans="1:1" ht="13">
      <c r="A4836" s="11" t="s">
        <v>9</v>
      </c>
    </row>
    <row r="4837" spans="1:1" ht="13">
      <c r="A4837" s="11" t="s">
        <v>3469</v>
      </c>
    </row>
    <row r="4838" spans="1:1" ht="13">
      <c r="A4838" s="11" t="s">
        <v>4751</v>
      </c>
    </row>
    <row r="4839" spans="1:1" ht="13">
      <c r="A4839" s="11">
        <v>3</v>
      </c>
    </row>
    <row r="4840" spans="1:1" ht="13">
      <c r="A4840" s="11" t="s">
        <v>4752</v>
      </c>
    </row>
    <row r="4841" spans="1:1" ht="13">
      <c r="A4841" s="11" t="s">
        <v>4762</v>
      </c>
    </row>
    <row r="4842" spans="1:1" ht="13">
      <c r="A4842" s="11" t="s">
        <v>4753</v>
      </c>
    </row>
    <row r="4843" spans="1:1" ht="13">
      <c r="A4843" s="11" t="s">
        <v>4771</v>
      </c>
    </row>
    <row r="4844" spans="1:1" ht="13">
      <c r="A4844" s="11" t="s">
        <v>4755</v>
      </c>
    </row>
    <row r="4845" spans="1:1" ht="13">
      <c r="A4845" s="21">
        <v>1380</v>
      </c>
    </row>
    <row r="4846" spans="1:1" ht="13">
      <c r="A4846" s="21">
        <v>2410</v>
      </c>
    </row>
    <row r="4847" spans="1:1" ht="13">
      <c r="A4847" s="11" t="s">
        <v>4756</v>
      </c>
    </row>
    <row r="4848" spans="1:1" ht="13">
      <c r="A4848" s="11" t="s">
        <v>4757</v>
      </c>
    </row>
    <row r="4849" spans="1:1" ht="13">
      <c r="A4849" s="11" t="s">
        <v>5168</v>
      </c>
    </row>
    <row r="4850" spans="1:1" ht="13">
      <c r="A4850" s="11" t="s">
        <v>4748</v>
      </c>
    </row>
    <row r="4851" spans="1:1" ht="13">
      <c r="A4851" s="11" t="s">
        <v>4749</v>
      </c>
    </row>
    <row r="4852" spans="1:1" ht="13">
      <c r="A4852" s="11" t="s">
        <v>5178</v>
      </c>
    </row>
    <row r="4853" spans="1:1" ht="13">
      <c r="A4853" s="11" t="s">
        <v>7</v>
      </c>
    </row>
    <row r="4854" spans="1:1" ht="13">
      <c r="A4854" s="11" t="s">
        <v>1460</v>
      </c>
    </row>
    <row r="4855" spans="1:1" ht="13">
      <c r="A4855" s="11" t="s">
        <v>4751</v>
      </c>
    </row>
    <row r="4856" spans="1:1" ht="13">
      <c r="A4856" s="11">
        <v>2</v>
      </c>
    </row>
    <row r="4857" spans="1:1" ht="13">
      <c r="A4857" s="11" t="s">
        <v>4752</v>
      </c>
    </row>
    <row r="4858" spans="1:1" ht="13">
      <c r="A4858" s="11" t="s">
        <v>4762</v>
      </c>
    </row>
    <row r="4859" spans="1:1" ht="13">
      <c r="A4859" s="11" t="s">
        <v>4753</v>
      </c>
    </row>
    <row r="4860" spans="1:1" ht="13">
      <c r="A4860" s="11" t="s">
        <v>4775</v>
      </c>
    </row>
    <row r="4861" spans="1:1" ht="13">
      <c r="A4861" s="11" t="s">
        <v>4755</v>
      </c>
    </row>
    <row r="4862" spans="1:1" ht="13">
      <c r="A4862" s="21">
        <v>1390</v>
      </c>
    </row>
    <row r="4863" spans="1:1" ht="13">
      <c r="A4863" s="21">
        <v>2495</v>
      </c>
    </row>
    <row r="4864" spans="1:1" ht="13">
      <c r="A4864" s="11" t="s">
        <v>4756</v>
      </c>
    </row>
    <row r="4865" spans="1:1" ht="13">
      <c r="A4865" s="11" t="s">
        <v>4757</v>
      </c>
    </row>
    <row r="4866" spans="1:1" ht="13">
      <c r="A4866" s="11" t="s">
        <v>5168</v>
      </c>
    </row>
    <row r="4867" spans="1:1" ht="13">
      <c r="A4867" s="11" t="s">
        <v>4748</v>
      </c>
    </row>
    <row r="4868" spans="1:1" ht="13">
      <c r="A4868" s="11" t="s">
        <v>4749</v>
      </c>
    </row>
    <row r="4869" spans="1:1" ht="13">
      <c r="A4869" s="11" t="s">
        <v>5179</v>
      </c>
    </row>
    <row r="4870" spans="1:1" ht="13">
      <c r="A4870" s="11" t="s">
        <v>7</v>
      </c>
    </row>
    <row r="4871" spans="1:1" ht="13">
      <c r="A4871" s="11" t="s">
        <v>3472</v>
      </c>
    </row>
    <row r="4872" spans="1:1" ht="13">
      <c r="A4872" s="11" t="s">
        <v>4751</v>
      </c>
    </row>
    <row r="4873" spans="1:1" ht="13">
      <c r="A4873" s="11">
        <v>3</v>
      </c>
    </row>
    <row r="4874" spans="1:1" ht="13">
      <c r="A4874" s="11" t="s">
        <v>4752</v>
      </c>
    </row>
    <row r="4875" spans="1:1" ht="13">
      <c r="A4875" s="11">
        <v>2</v>
      </c>
    </row>
    <row r="4876" spans="1:1" ht="13">
      <c r="A4876" s="11" t="s">
        <v>4753</v>
      </c>
    </row>
    <row r="4877" spans="1:1" ht="13">
      <c r="A4877" s="11" t="s">
        <v>5000</v>
      </c>
    </row>
    <row r="4878" spans="1:1" ht="13">
      <c r="A4878" s="11" t="s">
        <v>4755</v>
      </c>
    </row>
    <row r="4879" spans="1:1" ht="13">
      <c r="A4879" s="21">
        <v>1410</v>
      </c>
    </row>
    <row r="4880" spans="1:1" ht="13">
      <c r="A4880" s="21">
        <v>2640</v>
      </c>
    </row>
    <row r="4881" spans="1:1" ht="13">
      <c r="A4881" s="11" t="s">
        <v>4756</v>
      </c>
    </row>
    <row r="4882" spans="1:1" ht="13">
      <c r="A4882" s="11" t="s">
        <v>4757</v>
      </c>
    </row>
    <row r="4883" spans="1:1" ht="13">
      <c r="A4883" s="11" t="s">
        <v>5168</v>
      </c>
    </row>
    <row r="4884" spans="1:1" ht="13">
      <c r="A4884" s="11" t="s">
        <v>4748</v>
      </c>
    </row>
    <row r="4885" spans="1:1" ht="13">
      <c r="A4885" s="11" t="s">
        <v>4749</v>
      </c>
    </row>
    <row r="4886" spans="1:1" ht="13">
      <c r="A4886" s="11" t="s">
        <v>5180</v>
      </c>
    </row>
    <row r="4887" spans="1:1" ht="13">
      <c r="A4887" s="11" t="s">
        <v>11</v>
      </c>
    </row>
    <row r="4888" spans="1:1" ht="13">
      <c r="A4888" s="11" t="s">
        <v>1463</v>
      </c>
    </row>
    <row r="4889" spans="1:1" ht="13">
      <c r="A4889" s="11" t="s">
        <v>4751</v>
      </c>
    </row>
    <row r="4890" spans="1:1" ht="13">
      <c r="A4890" s="11">
        <v>2</v>
      </c>
    </row>
    <row r="4891" spans="1:1" ht="13">
      <c r="A4891" s="11" t="s">
        <v>4752</v>
      </c>
    </row>
    <row r="4892" spans="1:1" ht="13">
      <c r="A4892" s="11">
        <v>2</v>
      </c>
    </row>
    <row r="4893" spans="1:1" ht="13">
      <c r="A4893" s="11" t="s">
        <v>4753</v>
      </c>
    </row>
    <row r="4894" spans="1:1" ht="13">
      <c r="A4894" s="11" t="s">
        <v>4818</v>
      </c>
    </row>
    <row r="4895" spans="1:1" ht="13">
      <c r="A4895" s="11" t="s">
        <v>4755</v>
      </c>
    </row>
    <row r="4896" spans="1:1" ht="13">
      <c r="A4896" s="21">
        <v>1640</v>
      </c>
    </row>
    <row r="4897" spans="1:1" ht="13">
      <c r="A4897" s="21">
        <v>2445</v>
      </c>
    </row>
    <row r="4898" spans="1:1" ht="13">
      <c r="A4898" s="11" t="s">
        <v>4756</v>
      </c>
    </row>
    <row r="4899" spans="1:1" ht="13">
      <c r="A4899" s="11" t="s">
        <v>4757</v>
      </c>
    </row>
    <row r="4900" spans="1:1" ht="13">
      <c r="A4900" s="11" t="s">
        <v>5168</v>
      </c>
    </row>
    <row r="4901" spans="1:1" ht="13">
      <c r="A4901" s="11" t="s">
        <v>4748</v>
      </c>
    </row>
    <row r="4902" spans="1:1" ht="13">
      <c r="A4902" s="11" t="s">
        <v>4749</v>
      </c>
    </row>
    <row r="4903" spans="1:1" ht="13">
      <c r="A4903" s="11" t="s">
        <v>5181</v>
      </c>
    </row>
    <row r="4904" spans="1:1" ht="13">
      <c r="A4904" s="11" t="s">
        <v>31</v>
      </c>
    </row>
    <row r="4905" spans="1:1" ht="13">
      <c r="A4905" s="11" t="s">
        <v>4600</v>
      </c>
    </row>
    <row r="4906" spans="1:1" ht="13">
      <c r="A4906" s="11" t="s">
        <v>4751</v>
      </c>
    </row>
    <row r="4907" spans="1:1" ht="13">
      <c r="A4907" s="11">
        <v>4</v>
      </c>
    </row>
    <row r="4908" spans="1:1" ht="13">
      <c r="A4908" s="11" t="s">
        <v>4752</v>
      </c>
    </row>
    <row r="4909" spans="1:1" ht="13">
      <c r="A4909" s="11" t="s">
        <v>5069</v>
      </c>
    </row>
    <row r="4910" spans="1:1" ht="13">
      <c r="A4910" s="11" t="s">
        <v>4753</v>
      </c>
    </row>
    <row r="4911" spans="1:1" ht="13">
      <c r="A4911" s="11" t="s">
        <v>4979</v>
      </c>
    </row>
    <row r="4912" spans="1:1" ht="13">
      <c r="A4912" s="11" t="s">
        <v>4755</v>
      </c>
    </row>
    <row r="4913" spans="1:1" ht="13">
      <c r="A4913" s="21">
        <v>1740</v>
      </c>
    </row>
    <row r="4914" spans="1:1" ht="13">
      <c r="A4914" s="21">
        <v>2285</v>
      </c>
    </row>
    <row r="4915" spans="1:1" ht="13">
      <c r="A4915" s="11" t="s">
        <v>4756</v>
      </c>
    </row>
    <row r="4916" spans="1:1" ht="13">
      <c r="A4916" s="11" t="s">
        <v>4757</v>
      </c>
    </row>
    <row r="4917" spans="1:1" ht="13">
      <c r="A4917" s="11" t="s">
        <v>5168</v>
      </c>
    </row>
    <row r="4918" spans="1:1" ht="13">
      <c r="A4918" s="11" t="s">
        <v>4748</v>
      </c>
    </row>
    <row r="4919" spans="1:1" ht="13">
      <c r="A4919" s="11" t="s">
        <v>4749</v>
      </c>
    </row>
    <row r="4920" spans="1:1" ht="13">
      <c r="A4920" s="11" t="s">
        <v>5182</v>
      </c>
    </row>
    <row r="4921" spans="1:1" ht="13">
      <c r="A4921" s="11" t="s">
        <v>6</v>
      </c>
    </row>
    <row r="4922" spans="1:1" ht="13">
      <c r="A4922" s="11" t="s">
        <v>3475</v>
      </c>
    </row>
    <row r="4923" spans="1:1" ht="13">
      <c r="A4923" s="11" t="s">
        <v>4751</v>
      </c>
    </row>
    <row r="4924" spans="1:1" ht="13">
      <c r="A4924" s="11">
        <v>3</v>
      </c>
    </row>
    <row r="4925" spans="1:1" ht="13">
      <c r="A4925" s="11" t="s">
        <v>4752</v>
      </c>
    </row>
    <row r="4926" spans="1:1" ht="13">
      <c r="A4926" s="11" t="s">
        <v>4789</v>
      </c>
    </row>
    <row r="4927" spans="1:1" ht="13">
      <c r="A4927" s="11" t="s">
        <v>4753</v>
      </c>
    </row>
    <row r="4928" spans="1:1" ht="13">
      <c r="A4928" s="11" t="s">
        <v>4878</v>
      </c>
    </row>
    <row r="4929" spans="1:1" ht="13">
      <c r="A4929" s="11" t="s">
        <v>4755</v>
      </c>
    </row>
    <row r="4930" spans="1:1" ht="13">
      <c r="A4930" s="21">
        <v>2770</v>
      </c>
    </row>
    <row r="4931" spans="1:1" ht="13">
      <c r="A4931" s="21">
        <v>3650</v>
      </c>
    </row>
    <row r="4932" spans="1:1" ht="13">
      <c r="A4932" s="11" t="s">
        <v>4756</v>
      </c>
    </row>
    <row r="4933" spans="1:1" ht="13">
      <c r="A4933" s="11" t="s">
        <v>4757</v>
      </c>
    </row>
    <row r="4934" spans="1:1" ht="13">
      <c r="A4934" s="11" t="s">
        <v>5168</v>
      </c>
    </row>
    <row r="4935" spans="1:1" ht="13">
      <c r="A4935" s="11" t="s">
        <v>4748</v>
      </c>
    </row>
    <row r="4936" spans="1:1" ht="13">
      <c r="A4936" s="11" t="s">
        <v>4749</v>
      </c>
    </row>
    <row r="4937" spans="1:1" ht="13">
      <c r="A4937" s="11" t="s">
        <v>5183</v>
      </c>
    </row>
    <row r="4938" spans="1:1" ht="13">
      <c r="A4938" s="11" t="s">
        <v>14</v>
      </c>
    </row>
    <row r="4939" spans="1:1" ht="13">
      <c r="A4939" s="11" t="s">
        <v>302</v>
      </c>
    </row>
    <row r="4940" spans="1:1" ht="13">
      <c r="A4940" s="11" t="s">
        <v>4751</v>
      </c>
    </row>
    <row r="4941" spans="1:1" ht="13">
      <c r="A4941" s="11">
        <v>1</v>
      </c>
    </row>
    <row r="4942" spans="1:1" ht="13">
      <c r="A4942" s="11" t="s">
        <v>4752</v>
      </c>
    </row>
    <row r="4943" spans="1:1" ht="13">
      <c r="A4943" s="11">
        <v>1</v>
      </c>
    </row>
    <row r="4944" spans="1:1" ht="13">
      <c r="A4944" s="11" t="s">
        <v>4753</v>
      </c>
    </row>
    <row r="4945" spans="1:1" ht="13">
      <c r="A4945" s="11" t="s">
        <v>4957</v>
      </c>
    </row>
    <row r="4946" spans="1:1" ht="13">
      <c r="A4946" s="11" t="s">
        <v>4755</v>
      </c>
    </row>
    <row r="4947" spans="1:1" ht="13">
      <c r="A4947" s="21">
        <v>950</v>
      </c>
    </row>
    <row r="4948" spans="1:1" ht="13">
      <c r="A4948" s="21">
        <v>1600</v>
      </c>
    </row>
    <row r="4949" spans="1:1" ht="13">
      <c r="A4949" s="11" t="s">
        <v>4756</v>
      </c>
    </row>
    <row r="4950" spans="1:1" ht="13">
      <c r="A4950" s="11" t="s">
        <v>4757</v>
      </c>
    </row>
    <row r="4951" spans="1:1" ht="13">
      <c r="A4951" s="11" t="s">
        <v>5184</v>
      </c>
    </row>
    <row r="4952" spans="1:1" ht="13">
      <c r="A4952" s="11" t="s">
        <v>4748</v>
      </c>
    </row>
    <row r="4953" spans="1:1" ht="13">
      <c r="A4953" s="11" t="s">
        <v>4749</v>
      </c>
    </row>
    <row r="4954" spans="1:1" ht="13">
      <c r="A4954" s="11" t="s">
        <v>5185</v>
      </c>
    </row>
    <row r="4955" spans="1:1" ht="13">
      <c r="A4955" s="11" t="s">
        <v>9</v>
      </c>
    </row>
    <row r="4956" spans="1:1" ht="13">
      <c r="A4956" s="11" t="s">
        <v>1404</v>
      </c>
    </row>
    <row r="4957" spans="1:1" ht="13">
      <c r="A4957" s="11" t="s">
        <v>4751</v>
      </c>
    </row>
    <row r="4958" spans="1:1" ht="13">
      <c r="A4958" s="11">
        <v>2</v>
      </c>
    </row>
    <row r="4959" spans="1:1" ht="13">
      <c r="A4959" s="11" t="s">
        <v>4752</v>
      </c>
    </row>
    <row r="4960" spans="1:1" ht="13">
      <c r="A4960" s="11">
        <v>1</v>
      </c>
    </row>
    <row r="4961" spans="1:1" ht="13">
      <c r="A4961" s="11" t="s">
        <v>4753</v>
      </c>
    </row>
    <row r="4962" spans="1:1" ht="13">
      <c r="A4962" s="11" t="s">
        <v>4818</v>
      </c>
    </row>
    <row r="4963" spans="1:1" ht="13">
      <c r="A4963" s="11" t="s">
        <v>4755</v>
      </c>
    </row>
    <row r="4964" spans="1:1" ht="13">
      <c r="A4964" s="21">
        <v>990</v>
      </c>
    </row>
    <row r="4965" spans="1:1" ht="13">
      <c r="A4965" s="21">
        <v>1865</v>
      </c>
    </row>
    <row r="4966" spans="1:1" ht="13">
      <c r="A4966" s="11" t="s">
        <v>4756</v>
      </c>
    </row>
    <row r="4967" spans="1:1" ht="13">
      <c r="A4967" s="11" t="s">
        <v>4757</v>
      </c>
    </row>
    <row r="4968" spans="1:1" ht="13">
      <c r="A4968" s="11" t="s">
        <v>5184</v>
      </c>
    </row>
    <row r="4969" spans="1:1" ht="13">
      <c r="A4969" s="11" t="s">
        <v>4748</v>
      </c>
    </row>
    <row r="4970" spans="1:1" ht="13">
      <c r="A4970" s="11" t="s">
        <v>4749</v>
      </c>
    </row>
    <row r="4971" spans="1:1" ht="13">
      <c r="A4971" s="11" t="s">
        <v>5186</v>
      </c>
    </row>
    <row r="4972" spans="1:1" ht="13">
      <c r="A4972" s="11" t="s">
        <v>14</v>
      </c>
    </row>
    <row r="4973" spans="1:1" ht="13">
      <c r="A4973" s="11" t="s">
        <v>1407</v>
      </c>
    </row>
    <row r="4974" spans="1:1" ht="13">
      <c r="A4974" s="11" t="s">
        <v>4751</v>
      </c>
    </row>
    <row r="4975" spans="1:1" ht="13">
      <c r="A4975" s="11">
        <v>2</v>
      </c>
    </row>
    <row r="4976" spans="1:1" ht="13">
      <c r="A4976" s="11" t="s">
        <v>4752</v>
      </c>
    </row>
    <row r="4977" spans="1:1" ht="13">
      <c r="A4977" s="11">
        <v>1</v>
      </c>
    </row>
    <row r="4978" spans="1:1" ht="13">
      <c r="A4978" s="11" t="s">
        <v>4753</v>
      </c>
    </row>
    <row r="4979" spans="1:1" ht="13">
      <c r="A4979" s="11" t="s">
        <v>4942</v>
      </c>
    </row>
    <row r="4980" spans="1:1" ht="13">
      <c r="A4980" s="11" t="s">
        <v>4755</v>
      </c>
    </row>
    <row r="4981" spans="1:1" ht="13">
      <c r="A4981" s="21">
        <v>1080</v>
      </c>
    </row>
    <row r="4982" spans="1:1" ht="13">
      <c r="A4982" s="21">
        <v>2020</v>
      </c>
    </row>
    <row r="4983" spans="1:1" ht="13">
      <c r="A4983" s="11" t="s">
        <v>4756</v>
      </c>
    </row>
    <row r="4984" spans="1:1" ht="13">
      <c r="A4984" s="11" t="s">
        <v>4757</v>
      </c>
    </row>
    <row r="4985" spans="1:1" ht="13">
      <c r="A4985" s="11" t="s">
        <v>5184</v>
      </c>
    </row>
    <row r="4986" spans="1:1" ht="13">
      <c r="A4986" s="11" t="s">
        <v>4748</v>
      </c>
    </row>
    <row r="4987" spans="1:1" ht="13">
      <c r="A4987" s="11" t="s">
        <v>4749</v>
      </c>
    </row>
    <row r="4988" spans="1:1" ht="13">
      <c r="A4988" s="11" t="s">
        <v>5187</v>
      </c>
    </row>
    <row r="4989" spans="1:1" ht="13">
      <c r="A4989" s="11" t="s">
        <v>6</v>
      </c>
    </row>
    <row r="4990" spans="1:1" ht="13">
      <c r="A4990" s="11" t="s">
        <v>3443</v>
      </c>
    </row>
    <row r="4991" spans="1:1" ht="13">
      <c r="A4991" s="11" t="s">
        <v>4751</v>
      </c>
    </row>
    <row r="4992" spans="1:1" ht="13">
      <c r="A4992" s="11">
        <v>3</v>
      </c>
    </row>
    <row r="4993" spans="1:1" ht="13">
      <c r="A4993" s="11" t="s">
        <v>4752</v>
      </c>
    </row>
    <row r="4994" spans="1:1" ht="13">
      <c r="A4994" s="11">
        <v>1</v>
      </c>
    </row>
    <row r="4995" spans="1:1" ht="13">
      <c r="A4995" s="11" t="s">
        <v>4753</v>
      </c>
    </row>
    <row r="4996" spans="1:1" ht="13">
      <c r="A4996" s="11" t="s">
        <v>4769</v>
      </c>
    </row>
    <row r="4997" spans="1:1" ht="13">
      <c r="A4997" s="11" t="s">
        <v>4755</v>
      </c>
    </row>
    <row r="4998" spans="1:1" ht="13">
      <c r="A4998" s="21">
        <v>1260</v>
      </c>
    </row>
    <row r="4999" spans="1:1" ht="13">
      <c r="A4999" s="21">
        <v>2345</v>
      </c>
    </row>
    <row r="5000" spans="1:1" ht="13">
      <c r="A5000" s="11" t="s">
        <v>4756</v>
      </c>
    </row>
    <row r="5001" spans="1:1" ht="13">
      <c r="A5001" s="11" t="s">
        <v>4757</v>
      </c>
    </row>
    <row r="5002" spans="1:1" ht="13">
      <c r="A5002" s="11" t="s">
        <v>5184</v>
      </c>
    </row>
    <row r="5003" spans="1:1" ht="13">
      <c r="A5003" s="11" t="s">
        <v>4748</v>
      </c>
    </row>
    <row r="5004" spans="1:1" ht="13">
      <c r="A5004" s="11" t="s">
        <v>4749</v>
      </c>
    </row>
    <row r="5005" spans="1:1" ht="13">
      <c r="A5005" s="11" t="s">
        <v>5188</v>
      </c>
    </row>
    <row r="5006" spans="1:1" ht="13">
      <c r="A5006" s="11" t="s">
        <v>6</v>
      </c>
    </row>
    <row r="5007" spans="1:1" ht="13">
      <c r="A5007" s="11" t="s">
        <v>1380</v>
      </c>
    </row>
    <row r="5008" spans="1:1" ht="13">
      <c r="A5008" s="11" t="s">
        <v>4751</v>
      </c>
    </row>
    <row r="5009" spans="1:1" ht="13">
      <c r="A5009" s="11">
        <v>2</v>
      </c>
    </row>
    <row r="5010" spans="1:1" ht="13">
      <c r="A5010" s="11" t="s">
        <v>4752</v>
      </c>
    </row>
    <row r="5011" spans="1:1" ht="13">
      <c r="A5011" s="11" t="s">
        <v>4762</v>
      </c>
    </row>
    <row r="5012" spans="1:1" ht="13">
      <c r="A5012" s="11" t="s">
        <v>4753</v>
      </c>
    </row>
    <row r="5013" spans="1:1" ht="13">
      <c r="A5013" s="11" t="s">
        <v>4771</v>
      </c>
    </row>
    <row r="5014" spans="1:1" ht="13">
      <c r="A5014" s="11" t="s">
        <v>4755</v>
      </c>
    </row>
    <row r="5015" spans="1:1" ht="13">
      <c r="A5015" s="21">
        <v>1270</v>
      </c>
    </row>
    <row r="5016" spans="1:1" ht="13">
      <c r="A5016" s="21">
        <v>2025</v>
      </c>
    </row>
    <row r="5017" spans="1:1" ht="13">
      <c r="A5017" s="11" t="s">
        <v>4756</v>
      </c>
    </row>
    <row r="5018" spans="1:1" ht="13">
      <c r="A5018" s="11" t="s">
        <v>4757</v>
      </c>
    </row>
    <row r="5019" spans="1:1" ht="13">
      <c r="A5019" s="11" t="s">
        <v>5189</v>
      </c>
    </row>
    <row r="5020" spans="1:1" ht="13">
      <c r="A5020" s="11" t="s">
        <v>4748</v>
      </c>
    </row>
    <row r="5021" spans="1:1" ht="13">
      <c r="A5021" s="11" t="s">
        <v>4749</v>
      </c>
    </row>
    <row r="5022" spans="1:1" ht="13">
      <c r="A5022" s="11" t="s">
        <v>5190</v>
      </c>
    </row>
    <row r="5023" spans="1:1" ht="13">
      <c r="A5023" s="11" t="s">
        <v>12</v>
      </c>
    </row>
    <row r="5024" spans="1:1" ht="13">
      <c r="A5024" s="11" t="s">
        <v>1329</v>
      </c>
    </row>
    <row r="5025" spans="1:1" ht="13">
      <c r="A5025" s="11" t="s">
        <v>4751</v>
      </c>
    </row>
    <row r="5026" spans="1:1" ht="13">
      <c r="A5026" s="11">
        <v>2</v>
      </c>
    </row>
    <row r="5027" spans="1:1" ht="13">
      <c r="A5027" s="11" t="s">
        <v>4752</v>
      </c>
    </row>
    <row r="5028" spans="1:1" ht="13">
      <c r="A5028" s="11" t="s">
        <v>4762</v>
      </c>
    </row>
    <row r="5029" spans="1:1" ht="13">
      <c r="A5029" s="11" t="s">
        <v>4753</v>
      </c>
    </row>
    <row r="5030" spans="1:1" ht="13">
      <c r="A5030" s="11" t="s">
        <v>4775</v>
      </c>
    </row>
    <row r="5031" spans="1:1" ht="13">
      <c r="A5031" s="11" t="s">
        <v>4755</v>
      </c>
    </row>
    <row r="5032" spans="1:1" ht="13">
      <c r="A5032" s="21">
        <v>1050</v>
      </c>
    </row>
    <row r="5033" spans="1:1" ht="13">
      <c r="A5033" s="21">
        <v>1315</v>
      </c>
    </row>
    <row r="5034" spans="1:1" ht="13">
      <c r="A5034" s="11" t="s">
        <v>4756</v>
      </c>
    </row>
    <row r="5035" spans="1:1" ht="13">
      <c r="A5035" s="11" t="s">
        <v>4757</v>
      </c>
    </row>
    <row r="5036" spans="1:1" ht="13">
      <c r="A5036" s="11" t="s">
        <v>5191</v>
      </c>
    </row>
    <row r="5037" spans="1:1" ht="13">
      <c r="A5037" s="11" t="s">
        <v>4748</v>
      </c>
    </row>
    <row r="5038" spans="1:1" ht="13">
      <c r="A5038" s="11" t="s">
        <v>4749</v>
      </c>
    </row>
    <row r="5039" spans="1:1" ht="13">
      <c r="A5039" s="11" t="s">
        <v>5192</v>
      </c>
    </row>
    <row r="5040" spans="1:1" ht="13">
      <c r="A5040" s="11" t="s">
        <v>6</v>
      </c>
    </row>
    <row r="5041" spans="1:1" ht="13">
      <c r="A5041" s="11" t="s">
        <v>3392</v>
      </c>
    </row>
    <row r="5042" spans="1:1" ht="13">
      <c r="A5042" s="11" t="s">
        <v>4751</v>
      </c>
    </row>
    <row r="5043" spans="1:1" ht="13">
      <c r="A5043" s="11">
        <v>3</v>
      </c>
    </row>
    <row r="5044" spans="1:1" ht="13">
      <c r="A5044" s="11" t="s">
        <v>4752</v>
      </c>
    </row>
    <row r="5045" spans="1:1" ht="13">
      <c r="A5045" s="11">
        <v>2</v>
      </c>
    </row>
    <row r="5046" spans="1:1" ht="13">
      <c r="A5046" s="11" t="s">
        <v>4753</v>
      </c>
    </row>
    <row r="5047" spans="1:1" ht="13">
      <c r="A5047" s="11" t="s">
        <v>4775</v>
      </c>
    </row>
    <row r="5048" spans="1:1" ht="13">
      <c r="A5048" s="11" t="s">
        <v>4755</v>
      </c>
    </row>
    <row r="5049" spans="1:1" ht="13">
      <c r="A5049" s="21">
        <v>1410</v>
      </c>
    </row>
    <row r="5050" spans="1:1" ht="13">
      <c r="A5050" s="21">
        <v>2375</v>
      </c>
    </row>
    <row r="5051" spans="1:1" ht="13">
      <c r="A5051" s="11" t="s">
        <v>4756</v>
      </c>
    </row>
    <row r="5052" spans="1:1" ht="13">
      <c r="A5052" s="11" t="s">
        <v>4757</v>
      </c>
    </row>
    <row r="5053" spans="1:1" ht="13">
      <c r="A5053" s="11" t="s">
        <v>5191</v>
      </c>
    </row>
    <row r="5054" spans="1:1" ht="13">
      <c r="A5054" s="11" t="s">
        <v>4748</v>
      </c>
    </row>
    <row r="5055" spans="1:1" ht="13">
      <c r="A5055" s="11" t="s">
        <v>4749</v>
      </c>
    </row>
    <row r="5056" spans="1:1" ht="13">
      <c r="A5056" s="11" t="s">
        <v>5193</v>
      </c>
    </row>
    <row r="5057" spans="1:1" ht="13">
      <c r="A5057" s="11" t="s">
        <v>11</v>
      </c>
    </row>
    <row r="5058" spans="1:1" ht="13">
      <c r="A5058" s="11" t="s">
        <v>1332</v>
      </c>
    </row>
    <row r="5059" spans="1:1" ht="13">
      <c r="A5059" s="11" t="s">
        <v>4751</v>
      </c>
    </row>
    <row r="5060" spans="1:1" ht="13">
      <c r="A5060" s="11">
        <v>2</v>
      </c>
    </row>
    <row r="5061" spans="1:1" ht="13">
      <c r="A5061" s="11" t="s">
        <v>4752</v>
      </c>
    </row>
    <row r="5062" spans="1:1" ht="13">
      <c r="A5062" s="11">
        <v>1</v>
      </c>
    </row>
    <row r="5063" spans="1:1" ht="13">
      <c r="A5063" s="11" t="s">
        <v>4753</v>
      </c>
    </row>
    <row r="5064" spans="1:1" ht="13">
      <c r="A5064" s="11" t="s">
        <v>4780</v>
      </c>
    </row>
    <row r="5065" spans="1:1" ht="13">
      <c r="A5065" s="11" t="s">
        <v>4755</v>
      </c>
    </row>
    <row r="5066" spans="1:1" ht="13">
      <c r="A5066" s="21">
        <v>1620</v>
      </c>
    </row>
    <row r="5067" spans="1:1" ht="13">
      <c r="A5067" s="21">
        <v>2880</v>
      </c>
    </row>
    <row r="5068" spans="1:1" ht="13">
      <c r="A5068" s="11" t="s">
        <v>4756</v>
      </c>
    </row>
    <row r="5069" spans="1:1" ht="13">
      <c r="A5069" s="11" t="s">
        <v>4757</v>
      </c>
    </row>
    <row r="5070" spans="1:1" ht="13">
      <c r="A5070" s="11" t="s">
        <v>5191</v>
      </c>
    </row>
    <row r="5071" spans="1:1" ht="13">
      <c r="A5071" s="11" t="s">
        <v>4748</v>
      </c>
    </row>
    <row r="5072" spans="1:1" ht="13">
      <c r="A5072" s="11" t="s">
        <v>4749</v>
      </c>
    </row>
    <row r="5073" spans="1:1" ht="13">
      <c r="A5073" s="11" t="s">
        <v>5194</v>
      </c>
    </row>
    <row r="5074" spans="1:1" ht="13">
      <c r="A5074" s="11" t="s">
        <v>9</v>
      </c>
    </row>
    <row r="5075" spans="1:1" ht="13">
      <c r="A5075" s="11" t="s">
        <v>1302</v>
      </c>
    </row>
    <row r="5076" spans="1:1" ht="13">
      <c r="A5076" s="11" t="s">
        <v>4751</v>
      </c>
    </row>
    <row r="5077" spans="1:1" ht="13">
      <c r="A5077" s="11">
        <v>2</v>
      </c>
    </row>
    <row r="5078" spans="1:1" ht="13">
      <c r="A5078" s="11" t="s">
        <v>4752</v>
      </c>
    </row>
    <row r="5079" spans="1:1" ht="13">
      <c r="A5079" s="11">
        <v>1</v>
      </c>
    </row>
    <row r="5080" spans="1:1" ht="13">
      <c r="A5080" s="11" t="s">
        <v>4753</v>
      </c>
    </row>
    <row r="5081" spans="1:1" ht="13">
      <c r="A5081" s="11" t="s">
        <v>4818</v>
      </c>
    </row>
    <row r="5082" spans="1:1" ht="13">
      <c r="A5082" s="11" t="s">
        <v>4755</v>
      </c>
    </row>
    <row r="5083" spans="1:1" ht="13">
      <c r="A5083" s="21">
        <v>1050</v>
      </c>
    </row>
    <row r="5084" spans="1:1" ht="13">
      <c r="A5084" s="21">
        <v>1705</v>
      </c>
    </row>
    <row r="5085" spans="1:1" ht="13">
      <c r="A5085" s="11" t="s">
        <v>4756</v>
      </c>
    </row>
    <row r="5086" spans="1:1" ht="13">
      <c r="A5086" s="11" t="s">
        <v>4757</v>
      </c>
    </row>
    <row r="5087" spans="1:1" ht="13">
      <c r="A5087" s="11" t="s">
        <v>5195</v>
      </c>
    </row>
    <row r="5088" spans="1:1" ht="13">
      <c r="A5088" s="11" t="s">
        <v>4748</v>
      </c>
    </row>
    <row r="5089" spans="1:1" ht="13">
      <c r="A5089" s="11" t="s">
        <v>4781</v>
      </c>
    </row>
    <row r="5090" spans="1:1" ht="13">
      <c r="A5090" s="11" t="s">
        <v>4809</v>
      </c>
    </row>
    <row r="5091" spans="1:1" ht="13">
      <c r="A5091" s="11" t="s">
        <v>18</v>
      </c>
    </row>
    <row r="5092" spans="1:1" ht="13">
      <c r="A5092" s="11" t="s">
        <v>4694</v>
      </c>
    </row>
    <row r="5093" spans="1:1" ht="13">
      <c r="A5093" s="11" t="s">
        <v>4751</v>
      </c>
    </row>
    <row r="5094" spans="1:1" ht="13">
      <c r="A5094" s="11" t="s">
        <v>4839</v>
      </c>
    </row>
    <row r="5095" spans="1:1" ht="13">
      <c r="A5095" s="11" t="s">
        <v>4752</v>
      </c>
    </row>
    <row r="5096" spans="1:1" ht="13">
      <c r="A5096" s="11">
        <v>1</v>
      </c>
    </row>
    <row r="5097" spans="1:1" ht="13">
      <c r="A5097" s="11" t="s">
        <v>4755</v>
      </c>
    </row>
    <row r="5098" spans="1:1" ht="13">
      <c r="A5098" s="21">
        <v>1210</v>
      </c>
    </row>
    <row r="5099" spans="1:1" ht="13">
      <c r="A5099" s="11" t="s">
        <v>4756</v>
      </c>
    </row>
    <row r="5100" spans="1:1" ht="13">
      <c r="A5100" s="11" t="s">
        <v>4783</v>
      </c>
    </row>
    <row r="5101" spans="1:1" ht="13">
      <c r="A5101" s="11" t="s">
        <v>5195</v>
      </c>
    </row>
    <row r="5102" spans="1:1" ht="13">
      <c r="A5102" s="11" t="s">
        <v>4748</v>
      </c>
    </row>
    <row r="5103" spans="1:1" ht="13">
      <c r="A5103" s="11" t="s">
        <v>4749</v>
      </c>
    </row>
    <row r="5104" spans="1:1" ht="13">
      <c r="A5104" s="11" t="s">
        <v>5196</v>
      </c>
    </row>
    <row r="5105" spans="1:1" ht="13">
      <c r="A5105" s="11" t="s">
        <v>6</v>
      </c>
    </row>
    <row r="5106" spans="1:1" ht="13">
      <c r="A5106" s="11" t="s">
        <v>3368</v>
      </c>
    </row>
    <row r="5107" spans="1:1" ht="13">
      <c r="A5107" s="11" t="s">
        <v>4751</v>
      </c>
    </row>
    <row r="5108" spans="1:1" ht="13">
      <c r="A5108" s="11">
        <v>3</v>
      </c>
    </row>
    <row r="5109" spans="1:1" ht="13">
      <c r="A5109" s="11" t="s">
        <v>4752</v>
      </c>
    </row>
    <row r="5110" spans="1:1" ht="13">
      <c r="A5110" s="11" t="s">
        <v>4762</v>
      </c>
    </row>
    <row r="5111" spans="1:1" ht="13">
      <c r="A5111" s="11" t="s">
        <v>4753</v>
      </c>
    </row>
    <row r="5112" spans="1:1" ht="13">
      <c r="A5112" s="11" t="s">
        <v>4785</v>
      </c>
    </row>
    <row r="5113" spans="1:1" ht="13">
      <c r="A5113" s="11" t="s">
        <v>4755</v>
      </c>
    </row>
    <row r="5114" spans="1:1" ht="13">
      <c r="A5114" s="21">
        <v>1270</v>
      </c>
    </row>
    <row r="5115" spans="1:1" ht="13">
      <c r="A5115" s="21">
        <v>2380</v>
      </c>
    </row>
    <row r="5116" spans="1:1" ht="13">
      <c r="A5116" s="11" t="s">
        <v>4756</v>
      </c>
    </row>
    <row r="5117" spans="1:1" ht="13">
      <c r="A5117" s="11" t="s">
        <v>4757</v>
      </c>
    </row>
    <row r="5118" spans="1:1" ht="13">
      <c r="A5118" s="11" t="s">
        <v>5195</v>
      </c>
    </row>
    <row r="5119" spans="1:1" ht="13">
      <c r="A5119" s="11" t="s">
        <v>4748</v>
      </c>
    </row>
    <row r="5120" spans="1:1" ht="13">
      <c r="A5120" s="11" t="s">
        <v>4749</v>
      </c>
    </row>
    <row r="5121" spans="1:1" ht="13">
      <c r="A5121" s="11" t="s">
        <v>5197</v>
      </c>
    </row>
    <row r="5122" spans="1:1" ht="13">
      <c r="A5122" s="11" t="s">
        <v>7</v>
      </c>
    </row>
    <row r="5123" spans="1:1" ht="13">
      <c r="A5123" s="11" t="s">
        <v>1305</v>
      </c>
    </row>
    <row r="5124" spans="1:1" ht="13">
      <c r="A5124" s="11" t="s">
        <v>4751</v>
      </c>
    </row>
    <row r="5125" spans="1:1" ht="13">
      <c r="A5125" s="11">
        <v>2</v>
      </c>
    </row>
    <row r="5126" spans="1:1" ht="13">
      <c r="A5126" s="11" t="s">
        <v>4752</v>
      </c>
    </row>
    <row r="5127" spans="1:1" ht="13">
      <c r="A5127" s="11" t="s">
        <v>4762</v>
      </c>
    </row>
    <row r="5128" spans="1:1" ht="13">
      <c r="A5128" s="11" t="s">
        <v>4753</v>
      </c>
    </row>
    <row r="5129" spans="1:1" ht="13">
      <c r="A5129" s="11" t="s">
        <v>4780</v>
      </c>
    </row>
    <row r="5130" spans="1:1" ht="13">
      <c r="A5130" s="11" t="s">
        <v>4755</v>
      </c>
    </row>
    <row r="5131" spans="1:1" ht="13">
      <c r="A5131" s="21">
        <v>1420</v>
      </c>
    </row>
    <row r="5132" spans="1:1" ht="13">
      <c r="A5132" s="21">
        <v>2560</v>
      </c>
    </row>
    <row r="5133" spans="1:1" ht="13">
      <c r="A5133" s="11" t="s">
        <v>4756</v>
      </c>
    </row>
    <row r="5134" spans="1:1" ht="13">
      <c r="A5134" s="11" t="s">
        <v>4757</v>
      </c>
    </row>
    <row r="5135" spans="1:1" ht="13">
      <c r="A5135" s="11" t="s">
        <v>5195</v>
      </c>
    </row>
    <row r="5136" spans="1:1" ht="13">
      <c r="A5136" s="11" t="s">
        <v>4748</v>
      </c>
    </row>
    <row r="5137" spans="1:1" ht="13">
      <c r="A5137" s="11" t="s">
        <v>4749</v>
      </c>
    </row>
    <row r="5138" spans="1:1" ht="13">
      <c r="A5138" s="11" t="s">
        <v>5198</v>
      </c>
    </row>
    <row r="5139" spans="1:1" ht="13">
      <c r="A5139" s="11" t="s">
        <v>6</v>
      </c>
    </row>
    <row r="5140" spans="1:1" ht="13">
      <c r="A5140" s="11" t="s">
        <v>3371</v>
      </c>
    </row>
    <row r="5141" spans="1:1" ht="13">
      <c r="A5141" s="11" t="s">
        <v>4751</v>
      </c>
    </row>
    <row r="5142" spans="1:1" ht="13">
      <c r="A5142" s="11">
        <v>3</v>
      </c>
    </row>
    <row r="5143" spans="1:1" ht="13">
      <c r="A5143" s="11" t="s">
        <v>4752</v>
      </c>
    </row>
    <row r="5144" spans="1:1" ht="13">
      <c r="A5144" s="11" t="s">
        <v>4762</v>
      </c>
    </row>
    <row r="5145" spans="1:1" ht="13">
      <c r="A5145" s="11" t="s">
        <v>4753</v>
      </c>
    </row>
    <row r="5146" spans="1:1" ht="13">
      <c r="A5146" s="11" t="s">
        <v>5199</v>
      </c>
    </row>
    <row r="5147" spans="1:1" ht="13">
      <c r="A5147" s="11" t="s">
        <v>4755</v>
      </c>
    </row>
    <row r="5148" spans="1:1" ht="13">
      <c r="A5148" s="21">
        <v>1480</v>
      </c>
    </row>
    <row r="5149" spans="1:1" ht="13">
      <c r="A5149" s="21">
        <v>2590</v>
      </c>
    </row>
    <row r="5150" spans="1:1" ht="13">
      <c r="A5150" s="11" t="s">
        <v>4756</v>
      </c>
    </row>
    <row r="5151" spans="1:1" ht="13">
      <c r="A5151" s="11" t="s">
        <v>4757</v>
      </c>
    </row>
    <row r="5152" spans="1:1" ht="13">
      <c r="A5152" s="11" t="s">
        <v>5195</v>
      </c>
    </row>
    <row r="5153" spans="1:1" ht="13">
      <c r="A5153" s="11" t="s">
        <v>4748</v>
      </c>
    </row>
    <row r="5154" spans="1:1" ht="13">
      <c r="A5154" s="11" t="s">
        <v>4749</v>
      </c>
    </row>
    <row r="5155" spans="1:1" ht="13">
      <c r="A5155" s="11" t="s">
        <v>5200</v>
      </c>
    </row>
    <row r="5156" spans="1:1" ht="13">
      <c r="A5156" s="11" t="s">
        <v>13</v>
      </c>
    </row>
    <row r="5157" spans="1:1" ht="13">
      <c r="A5157" s="11" t="s">
        <v>281</v>
      </c>
    </row>
    <row r="5158" spans="1:1" ht="13">
      <c r="A5158" s="11" t="s">
        <v>4751</v>
      </c>
    </row>
    <row r="5159" spans="1:1" ht="13">
      <c r="A5159" s="11">
        <v>1</v>
      </c>
    </row>
    <row r="5160" spans="1:1" ht="13">
      <c r="A5160" s="11" t="s">
        <v>4752</v>
      </c>
    </row>
    <row r="5161" spans="1:1" ht="13">
      <c r="A5161" s="11">
        <v>1</v>
      </c>
    </row>
    <row r="5162" spans="1:1" ht="13">
      <c r="A5162" s="11" t="s">
        <v>4753</v>
      </c>
    </row>
    <row r="5163" spans="1:1" ht="13">
      <c r="A5163" s="11" t="s">
        <v>4754</v>
      </c>
    </row>
    <row r="5164" spans="1:1" ht="13">
      <c r="A5164" s="11" t="s">
        <v>4755</v>
      </c>
    </row>
    <row r="5165" spans="1:1" ht="13">
      <c r="A5165" s="21">
        <v>800</v>
      </c>
    </row>
    <row r="5166" spans="1:1" ht="13">
      <c r="A5166" s="21">
        <v>920</v>
      </c>
    </row>
    <row r="5167" spans="1:1" ht="13">
      <c r="A5167" s="11" t="s">
        <v>4756</v>
      </c>
    </row>
    <row r="5168" spans="1:1" ht="13">
      <c r="A5168" s="11" t="s">
        <v>4757</v>
      </c>
    </row>
    <row r="5169" spans="1:1" ht="13">
      <c r="A5169" s="11" t="s">
        <v>5201</v>
      </c>
    </row>
    <row r="5170" spans="1:1" ht="13">
      <c r="A5170" s="11" t="s">
        <v>4748</v>
      </c>
    </row>
    <row r="5171" spans="1:1" ht="13">
      <c r="A5171" s="11" t="s">
        <v>4749</v>
      </c>
    </row>
    <row r="5172" spans="1:1" ht="13">
      <c r="A5172" s="11" t="s">
        <v>5202</v>
      </c>
    </row>
    <row r="5173" spans="1:1" ht="13">
      <c r="A5173" s="11" t="s">
        <v>17</v>
      </c>
    </row>
    <row r="5174" spans="1:1" ht="13">
      <c r="A5174" s="11" t="s">
        <v>284</v>
      </c>
    </row>
    <row r="5175" spans="1:1" ht="13">
      <c r="A5175" s="11" t="s">
        <v>4751</v>
      </c>
    </row>
    <row r="5176" spans="1:1" ht="13">
      <c r="A5176" s="11">
        <v>1</v>
      </c>
    </row>
    <row r="5177" spans="1:1" ht="13">
      <c r="A5177" s="11" t="s">
        <v>4752</v>
      </c>
    </row>
    <row r="5178" spans="1:1" ht="13">
      <c r="A5178" s="11" t="s">
        <v>4762</v>
      </c>
    </row>
    <row r="5179" spans="1:1" ht="13">
      <c r="A5179" s="11" t="s">
        <v>4753</v>
      </c>
    </row>
    <row r="5180" spans="1:1" ht="13">
      <c r="A5180" s="11" t="s">
        <v>4822</v>
      </c>
    </row>
    <row r="5181" spans="1:1" ht="13">
      <c r="A5181" s="11" t="s">
        <v>4755</v>
      </c>
    </row>
    <row r="5182" spans="1:1" ht="13">
      <c r="A5182" s="21">
        <v>880</v>
      </c>
    </row>
    <row r="5183" spans="1:1" ht="13">
      <c r="A5183" s="21">
        <v>1154</v>
      </c>
    </row>
    <row r="5184" spans="1:1" ht="13">
      <c r="A5184" s="11" t="s">
        <v>4756</v>
      </c>
    </row>
    <row r="5185" spans="1:1" ht="13">
      <c r="A5185" s="11" t="s">
        <v>4757</v>
      </c>
    </row>
    <row r="5186" spans="1:1" ht="13">
      <c r="A5186" s="11" t="s">
        <v>5201</v>
      </c>
    </row>
    <row r="5187" spans="1:1" ht="13">
      <c r="A5187" s="11" t="s">
        <v>4748</v>
      </c>
    </row>
    <row r="5188" spans="1:1" ht="13">
      <c r="A5188" s="11" t="s">
        <v>4749</v>
      </c>
    </row>
    <row r="5189" spans="1:1" ht="13">
      <c r="A5189" s="11" t="s">
        <v>5203</v>
      </c>
    </row>
    <row r="5190" spans="1:1" ht="13">
      <c r="A5190" s="11" t="s">
        <v>6</v>
      </c>
    </row>
    <row r="5191" spans="1:1" ht="13">
      <c r="A5191" s="11" t="s">
        <v>1224</v>
      </c>
    </row>
    <row r="5192" spans="1:1" ht="13">
      <c r="A5192" s="11" t="s">
        <v>4751</v>
      </c>
    </row>
    <row r="5193" spans="1:1" ht="13">
      <c r="A5193" s="11">
        <v>2</v>
      </c>
    </row>
    <row r="5194" spans="1:1" ht="13">
      <c r="A5194" s="11" t="s">
        <v>4752</v>
      </c>
    </row>
    <row r="5195" spans="1:1" ht="13">
      <c r="A5195" s="11">
        <v>1</v>
      </c>
    </row>
    <row r="5196" spans="1:1" ht="13">
      <c r="A5196" s="11" t="s">
        <v>4753</v>
      </c>
    </row>
    <row r="5197" spans="1:1" ht="13">
      <c r="A5197" s="11" t="s">
        <v>4822</v>
      </c>
    </row>
    <row r="5198" spans="1:1" ht="13">
      <c r="A5198" s="11" t="s">
        <v>4755</v>
      </c>
    </row>
    <row r="5199" spans="1:1" ht="13">
      <c r="A5199" s="21">
        <v>1010</v>
      </c>
    </row>
    <row r="5200" spans="1:1" ht="13">
      <c r="A5200" s="21">
        <v>1415</v>
      </c>
    </row>
    <row r="5201" spans="1:1" ht="13">
      <c r="A5201" s="11" t="s">
        <v>4756</v>
      </c>
    </row>
    <row r="5202" spans="1:1" ht="13">
      <c r="A5202" s="11" t="s">
        <v>4757</v>
      </c>
    </row>
    <row r="5203" spans="1:1" ht="13">
      <c r="A5203" s="11" t="s">
        <v>5201</v>
      </c>
    </row>
    <row r="5204" spans="1:1" ht="13">
      <c r="A5204" s="11" t="s">
        <v>4748</v>
      </c>
    </row>
    <row r="5205" spans="1:1" ht="13">
      <c r="A5205" s="11" t="s">
        <v>4749</v>
      </c>
    </row>
    <row r="5206" spans="1:1" ht="13">
      <c r="A5206" s="11" t="s">
        <v>5204</v>
      </c>
    </row>
    <row r="5207" spans="1:1" ht="13">
      <c r="A5207" s="11" t="s">
        <v>29</v>
      </c>
    </row>
    <row r="5208" spans="1:1" ht="13">
      <c r="A5208" s="11" t="s">
        <v>3314</v>
      </c>
    </row>
    <row r="5209" spans="1:1" ht="13">
      <c r="A5209" s="11" t="s">
        <v>4751</v>
      </c>
    </row>
    <row r="5210" spans="1:1" ht="13">
      <c r="A5210" s="11">
        <v>3</v>
      </c>
    </row>
    <row r="5211" spans="1:1" ht="13">
      <c r="A5211" s="11" t="s">
        <v>4752</v>
      </c>
    </row>
    <row r="5212" spans="1:1" ht="13">
      <c r="A5212" s="11">
        <v>2</v>
      </c>
    </row>
    <row r="5213" spans="1:1" ht="13">
      <c r="A5213" s="11" t="s">
        <v>4753</v>
      </c>
    </row>
    <row r="5214" spans="1:1" ht="13">
      <c r="A5214" s="11" t="s">
        <v>4778</v>
      </c>
    </row>
    <row r="5215" spans="1:1" ht="13">
      <c r="A5215" s="11" t="s">
        <v>4755</v>
      </c>
    </row>
    <row r="5216" spans="1:1" ht="13">
      <c r="A5216" s="21">
        <v>2320</v>
      </c>
    </row>
    <row r="5217" spans="1:1" ht="13">
      <c r="A5217" s="21">
        <v>4085</v>
      </c>
    </row>
    <row r="5218" spans="1:1" ht="13">
      <c r="A5218" s="11" t="s">
        <v>4756</v>
      </c>
    </row>
    <row r="5219" spans="1:1" ht="13">
      <c r="A5219" s="11" t="s">
        <v>4757</v>
      </c>
    </row>
    <row r="5220" spans="1:1" ht="13">
      <c r="A5220" s="11" t="s">
        <v>5201</v>
      </c>
    </row>
    <row r="5221" spans="1:1" ht="13">
      <c r="A5221" s="11" t="s">
        <v>4748</v>
      </c>
    </row>
    <row r="5222" spans="1:1" ht="13">
      <c r="A5222" s="11" t="s">
        <v>4749</v>
      </c>
    </row>
    <row r="5223" spans="1:1" ht="13">
      <c r="A5223" s="11" t="s">
        <v>5205</v>
      </c>
    </row>
    <row r="5224" spans="1:1" ht="13">
      <c r="A5224" s="11" t="s">
        <v>9</v>
      </c>
    </row>
    <row r="5225" spans="1:1" ht="13">
      <c r="A5225" s="11" t="s">
        <v>832</v>
      </c>
    </row>
    <row r="5226" spans="1:1" ht="13">
      <c r="A5226" s="11" t="s">
        <v>4751</v>
      </c>
    </row>
    <row r="5227" spans="1:1" ht="13">
      <c r="A5227" s="11">
        <v>1</v>
      </c>
    </row>
    <row r="5228" spans="1:1" ht="13">
      <c r="A5228" s="11" t="s">
        <v>4752</v>
      </c>
    </row>
    <row r="5229" spans="1:1" ht="13">
      <c r="A5229" s="11">
        <v>1</v>
      </c>
    </row>
    <row r="5230" spans="1:1" ht="13">
      <c r="A5230" s="11" t="s">
        <v>4753</v>
      </c>
    </row>
    <row r="5231" spans="1:1" ht="13">
      <c r="A5231" s="11" t="s">
        <v>4754</v>
      </c>
    </row>
    <row r="5232" spans="1:1" ht="13">
      <c r="A5232" s="11" t="s">
        <v>4755</v>
      </c>
    </row>
    <row r="5233" spans="1:1" ht="13">
      <c r="A5233" s="21">
        <v>810</v>
      </c>
    </row>
    <row r="5234" spans="1:1" ht="13">
      <c r="A5234" s="21">
        <v>945</v>
      </c>
    </row>
    <row r="5235" spans="1:1" ht="13">
      <c r="A5235" s="11" t="s">
        <v>4756</v>
      </c>
    </row>
    <row r="5236" spans="1:1" ht="13">
      <c r="A5236" s="11" t="s">
        <v>4757</v>
      </c>
    </row>
    <row r="5237" spans="1:1" ht="13">
      <c r="A5237" s="11" t="s">
        <v>5206</v>
      </c>
    </row>
    <row r="5238" spans="1:1" ht="13">
      <c r="A5238" s="11" t="s">
        <v>4748</v>
      </c>
    </row>
    <row r="5239" spans="1:1" ht="13">
      <c r="A5239" s="11" t="s">
        <v>4749</v>
      </c>
    </row>
    <row r="5240" spans="1:1" ht="13">
      <c r="A5240" s="11" t="s">
        <v>5207</v>
      </c>
    </row>
    <row r="5241" spans="1:1" ht="13">
      <c r="A5241" s="11" t="s">
        <v>7</v>
      </c>
    </row>
    <row r="5242" spans="1:1" ht="13">
      <c r="A5242" s="11" t="s">
        <v>119</v>
      </c>
    </row>
    <row r="5243" spans="1:1" ht="13">
      <c r="A5243" s="11" t="s">
        <v>4751</v>
      </c>
    </row>
    <row r="5244" spans="1:1" ht="13">
      <c r="A5244" s="11">
        <v>1</v>
      </c>
    </row>
    <row r="5245" spans="1:1" ht="13">
      <c r="A5245" s="11" t="s">
        <v>4752</v>
      </c>
    </row>
    <row r="5246" spans="1:1" ht="13">
      <c r="A5246" s="11">
        <v>1</v>
      </c>
    </row>
    <row r="5247" spans="1:1" ht="13">
      <c r="A5247" s="11" t="s">
        <v>4753</v>
      </c>
    </row>
    <row r="5248" spans="1:1" ht="13">
      <c r="A5248" s="11" t="s">
        <v>4754</v>
      </c>
    </row>
    <row r="5249" spans="1:1" ht="13">
      <c r="A5249" s="11" t="s">
        <v>4755</v>
      </c>
    </row>
    <row r="5250" spans="1:1" ht="13">
      <c r="A5250" s="21">
        <v>1010</v>
      </c>
    </row>
    <row r="5251" spans="1:1" ht="13">
      <c r="A5251" s="11" t="s">
        <v>4756</v>
      </c>
    </row>
    <row r="5252" spans="1:1" ht="13">
      <c r="A5252" s="11" t="s">
        <v>4757</v>
      </c>
    </row>
    <row r="5253" spans="1:1" ht="13">
      <c r="A5253" s="11" t="s">
        <v>5206</v>
      </c>
    </row>
    <row r="5254" spans="1:1" ht="13">
      <c r="A5254" s="11" t="s">
        <v>4748</v>
      </c>
    </row>
    <row r="5255" spans="1:1" ht="13">
      <c r="A5255" s="11" t="s">
        <v>4749</v>
      </c>
    </row>
    <row r="5256" spans="1:1" ht="13">
      <c r="A5256" s="11" t="s">
        <v>5208</v>
      </c>
    </row>
    <row r="5257" spans="1:1" ht="13">
      <c r="A5257" s="11" t="s">
        <v>14</v>
      </c>
    </row>
    <row r="5258" spans="1:1" ht="13">
      <c r="A5258" s="11" t="s">
        <v>835</v>
      </c>
    </row>
    <row r="5259" spans="1:1" ht="13">
      <c r="A5259" s="11" t="s">
        <v>4751</v>
      </c>
    </row>
    <row r="5260" spans="1:1" ht="13">
      <c r="A5260" s="11">
        <v>1</v>
      </c>
    </row>
    <row r="5261" spans="1:1" ht="13">
      <c r="A5261" s="11" t="s">
        <v>4752</v>
      </c>
    </row>
    <row r="5262" spans="1:1" ht="13">
      <c r="A5262" s="11">
        <v>1</v>
      </c>
    </row>
    <row r="5263" spans="1:1" ht="13">
      <c r="A5263" s="11" t="s">
        <v>4753</v>
      </c>
    </row>
    <row r="5264" spans="1:1" ht="13">
      <c r="A5264" s="11" t="s">
        <v>4859</v>
      </c>
    </row>
    <row r="5265" spans="1:1" ht="13">
      <c r="A5265" s="11" t="s">
        <v>4755</v>
      </c>
    </row>
    <row r="5266" spans="1:1" ht="13">
      <c r="A5266" s="21">
        <v>1060</v>
      </c>
    </row>
    <row r="5267" spans="1:1" ht="13">
      <c r="A5267" s="21">
        <v>1895</v>
      </c>
    </row>
    <row r="5268" spans="1:1" ht="13">
      <c r="A5268" s="11" t="s">
        <v>4756</v>
      </c>
    </row>
    <row r="5269" spans="1:1" ht="13">
      <c r="A5269" s="11" t="s">
        <v>4757</v>
      </c>
    </row>
    <row r="5270" spans="1:1" ht="13">
      <c r="A5270" s="11" t="s">
        <v>5206</v>
      </c>
    </row>
    <row r="5271" spans="1:1" ht="13">
      <c r="A5271" s="11" t="s">
        <v>4748</v>
      </c>
    </row>
    <row r="5272" spans="1:1" ht="13">
      <c r="A5272" s="11" t="s">
        <v>4749</v>
      </c>
    </row>
    <row r="5273" spans="1:1" ht="13">
      <c r="A5273" s="11" t="s">
        <v>5209</v>
      </c>
    </row>
    <row r="5274" spans="1:1" ht="13">
      <c r="A5274" s="11" t="s">
        <v>13</v>
      </c>
    </row>
    <row r="5275" spans="1:1" ht="13">
      <c r="A5275" s="11" t="s">
        <v>961</v>
      </c>
    </row>
    <row r="5276" spans="1:1" ht="13">
      <c r="A5276" s="11" t="s">
        <v>4751</v>
      </c>
    </row>
    <row r="5277" spans="1:1" ht="13">
      <c r="A5277" s="11">
        <v>2</v>
      </c>
    </row>
    <row r="5278" spans="1:1" ht="13">
      <c r="A5278" s="11" t="s">
        <v>4752</v>
      </c>
    </row>
    <row r="5279" spans="1:1" ht="13">
      <c r="A5279" s="11">
        <v>1</v>
      </c>
    </row>
    <row r="5280" spans="1:1" ht="13">
      <c r="A5280" s="11" t="s">
        <v>4753</v>
      </c>
    </row>
    <row r="5281" spans="1:1" ht="13">
      <c r="A5281" s="11" t="s">
        <v>4870</v>
      </c>
    </row>
    <row r="5282" spans="1:1" ht="13">
      <c r="A5282" s="11" t="s">
        <v>4755</v>
      </c>
    </row>
    <row r="5283" spans="1:1" ht="13">
      <c r="A5283" s="21">
        <v>1210</v>
      </c>
    </row>
    <row r="5284" spans="1:1" ht="13">
      <c r="A5284" s="11" t="s">
        <v>4756</v>
      </c>
    </row>
    <row r="5285" spans="1:1" ht="13">
      <c r="A5285" s="11" t="s">
        <v>4757</v>
      </c>
    </row>
    <row r="5286" spans="1:1" ht="13">
      <c r="A5286" s="11" t="s">
        <v>5206</v>
      </c>
    </row>
    <row r="5287" spans="1:1" ht="13">
      <c r="A5287" s="11" t="s">
        <v>4748</v>
      </c>
    </row>
    <row r="5288" spans="1:1" ht="13">
      <c r="A5288" s="11" t="s">
        <v>4749</v>
      </c>
    </row>
    <row r="5289" spans="1:1" ht="13">
      <c r="A5289" s="11" t="s">
        <v>5210</v>
      </c>
    </row>
    <row r="5290" spans="1:1" ht="13">
      <c r="A5290" s="11" t="s">
        <v>14</v>
      </c>
    </row>
    <row r="5291" spans="1:1" ht="13">
      <c r="A5291" s="11" t="s">
        <v>2931</v>
      </c>
    </row>
    <row r="5292" spans="1:1" ht="13">
      <c r="A5292" s="11" t="s">
        <v>4751</v>
      </c>
    </row>
    <row r="5293" spans="1:1" ht="13">
      <c r="A5293" s="11">
        <v>2</v>
      </c>
    </row>
    <row r="5294" spans="1:1" ht="13">
      <c r="A5294" s="11" t="s">
        <v>4752</v>
      </c>
    </row>
    <row r="5295" spans="1:1" ht="13">
      <c r="A5295" s="11">
        <v>1</v>
      </c>
    </row>
    <row r="5296" spans="1:1" ht="13">
      <c r="A5296" s="11" t="s">
        <v>4753</v>
      </c>
    </row>
    <row r="5297" spans="1:1" ht="13">
      <c r="A5297" s="11" t="s">
        <v>4780</v>
      </c>
    </row>
    <row r="5298" spans="1:1" ht="13">
      <c r="A5298" s="11" t="s">
        <v>4755</v>
      </c>
    </row>
    <row r="5299" spans="1:1" ht="13">
      <c r="A5299" s="21">
        <v>1220</v>
      </c>
    </row>
    <row r="5300" spans="1:1" ht="13">
      <c r="A5300" s="21">
        <v>1295</v>
      </c>
    </row>
    <row r="5301" spans="1:1" ht="13">
      <c r="A5301" s="11" t="s">
        <v>4756</v>
      </c>
    </row>
    <row r="5302" spans="1:1" ht="13">
      <c r="A5302" s="11" t="s">
        <v>4757</v>
      </c>
    </row>
    <row r="5303" spans="1:1" ht="13">
      <c r="A5303" s="11" t="s">
        <v>5206</v>
      </c>
    </row>
    <row r="5304" spans="1:1" ht="13">
      <c r="A5304" s="11" t="s">
        <v>4748</v>
      </c>
    </row>
    <row r="5305" spans="1:1" ht="13">
      <c r="A5305" s="11" t="s">
        <v>4749</v>
      </c>
    </row>
    <row r="5306" spans="1:1" ht="13">
      <c r="A5306" s="11" t="s">
        <v>5211</v>
      </c>
    </row>
    <row r="5307" spans="1:1" ht="13">
      <c r="A5307" s="11" t="s">
        <v>11</v>
      </c>
    </row>
    <row r="5308" spans="1:1" ht="13">
      <c r="A5308" s="11" t="s">
        <v>838</v>
      </c>
    </row>
    <row r="5309" spans="1:1" ht="13">
      <c r="A5309" s="11" t="s">
        <v>4751</v>
      </c>
    </row>
    <row r="5310" spans="1:1" ht="13">
      <c r="A5310" s="11">
        <v>1</v>
      </c>
    </row>
    <row r="5311" spans="1:1" ht="13">
      <c r="A5311" s="11" t="s">
        <v>4752</v>
      </c>
    </row>
    <row r="5312" spans="1:1" ht="13">
      <c r="A5312" s="11">
        <v>1</v>
      </c>
    </row>
    <row r="5313" spans="1:1" ht="13">
      <c r="A5313" s="11" t="s">
        <v>4753</v>
      </c>
    </row>
    <row r="5314" spans="1:1" ht="13">
      <c r="A5314" s="11" t="s">
        <v>5022</v>
      </c>
    </row>
    <row r="5315" spans="1:1" ht="13">
      <c r="A5315" s="11" t="s">
        <v>4755</v>
      </c>
    </row>
    <row r="5316" spans="1:1" ht="13">
      <c r="A5316" s="21">
        <v>1140</v>
      </c>
    </row>
    <row r="5317" spans="1:1" ht="13">
      <c r="A5317" s="21">
        <v>1830</v>
      </c>
    </row>
    <row r="5318" spans="1:1" ht="13">
      <c r="A5318" s="11" t="s">
        <v>4756</v>
      </c>
    </row>
    <row r="5319" spans="1:1" ht="13">
      <c r="A5319" s="11" t="s">
        <v>4757</v>
      </c>
    </row>
    <row r="5320" spans="1:1" ht="13">
      <c r="A5320" s="11" t="s">
        <v>5206</v>
      </c>
    </row>
    <row r="5321" spans="1:1" ht="13">
      <c r="A5321" s="11" t="s">
        <v>4748</v>
      </c>
    </row>
    <row r="5322" spans="1:1" ht="13">
      <c r="A5322" s="11" t="s">
        <v>4749</v>
      </c>
    </row>
    <row r="5323" spans="1:1" ht="13">
      <c r="A5323" s="11" t="s">
        <v>5212</v>
      </c>
    </row>
    <row r="5324" spans="1:1" ht="13">
      <c r="A5324" s="11" t="s">
        <v>7</v>
      </c>
    </row>
    <row r="5325" spans="1:1" ht="13">
      <c r="A5325" s="11" t="s">
        <v>2934</v>
      </c>
    </row>
    <row r="5326" spans="1:1" ht="13">
      <c r="A5326" s="11" t="s">
        <v>4751</v>
      </c>
    </row>
    <row r="5327" spans="1:1" ht="13">
      <c r="A5327" s="11">
        <v>2</v>
      </c>
    </row>
    <row r="5328" spans="1:1" ht="13">
      <c r="A5328" s="11" t="s">
        <v>4752</v>
      </c>
    </row>
    <row r="5329" spans="1:1" ht="13">
      <c r="A5329" s="11" t="s">
        <v>4762</v>
      </c>
    </row>
    <row r="5330" spans="1:1" ht="13">
      <c r="A5330" s="11" t="s">
        <v>4753</v>
      </c>
    </row>
    <row r="5331" spans="1:1" ht="13">
      <c r="A5331" s="11" t="s">
        <v>4771</v>
      </c>
    </row>
    <row r="5332" spans="1:1" ht="13">
      <c r="A5332" s="11" t="s">
        <v>4755</v>
      </c>
    </row>
    <row r="5333" spans="1:1" ht="13">
      <c r="A5333" s="21">
        <v>1420</v>
      </c>
    </row>
    <row r="5334" spans="1:1" ht="13">
      <c r="A5334" s="21">
        <v>1760</v>
      </c>
    </row>
    <row r="5335" spans="1:1" ht="13">
      <c r="A5335" s="11" t="s">
        <v>4756</v>
      </c>
    </row>
    <row r="5336" spans="1:1" ht="13">
      <c r="A5336" s="11" t="s">
        <v>4757</v>
      </c>
    </row>
    <row r="5337" spans="1:1" ht="13">
      <c r="A5337" s="11" t="s">
        <v>5206</v>
      </c>
    </row>
    <row r="5338" spans="1:1" ht="13">
      <c r="A5338" s="11" t="s">
        <v>4748</v>
      </c>
    </row>
    <row r="5339" spans="1:1" ht="13">
      <c r="A5339" s="11" t="s">
        <v>4749</v>
      </c>
    </row>
    <row r="5340" spans="1:1" ht="13">
      <c r="A5340" s="11" t="s">
        <v>5213</v>
      </c>
    </row>
    <row r="5341" spans="1:1" ht="13">
      <c r="A5341" s="11" t="s">
        <v>14</v>
      </c>
    </row>
    <row r="5342" spans="1:1" ht="13">
      <c r="A5342" s="11" t="s">
        <v>4319</v>
      </c>
    </row>
    <row r="5343" spans="1:1" ht="13">
      <c r="A5343" s="11" t="s">
        <v>4751</v>
      </c>
    </row>
    <row r="5344" spans="1:1" ht="13">
      <c r="A5344" s="11">
        <v>3</v>
      </c>
    </row>
    <row r="5345" spans="1:1" ht="13">
      <c r="A5345" s="11" t="s">
        <v>4752</v>
      </c>
    </row>
    <row r="5346" spans="1:1" ht="13">
      <c r="A5346" s="11">
        <v>2</v>
      </c>
    </row>
    <row r="5347" spans="1:1" ht="13">
      <c r="A5347" s="11" t="s">
        <v>4753</v>
      </c>
    </row>
    <row r="5348" spans="1:1" ht="13">
      <c r="A5348" s="11" t="s">
        <v>4778</v>
      </c>
    </row>
    <row r="5349" spans="1:1" ht="13">
      <c r="A5349" s="11" t="s">
        <v>4755</v>
      </c>
    </row>
    <row r="5350" spans="1:1" ht="13">
      <c r="A5350" s="21">
        <v>2140</v>
      </c>
    </row>
    <row r="5351" spans="1:1" ht="13">
      <c r="A5351" s="21">
        <v>2375</v>
      </c>
    </row>
    <row r="5352" spans="1:1" ht="13">
      <c r="A5352" s="11" t="s">
        <v>4756</v>
      </c>
    </row>
    <row r="5353" spans="1:1" ht="13">
      <c r="A5353" s="11" t="s">
        <v>4757</v>
      </c>
    </row>
    <row r="5354" spans="1:1" ht="13">
      <c r="A5354" s="11" t="s">
        <v>5206</v>
      </c>
    </row>
    <row r="5355" spans="1:1" ht="13">
      <c r="A5355" s="11" t="s">
        <v>4748</v>
      </c>
    </row>
    <row r="5356" spans="1:1" ht="13">
      <c r="A5356" s="11" t="s">
        <v>4749</v>
      </c>
    </row>
    <row r="5357" spans="1:1" ht="13">
      <c r="A5357" s="11" t="s">
        <v>5214</v>
      </c>
    </row>
    <row r="5358" spans="1:1" ht="13">
      <c r="A5358" s="11" t="s">
        <v>13</v>
      </c>
    </row>
    <row r="5359" spans="1:1" ht="13">
      <c r="A5359" s="11" t="s">
        <v>748</v>
      </c>
    </row>
    <row r="5360" spans="1:1" ht="13">
      <c r="A5360" s="11" t="s">
        <v>4751</v>
      </c>
    </row>
    <row r="5361" spans="1:1" ht="13">
      <c r="A5361" s="11">
        <v>1</v>
      </c>
    </row>
    <row r="5362" spans="1:1" ht="13">
      <c r="A5362" s="11" t="s">
        <v>4752</v>
      </c>
    </row>
    <row r="5363" spans="1:1" ht="13">
      <c r="A5363" s="11">
        <v>1</v>
      </c>
    </row>
    <row r="5364" spans="1:1" ht="13">
      <c r="A5364" s="11" t="s">
        <v>4753</v>
      </c>
    </row>
    <row r="5365" spans="1:1" ht="13">
      <c r="A5365" s="11" t="s">
        <v>4754</v>
      </c>
    </row>
    <row r="5366" spans="1:1" ht="13">
      <c r="A5366" s="11" t="s">
        <v>4755</v>
      </c>
    </row>
    <row r="5367" spans="1:1" ht="13">
      <c r="A5367" s="21">
        <v>630</v>
      </c>
    </row>
    <row r="5368" spans="1:1" ht="13">
      <c r="A5368" s="21">
        <v>1180</v>
      </c>
    </row>
    <row r="5369" spans="1:1" ht="13">
      <c r="A5369" s="11" t="s">
        <v>4756</v>
      </c>
    </row>
    <row r="5370" spans="1:1" ht="13">
      <c r="A5370" s="11" t="s">
        <v>4757</v>
      </c>
    </row>
    <row r="5371" spans="1:1" ht="13">
      <c r="A5371" s="11" t="s">
        <v>5215</v>
      </c>
    </row>
    <row r="5372" spans="1:1" ht="13">
      <c r="A5372" s="11" t="s">
        <v>4748</v>
      </c>
    </row>
    <row r="5373" spans="1:1" ht="13">
      <c r="A5373" s="11" t="s">
        <v>4749</v>
      </c>
    </row>
    <row r="5374" spans="1:1" ht="13">
      <c r="A5374" s="11" t="s">
        <v>5216</v>
      </c>
    </row>
    <row r="5375" spans="1:1" ht="13">
      <c r="A5375" s="11" t="s">
        <v>13</v>
      </c>
    </row>
    <row r="5376" spans="1:1" ht="13">
      <c r="A5376" s="11" t="s">
        <v>4719</v>
      </c>
    </row>
    <row r="5377" spans="1:1" ht="13">
      <c r="A5377" s="11" t="s">
        <v>4751</v>
      </c>
    </row>
    <row r="5378" spans="1:1" ht="13">
      <c r="A5378" s="11" t="s">
        <v>4839</v>
      </c>
    </row>
    <row r="5379" spans="1:1" ht="13">
      <c r="A5379" s="11" t="s">
        <v>4752</v>
      </c>
    </row>
    <row r="5380" spans="1:1" ht="13">
      <c r="A5380" s="11">
        <v>1</v>
      </c>
    </row>
    <row r="5381" spans="1:1" ht="13">
      <c r="A5381" s="11" t="s">
        <v>4753</v>
      </c>
    </row>
    <row r="5382" spans="1:1" ht="13">
      <c r="A5382" s="11" t="s">
        <v>4963</v>
      </c>
    </row>
    <row r="5383" spans="1:1" ht="13">
      <c r="A5383" s="11" t="s">
        <v>4755</v>
      </c>
    </row>
    <row r="5384" spans="1:1" ht="13">
      <c r="A5384" s="21">
        <v>660</v>
      </c>
    </row>
    <row r="5385" spans="1:1" ht="13">
      <c r="A5385" s="21">
        <v>900</v>
      </c>
    </row>
    <row r="5386" spans="1:1" ht="13">
      <c r="A5386" s="11" t="s">
        <v>4756</v>
      </c>
    </row>
    <row r="5387" spans="1:1" ht="13">
      <c r="A5387" s="11" t="s">
        <v>4757</v>
      </c>
    </row>
    <row r="5388" spans="1:1" ht="13">
      <c r="A5388" s="11" t="s">
        <v>5215</v>
      </c>
    </row>
    <row r="5389" spans="1:1" ht="13">
      <c r="A5389" s="11" t="s">
        <v>4748</v>
      </c>
    </row>
    <row r="5390" spans="1:1" ht="13">
      <c r="A5390" s="11" t="s">
        <v>4749</v>
      </c>
    </row>
    <row r="5391" spans="1:1" ht="13">
      <c r="A5391" s="11" t="s">
        <v>5217</v>
      </c>
    </row>
    <row r="5392" spans="1:1" ht="13">
      <c r="A5392" s="11" t="s">
        <v>9</v>
      </c>
    </row>
    <row r="5393" spans="1:1" ht="13">
      <c r="A5393" s="11" t="s">
        <v>751</v>
      </c>
    </row>
    <row r="5394" spans="1:1" ht="13">
      <c r="A5394" s="11" t="s">
        <v>4751</v>
      </c>
    </row>
    <row r="5395" spans="1:1" ht="13">
      <c r="A5395" s="11">
        <v>1</v>
      </c>
    </row>
    <row r="5396" spans="1:1" ht="13">
      <c r="A5396" s="11" t="s">
        <v>4752</v>
      </c>
    </row>
    <row r="5397" spans="1:1" ht="13">
      <c r="A5397" s="11">
        <v>1</v>
      </c>
    </row>
    <row r="5398" spans="1:1" ht="13">
      <c r="A5398" s="11" t="s">
        <v>4753</v>
      </c>
    </row>
    <row r="5399" spans="1:1" ht="13">
      <c r="A5399" s="11" t="s">
        <v>4822</v>
      </c>
    </row>
    <row r="5400" spans="1:1" ht="13">
      <c r="A5400" s="11" t="s">
        <v>4755</v>
      </c>
    </row>
    <row r="5401" spans="1:1" ht="13">
      <c r="A5401" s="21">
        <v>720</v>
      </c>
    </row>
    <row r="5402" spans="1:1" ht="13">
      <c r="A5402" s="21">
        <v>1035</v>
      </c>
    </row>
    <row r="5403" spans="1:1" ht="13">
      <c r="A5403" s="11" t="s">
        <v>4756</v>
      </c>
    </row>
    <row r="5404" spans="1:1" ht="13">
      <c r="A5404" s="11" t="s">
        <v>4757</v>
      </c>
    </row>
    <row r="5405" spans="1:1" ht="13">
      <c r="A5405" s="11" t="s">
        <v>5215</v>
      </c>
    </row>
    <row r="5406" spans="1:1" ht="13">
      <c r="A5406" s="11" t="s">
        <v>4748</v>
      </c>
    </row>
    <row r="5407" spans="1:1" ht="13">
      <c r="A5407" s="11" t="s">
        <v>4749</v>
      </c>
    </row>
    <row r="5408" spans="1:1" ht="13">
      <c r="A5408" s="11" t="s">
        <v>5218</v>
      </c>
    </row>
    <row r="5409" spans="1:1" ht="13">
      <c r="A5409" s="11" t="s">
        <v>13</v>
      </c>
    </row>
    <row r="5410" spans="1:1" ht="13">
      <c r="A5410" s="11" t="s">
        <v>754</v>
      </c>
    </row>
    <row r="5411" spans="1:1" ht="13">
      <c r="A5411" s="11" t="s">
        <v>4751</v>
      </c>
    </row>
    <row r="5412" spans="1:1" ht="13">
      <c r="A5412" s="11">
        <v>1</v>
      </c>
    </row>
    <row r="5413" spans="1:1" ht="13">
      <c r="A5413" s="11" t="s">
        <v>4752</v>
      </c>
    </row>
    <row r="5414" spans="1:1" ht="13">
      <c r="A5414" s="11">
        <v>1</v>
      </c>
    </row>
    <row r="5415" spans="1:1" ht="13">
      <c r="A5415" s="11" t="s">
        <v>4753</v>
      </c>
    </row>
    <row r="5416" spans="1:1" ht="13">
      <c r="A5416" s="11" t="s">
        <v>4760</v>
      </c>
    </row>
    <row r="5417" spans="1:1" ht="13">
      <c r="A5417" s="11" t="s">
        <v>4755</v>
      </c>
    </row>
    <row r="5418" spans="1:1" ht="13">
      <c r="A5418" s="21">
        <v>760</v>
      </c>
    </row>
    <row r="5419" spans="1:1" ht="13">
      <c r="A5419" s="21">
        <v>1060</v>
      </c>
    </row>
    <row r="5420" spans="1:1" ht="13">
      <c r="A5420" s="11" t="s">
        <v>4756</v>
      </c>
    </row>
    <row r="5421" spans="1:1" ht="13">
      <c r="A5421" s="11" t="s">
        <v>4757</v>
      </c>
    </row>
    <row r="5422" spans="1:1" ht="13">
      <c r="A5422" s="11" t="s">
        <v>5215</v>
      </c>
    </row>
    <row r="5423" spans="1:1" ht="13">
      <c r="A5423" s="11" t="s">
        <v>4748</v>
      </c>
    </row>
    <row r="5424" spans="1:1" ht="13">
      <c r="A5424" s="11" t="s">
        <v>4749</v>
      </c>
    </row>
    <row r="5425" spans="1:1" ht="13">
      <c r="A5425" s="11" t="s">
        <v>5219</v>
      </c>
    </row>
    <row r="5426" spans="1:1" ht="13">
      <c r="A5426" s="11" t="s">
        <v>9</v>
      </c>
    </row>
    <row r="5427" spans="1:1" ht="13">
      <c r="A5427" s="11" t="s">
        <v>757</v>
      </c>
    </row>
    <row r="5428" spans="1:1" ht="13">
      <c r="A5428" s="11" t="s">
        <v>4751</v>
      </c>
    </row>
    <row r="5429" spans="1:1" ht="13">
      <c r="A5429" s="11">
        <v>1</v>
      </c>
    </row>
    <row r="5430" spans="1:1" ht="13">
      <c r="A5430" s="11" t="s">
        <v>4752</v>
      </c>
    </row>
    <row r="5431" spans="1:1" ht="13">
      <c r="A5431" s="11">
        <v>1</v>
      </c>
    </row>
    <row r="5432" spans="1:1" ht="13">
      <c r="A5432" s="11" t="s">
        <v>4753</v>
      </c>
    </row>
    <row r="5433" spans="1:1" ht="13">
      <c r="A5433" s="11" t="s">
        <v>4754</v>
      </c>
    </row>
    <row r="5434" spans="1:1" ht="13">
      <c r="A5434" s="11" t="s">
        <v>4755</v>
      </c>
    </row>
    <row r="5435" spans="1:1" ht="13">
      <c r="A5435" s="21">
        <v>790</v>
      </c>
    </row>
    <row r="5436" spans="1:1" ht="13">
      <c r="A5436" s="21">
        <v>885</v>
      </c>
    </row>
    <row r="5437" spans="1:1" ht="13">
      <c r="A5437" s="11" t="s">
        <v>4756</v>
      </c>
    </row>
    <row r="5438" spans="1:1" ht="13">
      <c r="A5438" s="11" t="s">
        <v>4757</v>
      </c>
    </row>
    <row r="5439" spans="1:1" ht="13">
      <c r="A5439" s="11" t="s">
        <v>5215</v>
      </c>
    </row>
    <row r="5440" spans="1:1" ht="13">
      <c r="A5440" s="11" t="s">
        <v>4748</v>
      </c>
    </row>
    <row r="5441" spans="1:1" ht="13">
      <c r="A5441" s="11" t="s">
        <v>4749</v>
      </c>
    </row>
    <row r="5442" spans="1:1" ht="13">
      <c r="A5442" s="11" t="s">
        <v>5220</v>
      </c>
    </row>
    <row r="5443" spans="1:1" ht="13">
      <c r="A5443" s="11" t="s">
        <v>7</v>
      </c>
    </row>
    <row r="5444" spans="1:1" ht="13">
      <c r="A5444" s="11" t="s">
        <v>763</v>
      </c>
    </row>
    <row r="5445" spans="1:1" ht="13">
      <c r="A5445" s="11" t="s">
        <v>4751</v>
      </c>
    </row>
    <row r="5446" spans="1:1" ht="13">
      <c r="A5446" s="11">
        <v>1</v>
      </c>
    </row>
    <row r="5447" spans="1:1" ht="13">
      <c r="A5447" s="11" t="s">
        <v>4752</v>
      </c>
    </row>
    <row r="5448" spans="1:1" ht="13">
      <c r="A5448" s="11">
        <v>1</v>
      </c>
    </row>
    <row r="5449" spans="1:1" ht="13">
      <c r="A5449" s="11" t="s">
        <v>4753</v>
      </c>
    </row>
    <row r="5450" spans="1:1" ht="13">
      <c r="A5450" s="11" t="s">
        <v>4859</v>
      </c>
    </row>
    <row r="5451" spans="1:1" ht="13">
      <c r="A5451" s="11" t="s">
        <v>4755</v>
      </c>
    </row>
    <row r="5452" spans="1:1" ht="13">
      <c r="A5452" s="21">
        <v>870</v>
      </c>
    </row>
    <row r="5453" spans="1:1" ht="13">
      <c r="A5453" s="21">
        <v>1430</v>
      </c>
    </row>
    <row r="5454" spans="1:1" ht="13">
      <c r="A5454" s="11" t="s">
        <v>4756</v>
      </c>
    </row>
    <row r="5455" spans="1:1" ht="13">
      <c r="A5455" s="11" t="s">
        <v>4757</v>
      </c>
    </row>
    <row r="5456" spans="1:1" ht="13">
      <c r="A5456" s="11" t="s">
        <v>5215</v>
      </c>
    </row>
    <row r="5457" spans="1:1" ht="13">
      <c r="A5457" s="11" t="s">
        <v>4748</v>
      </c>
    </row>
    <row r="5458" spans="1:1" ht="13">
      <c r="A5458" s="11" t="s">
        <v>4749</v>
      </c>
    </row>
    <row r="5459" spans="1:1" ht="13">
      <c r="A5459" s="11" t="s">
        <v>5221</v>
      </c>
    </row>
    <row r="5460" spans="1:1" ht="13">
      <c r="A5460" s="11" t="s">
        <v>7</v>
      </c>
    </row>
    <row r="5461" spans="1:1" ht="13">
      <c r="A5461" s="11" t="s">
        <v>760</v>
      </c>
    </row>
    <row r="5462" spans="1:1" ht="13">
      <c r="A5462" s="11" t="s">
        <v>4751</v>
      </c>
    </row>
    <row r="5463" spans="1:1" ht="13">
      <c r="A5463" s="11">
        <v>1</v>
      </c>
    </row>
    <row r="5464" spans="1:1" ht="13">
      <c r="A5464" s="11" t="s">
        <v>4752</v>
      </c>
    </row>
    <row r="5465" spans="1:1" ht="13">
      <c r="A5465" s="11">
        <v>2</v>
      </c>
    </row>
    <row r="5466" spans="1:1" ht="13">
      <c r="A5466" s="11" t="s">
        <v>4753</v>
      </c>
    </row>
    <row r="5467" spans="1:1" ht="13">
      <c r="A5467" s="11" t="s">
        <v>4859</v>
      </c>
    </row>
    <row r="5468" spans="1:1" ht="13">
      <c r="A5468" s="11" t="s">
        <v>4755</v>
      </c>
    </row>
    <row r="5469" spans="1:1" ht="13">
      <c r="A5469" s="21">
        <v>850</v>
      </c>
    </row>
    <row r="5470" spans="1:1" ht="13">
      <c r="A5470" s="21">
        <v>1205</v>
      </c>
    </row>
    <row r="5471" spans="1:1" ht="13">
      <c r="A5471" s="11" t="s">
        <v>4756</v>
      </c>
    </row>
    <row r="5472" spans="1:1" ht="13">
      <c r="A5472" s="11" t="s">
        <v>4757</v>
      </c>
    </row>
    <row r="5473" spans="1:1" ht="13">
      <c r="A5473" s="11" t="s">
        <v>5215</v>
      </c>
    </row>
    <row r="5474" spans="1:1" ht="13">
      <c r="A5474" s="11" t="s">
        <v>4748</v>
      </c>
    </row>
    <row r="5475" spans="1:1" ht="13">
      <c r="A5475" s="11" t="s">
        <v>4749</v>
      </c>
    </row>
    <row r="5476" spans="1:1" ht="13">
      <c r="A5476" s="11" t="s">
        <v>5222</v>
      </c>
    </row>
    <row r="5477" spans="1:1" ht="13">
      <c r="A5477" s="11" t="s">
        <v>30</v>
      </c>
    </row>
    <row r="5478" spans="1:1" ht="13">
      <c r="A5478" s="11" t="s">
        <v>2685</v>
      </c>
    </row>
    <row r="5479" spans="1:1" ht="13">
      <c r="A5479" s="11" t="s">
        <v>4751</v>
      </c>
    </row>
    <row r="5480" spans="1:1" ht="13">
      <c r="A5480" s="11">
        <v>2</v>
      </c>
    </row>
    <row r="5481" spans="1:1" ht="13">
      <c r="A5481" s="11" t="s">
        <v>4752</v>
      </c>
    </row>
    <row r="5482" spans="1:1" ht="13">
      <c r="A5482" s="11">
        <v>1</v>
      </c>
    </row>
    <row r="5483" spans="1:1" ht="13">
      <c r="A5483" s="11" t="s">
        <v>4753</v>
      </c>
    </row>
    <row r="5484" spans="1:1" ht="13">
      <c r="A5484" s="11" t="s">
        <v>4818</v>
      </c>
    </row>
    <row r="5485" spans="1:1" ht="13">
      <c r="A5485" s="11" t="s">
        <v>4755</v>
      </c>
    </row>
    <row r="5486" spans="1:1" ht="13">
      <c r="A5486" s="21">
        <v>890</v>
      </c>
    </row>
    <row r="5487" spans="1:1" ht="13">
      <c r="A5487" s="21">
        <v>1220</v>
      </c>
    </row>
    <row r="5488" spans="1:1" ht="13">
      <c r="A5488" s="11" t="s">
        <v>4756</v>
      </c>
    </row>
    <row r="5489" spans="1:1" ht="13">
      <c r="A5489" s="11" t="s">
        <v>4757</v>
      </c>
    </row>
    <row r="5490" spans="1:1" ht="13">
      <c r="A5490" s="11" t="s">
        <v>5215</v>
      </c>
    </row>
    <row r="5491" spans="1:1" ht="13">
      <c r="A5491" s="11" t="s">
        <v>4748</v>
      </c>
    </row>
    <row r="5492" spans="1:1" ht="13">
      <c r="A5492" s="11" t="s">
        <v>4749</v>
      </c>
    </row>
    <row r="5493" spans="1:1" ht="13">
      <c r="A5493" s="11" t="s">
        <v>5223</v>
      </c>
    </row>
    <row r="5494" spans="1:1" ht="13">
      <c r="A5494" s="11" t="s">
        <v>7</v>
      </c>
    </row>
    <row r="5495" spans="1:1" ht="13">
      <c r="A5495" s="11" t="s">
        <v>766</v>
      </c>
    </row>
    <row r="5496" spans="1:1" ht="13">
      <c r="A5496" s="11" t="s">
        <v>4751</v>
      </c>
    </row>
    <row r="5497" spans="1:1" ht="13">
      <c r="A5497" s="11">
        <v>1</v>
      </c>
    </row>
    <row r="5498" spans="1:1" ht="13">
      <c r="A5498" s="11" t="s">
        <v>4752</v>
      </c>
    </row>
    <row r="5499" spans="1:1" ht="13">
      <c r="A5499" s="11">
        <v>1</v>
      </c>
    </row>
    <row r="5500" spans="1:1" ht="13">
      <c r="A5500" s="11" t="s">
        <v>4753</v>
      </c>
    </row>
    <row r="5501" spans="1:1" ht="13">
      <c r="A5501" s="11" t="s">
        <v>4754</v>
      </c>
    </row>
    <row r="5502" spans="1:1" ht="13">
      <c r="A5502" s="11" t="s">
        <v>4755</v>
      </c>
    </row>
    <row r="5503" spans="1:1" ht="13">
      <c r="A5503" s="21">
        <v>920</v>
      </c>
    </row>
    <row r="5504" spans="1:1" ht="13">
      <c r="A5504" s="21">
        <v>1300</v>
      </c>
    </row>
    <row r="5505" spans="1:1" ht="13">
      <c r="A5505" s="11" t="s">
        <v>4756</v>
      </c>
    </row>
    <row r="5506" spans="1:1" ht="13">
      <c r="A5506" s="11" t="s">
        <v>4757</v>
      </c>
    </row>
    <row r="5507" spans="1:1" ht="13">
      <c r="A5507" s="11" t="s">
        <v>5215</v>
      </c>
    </row>
    <row r="5508" spans="1:1" ht="13">
      <c r="A5508" s="11" t="s">
        <v>4748</v>
      </c>
    </row>
    <row r="5509" spans="1:1" ht="13">
      <c r="A5509" s="11" t="s">
        <v>4749</v>
      </c>
    </row>
    <row r="5510" spans="1:1" ht="13">
      <c r="A5510" s="11" t="s">
        <v>5224</v>
      </c>
    </row>
    <row r="5511" spans="1:1" ht="13">
      <c r="A5511" s="11" t="s">
        <v>27</v>
      </c>
    </row>
    <row r="5512" spans="1:1" ht="13">
      <c r="A5512" s="11" t="s">
        <v>2688</v>
      </c>
    </row>
    <row r="5513" spans="1:1" ht="13">
      <c r="A5513" s="11" t="s">
        <v>4751</v>
      </c>
    </row>
    <row r="5514" spans="1:1" ht="13">
      <c r="A5514" s="11">
        <v>2</v>
      </c>
    </row>
    <row r="5515" spans="1:1" ht="13">
      <c r="A5515" s="11" t="s">
        <v>4752</v>
      </c>
    </row>
    <row r="5516" spans="1:1" ht="13">
      <c r="A5516" s="11">
        <v>1</v>
      </c>
    </row>
    <row r="5517" spans="1:1" ht="13">
      <c r="A5517" s="11" t="s">
        <v>4753</v>
      </c>
    </row>
    <row r="5518" spans="1:1" ht="13">
      <c r="A5518" s="11" t="s">
        <v>4834</v>
      </c>
    </row>
    <row r="5519" spans="1:1" ht="13">
      <c r="A5519" s="11" t="s">
        <v>4755</v>
      </c>
    </row>
    <row r="5520" spans="1:1" ht="13">
      <c r="A5520" s="21">
        <v>910</v>
      </c>
    </row>
    <row r="5521" spans="1:1" ht="13">
      <c r="A5521" s="21">
        <v>1280</v>
      </c>
    </row>
    <row r="5522" spans="1:1" ht="13">
      <c r="A5522" s="11" t="s">
        <v>4756</v>
      </c>
    </row>
    <row r="5523" spans="1:1" ht="13">
      <c r="A5523" s="11" t="s">
        <v>4757</v>
      </c>
    </row>
    <row r="5524" spans="1:1" ht="13">
      <c r="A5524" s="11" t="s">
        <v>5215</v>
      </c>
    </row>
    <row r="5525" spans="1:1" ht="13">
      <c r="A5525" s="11" t="s">
        <v>4748</v>
      </c>
    </row>
    <row r="5526" spans="1:1" ht="13">
      <c r="A5526" s="11" t="s">
        <v>4749</v>
      </c>
    </row>
    <row r="5527" spans="1:1" ht="13">
      <c r="A5527" s="11" t="s">
        <v>5225</v>
      </c>
    </row>
    <row r="5528" spans="1:1" ht="13">
      <c r="A5528" s="11" t="s">
        <v>9</v>
      </c>
    </row>
    <row r="5529" spans="1:1" ht="13">
      <c r="A5529" s="11" t="s">
        <v>2691</v>
      </c>
    </row>
    <row r="5530" spans="1:1" ht="13">
      <c r="A5530" s="11" t="s">
        <v>4751</v>
      </c>
    </row>
    <row r="5531" spans="1:1" ht="13">
      <c r="A5531" s="11">
        <v>2</v>
      </c>
    </row>
    <row r="5532" spans="1:1" ht="13">
      <c r="A5532" s="11" t="s">
        <v>4752</v>
      </c>
    </row>
    <row r="5533" spans="1:1" ht="13">
      <c r="A5533" s="11">
        <v>1</v>
      </c>
    </row>
    <row r="5534" spans="1:1" ht="13">
      <c r="A5534" s="11" t="s">
        <v>4753</v>
      </c>
    </row>
    <row r="5535" spans="1:1" ht="13">
      <c r="A5535" s="11" t="s">
        <v>4870</v>
      </c>
    </row>
    <row r="5536" spans="1:1" ht="13">
      <c r="A5536" s="11" t="s">
        <v>4755</v>
      </c>
    </row>
    <row r="5537" spans="1:1" ht="13">
      <c r="A5537" s="21">
        <v>930</v>
      </c>
    </row>
    <row r="5538" spans="1:1" ht="13">
      <c r="A5538" s="21">
        <v>1500</v>
      </c>
    </row>
    <row r="5539" spans="1:1" ht="13">
      <c r="A5539" s="11" t="s">
        <v>4756</v>
      </c>
    </row>
    <row r="5540" spans="1:1" ht="13">
      <c r="A5540" s="11" t="s">
        <v>4757</v>
      </c>
    </row>
    <row r="5541" spans="1:1" ht="13">
      <c r="A5541" s="11" t="s">
        <v>5215</v>
      </c>
    </row>
    <row r="5542" spans="1:1" ht="13">
      <c r="A5542" s="11" t="s">
        <v>4748</v>
      </c>
    </row>
    <row r="5543" spans="1:1" ht="13">
      <c r="A5543" s="11" t="s">
        <v>4749</v>
      </c>
    </row>
    <row r="5544" spans="1:1" ht="13">
      <c r="A5544" s="11" t="s">
        <v>5226</v>
      </c>
    </row>
    <row r="5545" spans="1:1" ht="13">
      <c r="A5545" s="11" t="s">
        <v>11</v>
      </c>
    </row>
    <row r="5546" spans="1:1" ht="13">
      <c r="A5546" s="11" t="s">
        <v>769</v>
      </c>
    </row>
    <row r="5547" spans="1:1" ht="13">
      <c r="A5547" s="11" t="s">
        <v>4751</v>
      </c>
    </row>
    <row r="5548" spans="1:1" ht="13">
      <c r="A5548" s="11">
        <v>1</v>
      </c>
    </row>
    <row r="5549" spans="1:1" ht="13">
      <c r="A5549" s="11" t="s">
        <v>4752</v>
      </c>
    </row>
    <row r="5550" spans="1:1" ht="13">
      <c r="A5550" s="11">
        <v>1</v>
      </c>
    </row>
    <row r="5551" spans="1:1" ht="13">
      <c r="A5551" s="11" t="s">
        <v>4753</v>
      </c>
    </row>
    <row r="5552" spans="1:1" ht="13">
      <c r="A5552" s="11" t="s">
        <v>4754</v>
      </c>
    </row>
    <row r="5553" spans="1:1" ht="13">
      <c r="A5553" s="11" t="s">
        <v>4755</v>
      </c>
    </row>
    <row r="5554" spans="1:1" ht="13">
      <c r="A5554" s="21">
        <v>940</v>
      </c>
    </row>
    <row r="5555" spans="1:1" ht="13">
      <c r="A5555" s="21">
        <v>1600</v>
      </c>
    </row>
    <row r="5556" spans="1:1" ht="13">
      <c r="A5556" s="11" t="s">
        <v>4756</v>
      </c>
    </row>
    <row r="5557" spans="1:1" ht="13">
      <c r="A5557" s="11" t="s">
        <v>4757</v>
      </c>
    </row>
    <row r="5558" spans="1:1" ht="13">
      <c r="A5558" s="11" t="s">
        <v>5215</v>
      </c>
    </row>
    <row r="5559" spans="1:1" ht="13">
      <c r="A5559" s="11" t="s">
        <v>4748</v>
      </c>
    </row>
    <row r="5560" spans="1:1" ht="13">
      <c r="A5560" s="11" t="s">
        <v>4749</v>
      </c>
    </row>
    <row r="5561" spans="1:1" ht="13">
      <c r="A5561" s="11" t="s">
        <v>5227</v>
      </c>
    </row>
    <row r="5562" spans="1:1" ht="13">
      <c r="A5562" s="11" t="s">
        <v>9</v>
      </c>
    </row>
    <row r="5563" spans="1:1" ht="13">
      <c r="A5563" s="11" t="s">
        <v>2694</v>
      </c>
    </row>
    <row r="5564" spans="1:1" ht="13">
      <c r="A5564" s="11" t="s">
        <v>4751</v>
      </c>
    </row>
    <row r="5565" spans="1:1" ht="13">
      <c r="A5565" s="11">
        <v>2</v>
      </c>
    </row>
    <row r="5566" spans="1:1" ht="13">
      <c r="A5566" s="11" t="s">
        <v>4752</v>
      </c>
    </row>
    <row r="5567" spans="1:1" ht="13">
      <c r="A5567" s="11">
        <v>2</v>
      </c>
    </row>
    <row r="5568" spans="1:1" ht="13">
      <c r="A5568" s="11" t="s">
        <v>4753</v>
      </c>
    </row>
    <row r="5569" spans="1:1" ht="13">
      <c r="A5569" s="11" t="s">
        <v>4870</v>
      </c>
    </row>
    <row r="5570" spans="1:1" ht="13">
      <c r="A5570" s="11" t="s">
        <v>4755</v>
      </c>
    </row>
    <row r="5571" spans="1:1" ht="13">
      <c r="A5571" s="21">
        <v>970</v>
      </c>
    </row>
    <row r="5572" spans="1:1" ht="13">
      <c r="A5572" s="21">
        <v>1570</v>
      </c>
    </row>
    <row r="5573" spans="1:1" ht="13">
      <c r="A5573" s="11" t="s">
        <v>4756</v>
      </c>
    </row>
    <row r="5574" spans="1:1" ht="13">
      <c r="A5574" s="11" t="s">
        <v>4757</v>
      </c>
    </row>
    <row r="5575" spans="1:1" ht="13">
      <c r="A5575" s="11" t="s">
        <v>5215</v>
      </c>
    </row>
    <row r="5576" spans="1:1" ht="13">
      <c r="A5576" s="11" t="s">
        <v>4748</v>
      </c>
    </row>
    <row r="5577" spans="1:1" ht="13">
      <c r="A5577" s="11" t="s">
        <v>4749</v>
      </c>
    </row>
    <row r="5578" spans="1:1" ht="13">
      <c r="A5578" s="11" t="s">
        <v>5228</v>
      </c>
    </row>
    <row r="5579" spans="1:1" ht="13">
      <c r="A5579" s="11" t="s">
        <v>32</v>
      </c>
    </row>
    <row r="5580" spans="1:1" ht="13">
      <c r="A5580" s="11" t="s">
        <v>2697</v>
      </c>
    </row>
    <row r="5581" spans="1:1" ht="13">
      <c r="A5581" s="11" t="s">
        <v>4751</v>
      </c>
    </row>
    <row r="5582" spans="1:1" ht="13">
      <c r="A5582" s="11">
        <v>2</v>
      </c>
    </row>
    <row r="5583" spans="1:1" ht="13">
      <c r="A5583" s="11" t="s">
        <v>4752</v>
      </c>
    </row>
    <row r="5584" spans="1:1" ht="13">
      <c r="A5584" s="11">
        <v>1</v>
      </c>
    </row>
    <row r="5585" spans="1:1" ht="13">
      <c r="A5585" s="11" t="s">
        <v>4753</v>
      </c>
    </row>
    <row r="5586" spans="1:1" ht="13">
      <c r="A5586" s="11" t="s">
        <v>4870</v>
      </c>
    </row>
    <row r="5587" spans="1:1" ht="13">
      <c r="A5587" s="11" t="s">
        <v>4755</v>
      </c>
    </row>
    <row r="5588" spans="1:1" ht="13">
      <c r="A5588" s="21">
        <v>970</v>
      </c>
    </row>
    <row r="5589" spans="1:1" ht="13">
      <c r="A5589" s="21">
        <v>1605</v>
      </c>
    </row>
    <row r="5590" spans="1:1" ht="13">
      <c r="A5590" s="11" t="s">
        <v>4756</v>
      </c>
    </row>
    <row r="5591" spans="1:1" ht="13">
      <c r="A5591" s="11" t="s">
        <v>4757</v>
      </c>
    </row>
    <row r="5592" spans="1:1" ht="13">
      <c r="A5592" s="11" t="s">
        <v>5215</v>
      </c>
    </row>
    <row r="5593" spans="1:1" ht="13">
      <c r="A5593" s="11" t="s">
        <v>4748</v>
      </c>
    </row>
    <row r="5594" spans="1:1" ht="13">
      <c r="A5594" s="11" t="s">
        <v>4749</v>
      </c>
    </row>
    <row r="5595" spans="1:1" ht="13">
      <c r="A5595" s="11" t="s">
        <v>5229</v>
      </c>
    </row>
    <row r="5596" spans="1:1" ht="13">
      <c r="A5596" s="11" t="s">
        <v>17</v>
      </c>
    </row>
    <row r="5597" spans="1:1" ht="13">
      <c r="A5597" s="11" t="s">
        <v>2700</v>
      </c>
    </row>
    <row r="5598" spans="1:1" ht="13">
      <c r="A5598" s="11" t="s">
        <v>4751</v>
      </c>
    </row>
    <row r="5599" spans="1:1" ht="13">
      <c r="A5599" s="11">
        <v>2</v>
      </c>
    </row>
    <row r="5600" spans="1:1" ht="13">
      <c r="A5600" s="11" t="s">
        <v>4752</v>
      </c>
    </row>
    <row r="5601" spans="1:1" ht="13">
      <c r="A5601" s="11">
        <v>2</v>
      </c>
    </row>
    <row r="5602" spans="1:1" ht="13">
      <c r="A5602" s="11" t="s">
        <v>4753</v>
      </c>
    </row>
    <row r="5603" spans="1:1" ht="13">
      <c r="A5603" s="11" t="s">
        <v>4846</v>
      </c>
    </row>
    <row r="5604" spans="1:1" ht="13">
      <c r="A5604" s="11" t="s">
        <v>4755</v>
      </c>
    </row>
    <row r="5605" spans="1:1" ht="13">
      <c r="A5605" s="21">
        <v>1000</v>
      </c>
    </row>
    <row r="5606" spans="1:1" ht="13">
      <c r="A5606" s="21">
        <v>1755</v>
      </c>
    </row>
    <row r="5607" spans="1:1" ht="13">
      <c r="A5607" s="11" t="s">
        <v>4756</v>
      </c>
    </row>
    <row r="5608" spans="1:1" ht="13">
      <c r="A5608" s="11" t="s">
        <v>4757</v>
      </c>
    </row>
    <row r="5609" spans="1:1" ht="13">
      <c r="A5609" s="11" t="s">
        <v>5215</v>
      </c>
    </row>
    <row r="5610" spans="1:1" ht="13">
      <c r="A5610" s="11" t="s">
        <v>4748</v>
      </c>
    </row>
    <row r="5611" spans="1:1" ht="13">
      <c r="A5611" s="11" t="s">
        <v>4749</v>
      </c>
    </row>
    <row r="5612" spans="1:1" ht="13">
      <c r="A5612" s="11" t="s">
        <v>5230</v>
      </c>
    </row>
    <row r="5613" spans="1:1" ht="13">
      <c r="A5613" s="11" t="s">
        <v>16</v>
      </c>
    </row>
    <row r="5614" spans="1:1" ht="13">
      <c r="A5614" s="11" t="s">
        <v>2709</v>
      </c>
    </row>
    <row r="5615" spans="1:1" ht="13">
      <c r="A5615" s="11" t="s">
        <v>4751</v>
      </c>
    </row>
    <row r="5616" spans="1:1" ht="13">
      <c r="A5616" s="11">
        <v>2</v>
      </c>
    </row>
    <row r="5617" spans="1:1" ht="13">
      <c r="A5617" s="11" t="s">
        <v>4752</v>
      </c>
    </row>
    <row r="5618" spans="1:1" ht="13">
      <c r="A5618" s="11" t="s">
        <v>4762</v>
      </c>
    </row>
    <row r="5619" spans="1:1" ht="13">
      <c r="A5619" s="11" t="s">
        <v>4753</v>
      </c>
    </row>
    <row r="5620" spans="1:1" ht="13">
      <c r="A5620" s="11" t="s">
        <v>4771</v>
      </c>
    </row>
    <row r="5621" spans="1:1" ht="13">
      <c r="A5621" s="11" t="s">
        <v>4755</v>
      </c>
    </row>
    <row r="5622" spans="1:1" ht="13">
      <c r="A5622" s="21">
        <v>1170</v>
      </c>
    </row>
    <row r="5623" spans="1:1" ht="13">
      <c r="A5623" s="21">
        <v>2095</v>
      </c>
    </row>
    <row r="5624" spans="1:1" ht="13">
      <c r="A5624" s="11" t="s">
        <v>4756</v>
      </c>
    </row>
    <row r="5625" spans="1:1" ht="13">
      <c r="A5625" s="11" t="s">
        <v>4757</v>
      </c>
    </row>
    <row r="5626" spans="1:1" ht="13">
      <c r="A5626" s="11" t="s">
        <v>5215</v>
      </c>
    </row>
    <row r="5627" spans="1:1" ht="13">
      <c r="A5627" s="11" t="s">
        <v>4748</v>
      </c>
    </row>
    <row r="5628" spans="1:1" ht="13">
      <c r="A5628" s="11" t="s">
        <v>4749</v>
      </c>
    </row>
    <row r="5629" spans="1:1" ht="13">
      <c r="A5629" s="11" t="s">
        <v>5231</v>
      </c>
    </row>
    <row r="5630" spans="1:1" ht="13">
      <c r="A5630" s="11" t="s">
        <v>17</v>
      </c>
    </row>
    <row r="5631" spans="1:1" ht="13">
      <c r="A5631" s="11" t="s">
        <v>2703</v>
      </c>
    </row>
    <row r="5632" spans="1:1" ht="13">
      <c r="A5632" s="11" t="s">
        <v>4751</v>
      </c>
    </row>
    <row r="5633" spans="1:1" ht="13">
      <c r="A5633" s="11">
        <v>2</v>
      </c>
    </row>
    <row r="5634" spans="1:1" ht="13">
      <c r="A5634" s="11" t="s">
        <v>4752</v>
      </c>
    </row>
    <row r="5635" spans="1:1" ht="13">
      <c r="A5635" s="11">
        <v>2</v>
      </c>
    </row>
    <row r="5636" spans="1:1" ht="13">
      <c r="A5636" s="11" t="s">
        <v>4753</v>
      </c>
    </row>
    <row r="5637" spans="1:1" ht="13">
      <c r="A5637" s="11" t="s">
        <v>4765</v>
      </c>
    </row>
    <row r="5638" spans="1:1" ht="13">
      <c r="A5638" s="11" t="s">
        <v>4755</v>
      </c>
    </row>
    <row r="5639" spans="1:1" ht="13">
      <c r="A5639" s="21">
        <v>1120</v>
      </c>
    </row>
    <row r="5640" spans="1:1" ht="13">
      <c r="A5640" s="21">
        <v>2080</v>
      </c>
    </row>
    <row r="5641" spans="1:1" ht="13">
      <c r="A5641" s="11" t="s">
        <v>4756</v>
      </c>
    </row>
    <row r="5642" spans="1:1" ht="13">
      <c r="A5642" s="11" t="s">
        <v>4757</v>
      </c>
    </row>
    <row r="5643" spans="1:1" ht="13">
      <c r="A5643" s="11" t="s">
        <v>5215</v>
      </c>
    </row>
    <row r="5644" spans="1:1" ht="13">
      <c r="A5644" s="11" t="s">
        <v>4748</v>
      </c>
    </row>
    <row r="5645" spans="1:1" ht="13">
      <c r="A5645" s="11" t="s">
        <v>4749</v>
      </c>
    </row>
    <row r="5646" spans="1:1" ht="13">
      <c r="A5646" s="11" t="s">
        <v>5232</v>
      </c>
    </row>
    <row r="5647" spans="1:1" ht="13">
      <c r="A5647" s="11" t="s">
        <v>9</v>
      </c>
    </row>
    <row r="5648" spans="1:1" ht="13">
      <c r="A5648" s="11" t="s">
        <v>2706</v>
      </c>
    </row>
    <row r="5649" spans="1:1" ht="13">
      <c r="A5649" s="11" t="s">
        <v>4751</v>
      </c>
    </row>
    <row r="5650" spans="1:1" ht="13">
      <c r="A5650" s="11">
        <v>2</v>
      </c>
    </row>
    <row r="5651" spans="1:1" ht="13">
      <c r="A5651" s="11" t="s">
        <v>4752</v>
      </c>
    </row>
    <row r="5652" spans="1:1" ht="13">
      <c r="A5652" s="11">
        <v>1</v>
      </c>
    </row>
    <row r="5653" spans="1:1" ht="13">
      <c r="A5653" s="11" t="s">
        <v>4753</v>
      </c>
    </row>
    <row r="5654" spans="1:1" ht="13">
      <c r="A5654" s="11" t="s">
        <v>4818</v>
      </c>
    </row>
    <row r="5655" spans="1:1" ht="13">
      <c r="A5655" s="11" t="s">
        <v>4755</v>
      </c>
    </row>
    <row r="5656" spans="1:1" ht="13">
      <c r="A5656" s="21">
        <v>1160</v>
      </c>
    </row>
    <row r="5657" spans="1:1" ht="13">
      <c r="A5657" s="21">
        <v>1610</v>
      </c>
    </row>
    <row r="5658" spans="1:1" ht="13">
      <c r="A5658" s="11" t="s">
        <v>4756</v>
      </c>
    </row>
    <row r="5659" spans="1:1" ht="13">
      <c r="A5659" s="11" t="s">
        <v>4757</v>
      </c>
    </row>
    <row r="5660" spans="1:1" ht="13">
      <c r="A5660" s="11" t="s">
        <v>5215</v>
      </c>
    </row>
    <row r="5661" spans="1:1" ht="13">
      <c r="A5661" s="11" t="s">
        <v>4748</v>
      </c>
    </row>
    <row r="5662" spans="1:1" ht="13">
      <c r="A5662" s="11" t="s">
        <v>4749</v>
      </c>
    </row>
    <row r="5663" spans="1:1" ht="13">
      <c r="A5663" s="11" t="s">
        <v>5233</v>
      </c>
    </row>
    <row r="5664" spans="1:1" ht="13">
      <c r="A5664" s="11" t="s">
        <v>12</v>
      </c>
    </row>
    <row r="5665" spans="1:1" ht="13">
      <c r="A5665" s="11" t="s">
        <v>2718</v>
      </c>
    </row>
    <row r="5666" spans="1:1" ht="13">
      <c r="A5666" s="11" t="s">
        <v>4751</v>
      </c>
    </row>
    <row r="5667" spans="1:1" ht="13">
      <c r="A5667" s="11">
        <v>2</v>
      </c>
    </row>
    <row r="5668" spans="1:1" ht="13">
      <c r="A5668" s="11" t="s">
        <v>4752</v>
      </c>
    </row>
    <row r="5669" spans="1:1" ht="13">
      <c r="A5669" s="11">
        <v>1</v>
      </c>
    </row>
    <row r="5670" spans="1:1" ht="13">
      <c r="A5670" s="11" t="s">
        <v>4753</v>
      </c>
    </row>
    <row r="5671" spans="1:1" ht="13">
      <c r="A5671" s="11" t="s">
        <v>4765</v>
      </c>
    </row>
    <row r="5672" spans="1:1" ht="13">
      <c r="A5672" s="11" t="s">
        <v>4755</v>
      </c>
    </row>
    <row r="5673" spans="1:1" ht="13">
      <c r="A5673" s="21">
        <v>1200</v>
      </c>
    </row>
    <row r="5674" spans="1:1" ht="13">
      <c r="A5674" s="21">
        <v>2050</v>
      </c>
    </row>
    <row r="5675" spans="1:1" ht="13">
      <c r="A5675" s="11" t="s">
        <v>4756</v>
      </c>
    </row>
    <row r="5676" spans="1:1" ht="13">
      <c r="A5676" s="11" t="s">
        <v>4757</v>
      </c>
    </row>
    <row r="5677" spans="1:1" ht="13">
      <c r="A5677" s="11" t="s">
        <v>5215</v>
      </c>
    </row>
    <row r="5678" spans="1:1" ht="13">
      <c r="A5678" s="11" t="s">
        <v>4748</v>
      </c>
    </row>
    <row r="5679" spans="1:1" ht="13">
      <c r="A5679" s="11" t="s">
        <v>4749</v>
      </c>
    </row>
    <row r="5680" spans="1:1" ht="13">
      <c r="A5680" s="11" t="s">
        <v>5234</v>
      </c>
    </row>
    <row r="5681" spans="1:1" ht="13">
      <c r="A5681" s="11" t="s">
        <v>9</v>
      </c>
    </row>
    <row r="5682" spans="1:1" ht="13">
      <c r="A5682" s="11" t="s">
        <v>2712</v>
      </c>
    </row>
    <row r="5683" spans="1:1" ht="13">
      <c r="A5683" s="11" t="s">
        <v>4751</v>
      </c>
    </row>
    <row r="5684" spans="1:1" ht="13">
      <c r="A5684" s="11">
        <v>2</v>
      </c>
    </row>
    <row r="5685" spans="1:1" ht="13">
      <c r="A5685" s="11" t="s">
        <v>4752</v>
      </c>
    </row>
    <row r="5686" spans="1:1" ht="13">
      <c r="A5686" s="11">
        <v>1</v>
      </c>
    </row>
    <row r="5687" spans="1:1" ht="13">
      <c r="A5687" s="11" t="s">
        <v>4753</v>
      </c>
    </row>
    <row r="5688" spans="1:1" ht="13">
      <c r="A5688" s="11" t="s">
        <v>4771</v>
      </c>
    </row>
    <row r="5689" spans="1:1" ht="13">
      <c r="A5689" s="11" t="s">
        <v>4755</v>
      </c>
    </row>
    <row r="5690" spans="1:1" ht="13">
      <c r="A5690" s="21">
        <v>1190</v>
      </c>
    </row>
    <row r="5691" spans="1:1" ht="13">
      <c r="A5691" s="21">
        <v>2190</v>
      </c>
    </row>
    <row r="5692" spans="1:1" ht="13">
      <c r="A5692" s="11" t="s">
        <v>4756</v>
      </c>
    </row>
    <row r="5693" spans="1:1" ht="13">
      <c r="A5693" s="11" t="s">
        <v>4757</v>
      </c>
    </row>
    <row r="5694" spans="1:1" ht="13">
      <c r="A5694" s="11" t="s">
        <v>5215</v>
      </c>
    </row>
    <row r="5695" spans="1:1" ht="13">
      <c r="A5695" s="11" t="s">
        <v>4748</v>
      </c>
    </row>
    <row r="5696" spans="1:1" ht="13">
      <c r="A5696" s="11" t="s">
        <v>4749</v>
      </c>
    </row>
    <row r="5697" spans="1:1" ht="13">
      <c r="A5697" s="11" t="s">
        <v>5235</v>
      </c>
    </row>
    <row r="5698" spans="1:1" ht="13">
      <c r="A5698" s="11" t="s">
        <v>12</v>
      </c>
    </row>
    <row r="5699" spans="1:1" ht="13">
      <c r="A5699" s="11" t="s">
        <v>2721</v>
      </c>
    </row>
    <row r="5700" spans="1:1" ht="13">
      <c r="A5700" s="11" t="s">
        <v>4751</v>
      </c>
    </row>
    <row r="5701" spans="1:1" ht="13">
      <c r="A5701" s="11">
        <v>2</v>
      </c>
    </row>
    <row r="5702" spans="1:1" ht="13">
      <c r="A5702" s="11" t="s">
        <v>4752</v>
      </c>
    </row>
    <row r="5703" spans="1:1" ht="13">
      <c r="A5703" s="11" t="s">
        <v>4762</v>
      </c>
    </row>
    <row r="5704" spans="1:1" ht="13">
      <c r="A5704" s="11" t="s">
        <v>4753</v>
      </c>
    </row>
    <row r="5705" spans="1:1" ht="13">
      <c r="A5705" s="11" t="s">
        <v>4780</v>
      </c>
    </row>
    <row r="5706" spans="1:1" ht="13">
      <c r="A5706" s="11" t="s">
        <v>4755</v>
      </c>
    </row>
    <row r="5707" spans="1:1" ht="13">
      <c r="A5707" s="21">
        <v>1200</v>
      </c>
    </row>
    <row r="5708" spans="1:1" ht="13">
      <c r="A5708" s="21">
        <v>1800</v>
      </c>
    </row>
    <row r="5709" spans="1:1" ht="13">
      <c r="A5709" s="11" t="s">
        <v>4756</v>
      </c>
    </row>
    <row r="5710" spans="1:1" ht="13">
      <c r="A5710" s="11" t="s">
        <v>4757</v>
      </c>
    </row>
    <row r="5711" spans="1:1" ht="13">
      <c r="A5711" s="11" t="s">
        <v>5215</v>
      </c>
    </row>
    <row r="5712" spans="1:1" ht="13">
      <c r="A5712" s="11" t="s">
        <v>4748</v>
      </c>
    </row>
    <row r="5713" spans="1:1" ht="13">
      <c r="A5713" s="11" t="s">
        <v>4749</v>
      </c>
    </row>
    <row r="5714" spans="1:1" ht="13">
      <c r="A5714" s="11" t="s">
        <v>5236</v>
      </c>
    </row>
    <row r="5715" spans="1:1" ht="13">
      <c r="A5715" s="11" t="s">
        <v>7</v>
      </c>
    </row>
    <row r="5716" spans="1:1" ht="13">
      <c r="A5716" s="11" t="s">
        <v>2715</v>
      </c>
    </row>
    <row r="5717" spans="1:1" ht="13">
      <c r="A5717" s="11" t="s">
        <v>4751</v>
      </c>
    </row>
    <row r="5718" spans="1:1" ht="13">
      <c r="A5718" s="11">
        <v>2</v>
      </c>
    </row>
    <row r="5719" spans="1:1" ht="13">
      <c r="A5719" s="11" t="s">
        <v>4752</v>
      </c>
    </row>
    <row r="5720" spans="1:1" ht="13">
      <c r="A5720" s="11">
        <v>1</v>
      </c>
    </row>
    <row r="5721" spans="1:1" ht="13">
      <c r="A5721" s="11" t="s">
        <v>4753</v>
      </c>
    </row>
    <row r="5722" spans="1:1" ht="13">
      <c r="A5722" s="11" t="s">
        <v>4780</v>
      </c>
    </row>
    <row r="5723" spans="1:1" ht="13">
      <c r="A5723" s="11" t="s">
        <v>4755</v>
      </c>
    </row>
    <row r="5724" spans="1:1" ht="13">
      <c r="A5724" s="21">
        <v>1190</v>
      </c>
    </row>
    <row r="5725" spans="1:1" ht="13">
      <c r="A5725" s="21">
        <v>1775</v>
      </c>
    </row>
    <row r="5726" spans="1:1" ht="13">
      <c r="A5726" s="11" t="s">
        <v>4756</v>
      </c>
    </row>
    <row r="5727" spans="1:1" ht="13">
      <c r="A5727" s="11" t="s">
        <v>4757</v>
      </c>
    </row>
    <row r="5728" spans="1:1" ht="13">
      <c r="A5728" s="11" t="s">
        <v>5215</v>
      </c>
    </row>
    <row r="5729" spans="1:1" ht="13">
      <c r="A5729" s="11" t="s">
        <v>4748</v>
      </c>
    </row>
    <row r="5730" spans="1:1" ht="13">
      <c r="A5730" s="11" t="s">
        <v>4749</v>
      </c>
    </row>
    <row r="5731" spans="1:1" ht="13">
      <c r="A5731" s="11" t="s">
        <v>5237</v>
      </c>
    </row>
    <row r="5732" spans="1:1" ht="13">
      <c r="A5732" s="11" t="s">
        <v>7</v>
      </c>
    </row>
    <row r="5733" spans="1:1" ht="13">
      <c r="A5733" s="11" t="s">
        <v>2724</v>
      </c>
    </row>
    <row r="5734" spans="1:1" ht="13">
      <c r="A5734" s="11" t="s">
        <v>4751</v>
      </c>
    </row>
    <row r="5735" spans="1:1" ht="13">
      <c r="A5735" s="11">
        <v>2</v>
      </c>
    </row>
    <row r="5736" spans="1:1" ht="13">
      <c r="A5736" s="11" t="s">
        <v>4752</v>
      </c>
    </row>
    <row r="5737" spans="1:1" ht="13">
      <c r="A5737" s="11">
        <v>1</v>
      </c>
    </row>
    <row r="5738" spans="1:1" ht="13">
      <c r="A5738" s="11" t="s">
        <v>4753</v>
      </c>
    </row>
    <row r="5739" spans="1:1" ht="13">
      <c r="A5739" s="11" t="s">
        <v>4862</v>
      </c>
    </row>
    <row r="5740" spans="1:1" ht="13">
      <c r="A5740" s="11" t="s">
        <v>4755</v>
      </c>
    </row>
    <row r="5741" spans="1:1" ht="13">
      <c r="A5741" s="21">
        <v>1210</v>
      </c>
    </row>
    <row r="5742" spans="1:1" ht="13">
      <c r="A5742" s="21">
        <v>2225</v>
      </c>
    </row>
    <row r="5743" spans="1:1" ht="13">
      <c r="A5743" s="11" t="s">
        <v>4756</v>
      </c>
    </row>
    <row r="5744" spans="1:1" ht="13">
      <c r="A5744" s="11" t="s">
        <v>4757</v>
      </c>
    </row>
    <row r="5745" spans="1:1" ht="13">
      <c r="A5745" s="11" t="s">
        <v>5215</v>
      </c>
    </row>
    <row r="5746" spans="1:1" ht="13">
      <c r="A5746" s="11" t="s">
        <v>4748</v>
      </c>
    </row>
    <row r="5747" spans="1:1" ht="13">
      <c r="A5747" s="11" t="s">
        <v>4749</v>
      </c>
    </row>
    <row r="5748" spans="1:1" ht="13">
      <c r="A5748" s="11" t="s">
        <v>5238</v>
      </c>
    </row>
    <row r="5749" spans="1:1" ht="13">
      <c r="A5749" s="11" t="s">
        <v>14</v>
      </c>
    </row>
    <row r="5750" spans="1:1" ht="13">
      <c r="A5750" s="11" t="s">
        <v>4150</v>
      </c>
    </row>
    <row r="5751" spans="1:1" ht="13">
      <c r="A5751" s="11" t="s">
        <v>4751</v>
      </c>
    </row>
    <row r="5752" spans="1:1" ht="13">
      <c r="A5752" s="11">
        <v>3</v>
      </c>
    </row>
    <row r="5753" spans="1:1" ht="13">
      <c r="A5753" s="11" t="s">
        <v>4752</v>
      </c>
    </row>
    <row r="5754" spans="1:1" ht="13">
      <c r="A5754" s="11">
        <v>2</v>
      </c>
    </row>
    <row r="5755" spans="1:1" ht="13">
      <c r="A5755" s="11" t="s">
        <v>4753</v>
      </c>
    </row>
    <row r="5756" spans="1:1" ht="13">
      <c r="A5756" s="11" t="s">
        <v>4787</v>
      </c>
    </row>
    <row r="5757" spans="1:1" ht="13">
      <c r="A5757" s="11" t="s">
        <v>4755</v>
      </c>
    </row>
    <row r="5758" spans="1:1" ht="13">
      <c r="A5758" s="21">
        <v>1200</v>
      </c>
    </row>
    <row r="5759" spans="1:1" ht="13">
      <c r="A5759" s="21">
        <v>1710</v>
      </c>
    </row>
    <row r="5760" spans="1:1" ht="13">
      <c r="A5760" s="11" t="s">
        <v>4756</v>
      </c>
    </row>
    <row r="5761" spans="1:1" ht="13">
      <c r="A5761" s="11" t="s">
        <v>4757</v>
      </c>
    </row>
    <row r="5762" spans="1:1" ht="13">
      <c r="A5762" s="11" t="s">
        <v>5215</v>
      </c>
    </row>
    <row r="5763" spans="1:1" ht="13">
      <c r="A5763" s="11" t="s">
        <v>4748</v>
      </c>
    </row>
    <row r="5764" spans="1:1" ht="13">
      <c r="A5764" s="11" t="s">
        <v>4749</v>
      </c>
    </row>
    <row r="5765" spans="1:1" ht="13">
      <c r="A5765" s="11" t="s">
        <v>5239</v>
      </c>
    </row>
    <row r="5766" spans="1:1" ht="13">
      <c r="A5766" s="11" t="s">
        <v>9</v>
      </c>
    </row>
    <row r="5767" spans="1:1" ht="13">
      <c r="A5767" s="11" t="s">
        <v>2727</v>
      </c>
    </row>
    <row r="5768" spans="1:1" ht="13">
      <c r="A5768" s="11" t="s">
        <v>4751</v>
      </c>
    </row>
    <row r="5769" spans="1:1" ht="13">
      <c r="A5769" s="11">
        <v>2</v>
      </c>
    </row>
    <row r="5770" spans="1:1" ht="13">
      <c r="A5770" s="11" t="s">
        <v>4752</v>
      </c>
    </row>
    <row r="5771" spans="1:1" ht="13">
      <c r="A5771" s="11">
        <v>1</v>
      </c>
    </row>
    <row r="5772" spans="1:1" ht="13">
      <c r="A5772" s="11" t="s">
        <v>4753</v>
      </c>
    </row>
    <row r="5773" spans="1:1" ht="13">
      <c r="A5773" s="11" t="s">
        <v>4771</v>
      </c>
    </row>
    <row r="5774" spans="1:1" ht="13">
      <c r="A5774" s="11" t="s">
        <v>4755</v>
      </c>
    </row>
    <row r="5775" spans="1:1" ht="13">
      <c r="A5775" s="21">
        <v>1220</v>
      </c>
    </row>
    <row r="5776" spans="1:1" ht="13">
      <c r="A5776" s="21">
        <v>1760</v>
      </c>
    </row>
    <row r="5777" spans="1:1" ht="13">
      <c r="A5777" s="11" t="s">
        <v>4756</v>
      </c>
    </row>
    <row r="5778" spans="1:1" ht="13">
      <c r="A5778" s="11" t="s">
        <v>4757</v>
      </c>
    </row>
    <row r="5779" spans="1:1" ht="13">
      <c r="A5779" s="11" t="s">
        <v>5215</v>
      </c>
    </row>
    <row r="5780" spans="1:1" ht="13">
      <c r="A5780" s="11" t="s">
        <v>4748</v>
      </c>
    </row>
    <row r="5781" spans="1:1" ht="13">
      <c r="A5781" s="11" t="s">
        <v>4749</v>
      </c>
    </row>
    <row r="5782" spans="1:1" ht="13">
      <c r="A5782" s="11" t="s">
        <v>5240</v>
      </c>
    </row>
    <row r="5783" spans="1:1" ht="13">
      <c r="A5783" s="11" t="s">
        <v>14</v>
      </c>
    </row>
    <row r="5784" spans="1:1" ht="13">
      <c r="A5784" s="11" t="s">
        <v>4153</v>
      </c>
    </row>
    <row r="5785" spans="1:1" ht="13">
      <c r="A5785" s="11" t="s">
        <v>4751</v>
      </c>
    </row>
    <row r="5786" spans="1:1" ht="13">
      <c r="A5786" s="11">
        <v>3</v>
      </c>
    </row>
    <row r="5787" spans="1:1" ht="13">
      <c r="A5787" s="11" t="s">
        <v>4752</v>
      </c>
    </row>
    <row r="5788" spans="1:1" ht="13">
      <c r="A5788" s="11" t="s">
        <v>4762</v>
      </c>
    </row>
    <row r="5789" spans="1:1" ht="13">
      <c r="A5789" s="11" t="s">
        <v>4753</v>
      </c>
    </row>
    <row r="5790" spans="1:1" ht="13">
      <c r="A5790" s="11" t="s">
        <v>5000</v>
      </c>
    </row>
    <row r="5791" spans="1:1" ht="13">
      <c r="A5791" s="11" t="s">
        <v>4755</v>
      </c>
    </row>
    <row r="5792" spans="1:1" ht="13">
      <c r="A5792" s="21">
        <v>1240</v>
      </c>
    </row>
    <row r="5793" spans="1:1" ht="13">
      <c r="A5793" s="21">
        <v>2330</v>
      </c>
    </row>
    <row r="5794" spans="1:1" ht="13">
      <c r="A5794" s="11" t="s">
        <v>4756</v>
      </c>
    </row>
    <row r="5795" spans="1:1" ht="13">
      <c r="A5795" s="11" t="s">
        <v>4757</v>
      </c>
    </row>
    <row r="5796" spans="1:1" ht="13">
      <c r="A5796" s="11" t="s">
        <v>5215</v>
      </c>
    </row>
    <row r="5797" spans="1:1" ht="13">
      <c r="A5797" s="11" t="s">
        <v>4748</v>
      </c>
    </row>
    <row r="5798" spans="1:1" ht="13">
      <c r="A5798" s="11" t="s">
        <v>4749</v>
      </c>
    </row>
    <row r="5799" spans="1:1" ht="13">
      <c r="A5799" s="11" t="s">
        <v>5241</v>
      </c>
    </row>
    <row r="5800" spans="1:1" ht="13">
      <c r="A5800" s="11" t="s">
        <v>6</v>
      </c>
    </row>
    <row r="5801" spans="1:1" ht="13">
      <c r="A5801" s="11" t="s">
        <v>4156</v>
      </c>
    </row>
    <row r="5802" spans="1:1" ht="13">
      <c r="A5802" s="11" t="s">
        <v>4751</v>
      </c>
    </row>
    <row r="5803" spans="1:1" ht="13">
      <c r="A5803" s="11">
        <v>3</v>
      </c>
    </row>
    <row r="5804" spans="1:1" ht="13">
      <c r="A5804" s="11" t="s">
        <v>4752</v>
      </c>
    </row>
    <row r="5805" spans="1:1" ht="13">
      <c r="A5805" s="11" t="s">
        <v>4762</v>
      </c>
    </row>
    <row r="5806" spans="1:1" ht="13">
      <c r="A5806" s="11" t="s">
        <v>4753</v>
      </c>
    </row>
    <row r="5807" spans="1:1" ht="13">
      <c r="A5807" s="11" t="s">
        <v>4937</v>
      </c>
    </row>
    <row r="5808" spans="1:1" ht="13">
      <c r="A5808" s="11" t="s">
        <v>4755</v>
      </c>
    </row>
    <row r="5809" spans="1:1" ht="13">
      <c r="A5809" s="21">
        <v>1240</v>
      </c>
    </row>
    <row r="5810" spans="1:1" ht="13">
      <c r="A5810" s="21">
        <v>1885</v>
      </c>
    </row>
    <row r="5811" spans="1:1" ht="13">
      <c r="A5811" s="11" t="s">
        <v>4756</v>
      </c>
    </row>
    <row r="5812" spans="1:1" ht="13">
      <c r="A5812" s="11" t="s">
        <v>4757</v>
      </c>
    </row>
    <row r="5813" spans="1:1" ht="13">
      <c r="A5813" s="11" t="s">
        <v>5215</v>
      </c>
    </row>
    <row r="5814" spans="1:1" ht="13">
      <c r="A5814" s="11" t="s">
        <v>4748</v>
      </c>
    </row>
    <row r="5815" spans="1:1" ht="13">
      <c r="A5815" s="11" t="s">
        <v>4749</v>
      </c>
    </row>
    <row r="5816" spans="1:1" ht="13">
      <c r="A5816" s="11" t="s">
        <v>5242</v>
      </c>
    </row>
    <row r="5817" spans="1:1" ht="13">
      <c r="A5817" s="11" t="s">
        <v>10</v>
      </c>
    </row>
    <row r="5818" spans="1:1" ht="13">
      <c r="A5818" s="11" t="s">
        <v>2730</v>
      </c>
    </row>
    <row r="5819" spans="1:1" ht="13">
      <c r="A5819" s="11" t="s">
        <v>4751</v>
      </c>
    </row>
    <row r="5820" spans="1:1" ht="13">
      <c r="A5820" s="11">
        <v>2</v>
      </c>
    </row>
    <row r="5821" spans="1:1" ht="13">
      <c r="A5821" s="11" t="s">
        <v>4752</v>
      </c>
    </row>
    <row r="5822" spans="1:1" ht="13">
      <c r="A5822" s="11">
        <v>1</v>
      </c>
    </row>
    <row r="5823" spans="1:1" ht="13">
      <c r="A5823" s="11" t="s">
        <v>4753</v>
      </c>
    </row>
    <row r="5824" spans="1:1" ht="13">
      <c r="A5824" s="11" t="s">
        <v>5120</v>
      </c>
    </row>
    <row r="5825" spans="1:1" ht="13">
      <c r="A5825" s="11" t="s">
        <v>4755</v>
      </c>
    </row>
    <row r="5826" spans="1:1" ht="13">
      <c r="A5826" s="21">
        <v>1270</v>
      </c>
    </row>
    <row r="5827" spans="1:1" ht="13">
      <c r="A5827" s="21">
        <v>1720</v>
      </c>
    </row>
    <row r="5828" spans="1:1" ht="13">
      <c r="A5828" s="11" t="s">
        <v>4756</v>
      </c>
    </row>
    <row r="5829" spans="1:1" ht="13">
      <c r="A5829" s="11" t="s">
        <v>4757</v>
      </c>
    </row>
    <row r="5830" spans="1:1" ht="13">
      <c r="A5830" s="11" t="s">
        <v>5215</v>
      </c>
    </row>
    <row r="5831" spans="1:1" ht="13">
      <c r="A5831" s="11" t="s">
        <v>4748</v>
      </c>
    </row>
    <row r="5832" spans="1:1" ht="13">
      <c r="A5832" s="11" t="s">
        <v>4749</v>
      </c>
    </row>
    <row r="5833" spans="1:1" ht="13">
      <c r="A5833" s="11" t="s">
        <v>5243</v>
      </c>
    </row>
    <row r="5834" spans="1:1" ht="13">
      <c r="A5834" s="11" t="s">
        <v>19</v>
      </c>
    </row>
    <row r="5835" spans="1:1" ht="13">
      <c r="A5835" s="11" t="s">
        <v>4165</v>
      </c>
    </row>
    <row r="5836" spans="1:1" ht="13">
      <c r="A5836" s="11" t="s">
        <v>4751</v>
      </c>
    </row>
    <row r="5837" spans="1:1" ht="13">
      <c r="A5837" s="11">
        <v>3</v>
      </c>
    </row>
    <row r="5838" spans="1:1" ht="13">
      <c r="A5838" s="11" t="s">
        <v>4752</v>
      </c>
    </row>
    <row r="5839" spans="1:1" ht="13">
      <c r="A5839" s="11">
        <v>2</v>
      </c>
    </row>
    <row r="5840" spans="1:1" ht="13">
      <c r="A5840" s="11" t="s">
        <v>4753</v>
      </c>
    </row>
    <row r="5841" spans="1:1" ht="13">
      <c r="A5841" s="11" t="s">
        <v>4787</v>
      </c>
    </row>
    <row r="5842" spans="1:1" ht="13">
      <c r="A5842" s="11" t="s">
        <v>4755</v>
      </c>
    </row>
    <row r="5843" spans="1:1" ht="13">
      <c r="A5843" s="21">
        <v>1330</v>
      </c>
    </row>
    <row r="5844" spans="1:1" ht="13">
      <c r="A5844" s="21">
        <v>1820</v>
      </c>
    </row>
    <row r="5845" spans="1:1" ht="13">
      <c r="A5845" s="11" t="s">
        <v>4756</v>
      </c>
    </row>
    <row r="5846" spans="1:1" ht="13">
      <c r="A5846" s="11" t="s">
        <v>4757</v>
      </c>
    </row>
    <row r="5847" spans="1:1" ht="13">
      <c r="A5847" s="11" t="s">
        <v>5215</v>
      </c>
    </row>
    <row r="5848" spans="1:1" ht="13">
      <c r="A5848" s="11" t="s">
        <v>4748</v>
      </c>
    </row>
    <row r="5849" spans="1:1" ht="13">
      <c r="A5849" s="11" t="s">
        <v>4749</v>
      </c>
    </row>
    <row r="5850" spans="1:1" ht="13">
      <c r="A5850" s="11" t="s">
        <v>5244</v>
      </c>
    </row>
    <row r="5851" spans="1:1" ht="13">
      <c r="A5851" s="11" t="s">
        <v>12</v>
      </c>
    </row>
    <row r="5852" spans="1:1" ht="13">
      <c r="A5852" s="11" t="s">
        <v>2736</v>
      </c>
    </row>
    <row r="5853" spans="1:1" ht="13">
      <c r="A5853" s="11" t="s">
        <v>4751</v>
      </c>
    </row>
    <row r="5854" spans="1:1" ht="13">
      <c r="A5854" s="11">
        <v>2</v>
      </c>
    </row>
    <row r="5855" spans="1:1" ht="13">
      <c r="A5855" s="11" t="s">
        <v>4752</v>
      </c>
    </row>
    <row r="5856" spans="1:1" ht="13">
      <c r="A5856" s="11">
        <v>1</v>
      </c>
    </row>
    <row r="5857" spans="1:1" ht="13">
      <c r="A5857" s="11" t="s">
        <v>4753</v>
      </c>
    </row>
    <row r="5858" spans="1:1" ht="13">
      <c r="A5858" s="11" t="s">
        <v>4765</v>
      </c>
    </row>
    <row r="5859" spans="1:1" ht="13">
      <c r="A5859" s="11" t="s">
        <v>4755</v>
      </c>
    </row>
    <row r="5860" spans="1:1" ht="13">
      <c r="A5860" s="21">
        <v>1330</v>
      </c>
    </row>
    <row r="5861" spans="1:1" ht="13">
      <c r="A5861" s="21">
        <v>2420</v>
      </c>
    </row>
    <row r="5862" spans="1:1" ht="13">
      <c r="A5862" s="11" t="s">
        <v>4756</v>
      </c>
    </row>
    <row r="5863" spans="1:1" ht="13">
      <c r="A5863" s="11" t="s">
        <v>4757</v>
      </c>
    </row>
    <row r="5864" spans="1:1" ht="13">
      <c r="A5864" s="11" t="s">
        <v>5215</v>
      </c>
    </row>
    <row r="5865" spans="1:1" ht="13">
      <c r="A5865" s="11" t="s">
        <v>4748</v>
      </c>
    </row>
    <row r="5866" spans="1:1" ht="13">
      <c r="A5866" s="11" t="s">
        <v>4749</v>
      </c>
    </row>
    <row r="5867" spans="1:1" ht="13">
      <c r="A5867" s="11" t="s">
        <v>5245</v>
      </c>
    </row>
    <row r="5868" spans="1:1" ht="13">
      <c r="A5868" s="11" t="s">
        <v>9</v>
      </c>
    </row>
    <row r="5869" spans="1:1" ht="13">
      <c r="A5869" s="11" t="s">
        <v>2733</v>
      </c>
    </row>
    <row r="5870" spans="1:1" ht="13">
      <c r="A5870" s="11" t="s">
        <v>4751</v>
      </c>
    </row>
    <row r="5871" spans="1:1" ht="13">
      <c r="A5871" s="11">
        <v>2</v>
      </c>
    </row>
    <row r="5872" spans="1:1" ht="13">
      <c r="A5872" s="11" t="s">
        <v>4752</v>
      </c>
    </row>
    <row r="5873" spans="1:1" ht="13">
      <c r="A5873" s="11">
        <v>1</v>
      </c>
    </row>
    <row r="5874" spans="1:1" ht="13">
      <c r="A5874" s="11" t="s">
        <v>4753</v>
      </c>
    </row>
    <row r="5875" spans="1:1" ht="13">
      <c r="A5875" s="11" t="s">
        <v>4775</v>
      </c>
    </row>
    <row r="5876" spans="1:1" ht="13">
      <c r="A5876" s="11" t="s">
        <v>4755</v>
      </c>
    </row>
    <row r="5877" spans="1:1" ht="13">
      <c r="A5877" s="21">
        <v>1320</v>
      </c>
    </row>
    <row r="5878" spans="1:1" ht="13">
      <c r="A5878" s="21">
        <v>1950</v>
      </c>
    </row>
    <row r="5879" spans="1:1" ht="13">
      <c r="A5879" s="11" t="s">
        <v>4756</v>
      </c>
    </row>
    <row r="5880" spans="1:1" ht="13">
      <c r="A5880" s="11" t="s">
        <v>4757</v>
      </c>
    </row>
    <row r="5881" spans="1:1" ht="13">
      <c r="A5881" s="11" t="s">
        <v>5215</v>
      </c>
    </row>
    <row r="5882" spans="1:1" ht="13">
      <c r="A5882" s="11" t="s">
        <v>4748</v>
      </c>
    </row>
    <row r="5883" spans="1:1" ht="13">
      <c r="A5883" s="11" t="s">
        <v>4749</v>
      </c>
    </row>
    <row r="5884" spans="1:1" ht="13">
      <c r="A5884" s="11" t="s">
        <v>5246</v>
      </c>
    </row>
    <row r="5885" spans="1:1" ht="13">
      <c r="A5885" s="11" t="s">
        <v>34</v>
      </c>
    </row>
    <row r="5886" spans="1:1" ht="13">
      <c r="A5886" s="11" t="s">
        <v>4159</v>
      </c>
    </row>
    <row r="5887" spans="1:1" ht="13">
      <c r="A5887" s="11" t="s">
        <v>4751</v>
      </c>
    </row>
    <row r="5888" spans="1:1" ht="13">
      <c r="A5888" s="11">
        <v>3</v>
      </c>
    </row>
    <row r="5889" spans="1:1" ht="13">
      <c r="A5889" s="11" t="s">
        <v>4752</v>
      </c>
    </row>
    <row r="5890" spans="1:1" ht="13">
      <c r="A5890" s="11">
        <v>1</v>
      </c>
    </row>
    <row r="5891" spans="1:1" ht="13">
      <c r="A5891" s="11" t="s">
        <v>4753</v>
      </c>
    </row>
    <row r="5892" spans="1:1" ht="13">
      <c r="A5892" s="11" t="s">
        <v>4773</v>
      </c>
    </row>
    <row r="5893" spans="1:1" ht="13">
      <c r="A5893" s="11" t="s">
        <v>4755</v>
      </c>
    </row>
    <row r="5894" spans="1:1" ht="13">
      <c r="A5894" s="21">
        <v>1300</v>
      </c>
    </row>
    <row r="5895" spans="1:1" ht="13">
      <c r="A5895" s="21">
        <v>2390</v>
      </c>
    </row>
    <row r="5896" spans="1:1" ht="13">
      <c r="A5896" s="11" t="s">
        <v>4756</v>
      </c>
    </row>
    <row r="5897" spans="1:1" ht="13">
      <c r="A5897" s="11" t="s">
        <v>4757</v>
      </c>
    </row>
    <row r="5898" spans="1:1" ht="13">
      <c r="A5898" s="11" t="s">
        <v>5215</v>
      </c>
    </row>
    <row r="5899" spans="1:1" ht="13">
      <c r="A5899" s="11" t="s">
        <v>4748</v>
      </c>
    </row>
    <row r="5900" spans="1:1" ht="13">
      <c r="A5900" s="11" t="s">
        <v>4749</v>
      </c>
    </row>
    <row r="5901" spans="1:1" ht="13">
      <c r="A5901" s="11" t="s">
        <v>5247</v>
      </c>
    </row>
    <row r="5902" spans="1:1" ht="13">
      <c r="A5902" s="11" t="s">
        <v>11</v>
      </c>
    </row>
    <row r="5903" spans="1:1" ht="13">
      <c r="A5903" s="11" t="s">
        <v>772</v>
      </c>
    </row>
    <row r="5904" spans="1:1" ht="13">
      <c r="A5904" s="11" t="s">
        <v>4751</v>
      </c>
    </row>
    <row r="5905" spans="1:1" ht="13">
      <c r="A5905" s="11">
        <v>1</v>
      </c>
    </row>
    <row r="5906" spans="1:1" ht="13">
      <c r="A5906" s="11" t="s">
        <v>4752</v>
      </c>
    </row>
    <row r="5907" spans="1:1" ht="13">
      <c r="A5907" s="11" t="s">
        <v>4762</v>
      </c>
    </row>
    <row r="5908" spans="1:1" ht="13">
      <c r="A5908" s="11" t="s">
        <v>4753</v>
      </c>
    </row>
    <row r="5909" spans="1:1" ht="13">
      <c r="A5909" s="11" t="s">
        <v>4846</v>
      </c>
    </row>
    <row r="5910" spans="1:1" ht="13">
      <c r="A5910" s="11" t="s">
        <v>4755</v>
      </c>
    </row>
    <row r="5911" spans="1:1" ht="13">
      <c r="A5911" s="21">
        <v>1290</v>
      </c>
    </row>
    <row r="5912" spans="1:1" ht="13">
      <c r="A5912" s="21">
        <v>2240</v>
      </c>
    </row>
    <row r="5913" spans="1:1" ht="13">
      <c r="A5913" s="11" t="s">
        <v>4756</v>
      </c>
    </row>
    <row r="5914" spans="1:1" ht="13">
      <c r="A5914" s="11" t="s">
        <v>4757</v>
      </c>
    </row>
    <row r="5915" spans="1:1" ht="13">
      <c r="A5915" s="11" t="s">
        <v>5215</v>
      </c>
    </row>
    <row r="5916" spans="1:1" ht="13">
      <c r="A5916" s="11" t="s">
        <v>4748</v>
      </c>
    </row>
    <row r="5917" spans="1:1" ht="13">
      <c r="A5917" s="11" t="s">
        <v>4749</v>
      </c>
    </row>
    <row r="5918" spans="1:1" ht="13">
      <c r="A5918" s="11" t="s">
        <v>5248</v>
      </c>
    </row>
    <row r="5919" spans="1:1" ht="13">
      <c r="A5919" s="11" t="s">
        <v>9</v>
      </c>
    </row>
    <row r="5920" spans="1:1" ht="13">
      <c r="A5920" s="11" t="s">
        <v>4162</v>
      </c>
    </row>
    <row r="5921" spans="1:1" ht="13">
      <c r="A5921" s="11" t="s">
        <v>4751</v>
      </c>
    </row>
    <row r="5922" spans="1:1" ht="13">
      <c r="A5922" s="11">
        <v>3</v>
      </c>
    </row>
    <row r="5923" spans="1:1" ht="13">
      <c r="A5923" s="11" t="s">
        <v>4752</v>
      </c>
    </row>
    <row r="5924" spans="1:1" ht="13">
      <c r="A5924" s="11">
        <v>2</v>
      </c>
    </row>
    <row r="5925" spans="1:1" ht="13">
      <c r="A5925" s="11" t="s">
        <v>4753</v>
      </c>
    </row>
    <row r="5926" spans="1:1" ht="13">
      <c r="A5926" s="11" t="s">
        <v>4881</v>
      </c>
    </row>
    <row r="5927" spans="1:1" ht="13">
      <c r="A5927" s="11" t="s">
        <v>4755</v>
      </c>
    </row>
    <row r="5928" spans="1:1" ht="13">
      <c r="A5928" s="21">
        <v>1320</v>
      </c>
    </row>
    <row r="5929" spans="1:1" ht="13">
      <c r="A5929" s="21">
        <v>2000</v>
      </c>
    </row>
    <row r="5930" spans="1:1" ht="13">
      <c r="A5930" s="11" t="s">
        <v>4756</v>
      </c>
    </row>
    <row r="5931" spans="1:1" ht="13">
      <c r="A5931" s="11" t="s">
        <v>4757</v>
      </c>
    </row>
    <row r="5932" spans="1:1" ht="13">
      <c r="A5932" s="11" t="s">
        <v>5215</v>
      </c>
    </row>
    <row r="5933" spans="1:1" ht="13">
      <c r="A5933" s="11" t="s">
        <v>4748</v>
      </c>
    </row>
    <row r="5934" spans="1:1" ht="13">
      <c r="A5934" s="11" t="s">
        <v>4749</v>
      </c>
    </row>
    <row r="5935" spans="1:1" ht="13">
      <c r="A5935" s="11" t="s">
        <v>5249</v>
      </c>
    </row>
    <row r="5936" spans="1:1" ht="13">
      <c r="A5936" s="11" t="s">
        <v>12</v>
      </c>
    </row>
    <row r="5937" spans="1:1" ht="13">
      <c r="A5937" s="11" t="s">
        <v>2745</v>
      </c>
    </row>
    <row r="5938" spans="1:1" ht="13">
      <c r="A5938" s="11" t="s">
        <v>4751</v>
      </c>
    </row>
    <row r="5939" spans="1:1" ht="13">
      <c r="A5939" s="11">
        <v>2</v>
      </c>
    </row>
    <row r="5940" spans="1:1" ht="13">
      <c r="A5940" s="11" t="s">
        <v>4752</v>
      </c>
    </row>
    <row r="5941" spans="1:1" ht="13">
      <c r="A5941" s="11">
        <v>1</v>
      </c>
    </row>
    <row r="5942" spans="1:1" ht="13">
      <c r="A5942" s="11" t="s">
        <v>4753</v>
      </c>
    </row>
    <row r="5943" spans="1:1" ht="13">
      <c r="A5943" s="11" t="s">
        <v>4846</v>
      </c>
    </row>
    <row r="5944" spans="1:1" ht="13">
      <c r="A5944" s="11" t="s">
        <v>4755</v>
      </c>
    </row>
    <row r="5945" spans="1:1" ht="13">
      <c r="A5945" s="21">
        <v>1410</v>
      </c>
    </row>
    <row r="5946" spans="1:1" ht="13">
      <c r="A5946" s="21">
        <v>2025</v>
      </c>
    </row>
    <row r="5947" spans="1:1" ht="13">
      <c r="A5947" s="11" t="s">
        <v>4756</v>
      </c>
    </row>
    <row r="5948" spans="1:1" ht="13">
      <c r="A5948" s="11" t="s">
        <v>4757</v>
      </c>
    </row>
    <row r="5949" spans="1:1" ht="13">
      <c r="A5949" s="11" t="s">
        <v>5215</v>
      </c>
    </row>
    <row r="5950" spans="1:1" ht="13">
      <c r="A5950" s="11" t="s">
        <v>4748</v>
      </c>
    </row>
    <row r="5951" spans="1:1" ht="13">
      <c r="A5951" s="11" t="s">
        <v>4749</v>
      </c>
    </row>
    <row r="5952" spans="1:1" ht="13">
      <c r="A5952" s="11" t="s">
        <v>5250</v>
      </c>
    </row>
    <row r="5953" spans="1:1" ht="13">
      <c r="A5953" s="11" t="s">
        <v>12</v>
      </c>
    </row>
    <row r="5954" spans="1:1" ht="13">
      <c r="A5954" s="11" t="s">
        <v>4168</v>
      </c>
    </row>
    <row r="5955" spans="1:1" ht="13">
      <c r="A5955" s="11" t="s">
        <v>4751</v>
      </c>
    </row>
    <row r="5956" spans="1:1" ht="13">
      <c r="A5956" s="11">
        <v>3</v>
      </c>
    </row>
    <row r="5957" spans="1:1" ht="13">
      <c r="A5957" s="11" t="s">
        <v>4752</v>
      </c>
    </row>
    <row r="5958" spans="1:1" ht="13">
      <c r="A5958" s="11" t="s">
        <v>4762</v>
      </c>
    </row>
    <row r="5959" spans="1:1" ht="13">
      <c r="A5959" s="11" t="s">
        <v>4753</v>
      </c>
    </row>
    <row r="5960" spans="1:1" ht="13">
      <c r="A5960" s="11" t="s">
        <v>4765</v>
      </c>
    </row>
    <row r="5961" spans="1:1" ht="13">
      <c r="A5961" s="11" t="s">
        <v>4755</v>
      </c>
    </row>
    <row r="5962" spans="1:1" ht="13">
      <c r="A5962" s="21">
        <v>1400</v>
      </c>
    </row>
    <row r="5963" spans="1:1" ht="13">
      <c r="A5963" s="21">
        <v>2030</v>
      </c>
    </row>
    <row r="5964" spans="1:1" ht="13">
      <c r="A5964" s="11" t="s">
        <v>4756</v>
      </c>
    </row>
    <row r="5965" spans="1:1" ht="13">
      <c r="A5965" s="11" t="s">
        <v>4757</v>
      </c>
    </row>
    <row r="5966" spans="1:1" ht="13">
      <c r="A5966" s="11" t="s">
        <v>5215</v>
      </c>
    </row>
    <row r="5967" spans="1:1" ht="13">
      <c r="A5967" s="11" t="s">
        <v>4748</v>
      </c>
    </row>
    <row r="5968" spans="1:1" ht="13">
      <c r="A5968" s="11" t="s">
        <v>4749</v>
      </c>
    </row>
    <row r="5969" spans="1:1" ht="13">
      <c r="A5969" s="11" t="s">
        <v>5024</v>
      </c>
    </row>
    <row r="5970" spans="1:1" ht="13">
      <c r="A5970" s="11" t="s">
        <v>12</v>
      </c>
    </row>
    <row r="5971" spans="1:1" ht="13">
      <c r="A5971" s="11" t="s">
        <v>2748</v>
      </c>
    </row>
    <row r="5972" spans="1:1" ht="13">
      <c r="A5972" s="11" t="s">
        <v>4751</v>
      </c>
    </row>
    <row r="5973" spans="1:1" ht="13">
      <c r="A5973" s="11">
        <v>2</v>
      </c>
    </row>
    <row r="5974" spans="1:1" ht="13">
      <c r="A5974" s="11" t="s">
        <v>4752</v>
      </c>
    </row>
    <row r="5975" spans="1:1" ht="13">
      <c r="A5975" s="11">
        <v>1</v>
      </c>
    </row>
    <row r="5976" spans="1:1" ht="13">
      <c r="A5976" s="11" t="s">
        <v>4753</v>
      </c>
    </row>
    <row r="5977" spans="1:1" ht="13">
      <c r="A5977" s="11" t="s">
        <v>5251</v>
      </c>
    </row>
    <row r="5978" spans="1:1" ht="13">
      <c r="A5978" s="11" t="s">
        <v>4755</v>
      </c>
    </row>
    <row r="5979" spans="1:1" ht="13">
      <c r="A5979" s="21">
        <v>1410</v>
      </c>
    </row>
    <row r="5980" spans="1:1" ht="13">
      <c r="A5980" s="21">
        <v>2170</v>
      </c>
    </row>
    <row r="5981" spans="1:1" ht="13">
      <c r="A5981" s="11" t="s">
        <v>4756</v>
      </c>
    </row>
    <row r="5982" spans="1:1" ht="13">
      <c r="A5982" s="11" t="s">
        <v>4757</v>
      </c>
    </row>
    <row r="5983" spans="1:1" ht="13">
      <c r="A5983" s="11" t="s">
        <v>5215</v>
      </c>
    </row>
    <row r="5984" spans="1:1" ht="13">
      <c r="A5984" s="11" t="s">
        <v>4748</v>
      </c>
    </row>
    <row r="5985" spans="1:1" ht="13">
      <c r="A5985" s="11" t="s">
        <v>4749</v>
      </c>
    </row>
    <row r="5986" spans="1:1" ht="13">
      <c r="A5986" s="11" t="s">
        <v>5252</v>
      </c>
    </row>
    <row r="5987" spans="1:1" ht="13">
      <c r="A5987" s="11" t="s">
        <v>12</v>
      </c>
    </row>
    <row r="5988" spans="1:1" ht="13">
      <c r="A5988" s="11" t="s">
        <v>2739</v>
      </c>
    </row>
    <row r="5989" spans="1:1" ht="13">
      <c r="A5989" s="11" t="s">
        <v>4751</v>
      </c>
    </row>
    <row r="5990" spans="1:1" ht="13">
      <c r="A5990" s="11">
        <v>2</v>
      </c>
    </row>
    <row r="5991" spans="1:1" ht="13">
      <c r="A5991" s="11" t="s">
        <v>4752</v>
      </c>
    </row>
    <row r="5992" spans="1:1" ht="13">
      <c r="A5992" s="11" t="s">
        <v>4762</v>
      </c>
    </row>
    <row r="5993" spans="1:1" ht="13">
      <c r="A5993" s="11" t="s">
        <v>4753</v>
      </c>
    </row>
    <row r="5994" spans="1:1" ht="13">
      <c r="A5994" s="11" t="s">
        <v>4787</v>
      </c>
    </row>
    <row r="5995" spans="1:1" ht="13">
      <c r="A5995" s="11" t="s">
        <v>4755</v>
      </c>
    </row>
    <row r="5996" spans="1:1" ht="13">
      <c r="A5996" s="21">
        <v>1380</v>
      </c>
    </row>
    <row r="5997" spans="1:1" ht="13">
      <c r="A5997" s="21">
        <v>1940</v>
      </c>
    </row>
    <row r="5998" spans="1:1" ht="13">
      <c r="A5998" s="11" t="s">
        <v>4756</v>
      </c>
    </row>
    <row r="5999" spans="1:1" ht="13">
      <c r="A5999" s="11" t="s">
        <v>4757</v>
      </c>
    </row>
    <row r="6000" spans="1:1" ht="13">
      <c r="A6000" s="11" t="s">
        <v>5215</v>
      </c>
    </row>
    <row r="6001" spans="1:1" ht="13">
      <c r="A6001" s="11" t="s">
        <v>4748</v>
      </c>
    </row>
    <row r="6002" spans="1:1" ht="13">
      <c r="A6002" s="11" t="s">
        <v>4749</v>
      </c>
    </row>
    <row r="6003" spans="1:1" ht="13">
      <c r="A6003" s="11" t="s">
        <v>5253</v>
      </c>
    </row>
    <row r="6004" spans="1:1" ht="13">
      <c r="A6004" s="11" t="s">
        <v>22</v>
      </c>
    </row>
    <row r="6005" spans="1:1" ht="13">
      <c r="A6005" s="11" t="s">
        <v>2742</v>
      </c>
    </row>
    <row r="6006" spans="1:1" ht="13">
      <c r="A6006" s="11" t="s">
        <v>4751</v>
      </c>
    </row>
    <row r="6007" spans="1:1" ht="13">
      <c r="A6007" s="11">
        <v>2</v>
      </c>
    </row>
    <row r="6008" spans="1:1" ht="13">
      <c r="A6008" s="11" t="s">
        <v>4752</v>
      </c>
    </row>
    <row r="6009" spans="1:1" ht="13">
      <c r="A6009" s="11">
        <v>1</v>
      </c>
    </row>
    <row r="6010" spans="1:1" ht="13">
      <c r="A6010" s="11" t="s">
        <v>4753</v>
      </c>
    </row>
    <row r="6011" spans="1:1" ht="13">
      <c r="A6011" s="11" t="s">
        <v>4780</v>
      </c>
    </row>
    <row r="6012" spans="1:1" ht="13">
      <c r="A6012" s="11" t="s">
        <v>4755</v>
      </c>
    </row>
    <row r="6013" spans="1:1" ht="13">
      <c r="A6013" s="21">
        <v>1380</v>
      </c>
    </row>
    <row r="6014" spans="1:1" ht="13">
      <c r="A6014" s="21">
        <v>2145</v>
      </c>
    </row>
    <row r="6015" spans="1:1" ht="13">
      <c r="A6015" s="11" t="s">
        <v>4756</v>
      </c>
    </row>
    <row r="6016" spans="1:1" ht="13">
      <c r="A6016" s="11" t="s">
        <v>4757</v>
      </c>
    </row>
    <row r="6017" spans="1:1" ht="13">
      <c r="A6017" s="11" t="s">
        <v>5215</v>
      </c>
    </row>
    <row r="6018" spans="1:1" ht="13">
      <c r="A6018" s="11" t="s">
        <v>4748</v>
      </c>
    </row>
    <row r="6019" spans="1:1" ht="13">
      <c r="A6019" s="11" t="s">
        <v>4749</v>
      </c>
    </row>
    <row r="6020" spans="1:1" ht="13">
      <c r="A6020" s="11" t="s">
        <v>5254</v>
      </c>
    </row>
    <row r="6021" spans="1:1" ht="13">
      <c r="A6021" s="11" t="s">
        <v>7</v>
      </c>
    </row>
    <row r="6022" spans="1:1" ht="13">
      <c r="A6022" s="11" t="s">
        <v>4171</v>
      </c>
    </row>
    <row r="6023" spans="1:1" ht="13">
      <c r="A6023" s="11" t="s">
        <v>4751</v>
      </c>
    </row>
    <row r="6024" spans="1:1" ht="13">
      <c r="A6024" s="11">
        <v>3</v>
      </c>
    </row>
    <row r="6025" spans="1:1" ht="13">
      <c r="A6025" s="11" t="s">
        <v>4752</v>
      </c>
    </row>
    <row r="6026" spans="1:1" ht="13">
      <c r="A6026" s="11">
        <v>2</v>
      </c>
    </row>
    <row r="6027" spans="1:1" ht="13">
      <c r="A6027" s="11" t="s">
        <v>4753</v>
      </c>
    </row>
    <row r="6028" spans="1:1" ht="13">
      <c r="A6028" s="11" t="s">
        <v>4773</v>
      </c>
    </row>
    <row r="6029" spans="1:1" ht="13">
      <c r="A6029" s="11" t="s">
        <v>4755</v>
      </c>
    </row>
    <row r="6030" spans="1:1" ht="13">
      <c r="A6030" s="21">
        <v>1420</v>
      </c>
    </row>
    <row r="6031" spans="1:1" ht="13">
      <c r="A6031" s="21">
        <v>2475</v>
      </c>
    </row>
    <row r="6032" spans="1:1" ht="13">
      <c r="A6032" s="11" t="s">
        <v>4756</v>
      </c>
    </row>
    <row r="6033" spans="1:1" ht="13">
      <c r="A6033" s="11" t="s">
        <v>4757</v>
      </c>
    </row>
    <row r="6034" spans="1:1" ht="13">
      <c r="A6034" s="11" t="s">
        <v>5215</v>
      </c>
    </row>
    <row r="6035" spans="1:1" ht="13">
      <c r="A6035" s="11" t="s">
        <v>4748</v>
      </c>
    </row>
    <row r="6036" spans="1:1" ht="13">
      <c r="A6036" s="11" t="s">
        <v>4749</v>
      </c>
    </row>
    <row r="6037" spans="1:1" ht="13">
      <c r="A6037" s="11" t="s">
        <v>5255</v>
      </c>
    </row>
    <row r="6038" spans="1:1" ht="13">
      <c r="A6038" s="11" t="s">
        <v>7</v>
      </c>
    </row>
    <row r="6039" spans="1:1" ht="13">
      <c r="A6039" s="11" t="s">
        <v>4174</v>
      </c>
    </row>
    <row r="6040" spans="1:1" ht="13">
      <c r="A6040" s="11" t="s">
        <v>4751</v>
      </c>
    </row>
    <row r="6041" spans="1:1" ht="13">
      <c r="A6041" s="11">
        <v>3</v>
      </c>
    </row>
    <row r="6042" spans="1:1" ht="13">
      <c r="A6042" s="11" t="s">
        <v>4752</v>
      </c>
    </row>
    <row r="6043" spans="1:1" ht="13">
      <c r="A6043" s="11">
        <v>1</v>
      </c>
    </row>
    <row r="6044" spans="1:1" ht="13">
      <c r="A6044" s="11" t="s">
        <v>4753</v>
      </c>
    </row>
    <row r="6045" spans="1:1" ht="13">
      <c r="A6045" s="11" t="s">
        <v>4771</v>
      </c>
    </row>
    <row r="6046" spans="1:1" ht="13">
      <c r="A6046" s="11" t="s">
        <v>4755</v>
      </c>
    </row>
    <row r="6047" spans="1:1" ht="13">
      <c r="A6047" s="21">
        <v>1430</v>
      </c>
    </row>
    <row r="6048" spans="1:1" ht="13">
      <c r="A6048" s="21">
        <v>2225</v>
      </c>
    </row>
    <row r="6049" spans="1:1" ht="13">
      <c r="A6049" s="11" t="s">
        <v>4756</v>
      </c>
    </row>
    <row r="6050" spans="1:1" ht="13">
      <c r="A6050" s="11" t="s">
        <v>4757</v>
      </c>
    </row>
    <row r="6051" spans="1:1" ht="13">
      <c r="A6051" s="11" t="s">
        <v>5215</v>
      </c>
    </row>
    <row r="6052" spans="1:1" ht="13">
      <c r="A6052" s="11" t="s">
        <v>4748</v>
      </c>
    </row>
    <row r="6053" spans="1:1" ht="13">
      <c r="A6053" s="11" t="s">
        <v>4749</v>
      </c>
    </row>
    <row r="6054" spans="1:1" ht="13">
      <c r="A6054" s="11" t="s">
        <v>5256</v>
      </c>
    </row>
    <row r="6055" spans="1:1" ht="13">
      <c r="A6055" s="11" t="s">
        <v>10</v>
      </c>
    </row>
    <row r="6056" spans="1:1" ht="13">
      <c r="A6056" s="11" t="s">
        <v>4177</v>
      </c>
    </row>
    <row r="6057" spans="1:1" ht="13">
      <c r="A6057" s="11" t="s">
        <v>4751</v>
      </c>
    </row>
    <row r="6058" spans="1:1" ht="13">
      <c r="A6058" s="11">
        <v>3</v>
      </c>
    </row>
    <row r="6059" spans="1:1" ht="13">
      <c r="A6059" s="11" t="s">
        <v>4752</v>
      </c>
    </row>
    <row r="6060" spans="1:1" ht="13">
      <c r="A6060" s="11">
        <v>2</v>
      </c>
    </row>
    <row r="6061" spans="1:1" ht="13">
      <c r="A6061" s="11" t="s">
        <v>4753</v>
      </c>
    </row>
    <row r="6062" spans="1:1" ht="13">
      <c r="A6062" s="11" t="s">
        <v>4785</v>
      </c>
    </row>
    <row r="6063" spans="1:1" ht="13">
      <c r="A6063" s="11" t="s">
        <v>4755</v>
      </c>
    </row>
    <row r="6064" spans="1:1" ht="13">
      <c r="A6064" s="21">
        <v>1460</v>
      </c>
    </row>
    <row r="6065" spans="1:1" ht="13">
      <c r="A6065" s="21">
        <v>2280</v>
      </c>
    </row>
    <row r="6066" spans="1:1" ht="13">
      <c r="A6066" s="11" t="s">
        <v>4756</v>
      </c>
    </row>
    <row r="6067" spans="1:1" ht="13">
      <c r="A6067" s="11" t="s">
        <v>4757</v>
      </c>
    </row>
    <row r="6068" spans="1:1" ht="13">
      <c r="A6068" s="11" t="s">
        <v>5215</v>
      </c>
    </row>
    <row r="6069" spans="1:1" ht="13">
      <c r="A6069" s="11" t="s">
        <v>4748</v>
      </c>
    </row>
    <row r="6070" spans="1:1" ht="13">
      <c r="A6070" s="11" t="s">
        <v>4749</v>
      </c>
    </row>
    <row r="6071" spans="1:1" ht="13">
      <c r="A6071" s="11" t="s">
        <v>5257</v>
      </c>
    </row>
    <row r="6072" spans="1:1" ht="13">
      <c r="A6072" s="11" t="s">
        <v>10</v>
      </c>
    </row>
    <row r="6073" spans="1:1" ht="13">
      <c r="A6073" s="11" t="s">
        <v>2754</v>
      </c>
    </row>
    <row r="6074" spans="1:1" ht="13">
      <c r="A6074" s="11" t="s">
        <v>4751</v>
      </c>
    </row>
    <row r="6075" spans="1:1" ht="13">
      <c r="A6075" s="11">
        <v>2</v>
      </c>
    </row>
    <row r="6076" spans="1:1" ht="13">
      <c r="A6076" s="11" t="s">
        <v>4752</v>
      </c>
    </row>
    <row r="6077" spans="1:1" ht="13">
      <c r="A6077" s="11" t="s">
        <v>4762</v>
      </c>
    </row>
    <row r="6078" spans="1:1" ht="13">
      <c r="A6078" s="11" t="s">
        <v>4753</v>
      </c>
    </row>
    <row r="6079" spans="1:1" ht="13">
      <c r="A6079" s="11" t="s">
        <v>4773</v>
      </c>
    </row>
    <row r="6080" spans="1:1" ht="13">
      <c r="A6080" s="11" t="s">
        <v>4755</v>
      </c>
    </row>
    <row r="6081" spans="1:1" ht="13">
      <c r="A6081" s="21">
        <v>1530</v>
      </c>
    </row>
    <row r="6082" spans="1:1" ht="13">
      <c r="A6082" s="21">
        <v>2600</v>
      </c>
    </row>
    <row r="6083" spans="1:1" ht="13">
      <c r="A6083" s="11" t="s">
        <v>4756</v>
      </c>
    </row>
    <row r="6084" spans="1:1" ht="13">
      <c r="A6084" s="11" t="s">
        <v>4757</v>
      </c>
    </row>
    <row r="6085" spans="1:1" ht="13">
      <c r="A6085" s="11" t="s">
        <v>5215</v>
      </c>
    </row>
    <row r="6086" spans="1:1" ht="13">
      <c r="A6086" s="11" t="s">
        <v>4748</v>
      </c>
    </row>
    <row r="6087" spans="1:1" ht="13">
      <c r="A6087" s="11" t="s">
        <v>4749</v>
      </c>
    </row>
    <row r="6088" spans="1:1" ht="13">
      <c r="A6088" s="11" t="s">
        <v>5258</v>
      </c>
    </row>
    <row r="6089" spans="1:1" ht="13">
      <c r="A6089" s="11" t="s">
        <v>21</v>
      </c>
    </row>
    <row r="6090" spans="1:1" ht="13">
      <c r="A6090" s="11" t="s">
        <v>2751</v>
      </c>
    </row>
    <row r="6091" spans="1:1" ht="13">
      <c r="A6091" s="11" t="s">
        <v>4751</v>
      </c>
    </row>
    <row r="6092" spans="1:1" ht="13">
      <c r="A6092" s="11">
        <v>2</v>
      </c>
    </row>
    <row r="6093" spans="1:1" ht="13">
      <c r="A6093" s="11" t="s">
        <v>4752</v>
      </c>
    </row>
    <row r="6094" spans="1:1" ht="13">
      <c r="A6094" s="11" t="s">
        <v>4762</v>
      </c>
    </row>
    <row r="6095" spans="1:1" ht="13">
      <c r="A6095" s="11" t="s">
        <v>4753</v>
      </c>
    </row>
    <row r="6096" spans="1:1" ht="13">
      <c r="A6096" s="11" t="s">
        <v>4881</v>
      </c>
    </row>
    <row r="6097" spans="1:1" ht="13">
      <c r="A6097" s="11" t="s">
        <v>4755</v>
      </c>
    </row>
    <row r="6098" spans="1:1" ht="13">
      <c r="A6098" s="21">
        <v>1470</v>
      </c>
    </row>
    <row r="6099" spans="1:1" ht="13">
      <c r="A6099" s="21">
        <v>2565</v>
      </c>
    </row>
    <row r="6100" spans="1:1" ht="13">
      <c r="A6100" s="11" t="s">
        <v>4756</v>
      </c>
    </row>
    <row r="6101" spans="1:1" ht="13">
      <c r="A6101" s="11" t="s">
        <v>4757</v>
      </c>
    </row>
    <row r="6102" spans="1:1" ht="13">
      <c r="A6102" s="11" t="s">
        <v>5215</v>
      </c>
    </row>
    <row r="6103" spans="1:1" ht="13">
      <c r="A6103" s="11" t="s">
        <v>4748</v>
      </c>
    </row>
    <row r="6104" spans="1:1" ht="13">
      <c r="A6104" s="11" t="s">
        <v>4749</v>
      </c>
    </row>
    <row r="6105" spans="1:1" ht="13">
      <c r="A6105" s="11" t="s">
        <v>5259</v>
      </c>
    </row>
    <row r="6106" spans="1:1" ht="13">
      <c r="A6106" s="11" t="s">
        <v>7</v>
      </c>
    </row>
    <row r="6107" spans="1:1" ht="13">
      <c r="A6107" s="11" t="s">
        <v>4180</v>
      </c>
    </row>
    <row r="6108" spans="1:1" ht="13">
      <c r="A6108" s="11" t="s">
        <v>4751</v>
      </c>
    </row>
    <row r="6109" spans="1:1" ht="13">
      <c r="A6109" s="11">
        <v>3</v>
      </c>
    </row>
    <row r="6110" spans="1:1" ht="13">
      <c r="A6110" s="11" t="s">
        <v>4752</v>
      </c>
    </row>
    <row r="6111" spans="1:1" ht="13">
      <c r="A6111" s="11">
        <v>2</v>
      </c>
    </row>
    <row r="6112" spans="1:1" ht="13">
      <c r="A6112" s="11" t="s">
        <v>4753</v>
      </c>
    </row>
    <row r="6113" spans="1:1" ht="13">
      <c r="A6113" s="11" t="s">
        <v>5000</v>
      </c>
    </row>
    <row r="6114" spans="1:1" ht="13">
      <c r="A6114" s="11" t="s">
        <v>4755</v>
      </c>
    </row>
    <row r="6115" spans="1:1" ht="13">
      <c r="A6115" s="21">
        <v>1470</v>
      </c>
    </row>
    <row r="6116" spans="1:1" ht="13">
      <c r="A6116" s="21">
        <v>2725</v>
      </c>
    </row>
    <row r="6117" spans="1:1" ht="13">
      <c r="A6117" s="11" t="s">
        <v>4756</v>
      </c>
    </row>
    <row r="6118" spans="1:1" ht="13">
      <c r="A6118" s="11" t="s">
        <v>4757</v>
      </c>
    </row>
    <row r="6119" spans="1:1" ht="13">
      <c r="A6119" s="11" t="s">
        <v>5215</v>
      </c>
    </row>
    <row r="6120" spans="1:1" ht="13">
      <c r="A6120" s="11" t="s">
        <v>4748</v>
      </c>
    </row>
    <row r="6121" spans="1:1" ht="13">
      <c r="A6121" s="11" t="s">
        <v>4749</v>
      </c>
    </row>
    <row r="6122" spans="1:1" ht="13">
      <c r="A6122" s="11" t="s">
        <v>5260</v>
      </c>
    </row>
    <row r="6123" spans="1:1" ht="13">
      <c r="A6123" s="11" t="s">
        <v>6</v>
      </c>
    </row>
    <row r="6124" spans="1:1" ht="13">
      <c r="A6124" s="11" t="s">
        <v>4182</v>
      </c>
    </row>
    <row r="6125" spans="1:1" ht="13">
      <c r="A6125" s="11" t="s">
        <v>4751</v>
      </c>
    </row>
    <row r="6126" spans="1:1" ht="13">
      <c r="A6126" s="11">
        <v>3</v>
      </c>
    </row>
    <row r="6127" spans="1:1" ht="13">
      <c r="A6127" s="11" t="s">
        <v>4752</v>
      </c>
    </row>
    <row r="6128" spans="1:1" ht="13">
      <c r="A6128" s="11">
        <v>2</v>
      </c>
    </row>
    <row r="6129" spans="1:1" ht="13">
      <c r="A6129" s="11" t="s">
        <v>4753</v>
      </c>
    </row>
    <row r="6130" spans="1:1" ht="13">
      <c r="A6130" s="11" t="s">
        <v>4773</v>
      </c>
    </row>
    <row r="6131" spans="1:1" ht="13">
      <c r="A6131" s="11" t="s">
        <v>4755</v>
      </c>
    </row>
    <row r="6132" spans="1:1" ht="13">
      <c r="A6132" s="21">
        <v>1490</v>
      </c>
    </row>
    <row r="6133" spans="1:1" ht="13">
      <c r="A6133" s="21">
        <v>2280</v>
      </c>
    </row>
    <row r="6134" spans="1:1" ht="13">
      <c r="A6134" s="11" t="s">
        <v>4756</v>
      </c>
    </row>
    <row r="6135" spans="1:1" ht="13">
      <c r="A6135" s="11" t="s">
        <v>4757</v>
      </c>
    </row>
    <row r="6136" spans="1:1" ht="13">
      <c r="A6136" s="11" t="s">
        <v>5215</v>
      </c>
    </row>
    <row r="6137" spans="1:1" ht="13">
      <c r="A6137" s="11" t="s">
        <v>4748</v>
      </c>
    </row>
    <row r="6138" spans="1:1" ht="13">
      <c r="A6138" s="11" t="s">
        <v>4749</v>
      </c>
    </row>
    <row r="6139" spans="1:1" ht="13">
      <c r="A6139" s="11" t="s">
        <v>5261</v>
      </c>
    </row>
    <row r="6140" spans="1:1" ht="13">
      <c r="A6140" s="11" t="s">
        <v>6</v>
      </c>
    </row>
    <row r="6141" spans="1:1" ht="13">
      <c r="A6141" s="11" t="s">
        <v>4185</v>
      </c>
    </row>
    <row r="6142" spans="1:1" ht="13">
      <c r="A6142" s="11" t="s">
        <v>4751</v>
      </c>
    </row>
    <row r="6143" spans="1:1" ht="13">
      <c r="A6143" s="11">
        <v>3</v>
      </c>
    </row>
    <row r="6144" spans="1:1" ht="13">
      <c r="A6144" s="11" t="s">
        <v>4752</v>
      </c>
    </row>
    <row r="6145" spans="1:1" ht="13">
      <c r="A6145" s="11">
        <v>1</v>
      </c>
    </row>
    <row r="6146" spans="1:1" ht="13">
      <c r="A6146" s="11" t="s">
        <v>4753</v>
      </c>
    </row>
    <row r="6147" spans="1:1" ht="13">
      <c r="A6147" s="11" t="s">
        <v>5262</v>
      </c>
    </row>
    <row r="6148" spans="1:1" ht="13">
      <c r="A6148" s="11" t="s">
        <v>4755</v>
      </c>
    </row>
    <row r="6149" spans="1:1" ht="13">
      <c r="A6149" s="21">
        <v>1520</v>
      </c>
    </row>
    <row r="6150" spans="1:1" ht="13">
      <c r="A6150" s="21">
        <v>2810</v>
      </c>
    </row>
    <row r="6151" spans="1:1" ht="13">
      <c r="A6151" s="11" t="s">
        <v>4756</v>
      </c>
    </row>
    <row r="6152" spans="1:1" ht="13">
      <c r="A6152" s="11" t="s">
        <v>4757</v>
      </c>
    </row>
    <row r="6153" spans="1:1" ht="13">
      <c r="A6153" s="11" t="s">
        <v>5215</v>
      </c>
    </row>
    <row r="6154" spans="1:1" ht="13">
      <c r="A6154" s="11" t="s">
        <v>4748</v>
      </c>
    </row>
    <row r="6155" spans="1:1" ht="13">
      <c r="A6155" s="11" t="s">
        <v>4749</v>
      </c>
    </row>
    <row r="6156" spans="1:1" ht="13">
      <c r="A6156" s="11" t="s">
        <v>5263</v>
      </c>
    </row>
    <row r="6157" spans="1:1" ht="13">
      <c r="A6157" s="11" t="s">
        <v>11</v>
      </c>
    </row>
    <row r="6158" spans="1:1" ht="13">
      <c r="A6158" s="11" t="s">
        <v>2757</v>
      </c>
    </row>
    <row r="6159" spans="1:1" ht="13">
      <c r="A6159" s="11" t="s">
        <v>4751</v>
      </c>
    </row>
    <row r="6160" spans="1:1" ht="13">
      <c r="A6160" s="11">
        <v>2</v>
      </c>
    </row>
    <row r="6161" spans="1:1" ht="13">
      <c r="A6161" s="11" t="s">
        <v>4752</v>
      </c>
    </row>
    <row r="6162" spans="1:1" ht="13">
      <c r="A6162" s="11">
        <v>1</v>
      </c>
    </row>
    <row r="6163" spans="1:1" ht="13">
      <c r="A6163" s="11" t="s">
        <v>4753</v>
      </c>
    </row>
    <row r="6164" spans="1:1" ht="13">
      <c r="A6164" s="11" t="s">
        <v>4870</v>
      </c>
    </row>
    <row r="6165" spans="1:1" ht="13">
      <c r="A6165" s="11" t="s">
        <v>4755</v>
      </c>
    </row>
    <row r="6166" spans="1:1" ht="13">
      <c r="A6166" s="21">
        <v>1580</v>
      </c>
    </row>
    <row r="6167" spans="1:1" ht="13">
      <c r="A6167" s="21">
        <v>2620</v>
      </c>
    </row>
    <row r="6168" spans="1:1" ht="13">
      <c r="A6168" s="11" t="s">
        <v>4756</v>
      </c>
    </row>
    <row r="6169" spans="1:1" ht="13">
      <c r="A6169" s="11" t="s">
        <v>4757</v>
      </c>
    </row>
    <row r="6170" spans="1:1" ht="13">
      <c r="A6170" s="11" t="s">
        <v>5215</v>
      </c>
    </row>
    <row r="6171" spans="1:1" ht="13">
      <c r="A6171" s="11" t="s">
        <v>4748</v>
      </c>
    </row>
    <row r="6172" spans="1:1" ht="13">
      <c r="A6172" s="11" t="s">
        <v>4749</v>
      </c>
    </row>
    <row r="6173" spans="1:1" ht="13">
      <c r="A6173" s="11" t="s">
        <v>5264</v>
      </c>
    </row>
    <row r="6174" spans="1:1" ht="13">
      <c r="A6174" s="11" t="s">
        <v>10</v>
      </c>
    </row>
    <row r="6175" spans="1:1" ht="13">
      <c r="A6175" s="11" t="s">
        <v>2763</v>
      </c>
    </row>
    <row r="6176" spans="1:1" ht="13">
      <c r="A6176" s="11" t="s">
        <v>4751</v>
      </c>
    </row>
    <row r="6177" spans="1:1" ht="13">
      <c r="A6177" s="11">
        <v>2</v>
      </c>
    </row>
    <row r="6178" spans="1:1" ht="13">
      <c r="A6178" s="11" t="s">
        <v>4752</v>
      </c>
    </row>
    <row r="6179" spans="1:1" ht="13">
      <c r="A6179" s="11">
        <v>2</v>
      </c>
    </row>
    <row r="6180" spans="1:1" ht="13">
      <c r="A6180" s="11" t="s">
        <v>4753</v>
      </c>
    </row>
    <row r="6181" spans="1:1" ht="13">
      <c r="A6181" s="11" t="s">
        <v>4769</v>
      </c>
    </row>
    <row r="6182" spans="1:1" ht="13">
      <c r="A6182" s="11" t="s">
        <v>4755</v>
      </c>
    </row>
    <row r="6183" spans="1:1" ht="13">
      <c r="A6183" s="21">
        <v>1700</v>
      </c>
    </row>
    <row r="6184" spans="1:1" ht="13">
      <c r="A6184" s="21">
        <v>2845</v>
      </c>
    </row>
    <row r="6185" spans="1:1" ht="13">
      <c r="A6185" s="11" t="s">
        <v>4756</v>
      </c>
    </row>
    <row r="6186" spans="1:1" ht="13">
      <c r="A6186" s="11" t="s">
        <v>4757</v>
      </c>
    </row>
    <row r="6187" spans="1:1" ht="13">
      <c r="A6187" s="11" t="s">
        <v>5215</v>
      </c>
    </row>
    <row r="6188" spans="1:1" ht="13">
      <c r="A6188" s="11" t="s">
        <v>4748</v>
      </c>
    </row>
    <row r="6189" spans="1:1" ht="13">
      <c r="A6189" s="11" t="s">
        <v>4749</v>
      </c>
    </row>
    <row r="6190" spans="1:1" ht="13">
      <c r="A6190" s="11" t="s">
        <v>5265</v>
      </c>
    </row>
    <row r="6191" spans="1:1" ht="13">
      <c r="A6191" s="11" t="s">
        <v>12</v>
      </c>
    </row>
    <row r="6192" spans="1:1" ht="13">
      <c r="A6192" s="11" t="s">
        <v>4188</v>
      </c>
    </row>
    <row r="6193" spans="1:1" ht="13">
      <c r="A6193" s="11" t="s">
        <v>4751</v>
      </c>
    </row>
    <row r="6194" spans="1:1" ht="13">
      <c r="A6194" s="11">
        <v>3</v>
      </c>
    </row>
    <row r="6195" spans="1:1" ht="13">
      <c r="A6195" s="11" t="s">
        <v>4752</v>
      </c>
    </row>
    <row r="6196" spans="1:1" ht="13">
      <c r="A6196" s="11">
        <v>1</v>
      </c>
    </row>
    <row r="6197" spans="1:1" ht="13">
      <c r="A6197" s="11" t="s">
        <v>4753</v>
      </c>
    </row>
    <row r="6198" spans="1:1" ht="13">
      <c r="A6198" s="11" t="s">
        <v>4765</v>
      </c>
    </row>
    <row r="6199" spans="1:1" ht="13">
      <c r="A6199" s="11" t="s">
        <v>4755</v>
      </c>
    </row>
    <row r="6200" spans="1:1" ht="13">
      <c r="A6200" s="21">
        <v>1640</v>
      </c>
    </row>
    <row r="6201" spans="1:1" ht="13">
      <c r="A6201" s="21">
        <v>2280</v>
      </c>
    </row>
    <row r="6202" spans="1:1" ht="13">
      <c r="A6202" s="11" t="s">
        <v>4756</v>
      </c>
    </row>
    <row r="6203" spans="1:1" ht="13">
      <c r="A6203" s="11" t="s">
        <v>4757</v>
      </c>
    </row>
    <row r="6204" spans="1:1" ht="13">
      <c r="A6204" s="11" t="s">
        <v>5215</v>
      </c>
    </row>
    <row r="6205" spans="1:1" ht="13">
      <c r="A6205" s="11" t="s">
        <v>4748</v>
      </c>
    </row>
    <row r="6206" spans="1:1" ht="13">
      <c r="A6206" s="11" t="s">
        <v>4749</v>
      </c>
    </row>
    <row r="6207" spans="1:1" ht="13">
      <c r="A6207" s="11" t="s">
        <v>5266</v>
      </c>
    </row>
    <row r="6208" spans="1:1" ht="13">
      <c r="A6208" s="11" t="s">
        <v>29</v>
      </c>
    </row>
    <row r="6209" spans="1:1" ht="13">
      <c r="A6209" s="11" t="s">
        <v>2769</v>
      </c>
    </row>
    <row r="6210" spans="1:1" ht="13">
      <c r="A6210" s="11" t="s">
        <v>4751</v>
      </c>
    </row>
    <row r="6211" spans="1:1" ht="13">
      <c r="A6211" s="11">
        <v>2</v>
      </c>
    </row>
    <row r="6212" spans="1:1" ht="13">
      <c r="A6212" s="11" t="s">
        <v>4752</v>
      </c>
    </row>
    <row r="6213" spans="1:1" ht="13">
      <c r="A6213" s="11" t="s">
        <v>4762</v>
      </c>
    </row>
    <row r="6214" spans="1:1" ht="13">
      <c r="A6214" s="11" t="s">
        <v>4753</v>
      </c>
    </row>
    <row r="6215" spans="1:1" ht="13">
      <c r="A6215" s="11" t="s">
        <v>4771</v>
      </c>
    </row>
    <row r="6216" spans="1:1" ht="13">
      <c r="A6216" s="11" t="s">
        <v>4755</v>
      </c>
    </row>
    <row r="6217" spans="1:1" ht="13">
      <c r="A6217" s="21">
        <v>1710</v>
      </c>
    </row>
    <row r="6218" spans="1:1" ht="13">
      <c r="A6218" s="21">
        <v>2710</v>
      </c>
    </row>
    <row r="6219" spans="1:1" ht="13">
      <c r="A6219" s="11" t="s">
        <v>4756</v>
      </c>
    </row>
    <row r="6220" spans="1:1" ht="13">
      <c r="A6220" s="11" t="s">
        <v>4757</v>
      </c>
    </row>
    <row r="6221" spans="1:1" ht="13">
      <c r="A6221" s="11" t="s">
        <v>5215</v>
      </c>
    </row>
    <row r="6222" spans="1:1" ht="13">
      <c r="A6222" s="11" t="s">
        <v>4748</v>
      </c>
    </row>
    <row r="6223" spans="1:1" ht="13">
      <c r="A6223" s="11" t="s">
        <v>4749</v>
      </c>
    </row>
    <row r="6224" spans="1:1" ht="13">
      <c r="A6224" s="11" t="s">
        <v>5267</v>
      </c>
    </row>
    <row r="6225" spans="1:1" ht="13">
      <c r="A6225" s="11" t="s">
        <v>7</v>
      </c>
    </row>
    <row r="6226" spans="1:1" ht="13">
      <c r="A6226" s="11" t="s">
        <v>2760</v>
      </c>
    </row>
    <row r="6227" spans="1:1" ht="13">
      <c r="A6227" s="11" t="s">
        <v>4751</v>
      </c>
    </row>
    <row r="6228" spans="1:1" ht="13">
      <c r="A6228" s="11">
        <v>2</v>
      </c>
    </row>
    <row r="6229" spans="1:1" ht="13">
      <c r="A6229" s="11" t="s">
        <v>4752</v>
      </c>
    </row>
    <row r="6230" spans="1:1" ht="13">
      <c r="A6230" s="11" t="s">
        <v>4762</v>
      </c>
    </row>
    <row r="6231" spans="1:1" ht="13">
      <c r="A6231" s="11" t="s">
        <v>4753</v>
      </c>
    </row>
    <row r="6232" spans="1:1" ht="13">
      <c r="A6232" s="11" t="s">
        <v>4771</v>
      </c>
    </row>
    <row r="6233" spans="1:1" ht="13">
      <c r="A6233" s="11" t="s">
        <v>4755</v>
      </c>
    </row>
    <row r="6234" spans="1:1" ht="13">
      <c r="A6234" s="21">
        <v>1640</v>
      </c>
    </row>
    <row r="6235" spans="1:1" ht="13">
      <c r="A6235" s="21">
        <v>2640</v>
      </c>
    </row>
    <row r="6236" spans="1:1" ht="13">
      <c r="A6236" s="11" t="s">
        <v>4756</v>
      </c>
    </row>
    <row r="6237" spans="1:1" ht="13">
      <c r="A6237" s="11" t="s">
        <v>4757</v>
      </c>
    </row>
    <row r="6238" spans="1:1" ht="13">
      <c r="A6238" s="11" t="s">
        <v>5215</v>
      </c>
    </row>
    <row r="6239" spans="1:1" ht="13">
      <c r="A6239" s="11" t="s">
        <v>4748</v>
      </c>
    </row>
    <row r="6240" spans="1:1" ht="13">
      <c r="A6240" s="11" t="s">
        <v>4749</v>
      </c>
    </row>
    <row r="6241" spans="1:1" ht="13">
      <c r="A6241" s="11" t="s">
        <v>5268</v>
      </c>
    </row>
    <row r="6242" spans="1:1" ht="13">
      <c r="A6242" s="11" t="s">
        <v>10</v>
      </c>
    </row>
    <row r="6243" spans="1:1" ht="13">
      <c r="A6243" s="11" t="s">
        <v>4194</v>
      </c>
    </row>
    <row r="6244" spans="1:1" ht="13">
      <c r="A6244" s="11" t="s">
        <v>4751</v>
      </c>
    </row>
    <row r="6245" spans="1:1" ht="13">
      <c r="A6245" s="11">
        <v>3</v>
      </c>
    </row>
    <row r="6246" spans="1:1" ht="13">
      <c r="A6246" s="11" t="s">
        <v>4752</v>
      </c>
    </row>
    <row r="6247" spans="1:1" ht="13">
      <c r="A6247" s="11">
        <v>2</v>
      </c>
    </row>
    <row r="6248" spans="1:1" ht="13">
      <c r="A6248" s="11" t="s">
        <v>4753</v>
      </c>
    </row>
    <row r="6249" spans="1:1" ht="13">
      <c r="A6249" s="11" t="s">
        <v>4799</v>
      </c>
    </row>
    <row r="6250" spans="1:1" ht="13">
      <c r="A6250" s="11" t="s">
        <v>4755</v>
      </c>
    </row>
    <row r="6251" spans="1:1" ht="13">
      <c r="A6251" s="21">
        <v>1810</v>
      </c>
    </row>
    <row r="6252" spans="1:1" ht="13">
      <c r="A6252" s="21">
        <v>3110</v>
      </c>
    </row>
    <row r="6253" spans="1:1" ht="13">
      <c r="A6253" s="11" t="s">
        <v>4756</v>
      </c>
    </row>
    <row r="6254" spans="1:1" ht="13">
      <c r="A6254" s="11" t="s">
        <v>4757</v>
      </c>
    </row>
    <row r="6255" spans="1:1" ht="13">
      <c r="A6255" s="11" t="s">
        <v>5215</v>
      </c>
    </row>
    <row r="6256" spans="1:1" ht="13">
      <c r="A6256" s="11" t="s">
        <v>4748</v>
      </c>
    </row>
    <row r="6257" spans="1:1" ht="13">
      <c r="A6257" s="11" t="s">
        <v>4749</v>
      </c>
    </row>
    <row r="6258" spans="1:1" ht="13">
      <c r="A6258" s="11" t="s">
        <v>5269</v>
      </c>
    </row>
    <row r="6259" spans="1:1" ht="13">
      <c r="A6259" s="11" t="s">
        <v>7</v>
      </c>
    </row>
    <row r="6260" spans="1:1" ht="13">
      <c r="A6260" s="11" t="s">
        <v>2766</v>
      </c>
    </row>
    <row r="6261" spans="1:1" ht="13">
      <c r="A6261" s="11" t="s">
        <v>4751</v>
      </c>
    </row>
    <row r="6262" spans="1:1" ht="13">
      <c r="A6262" s="11">
        <v>2</v>
      </c>
    </row>
    <row r="6263" spans="1:1" ht="13">
      <c r="A6263" s="11" t="s">
        <v>4752</v>
      </c>
    </row>
    <row r="6264" spans="1:1" ht="13">
      <c r="A6264" s="11" t="s">
        <v>4762</v>
      </c>
    </row>
    <row r="6265" spans="1:1" ht="13">
      <c r="A6265" s="11" t="s">
        <v>4753</v>
      </c>
    </row>
    <row r="6266" spans="1:1" ht="13">
      <c r="A6266" s="11" t="s">
        <v>4771</v>
      </c>
    </row>
    <row r="6267" spans="1:1" ht="13">
      <c r="A6267" s="11" t="s">
        <v>4755</v>
      </c>
    </row>
    <row r="6268" spans="1:1" ht="13">
      <c r="A6268" s="21">
        <v>1700</v>
      </c>
    </row>
    <row r="6269" spans="1:1" ht="13">
      <c r="A6269" s="21">
        <v>2740</v>
      </c>
    </row>
    <row r="6270" spans="1:1" ht="13">
      <c r="A6270" s="11" t="s">
        <v>4756</v>
      </c>
    </row>
    <row r="6271" spans="1:1" ht="13">
      <c r="A6271" s="11" t="s">
        <v>4757</v>
      </c>
    </row>
    <row r="6272" spans="1:1" ht="13">
      <c r="A6272" s="11" t="s">
        <v>5215</v>
      </c>
    </row>
    <row r="6273" spans="1:1" ht="13">
      <c r="A6273" s="11" t="s">
        <v>4748</v>
      </c>
    </row>
    <row r="6274" spans="1:1" ht="13">
      <c r="A6274" s="11" t="s">
        <v>4781</v>
      </c>
    </row>
    <row r="6275" spans="1:1" ht="13">
      <c r="A6275" s="11" t="s">
        <v>5270</v>
      </c>
    </row>
    <row r="6276" spans="1:1" ht="13">
      <c r="A6276" s="11" t="s">
        <v>6</v>
      </c>
    </row>
    <row r="6277" spans="1:1" ht="13">
      <c r="A6277" s="11" t="s">
        <v>3259</v>
      </c>
    </row>
    <row r="6278" spans="1:1" ht="13">
      <c r="A6278" s="11" t="s">
        <v>4751</v>
      </c>
    </row>
    <row r="6279" spans="1:1" ht="13">
      <c r="A6279" s="11">
        <v>3</v>
      </c>
    </row>
    <row r="6280" spans="1:1" ht="13">
      <c r="A6280" s="11" t="s">
        <v>4752</v>
      </c>
    </row>
    <row r="6281" spans="1:1" ht="13">
      <c r="A6281" s="11" t="s">
        <v>4762</v>
      </c>
    </row>
    <row r="6282" spans="1:1" ht="13">
      <c r="A6282" s="11" t="s">
        <v>4753</v>
      </c>
    </row>
    <row r="6283" spans="1:1" ht="13">
      <c r="A6283" s="11" t="s">
        <v>5271</v>
      </c>
    </row>
    <row r="6284" spans="1:1" ht="13">
      <c r="A6284" s="11" t="s">
        <v>4755</v>
      </c>
    </row>
    <row r="6285" spans="1:1" ht="13">
      <c r="A6285" s="21">
        <v>1860</v>
      </c>
    </row>
    <row r="6286" spans="1:1" ht="13">
      <c r="A6286" s="11" t="s">
        <v>4756</v>
      </c>
    </row>
    <row r="6287" spans="1:1" ht="13">
      <c r="A6287" s="11" t="s">
        <v>4783</v>
      </c>
    </row>
    <row r="6288" spans="1:1" ht="13">
      <c r="A6288" s="11" t="s">
        <v>5215</v>
      </c>
    </row>
    <row r="6289" spans="1:1" ht="13">
      <c r="A6289" s="11" t="s">
        <v>4748</v>
      </c>
    </row>
    <row r="6290" spans="1:1" ht="13">
      <c r="A6290" s="11" t="s">
        <v>4749</v>
      </c>
    </row>
    <row r="6291" spans="1:1" ht="13">
      <c r="A6291" s="11" t="s">
        <v>5272</v>
      </c>
    </row>
    <row r="6292" spans="1:1" ht="13">
      <c r="A6292" s="11" t="s">
        <v>6</v>
      </c>
    </row>
    <row r="6293" spans="1:1" ht="13">
      <c r="A6293" s="11" t="s">
        <v>4191</v>
      </c>
    </row>
    <row r="6294" spans="1:1" ht="13">
      <c r="A6294" s="11" t="s">
        <v>4751</v>
      </c>
    </row>
    <row r="6295" spans="1:1" ht="13">
      <c r="A6295" s="11">
        <v>3</v>
      </c>
    </row>
    <row r="6296" spans="1:1" ht="13">
      <c r="A6296" s="11" t="s">
        <v>4752</v>
      </c>
    </row>
    <row r="6297" spans="1:1" ht="13">
      <c r="A6297" s="11">
        <v>2</v>
      </c>
    </row>
    <row r="6298" spans="1:1" ht="13">
      <c r="A6298" s="11" t="s">
        <v>4753</v>
      </c>
    </row>
    <row r="6299" spans="1:1" ht="13">
      <c r="A6299" s="11" t="s">
        <v>5000</v>
      </c>
    </row>
    <row r="6300" spans="1:1" ht="13">
      <c r="A6300" s="11" t="s">
        <v>4755</v>
      </c>
    </row>
    <row r="6301" spans="1:1" ht="13">
      <c r="A6301" s="21">
        <v>1760</v>
      </c>
    </row>
    <row r="6302" spans="1:1" ht="13">
      <c r="A6302" s="21">
        <v>2800</v>
      </c>
    </row>
    <row r="6303" spans="1:1" ht="13">
      <c r="A6303" s="11" t="s">
        <v>4756</v>
      </c>
    </row>
    <row r="6304" spans="1:1" ht="13">
      <c r="A6304" s="11" t="s">
        <v>4757</v>
      </c>
    </row>
    <row r="6305" spans="1:1" ht="13">
      <c r="A6305" s="11" t="s">
        <v>5215</v>
      </c>
    </row>
    <row r="6306" spans="1:1" ht="13">
      <c r="A6306" s="11" t="s">
        <v>4748</v>
      </c>
    </row>
    <row r="6307" spans="1:1" ht="13">
      <c r="A6307" s="11" t="s">
        <v>4749</v>
      </c>
    </row>
    <row r="6308" spans="1:1" ht="13">
      <c r="A6308" s="11" t="s">
        <v>5273</v>
      </c>
    </row>
    <row r="6309" spans="1:1" ht="13">
      <c r="A6309" s="11" t="s">
        <v>21</v>
      </c>
    </row>
    <row r="6310" spans="1:1" ht="13">
      <c r="A6310" s="11" t="s">
        <v>2772</v>
      </c>
    </row>
    <row r="6311" spans="1:1" ht="13">
      <c r="A6311" s="11" t="s">
        <v>4751</v>
      </c>
    </row>
    <row r="6312" spans="1:1" ht="13">
      <c r="A6312" s="11">
        <v>2</v>
      </c>
    </row>
    <row r="6313" spans="1:1" ht="13">
      <c r="A6313" s="11" t="s">
        <v>4752</v>
      </c>
    </row>
    <row r="6314" spans="1:1" ht="13">
      <c r="A6314" s="11">
        <v>2</v>
      </c>
    </row>
    <row r="6315" spans="1:1" ht="13">
      <c r="A6315" s="11" t="s">
        <v>4753</v>
      </c>
    </row>
    <row r="6316" spans="1:1" ht="13">
      <c r="A6316" s="11" t="s">
        <v>4765</v>
      </c>
    </row>
    <row r="6317" spans="1:1" ht="13">
      <c r="A6317" s="11" t="s">
        <v>4755</v>
      </c>
    </row>
    <row r="6318" spans="1:1" ht="13">
      <c r="A6318" s="21">
        <v>1790</v>
      </c>
    </row>
    <row r="6319" spans="1:1" ht="13">
      <c r="A6319" s="21">
        <v>3130</v>
      </c>
    </row>
    <row r="6320" spans="1:1" ht="13">
      <c r="A6320" s="11" t="s">
        <v>4756</v>
      </c>
    </row>
    <row r="6321" spans="1:1" ht="13">
      <c r="A6321" s="11" t="s">
        <v>4757</v>
      </c>
    </row>
    <row r="6322" spans="1:1" ht="13">
      <c r="A6322" s="11" t="s">
        <v>5215</v>
      </c>
    </row>
    <row r="6323" spans="1:1" ht="13">
      <c r="A6323" s="11" t="s">
        <v>4748</v>
      </c>
    </row>
    <row r="6324" spans="1:1" ht="13">
      <c r="A6324" s="11" t="s">
        <v>4749</v>
      </c>
    </row>
    <row r="6325" spans="1:1" ht="13">
      <c r="A6325" s="11" t="s">
        <v>5274</v>
      </c>
    </row>
    <row r="6326" spans="1:1" ht="13">
      <c r="A6326" s="11" t="s">
        <v>12</v>
      </c>
    </row>
    <row r="6327" spans="1:1" ht="13">
      <c r="A6327" s="11" t="s">
        <v>2775</v>
      </c>
    </row>
    <row r="6328" spans="1:1" ht="13">
      <c r="A6328" s="11" t="s">
        <v>4751</v>
      </c>
    </row>
    <row r="6329" spans="1:1" ht="13">
      <c r="A6329" s="11">
        <v>2</v>
      </c>
    </row>
    <row r="6330" spans="1:1" ht="13">
      <c r="A6330" s="11" t="s">
        <v>4752</v>
      </c>
    </row>
    <row r="6331" spans="1:1" ht="13">
      <c r="A6331" s="11" t="s">
        <v>4762</v>
      </c>
    </row>
    <row r="6332" spans="1:1" ht="13">
      <c r="A6332" s="11" t="s">
        <v>4753</v>
      </c>
    </row>
    <row r="6333" spans="1:1" ht="13">
      <c r="A6333" s="11" t="s">
        <v>4771</v>
      </c>
    </row>
    <row r="6334" spans="1:1" ht="13">
      <c r="A6334" s="11" t="s">
        <v>4755</v>
      </c>
    </row>
    <row r="6335" spans="1:1" ht="13">
      <c r="A6335" s="21">
        <v>1800</v>
      </c>
    </row>
    <row r="6336" spans="1:1" ht="13">
      <c r="A6336" s="21">
        <v>2625</v>
      </c>
    </row>
    <row r="6337" spans="1:1" ht="13">
      <c r="A6337" s="11" t="s">
        <v>4756</v>
      </c>
    </row>
    <row r="6338" spans="1:1" ht="13">
      <c r="A6338" s="11" t="s">
        <v>4757</v>
      </c>
    </row>
    <row r="6339" spans="1:1" ht="13">
      <c r="A6339" s="11" t="s">
        <v>5215</v>
      </c>
    </row>
    <row r="6340" spans="1:1" ht="13">
      <c r="A6340" s="11" t="s">
        <v>4748</v>
      </c>
    </row>
    <row r="6341" spans="1:1" ht="13">
      <c r="A6341" s="11" t="s">
        <v>4749</v>
      </c>
    </row>
    <row r="6342" spans="1:1" ht="13">
      <c r="A6342" s="11" t="s">
        <v>5275</v>
      </c>
    </row>
    <row r="6343" spans="1:1" ht="13">
      <c r="A6343" s="11" t="s">
        <v>12</v>
      </c>
    </row>
    <row r="6344" spans="1:1" ht="13">
      <c r="A6344" s="11" t="s">
        <v>4200</v>
      </c>
    </row>
    <row r="6345" spans="1:1" ht="13">
      <c r="A6345" s="11" t="s">
        <v>4751</v>
      </c>
    </row>
    <row r="6346" spans="1:1" ht="13">
      <c r="A6346" s="11">
        <v>3</v>
      </c>
    </row>
    <row r="6347" spans="1:1" ht="13">
      <c r="A6347" s="11" t="s">
        <v>4752</v>
      </c>
    </row>
    <row r="6348" spans="1:1" ht="13">
      <c r="A6348" s="11">
        <v>2</v>
      </c>
    </row>
    <row r="6349" spans="1:1" ht="13">
      <c r="A6349" s="11" t="s">
        <v>4753</v>
      </c>
    </row>
    <row r="6350" spans="1:1" ht="13">
      <c r="A6350" s="11" t="s">
        <v>4790</v>
      </c>
    </row>
    <row r="6351" spans="1:1" ht="13">
      <c r="A6351" s="11" t="s">
        <v>4755</v>
      </c>
    </row>
    <row r="6352" spans="1:1" ht="13">
      <c r="A6352" s="21">
        <v>1880</v>
      </c>
    </row>
    <row r="6353" spans="1:1" ht="13">
      <c r="A6353" s="21">
        <v>2690</v>
      </c>
    </row>
    <row r="6354" spans="1:1" ht="13">
      <c r="A6354" s="11" t="s">
        <v>4756</v>
      </c>
    </row>
    <row r="6355" spans="1:1" ht="13">
      <c r="A6355" s="11" t="s">
        <v>4757</v>
      </c>
    </row>
    <row r="6356" spans="1:1" ht="13">
      <c r="A6356" s="11" t="s">
        <v>5215</v>
      </c>
    </row>
    <row r="6357" spans="1:1" ht="13">
      <c r="A6357" s="11" t="s">
        <v>4748</v>
      </c>
    </row>
    <row r="6358" spans="1:1" ht="13">
      <c r="A6358" s="11" t="s">
        <v>4749</v>
      </c>
    </row>
    <row r="6359" spans="1:1" ht="13">
      <c r="A6359" s="11" t="s">
        <v>5276</v>
      </c>
    </row>
    <row r="6360" spans="1:1" ht="13">
      <c r="A6360" s="11" t="s">
        <v>20</v>
      </c>
    </row>
    <row r="6361" spans="1:1" ht="13">
      <c r="A6361" s="11" t="s">
        <v>4197</v>
      </c>
    </row>
    <row r="6362" spans="1:1" ht="13">
      <c r="A6362" s="11" t="s">
        <v>4751</v>
      </c>
    </row>
    <row r="6363" spans="1:1" ht="13">
      <c r="A6363" s="11">
        <v>3</v>
      </c>
    </row>
    <row r="6364" spans="1:1" ht="13">
      <c r="A6364" s="11" t="s">
        <v>4752</v>
      </c>
    </row>
    <row r="6365" spans="1:1" ht="13">
      <c r="A6365" s="11">
        <v>3</v>
      </c>
    </row>
    <row r="6366" spans="1:1" ht="13">
      <c r="A6366" s="11" t="s">
        <v>4753</v>
      </c>
    </row>
    <row r="6367" spans="1:1" ht="13">
      <c r="A6367" s="11" t="s">
        <v>4878</v>
      </c>
    </row>
    <row r="6368" spans="1:1" ht="13">
      <c r="A6368" s="11" t="s">
        <v>4755</v>
      </c>
    </row>
    <row r="6369" spans="1:1" ht="13">
      <c r="A6369" s="21">
        <v>1820</v>
      </c>
    </row>
    <row r="6370" spans="1:1" ht="13">
      <c r="A6370" s="21">
        <v>2940</v>
      </c>
    </row>
    <row r="6371" spans="1:1" ht="13">
      <c r="A6371" s="11" t="s">
        <v>4756</v>
      </c>
    </row>
    <row r="6372" spans="1:1" ht="13">
      <c r="A6372" s="11" t="s">
        <v>4757</v>
      </c>
    </row>
    <row r="6373" spans="1:1" ht="13">
      <c r="A6373" s="11" t="s">
        <v>5215</v>
      </c>
    </row>
    <row r="6374" spans="1:1" ht="13">
      <c r="A6374" s="11" t="s">
        <v>4748</v>
      </c>
    </row>
    <row r="6375" spans="1:1" ht="13">
      <c r="A6375" s="11" t="s">
        <v>4749</v>
      </c>
    </row>
    <row r="6376" spans="1:1" ht="13">
      <c r="A6376" s="11" t="s">
        <v>5277</v>
      </c>
    </row>
    <row r="6377" spans="1:1" ht="13">
      <c r="A6377" s="11" t="s">
        <v>11</v>
      </c>
    </row>
    <row r="6378" spans="1:1" ht="13">
      <c r="A6378" s="11" t="s">
        <v>2778</v>
      </c>
    </row>
    <row r="6379" spans="1:1" ht="13">
      <c r="A6379" s="11" t="s">
        <v>4751</v>
      </c>
    </row>
    <row r="6380" spans="1:1" ht="13">
      <c r="A6380" s="11">
        <v>2</v>
      </c>
    </row>
    <row r="6381" spans="1:1" ht="13">
      <c r="A6381" s="11" t="s">
        <v>4752</v>
      </c>
    </row>
    <row r="6382" spans="1:1" ht="13">
      <c r="A6382" s="11">
        <v>2</v>
      </c>
    </row>
    <row r="6383" spans="1:1" ht="13">
      <c r="A6383" s="11" t="s">
        <v>4753</v>
      </c>
    </row>
    <row r="6384" spans="1:1" ht="13">
      <c r="A6384" s="11" t="s">
        <v>4769</v>
      </c>
    </row>
    <row r="6385" spans="1:1" ht="13">
      <c r="A6385" s="11" t="s">
        <v>4755</v>
      </c>
    </row>
    <row r="6386" spans="1:1" ht="13">
      <c r="A6386" s="21">
        <v>1950</v>
      </c>
    </row>
    <row r="6387" spans="1:1" ht="13">
      <c r="A6387" s="21">
        <v>3340</v>
      </c>
    </row>
    <row r="6388" spans="1:1" ht="13">
      <c r="A6388" s="11" t="s">
        <v>4756</v>
      </c>
    </row>
    <row r="6389" spans="1:1" ht="13">
      <c r="A6389" s="11" t="s">
        <v>4757</v>
      </c>
    </row>
    <row r="6390" spans="1:1" ht="13">
      <c r="A6390" s="11" t="s">
        <v>5215</v>
      </c>
    </row>
    <row r="6391" spans="1:1" ht="13">
      <c r="A6391" s="11" t="s">
        <v>4748</v>
      </c>
    </row>
    <row r="6392" spans="1:1" ht="13">
      <c r="A6392" s="11" t="s">
        <v>4749</v>
      </c>
    </row>
    <row r="6393" spans="1:1" ht="13">
      <c r="A6393" s="11" t="s">
        <v>5278</v>
      </c>
    </row>
    <row r="6394" spans="1:1" ht="13">
      <c r="A6394" s="11" t="s">
        <v>12</v>
      </c>
    </row>
    <row r="6395" spans="1:1" ht="13">
      <c r="A6395" s="11" t="s">
        <v>4203</v>
      </c>
    </row>
    <row r="6396" spans="1:1" ht="13">
      <c r="A6396" s="11" t="s">
        <v>4751</v>
      </c>
    </row>
    <row r="6397" spans="1:1" ht="13">
      <c r="A6397" s="11">
        <v>3</v>
      </c>
    </row>
    <row r="6398" spans="1:1" ht="13">
      <c r="A6398" s="11" t="s">
        <v>4752</v>
      </c>
    </row>
    <row r="6399" spans="1:1" ht="13">
      <c r="A6399" s="11" t="s">
        <v>4762</v>
      </c>
    </row>
    <row r="6400" spans="1:1" ht="13">
      <c r="A6400" s="11" t="s">
        <v>4753</v>
      </c>
    </row>
    <row r="6401" spans="1:1" ht="13">
      <c r="A6401" s="11" t="s">
        <v>4778</v>
      </c>
    </row>
    <row r="6402" spans="1:1" ht="13">
      <c r="A6402" s="11" t="s">
        <v>4755</v>
      </c>
    </row>
    <row r="6403" spans="1:1" ht="13">
      <c r="A6403" s="21">
        <v>1970</v>
      </c>
    </row>
    <row r="6404" spans="1:1" ht="13">
      <c r="A6404" s="21">
        <v>2990</v>
      </c>
    </row>
    <row r="6405" spans="1:1" ht="13">
      <c r="A6405" s="11" t="s">
        <v>4756</v>
      </c>
    </row>
    <row r="6406" spans="1:1" ht="13">
      <c r="A6406" s="11" t="s">
        <v>4757</v>
      </c>
    </row>
    <row r="6407" spans="1:1" ht="13">
      <c r="A6407" s="11" t="s">
        <v>5215</v>
      </c>
    </row>
    <row r="6408" spans="1:1" ht="13">
      <c r="A6408" s="11" t="s">
        <v>4748</v>
      </c>
    </row>
    <row r="6409" spans="1:1" ht="13">
      <c r="A6409" s="11" t="s">
        <v>4749</v>
      </c>
    </row>
    <row r="6410" spans="1:1" ht="13">
      <c r="A6410" s="11" t="s">
        <v>5279</v>
      </c>
    </row>
    <row r="6411" spans="1:1" ht="13">
      <c r="A6411" s="11" t="s">
        <v>24</v>
      </c>
    </row>
    <row r="6412" spans="1:1" ht="13">
      <c r="A6412" s="11" t="s">
        <v>2781</v>
      </c>
    </row>
    <row r="6413" spans="1:1" ht="13">
      <c r="A6413" s="11" t="s">
        <v>4751</v>
      </c>
    </row>
    <row r="6414" spans="1:1" ht="13">
      <c r="A6414" s="11">
        <v>2</v>
      </c>
    </row>
    <row r="6415" spans="1:1" ht="13">
      <c r="A6415" s="11" t="s">
        <v>4752</v>
      </c>
    </row>
    <row r="6416" spans="1:1" ht="13">
      <c r="A6416" s="11" t="s">
        <v>4762</v>
      </c>
    </row>
    <row r="6417" spans="1:1" ht="13">
      <c r="A6417" s="11" t="s">
        <v>4753</v>
      </c>
    </row>
    <row r="6418" spans="1:1" ht="13">
      <c r="A6418" s="11" t="s">
        <v>4787</v>
      </c>
    </row>
    <row r="6419" spans="1:1" ht="13">
      <c r="A6419" s="11" t="s">
        <v>4755</v>
      </c>
    </row>
    <row r="6420" spans="1:1" ht="13">
      <c r="A6420" s="21">
        <v>2020</v>
      </c>
    </row>
    <row r="6421" spans="1:1" ht="13">
      <c r="A6421" s="21">
        <v>2950</v>
      </c>
    </row>
    <row r="6422" spans="1:1" ht="13">
      <c r="A6422" s="11" t="s">
        <v>4756</v>
      </c>
    </row>
    <row r="6423" spans="1:1" ht="13">
      <c r="A6423" s="11" t="s">
        <v>4757</v>
      </c>
    </row>
    <row r="6424" spans="1:1" ht="13">
      <c r="A6424" s="11" t="s">
        <v>5215</v>
      </c>
    </row>
    <row r="6425" spans="1:1" ht="13">
      <c r="A6425" s="11" t="s">
        <v>4748</v>
      </c>
    </row>
    <row r="6426" spans="1:1" ht="13">
      <c r="A6426" s="11" t="s">
        <v>4749</v>
      </c>
    </row>
    <row r="6427" spans="1:1" ht="13">
      <c r="A6427" s="11" t="s">
        <v>5280</v>
      </c>
    </row>
    <row r="6428" spans="1:1" ht="13">
      <c r="A6428" s="11" t="s">
        <v>7</v>
      </c>
    </row>
    <row r="6429" spans="1:1" ht="13">
      <c r="A6429" s="11" t="s">
        <v>4206</v>
      </c>
    </row>
    <row r="6430" spans="1:1" ht="13">
      <c r="A6430" s="11" t="s">
        <v>4751</v>
      </c>
    </row>
    <row r="6431" spans="1:1" ht="13">
      <c r="A6431" s="11">
        <v>3</v>
      </c>
    </row>
    <row r="6432" spans="1:1" ht="13">
      <c r="A6432" s="11" t="s">
        <v>4752</v>
      </c>
    </row>
    <row r="6433" spans="1:1" ht="13">
      <c r="A6433" s="11">
        <v>2</v>
      </c>
    </row>
    <row r="6434" spans="1:1" ht="13">
      <c r="A6434" s="11" t="s">
        <v>4753</v>
      </c>
    </row>
    <row r="6435" spans="1:1" ht="13">
      <c r="A6435" s="11" t="s">
        <v>5281</v>
      </c>
    </row>
    <row r="6436" spans="1:1" ht="13">
      <c r="A6436" s="11" t="s">
        <v>4755</v>
      </c>
    </row>
    <row r="6437" spans="1:1" ht="13">
      <c r="A6437" s="21">
        <v>2020</v>
      </c>
    </row>
    <row r="6438" spans="1:1" ht="13">
      <c r="A6438" s="21">
        <v>3470</v>
      </c>
    </row>
    <row r="6439" spans="1:1" ht="13">
      <c r="A6439" s="11" t="s">
        <v>4756</v>
      </c>
    </row>
    <row r="6440" spans="1:1" ht="13">
      <c r="A6440" s="11" t="s">
        <v>4757</v>
      </c>
    </row>
    <row r="6441" spans="1:1" ht="13">
      <c r="A6441" s="11" t="s">
        <v>5215</v>
      </c>
    </row>
    <row r="6442" spans="1:1" ht="13">
      <c r="A6442" s="11" t="s">
        <v>4748</v>
      </c>
    </row>
    <row r="6443" spans="1:1" ht="13">
      <c r="A6443" s="11" t="s">
        <v>4749</v>
      </c>
    </row>
    <row r="6444" spans="1:1" ht="13">
      <c r="A6444" s="11" t="s">
        <v>5282</v>
      </c>
    </row>
    <row r="6445" spans="1:1" ht="13">
      <c r="A6445" s="11" t="s">
        <v>12</v>
      </c>
    </row>
    <row r="6446" spans="1:1" ht="13">
      <c r="A6446" s="11" t="s">
        <v>4209</v>
      </c>
    </row>
    <row r="6447" spans="1:1" ht="13">
      <c r="A6447" s="11" t="s">
        <v>4751</v>
      </c>
    </row>
    <row r="6448" spans="1:1" ht="13">
      <c r="A6448" s="11">
        <v>3</v>
      </c>
    </row>
    <row r="6449" spans="1:1" ht="13">
      <c r="A6449" s="11" t="s">
        <v>4752</v>
      </c>
    </row>
    <row r="6450" spans="1:1" ht="13">
      <c r="A6450" s="11">
        <v>2</v>
      </c>
    </row>
    <row r="6451" spans="1:1" ht="13">
      <c r="A6451" s="11" t="s">
        <v>4753</v>
      </c>
    </row>
    <row r="6452" spans="1:1" ht="13">
      <c r="A6452" s="11" t="s">
        <v>4778</v>
      </c>
    </row>
    <row r="6453" spans="1:1" ht="13">
      <c r="A6453" s="11" t="s">
        <v>4755</v>
      </c>
    </row>
    <row r="6454" spans="1:1" ht="13">
      <c r="A6454" s="21">
        <v>2350</v>
      </c>
    </row>
    <row r="6455" spans="1:1" ht="13">
      <c r="A6455" s="21">
        <v>2980</v>
      </c>
    </row>
    <row r="6456" spans="1:1" ht="13">
      <c r="A6456" s="11" t="s">
        <v>4756</v>
      </c>
    </row>
    <row r="6457" spans="1:1" ht="13">
      <c r="A6457" s="11" t="s">
        <v>4757</v>
      </c>
    </row>
    <row r="6458" spans="1:1" ht="13">
      <c r="A6458" s="11" t="s">
        <v>5215</v>
      </c>
    </row>
    <row r="6459" spans="1:1" ht="13">
      <c r="A6459" s="11" t="s">
        <v>4748</v>
      </c>
    </row>
    <row r="6460" spans="1:1" ht="13">
      <c r="A6460" s="11" t="s">
        <v>4749</v>
      </c>
    </row>
    <row r="6461" spans="1:1" ht="13">
      <c r="A6461" s="11" t="s">
        <v>5283</v>
      </c>
    </row>
    <row r="6462" spans="1:1" ht="13">
      <c r="A6462" s="11" t="s">
        <v>6</v>
      </c>
    </row>
    <row r="6463" spans="1:1" ht="13">
      <c r="A6463" s="11" t="s">
        <v>664</v>
      </c>
    </row>
    <row r="6464" spans="1:1" ht="13">
      <c r="A6464" s="11" t="s">
        <v>4751</v>
      </c>
    </row>
    <row r="6465" spans="1:1" ht="13">
      <c r="A6465" s="11">
        <v>1</v>
      </c>
    </row>
    <row r="6466" spans="1:1" ht="13">
      <c r="A6466" s="11" t="s">
        <v>4752</v>
      </c>
    </row>
    <row r="6467" spans="1:1" ht="13">
      <c r="A6467" s="11">
        <v>1</v>
      </c>
    </row>
    <row r="6468" spans="1:1" ht="13">
      <c r="A6468" s="11" t="s">
        <v>4753</v>
      </c>
    </row>
    <row r="6469" spans="1:1" ht="13">
      <c r="A6469" s="11" t="s">
        <v>4859</v>
      </c>
    </row>
    <row r="6470" spans="1:1" ht="13">
      <c r="A6470" s="11" t="s">
        <v>4755</v>
      </c>
    </row>
    <row r="6471" spans="1:1" ht="13">
      <c r="A6471" s="21">
        <v>1110</v>
      </c>
    </row>
    <row r="6472" spans="1:1" ht="13">
      <c r="A6472" s="21">
        <v>1475</v>
      </c>
    </row>
    <row r="6473" spans="1:1" ht="13">
      <c r="A6473" s="11" t="s">
        <v>4756</v>
      </c>
    </row>
    <row r="6474" spans="1:1" ht="13">
      <c r="A6474" s="11" t="s">
        <v>4757</v>
      </c>
    </row>
    <row r="6475" spans="1:1" ht="13">
      <c r="A6475" s="11" t="s">
        <v>5284</v>
      </c>
    </row>
    <row r="6476" spans="1:1" ht="13">
      <c r="A6476" s="11" t="s">
        <v>4748</v>
      </c>
    </row>
    <row r="6477" spans="1:1" ht="13">
      <c r="A6477" s="11" t="s">
        <v>4781</v>
      </c>
    </row>
    <row r="6478" spans="1:1" ht="13">
      <c r="A6478" s="11" t="s">
        <v>5285</v>
      </c>
    </row>
    <row r="6479" spans="1:1" ht="13">
      <c r="A6479" s="11" t="s">
        <v>27</v>
      </c>
    </row>
    <row r="6480" spans="1:1" ht="13">
      <c r="A6480" s="11" t="s">
        <v>1045</v>
      </c>
    </row>
    <row r="6481" spans="1:1" ht="13">
      <c r="A6481" s="11" t="s">
        <v>4751</v>
      </c>
    </row>
    <row r="6482" spans="1:1" ht="13">
      <c r="A6482" s="11">
        <v>2</v>
      </c>
    </row>
    <row r="6483" spans="1:1" ht="13">
      <c r="A6483" s="11" t="s">
        <v>4752</v>
      </c>
    </row>
    <row r="6484" spans="1:1" ht="13">
      <c r="A6484" s="11">
        <v>1</v>
      </c>
    </row>
    <row r="6485" spans="1:1" ht="13">
      <c r="A6485" s="11" t="s">
        <v>4753</v>
      </c>
    </row>
    <row r="6486" spans="1:1" ht="13">
      <c r="A6486" s="11" t="s">
        <v>4780</v>
      </c>
    </row>
    <row r="6487" spans="1:1" ht="13">
      <c r="A6487" s="11" t="s">
        <v>4755</v>
      </c>
    </row>
    <row r="6488" spans="1:1" ht="13">
      <c r="A6488" s="21">
        <v>1500</v>
      </c>
    </row>
    <row r="6489" spans="1:1" ht="13">
      <c r="A6489" s="11" t="s">
        <v>4756</v>
      </c>
    </row>
    <row r="6490" spans="1:1" ht="13">
      <c r="A6490" s="11" t="s">
        <v>4783</v>
      </c>
    </row>
    <row r="6491" spans="1:1" ht="13">
      <c r="A6491" s="11" t="s">
        <v>5284</v>
      </c>
    </row>
    <row r="6492" spans="1:1" ht="13">
      <c r="A6492" s="11" t="s">
        <v>4748</v>
      </c>
    </row>
    <row r="6493" spans="1:1" ht="13">
      <c r="A6493" s="11" t="s">
        <v>4749</v>
      </c>
    </row>
    <row r="6494" spans="1:1" ht="13">
      <c r="A6494" s="11" t="s">
        <v>5286</v>
      </c>
    </row>
    <row r="6495" spans="1:1" ht="13">
      <c r="A6495" s="11" t="s">
        <v>22</v>
      </c>
    </row>
    <row r="6496" spans="1:1" ht="13">
      <c r="A6496" s="11" t="s">
        <v>2475</v>
      </c>
    </row>
    <row r="6497" spans="1:1" ht="13">
      <c r="A6497" s="11" t="s">
        <v>4751</v>
      </c>
    </row>
    <row r="6498" spans="1:1" ht="13">
      <c r="A6498" s="11">
        <v>2</v>
      </c>
    </row>
    <row r="6499" spans="1:1" ht="13">
      <c r="A6499" s="11" t="s">
        <v>4752</v>
      </c>
    </row>
    <row r="6500" spans="1:1" ht="13">
      <c r="A6500" s="11">
        <v>2</v>
      </c>
    </row>
    <row r="6501" spans="1:1" ht="13">
      <c r="A6501" s="11" t="s">
        <v>4753</v>
      </c>
    </row>
    <row r="6502" spans="1:1" ht="13">
      <c r="A6502" s="11" t="s">
        <v>4837</v>
      </c>
    </row>
    <row r="6503" spans="1:1" ht="13">
      <c r="A6503" s="11" t="s">
        <v>4755</v>
      </c>
    </row>
    <row r="6504" spans="1:1" ht="13">
      <c r="A6504" s="21">
        <v>1710</v>
      </c>
    </row>
    <row r="6505" spans="1:1" ht="13">
      <c r="A6505" s="21">
        <v>3025</v>
      </c>
    </row>
    <row r="6506" spans="1:1" ht="13">
      <c r="A6506" s="11" t="s">
        <v>4756</v>
      </c>
    </row>
    <row r="6507" spans="1:1" ht="13">
      <c r="A6507" s="11" t="s">
        <v>4757</v>
      </c>
    </row>
    <row r="6508" spans="1:1" ht="13">
      <c r="A6508" s="11" t="s">
        <v>5284</v>
      </c>
    </row>
    <row r="6509" spans="1:1" ht="13">
      <c r="A6509" s="11" t="s">
        <v>4748</v>
      </c>
    </row>
    <row r="6510" spans="1:1" ht="13">
      <c r="A6510" s="11" t="s">
        <v>4749</v>
      </c>
    </row>
    <row r="6511" spans="1:1" ht="13">
      <c r="A6511" s="11" t="s">
        <v>5287</v>
      </c>
    </row>
    <row r="6512" spans="1:1" ht="13">
      <c r="A6512" s="11" t="s">
        <v>13</v>
      </c>
    </row>
    <row r="6513" spans="1:1" ht="13">
      <c r="A6513" s="11" t="s">
        <v>628</v>
      </c>
    </row>
    <row r="6514" spans="1:1" ht="13">
      <c r="A6514" s="11" t="s">
        <v>4751</v>
      </c>
    </row>
    <row r="6515" spans="1:1" ht="13">
      <c r="A6515" s="11">
        <v>1</v>
      </c>
    </row>
    <row r="6516" spans="1:1" ht="13">
      <c r="A6516" s="11" t="s">
        <v>4752</v>
      </c>
    </row>
    <row r="6517" spans="1:1" ht="13">
      <c r="A6517" s="11">
        <v>1</v>
      </c>
    </row>
    <row r="6518" spans="1:1" ht="13">
      <c r="A6518" s="11" t="s">
        <v>4753</v>
      </c>
    </row>
    <row r="6519" spans="1:1" ht="13">
      <c r="A6519" s="11" t="s">
        <v>5288</v>
      </c>
    </row>
    <row r="6520" spans="1:1" ht="13">
      <c r="A6520" s="11" t="s">
        <v>4755</v>
      </c>
    </row>
    <row r="6521" spans="1:1" ht="13">
      <c r="A6521" s="21">
        <v>900</v>
      </c>
    </row>
    <row r="6522" spans="1:1" ht="13">
      <c r="A6522" s="21">
        <v>1400</v>
      </c>
    </row>
    <row r="6523" spans="1:1" ht="13">
      <c r="A6523" s="11" t="s">
        <v>4756</v>
      </c>
    </row>
    <row r="6524" spans="1:1" ht="13">
      <c r="A6524" s="11" t="s">
        <v>4757</v>
      </c>
    </row>
    <row r="6525" spans="1:1" ht="13">
      <c r="A6525" s="11" t="s">
        <v>5289</v>
      </c>
    </row>
    <row r="6526" spans="1:1" ht="13">
      <c r="A6526" s="11" t="s">
        <v>4748</v>
      </c>
    </row>
    <row r="6527" spans="1:1" ht="13">
      <c r="A6527" s="11" t="s">
        <v>4749</v>
      </c>
    </row>
    <row r="6528" spans="1:1" ht="13">
      <c r="A6528" s="11" t="s">
        <v>5290</v>
      </c>
    </row>
    <row r="6529" spans="1:1" ht="13">
      <c r="A6529" s="11" t="s">
        <v>6</v>
      </c>
    </row>
    <row r="6530" spans="1:1" ht="13">
      <c r="A6530" s="11" t="s">
        <v>2352</v>
      </c>
    </row>
    <row r="6531" spans="1:1" ht="13">
      <c r="A6531" s="11" t="s">
        <v>4751</v>
      </c>
    </row>
    <row r="6532" spans="1:1" ht="13">
      <c r="A6532" s="11">
        <v>2</v>
      </c>
    </row>
    <row r="6533" spans="1:1" ht="13">
      <c r="A6533" s="11" t="s">
        <v>4752</v>
      </c>
    </row>
    <row r="6534" spans="1:1" ht="13">
      <c r="A6534" s="11">
        <v>1</v>
      </c>
    </row>
    <row r="6535" spans="1:1" ht="13">
      <c r="A6535" s="11" t="s">
        <v>4753</v>
      </c>
    </row>
    <row r="6536" spans="1:1" ht="13">
      <c r="A6536" s="11" t="s">
        <v>4780</v>
      </c>
    </row>
    <row r="6537" spans="1:1" ht="13">
      <c r="A6537" s="11" t="s">
        <v>4755</v>
      </c>
    </row>
    <row r="6538" spans="1:1" ht="13">
      <c r="A6538" s="21">
        <v>1240</v>
      </c>
    </row>
    <row r="6539" spans="1:1" ht="13">
      <c r="A6539" s="21">
        <v>1670</v>
      </c>
    </row>
    <row r="6540" spans="1:1" ht="13">
      <c r="A6540" s="11" t="s">
        <v>4756</v>
      </c>
    </row>
    <row r="6541" spans="1:1" ht="13">
      <c r="A6541" s="11" t="s">
        <v>4757</v>
      </c>
    </row>
    <row r="6542" spans="1:1" ht="13">
      <c r="A6542" s="11" t="s">
        <v>5289</v>
      </c>
    </row>
    <row r="6543" spans="1:1" ht="13">
      <c r="A6543" s="11" t="s">
        <v>4748</v>
      </c>
    </row>
    <row r="6544" spans="1:1" ht="13">
      <c r="A6544" s="11" t="s">
        <v>4749</v>
      </c>
    </row>
    <row r="6545" spans="1:1" ht="13">
      <c r="A6545" s="11" t="s">
        <v>5291</v>
      </c>
    </row>
    <row r="6546" spans="1:1" ht="13">
      <c r="A6546" s="11" t="s">
        <v>29</v>
      </c>
    </row>
    <row r="6547" spans="1:1" ht="13">
      <c r="A6547" s="11" t="s">
        <v>2355</v>
      </c>
    </row>
    <row r="6548" spans="1:1" ht="13">
      <c r="A6548" s="11" t="s">
        <v>4751</v>
      </c>
    </row>
    <row r="6549" spans="1:1" ht="13">
      <c r="A6549" s="11">
        <v>2</v>
      </c>
    </row>
    <row r="6550" spans="1:1" ht="13">
      <c r="A6550" s="11" t="s">
        <v>4752</v>
      </c>
    </row>
    <row r="6551" spans="1:1" ht="13">
      <c r="A6551" s="11" t="s">
        <v>4789</v>
      </c>
    </row>
    <row r="6552" spans="1:1" ht="13">
      <c r="A6552" s="11" t="s">
        <v>4753</v>
      </c>
    </row>
    <row r="6553" spans="1:1" ht="13">
      <c r="A6553" s="11" t="s">
        <v>5292</v>
      </c>
    </row>
    <row r="6554" spans="1:1" ht="13">
      <c r="A6554" s="11" t="s">
        <v>4755</v>
      </c>
    </row>
    <row r="6555" spans="1:1" ht="13">
      <c r="A6555" s="21">
        <v>1410</v>
      </c>
    </row>
    <row r="6556" spans="1:1" ht="13">
      <c r="A6556" s="21">
        <v>2225</v>
      </c>
    </row>
    <row r="6557" spans="1:1" ht="13">
      <c r="A6557" s="11" t="s">
        <v>4756</v>
      </c>
    </row>
    <row r="6558" spans="1:1" ht="13">
      <c r="A6558" s="11" t="s">
        <v>4757</v>
      </c>
    </row>
    <row r="6559" spans="1:1" ht="13">
      <c r="A6559" s="11" t="s">
        <v>5289</v>
      </c>
    </row>
    <row r="6560" spans="1:1" ht="13">
      <c r="A6560" s="11" t="s">
        <v>4748</v>
      </c>
    </row>
    <row r="6561" spans="1:1" ht="13">
      <c r="A6561" s="11" t="s">
        <v>4749</v>
      </c>
    </row>
    <row r="6562" spans="1:1" ht="13">
      <c r="A6562" s="11" t="s">
        <v>5293</v>
      </c>
    </row>
    <row r="6563" spans="1:1" ht="13">
      <c r="A6563" s="11" t="s">
        <v>12</v>
      </c>
    </row>
    <row r="6564" spans="1:1" ht="13">
      <c r="A6564" s="11" t="s">
        <v>3976</v>
      </c>
    </row>
    <row r="6565" spans="1:1" ht="13">
      <c r="A6565" s="11" t="s">
        <v>4751</v>
      </c>
    </row>
    <row r="6566" spans="1:1" ht="13">
      <c r="A6566" s="11">
        <v>3</v>
      </c>
    </row>
    <row r="6567" spans="1:1" ht="13">
      <c r="A6567" s="11" t="s">
        <v>4752</v>
      </c>
    </row>
    <row r="6568" spans="1:1" ht="13">
      <c r="A6568" s="11" t="s">
        <v>5069</v>
      </c>
    </row>
    <row r="6569" spans="1:1" ht="13">
      <c r="A6569" s="11" t="s">
        <v>4753</v>
      </c>
    </row>
    <row r="6570" spans="1:1" ht="13">
      <c r="A6570" s="11" t="s">
        <v>4979</v>
      </c>
    </row>
    <row r="6571" spans="1:1" ht="13">
      <c r="A6571" s="11" t="s">
        <v>4755</v>
      </c>
    </row>
    <row r="6572" spans="1:1" ht="13">
      <c r="A6572" s="21">
        <v>1580</v>
      </c>
    </row>
    <row r="6573" spans="1:1" ht="13">
      <c r="A6573" s="21">
        <v>2435</v>
      </c>
    </row>
    <row r="6574" spans="1:1" ht="13">
      <c r="A6574" s="11" t="s">
        <v>4756</v>
      </c>
    </row>
    <row r="6575" spans="1:1" ht="13">
      <c r="A6575" s="11" t="s">
        <v>4757</v>
      </c>
    </row>
    <row r="6576" spans="1:1" ht="13">
      <c r="A6576" s="11" t="s">
        <v>5289</v>
      </c>
    </row>
    <row r="6577" spans="1:1" ht="13">
      <c r="A6577" s="11" t="s">
        <v>4748</v>
      </c>
    </row>
    <row r="6578" spans="1:1" ht="13">
      <c r="A6578" s="11" t="s">
        <v>4749</v>
      </c>
    </row>
    <row r="6579" spans="1:1" ht="13">
      <c r="A6579" s="11" t="s">
        <v>5294</v>
      </c>
    </row>
    <row r="6580" spans="1:1" ht="13">
      <c r="A6580" s="11" t="s">
        <v>13</v>
      </c>
    </row>
    <row r="6581" spans="1:1" ht="13">
      <c r="A6581" s="11" t="s">
        <v>2280</v>
      </c>
    </row>
    <row r="6582" spans="1:1" ht="13">
      <c r="A6582" s="11" t="s">
        <v>4751</v>
      </c>
    </row>
    <row r="6583" spans="1:1" ht="13">
      <c r="A6583" s="11">
        <v>2</v>
      </c>
    </row>
    <row r="6584" spans="1:1" ht="13">
      <c r="A6584" s="11" t="s">
        <v>4752</v>
      </c>
    </row>
    <row r="6585" spans="1:1" ht="13">
      <c r="A6585" s="11">
        <v>1</v>
      </c>
    </row>
    <row r="6586" spans="1:1" ht="13">
      <c r="A6586" s="11" t="s">
        <v>4753</v>
      </c>
    </row>
    <row r="6587" spans="1:1" ht="13">
      <c r="A6587" s="11" t="s">
        <v>4818</v>
      </c>
    </row>
    <row r="6588" spans="1:1" ht="13">
      <c r="A6588" s="11" t="s">
        <v>4755</v>
      </c>
    </row>
    <row r="6589" spans="1:1" ht="13">
      <c r="A6589" s="21">
        <v>980</v>
      </c>
    </row>
    <row r="6590" spans="1:1" ht="13">
      <c r="A6590" s="21">
        <v>1565</v>
      </c>
    </row>
    <row r="6591" spans="1:1" ht="13">
      <c r="A6591" s="11" t="s">
        <v>4756</v>
      </c>
    </row>
    <row r="6592" spans="1:1" ht="13">
      <c r="A6592" s="11" t="s">
        <v>4757</v>
      </c>
    </row>
    <row r="6593" spans="1:1" ht="13">
      <c r="A6593" s="11" t="s">
        <v>5295</v>
      </c>
    </row>
    <row r="6594" spans="1:1" ht="13">
      <c r="A6594" s="11" t="s">
        <v>4748</v>
      </c>
    </row>
    <row r="6595" spans="1:1" ht="13">
      <c r="A6595" s="11" t="s">
        <v>4749</v>
      </c>
    </row>
    <row r="6596" spans="1:1" ht="13">
      <c r="A6596" s="11" t="s">
        <v>5296</v>
      </c>
    </row>
    <row r="6597" spans="1:1" ht="13">
      <c r="A6597" s="11" t="s">
        <v>28</v>
      </c>
    </row>
    <row r="6598" spans="1:1" ht="13">
      <c r="A6598" s="11" t="s">
        <v>2283</v>
      </c>
    </row>
    <row r="6599" spans="1:1" ht="13">
      <c r="A6599" s="11" t="s">
        <v>4751</v>
      </c>
    </row>
    <row r="6600" spans="1:1" ht="13">
      <c r="A6600" s="11">
        <v>2</v>
      </c>
    </row>
    <row r="6601" spans="1:1" ht="13">
      <c r="A6601" s="11" t="s">
        <v>4752</v>
      </c>
    </row>
    <row r="6602" spans="1:1" ht="13">
      <c r="A6602" s="11">
        <v>2</v>
      </c>
    </row>
    <row r="6603" spans="1:1" ht="13">
      <c r="A6603" s="11" t="s">
        <v>4753</v>
      </c>
    </row>
    <row r="6604" spans="1:1" ht="13">
      <c r="A6604" s="11" t="s">
        <v>4775</v>
      </c>
    </row>
    <row r="6605" spans="1:1" ht="13">
      <c r="A6605" s="11" t="s">
        <v>4755</v>
      </c>
    </row>
    <row r="6606" spans="1:1" ht="13">
      <c r="A6606" s="21">
        <v>1060</v>
      </c>
    </row>
    <row r="6607" spans="1:1" ht="13">
      <c r="A6607" s="21">
        <v>1510</v>
      </c>
    </row>
    <row r="6608" spans="1:1" ht="13">
      <c r="A6608" s="11" t="s">
        <v>4756</v>
      </c>
    </row>
    <row r="6609" spans="1:1" ht="13">
      <c r="A6609" s="11" t="s">
        <v>4757</v>
      </c>
    </row>
    <row r="6610" spans="1:1" ht="13">
      <c r="A6610" s="11" t="s">
        <v>5295</v>
      </c>
    </row>
    <row r="6611" spans="1:1" ht="13">
      <c r="A6611" s="11" t="s">
        <v>4748</v>
      </c>
    </row>
    <row r="6612" spans="1:1" ht="13">
      <c r="A6612" s="11" t="s">
        <v>4749</v>
      </c>
    </row>
    <row r="6613" spans="1:1" ht="13">
      <c r="A6613" s="11" t="s">
        <v>5297</v>
      </c>
    </row>
    <row r="6614" spans="1:1" ht="13">
      <c r="A6614" s="11" t="s">
        <v>7</v>
      </c>
    </row>
    <row r="6615" spans="1:1" ht="13">
      <c r="A6615" s="11" t="s">
        <v>3944</v>
      </c>
    </row>
    <row r="6616" spans="1:1" ht="13">
      <c r="A6616" s="11" t="s">
        <v>4751</v>
      </c>
    </row>
    <row r="6617" spans="1:1" ht="13">
      <c r="A6617" s="11">
        <v>3</v>
      </c>
    </row>
    <row r="6618" spans="1:1" ht="13">
      <c r="A6618" s="11" t="s">
        <v>4752</v>
      </c>
    </row>
    <row r="6619" spans="1:1" ht="13">
      <c r="A6619" s="11" t="s">
        <v>4762</v>
      </c>
    </row>
    <row r="6620" spans="1:1" ht="13">
      <c r="A6620" s="11" t="s">
        <v>4753</v>
      </c>
    </row>
    <row r="6621" spans="1:1" ht="13">
      <c r="A6621" s="11" t="s">
        <v>5000</v>
      </c>
    </row>
    <row r="6622" spans="1:1" ht="13">
      <c r="A6622" s="11" t="s">
        <v>4755</v>
      </c>
    </row>
    <row r="6623" spans="1:1" ht="13">
      <c r="A6623" s="21">
        <v>1300</v>
      </c>
    </row>
    <row r="6624" spans="1:1" ht="13">
      <c r="A6624" s="21">
        <v>2460</v>
      </c>
    </row>
    <row r="6625" spans="1:1" ht="13">
      <c r="A6625" s="11" t="s">
        <v>4756</v>
      </c>
    </row>
    <row r="6626" spans="1:1" ht="13">
      <c r="A6626" s="11" t="s">
        <v>4757</v>
      </c>
    </row>
    <row r="6627" spans="1:1" ht="13">
      <c r="A6627" s="11" t="s">
        <v>5295</v>
      </c>
    </row>
    <row r="6628" spans="1:1" ht="13">
      <c r="A6628" s="11" t="s">
        <v>4748</v>
      </c>
    </row>
    <row r="6629" spans="1:1" ht="13">
      <c r="A6629" s="11" t="s">
        <v>4749</v>
      </c>
    </row>
    <row r="6630" spans="1:1" ht="13">
      <c r="A6630" s="11" t="s">
        <v>5298</v>
      </c>
    </row>
    <row r="6631" spans="1:1" ht="13">
      <c r="A6631" s="11" t="s">
        <v>29</v>
      </c>
    </row>
    <row r="6632" spans="1:1" ht="13">
      <c r="A6632" s="11" t="s">
        <v>3947</v>
      </c>
    </row>
    <row r="6633" spans="1:1" ht="13">
      <c r="A6633" s="11" t="s">
        <v>4751</v>
      </c>
    </row>
    <row r="6634" spans="1:1" ht="13">
      <c r="A6634" s="11">
        <v>3</v>
      </c>
    </row>
    <row r="6635" spans="1:1" ht="13">
      <c r="A6635" s="11" t="s">
        <v>4752</v>
      </c>
    </row>
    <row r="6636" spans="1:1" ht="13">
      <c r="A6636" s="11" t="s">
        <v>4789</v>
      </c>
    </row>
    <row r="6637" spans="1:1" ht="13">
      <c r="A6637" s="11" t="s">
        <v>4753</v>
      </c>
    </row>
    <row r="6638" spans="1:1" ht="13">
      <c r="A6638" s="11" t="s">
        <v>4797</v>
      </c>
    </row>
    <row r="6639" spans="1:1" ht="13">
      <c r="A6639" s="11" t="s">
        <v>4755</v>
      </c>
    </row>
    <row r="6640" spans="1:1" ht="13">
      <c r="A6640" s="21">
        <v>1770</v>
      </c>
    </row>
    <row r="6641" spans="1:1" ht="13">
      <c r="A6641" s="21">
        <v>3035</v>
      </c>
    </row>
    <row r="6642" spans="1:1" ht="13">
      <c r="A6642" s="11" t="s">
        <v>4756</v>
      </c>
    </row>
    <row r="6643" spans="1:1" ht="13">
      <c r="A6643" s="11" t="s">
        <v>4757</v>
      </c>
    </row>
    <row r="6644" spans="1:1" ht="13">
      <c r="A6644" s="11" t="s">
        <v>5295</v>
      </c>
    </row>
    <row r="6645" spans="1:1" ht="13">
      <c r="A6645" s="11" t="s">
        <v>4748</v>
      </c>
    </row>
    <row r="6646" spans="1:1" ht="13">
      <c r="A6646" s="11" t="s">
        <v>4749</v>
      </c>
    </row>
    <row r="6647" spans="1:1" ht="13">
      <c r="A6647" s="11" t="s">
        <v>5299</v>
      </c>
    </row>
    <row r="6648" spans="1:1" ht="13">
      <c r="A6648" s="11" t="s">
        <v>13</v>
      </c>
    </row>
    <row r="6649" spans="1:1" ht="13">
      <c r="A6649" s="11" t="s">
        <v>2286</v>
      </c>
    </row>
    <row r="6650" spans="1:1" ht="13">
      <c r="A6650" s="11" t="s">
        <v>4751</v>
      </c>
    </row>
    <row r="6651" spans="1:1" ht="13">
      <c r="A6651" s="11">
        <v>2</v>
      </c>
    </row>
    <row r="6652" spans="1:1" ht="13">
      <c r="A6652" s="11" t="s">
        <v>4752</v>
      </c>
    </row>
    <row r="6653" spans="1:1" ht="13">
      <c r="A6653" s="11" t="s">
        <v>4789</v>
      </c>
    </row>
    <row r="6654" spans="1:1" ht="13">
      <c r="A6654" s="11" t="s">
        <v>4753</v>
      </c>
    </row>
    <row r="6655" spans="1:1" ht="13">
      <c r="A6655" s="11" t="s">
        <v>4994</v>
      </c>
    </row>
    <row r="6656" spans="1:1" ht="13">
      <c r="A6656" s="11" t="s">
        <v>4755</v>
      </c>
    </row>
    <row r="6657" spans="1:1" ht="13">
      <c r="A6657" s="21">
        <v>1770</v>
      </c>
    </row>
    <row r="6658" spans="1:1" ht="13">
      <c r="A6658" s="21">
        <v>2450</v>
      </c>
    </row>
    <row r="6659" spans="1:1" ht="13">
      <c r="A6659" s="11" t="s">
        <v>4756</v>
      </c>
    </row>
    <row r="6660" spans="1:1" ht="13">
      <c r="A6660" s="11" t="s">
        <v>4757</v>
      </c>
    </row>
    <row r="6661" spans="1:1" ht="13">
      <c r="A6661" s="11" t="s">
        <v>5295</v>
      </c>
    </row>
    <row r="6662" spans="1:1" ht="13">
      <c r="A6662" s="11" t="s">
        <v>4748</v>
      </c>
    </row>
    <row r="6663" spans="1:1" ht="13">
      <c r="A6663" s="11" t="s">
        <v>4749</v>
      </c>
    </row>
    <row r="6664" spans="1:1" ht="13">
      <c r="A6664" s="11" t="s">
        <v>5300</v>
      </c>
    </row>
    <row r="6665" spans="1:1" ht="13">
      <c r="A6665" s="11" t="s">
        <v>11</v>
      </c>
    </row>
    <row r="6666" spans="1:1" ht="13">
      <c r="A6666" s="11" t="s">
        <v>4639</v>
      </c>
    </row>
    <row r="6667" spans="1:1" ht="13">
      <c r="A6667" s="11" t="s">
        <v>4751</v>
      </c>
    </row>
    <row r="6668" spans="1:1" ht="13">
      <c r="A6668" s="11">
        <v>4</v>
      </c>
    </row>
    <row r="6669" spans="1:1" ht="13">
      <c r="A6669" s="11" t="s">
        <v>4752</v>
      </c>
    </row>
    <row r="6670" spans="1:1" ht="13">
      <c r="A6670" s="11" t="s">
        <v>4789</v>
      </c>
    </row>
    <row r="6671" spans="1:1" ht="13">
      <c r="A6671" s="11" t="s">
        <v>4753</v>
      </c>
    </row>
    <row r="6672" spans="1:1" ht="13">
      <c r="A6672" s="11" t="s">
        <v>5072</v>
      </c>
    </row>
    <row r="6673" spans="1:1" ht="13">
      <c r="A6673" s="11" t="s">
        <v>4755</v>
      </c>
    </row>
    <row r="6674" spans="1:1" ht="13">
      <c r="A6674" s="21">
        <v>2950</v>
      </c>
    </row>
    <row r="6675" spans="1:1" ht="13">
      <c r="A6675" s="21">
        <v>4435</v>
      </c>
    </row>
    <row r="6676" spans="1:1" ht="13">
      <c r="A6676" s="11" t="s">
        <v>4756</v>
      </c>
    </row>
    <row r="6677" spans="1:1" ht="13">
      <c r="A6677" s="11" t="s">
        <v>4757</v>
      </c>
    </row>
    <row r="6678" spans="1:1" ht="13">
      <c r="A6678" s="11" t="s">
        <v>5295</v>
      </c>
    </row>
    <row r="6679" spans="1:1" ht="13">
      <c r="A6679" s="11" t="s">
        <v>4748</v>
      </c>
    </row>
    <row r="6680" spans="1:1" ht="13">
      <c r="A6680" s="11" t="s">
        <v>4749</v>
      </c>
    </row>
    <row r="6681" spans="1:1" ht="13">
      <c r="A6681" s="11" t="s">
        <v>5301</v>
      </c>
    </row>
    <row r="6682" spans="1:1" ht="13">
      <c r="A6682" s="11" t="s">
        <v>6</v>
      </c>
    </row>
    <row r="6683" spans="1:1" ht="13">
      <c r="A6683" s="11" t="s">
        <v>1027</v>
      </c>
    </row>
    <row r="6684" spans="1:1" ht="13">
      <c r="A6684" s="11" t="s">
        <v>4751</v>
      </c>
    </row>
    <row r="6685" spans="1:1" ht="13">
      <c r="A6685" s="11">
        <v>2</v>
      </c>
    </row>
    <row r="6686" spans="1:1" ht="13">
      <c r="A6686" s="11" t="s">
        <v>4752</v>
      </c>
    </row>
    <row r="6687" spans="1:1" ht="13">
      <c r="A6687" s="11" t="s">
        <v>4762</v>
      </c>
    </row>
    <row r="6688" spans="1:1" ht="13">
      <c r="A6688" s="11" t="s">
        <v>4753</v>
      </c>
    </row>
    <row r="6689" spans="1:1" ht="13">
      <c r="A6689" s="11" t="s">
        <v>4771</v>
      </c>
    </row>
    <row r="6690" spans="1:1" ht="13">
      <c r="A6690" s="11" t="s">
        <v>4755</v>
      </c>
    </row>
    <row r="6691" spans="1:1" ht="13">
      <c r="A6691" s="21">
        <v>1460</v>
      </c>
    </row>
    <row r="6692" spans="1:1" ht="13">
      <c r="A6692" s="11" t="s">
        <v>4756</v>
      </c>
    </row>
    <row r="6693" spans="1:1" ht="13">
      <c r="A6693" s="11" t="s">
        <v>4757</v>
      </c>
    </row>
    <row r="6694" spans="1:1" ht="13">
      <c r="A6694" s="11" t="s">
        <v>5302</v>
      </c>
    </row>
    <row r="6695" spans="1:1" ht="13">
      <c r="A6695" s="11" t="s">
        <v>4748</v>
      </c>
    </row>
    <row r="6696" spans="1:1" ht="13">
      <c r="A6696" s="11" t="s">
        <v>4749</v>
      </c>
    </row>
    <row r="6697" spans="1:1" ht="13">
      <c r="A6697" s="11" t="s">
        <v>5303</v>
      </c>
    </row>
    <row r="6698" spans="1:1" ht="13">
      <c r="A6698" s="11" t="s">
        <v>12</v>
      </c>
    </row>
    <row r="6699" spans="1:1" ht="13">
      <c r="A6699" s="11" t="s">
        <v>590</v>
      </c>
    </row>
    <row r="6700" spans="1:1" ht="13">
      <c r="A6700" s="11" t="s">
        <v>4751</v>
      </c>
    </row>
    <row r="6701" spans="1:1" ht="13">
      <c r="A6701" s="11">
        <v>1</v>
      </c>
    </row>
    <row r="6702" spans="1:1" ht="13">
      <c r="A6702" s="11" t="s">
        <v>4752</v>
      </c>
    </row>
    <row r="6703" spans="1:1" ht="13">
      <c r="A6703" s="11">
        <v>1</v>
      </c>
    </row>
    <row r="6704" spans="1:1" ht="13">
      <c r="A6704" s="11" t="s">
        <v>4753</v>
      </c>
    </row>
    <row r="6705" spans="1:1" ht="13">
      <c r="A6705" s="11" t="s">
        <v>4775</v>
      </c>
    </row>
    <row r="6706" spans="1:1" ht="13">
      <c r="A6706" s="11" t="s">
        <v>4755</v>
      </c>
    </row>
    <row r="6707" spans="1:1" ht="13">
      <c r="A6707" s="21">
        <v>860</v>
      </c>
    </row>
    <row r="6708" spans="1:1" ht="13">
      <c r="A6708" s="21">
        <v>925</v>
      </c>
    </row>
    <row r="6709" spans="1:1" ht="13">
      <c r="A6709" s="11" t="s">
        <v>4756</v>
      </c>
    </row>
    <row r="6710" spans="1:1" ht="13">
      <c r="A6710" s="11" t="s">
        <v>4757</v>
      </c>
    </row>
    <row r="6711" spans="1:1" ht="13">
      <c r="A6711" s="11" t="s">
        <v>5304</v>
      </c>
    </row>
    <row r="6712" spans="1:1" ht="13">
      <c r="A6712" s="11" t="s">
        <v>4748</v>
      </c>
    </row>
    <row r="6713" spans="1:1" ht="13">
      <c r="A6713" s="11" t="s">
        <v>4749</v>
      </c>
    </row>
    <row r="6714" spans="1:1" ht="13">
      <c r="A6714" s="11" t="s">
        <v>5305</v>
      </c>
    </row>
    <row r="6715" spans="1:1" ht="13">
      <c r="A6715" s="11" t="s">
        <v>30</v>
      </c>
    </row>
    <row r="6716" spans="1:1" ht="13">
      <c r="A6716" s="11" t="s">
        <v>593</v>
      </c>
    </row>
    <row r="6717" spans="1:1" ht="13">
      <c r="A6717" s="11" t="s">
        <v>4751</v>
      </c>
    </row>
    <row r="6718" spans="1:1" ht="13">
      <c r="A6718" s="11">
        <v>1</v>
      </c>
    </row>
    <row r="6719" spans="1:1" ht="13">
      <c r="A6719" s="11" t="s">
        <v>4752</v>
      </c>
    </row>
    <row r="6720" spans="1:1" ht="13">
      <c r="A6720" s="11">
        <v>1</v>
      </c>
    </row>
    <row r="6721" spans="1:1" ht="13">
      <c r="A6721" s="11" t="s">
        <v>4753</v>
      </c>
    </row>
    <row r="6722" spans="1:1" ht="13">
      <c r="A6722" s="11" t="s">
        <v>4859</v>
      </c>
    </row>
    <row r="6723" spans="1:1" ht="13">
      <c r="A6723" s="11" t="s">
        <v>4755</v>
      </c>
    </row>
    <row r="6724" spans="1:1" ht="13">
      <c r="A6724" s="21">
        <v>940</v>
      </c>
    </row>
    <row r="6725" spans="1:1" ht="13">
      <c r="A6725" s="21">
        <v>1370</v>
      </c>
    </row>
    <row r="6726" spans="1:1" ht="13">
      <c r="A6726" s="11" t="s">
        <v>4756</v>
      </c>
    </row>
    <row r="6727" spans="1:1" ht="13">
      <c r="A6727" s="11" t="s">
        <v>4757</v>
      </c>
    </row>
    <row r="6728" spans="1:1" ht="13">
      <c r="A6728" s="11" t="s">
        <v>5304</v>
      </c>
    </row>
    <row r="6729" spans="1:1" ht="13">
      <c r="A6729" s="11" t="s">
        <v>4748</v>
      </c>
    </row>
    <row r="6730" spans="1:1" ht="13">
      <c r="A6730" s="11" t="s">
        <v>4749</v>
      </c>
    </row>
    <row r="6731" spans="1:1" ht="13">
      <c r="A6731" s="11" t="s">
        <v>5306</v>
      </c>
    </row>
    <row r="6732" spans="1:1" ht="13">
      <c r="A6732" s="11" t="s">
        <v>30</v>
      </c>
    </row>
    <row r="6733" spans="1:1" ht="13">
      <c r="A6733" s="11" t="s">
        <v>2151</v>
      </c>
    </row>
    <row r="6734" spans="1:1" ht="13">
      <c r="A6734" s="11" t="s">
        <v>4751</v>
      </c>
    </row>
    <row r="6735" spans="1:1" ht="13">
      <c r="A6735" s="11">
        <v>2</v>
      </c>
    </row>
    <row r="6736" spans="1:1" ht="13">
      <c r="A6736" s="11" t="s">
        <v>4752</v>
      </c>
    </row>
    <row r="6737" spans="1:1" ht="13">
      <c r="A6737" s="11">
        <v>1</v>
      </c>
    </row>
    <row r="6738" spans="1:1" ht="13">
      <c r="A6738" s="11" t="s">
        <v>4753</v>
      </c>
    </row>
    <row r="6739" spans="1:1" ht="13">
      <c r="A6739" s="11" t="s">
        <v>4856</v>
      </c>
    </row>
    <row r="6740" spans="1:1" ht="13">
      <c r="A6740" s="11" t="s">
        <v>4755</v>
      </c>
    </row>
    <row r="6741" spans="1:1" ht="13">
      <c r="A6741" s="21">
        <v>960</v>
      </c>
    </row>
    <row r="6742" spans="1:1" ht="13">
      <c r="A6742" s="21">
        <v>1240</v>
      </c>
    </row>
    <row r="6743" spans="1:1" ht="13">
      <c r="A6743" s="11" t="s">
        <v>4756</v>
      </c>
    </row>
    <row r="6744" spans="1:1" ht="13">
      <c r="A6744" s="11" t="s">
        <v>4757</v>
      </c>
    </row>
    <row r="6745" spans="1:1" ht="13">
      <c r="A6745" s="11" t="s">
        <v>5304</v>
      </c>
    </row>
    <row r="6746" spans="1:1" ht="13">
      <c r="A6746" s="11" t="s">
        <v>4748</v>
      </c>
    </row>
    <row r="6747" spans="1:1" ht="13">
      <c r="A6747" s="11" t="s">
        <v>4749</v>
      </c>
    </row>
    <row r="6748" spans="1:1" ht="13">
      <c r="A6748" s="11" t="s">
        <v>5307</v>
      </c>
    </row>
    <row r="6749" spans="1:1" ht="13">
      <c r="A6749" s="11" t="s">
        <v>6</v>
      </c>
    </row>
    <row r="6750" spans="1:1" ht="13">
      <c r="A6750" s="11" t="s">
        <v>596</v>
      </c>
    </row>
    <row r="6751" spans="1:1" ht="13">
      <c r="A6751" s="11" t="s">
        <v>4751</v>
      </c>
    </row>
    <row r="6752" spans="1:1" ht="13">
      <c r="A6752" s="11">
        <v>1</v>
      </c>
    </row>
    <row r="6753" spans="1:1" ht="13">
      <c r="A6753" s="11" t="s">
        <v>4752</v>
      </c>
    </row>
    <row r="6754" spans="1:1" ht="13">
      <c r="A6754" s="11">
        <v>1</v>
      </c>
    </row>
    <row r="6755" spans="1:1" ht="13">
      <c r="A6755" s="11" t="s">
        <v>4753</v>
      </c>
    </row>
    <row r="6756" spans="1:1" ht="13">
      <c r="A6756" s="11" t="s">
        <v>4846</v>
      </c>
    </row>
    <row r="6757" spans="1:1" ht="13">
      <c r="A6757" s="11" t="s">
        <v>4755</v>
      </c>
    </row>
    <row r="6758" spans="1:1" ht="13">
      <c r="A6758" s="21">
        <v>1120</v>
      </c>
    </row>
    <row r="6759" spans="1:1" ht="13">
      <c r="A6759" s="21">
        <v>1345</v>
      </c>
    </row>
    <row r="6760" spans="1:1" ht="13">
      <c r="A6760" s="11" t="s">
        <v>4756</v>
      </c>
    </row>
    <row r="6761" spans="1:1" ht="13">
      <c r="A6761" s="11" t="s">
        <v>4757</v>
      </c>
    </row>
    <row r="6762" spans="1:1" ht="13">
      <c r="A6762" s="11" t="s">
        <v>5304</v>
      </c>
    </row>
    <row r="6763" spans="1:1" ht="13">
      <c r="A6763" s="11" t="s">
        <v>4748</v>
      </c>
    </row>
    <row r="6764" spans="1:1" ht="13">
      <c r="A6764" s="11" t="s">
        <v>4749</v>
      </c>
    </row>
    <row r="6765" spans="1:1" ht="13">
      <c r="A6765" s="11" t="s">
        <v>5308</v>
      </c>
    </row>
    <row r="6766" spans="1:1" ht="13">
      <c r="A6766" s="11" t="s">
        <v>13</v>
      </c>
    </row>
    <row r="6767" spans="1:1" ht="13">
      <c r="A6767" s="11" t="s">
        <v>2154</v>
      </c>
    </row>
    <row r="6768" spans="1:1" ht="13">
      <c r="A6768" s="11" t="s">
        <v>4751</v>
      </c>
    </row>
    <row r="6769" spans="1:1" ht="13">
      <c r="A6769" s="11">
        <v>2</v>
      </c>
    </row>
    <row r="6770" spans="1:1" ht="13">
      <c r="A6770" s="11" t="s">
        <v>4752</v>
      </c>
    </row>
    <row r="6771" spans="1:1" ht="13">
      <c r="A6771" s="11" t="s">
        <v>4762</v>
      </c>
    </row>
    <row r="6772" spans="1:1" ht="13">
      <c r="A6772" s="11" t="s">
        <v>4753</v>
      </c>
    </row>
    <row r="6773" spans="1:1" ht="13">
      <c r="A6773" s="11" t="s">
        <v>4881</v>
      </c>
    </row>
    <row r="6774" spans="1:1" ht="13">
      <c r="A6774" s="11" t="s">
        <v>4755</v>
      </c>
    </row>
    <row r="6775" spans="1:1" ht="13">
      <c r="A6775" s="21">
        <v>1150</v>
      </c>
    </row>
    <row r="6776" spans="1:1" ht="13">
      <c r="A6776" s="21">
        <v>1735</v>
      </c>
    </row>
    <row r="6777" spans="1:1" ht="13">
      <c r="A6777" s="11" t="s">
        <v>4756</v>
      </c>
    </row>
    <row r="6778" spans="1:1" ht="13">
      <c r="A6778" s="11" t="s">
        <v>4757</v>
      </c>
    </row>
    <row r="6779" spans="1:1" ht="13">
      <c r="A6779" s="11" t="s">
        <v>5304</v>
      </c>
    </row>
    <row r="6780" spans="1:1" ht="13">
      <c r="A6780" s="11" t="s">
        <v>4748</v>
      </c>
    </row>
    <row r="6781" spans="1:1" ht="13">
      <c r="A6781" s="11" t="s">
        <v>4749</v>
      </c>
    </row>
    <row r="6782" spans="1:1" ht="13">
      <c r="A6782" s="11" t="s">
        <v>5309</v>
      </c>
    </row>
    <row r="6783" spans="1:1" ht="13">
      <c r="A6783" s="11" t="s">
        <v>20</v>
      </c>
    </row>
    <row r="6784" spans="1:1" ht="13">
      <c r="A6784" s="11" t="s">
        <v>2157</v>
      </c>
    </row>
    <row r="6785" spans="1:1" ht="13">
      <c r="A6785" s="11" t="s">
        <v>4751</v>
      </c>
    </row>
    <row r="6786" spans="1:1" ht="13">
      <c r="A6786" s="11">
        <v>2</v>
      </c>
    </row>
    <row r="6787" spans="1:1" ht="13">
      <c r="A6787" s="11" t="s">
        <v>4752</v>
      </c>
    </row>
    <row r="6788" spans="1:1" ht="13">
      <c r="A6788" s="11" t="s">
        <v>4762</v>
      </c>
    </row>
    <row r="6789" spans="1:1" ht="13">
      <c r="A6789" s="11" t="s">
        <v>4753</v>
      </c>
    </row>
    <row r="6790" spans="1:1" ht="13">
      <c r="A6790" s="11" t="s">
        <v>4780</v>
      </c>
    </row>
    <row r="6791" spans="1:1" ht="13">
      <c r="A6791" s="11" t="s">
        <v>4755</v>
      </c>
    </row>
    <row r="6792" spans="1:1" ht="13">
      <c r="A6792" s="21">
        <v>1180</v>
      </c>
    </row>
    <row r="6793" spans="1:1" ht="13">
      <c r="A6793" s="21">
        <v>1515</v>
      </c>
    </row>
    <row r="6794" spans="1:1" ht="13">
      <c r="A6794" s="11" t="s">
        <v>4756</v>
      </c>
    </row>
    <row r="6795" spans="1:1" ht="13">
      <c r="A6795" s="11" t="s">
        <v>4757</v>
      </c>
    </row>
    <row r="6796" spans="1:1" ht="13">
      <c r="A6796" s="11" t="s">
        <v>5304</v>
      </c>
    </row>
    <row r="6797" spans="1:1" ht="13">
      <c r="A6797" s="11" t="s">
        <v>4748</v>
      </c>
    </row>
    <row r="6798" spans="1:1" ht="13">
      <c r="A6798" s="11" t="s">
        <v>4749</v>
      </c>
    </row>
    <row r="6799" spans="1:1" ht="13">
      <c r="A6799" s="11" t="s">
        <v>5310</v>
      </c>
    </row>
    <row r="6800" spans="1:1" ht="13">
      <c r="A6800" s="11" t="s">
        <v>6</v>
      </c>
    </row>
    <row r="6801" spans="1:1" ht="13">
      <c r="A6801" s="11" t="s">
        <v>2160</v>
      </c>
    </row>
    <row r="6802" spans="1:1" ht="13">
      <c r="A6802" s="11" t="s">
        <v>4751</v>
      </c>
    </row>
    <row r="6803" spans="1:1" ht="13">
      <c r="A6803" s="11">
        <v>2</v>
      </c>
    </row>
    <row r="6804" spans="1:1" ht="13">
      <c r="A6804" s="11" t="s">
        <v>4752</v>
      </c>
    </row>
    <row r="6805" spans="1:1" ht="13">
      <c r="A6805" s="11">
        <v>2</v>
      </c>
    </row>
    <row r="6806" spans="1:1" ht="13">
      <c r="A6806" s="11" t="s">
        <v>4753</v>
      </c>
    </row>
    <row r="6807" spans="1:1" ht="13">
      <c r="A6807" s="11" t="s">
        <v>5120</v>
      </c>
    </row>
    <row r="6808" spans="1:1" ht="13">
      <c r="A6808" s="11" t="s">
        <v>4755</v>
      </c>
    </row>
    <row r="6809" spans="1:1" ht="13">
      <c r="A6809" s="21">
        <v>1280</v>
      </c>
    </row>
    <row r="6810" spans="1:1" ht="13">
      <c r="A6810" s="21">
        <v>1610</v>
      </c>
    </row>
    <row r="6811" spans="1:1" ht="13">
      <c r="A6811" s="11" t="s">
        <v>4756</v>
      </c>
    </row>
    <row r="6812" spans="1:1" ht="13">
      <c r="A6812" s="11" t="s">
        <v>4757</v>
      </c>
    </row>
    <row r="6813" spans="1:1" ht="13">
      <c r="A6813" s="11" t="s">
        <v>5304</v>
      </c>
    </row>
    <row r="6814" spans="1:1" ht="13">
      <c r="A6814" s="11" t="s">
        <v>4748</v>
      </c>
    </row>
    <row r="6815" spans="1:1" ht="13">
      <c r="A6815" s="11" t="s">
        <v>4749</v>
      </c>
    </row>
    <row r="6816" spans="1:1" ht="13">
      <c r="A6816" s="11" t="s">
        <v>5311</v>
      </c>
    </row>
    <row r="6817" spans="1:1" ht="13">
      <c r="A6817" s="11" t="s">
        <v>25</v>
      </c>
    </row>
    <row r="6818" spans="1:1" ht="13">
      <c r="A6818" s="11" t="s">
        <v>3893</v>
      </c>
    </row>
    <row r="6819" spans="1:1" ht="13">
      <c r="A6819" s="11" t="s">
        <v>4751</v>
      </c>
    </row>
    <row r="6820" spans="1:1" ht="13">
      <c r="A6820" s="11">
        <v>3</v>
      </c>
    </row>
    <row r="6821" spans="1:1" ht="13">
      <c r="A6821" s="11" t="s">
        <v>4752</v>
      </c>
    </row>
    <row r="6822" spans="1:1" ht="13">
      <c r="A6822" s="11">
        <v>2</v>
      </c>
    </row>
    <row r="6823" spans="1:1" ht="13">
      <c r="A6823" s="11" t="s">
        <v>4753</v>
      </c>
    </row>
    <row r="6824" spans="1:1" ht="13">
      <c r="A6824" s="11" t="s">
        <v>5312</v>
      </c>
    </row>
    <row r="6825" spans="1:1" ht="13">
      <c r="A6825" s="11" t="s">
        <v>4755</v>
      </c>
    </row>
    <row r="6826" spans="1:1" ht="13">
      <c r="A6826" s="21">
        <v>1540</v>
      </c>
    </row>
    <row r="6827" spans="1:1" ht="13">
      <c r="A6827" s="21">
        <v>2065</v>
      </c>
    </row>
    <row r="6828" spans="1:1" ht="13">
      <c r="A6828" s="11" t="s">
        <v>4756</v>
      </c>
    </row>
    <row r="6829" spans="1:1" ht="13">
      <c r="A6829" s="11" t="s">
        <v>4757</v>
      </c>
    </row>
    <row r="6830" spans="1:1" ht="13">
      <c r="A6830" s="11" t="s">
        <v>5304</v>
      </c>
    </row>
    <row r="6831" spans="1:1" ht="13">
      <c r="A6831" s="11" t="s">
        <v>4748</v>
      </c>
    </row>
    <row r="6832" spans="1:1" ht="13">
      <c r="A6832" s="11" t="s">
        <v>4749</v>
      </c>
    </row>
    <row r="6833" spans="1:1" ht="13">
      <c r="A6833" s="11" t="s">
        <v>5313</v>
      </c>
    </row>
    <row r="6834" spans="1:1" ht="13">
      <c r="A6834" s="11" t="s">
        <v>11</v>
      </c>
    </row>
    <row r="6835" spans="1:1" ht="13">
      <c r="A6835" s="11" t="s">
        <v>2163</v>
      </c>
    </row>
    <row r="6836" spans="1:1" ht="13">
      <c r="A6836" s="11" t="s">
        <v>4751</v>
      </c>
    </row>
    <row r="6837" spans="1:1" ht="13">
      <c r="A6837" s="11">
        <v>2</v>
      </c>
    </row>
    <row r="6838" spans="1:1" ht="13">
      <c r="A6838" s="11" t="s">
        <v>4752</v>
      </c>
    </row>
    <row r="6839" spans="1:1" ht="13">
      <c r="A6839" s="11" t="s">
        <v>4762</v>
      </c>
    </row>
    <row r="6840" spans="1:1" ht="13">
      <c r="A6840" s="11" t="s">
        <v>4753</v>
      </c>
    </row>
    <row r="6841" spans="1:1" ht="13">
      <c r="A6841" s="11" t="s">
        <v>5000</v>
      </c>
    </row>
    <row r="6842" spans="1:1" ht="13">
      <c r="A6842" s="11" t="s">
        <v>4755</v>
      </c>
    </row>
    <row r="6843" spans="1:1" ht="13">
      <c r="A6843" s="21">
        <v>1740</v>
      </c>
    </row>
    <row r="6844" spans="1:1" ht="13">
      <c r="A6844" s="21">
        <v>2665</v>
      </c>
    </row>
    <row r="6845" spans="1:1" ht="13">
      <c r="A6845" s="11" t="s">
        <v>4756</v>
      </c>
    </row>
    <row r="6846" spans="1:1" ht="13">
      <c r="A6846" s="11" t="s">
        <v>4757</v>
      </c>
    </row>
    <row r="6847" spans="1:1" ht="13">
      <c r="A6847" s="11" t="s">
        <v>5304</v>
      </c>
    </row>
    <row r="6848" spans="1:1" ht="13">
      <c r="A6848" s="11" t="s">
        <v>4748</v>
      </c>
    </row>
    <row r="6849" spans="1:1" ht="13">
      <c r="A6849" s="11" t="s">
        <v>4749</v>
      </c>
    </row>
    <row r="6850" spans="1:1" ht="13">
      <c r="A6850" s="11" t="s">
        <v>5314</v>
      </c>
    </row>
    <row r="6851" spans="1:1" ht="13">
      <c r="A6851" s="11" t="s">
        <v>12</v>
      </c>
    </row>
    <row r="6852" spans="1:1" ht="13">
      <c r="A6852" s="11" t="s">
        <v>4630</v>
      </c>
    </row>
    <row r="6853" spans="1:1" ht="13">
      <c r="A6853" s="11" t="s">
        <v>4751</v>
      </c>
    </row>
    <row r="6854" spans="1:1" ht="13">
      <c r="A6854" s="11">
        <v>4</v>
      </c>
    </row>
    <row r="6855" spans="1:1" ht="13">
      <c r="A6855" s="11" t="s">
        <v>4752</v>
      </c>
    </row>
    <row r="6856" spans="1:1" ht="13">
      <c r="A6856" s="11" t="s">
        <v>5315</v>
      </c>
    </row>
    <row r="6857" spans="1:1" ht="13">
      <c r="A6857" s="11" t="s">
        <v>4753</v>
      </c>
    </row>
    <row r="6858" spans="1:1" ht="13">
      <c r="A6858" s="11" t="s">
        <v>5316</v>
      </c>
    </row>
    <row r="6859" spans="1:1" ht="13">
      <c r="A6859" s="11" t="s">
        <v>4755</v>
      </c>
    </row>
    <row r="6860" spans="1:1" ht="13">
      <c r="A6860" s="21">
        <v>2340</v>
      </c>
    </row>
    <row r="6861" spans="1:1" ht="13">
      <c r="A6861" s="21">
        <v>3260</v>
      </c>
    </row>
    <row r="6862" spans="1:1" ht="13">
      <c r="A6862" s="11" t="s">
        <v>4756</v>
      </c>
    </row>
    <row r="6863" spans="1:1" ht="13">
      <c r="A6863" s="11" t="s">
        <v>4757</v>
      </c>
    </row>
    <row r="6864" spans="1:1" ht="13">
      <c r="A6864" s="11" t="s">
        <v>5304</v>
      </c>
    </row>
    <row r="6865" spans="1:1" ht="13">
      <c r="A6865" s="11" t="s">
        <v>4748</v>
      </c>
    </row>
    <row r="6866" spans="1:1" ht="13">
      <c r="A6866" s="11" t="s">
        <v>4749</v>
      </c>
    </row>
    <row r="6867" spans="1:1" ht="13">
      <c r="A6867" s="11" t="s">
        <v>5317</v>
      </c>
    </row>
    <row r="6868" spans="1:1" ht="13">
      <c r="A6868" s="11" t="s">
        <v>12</v>
      </c>
    </row>
    <row r="6869" spans="1:1" ht="13">
      <c r="A6869" s="11" t="s">
        <v>3296</v>
      </c>
    </row>
    <row r="6870" spans="1:1" ht="13">
      <c r="A6870" s="11" t="s">
        <v>4751</v>
      </c>
    </row>
    <row r="6871" spans="1:1" ht="13">
      <c r="A6871" s="11">
        <v>3</v>
      </c>
    </row>
    <row r="6872" spans="1:1" ht="13">
      <c r="A6872" s="11" t="s">
        <v>4752</v>
      </c>
    </row>
    <row r="6873" spans="1:1" ht="13">
      <c r="A6873" s="11" t="s">
        <v>4789</v>
      </c>
    </row>
    <row r="6874" spans="1:1" ht="13">
      <c r="A6874" s="11" t="s">
        <v>4753</v>
      </c>
    </row>
    <row r="6875" spans="1:1" ht="13">
      <c r="A6875" s="11" t="s">
        <v>4799</v>
      </c>
    </row>
    <row r="6876" spans="1:1" ht="13">
      <c r="A6876" s="11" t="s">
        <v>4755</v>
      </c>
    </row>
    <row r="6877" spans="1:1" ht="13">
      <c r="A6877" s="21">
        <v>2470</v>
      </c>
    </row>
    <row r="6878" spans="1:1" ht="13">
      <c r="A6878" s="11" t="s">
        <v>4756</v>
      </c>
    </row>
    <row r="6879" spans="1:1" ht="13">
      <c r="A6879" s="11" t="s">
        <v>4757</v>
      </c>
    </row>
    <row r="6880" spans="1:1" ht="13">
      <c r="A6880" s="11" t="s">
        <v>5304</v>
      </c>
    </row>
    <row r="6881" spans="1:1" ht="13">
      <c r="A6881" s="11" t="s">
        <v>4748</v>
      </c>
    </row>
    <row r="6882" spans="1:1" ht="13">
      <c r="A6882" s="11" t="s">
        <v>4749</v>
      </c>
    </row>
    <row r="6883" spans="1:1" ht="13">
      <c r="A6883" s="11" t="s">
        <v>5318</v>
      </c>
    </row>
    <row r="6884" spans="1:1" ht="13">
      <c r="A6884" s="11" t="s">
        <v>7</v>
      </c>
    </row>
    <row r="6885" spans="1:1" ht="13">
      <c r="A6885" s="11" t="s">
        <v>2121</v>
      </c>
    </row>
    <row r="6886" spans="1:1" ht="13">
      <c r="A6886" s="11" t="s">
        <v>4751</v>
      </c>
    </row>
    <row r="6887" spans="1:1" ht="13">
      <c r="A6887" s="11">
        <v>2</v>
      </c>
    </row>
    <row r="6888" spans="1:1" ht="13">
      <c r="A6888" s="11" t="s">
        <v>4752</v>
      </c>
    </row>
    <row r="6889" spans="1:1" ht="13">
      <c r="A6889" s="11">
        <v>1</v>
      </c>
    </row>
    <row r="6890" spans="1:1" ht="13">
      <c r="A6890" s="11" t="s">
        <v>4753</v>
      </c>
    </row>
    <row r="6891" spans="1:1" ht="13">
      <c r="A6891" s="11" t="s">
        <v>4881</v>
      </c>
    </row>
    <row r="6892" spans="1:1" ht="13">
      <c r="A6892" s="11" t="s">
        <v>4755</v>
      </c>
    </row>
    <row r="6893" spans="1:1" ht="13">
      <c r="A6893" s="21">
        <v>980</v>
      </c>
    </row>
    <row r="6894" spans="1:1" ht="13">
      <c r="A6894" s="21">
        <v>1165</v>
      </c>
    </row>
    <row r="6895" spans="1:1" ht="13">
      <c r="A6895" s="11" t="s">
        <v>4756</v>
      </c>
    </row>
    <row r="6896" spans="1:1" ht="13">
      <c r="A6896" s="11" t="s">
        <v>4757</v>
      </c>
    </row>
    <row r="6897" spans="1:1" ht="13">
      <c r="A6897" s="11" t="s">
        <v>5319</v>
      </c>
    </row>
    <row r="6898" spans="1:1" ht="13">
      <c r="A6898" s="11" t="s">
        <v>4748</v>
      </c>
    </row>
    <row r="6899" spans="1:1" ht="13">
      <c r="A6899" s="11" t="s">
        <v>4749</v>
      </c>
    </row>
    <row r="6900" spans="1:1" ht="13">
      <c r="A6900" s="11" t="s">
        <v>5320</v>
      </c>
    </row>
    <row r="6901" spans="1:1" ht="13">
      <c r="A6901" s="11" t="s">
        <v>27</v>
      </c>
    </row>
    <row r="6902" spans="1:1" ht="13">
      <c r="A6902" s="11" t="s">
        <v>2124</v>
      </c>
    </row>
    <row r="6903" spans="1:1" ht="13">
      <c r="A6903" s="11" t="s">
        <v>4751</v>
      </c>
    </row>
    <row r="6904" spans="1:1" ht="13">
      <c r="A6904" s="11">
        <v>2</v>
      </c>
    </row>
    <row r="6905" spans="1:1" ht="13">
      <c r="A6905" s="11" t="s">
        <v>4752</v>
      </c>
    </row>
    <row r="6906" spans="1:1" ht="13">
      <c r="A6906" s="11">
        <v>1</v>
      </c>
    </row>
    <row r="6907" spans="1:1" ht="13">
      <c r="A6907" s="11" t="s">
        <v>4753</v>
      </c>
    </row>
    <row r="6908" spans="1:1" ht="13">
      <c r="A6908" s="11" t="s">
        <v>4780</v>
      </c>
    </row>
    <row r="6909" spans="1:1" ht="13">
      <c r="A6909" s="11" t="s">
        <v>4755</v>
      </c>
    </row>
    <row r="6910" spans="1:1" ht="13">
      <c r="A6910" s="21">
        <v>1100</v>
      </c>
    </row>
    <row r="6911" spans="1:1" ht="13">
      <c r="A6911" s="21">
        <v>1275</v>
      </c>
    </row>
    <row r="6912" spans="1:1" ht="13">
      <c r="A6912" s="11" t="s">
        <v>4756</v>
      </c>
    </row>
    <row r="6913" spans="1:1" ht="13">
      <c r="A6913" s="11" t="s">
        <v>4757</v>
      </c>
    </row>
    <row r="6914" spans="1:1" ht="13">
      <c r="A6914" s="11" t="s">
        <v>5319</v>
      </c>
    </row>
    <row r="6915" spans="1:1" ht="13">
      <c r="A6915" s="11" t="s">
        <v>4748</v>
      </c>
    </row>
    <row r="6916" spans="1:1" ht="13">
      <c r="A6916" s="11" t="s">
        <v>4749</v>
      </c>
    </row>
    <row r="6917" spans="1:1" ht="13">
      <c r="A6917" s="11" t="s">
        <v>5321</v>
      </c>
    </row>
    <row r="6918" spans="1:1" ht="13">
      <c r="A6918" s="11" t="s">
        <v>6</v>
      </c>
    </row>
    <row r="6919" spans="1:1" ht="13">
      <c r="A6919" s="11" t="s">
        <v>2130</v>
      </c>
    </row>
    <row r="6920" spans="1:1" ht="13">
      <c r="A6920" s="11" t="s">
        <v>4751</v>
      </c>
    </row>
    <row r="6921" spans="1:1" ht="13">
      <c r="A6921" s="11">
        <v>2</v>
      </c>
    </row>
    <row r="6922" spans="1:1" ht="13">
      <c r="A6922" s="11" t="s">
        <v>4752</v>
      </c>
    </row>
    <row r="6923" spans="1:1" ht="13">
      <c r="A6923" s="11">
        <v>1</v>
      </c>
    </row>
    <row r="6924" spans="1:1" ht="13">
      <c r="A6924" s="11" t="s">
        <v>4753</v>
      </c>
    </row>
    <row r="6925" spans="1:1" ht="13">
      <c r="A6925" s="11" t="s">
        <v>4771</v>
      </c>
    </row>
    <row r="6926" spans="1:1" ht="13">
      <c r="A6926" s="11" t="s">
        <v>4755</v>
      </c>
    </row>
    <row r="6927" spans="1:1" ht="13">
      <c r="A6927" s="21">
        <v>1330</v>
      </c>
    </row>
    <row r="6928" spans="1:1" ht="13">
      <c r="A6928" s="21">
        <v>2010</v>
      </c>
    </row>
    <row r="6929" spans="1:1" ht="13">
      <c r="A6929" s="11" t="s">
        <v>4756</v>
      </c>
    </row>
    <row r="6930" spans="1:1" ht="13">
      <c r="A6930" s="11" t="s">
        <v>4757</v>
      </c>
    </row>
    <row r="6931" spans="1:1" ht="13">
      <c r="A6931" s="11" t="s">
        <v>5319</v>
      </c>
    </row>
    <row r="6932" spans="1:1" ht="13">
      <c r="A6932" s="11" t="s">
        <v>4748</v>
      </c>
    </row>
    <row r="6933" spans="1:1" ht="13">
      <c r="A6933" s="11" t="s">
        <v>4749</v>
      </c>
    </row>
    <row r="6934" spans="1:1" ht="13">
      <c r="A6934" s="11" t="s">
        <v>5322</v>
      </c>
    </row>
    <row r="6935" spans="1:1" ht="13">
      <c r="A6935" s="11" t="s">
        <v>6</v>
      </c>
    </row>
    <row r="6936" spans="1:1" ht="13">
      <c r="A6936" s="11" t="s">
        <v>2127</v>
      </c>
    </row>
    <row r="6937" spans="1:1" ht="13">
      <c r="A6937" s="11" t="s">
        <v>4751</v>
      </c>
    </row>
    <row r="6938" spans="1:1" ht="13">
      <c r="A6938" s="11">
        <v>2</v>
      </c>
    </row>
    <row r="6939" spans="1:1" ht="13">
      <c r="A6939" s="11" t="s">
        <v>4752</v>
      </c>
    </row>
    <row r="6940" spans="1:1" ht="13">
      <c r="A6940" s="11" t="s">
        <v>4762</v>
      </c>
    </row>
    <row r="6941" spans="1:1" ht="13">
      <c r="A6941" s="11" t="s">
        <v>4753</v>
      </c>
    </row>
    <row r="6942" spans="1:1" ht="13">
      <c r="A6942" s="11" t="s">
        <v>4881</v>
      </c>
    </row>
    <row r="6943" spans="1:1" ht="13">
      <c r="A6943" s="11" t="s">
        <v>4755</v>
      </c>
    </row>
    <row r="6944" spans="1:1" ht="13">
      <c r="A6944" s="21">
        <v>1320</v>
      </c>
    </row>
    <row r="6945" spans="1:1" ht="13">
      <c r="A6945" s="21">
        <v>1385</v>
      </c>
    </row>
    <row r="6946" spans="1:1" ht="13">
      <c r="A6946" s="11" t="s">
        <v>4756</v>
      </c>
    </row>
    <row r="6947" spans="1:1" ht="13">
      <c r="A6947" s="11" t="s">
        <v>4757</v>
      </c>
    </row>
    <row r="6948" spans="1:1" ht="13">
      <c r="A6948" s="11" t="s">
        <v>5319</v>
      </c>
    </row>
    <row r="6949" spans="1:1" ht="13">
      <c r="A6949" s="11" t="s">
        <v>4748</v>
      </c>
    </row>
    <row r="6950" spans="1:1" ht="13">
      <c r="A6950" s="11" t="s">
        <v>4781</v>
      </c>
    </row>
    <row r="6951" spans="1:1" ht="13">
      <c r="A6951" s="11" t="s">
        <v>4840</v>
      </c>
    </row>
    <row r="6952" spans="1:1" ht="13">
      <c r="A6952" s="11" t="s">
        <v>10</v>
      </c>
    </row>
    <row r="6953" spans="1:1" ht="13">
      <c r="A6953" s="11" t="s">
        <v>265</v>
      </c>
    </row>
    <row r="6954" spans="1:1" ht="13">
      <c r="A6954" s="11" t="s">
        <v>4751</v>
      </c>
    </row>
    <row r="6955" spans="1:1" ht="13">
      <c r="A6955" s="11">
        <v>1</v>
      </c>
    </row>
    <row r="6956" spans="1:1" ht="13">
      <c r="A6956" s="11" t="s">
        <v>4752</v>
      </c>
    </row>
    <row r="6957" spans="1:1" ht="13">
      <c r="A6957" s="11">
        <v>1</v>
      </c>
    </row>
    <row r="6958" spans="1:1" ht="13">
      <c r="A6958" s="11" t="s">
        <v>4753</v>
      </c>
    </row>
    <row r="6959" spans="1:1" ht="13">
      <c r="A6959" s="11" t="s">
        <v>4918</v>
      </c>
    </row>
    <row r="6960" spans="1:1" ht="13">
      <c r="A6960" s="11" t="s">
        <v>4755</v>
      </c>
    </row>
    <row r="6961" spans="1:1" ht="13">
      <c r="A6961" s="21">
        <v>1450</v>
      </c>
    </row>
    <row r="6962" spans="1:1" ht="13">
      <c r="A6962" s="11" t="s">
        <v>4756</v>
      </c>
    </row>
    <row r="6963" spans="1:1" ht="13">
      <c r="A6963" s="11" t="s">
        <v>4783</v>
      </c>
    </row>
    <row r="6964" spans="1:1" ht="13">
      <c r="A6964" s="11" t="s">
        <v>5319</v>
      </c>
    </row>
    <row r="6965" spans="1:1" ht="13">
      <c r="A6965" s="11" t="s">
        <v>4748</v>
      </c>
    </row>
    <row r="6966" spans="1:1" ht="13">
      <c r="A6966" s="11" t="s">
        <v>4749</v>
      </c>
    </row>
    <row r="6967" spans="1:1" ht="13">
      <c r="A6967" s="11" t="s">
        <v>5323</v>
      </c>
    </row>
    <row r="6968" spans="1:1" ht="13">
      <c r="A6968" s="11" t="s">
        <v>13</v>
      </c>
    </row>
    <row r="6969" spans="1:1" ht="13">
      <c r="A6969" s="11" t="s">
        <v>83</v>
      </c>
    </row>
    <row r="6970" spans="1:1" ht="13">
      <c r="A6970" s="11" t="s">
        <v>4751</v>
      </c>
    </row>
    <row r="6971" spans="1:1" ht="13">
      <c r="A6971" s="11">
        <v>1</v>
      </c>
    </row>
    <row r="6972" spans="1:1" ht="13">
      <c r="A6972" s="11" t="s">
        <v>4752</v>
      </c>
    </row>
    <row r="6973" spans="1:1" ht="13">
      <c r="A6973" s="11">
        <v>1</v>
      </c>
    </row>
    <row r="6974" spans="1:1" ht="13">
      <c r="A6974" s="11" t="s">
        <v>4753</v>
      </c>
    </row>
    <row r="6975" spans="1:1" ht="13">
      <c r="A6975" s="11" t="s">
        <v>4754</v>
      </c>
    </row>
    <row r="6976" spans="1:1" ht="13">
      <c r="A6976" s="11" t="s">
        <v>4755</v>
      </c>
    </row>
    <row r="6977" spans="1:1" ht="13">
      <c r="A6977" s="21">
        <v>900</v>
      </c>
    </row>
    <row r="6978" spans="1:1" ht="13">
      <c r="A6978" s="11" t="s">
        <v>4756</v>
      </c>
    </row>
    <row r="6979" spans="1:1" ht="13">
      <c r="A6979" s="11" t="s">
        <v>4757</v>
      </c>
    </row>
    <row r="6980" spans="1:1" ht="13">
      <c r="A6980" s="11" t="s">
        <v>5324</v>
      </c>
    </row>
    <row r="6981" spans="1:1" ht="13">
      <c r="A6981" s="11" t="s">
        <v>4748</v>
      </c>
    </row>
    <row r="6982" spans="1:1" ht="13">
      <c r="A6982" s="11" t="s">
        <v>4749</v>
      </c>
    </row>
    <row r="6983" spans="1:1" ht="13">
      <c r="A6983" s="11" t="s">
        <v>5325</v>
      </c>
    </row>
    <row r="6984" spans="1:1" ht="13">
      <c r="A6984" s="11" t="s">
        <v>21</v>
      </c>
    </row>
    <row r="6985" spans="1:1" ht="13">
      <c r="A6985" s="11" t="s">
        <v>2097</v>
      </c>
    </row>
    <row r="6986" spans="1:1" ht="13">
      <c r="A6986" s="11" t="s">
        <v>4751</v>
      </c>
    </row>
    <row r="6987" spans="1:1" ht="13">
      <c r="A6987" s="11">
        <v>2</v>
      </c>
    </row>
    <row r="6988" spans="1:1" ht="13">
      <c r="A6988" s="11" t="s">
        <v>4752</v>
      </c>
    </row>
    <row r="6989" spans="1:1" ht="13">
      <c r="A6989" s="11" t="s">
        <v>4762</v>
      </c>
    </row>
    <row r="6990" spans="1:1" ht="13">
      <c r="A6990" s="11" t="s">
        <v>4753</v>
      </c>
    </row>
    <row r="6991" spans="1:1" ht="13">
      <c r="A6991" s="11" t="s">
        <v>4818</v>
      </c>
    </row>
    <row r="6992" spans="1:1" ht="13">
      <c r="A6992" s="11" t="s">
        <v>4755</v>
      </c>
    </row>
    <row r="6993" spans="1:1" ht="13">
      <c r="A6993" s="21">
        <v>1190</v>
      </c>
    </row>
    <row r="6994" spans="1:1" ht="13">
      <c r="A6994" s="21">
        <v>2180</v>
      </c>
    </row>
    <row r="6995" spans="1:1" ht="13">
      <c r="A6995" s="11" t="s">
        <v>4756</v>
      </c>
    </row>
    <row r="6996" spans="1:1" ht="13">
      <c r="A6996" s="11" t="s">
        <v>4757</v>
      </c>
    </row>
    <row r="6997" spans="1:1" ht="13">
      <c r="A6997" s="11" t="s">
        <v>5324</v>
      </c>
    </row>
    <row r="6998" spans="1:1" ht="13">
      <c r="A6998" s="11" t="s">
        <v>4748</v>
      </c>
    </row>
    <row r="6999" spans="1:1" ht="13">
      <c r="A6999" s="11" t="s">
        <v>4749</v>
      </c>
    </row>
    <row r="7000" spans="1:1" ht="13">
      <c r="A7000" s="11" t="s">
        <v>5326</v>
      </c>
    </row>
    <row r="7001" spans="1:1" ht="13">
      <c r="A7001" s="11" t="s">
        <v>17</v>
      </c>
    </row>
    <row r="7002" spans="1:1" ht="13">
      <c r="A7002" s="11" t="s">
        <v>2076</v>
      </c>
    </row>
    <row r="7003" spans="1:1" ht="13">
      <c r="A7003" s="11" t="s">
        <v>4751</v>
      </c>
    </row>
    <row r="7004" spans="1:1" ht="13">
      <c r="A7004" s="11">
        <v>2</v>
      </c>
    </row>
    <row r="7005" spans="1:1" ht="13">
      <c r="A7005" s="11" t="s">
        <v>4752</v>
      </c>
    </row>
    <row r="7006" spans="1:1" ht="13">
      <c r="A7006" s="11">
        <v>1</v>
      </c>
    </row>
    <row r="7007" spans="1:1" ht="13">
      <c r="A7007" s="11" t="s">
        <v>4753</v>
      </c>
    </row>
    <row r="7008" spans="1:1" ht="13">
      <c r="A7008" s="11" t="s">
        <v>4775</v>
      </c>
    </row>
    <row r="7009" spans="1:1" ht="13">
      <c r="A7009" s="11" t="s">
        <v>4755</v>
      </c>
    </row>
    <row r="7010" spans="1:1" ht="13">
      <c r="A7010" s="21">
        <v>1000</v>
      </c>
    </row>
    <row r="7011" spans="1:1" ht="13">
      <c r="A7011" s="21">
        <v>1205</v>
      </c>
    </row>
    <row r="7012" spans="1:1" ht="13">
      <c r="A7012" s="11" t="s">
        <v>4756</v>
      </c>
    </row>
    <row r="7013" spans="1:1" ht="13">
      <c r="A7013" s="11" t="s">
        <v>4757</v>
      </c>
    </row>
    <row r="7014" spans="1:1" ht="13">
      <c r="A7014" s="11" t="s">
        <v>5327</v>
      </c>
    </row>
    <row r="7015" spans="1:1" ht="13">
      <c r="A7015" s="11" t="s">
        <v>4748</v>
      </c>
    </row>
    <row r="7016" spans="1:1" ht="13">
      <c r="A7016" s="11" t="s">
        <v>4749</v>
      </c>
    </row>
    <row r="7017" spans="1:1" ht="13">
      <c r="A7017" s="11" t="s">
        <v>5328</v>
      </c>
    </row>
    <row r="7018" spans="1:1" ht="13">
      <c r="A7018" s="11" t="s">
        <v>11</v>
      </c>
    </row>
    <row r="7019" spans="1:1" ht="13">
      <c r="A7019" s="11" t="s">
        <v>2079</v>
      </c>
    </row>
    <row r="7020" spans="1:1" ht="13">
      <c r="A7020" s="11" t="s">
        <v>4751</v>
      </c>
    </row>
    <row r="7021" spans="1:1" ht="13">
      <c r="A7021" s="11">
        <v>2</v>
      </c>
    </row>
    <row r="7022" spans="1:1" ht="13">
      <c r="A7022" s="11" t="s">
        <v>4752</v>
      </c>
    </row>
    <row r="7023" spans="1:1" ht="13">
      <c r="A7023" s="11">
        <v>1</v>
      </c>
    </row>
    <row r="7024" spans="1:1" ht="13">
      <c r="A7024" s="11" t="s">
        <v>4753</v>
      </c>
    </row>
    <row r="7025" spans="1:1" ht="13">
      <c r="A7025" s="11" t="s">
        <v>4870</v>
      </c>
    </row>
    <row r="7026" spans="1:1" ht="13">
      <c r="A7026" s="11" t="s">
        <v>4755</v>
      </c>
    </row>
    <row r="7027" spans="1:1" ht="13">
      <c r="A7027" s="21">
        <v>1010</v>
      </c>
    </row>
    <row r="7028" spans="1:1" ht="13">
      <c r="A7028" s="21">
        <v>1585</v>
      </c>
    </row>
    <row r="7029" spans="1:1" ht="13">
      <c r="A7029" s="11" t="s">
        <v>4756</v>
      </c>
    </row>
    <row r="7030" spans="1:1" ht="13">
      <c r="A7030" s="11" t="s">
        <v>4757</v>
      </c>
    </row>
    <row r="7031" spans="1:1" ht="13">
      <c r="A7031" s="11" t="s">
        <v>5327</v>
      </c>
    </row>
    <row r="7032" spans="1:1" ht="13">
      <c r="A7032" s="11" t="s">
        <v>4748</v>
      </c>
    </row>
    <row r="7033" spans="1:1" ht="13">
      <c r="A7033" s="11" t="s">
        <v>4749</v>
      </c>
    </row>
    <row r="7034" spans="1:1" ht="13">
      <c r="A7034" s="11" t="s">
        <v>5329</v>
      </c>
    </row>
    <row r="7035" spans="1:1" ht="13">
      <c r="A7035" s="11" t="s">
        <v>10</v>
      </c>
    </row>
    <row r="7036" spans="1:1" ht="13">
      <c r="A7036" s="11" t="s">
        <v>2052</v>
      </c>
    </row>
    <row r="7037" spans="1:1" ht="13">
      <c r="A7037" s="11" t="s">
        <v>4751</v>
      </c>
    </row>
    <row r="7038" spans="1:1" ht="13">
      <c r="A7038" s="11">
        <v>2</v>
      </c>
    </row>
    <row r="7039" spans="1:1" ht="13">
      <c r="A7039" s="11" t="s">
        <v>4752</v>
      </c>
    </row>
    <row r="7040" spans="1:1" ht="13">
      <c r="A7040" s="11" t="s">
        <v>4762</v>
      </c>
    </row>
    <row r="7041" spans="1:1" ht="13">
      <c r="A7041" s="11" t="s">
        <v>4753</v>
      </c>
    </row>
    <row r="7042" spans="1:1" ht="13">
      <c r="A7042" s="11" t="s">
        <v>4780</v>
      </c>
    </row>
    <row r="7043" spans="1:1" ht="13">
      <c r="A7043" s="11" t="s">
        <v>4755</v>
      </c>
    </row>
    <row r="7044" spans="1:1" ht="13">
      <c r="A7044" s="21">
        <v>1260</v>
      </c>
    </row>
    <row r="7045" spans="1:1" ht="13">
      <c r="A7045" s="21">
        <v>1460</v>
      </c>
    </row>
    <row r="7046" spans="1:1" ht="13">
      <c r="A7046" s="11" t="s">
        <v>4756</v>
      </c>
    </row>
    <row r="7047" spans="1:1" ht="13">
      <c r="A7047" s="11" t="s">
        <v>4757</v>
      </c>
    </row>
    <row r="7048" spans="1:1" ht="13">
      <c r="A7048" s="11" t="s">
        <v>5330</v>
      </c>
    </row>
    <row r="7049" spans="1:1" ht="13">
      <c r="A7049" s="11" t="s">
        <v>4748</v>
      </c>
    </row>
    <row r="7050" spans="1:1" ht="13">
      <c r="A7050" s="11" t="s">
        <v>4749</v>
      </c>
    </row>
    <row r="7051" spans="1:1" ht="13">
      <c r="A7051" s="11" t="s">
        <v>5331</v>
      </c>
    </row>
    <row r="7052" spans="1:1" ht="13">
      <c r="A7052" s="11" t="s">
        <v>34</v>
      </c>
    </row>
    <row r="7053" spans="1:1" ht="13">
      <c r="A7053" s="11" t="s">
        <v>3833</v>
      </c>
    </row>
    <row r="7054" spans="1:1" ht="13">
      <c r="A7054" s="11" t="s">
        <v>4751</v>
      </c>
    </row>
    <row r="7055" spans="1:1" ht="13">
      <c r="A7055" s="11">
        <v>3</v>
      </c>
    </row>
    <row r="7056" spans="1:1" ht="13">
      <c r="A7056" s="11" t="s">
        <v>4752</v>
      </c>
    </row>
    <row r="7057" spans="1:1" ht="13">
      <c r="A7057" s="11">
        <v>2</v>
      </c>
    </row>
    <row r="7058" spans="1:1" ht="13">
      <c r="A7058" s="11" t="s">
        <v>4753</v>
      </c>
    </row>
    <row r="7059" spans="1:1" ht="13">
      <c r="A7059" s="11" t="s">
        <v>4773</v>
      </c>
    </row>
    <row r="7060" spans="1:1" ht="13">
      <c r="A7060" s="11" t="s">
        <v>4755</v>
      </c>
    </row>
    <row r="7061" spans="1:1" ht="13">
      <c r="A7061" s="21">
        <v>1400</v>
      </c>
    </row>
    <row r="7062" spans="1:1" ht="13">
      <c r="A7062" s="21">
        <v>1825</v>
      </c>
    </row>
    <row r="7063" spans="1:1" ht="13">
      <c r="A7063" s="11" t="s">
        <v>4756</v>
      </c>
    </row>
    <row r="7064" spans="1:1" ht="13">
      <c r="A7064" s="11" t="s">
        <v>4757</v>
      </c>
    </row>
    <row r="7065" spans="1:1" ht="13">
      <c r="A7065" s="11" t="s">
        <v>5330</v>
      </c>
    </row>
    <row r="7066" spans="1:1" ht="13">
      <c r="A7066" s="11" t="s">
        <v>4748</v>
      </c>
    </row>
    <row r="7067" spans="1:1" ht="13">
      <c r="A7067" s="11" t="s">
        <v>4749</v>
      </c>
    </row>
    <row r="7068" spans="1:1" ht="13">
      <c r="A7068" s="11" t="s">
        <v>5332</v>
      </c>
    </row>
    <row r="7069" spans="1:1" ht="13">
      <c r="A7069" s="11" t="s">
        <v>7</v>
      </c>
    </row>
    <row r="7070" spans="1:1" ht="13">
      <c r="A7070" s="11" t="s">
        <v>1992</v>
      </c>
    </row>
    <row r="7071" spans="1:1" ht="13">
      <c r="A7071" s="11" t="s">
        <v>4751</v>
      </c>
    </row>
    <row r="7072" spans="1:1" ht="13">
      <c r="A7072" s="11">
        <v>2</v>
      </c>
    </row>
    <row r="7073" spans="1:1" ht="13">
      <c r="A7073" s="11" t="s">
        <v>4752</v>
      </c>
    </row>
    <row r="7074" spans="1:1" ht="13">
      <c r="A7074" s="11">
        <v>2</v>
      </c>
    </row>
    <row r="7075" spans="1:1" ht="13">
      <c r="A7075" s="11" t="s">
        <v>4753</v>
      </c>
    </row>
    <row r="7076" spans="1:1" ht="13">
      <c r="A7076" s="11" t="s">
        <v>4771</v>
      </c>
    </row>
    <row r="7077" spans="1:1" ht="13">
      <c r="A7077" s="11" t="s">
        <v>4755</v>
      </c>
    </row>
    <row r="7078" spans="1:1" ht="13">
      <c r="A7078" s="21">
        <v>1170</v>
      </c>
    </row>
    <row r="7079" spans="1:1" ht="13">
      <c r="A7079" s="21">
        <v>2155</v>
      </c>
    </row>
    <row r="7080" spans="1:1" ht="13">
      <c r="A7080" s="11" t="s">
        <v>4756</v>
      </c>
    </row>
    <row r="7081" spans="1:1" ht="13">
      <c r="A7081" s="11" t="s">
        <v>4757</v>
      </c>
    </row>
    <row r="7082" spans="1:1" ht="13">
      <c r="A7082" s="11" t="s">
        <v>5333</v>
      </c>
    </row>
    <row r="7083" spans="1:1" ht="13">
      <c r="A7083" s="11" t="s">
        <v>4748</v>
      </c>
    </row>
    <row r="7084" spans="1:1" ht="13">
      <c r="A7084" s="11" t="s">
        <v>4749</v>
      </c>
    </row>
    <row r="7085" spans="1:1" ht="13">
      <c r="A7085" s="11" t="s">
        <v>5334</v>
      </c>
    </row>
    <row r="7086" spans="1:1" ht="13">
      <c r="A7086" s="11" t="s">
        <v>7</v>
      </c>
    </row>
    <row r="7087" spans="1:1" ht="13">
      <c r="A7087" s="11" t="s">
        <v>1989</v>
      </c>
    </row>
    <row r="7088" spans="1:1" ht="13">
      <c r="A7088" s="11" t="s">
        <v>4751</v>
      </c>
    </row>
    <row r="7089" spans="1:1" ht="13">
      <c r="A7089" s="11">
        <v>2</v>
      </c>
    </row>
    <row r="7090" spans="1:1" ht="13">
      <c r="A7090" s="11" t="s">
        <v>4752</v>
      </c>
    </row>
    <row r="7091" spans="1:1" ht="13">
      <c r="A7091" s="11">
        <v>1</v>
      </c>
    </row>
    <row r="7092" spans="1:1" ht="13">
      <c r="A7092" s="11" t="s">
        <v>4753</v>
      </c>
    </row>
    <row r="7093" spans="1:1" ht="13">
      <c r="A7093" s="11" t="s">
        <v>4769</v>
      </c>
    </row>
    <row r="7094" spans="1:1" ht="13">
      <c r="A7094" s="11" t="s">
        <v>4755</v>
      </c>
    </row>
    <row r="7095" spans="1:1" ht="13">
      <c r="A7095" s="21">
        <v>1120</v>
      </c>
    </row>
    <row r="7096" spans="1:1" ht="13">
      <c r="A7096" s="21">
        <v>1475</v>
      </c>
    </row>
    <row r="7097" spans="1:1" ht="13">
      <c r="A7097" s="11" t="s">
        <v>4756</v>
      </c>
    </row>
    <row r="7098" spans="1:1" ht="13">
      <c r="A7098" s="11" t="s">
        <v>4757</v>
      </c>
    </row>
    <row r="7099" spans="1:1" ht="13">
      <c r="A7099" s="11" t="s">
        <v>5333</v>
      </c>
    </row>
    <row r="7100" spans="1:1" ht="13">
      <c r="A7100" s="11" t="s">
        <v>4748</v>
      </c>
    </row>
    <row r="7101" spans="1:1" ht="13">
      <c r="A7101" s="11" t="s">
        <v>4749</v>
      </c>
    </row>
    <row r="7102" spans="1:1" ht="13">
      <c r="A7102" s="11" t="s">
        <v>5335</v>
      </c>
    </row>
    <row r="7103" spans="1:1" ht="13">
      <c r="A7103" s="11" t="s">
        <v>14</v>
      </c>
    </row>
    <row r="7104" spans="1:1" ht="13">
      <c r="A7104" s="11" t="s">
        <v>1995</v>
      </c>
    </row>
    <row r="7105" spans="1:1" ht="13">
      <c r="A7105" s="11" t="s">
        <v>4751</v>
      </c>
    </row>
    <row r="7106" spans="1:1" ht="13">
      <c r="A7106" s="11">
        <v>2</v>
      </c>
    </row>
    <row r="7107" spans="1:1" ht="13">
      <c r="A7107" s="11" t="s">
        <v>4752</v>
      </c>
    </row>
    <row r="7108" spans="1:1" ht="13">
      <c r="A7108" s="11">
        <v>1</v>
      </c>
    </row>
    <row r="7109" spans="1:1" ht="13">
      <c r="A7109" s="11" t="s">
        <v>4753</v>
      </c>
    </row>
    <row r="7110" spans="1:1" ht="13">
      <c r="A7110" s="11" t="s">
        <v>4775</v>
      </c>
    </row>
    <row r="7111" spans="1:1" ht="13">
      <c r="A7111" s="11" t="s">
        <v>4755</v>
      </c>
    </row>
    <row r="7112" spans="1:1" ht="13">
      <c r="A7112" s="21">
        <v>1180</v>
      </c>
    </row>
    <row r="7113" spans="1:1" ht="13">
      <c r="A7113" s="21">
        <v>1345</v>
      </c>
    </row>
    <row r="7114" spans="1:1" ht="13">
      <c r="A7114" s="11" t="s">
        <v>4756</v>
      </c>
    </row>
    <row r="7115" spans="1:1" ht="13">
      <c r="A7115" s="11" t="s">
        <v>4757</v>
      </c>
    </row>
    <row r="7116" spans="1:1" ht="13">
      <c r="A7116" s="11" t="s">
        <v>5333</v>
      </c>
    </row>
    <row r="7117" spans="1:1" ht="13">
      <c r="A7117" s="11" t="s">
        <v>4748</v>
      </c>
    </row>
    <row r="7118" spans="1:1" ht="13">
      <c r="A7118" s="11" t="s">
        <v>4749</v>
      </c>
    </row>
    <row r="7119" spans="1:1" ht="13">
      <c r="A7119" s="11" t="s">
        <v>5336</v>
      </c>
    </row>
    <row r="7120" spans="1:1" ht="13">
      <c r="A7120" s="11" t="s">
        <v>22</v>
      </c>
    </row>
    <row r="7121" spans="1:1" ht="13">
      <c r="A7121" s="11" t="s">
        <v>1998</v>
      </c>
    </row>
    <row r="7122" spans="1:1" ht="13">
      <c r="A7122" s="11" t="s">
        <v>4751</v>
      </c>
    </row>
    <row r="7123" spans="1:1" ht="13">
      <c r="A7123" s="11">
        <v>2</v>
      </c>
    </row>
    <row r="7124" spans="1:1" ht="13">
      <c r="A7124" s="11" t="s">
        <v>4752</v>
      </c>
    </row>
    <row r="7125" spans="1:1" ht="13">
      <c r="A7125" s="11">
        <v>2</v>
      </c>
    </row>
    <row r="7126" spans="1:1" ht="13">
      <c r="A7126" s="11" t="s">
        <v>4753</v>
      </c>
    </row>
    <row r="7127" spans="1:1" ht="13">
      <c r="A7127" s="11" t="s">
        <v>4771</v>
      </c>
    </row>
    <row r="7128" spans="1:1" ht="13">
      <c r="A7128" s="11" t="s">
        <v>4755</v>
      </c>
    </row>
    <row r="7129" spans="1:1" ht="13">
      <c r="A7129" s="21">
        <v>1860</v>
      </c>
    </row>
    <row r="7130" spans="1:1" ht="13">
      <c r="A7130" s="21">
        <v>3265</v>
      </c>
    </row>
    <row r="7131" spans="1:1" ht="13">
      <c r="A7131" s="11" t="s">
        <v>4756</v>
      </c>
    </row>
    <row r="7132" spans="1:1" ht="13">
      <c r="A7132" s="11" t="s">
        <v>4757</v>
      </c>
    </row>
    <row r="7133" spans="1:1" ht="13">
      <c r="A7133" s="11" t="s">
        <v>5333</v>
      </c>
    </row>
    <row r="7134" spans="1:1" ht="13">
      <c r="A7134" s="11" t="s">
        <v>4748</v>
      </c>
    </row>
    <row r="7135" spans="1:1" ht="13">
      <c r="A7135" s="11" t="s">
        <v>4749</v>
      </c>
    </row>
    <row r="7136" spans="1:1" ht="13">
      <c r="A7136" s="11" t="s">
        <v>5337</v>
      </c>
    </row>
    <row r="7137" spans="1:1" ht="13">
      <c r="A7137" s="11" t="s">
        <v>9</v>
      </c>
    </row>
    <row r="7138" spans="1:1" ht="13">
      <c r="A7138" s="11" t="s">
        <v>500</v>
      </c>
    </row>
    <row r="7139" spans="1:1" ht="13">
      <c r="A7139" s="11" t="s">
        <v>4751</v>
      </c>
    </row>
    <row r="7140" spans="1:1" ht="13">
      <c r="A7140" s="11">
        <v>1</v>
      </c>
    </row>
    <row r="7141" spans="1:1" ht="13">
      <c r="A7141" s="11" t="s">
        <v>4752</v>
      </c>
    </row>
    <row r="7142" spans="1:1" ht="13">
      <c r="A7142" s="11">
        <v>1</v>
      </c>
    </row>
    <row r="7143" spans="1:1" ht="13">
      <c r="A7143" s="11" t="s">
        <v>4753</v>
      </c>
    </row>
    <row r="7144" spans="1:1" ht="13">
      <c r="A7144" s="11" t="s">
        <v>5338</v>
      </c>
    </row>
    <row r="7145" spans="1:1" ht="13">
      <c r="A7145" s="11" t="s">
        <v>4755</v>
      </c>
    </row>
    <row r="7146" spans="1:1" ht="13">
      <c r="A7146" s="21">
        <v>940</v>
      </c>
    </row>
    <row r="7147" spans="1:1" ht="13">
      <c r="A7147" s="21">
        <v>1415</v>
      </c>
    </row>
    <row r="7148" spans="1:1" ht="13">
      <c r="A7148" s="11" t="s">
        <v>4756</v>
      </c>
    </row>
    <row r="7149" spans="1:1" ht="13">
      <c r="A7149" s="11" t="s">
        <v>4757</v>
      </c>
    </row>
    <row r="7150" spans="1:1" ht="13">
      <c r="A7150" s="11" t="s">
        <v>5339</v>
      </c>
    </row>
    <row r="7151" spans="1:1" ht="13">
      <c r="A7151" s="11" t="s">
        <v>4748</v>
      </c>
    </row>
    <row r="7152" spans="1:1" ht="13">
      <c r="A7152" s="11" t="s">
        <v>4749</v>
      </c>
    </row>
    <row r="7153" spans="1:1" ht="13">
      <c r="A7153" s="11" t="s">
        <v>5340</v>
      </c>
    </row>
    <row r="7154" spans="1:1" ht="13">
      <c r="A7154" s="11" t="s">
        <v>9</v>
      </c>
    </row>
    <row r="7155" spans="1:1" ht="13">
      <c r="A7155" s="11" t="s">
        <v>1923</v>
      </c>
    </row>
    <row r="7156" spans="1:1" ht="13">
      <c r="A7156" s="11" t="s">
        <v>4751</v>
      </c>
    </row>
    <row r="7157" spans="1:1" ht="13">
      <c r="A7157" s="11">
        <v>2</v>
      </c>
    </row>
    <row r="7158" spans="1:1" ht="13">
      <c r="A7158" s="11" t="s">
        <v>4752</v>
      </c>
    </row>
    <row r="7159" spans="1:1" ht="13">
      <c r="A7159" s="11">
        <v>1</v>
      </c>
    </row>
    <row r="7160" spans="1:1" ht="13">
      <c r="A7160" s="11" t="s">
        <v>4753</v>
      </c>
    </row>
    <row r="7161" spans="1:1" ht="13">
      <c r="A7161" s="11" t="s">
        <v>4818</v>
      </c>
    </row>
    <row r="7162" spans="1:1" ht="13">
      <c r="A7162" s="11" t="s">
        <v>4755</v>
      </c>
    </row>
    <row r="7163" spans="1:1" ht="13">
      <c r="A7163" s="21">
        <v>1070</v>
      </c>
    </row>
    <row r="7164" spans="1:1" ht="13">
      <c r="A7164" s="21">
        <v>1600</v>
      </c>
    </row>
    <row r="7165" spans="1:1" ht="13">
      <c r="A7165" s="11" t="s">
        <v>4756</v>
      </c>
    </row>
    <row r="7166" spans="1:1" ht="13">
      <c r="A7166" s="11" t="s">
        <v>4757</v>
      </c>
    </row>
    <row r="7167" spans="1:1" ht="13">
      <c r="A7167" s="11" t="s">
        <v>5339</v>
      </c>
    </row>
    <row r="7168" spans="1:1" ht="13">
      <c r="A7168" s="11" t="s">
        <v>4748</v>
      </c>
    </row>
    <row r="7169" spans="1:1" ht="13">
      <c r="A7169" s="11" t="s">
        <v>4749</v>
      </c>
    </row>
    <row r="7170" spans="1:1" ht="13">
      <c r="A7170" s="11" t="s">
        <v>5341</v>
      </c>
    </row>
    <row r="7171" spans="1:1" ht="13">
      <c r="A7171" s="11" t="s">
        <v>6</v>
      </c>
    </row>
    <row r="7172" spans="1:1" ht="13">
      <c r="A7172" s="11" t="s">
        <v>503</v>
      </c>
    </row>
    <row r="7173" spans="1:1" ht="13">
      <c r="A7173" s="11" t="s">
        <v>4751</v>
      </c>
    </row>
    <row r="7174" spans="1:1" ht="13">
      <c r="A7174" s="11">
        <v>1</v>
      </c>
    </row>
    <row r="7175" spans="1:1" ht="13">
      <c r="A7175" s="11" t="s">
        <v>4752</v>
      </c>
    </row>
    <row r="7176" spans="1:1" ht="13">
      <c r="A7176" s="11">
        <v>1</v>
      </c>
    </row>
    <row r="7177" spans="1:1" ht="13">
      <c r="A7177" s="11" t="s">
        <v>4753</v>
      </c>
    </row>
    <row r="7178" spans="1:1" ht="13">
      <c r="A7178" s="11" t="s">
        <v>4859</v>
      </c>
    </row>
    <row r="7179" spans="1:1" ht="13">
      <c r="A7179" s="11" t="s">
        <v>4755</v>
      </c>
    </row>
    <row r="7180" spans="1:1" ht="13">
      <c r="A7180" s="21">
        <v>1090</v>
      </c>
    </row>
    <row r="7181" spans="1:1" ht="13">
      <c r="A7181" s="21">
        <v>1220</v>
      </c>
    </row>
    <row r="7182" spans="1:1" ht="13">
      <c r="A7182" s="11" t="s">
        <v>4756</v>
      </c>
    </row>
    <row r="7183" spans="1:1" ht="13">
      <c r="A7183" s="11" t="s">
        <v>4757</v>
      </c>
    </row>
    <row r="7184" spans="1:1" ht="13">
      <c r="A7184" s="11" t="s">
        <v>5339</v>
      </c>
    </row>
    <row r="7185" spans="1:1" ht="13">
      <c r="A7185" s="11" t="s">
        <v>4748</v>
      </c>
    </row>
    <row r="7186" spans="1:1" ht="13">
      <c r="A7186" s="11" t="s">
        <v>4749</v>
      </c>
    </row>
    <row r="7187" spans="1:1" ht="13">
      <c r="A7187" s="11" t="s">
        <v>5342</v>
      </c>
    </row>
    <row r="7188" spans="1:1" ht="13">
      <c r="A7188" s="11" t="s">
        <v>6</v>
      </c>
    </row>
    <row r="7189" spans="1:1" ht="13">
      <c r="A7189" s="11" t="s">
        <v>1926</v>
      </c>
    </row>
    <row r="7190" spans="1:1" ht="13">
      <c r="A7190" s="11" t="s">
        <v>4751</v>
      </c>
    </row>
    <row r="7191" spans="1:1" ht="13">
      <c r="A7191" s="11">
        <v>2</v>
      </c>
    </row>
    <row r="7192" spans="1:1" ht="13">
      <c r="A7192" s="11" t="s">
        <v>4752</v>
      </c>
    </row>
    <row r="7193" spans="1:1" ht="13">
      <c r="A7193" s="11">
        <v>1</v>
      </c>
    </row>
    <row r="7194" spans="1:1" ht="13">
      <c r="A7194" s="11" t="s">
        <v>4753</v>
      </c>
    </row>
    <row r="7195" spans="1:1" ht="13">
      <c r="A7195" s="11" t="s">
        <v>4780</v>
      </c>
    </row>
    <row r="7196" spans="1:1" ht="13">
      <c r="A7196" s="11" t="s">
        <v>4755</v>
      </c>
    </row>
    <row r="7197" spans="1:1" ht="13">
      <c r="A7197" s="21">
        <v>1150</v>
      </c>
    </row>
    <row r="7198" spans="1:1" ht="13">
      <c r="A7198" s="21">
        <v>1280</v>
      </c>
    </row>
    <row r="7199" spans="1:1" ht="13">
      <c r="A7199" s="11" t="s">
        <v>4756</v>
      </c>
    </row>
    <row r="7200" spans="1:1" ht="13">
      <c r="A7200" s="11" t="s">
        <v>4757</v>
      </c>
    </row>
    <row r="7201" spans="1:1" ht="13">
      <c r="A7201" s="11" t="s">
        <v>5339</v>
      </c>
    </row>
    <row r="7202" spans="1:1" ht="13">
      <c r="A7202" s="11" t="s">
        <v>4748</v>
      </c>
    </row>
    <row r="7203" spans="1:1" ht="13">
      <c r="A7203" s="11" t="s">
        <v>4749</v>
      </c>
    </row>
    <row r="7204" spans="1:1" ht="13">
      <c r="A7204" s="11" t="s">
        <v>5343</v>
      </c>
    </row>
    <row r="7205" spans="1:1" ht="13">
      <c r="A7205" s="11" t="s">
        <v>7</v>
      </c>
    </row>
    <row r="7206" spans="1:1" ht="13">
      <c r="A7206" s="11" t="s">
        <v>1929</v>
      </c>
    </row>
    <row r="7207" spans="1:1" ht="13">
      <c r="A7207" s="11" t="s">
        <v>4751</v>
      </c>
    </row>
    <row r="7208" spans="1:1" ht="13">
      <c r="A7208" s="11">
        <v>2</v>
      </c>
    </row>
    <row r="7209" spans="1:1" ht="13">
      <c r="A7209" s="11" t="s">
        <v>4752</v>
      </c>
    </row>
    <row r="7210" spans="1:1" ht="13">
      <c r="A7210" s="11">
        <v>1</v>
      </c>
    </row>
    <row r="7211" spans="1:1" ht="13">
      <c r="A7211" s="11" t="s">
        <v>4753</v>
      </c>
    </row>
    <row r="7212" spans="1:1" ht="13">
      <c r="A7212" s="11" t="s">
        <v>4859</v>
      </c>
    </row>
    <row r="7213" spans="1:1" ht="13">
      <c r="A7213" s="11" t="s">
        <v>4755</v>
      </c>
    </row>
    <row r="7214" spans="1:1" ht="13">
      <c r="A7214" s="21">
        <v>1170</v>
      </c>
    </row>
    <row r="7215" spans="1:1" ht="13">
      <c r="A7215" s="21">
        <v>1240</v>
      </c>
    </row>
    <row r="7216" spans="1:1" ht="13">
      <c r="A7216" s="11" t="s">
        <v>4756</v>
      </c>
    </row>
    <row r="7217" spans="1:1" ht="13">
      <c r="A7217" s="11" t="s">
        <v>4757</v>
      </c>
    </row>
    <row r="7218" spans="1:1" ht="13">
      <c r="A7218" s="11" t="s">
        <v>5339</v>
      </c>
    </row>
    <row r="7219" spans="1:1" ht="13">
      <c r="A7219" s="11" t="s">
        <v>4748</v>
      </c>
    </row>
    <row r="7220" spans="1:1" ht="13">
      <c r="A7220" s="11" t="s">
        <v>4749</v>
      </c>
    </row>
    <row r="7221" spans="1:1" ht="13">
      <c r="A7221" s="11" t="s">
        <v>5344</v>
      </c>
    </row>
    <row r="7222" spans="1:1" ht="13">
      <c r="A7222" s="11" t="s">
        <v>7</v>
      </c>
    </row>
    <row r="7223" spans="1:1" ht="13">
      <c r="A7223" s="11" t="s">
        <v>215</v>
      </c>
    </row>
    <row r="7224" spans="1:1" ht="13">
      <c r="A7224" s="11" t="s">
        <v>4751</v>
      </c>
    </row>
    <row r="7225" spans="1:1" ht="13">
      <c r="A7225" s="11">
        <v>1</v>
      </c>
    </row>
    <row r="7226" spans="1:1" ht="13">
      <c r="A7226" s="11" t="s">
        <v>4752</v>
      </c>
    </row>
    <row r="7227" spans="1:1" ht="13">
      <c r="A7227" s="11">
        <v>1</v>
      </c>
    </row>
    <row r="7228" spans="1:1" ht="13">
      <c r="A7228" s="11" t="s">
        <v>4753</v>
      </c>
    </row>
    <row r="7229" spans="1:1" ht="13">
      <c r="A7229" s="11" t="s">
        <v>4754</v>
      </c>
    </row>
    <row r="7230" spans="1:1" ht="13">
      <c r="A7230" s="11" t="s">
        <v>4755</v>
      </c>
    </row>
    <row r="7231" spans="1:1" ht="13">
      <c r="A7231" s="21">
        <v>1200</v>
      </c>
    </row>
    <row r="7232" spans="1:1" ht="13">
      <c r="A7232" s="11" t="s">
        <v>4756</v>
      </c>
    </row>
    <row r="7233" spans="1:1" ht="13">
      <c r="A7233" s="11" t="s">
        <v>4757</v>
      </c>
    </row>
    <row r="7234" spans="1:1" ht="13">
      <c r="A7234" s="11" t="s">
        <v>5339</v>
      </c>
    </row>
    <row r="7235" spans="1:1" ht="13">
      <c r="A7235" s="11" t="s">
        <v>4748</v>
      </c>
    </row>
    <row r="7236" spans="1:1" ht="13">
      <c r="A7236" s="11" t="s">
        <v>4749</v>
      </c>
    </row>
    <row r="7237" spans="1:1" ht="13">
      <c r="A7237" s="11" t="s">
        <v>5345</v>
      </c>
    </row>
    <row r="7238" spans="1:1" ht="13">
      <c r="A7238" s="11" t="s">
        <v>9</v>
      </c>
    </row>
    <row r="7239" spans="1:1" ht="13">
      <c r="A7239" s="11" t="s">
        <v>4627</v>
      </c>
    </row>
    <row r="7240" spans="1:1" ht="13">
      <c r="A7240" s="11" t="s">
        <v>4751</v>
      </c>
    </row>
    <row r="7241" spans="1:1" ht="13">
      <c r="A7241" s="11">
        <v>4</v>
      </c>
    </row>
    <row r="7242" spans="1:1" ht="13">
      <c r="A7242" s="11" t="s">
        <v>4752</v>
      </c>
    </row>
    <row r="7243" spans="1:1" ht="13">
      <c r="A7243" s="11" t="s">
        <v>4762</v>
      </c>
    </row>
    <row r="7244" spans="1:1" ht="13">
      <c r="A7244" s="11" t="s">
        <v>4753</v>
      </c>
    </row>
    <row r="7245" spans="1:1" ht="13">
      <c r="A7245" s="11" t="s">
        <v>5089</v>
      </c>
    </row>
    <row r="7246" spans="1:1" ht="13">
      <c r="A7246" s="11" t="s">
        <v>4755</v>
      </c>
    </row>
    <row r="7247" spans="1:1" ht="13">
      <c r="A7247" s="21">
        <v>1280</v>
      </c>
    </row>
    <row r="7248" spans="1:1" ht="13">
      <c r="A7248" s="21">
        <v>2330</v>
      </c>
    </row>
    <row r="7249" spans="1:1" ht="13">
      <c r="A7249" s="11" t="s">
        <v>4756</v>
      </c>
    </row>
    <row r="7250" spans="1:1" ht="13">
      <c r="A7250" s="11" t="s">
        <v>4757</v>
      </c>
    </row>
    <row r="7251" spans="1:1" ht="13">
      <c r="A7251" s="11" t="s">
        <v>5339</v>
      </c>
    </row>
    <row r="7252" spans="1:1" ht="13">
      <c r="A7252" s="11" t="s">
        <v>4748</v>
      </c>
    </row>
    <row r="7253" spans="1:1" ht="13">
      <c r="A7253" s="11" t="s">
        <v>4749</v>
      </c>
    </row>
    <row r="7254" spans="1:1" ht="13">
      <c r="A7254" s="11" t="s">
        <v>5346</v>
      </c>
    </row>
    <row r="7255" spans="1:1" ht="13">
      <c r="A7255" s="11" t="s">
        <v>6</v>
      </c>
    </row>
    <row r="7256" spans="1:1" ht="13">
      <c r="A7256" s="11" t="s">
        <v>3761</v>
      </c>
    </row>
    <row r="7257" spans="1:1" ht="13">
      <c r="A7257" s="11" t="s">
        <v>4751</v>
      </c>
    </row>
    <row r="7258" spans="1:1" ht="13">
      <c r="A7258" s="11">
        <v>3</v>
      </c>
    </row>
    <row r="7259" spans="1:1" ht="13">
      <c r="A7259" s="11" t="s">
        <v>4752</v>
      </c>
    </row>
    <row r="7260" spans="1:1" ht="13">
      <c r="A7260" s="11" t="s">
        <v>4762</v>
      </c>
    </row>
    <row r="7261" spans="1:1" ht="13">
      <c r="A7261" s="11" t="s">
        <v>4753</v>
      </c>
    </row>
    <row r="7262" spans="1:1" ht="13">
      <c r="A7262" s="11" t="s">
        <v>4787</v>
      </c>
    </row>
    <row r="7263" spans="1:1" ht="13">
      <c r="A7263" s="11" t="s">
        <v>4755</v>
      </c>
    </row>
    <row r="7264" spans="1:1" ht="13">
      <c r="A7264" s="21">
        <v>1400</v>
      </c>
    </row>
    <row r="7265" spans="1:1" ht="13">
      <c r="A7265" s="21">
        <v>1820</v>
      </c>
    </row>
    <row r="7266" spans="1:1" ht="13">
      <c r="A7266" s="11" t="s">
        <v>4756</v>
      </c>
    </row>
    <row r="7267" spans="1:1" ht="13">
      <c r="A7267" s="11" t="s">
        <v>4757</v>
      </c>
    </row>
    <row r="7268" spans="1:1" ht="13">
      <c r="A7268" s="11" t="s">
        <v>5339</v>
      </c>
    </row>
    <row r="7269" spans="1:1" ht="13">
      <c r="A7269" s="11" t="s">
        <v>4748</v>
      </c>
    </row>
    <row r="7270" spans="1:1" ht="13">
      <c r="A7270" s="11" t="s">
        <v>4749</v>
      </c>
    </row>
    <row r="7271" spans="1:1" ht="13">
      <c r="A7271" s="11" t="s">
        <v>5347</v>
      </c>
    </row>
    <row r="7272" spans="1:1" ht="13">
      <c r="A7272" s="11" t="s">
        <v>24</v>
      </c>
    </row>
    <row r="7273" spans="1:1" ht="13">
      <c r="A7273" s="11" t="s">
        <v>1878</v>
      </c>
    </row>
    <row r="7274" spans="1:1" ht="13">
      <c r="A7274" s="11" t="s">
        <v>4751</v>
      </c>
    </row>
    <row r="7275" spans="1:1" ht="13">
      <c r="A7275" s="11">
        <v>2</v>
      </c>
    </row>
    <row r="7276" spans="1:1" ht="13">
      <c r="A7276" s="11" t="s">
        <v>4752</v>
      </c>
    </row>
    <row r="7277" spans="1:1" ht="13">
      <c r="A7277" s="11">
        <v>1</v>
      </c>
    </row>
    <row r="7278" spans="1:1" ht="13">
      <c r="A7278" s="11" t="s">
        <v>4753</v>
      </c>
    </row>
    <row r="7279" spans="1:1" ht="13">
      <c r="A7279" s="11" t="s">
        <v>4780</v>
      </c>
    </row>
    <row r="7280" spans="1:1" ht="13">
      <c r="A7280" s="11" t="s">
        <v>4755</v>
      </c>
    </row>
    <row r="7281" spans="1:1" ht="13">
      <c r="A7281" s="21">
        <v>1220</v>
      </c>
    </row>
    <row r="7282" spans="1:1" ht="13">
      <c r="A7282" s="21">
        <v>1275</v>
      </c>
    </row>
    <row r="7283" spans="1:1" ht="13">
      <c r="A7283" s="11" t="s">
        <v>4756</v>
      </c>
    </row>
    <row r="7284" spans="1:1" ht="13">
      <c r="A7284" s="11" t="s">
        <v>4757</v>
      </c>
    </row>
    <row r="7285" spans="1:1" ht="13">
      <c r="A7285" s="11" t="s">
        <v>5348</v>
      </c>
    </row>
    <row r="7286" spans="1:1" ht="13">
      <c r="A7286" s="11" t="s">
        <v>4748</v>
      </c>
    </row>
    <row r="7287" spans="1:1" ht="13">
      <c r="A7287" s="11" t="s">
        <v>4749</v>
      </c>
    </row>
    <row r="7288" spans="1:1" ht="13">
      <c r="A7288" s="11" t="s">
        <v>5349</v>
      </c>
    </row>
    <row r="7289" spans="1:1" ht="13">
      <c r="A7289" s="11" t="s">
        <v>7</v>
      </c>
    </row>
    <row r="7290" spans="1:1" ht="13">
      <c r="A7290" s="11" t="s">
        <v>1881</v>
      </c>
    </row>
    <row r="7291" spans="1:1" ht="13">
      <c r="A7291" s="11" t="s">
        <v>4751</v>
      </c>
    </row>
    <row r="7292" spans="1:1" ht="13">
      <c r="A7292" s="11">
        <v>2</v>
      </c>
    </row>
    <row r="7293" spans="1:1" ht="13">
      <c r="A7293" s="11" t="s">
        <v>4752</v>
      </c>
    </row>
    <row r="7294" spans="1:1" ht="13">
      <c r="A7294" s="11">
        <v>2</v>
      </c>
    </row>
    <row r="7295" spans="1:1" ht="13">
      <c r="A7295" s="11" t="s">
        <v>4753</v>
      </c>
    </row>
    <row r="7296" spans="1:1" ht="13">
      <c r="A7296" s="11" t="s">
        <v>4769</v>
      </c>
    </row>
    <row r="7297" spans="1:1" ht="13">
      <c r="A7297" s="11" t="s">
        <v>4755</v>
      </c>
    </row>
    <row r="7298" spans="1:1" ht="13">
      <c r="A7298" s="21">
        <v>1580</v>
      </c>
    </row>
    <row r="7299" spans="1:1" ht="13">
      <c r="A7299" s="21">
        <v>1800</v>
      </c>
    </row>
    <row r="7300" spans="1:1" ht="13">
      <c r="A7300" s="11" t="s">
        <v>4756</v>
      </c>
    </row>
    <row r="7301" spans="1:1" ht="13">
      <c r="A7301" s="11" t="s">
        <v>4757</v>
      </c>
    </row>
    <row r="7302" spans="1:1" ht="13">
      <c r="A7302" s="11" t="s">
        <v>5348</v>
      </c>
    </row>
    <row r="7303" spans="1:1" ht="13">
      <c r="A7303" s="11" t="s">
        <v>4748</v>
      </c>
    </row>
    <row r="7304" spans="1:1" ht="13">
      <c r="A7304" s="11" t="s">
        <v>4749</v>
      </c>
    </row>
    <row r="7305" spans="1:1" ht="13">
      <c r="A7305" s="11" t="s">
        <v>5350</v>
      </c>
    </row>
    <row r="7306" spans="1:1" ht="13">
      <c r="A7306" s="11" t="s">
        <v>6</v>
      </c>
    </row>
    <row r="7307" spans="1:1" ht="13">
      <c r="A7307" s="11" t="s">
        <v>3734</v>
      </c>
    </row>
    <row r="7308" spans="1:1" ht="13">
      <c r="A7308" s="11" t="s">
        <v>4751</v>
      </c>
    </row>
    <row r="7309" spans="1:1" ht="13">
      <c r="A7309" s="11">
        <v>3</v>
      </c>
    </row>
    <row r="7310" spans="1:1" ht="13">
      <c r="A7310" s="11" t="s">
        <v>4752</v>
      </c>
    </row>
    <row r="7311" spans="1:1" ht="13">
      <c r="A7311" s="11" t="s">
        <v>4789</v>
      </c>
    </row>
    <row r="7312" spans="1:1" ht="13">
      <c r="A7312" s="11" t="s">
        <v>4753</v>
      </c>
    </row>
    <row r="7313" spans="1:1" ht="13">
      <c r="A7313" s="11" t="s">
        <v>4878</v>
      </c>
    </row>
    <row r="7314" spans="1:1" ht="13">
      <c r="A7314" s="11" t="s">
        <v>4755</v>
      </c>
    </row>
    <row r="7315" spans="1:1" ht="13">
      <c r="A7315" s="21">
        <v>1640</v>
      </c>
    </row>
    <row r="7316" spans="1:1" ht="13">
      <c r="A7316" s="21">
        <v>2055</v>
      </c>
    </row>
    <row r="7317" spans="1:1" ht="13">
      <c r="A7317" s="11" t="s">
        <v>4756</v>
      </c>
    </row>
    <row r="7318" spans="1:1" ht="13">
      <c r="A7318" s="11" t="s">
        <v>4757</v>
      </c>
    </row>
    <row r="7319" spans="1:1" ht="13">
      <c r="A7319" s="11" t="s">
        <v>5348</v>
      </c>
    </row>
    <row r="7320" spans="1:1" ht="13">
      <c r="A7320" s="11" t="s">
        <v>4748</v>
      </c>
    </row>
    <row r="7321" spans="1:1" ht="13">
      <c r="A7321" s="11" t="s">
        <v>4749</v>
      </c>
    </row>
    <row r="7322" spans="1:1" ht="13">
      <c r="A7322" s="11" t="s">
        <v>5351</v>
      </c>
    </row>
    <row r="7323" spans="1:1" ht="13">
      <c r="A7323" s="11" t="s">
        <v>16</v>
      </c>
    </row>
    <row r="7324" spans="1:1" ht="13">
      <c r="A7324" s="11" t="s">
        <v>467</v>
      </c>
    </row>
    <row r="7325" spans="1:1" ht="13">
      <c r="A7325" s="11" t="s">
        <v>4751</v>
      </c>
    </row>
    <row r="7326" spans="1:1" ht="13">
      <c r="A7326" s="11">
        <v>1</v>
      </c>
    </row>
    <row r="7327" spans="1:1" ht="13">
      <c r="A7327" s="11" t="s">
        <v>4752</v>
      </c>
    </row>
    <row r="7328" spans="1:1" ht="13">
      <c r="A7328" s="11">
        <v>1</v>
      </c>
    </row>
    <row r="7329" spans="1:1" ht="13">
      <c r="A7329" s="11" t="s">
        <v>4753</v>
      </c>
    </row>
    <row r="7330" spans="1:1" ht="13">
      <c r="A7330" s="11" t="s">
        <v>4834</v>
      </c>
    </row>
    <row r="7331" spans="1:1" ht="13">
      <c r="A7331" s="11" t="s">
        <v>4755</v>
      </c>
    </row>
    <row r="7332" spans="1:1" ht="13">
      <c r="A7332" s="21">
        <v>800</v>
      </c>
    </row>
    <row r="7333" spans="1:1" ht="13">
      <c r="A7333" s="21">
        <v>1150</v>
      </c>
    </row>
    <row r="7334" spans="1:1" ht="13">
      <c r="A7334" s="11" t="s">
        <v>4756</v>
      </c>
    </row>
    <row r="7335" spans="1:1" ht="13">
      <c r="A7335" s="11" t="s">
        <v>4757</v>
      </c>
    </row>
    <row r="7336" spans="1:1" ht="13">
      <c r="A7336" s="11" t="s">
        <v>5352</v>
      </c>
    </row>
    <row r="7337" spans="1:1" ht="13">
      <c r="A7337" s="11" t="s">
        <v>4748</v>
      </c>
    </row>
    <row r="7338" spans="1:1" ht="13">
      <c r="A7338" s="11" t="s">
        <v>4749</v>
      </c>
    </row>
    <row r="7339" spans="1:1" ht="13">
      <c r="A7339" s="11" t="s">
        <v>5353</v>
      </c>
    </row>
    <row r="7340" spans="1:1" ht="13">
      <c r="A7340" s="11" t="s">
        <v>17</v>
      </c>
    </row>
    <row r="7341" spans="1:1" ht="13">
      <c r="A7341" s="11" t="s">
        <v>464</v>
      </c>
    </row>
    <row r="7342" spans="1:1" ht="13">
      <c r="A7342" s="11" t="s">
        <v>4751</v>
      </c>
    </row>
    <row r="7343" spans="1:1" ht="13">
      <c r="A7343" s="11">
        <v>1</v>
      </c>
    </row>
    <row r="7344" spans="1:1" ht="13">
      <c r="A7344" s="11" t="s">
        <v>4752</v>
      </c>
    </row>
    <row r="7345" spans="1:1" ht="13">
      <c r="A7345" s="11">
        <v>1</v>
      </c>
    </row>
    <row r="7346" spans="1:1" ht="13">
      <c r="A7346" s="11" t="s">
        <v>4753</v>
      </c>
    </row>
    <row r="7347" spans="1:1" ht="13">
      <c r="A7347" s="11" t="s">
        <v>4754</v>
      </c>
    </row>
    <row r="7348" spans="1:1" ht="13">
      <c r="A7348" s="11" t="s">
        <v>4755</v>
      </c>
    </row>
    <row r="7349" spans="1:1" ht="13">
      <c r="A7349" s="21">
        <v>780</v>
      </c>
    </row>
    <row r="7350" spans="1:1" ht="13">
      <c r="A7350" s="21">
        <v>1050</v>
      </c>
    </row>
    <row r="7351" spans="1:1" ht="13">
      <c r="A7351" s="11" t="s">
        <v>4756</v>
      </c>
    </row>
    <row r="7352" spans="1:1" ht="13">
      <c r="A7352" s="11" t="s">
        <v>4757</v>
      </c>
    </row>
    <row r="7353" spans="1:1" ht="13">
      <c r="A7353" s="11" t="s">
        <v>5352</v>
      </c>
    </row>
    <row r="7354" spans="1:1" ht="13">
      <c r="A7354" s="11" t="s">
        <v>4748</v>
      </c>
    </row>
    <row r="7355" spans="1:1" ht="13">
      <c r="A7355" s="11" t="s">
        <v>4749</v>
      </c>
    </row>
    <row r="7356" spans="1:1" ht="13">
      <c r="A7356" s="11" t="s">
        <v>5354</v>
      </c>
    </row>
    <row r="7357" spans="1:1" ht="13">
      <c r="A7357" s="11" t="s">
        <v>7</v>
      </c>
    </row>
    <row r="7358" spans="1:1" ht="13">
      <c r="A7358" s="11" t="s">
        <v>1848</v>
      </c>
    </row>
    <row r="7359" spans="1:1" ht="13">
      <c r="A7359" s="11" t="s">
        <v>4751</v>
      </c>
    </row>
    <row r="7360" spans="1:1" ht="13">
      <c r="A7360" s="11">
        <v>2</v>
      </c>
    </row>
    <row r="7361" spans="1:1" ht="13">
      <c r="A7361" s="11" t="s">
        <v>4752</v>
      </c>
    </row>
    <row r="7362" spans="1:1" ht="13">
      <c r="A7362" s="11">
        <v>1</v>
      </c>
    </row>
    <row r="7363" spans="1:1" ht="13">
      <c r="A7363" s="11" t="s">
        <v>4753</v>
      </c>
    </row>
    <row r="7364" spans="1:1" ht="13">
      <c r="A7364" s="11" t="s">
        <v>4818</v>
      </c>
    </row>
    <row r="7365" spans="1:1" ht="13">
      <c r="A7365" s="11" t="s">
        <v>4755</v>
      </c>
    </row>
    <row r="7366" spans="1:1" ht="13">
      <c r="A7366" s="21">
        <v>1240</v>
      </c>
    </row>
    <row r="7367" spans="1:1" ht="13">
      <c r="A7367" s="21">
        <v>1520</v>
      </c>
    </row>
    <row r="7368" spans="1:1" ht="13">
      <c r="A7368" s="11" t="s">
        <v>4756</v>
      </c>
    </row>
    <row r="7369" spans="1:1" ht="13">
      <c r="A7369" s="11" t="s">
        <v>4757</v>
      </c>
    </row>
    <row r="7370" spans="1:1" ht="13">
      <c r="A7370" s="11" t="s">
        <v>5352</v>
      </c>
    </row>
    <row r="7371" spans="1:1" ht="13">
      <c r="A7371" s="11" t="s">
        <v>4748</v>
      </c>
    </row>
    <row r="7372" spans="1:1" ht="13">
      <c r="A7372" s="11" t="s">
        <v>4749</v>
      </c>
    </row>
    <row r="7373" spans="1:1" ht="13">
      <c r="A7373" s="11" t="s">
        <v>5355</v>
      </c>
    </row>
    <row r="7374" spans="1:1" ht="13">
      <c r="A7374" s="11" t="s">
        <v>11</v>
      </c>
    </row>
    <row r="7375" spans="1:1" ht="13">
      <c r="A7375" s="11" t="s">
        <v>3704</v>
      </c>
    </row>
    <row r="7376" spans="1:1" ht="13">
      <c r="A7376" s="11" t="s">
        <v>4751</v>
      </c>
    </row>
    <row r="7377" spans="1:1" ht="13">
      <c r="A7377" s="11">
        <v>3</v>
      </c>
    </row>
    <row r="7378" spans="1:1" ht="13">
      <c r="A7378" s="11" t="s">
        <v>4752</v>
      </c>
    </row>
    <row r="7379" spans="1:1" ht="13">
      <c r="A7379" s="11">
        <v>2</v>
      </c>
    </row>
    <row r="7380" spans="1:1" ht="13">
      <c r="A7380" s="11" t="s">
        <v>4753</v>
      </c>
    </row>
    <row r="7381" spans="1:1" ht="13">
      <c r="A7381" s="11" t="s">
        <v>4785</v>
      </c>
    </row>
    <row r="7382" spans="1:1" ht="13">
      <c r="A7382" s="11" t="s">
        <v>4755</v>
      </c>
    </row>
    <row r="7383" spans="1:1" ht="13">
      <c r="A7383" s="21">
        <v>1410</v>
      </c>
    </row>
    <row r="7384" spans="1:1" ht="13">
      <c r="A7384" s="21">
        <v>2640</v>
      </c>
    </row>
    <row r="7385" spans="1:1" ht="13">
      <c r="A7385" s="11" t="s">
        <v>4756</v>
      </c>
    </row>
    <row r="7386" spans="1:1" ht="13">
      <c r="A7386" s="11" t="s">
        <v>4757</v>
      </c>
    </row>
    <row r="7387" spans="1:1" ht="13">
      <c r="A7387" s="11" t="s">
        <v>5352</v>
      </c>
    </row>
    <row r="7388" spans="1:1" ht="13">
      <c r="A7388" s="11" t="s">
        <v>4748</v>
      </c>
    </row>
    <row r="7389" spans="1:1" ht="13">
      <c r="A7389" s="11" t="s">
        <v>4749</v>
      </c>
    </row>
    <row r="7390" spans="1:1" ht="13">
      <c r="A7390" s="11" t="s">
        <v>5356</v>
      </c>
    </row>
    <row r="7391" spans="1:1" ht="13">
      <c r="A7391" s="11" t="s">
        <v>14</v>
      </c>
    </row>
    <row r="7392" spans="1:1" ht="13">
      <c r="A7392" s="11" t="s">
        <v>3707</v>
      </c>
    </row>
    <row r="7393" spans="1:1" ht="13">
      <c r="A7393" s="11" t="s">
        <v>4751</v>
      </c>
    </row>
    <row r="7394" spans="1:1" ht="13">
      <c r="A7394" s="11">
        <v>3</v>
      </c>
    </row>
    <row r="7395" spans="1:1" ht="13">
      <c r="A7395" s="11" t="s">
        <v>4752</v>
      </c>
    </row>
    <row r="7396" spans="1:1" ht="13">
      <c r="A7396" s="11">
        <v>2</v>
      </c>
    </row>
    <row r="7397" spans="1:1" ht="13">
      <c r="A7397" s="11" t="s">
        <v>4753</v>
      </c>
    </row>
    <row r="7398" spans="1:1" ht="13">
      <c r="A7398" s="11" t="s">
        <v>4994</v>
      </c>
    </row>
    <row r="7399" spans="1:1" ht="13">
      <c r="A7399" s="11" t="s">
        <v>4755</v>
      </c>
    </row>
    <row r="7400" spans="1:1" ht="13">
      <c r="A7400" s="21">
        <v>1500</v>
      </c>
    </row>
    <row r="7401" spans="1:1" ht="13">
      <c r="A7401" s="21">
        <v>2270</v>
      </c>
    </row>
    <row r="7402" spans="1:1" ht="13">
      <c r="A7402" s="11" t="s">
        <v>4756</v>
      </c>
    </row>
    <row r="7403" spans="1:1" ht="13">
      <c r="A7403" s="11" t="s">
        <v>4757</v>
      </c>
    </row>
    <row r="7404" spans="1:1" ht="13">
      <c r="A7404" s="11" t="s">
        <v>5352</v>
      </c>
    </row>
    <row r="7405" spans="1:1" ht="13">
      <c r="A7405" s="11" t="s">
        <v>4748</v>
      </c>
    </row>
    <row r="7406" spans="1:1" ht="13">
      <c r="A7406" s="11" t="s">
        <v>4749</v>
      </c>
    </row>
    <row r="7407" spans="1:1" ht="13">
      <c r="A7407" s="11" t="s">
        <v>5357</v>
      </c>
    </row>
    <row r="7408" spans="1:1" ht="13">
      <c r="A7408" s="11" t="s">
        <v>9</v>
      </c>
    </row>
    <row r="7409" spans="1:1" ht="13">
      <c r="A7409" s="11" t="s">
        <v>1851</v>
      </c>
    </row>
    <row r="7410" spans="1:1" ht="13">
      <c r="A7410" s="11" t="s">
        <v>4751</v>
      </c>
    </row>
    <row r="7411" spans="1:1" ht="13">
      <c r="A7411" s="11">
        <v>2</v>
      </c>
    </row>
    <row r="7412" spans="1:1" ht="13">
      <c r="A7412" s="11" t="s">
        <v>4752</v>
      </c>
    </row>
    <row r="7413" spans="1:1" ht="13">
      <c r="A7413" s="11" t="s">
        <v>4762</v>
      </c>
    </row>
    <row r="7414" spans="1:1" ht="13">
      <c r="A7414" s="11" t="s">
        <v>4753</v>
      </c>
    </row>
    <row r="7415" spans="1:1" ht="13">
      <c r="A7415" s="11" t="s">
        <v>4771</v>
      </c>
    </row>
    <row r="7416" spans="1:1" ht="13">
      <c r="A7416" s="11" t="s">
        <v>4755</v>
      </c>
    </row>
    <row r="7417" spans="1:1" ht="13">
      <c r="A7417" s="21">
        <v>1540</v>
      </c>
    </row>
    <row r="7418" spans="1:1" ht="13">
      <c r="A7418" s="21">
        <v>1680</v>
      </c>
    </row>
    <row r="7419" spans="1:1" ht="13">
      <c r="A7419" s="11" t="s">
        <v>4756</v>
      </c>
    </row>
    <row r="7420" spans="1:1" ht="13">
      <c r="A7420" s="11" t="s">
        <v>4757</v>
      </c>
    </row>
    <row r="7421" spans="1:1" ht="13">
      <c r="A7421" s="11" t="s">
        <v>5352</v>
      </c>
    </row>
    <row r="7422" spans="1:1" ht="13">
      <c r="A7422" s="11" t="s">
        <v>4748</v>
      </c>
    </row>
    <row r="7423" spans="1:1" ht="13">
      <c r="A7423" s="11" t="s">
        <v>4749</v>
      </c>
    </row>
    <row r="7424" spans="1:1" ht="13">
      <c r="A7424" s="11" t="s">
        <v>5358</v>
      </c>
    </row>
    <row r="7425" spans="1:1" ht="13">
      <c r="A7425" s="11" t="s">
        <v>13</v>
      </c>
    </row>
    <row r="7426" spans="1:1" ht="13">
      <c r="A7426" s="11" t="s">
        <v>3710</v>
      </c>
    </row>
    <row r="7427" spans="1:1" ht="13">
      <c r="A7427" s="11" t="s">
        <v>4751</v>
      </c>
    </row>
    <row r="7428" spans="1:1" ht="13">
      <c r="A7428" s="11">
        <v>3</v>
      </c>
    </row>
    <row r="7429" spans="1:1" ht="13">
      <c r="A7429" s="11" t="s">
        <v>4752</v>
      </c>
    </row>
    <row r="7430" spans="1:1" ht="13">
      <c r="A7430" s="11">
        <v>2</v>
      </c>
    </row>
    <row r="7431" spans="1:1" ht="13">
      <c r="A7431" s="11" t="s">
        <v>4753</v>
      </c>
    </row>
    <row r="7432" spans="1:1" ht="13">
      <c r="A7432" s="11" t="s">
        <v>4765</v>
      </c>
    </row>
    <row r="7433" spans="1:1" ht="13">
      <c r="A7433" s="11" t="s">
        <v>4755</v>
      </c>
    </row>
    <row r="7434" spans="1:1" ht="13">
      <c r="A7434" s="21">
        <v>1540</v>
      </c>
    </row>
    <row r="7435" spans="1:1" ht="13">
      <c r="A7435" s="21">
        <v>2105</v>
      </c>
    </row>
    <row r="7436" spans="1:1" ht="13">
      <c r="A7436" s="11" t="s">
        <v>4756</v>
      </c>
    </row>
    <row r="7437" spans="1:1" ht="13">
      <c r="A7437" s="11" t="s">
        <v>4757</v>
      </c>
    </row>
    <row r="7438" spans="1:1" ht="13">
      <c r="A7438" s="11" t="s">
        <v>5352</v>
      </c>
    </row>
    <row r="7439" spans="1:1" ht="13">
      <c r="A7439" s="11" t="s">
        <v>4748</v>
      </c>
    </row>
    <row r="7440" spans="1:1" ht="13">
      <c r="A7440" s="11" t="s">
        <v>4749</v>
      </c>
    </row>
    <row r="7441" spans="1:1" ht="13">
      <c r="A7441" s="11" t="s">
        <v>5359</v>
      </c>
    </row>
    <row r="7442" spans="1:1" ht="13">
      <c r="A7442" s="11" t="s">
        <v>13</v>
      </c>
    </row>
    <row r="7443" spans="1:1" ht="13">
      <c r="A7443" s="11" t="s">
        <v>1743</v>
      </c>
    </row>
    <row r="7444" spans="1:1" ht="13">
      <c r="A7444" s="11" t="s">
        <v>4751</v>
      </c>
    </row>
    <row r="7445" spans="1:1" ht="13">
      <c r="A7445" s="11">
        <v>2</v>
      </c>
    </row>
    <row r="7446" spans="1:1" ht="13">
      <c r="A7446" s="11" t="s">
        <v>4752</v>
      </c>
    </row>
    <row r="7447" spans="1:1" ht="13">
      <c r="A7447" s="11">
        <v>1</v>
      </c>
    </row>
    <row r="7448" spans="1:1" ht="13">
      <c r="A7448" s="11" t="s">
        <v>4753</v>
      </c>
    </row>
    <row r="7449" spans="1:1" ht="13">
      <c r="A7449" s="11" t="s">
        <v>4870</v>
      </c>
    </row>
    <row r="7450" spans="1:1" ht="13">
      <c r="A7450" s="11" t="s">
        <v>4755</v>
      </c>
    </row>
    <row r="7451" spans="1:1" ht="13">
      <c r="A7451" s="21">
        <v>820</v>
      </c>
    </row>
    <row r="7452" spans="1:1" ht="13">
      <c r="A7452" s="21">
        <v>1475</v>
      </c>
    </row>
    <row r="7453" spans="1:1" ht="13">
      <c r="A7453" s="11" t="s">
        <v>4756</v>
      </c>
    </row>
    <row r="7454" spans="1:1" ht="13">
      <c r="A7454" s="11" t="s">
        <v>4757</v>
      </c>
    </row>
    <row r="7455" spans="1:1" ht="13">
      <c r="A7455" s="11" t="s">
        <v>5360</v>
      </c>
    </row>
    <row r="7456" spans="1:1" ht="13">
      <c r="A7456" s="11" t="s">
        <v>4748</v>
      </c>
    </row>
    <row r="7457" spans="1:1" ht="13">
      <c r="A7457" s="11" t="s">
        <v>4749</v>
      </c>
    </row>
    <row r="7458" spans="1:1" ht="13">
      <c r="A7458" s="11" t="s">
        <v>5361</v>
      </c>
    </row>
    <row r="7459" spans="1:1" ht="13">
      <c r="A7459" s="11" t="s">
        <v>17</v>
      </c>
    </row>
    <row r="7460" spans="1:1" ht="13">
      <c r="A7460" s="11" t="s">
        <v>1746</v>
      </c>
    </row>
    <row r="7461" spans="1:1" ht="13">
      <c r="A7461" s="11" t="s">
        <v>4751</v>
      </c>
    </row>
    <row r="7462" spans="1:1" ht="13">
      <c r="A7462" s="11">
        <v>2</v>
      </c>
    </row>
    <row r="7463" spans="1:1" ht="13">
      <c r="A7463" s="11" t="s">
        <v>4752</v>
      </c>
    </row>
    <row r="7464" spans="1:1" ht="13">
      <c r="A7464" s="11">
        <v>1</v>
      </c>
    </row>
    <row r="7465" spans="1:1" ht="13">
      <c r="A7465" s="11" t="s">
        <v>4753</v>
      </c>
    </row>
    <row r="7466" spans="1:1" ht="13">
      <c r="A7466" s="11" t="s">
        <v>4780</v>
      </c>
    </row>
    <row r="7467" spans="1:1" ht="13">
      <c r="A7467" s="11" t="s">
        <v>4755</v>
      </c>
    </row>
    <row r="7468" spans="1:1" ht="13">
      <c r="A7468" s="21">
        <v>990</v>
      </c>
    </row>
    <row r="7469" spans="1:1" ht="13">
      <c r="A7469" s="21">
        <v>1365</v>
      </c>
    </row>
    <row r="7470" spans="1:1" ht="13">
      <c r="A7470" s="11" t="s">
        <v>4756</v>
      </c>
    </row>
    <row r="7471" spans="1:1" ht="13">
      <c r="A7471" s="11" t="s">
        <v>4757</v>
      </c>
    </row>
    <row r="7472" spans="1:1" ht="13">
      <c r="A7472" s="11" t="s">
        <v>5360</v>
      </c>
    </row>
    <row r="7473" spans="1:1" ht="13">
      <c r="A7473" s="11" t="s">
        <v>4748</v>
      </c>
    </row>
    <row r="7474" spans="1:1" ht="13">
      <c r="A7474" s="11" t="s">
        <v>4749</v>
      </c>
    </row>
    <row r="7475" spans="1:1" ht="13">
      <c r="A7475" s="11" t="s">
        <v>5362</v>
      </c>
    </row>
    <row r="7476" spans="1:1" ht="13">
      <c r="A7476" s="11" t="s">
        <v>28</v>
      </c>
    </row>
    <row r="7477" spans="1:1" ht="13">
      <c r="A7477" s="11" t="s">
        <v>1749</v>
      </c>
    </row>
    <row r="7478" spans="1:1" ht="13">
      <c r="A7478" s="11" t="s">
        <v>4751</v>
      </c>
    </row>
    <row r="7479" spans="1:1" ht="13">
      <c r="A7479" s="11">
        <v>2</v>
      </c>
    </row>
    <row r="7480" spans="1:1" ht="13">
      <c r="A7480" s="11" t="s">
        <v>4752</v>
      </c>
    </row>
    <row r="7481" spans="1:1" ht="13">
      <c r="A7481" s="11">
        <v>1</v>
      </c>
    </row>
    <row r="7482" spans="1:1" ht="13">
      <c r="A7482" s="11" t="s">
        <v>4753</v>
      </c>
    </row>
    <row r="7483" spans="1:1" ht="13">
      <c r="A7483" s="11" t="s">
        <v>4870</v>
      </c>
    </row>
    <row r="7484" spans="1:1" ht="13">
      <c r="A7484" s="11" t="s">
        <v>4755</v>
      </c>
    </row>
    <row r="7485" spans="1:1" ht="13">
      <c r="A7485" s="21">
        <v>1290</v>
      </c>
    </row>
    <row r="7486" spans="1:1" ht="13">
      <c r="A7486" s="21">
        <v>1645</v>
      </c>
    </row>
    <row r="7487" spans="1:1" ht="13">
      <c r="A7487" s="11" t="s">
        <v>4756</v>
      </c>
    </row>
    <row r="7488" spans="1:1" ht="13">
      <c r="A7488" s="11" t="s">
        <v>4757</v>
      </c>
    </row>
    <row r="7489" spans="1:1" ht="13">
      <c r="A7489" s="11" t="s">
        <v>5360</v>
      </c>
    </row>
    <row r="7490" spans="1:1" ht="13">
      <c r="A7490" s="11" t="s">
        <v>4748</v>
      </c>
    </row>
    <row r="7491" spans="1:1" ht="13">
      <c r="A7491" s="11" t="s">
        <v>4749</v>
      </c>
    </row>
    <row r="7492" spans="1:1" ht="13">
      <c r="A7492" s="11" t="s">
        <v>5363</v>
      </c>
    </row>
    <row r="7493" spans="1:1" ht="13">
      <c r="A7493" s="11" t="s">
        <v>17</v>
      </c>
    </row>
    <row r="7494" spans="1:1" ht="13">
      <c r="A7494" s="11" t="s">
        <v>1752</v>
      </c>
    </row>
    <row r="7495" spans="1:1" ht="13">
      <c r="A7495" s="11" t="s">
        <v>4751</v>
      </c>
    </row>
    <row r="7496" spans="1:1" ht="13">
      <c r="A7496" s="11">
        <v>2</v>
      </c>
    </row>
    <row r="7497" spans="1:1" ht="13">
      <c r="A7497" s="11" t="s">
        <v>4752</v>
      </c>
    </row>
    <row r="7498" spans="1:1" ht="13">
      <c r="A7498" s="11" t="s">
        <v>4762</v>
      </c>
    </row>
    <row r="7499" spans="1:1" ht="13">
      <c r="A7499" s="11" t="s">
        <v>4753</v>
      </c>
    </row>
    <row r="7500" spans="1:1" ht="13">
      <c r="A7500" s="11" t="s">
        <v>4769</v>
      </c>
    </row>
    <row r="7501" spans="1:1" ht="13">
      <c r="A7501" s="11" t="s">
        <v>4755</v>
      </c>
    </row>
    <row r="7502" spans="1:1" ht="13">
      <c r="A7502" s="21">
        <v>1390</v>
      </c>
    </row>
    <row r="7503" spans="1:1" ht="13">
      <c r="A7503" s="21">
        <v>2500</v>
      </c>
    </row>
    <row r="7504" spans="1:1" ht="13">
      <c r="A7504" s="11" t="s">
        <v>4756</v>
      </c>
    </row>
    <row r="7505" spans="1:1" ht="13">
      <c r="A7505" s="11" t="s">
        <v>4757</v>
      </c>
    </row>
    <row r="7506" spans="1:1" ht="13">
      <c r="A7506" s="11" t="s">
        <v>5360</v>
      </c>
    </row>
    <row r="7507" spans="1:1" ht="13">
      <c r="A7507" s="11" t="s">
        <v>4748</v>
      </c>
    </row>
    <row r="7508" spans="1:1" ht="13">
      <c r="A7508" s="11" t="s">
        <v>4749</v>
      </c>
    </row>
    <row r="7509" spans="1:1" ht="13">
      <c r="A7509" s="11" t="s">
        <v>5364</v>
      </c>
    </row>
    <row r="7510" spans="1:1" ht="13">
      <c r="A7510" s="11" t="s">
        <v>24</v>
      </c>
    </row>
    <row r="7511" spans="1:1" ht="13">
      <c r="A7511" s="11" t="s">
        <v>140</v>
      </c>
    </row>
    <row r="7512" spans="1:1" ht="13">
      <c r="A7512" s="11" t="s">
        <v>4751</v>
      </c>
    </row>
    <row r="7513" spans="1:1" ht="13">
      <c r="A7513" s="11">
        <v>1</v>
      </c>
    </row>
    <row r="7514" spans="1:1" ht="13">
      <c r="A7514" s="11" t="s">
        <v>4752</v>
      </c>
    </row>
    <row r="7515" spans="1:1" ht="13">
      <c r="A7515" s="11">
        <v>1</v>
      </c>
    </row>
    <row r="7516" spans="1:1" ht="13">
      <c r="A7516" s="11" t="s">
        <v>4753</v>
      </c>
    </row>
    <row r="7517" spans="1:1" ht="13">
      <c r="A7517" s="11" t="s">
        <v>4754</v>
      </c>
    </row>
    <row r="7518" spans="1:1" ht="13">
      <c r="A7518" s="11" t="s">
        <v>4755</v>
      </c>
    </row>
    <row r="7519" spans="1:1" ht="13">
      <c r="A7519" s="21">
        <v>1030</v>
      </c>
    </row>
    <row r="7520" spans="1:1" ht="13">
      <c r="A7520" s="11" t="s">
        <v>4756</v>
      </c>
    </row>
    <row r="7521" spans="1:1" ht="13">
      <c r="A7521" s="11" t="s">
        <v>4757</v>
      </c>
    </row>
    <row r="7522" spans="1:1" ht="13">
      <c r="A7522" s="11" t="s">
        <v>5365</v>
      </c>
    </row>
    <row r="7523" spans="1:1" ht="13">
      <c r="A7523" s="11" t="s">
        <v>4748</v>
      </c>
    </row>
    <row r="7524" spans="1:1" ht="13">
      <c r="A7524" s="11" t="s">
        <v>4749</v>
      </c>
    </row>
    <row r="7525" spans="1:1" ht="13">
      <c r="A7525" s="11" t="s">
        <v>5366</v>
      </c>
    </row>
    <row r="7526" spans="1:1" ht="13">
      <c r="A7526" s="11" t="s">
        <v>10</v>
      </c>
    </row>
    <row r="7527" spans="1:1" ht="13">
      <c r="A7527" s="11" t="s">
        <v>4618</v>
      </c>
    </row>
    <row r="7528" spans="1:1" ht="13">
      <c r="A7528" s="11" t="s">
        <v>4751</v>
      </c>
    </row>
    <row r="7529" spans="1:1" ht="13">
      <c r="A7529" s="11">
        <v>4</v>
      </c>
    </row>
    <row r="7530" spans="1:1" ht="13">
      <c r="A7530" s="11" t="s">
        <v>4752</v>
      </c>
    </row>
    <row r="7531" spans="1:1" ht="13">
      <c r="A7531" s="11">
        <v>2</v>
      </c>
    </row>
    <row r="7532" spans="1:1" ht="13">
      <c r="A7532" s="11" t="s">
        <v>4753</v>
      </c>
    </row>
    <row r="7533" spans="1:1" ht="13">
      <c r="A7533" s="11" t="s">
        <v>5000</v>
      </c>
    </row>
    <row r="7534" spans="1:1" ht="13">
      <c r="A7534" s="11" t="s">
        <v>4755</v>
      </c>
    </row>
    <row r="7535" spans="1:1" ht="13">
      <c r="A7535" s="21">
        <v>1550</v>
      </c>
    </row>
    <row r="7536" spans="1:1" ht="13">
      <c r="A7536" s="21">
        <v>2470</v>
      </c>
    </row>
    <row r="7537" spans="1:1" ht="13">
      <c r="A7537" s="11" t="s">
        <v>4756</v>
      </c>
    </row>
    <row r="7538" spans="1:1" ht="13">
      <c r="A7538" s="11" t="s">
        <v>4757</v>
      </c>
    </row>
    <row r="7539" spans="1:1" ht="13">
      <c r="A7539" s="11" t="s">
        <v>5365</v>
      </c>
    </row>
    <row r="7540" spans="1:1" ht="13">
      <c r="A7540" s="11" t="s">
        <v>4748</v>
      </c>
    </row>
    <row r="7541" spans="1:1" ht="13">
      <c r="A7541" s="11" t="s">
        <v>4749</v>
      </c>
    </row>
    <row r="7542" spans="1:1" ht="13">
      <c r="A7542" s="11" t="s">
        <v>5367</v>
      </c>
    </row>
    <row r="7543" spans="1:1" ht="13">
      <c r="A7543" s="11" t="s">
        <v>6</v>
      </c>
    </row>
    <row r="7544" spans="1:1" ht="13">
      <c r="A7544" s="11" t="s">
        <v>3588</v>
      </c>
    </row>
    <row r="7545" spans="1:1" ht="13">
      <c r="A7545" s="11" t="s">
        <v>4751</v>
      </c>
    </row>
    <row r="7546" spans="1:1" ht="13">
      <c r="A7546" s="11">
        <v>3</v>
      </c>
    </row>
    <row r="7547" spans="1:1" ht="13">
      <c r="A7547" s="11" t="s">
        <v>4752</v>
      </c>
    </row>
    <row r="7548" spans="1:1" ht="13">
      <c r="A7548" s="11">
        <v>2</v>
      </c>
    </row>
    <row r="7549" spans="1:1" ht="13">
      <c r="A7549" s="11" t="s">
        <v>4753</v>
      </c>
    </row>
    <row r="7550" spans="1:1" ht="13">
      <c r="A7550" s="11" t="s">
        <v>4773</v>
      </c>
    </row>
    <row r="7551" spans="1:1" ht="13">
      <c r="A7551" s="11" t="s">
        <v>4755</v>
      </c>
    </row>
    <row r="7552" spans="1:1" ht="13">
      <c r="A7552" s="21">
        <v>1670</v>
      </c>
    </row>
    <row r="7553" spans="1:1" ht="13">
      <c r="A7553" s="21">
        <v>2490</v>
      </c>
    </row>
    <row r="7554" spans="1:1" ht="13">
      <c r="A7554" s="11" t="s">
        <v>4756</v>
      </c>
    </row>
    <row r="7555" spans="1:1" ht="13">
      <c r="A7555" s="11" t="s">
        <v>4757</v>
      </c>
    </row>
    <row r="7556" spans="1:1" ht="13">
      <c r="A7556" s="11" t="s">
        <v>5365</v>
      </c>
    </row>
    <row r="7557" spans="1:1" ht="13">
      <c r="A7557" s="11" t="s">
        <v>4748</v>
      </c>
    </row>
    <row r="7558" spans="1:1" ht="13">
      <c r="A7558" s="11" t="s">
        <v>4749</v>
      </c>
    </row>
    <row r="7559" spans="1:1" ht="13">
      <c r="A7559" s="11" t="s">
        <v>5368</v>
      </c>
    </row>
    <row r="7560" spans="1:1" ht="13">
      <c r="A7560" s="11" t="s">
        <v>11</v>
      </c>
    </row>
    <row r="7561" spans="1:1" ht="13">
      <c r="A7561" s="11" t="s">
        <v>4707</v>
      </c>
    </row>
    <row r="7562" spans="1:1" ht="13">
      <c r="A7562" s="11" t="s">
        <v>4751</v>
      </c>
    </row>
    <row r="7563" spans="1:1" ht="13">
      <c r="A7563" s="11" t="s">
        <v>4839</v>
      </c>
    </row>
    <row r="7564" spans="1:1" ht="13">
      <c r="A7564" s="11" t="s">
        <v>4752</v>
      </c>
    </row>
    <row r="7565" spans="1:1" ht="13">
      <c r="A7565" s="11">
        <v>1</v>
      </c>
    </row>
    <row r="7566" spans="1:1" ht="13">
      <c r="A7566" s="11" t="s">
        <v>4753</v>
      </c>
    </row>
    <row r="7567" spans="1:1" ht="13">
      <c r="A7567" s="11" t="s">
        <v>4834</v>
      </c>
    </row>
    <row r="7568" spans="1:1" ht="13">
      <c r="A7568" s="11" t="s">
        <v>4755</v>
      </c>
    </row>
    <row r="7569" spans="1:1" ht="13">
      <c r="A7569" s="21">
        <v>750</v>
      </c>
    </row>
    <row r="7570" spans="1:1" ht="13">
      <c r="A7570" s="21">
        <v>1045</v>
      </c>
    </row>
    <row r="7571" spans="1:1" ht="13">
      <c r="A7571" s="11" t="s">
        <v>4756</v>
      </c>
    </row>
    <row r="7572" spans="1:1" ht="13">
      <c r="A7572" s="11" t="s">
        <v>4757</v>
      </c>
    </row>
    <row r="7573" spans="1:1" ht="13">
      <c r="A7573" s="11" t="s">
        <v>5369</v>
      </c>
    </row>
    <row r="7574" spans="1:1" ht="13">
      <c r="A7574" s="11" t="s">
        <v>4748</v>
      </c>
    </row>
    <row r="7575" spans="1:1" ht="13">
      <c r="A7575" s="11" t="s">
        <v>4749</v>
      </c>
    </row>
    <row r="7576" spans="1:1" ht="13">
      <c r="A7576" s="11" t="s">
        <v>5370</v>
      </c>
    </row>
    <row r="7577" spans="1:1" ht="13">
      <c r="A7577" s="11" t="s">
        <v>9</v>
      </c>
    </row>
    <row r="7578" spans="1:1" ht="13">
      <c r="A7578" s="11" t="s">
        <v>158</v>
      </c>
    </row>
    <row r="7579" spans="1:1" ht="13">
      <c r="A7579" s="11" t="s">
        <v>4751</v>
      </c>
    </row>
    <row r="7580" spans="1:1" ht="13">
      <c r="A7580" s="11">
        <v>1</v>
      </c>
    </row>
    <row r="7581" spans="1:1" ht="13">
      <c r="A7581" s="11" t="s">
        <v>4752</v>
      </c>
    </row>
    <row r="7582" spans="1:1" ht="13">
      <c r="A7582" s="11">
        <v>1</v>
      </c>
    </row>
    <row r="7583" spans="1:1" ht="13">
      <c r="A7583" s="11" t="s">
        <v>4753</v>
      </c>
    </row>
    <row r="7584" spans="1:1" ht="13">
      <c r="A7584" s="11" t="s">
        <v>4754</v>
      </c>
    </row>
    <row r="7585" spans="1:1" ht="13">
      <c r="A7585" s="11" t="s">
        <v>4755</v>
      </c>
    </row>
    <row r="7586" spans="1:1" ht="13">
      <c r="A7586" s="21">
        <v>1050</v>
      </c>
    </row>
    <row r="7587" spans="1:1" ht="13">
      <c r="A7587" s="11" t="s">
        <v>4756</v>
      </c>
    </row>
    <row r="7588" spans="1:1" ht="13">
      <c r="A7588" s="11" t="s">
        <v>4757</v>
      </c>
    </row>
    <row r="7589" spans="1:1" ht="13">
      <c r="A7589" s="11" t="s">
        <v>5369</v>
      </c>
    </row>
    <row r="7590" spans="1:1" ht="13">
      <c r="A7590" s="11" t="s">
        <v>4748</v>
      </c>
    </row>
    <row r="7591" spans="1:1" ht="13">
      <c r="A7591" s="11" t="s">
        <v>4749</v>
      </c>
    </row>
    <row r="7592" spans="1:1" ht="13">
      <c r="A7592" s="11" t="s">
        <v>5371</v>
      </c>
    </row>
    <row r="7593" spans="1:1" ht="13">
      <c r="A7593" s="11" t="s">
        <v>7</v>
      </c>
    </row>
    <row r="7594" spans="1:1" ht="13">
      <c r="A7594" s="11" t="s">
        <v>1651</v>
      </c>
    </row>
    <row r="7595" spans="1:1" ht="13">
      <c r="A7595" s="11" t="s">
        <v>4751</v>
      </c>
    </row>
    <row r="7596" spans="1:1" ht="13">
      <c r="A7596" s="11">
        <v>2</v>
      </c>
    </row>
    <row r="7597" spans="1:1" ht="13">
      <c r="A7597" s="11" t="s">
        <v>4752</v>
      </c>
    </row>
    <row r="7598" spans="1:1" ht="13">
      <c r="A7598" s="11">
        <v>2</v>
      </c>
    </row>
    <row r="7599" spans="1:1" ht="13">
      <c r="A7599" s="11" t="s">
        <v>4753</v>
      </c>
    </row>
    <row r="7600" spans="1:1" ht="13">
      <c r="A7600" s="11" t="s">
        <v>4818</v>
      </c>
    </row>
    <row r="7601" spans="1:1" ht="13">
      <c r="A7601" s="11" t="s">
        <v>4755</v>
      </c>
    </row>
    <row r="7602" spans="1:1" ht="13">
      <c r="A7602" s="21">
        <v>1330</v>
      </c>
    </row>
    <row r="7603" spans="1:1" ht="13">
      <c r="A7603" s="21">
        <v>1535</v>
      </c>
    </row>
    <row r="7604" spans="1:1" ht="13">
      <c r="A7604" s="11" t="s">
        <v>4756</v>
      </c>
    </row>
    <row r="7605" spans="1:1" ht="13">
      <c r="A7605" s="11" t="s">
        <v>4757</v>
      </c>
    </row>
    <row r="7606" spans="1:1" ht="13">
      <c r="A7606" s="11" t="s">
        <v>5369</v>
      </c>
    </row>
    <row r="7607" spans="1:1" ht="13">
      <c r="A7607" s="11" t="s">
        <v>4748</v>
      </c>
    </row>
    <row r="7608" spans="1:1" ht="13">
      <c r="A7608" s="11" t="s">
        <v>4749</v>
      </c>
    </row>
    <row r="7609" spans="1:1" ht="13">
      <c r="A7609" s="11" t="s">
        <v>5372</v>
      </c>
    </row>
    <row r="7610" spans="1:1" ht="13">
      <c r="A7610" s="11" t="s">
        <v>31</v>
      </c>
    </row>
    <row r="7611" spans="1:1" ht="13">
      <c r="A7611" s="11" t="s">
        <v>1654</v>
      </c>
    </row>
    <row r="7612" spans="1:1" ht="13">
      <c r="A7612" s="11" t="s">
        <v>4751</v>
      </c>
    </row>
    <row r="7613" spans="1:1" ht="13">
      <c r="A7613" s="11">
        <v>2</v>
      </c>
    </row>
    <row r="7614" spans="1:1" ht="13">
      <c r="A7614" s="11" t="s">
        <v>4752</v>
      </c>
    </row>
    <row r="7615" spans="1:1" ht="13">
      <c r="A7615" s="11" t="s">
        <v>4762</v>
      </c>
    </row>
    <row r="7616" spans="1:1" ht="13">
      <c r="A7616" s="11" t="s">
        <v>4753</v>
      </c>
    </row>
    <row r="7617" spans="1:1" ht="13">
      <c r="A7617" s="11" t="s">
        <v>5017</v>
      </c>
    </row>
    <row r="7618" spans="1:1" ht="13">
      <c r="A7618" s="11" t="s">
        <v>4755</v>
      </c>
    </row>
    <row r="7619" spans="1:1" ht="13">
      <c r="A7619" s="21">
        <v>1360</v>
      </c>
    </row>
    <row r="7620" spans="1:1" ht="13">
      <c r="A7620" s="21">
        <v>1635</v>
      </c>
    </row>
    <row r="7621" spans="1:1" ht="13">
      <c r="A7621" s="11" t="s">
        <v>4756</v>
      </c>
    </row>
    <row r="7622" spans="1:1" ht="13">
      <c r="A7622" s="11" t="s">
        <v>4757</v>
      </c>
    </row>
    <row r="7623" spans="1:1" ht="13">
      <c r="A7623" s="11" t="s">
        <v>5369</v>
      </c>
    </row>
    <row r="7624" spans="1:1" ht="13">
      <c r="A7624" s="11" t="s">
        <v>4748</v>
      </c>
    </row>
    <row r="7625" spans="1:1" ht="13">
      <c r="A7625" s="11" t="s">
        <v>4749</v>
      </c>
    </row>
    <row r="7626" spans="1:1" ht="13">
      <c r="A7626" s="11" t="s">
        <v>4832</v>
      </c>
    </row>
    <row r="7627" spans="1:1" ht="13">
      <c r="A7627" s="11" t="s">
        <v>6</v>
      </c>
    </row>
    <row r="7628" spans="1:1" ht="13">
      <c r="A7628" s="11" t="s">
        <v>3556</v>
      </c>
    </row>
    <row r="7629" spans="1:1" ht="13">
      <c r="A7629" s="11" t="s">
        <v>4751</v>
      </c>
    </row>
    <row r="7630" spans="1:1" ht="13">
      <c r="A7630" s="11">
        <v>3</v>
      </c>
    </row>
    <row r="7631" spans="1:1" ht="13">
      <c r="A7631" s="11" t="s">
        <v>4752</v>
      </c>
    </row>
    <row r="7632" spans="1:1" ht="13">
      <c r="A7632" s="11" t="s">
        <v>4762</v>
      </c>
    </row>
    <row r="7633" spans="1:1" ht="13">
      <c r="A7633" s="11" t="s">
        <v>4753</v>
      </c>
    </row>
    <row r="7634" spans="1:1" ht="13">
      <c r="A7634" s="11" t="s">
        <v>4773</v>
      </c>
    </row>
    <row r="7635" spans="1:1" ht="13">
      <c r="A7635" s="11" t="s">
        <v>4755</v>
      </c>
    </row>
    <row r="7636" spans="1:1" ht="13">
      <c r="A7636" s="21">
        <v>1670</v>
      </c>
    </row>
    <row r="7637" spans="1:1" ht="13">
      <c r="A7637" s="21">
        <v>1860</v>
      </c>
    </row>
    <row r="7638" spans="1:1" ht="13">
      <c r="A7638" s="11" t="s">
        <v>4756</v>
      </c>
    </row>
    <row r="7639" spans="1:1" ht="13">
      <c r="A7639" s="11" t="s">
        <v>4757</v>
      </c>
    </row>
    <row r="7640" spans="1:1" ht="13">
      <c r="A7640" s="11" t="s">
        <v>5369</v>
      </c>
    </row>
    <row r="7641" spans="1:1" ht="13">
      <c r="A7641" s="11" t="s">
        <v>4748</v>
      </c>
    </row>
    <row r="7642" spans="1:1" ht="13">
      <c r="A7642" s="11" t="s">
        <v>4749</v>
      </c>
    </row>
    <row r="7643" spans="1:1" ht="13">
      <c r="A7643" s="11" t="s">
        <v>5373</v>
      </c>
    </row>
    <row r="7644" spans="1:1" ht="13">
      <c r="A7644" s="11" t="s">
        <v>13</v>
      </c>
    </row>
    <row r="7645" spans="1:1" ht="13">
      <c r="A7645" s="11" t="s">
        <v>359</v>
      </c>
    </row>
    <row r="7646" spans="1:1" ht="13">
      <c r="A7646" s="11" t="s">
        <v>4751</v>
      </c>
    </row>
    <row r="7647" spans="1:1" ht="13">
      <c r="A7647" s="11">
        <v>1</v>
      </c>
    </row>
    <row r="7648" spans="1:1" ht="13">
      <c r="A7648" s="11" t="s">
        <v>4752</v>
      </c>
    </row>
    <row r="7649" spans="1:1" ht="13">
      <c r="A7649" s="11">
        <v>1</v>
      </c>
    </row>
    <row r="7650" spans="1:1" ht="13">
      <c r="A7650" s="11" t="s">
        <v>4753</v>
      </c>
    </row>
    <row r="7651" spans="1:1" ht="13">
      <c r="A7651" s="11" t="s">
        <v>4985</v>
      </c>
    </row>
    <row r="7652" spans="1:1" ht="13">
      <c r="A7652" s="11" t="s">
        <v>4755</v>
      </c>
    </row>
    <row r="7653" spans="1:1" ht="13">
      <c r="A7653" s="21">
        <v>810</v>
      </c>
    </row>
    <row r="7654" spans="1:1" ht="13">
      <c r="A7654" s="21">
        <v>935</v>
      </c>
    </row>
    <row r="7655" spans="1:1" ht="13">
      <c r="A7655" s="11" t="s">
        <v>4756</v>
      </c>
    </row>
    <row r="7656" spans="1:1" ht="13">
      <c r="A7656" s="11" t="s">
        <v>4757</v>
      </c>
    </row>
    <row r="7657" spans="1:1" ht="13">
      <c r="A7657" s="11" t="s">
        <v>5374</v>
      </c>
    </row>
    <row r="7658" spans="1:1" ht="13">
      <c r="A7658" s="11" t="s">
        <v>4748</v>
      </c>
    </row>
    <row r="7659" spans="1:1" ht="13">
      <c r="A7659" s="11" t="s">
        <v>4749</v>
      </c>
    </row>
    <row r="7660" spans="1:1" ht="13">
      <c r="A7660" s="11" t="s">
        <v>5375</v>
      </c>
    </row>
    <row r="7661" spans="1:1" ht="13">
      <c r="A7661" s="11" t="s">
        <v>6</v>
      </c>
    </row>
    <row r="7662" spans="1:1" ht="13">
      <c r="A7662" s="11" t="s">
        <v>362</v>
      </c>
    </row>
    <row r="7663" spans="1:1" ht="13">
      <c r="A7663" s="11" t="s">
        <v>4751</v>
      </c>
    </row>
    <row r="7664" spans="1:1" ht="13">
      <c r="A7664" s="11">
        <v>1</v>
      </c>
    </row>
    <row r="7665" spans="1:1" ht="13">
      <c r="A7665" s="11" t="s">
        <v>4752</v>
      </c>
    </row>
    <row r="7666" spans="1:1" ht="13">
      <c r="A7666" s="11">
        <v>1</v>
      </c>
    </row>
    <row r="7667" spans="1:1" ht="13">
      <c r="A7667" s="11" t="s">
        <v>4753</v>
      </c>
    </row>
    <row r="7668" spans="1:1" ht="13">
      <c r="A7668" s="11" t="s">
        <v>4859</v>
      </c>
    </row>
    <row r="7669" spans="1:1" ht="13">
      <c r="A7669" s="11" t="s">
        <v>4755</v>
      </c>
    </row>
    <row r="7670" spans="1:1" ht="13">
      <c r="A7670" s="21">
        <v>920</v>
      </c>
    </row>
    <row r="7671" spans="1:1" ht="13">
      <c r="A7671" s="21">
        <v>1055</v>
      </c>
    </row>
    <row r="7672" spans="1:1" ht="13">
      <c r="A7672" s="11" t="s">
        <v>4756</v>
      </c>
    </row>
    <row r="7673" spans="1:1" ht="13">
      <c r="A7673" s="11" t="s">
        <v>4757</v>
      </c>
    </row>
    <row r="7674" spans="1:1" ht="13">
      <c r="A7674" s="11" t="s">
        <v>5374</v>
      </c>
    </row>
    <row r="7675" spans="1:1" ht="13">
      <c r="A7675" s="11" t="s">
        <v>4748</v>
      </c>
    </row>
    <row r="7676" spans="1:1" ht="13">
      <c r="A7676" s="11" t="s">
        <v>4749</v>
      </c>
    </row>
    <row r="7677" spans="1:1" ht="13">
      <c r="A7677" s="11" t="s">
        <v>5376</v>
      </c>
    </row>
    <row r="7678" spans="1:1" ht="13">
      <c r="A7678" s="11" t="s">
        <v>7</v>
      </c>
    </row>
    <row r="7679" spans="1:1" ht="13">
      <c r="A7679" s="11" t="s">
        <v>365</v>
      </c>
    </row>
    <row r="7680" spans="1:1" ht="13">
      <c r="A7680" s="11" t="s">
        <v>4751</v>
      </c>
    </row>
    <row r="7681" spans="1:1" ht="13">
      <c r="A7681" s="11">
        <v>1</v>
      </c>
    </row>
    <row r="7682" spans="1:1" ht="13">
      <c r="A7682" s="11" t="s">
        <v>4752</v>
      </c>
    </row>
    <row r="7683" spans="1:1" ht="13">
      <c r="A7683" s="11">
        <v>1</v>
      </c>
    </row>
    <row r="7684" spans="1:1" ht="13">
      <c r="A7684" s="11" t="s">
        <v>4753</v>
      </c>
    </row>
    <row r="7685" spans="1:1" ht="13">
      <c r="A7685" s="11" t="s">
        <v>4822</v>
      </c>
    </row>
    <row r="7686" spans="1:1" ht="13">
      <c r="A7686" s="11" t="s">
        <v>4755</v>
      </c>
    </row>
    <row r="7687" spans="1:1" ht="13">
      <c r="A7687" s="21">
        <v>950</v>
      </c>
    </row>
    <row r="7688" spans="1:1" ht="13">
      <c r="A7688" s="21">
        <v>1010</v>
      </c>
    </row>
    <row r="7689" spans="1:1" ht="13">
      <c r="A7689" s="11" t="s">
        <v>4756</v>
      </c>
    </row>
    <row r="7690" spans="1:1" ht="13">
      <c r="A7690" s="11" t="s">
        <v>4757</v>
      </c>
    </row>
    <row r="7691" spans="1:1" ht="13">
      <c r="A7691" s="11" t="s">
        <v>5374</v>
      </c>
    </row>
    <row r="7692" spans="1:1" ht="13">
      <c r="A7692" s="11" t="s">
        <v>4748</v>
      </c>
    </row>
    <row r="7693" spans="1:1" ht="13">
      <c r="A7693" s="11" t="s">
        <v>4749</v>
      </c>
    </row>
    <row r="7694" spans="1:1" ht="13">
      <c r="A7694" s="11" t="s">
        <v>5377</v>
      </c>
    </row>
    <row r="7695" spans="1:1" ht="13">
      <c r="A7695" s="11" t="s">
        <v>7</v>
      </c>
    </row>
    <row r="7696" spans="1:1" ht="13">
      <c r="A7696" s="11" t="s">
        <v>3502</v>
      </c>
    </row>
    <row r="7697" spans="1:1" ht="13">
      <c r="A7697" s="11" t="s">
        <v>4751</v>
      </c>
    </row>
    <row r="7698" spans="1:1" ht="13">
      <c r="A7698" s="11">
        <v>3</v>
      </c>
    </row>
    <row r="7699" spans="1:1" ht="13">
      <c r="A7699" s="11" t="s">
        <v>4752</v>
      </c>
    </row>
    <row r="7700" spans="1:1" ht="13">
      <c r="A7700" s="11" t="s">
        <v>4762</v>
      </c>
    </row>
    <row r="7701" spans="1:1" ht="13">
      <c r="A7701" s="11" t="s">
        <v>4753</v>
      </c>
    </row>
    <row r="7702" spans="1:1" ht="13">
      <c r="A7702" s="11" t="s">
        <v>4881</v>
      </c>
    </row>
    <row r="7703" spans="1:1" ht="13">
      <c r="A7703" s="11" t="s">
        <v>4755</v>
      </c>
    </row>
    <row r="7704" spans="1:1" ht="13">
      <c r="A7704" s="21">
        <v>1300</v>
      </c>
    </row>
    <row r="7705" spans="1:1" ht="13">
      <c r="A7705" s="21">
        <v>1645</v>
      </c>
    </row>
    <row r="7706" spans="1:1" ht="13">
      <c r="A7706" s="11" t="s">
        <v>4756</v>
      </c>
    </row>
    <row r="7707" spans="1:1" ht="13">
      <c r="A7707" s="11" t="s">
        <v>4757</v>
      </c>
    </row>
    <row r="7708" spans="1:1" ht="13">
      <c r="A7708" s="11" t="s">
        <v>5374</v>
      </c>
    </row>
    <row r="7709" spans="1:1" ht="13">
      <c r="A7709" s="11" t="s">
        <v>4748</v>
      </c>
    </row>
    <row r="7710" spans="1:1" ht="13">
      <c r="A7710" s="11" t="s">
        <v>4749</v>
      </c>
    </row>
    <row r="7711" spans="1:1" ht="13">
      <c r="A7711" s="11" t="s">
        <v>5378</v>
      </c>
    </row>
    <row r="7712" spans="1:1" ht="13">
      <c r="A7712" s="11" t="s">
        <v>10</v>
      </c>
    </row>
    <row r="7713" spans="1:1" ht="13">
      <c r="A7713" s="11" t="s">
        <v>1559</v>
      </c>
    </row>
    <row r="7714" spans="1:1" ht="13">
      <c r="A7714" s="11" t="s">
        <v>4751</v>
      </c>
    </row>
    <row r="7715" spans="1:1" ht="13">
      <c r="A7715" s="11">
        <v>2</v>
      </c>
    </row>
    <row r="7716" spans="1:1" ht="13">
      <c r="A7716" s="11" t="s">
        <v>4752</v>
      </c>
    </row>
    <row r="7717" spans="1:1" ht="13">
      <c r="A7717" s="11">
        <v>2</v>
      </c>
    </row>
    <row r="7718" spans="1:1" ht="13">
      <c r="A7718" s="11" t="s">
        <v>4753</v>
      </c>
    </row>
    <row r="7719" spans="1:1" ht="13">
      <c r="A7719" s="11" t="s">
        <v>4775</v>
      </c>
    </row>
    <row r="7720" spans="1:1" ht="13">
      <c r="A7720" s="11" t="s">
        <v>4755</v>
      </c>
    </row>
    <row r="7721" spans="1:1" ht="13">
      <c r="A7721" s="21">
        <v>1390</v>
      </c>
    </row>
    <row r="7722" spans="1:1" ht="13">
      <c r="A7722" s="21">
        <v>1455</v>
      </c>
    </row>
    <row r="7723" spans="1:1" ht="13">
      <c r="A7723" s="11" t="s">
        <v>4756</v>
      </c>
    </row>
    <row r="7724" spans="1:1" ht="13">
      <c r="A7724" s="11" t="s">
        <v>4757</v>
      </c>
    </row>
    <row r="7725" spans="1:1" ht="13">
      <c r="A7725" s="11" t="s">
        <v>5374</v>
      </c>
    </row>
    <row r="7726" spans="1:1" ht="13">
      <c r="A7726" s="11" t="s">
        <v>4748</v>
      </c>
    </row>
    <row r="7727" spans="1:1" ht="13">
      <c r="A7727" s="11" t="s">
        <v>4749</v>
      </c>
    </row>
    <row r="7728" spans="1:1" ht="13">
      <c r="A7728" s="11" t="s">
        <v>5379</v>
      </c>
    </row>
    <row r="7729" spans="1:1" ht="13">
      <c r="A7729" s="11" t="s">
        <v>17</v>
      </c>
    </row>
    <row r="7730" spans="1:1" ht="13">
      <c r="A7730" s="11" t="s">
        <v>3505</v>
      </c>
    </row>
    <row r="7731" spans="1:1" ht="13">
      <c r="A7731" s="11" t="s">
        <v>4751</v>
      </c>
    </row>
    <row r="7732" spans="1:1" ht="13">
      <c r="A7732" s="11">
        <v>3</v>
      </c>
    </row>
    <row r="7733" spans="1:1" ht="13">
      <c r="A7733" s="11" t="s">
        <v>4752</v>
      </c>
    </row>
    <row r="7734" spans="1:1" ht="13">
      <c r="A7734" s="11" t="s">
        <v>4762</v>
      </c>
    </row>
    <row r="7735" spans="1:1" ht="13">
      <c r="A7735" s="11" t="s">
        <v>4753</v>
      </c>
    </row>
    <row r="7736" spans="1:1" ht="13">
      <c r="A7736" s="11" t="s">
        <v>4787</v>
      </c>
    </row>
    <row r="7737" spans="1:1" ht="13">
      <c r="A7737" s="11" t="s">
        <v>4755</v>
      </c>
    </row>
    <row r="7738" spans="1:1" ht="13">
      <c r="A7738" s="21">
        <v>1360</v>
      </c>
    </row>
    <row r="7739" spans="1:1" ht="13">
      <c r="A7739" s="21">
        <v>1615</v>
      </c>
    </row>
    <row r="7740" spans="1:1" ht="13">
      <c r="A7740" s="11" t="s">
        <v>4756</v>
      </c>
    </row>
    <row r="7741" spans="1:1" ht="13">
      <c r="A7741" s="11" t="s">
        <v>4757</v>
      </c>
    </row>
    <row r="7742" spans="1:1" ht="13">
      <c r="A7742" s="11" t="s">
        <v>5374</v>
      </c>
    </row>
    <row r="7743" spans="1:1" ht="13">
      <c r="A7743" s="11" t="s">
        <v>4748</v>
      </c>
    </row>
    <row r="7744" spans="1:1" ht="13">
      <c r="A7744" s="11" t="s">
        <v>4749</v>
      </c>
    </row>
    <row r="7745" spans="1:1" ht="13">
      <c r="A7745" s="11" t="s">
        <v>5380</v>
      </c>
    </row>
    <row r="7746" spans="1:1" ht="13">
      <c r="A7746" s="11" t="s">
        <v>11</v>
      </c>
    </row>
    <row r="7747" spans="1:1" ht="13">
      <c r="A7747" s="11" t="s">
        <v>3508</v>
      </c>
    </row>
    <row r="7748" spans="1:1" ht="13">
      <c r="A7748" s="11" t="s">
        <v>4751</v>
      </c>
    </row>
    <row r="7749" spans="1:1" ht="13">
      <c r="A7749" s="11">
        <v>3</v>
      </c>
    </row>
    <row r="7750" spans="1:1" ht="13">
      <c r="A7750" s="11" t="s">
        <v>4752</v>
      </c>
    </row>
    <row r="7751" spans="1:1" ht="13">
      <c r="A7751" s="11" t="s">
        <v>4762</v>
      </c>
    </row>
    <row r="7752" spans="1:1" ht="13">
      <c r="A7752" s="11" t="s">
        <v>4753</v>
      </c>
    </row>
    <row r="7753" spans="1:1" ht="13">
      <c r="A7753" s="11" t="s">
        <v>4769</v>
      </c>
    </row>
    <row r="7754" spans="1:1" ht="13">
      <c r="A7754" s="11" t="s">
        <v>4755</v>
      </c>
    </row>
    <row r="7755" spans="1:1" ht="13">
      <c r="A7755" s="21">
        <v>1690</v>
      </c>
    </row>
    <row r="7756" spans="1:1" ht="13">
      <c r="A7756" s="21">
        <v>2145</v>
      </c>
    </row>
    <row r="7757" spans="1:1" ht="13">
      <c r="A7757" s="11" t="s">
        <v>4756</v>
      </c>
    </row>
    <row r="7758" spans="1:1" ht="13">
      <c r="A7758" s="11" t="s">
        <v>4757</v>
      </c>
    </row>
    <row r="7759" spans="1:1" ht="13">
      <c r="A7759" s="11" t="s">
        <v>5374</v>
      </c>
    </row>
    <row r="7760" spans="1:1" ht="13">
      <c r="A7760" s="11" t="s">
        <v>4748</v>
      </c>
    </row>
    <row r="7761" spans="1:1" ht="13">
      <c r="A7761" s="11" t="s">
        <v>4749</v>
      </c>
    </row>
    <row r="7762" spans="1:1" ht="13">
      <c r="A7762" s="11" t="s">
        <v>5381</v>
      </c>
    </row>
    <row r="7763" spans="1:1" ht="13">
      <c r="A7763" s="11" t="s">
        <v>12</v>
      </c>
    </row>
    <row r="7764" spans="1:1" ht="13">
      <c r="A7764" s="11" t="s">
        <v>3511</v>
      </c>
    </row>
    <row r="7765" spans="1:1" ht="13">
      <c r="A7765" s="11" t="s">
        <v>4751</v>
      </c>
    </row>
    <row r="7766" spans="1:1" ht="13">
      <c r="A7766" s="11">
        <v>3</v>
      </c>
    </row>
    <row r="7767" spans="1:1" ht="13">
      <c r="A7767" s="11" t="s">
        <v>4752</v>
      </c>
    </row>
    <row r="7768" spans="1:1" ht="13">
      <c r="A7768" s="11">
        <v>2</v>
      </c>
    </row>
    <row r="7769" spans="1:1" ht="13">
      <c r="A7769" s="11" t="s">
        <v>4753</v>
      </c>
    </row>
    <row r="7770" spans="1:1" ht="13">
      <c r="A7770" s="11" t="s">
        <v>4799</v>
      </c>
    </row>
    <row r="7771" spans="1:1" ht="13">
      <c r="A7771" s="11" t="s">
        <v>4755</v>
      </c>
    </row>
    <row r="7772" spans="1:1" ht="13">
      <c r="A7772" s="21">
        <v>1870</v>
      </c>
    </row>
    <row r="7773" spans="1:1" ht="13">
      <c r="A7773" s="21">
        <v>2225</v>
      </c>
    </row>
    <row r="7774" spans="1:1" ht="13">
      <c r="A7774" s="11" t="s">
        <v>4756</v>
      </c>
    </row>
    <row r="7775" spans="1:1" ht="13">
      <c r="A7775" s="11" t="s">
        <v>4757</v>
      </c>
    </row>
    <row r="7776" spans="1:1" ht="13">
      <c r="A7776" s="11" t="s">
        <v>5374</v>
      </c>
    </row>
    <row r="7777" spans="1:1" ht="13">
      <c r="A7777" s="11" t="s">
        <v>4748</v>
      </c>
    </row>
    <row r="7778" spans="1:1" ht="13">
      <c r="A7778" s="11" t="s">
        <v>4749</v>
      </c>
    </row>
    <row r="7779" spans="1:1" ht="13">
      <c r="A7779" s="11" t="s">
        <v>5382</v>
      </c>
    </row>
    <row r="7780" spans="1:1" ht="13">
      <c r="A7780" s="11" t="s">
        <v>29</v>
      </c>
    </row>
    <row r="7781" spans="1:1" ht="13">
      <c r="A7781" s="11" t="s">
        <v>4609</v>
      </c>
    </row>
    <row r="7782" spans="1:1" ht="13">
      <c r="A7782" s="11" t="s">
        <v>4751</v>
      </c>
    </row>
    <row r="7783" spans="1:1" ht="13">
      <c r="A7783" s="11">
        <v>4</v>
      </c>
    </row>
    <row r="7784" spans="1:1" ht="13">
      <c r="A7784" s="11" t="s">
        <v>4752</v>
      </c>
    </row>
    <row r="7785" spans="1:1" ht="13">
      <c r="A7785" s="11" t="s">
        <v>5069</v>
      </c>
    </row>
    <row r="7786" spans="1:1" ht="13">
      <c r="A7786" s="11" t="s">
        <v>4753</v>
      </c>
    </row>
    <row r="7787" spans="1:1" ht="13">
      <c r="A7787" s="11" t="s">
        <v>5383</v>
      </c>
    </row>
    <row r="7788" spans="1:1" ht="13">
      <c r="A7788" s="11" t="s">
        <v>4755</v>
      </c>
    </row>
    <row r="7789" spans="1:1" ht="13">
      <c r="A7789" s="21">
        <v>3350</v>
      </c>
    </row>
    <row r="7790" spans="1:1" ht="13">
      <c r="A7790" s="21">
        <v>5755</v>
      </c>
    </row>
    <row r="7791" spans="1:1" ht="13">
      <c r="A7791" s="11" t="s">
        <v>4756</v>
      </c>
    </row>
    <row r="7792" spans="1:1" ht="13">
      <c r="A7792" s="11" t="s">
        <v>4757</v>
      </c>
    </row>
    <row r="7793" spans="1:1" ht="13">
      <c r="A7793" s="11" t="s">
        <v>5374</v>
      </c>
    </row>
    <row r="7794" spans="1:1" ht="13">
      <c r="A7794" s="11" t="s">
        <v>4748</v>
      </c>
    </row>
    <row r="7795" spans="1:1" ht="13">
      <c r="A7795" s="11" t="s">
        <v>4749</v>
      </c>
    </row>
    <row r="7796" spans="1:1" ht="13">
      <c r="A7796" s="11" t="s">
        <v>5384</v>
      </c>
    </row>
    <row r="7797" spans="1:1" ht="13">
      <c r="A7797" s="11" t="s">
        <v>6</v>
      </c>
    </row>
    <row r="7798" spans="1:1" ht="13">
      <c r="A7798" s="11" t="s">
        <v>4672</v>
      </c>
    </row>
    <row r="7799" spans="1:1" ht="13">
      <c r="A7799" s="11" t="s">
        <v>4751</v>
      </c>
    </row>
    <row r="7800" spans="1:1" ht="13">
      <c r="A7800" s="11" t="s">
        <v>4929</v>
      </c>
    </row>
    <row r="7801" spans="1:1" ht="13">
      <c r="A7801" s="11" t="s">
        <v>4752</v>
      </c>
    </row>
    <row r="7802" spans="1:1" ht="13">
      <c r="A7802" s="11">
        <v>1</v>
      </c>
    </row>
    <row r="7803" spans="1:1" ht="13">
      <c r="A7803" s="11" t="s">
        <v>4753</v>
      </c>
    </row>
    <row r="7804" spans="1:1" ht="13">
      <c r="A7804" s="11" t="s">
        <v>4754</v>
      </c>
    </row>
    <row r="7805" spans="1:1" ht="13">
      <c r="A7805" s="11" t="s">
        <v>4755</v>
      </c>
    </row>
    <row r="7806" spans="1:1" ht="13">
      <c r="A7806" s="21">
        <v>960</v>
      </c>
    </row>
    <row r="7807" spans="1:1" ht="13">
      <c r="A7807" s="11" t="s">
        <v>4756</v>
      </c>
    </row>
    <row r="7808" spans="1:1" ht="13">
      <c r="A7808" s="11" t="s">
        <v>4757</v>
      </c>
    </row>
    <row r="7809" spans="1:1" ht="13">
      <c r="A7809" s="11" t="s">
        <v>5385</v>
      </c>
    </row>
    <row r="7810" spans="1:1" ht="13">
      <c r="A7810" s="11" t="s">
        <v>4748</v>
      </c>
    </row>
    <row r="7811" spans="1:1" ht="13">
      <c r="A7811" s="11" t="s">
        <v>4749</v>
      </c>
    </row>
    <row r="7812" spans="1:1" ht="13">
      <c r="A7812" s="11" t="s">
        <v>5386</v>
      </c>
    </row>
    <row r="7813" spans="1:1" ht="13">
      <c r="A7813" s="11" t="s">
        <v>12</v>
      </c>
    </row>
    <row r="7814" spans="1:1" ht="13">
      <c r="A7814" s="11" t="s">
        <v>1535</v>
      </c>
    </row>
    <row r="7815" spans="1:1" ht="13">
      <c r="A7815" s="11" t="s">
        <v>4751</v>
      </c>
    </row>
    <row r="7816" spans="1:1" ht="13">
      <c r="A7816" s="11">
        <v>2</v>
      </c>
    </row>
    <row r="7817" spans="1:1" ht="13">
      <c r="A7817" s="11" t="s">
        <v>4752</v>
      </c>
    </row>
    <row r="7818" spans="1:1" ht="13">
      <c r="A7818" s="11" t="s">
        <v>4762</v>
      </c>
    </row>
    <row r="7819" spans="1:1" ht="13">
      <c r="A7819" s="11" t="s">
        <v>4753</v>
      </c>
    </row>
    <row r="7820" spans="1:1" ht="13">
      <c r="A7820" s="11" t="s">
        <v>5157</v>
      </c>
    </row>
    <row r="7821" spans="1:1" ht="13">
      <c r="A7821" s="11" t="s">
        <v>4755</v>
      </c>
    </row>
    <row r="7822" spans="1:1" ht="13">
      <c r="A7822" s="21">
        <v>1540</v>
      </c>
    </row>
    <row r="7823" spans="1:1" ht="13">
      <c r="A7823" s="21">
        <v>1740</v>
      </c>
    </row>
    <row r="7824" spans="1:1" ht="13">
      <c r="A7824" s="11" t="s">
        <v>4756</v>
      </c>
    </row>
    <row r="7825" spans="1:1" ht="13">
      <c r="A7825" s="11" t="s">
        <v>4757</v>
      </c>
    </row>
    <row r="7826" spans="1:1" ht="13">
      <c r="A7826" s="11" t="s">
        <v>5385</v>
      </c>
    </row>
    <row r="7827" spans="1:1" ht="13">
      <c r="A7827" s="11" t="s">
        <v>4748</v>
      </c>
    </row>
    <row r="7828" spans="1:1" ht="13">
      <c r="A7828" s="11" t="s">
        <v>4749</v>
      </c>
    </row>
    <row r="7829" spans="1:1" ht="13">
      <c r="A7829" s="11" t="s">
        <v>5387</v>
      </c>
    </row>
    <row r="7830" spans="1:1" ht="13">
      <c r="A7830" s="11" t="s">
        <v>17</v>
      </c>
    </row>
    <row r="7831" spans="1:1" ht="13">
      <c r="A7831" s="11" t="s">
        <v>1481</v>
      </c>
    </row>
    <row r="7832" spans="1:1" ht="13">
      <c r="A7832" s="11" t="s">
        <v>4751</v>
      </c>
    </row>
    <row r="7833" spans="1:1" ht="13">
      <c r="A7833" s="11">
        <v>2</v>
      </c>
    </row>
    <row r="7834" spans="1:1" ht="13">
      <c r="A7834" s="11" t="s">
        <v>4752</v>
      </c>
    </row>
    <row r="7835" spans="1:1" ht="13">
      <c r="A7835" s="11" t="s">
        <v>4762</v>
      </c>
    </row>
    <row r="7836" spans="1:1" ht="13">
      <c r="A7836" s="11" t="s">
        <v>4753</v>
      </c>
    </row>
    <row r="7837" spans="1:1" ht="13">
      <c r="A7837" s="11" t="s">
        <v>4771</v>
      </c>
    </row>
    <row r="7838" spans="1:1" ht="13">
      <c r="A7838" s="11" t="s">
        <v>4755</v>
      </c>
    </row>
    <row r="7839" spans="1:1" ht="13">
      <c r="A7839" s="21">
        <v>940</v>
      </c>
    </row>
    <row r="7840" spans="1:1" ht="13">
      <c r="A7840" s="21">
        <v>1535</v>
      </c>
    </row>
    <row r="7841" spans="1:1" ht="13">
      <c r="A7841" s="11" t="s">
        <v>4756</v>
      </c>
    </row>
    <row r="7842" spans="1:1" ht="13">
      <c r="A7842" s="11" t="s">
        <v>4757</v>
      </c>
    </row>
    <row r="7843" spans="1:1" ht="13">
      <c r="A7843" s="11" t="s">
        <v>5388</v>
      </c>
    </row>
    <row r="7844" spans="1:1" ht="13">
      <c r="A7844" s="11" t="s">
        <v>4748</v>
      </c>
    </row>
    <row r="7845" spans="1:1" ht="13">
      <c r="A7845" s="11" t="s">
        <v>4749</v>
      </c>
    </row>
    <row r="7846" spans="1:1" ht="13">
      <c r="A7846" s="11" t="s">
        <v>5389</v>
      </c>
    </row>
    <row r="7847" spans="1:1" ht="13">
      <c r="A7847" s="11" t="s">
        <v>10</v>
      </c>
    </row>
    <row r="7848" spans="1:1" ht="13">
      <c r="A7848" s="11" t="s">
        <v>1484</v>
      </c>
    </row>
    <row r="7849" spans="1:1" ht="13">
      <c r="A7849" s="11" t="s">
        <v>4751</v>
      </c>
    </row>
    <row r="7850" spans="1:1" ht="13">
      <c r="A7850" s="11">
        <v>2</v>
      </c>
    </row>
    <row r="7851" spans="1:1" ht="13">
      <c r="A7851" s="11" t="s">
        <v>4752</v>
      </c>
    </row>
    <row r="7852" spans="1:1" ht="13">
      <c r="A7852" s="11" t="s">
        <v>4762</v>
      </c>
    </row>
    <row r="7853" spans="1:1" ht="13">
      <c r="A7853" s="11" t="s">
        <v>4753</v>
      </c>
    </row>
    <row r="7854" spans="1:1" ht="13">
      <c r="A7854" s="11" t="s">
        <v>4856</v>
      </c>
    </row>
    <row r="7855" spans="1:1" ht="13">
      <c r="A7855" s="11" t="s">
        <v>4755</v>
      </c>
    </row>
    <row r="7856" spans="1:1" ht="13">
      <c r="A7856" s="21">
        <v>1080</v>
      </c>
    </row>
    <row r="7857" spans="1:1" ht="13">
      <c r="A7857" s="21">
        <v>1345</v>
      </c>
    </row>
    <row r="7858" spans="1:1" ht="13">
      <c r="A7858" s="11" t="s">
        <v>4756</v>
      </c>
    </row>
    <row r="7859" spans="1:1" ht="13">
      <c r="A7859" s="11" t="s">
        <v>4757</v>
      </c>
    </row>
    <row r="7860" spans="1:1" ht="13">
      <c r="A7860" s="11" t="s">
        <v>5388</v>
      </c>
    </row>
    <row r="7861" spans="1:1" ht="13">
      <c r="A7861" s="11" t="s">
        <v>4748</v>
      </c>
    </row>
    <row r="7862" spans="1:1" ht="13">
      <c r="A7862" s="11" t="s">
        <v>4749</v>
      </c>
    </row>
    <row r="7863" spans="1:1" ht="13">
      <c r="A7863" s="11" t="s">
        <v>5390</v>
      </c>
    </row>
    <row r="7864" spans="1:1" ht="13">
      <c r="A7864" s="11" t="s">
        <v>17</v>
      </c>
    </row>
    <row r="7865" spans="1:1" ht="13">
      <c r="A7865" s="11" t="s">
        <v>1487</v>
      </c>
    </row>
    <row r="7866" spans="1:1" ht="13">
      <c r="A7866" s="11" t="s">
        <v>4751</v>
      </c>
    </row>
    <row r="7867" spans="1:1" ht="13">
      <c r="A7867" s="11">
        <v>2</v>
      </c>
    </row>
    <row r="7868" spans="1:1" ht="13">
      <c r="A7868" s="11" t="s">
        <v>4752</v>
      </c>
    </row>
    <row r="7869" spans="1:1" ht="13">
      <c r="A7869" s="11">
        <v>1</v>
      </c>
    </row>
    <row r="7870" spans="1:1" ht="13">
      <c r="A7870" s="11" t="s">
        <v>4753</v>
      </c>
    </row>
    <row r="7871" spans="1:1" ht="13">
      <c r="A7871" s="11" t="s">
        <v>4780</v>
      </c>
    </row>
    <row r="7872" spans="1:1" ht="13">
      <c r="A7872" s="11" t="s">
        <v>4755</v>
      </c>
    </row>
    <row r="7873" spans="1:1" ht="13">
      <c r="A7873" s="21">
        <v>1090</v>
      </c>
    </row>
    <row r="7874" spans="1:1" ht="13">
      <c r="A7874" s="21">
        <v>1450</v>
      </c>
    </row>
    <row r="7875" spans="1:1" ht="13">
      <c r="A7875" s="11" t="s">
        <v>4756</v>
      </c>
    </row>
    <row r="7876" spans="1:1" ht="13">
      <c r="A7876" s="11" t="s">
        <v>4757</v>
      </c>
    </row>
    <row r="7877" spans="1:1" ht="13">
      <c r="A7877" s="11" t="s">
        <v>5388</v>
      </c>
    </row>
    <row r="7878" spans="1:1" ht="13">
      <c r="A7878" s="11" t="s">
        <v>4748</v>
      </c>
    </row>
    <row r="7879" spans="1:1" ht="13">
      <c r="A7879" s="11" t="s">
        <v>4749</v>
      </c>
    </row>
    <row r="7880" spans="1:1" ht="13">
      <c r="A7880" s="11" t="s">
        <v>5391</v>
      </c>
    </row>
    <row r="7881" spans="1:1" ht="13">
      <c r="A7881" s="11" t="s">
        <v>11</v>
      </c>
    </row>
    <row r="7882" spans="1:1" ht="13">
      <c r="A7882" s="11" t="s">
        <v>1490</v>
      </c>
    </row>
    <row r="7883" spans="1:1" ht="13">
      <c r="A7883" s="11" t="s">
        <v>4751</v>
      </c>
    </row>
    <row r="7884" spans="1:1" ht="13">
      <c r="A7884" s="11">
        <v>2</v>
      </c>
    </row>
    <row r="7885" spans="1:1" ht="13">
      <c r="A7885" s="11" t="s">
        <v>4752</v>
      </c>
    </row>
    <row r="7886" spans="1:1" ht="13">
      <c r="A7886" s="11">
        <v>1</v>
      </c>
    </row>
    <row r="7887" spans="1:1" ht="13">
      <c r="A7887" s="11" t="s">
        <v>4753</v>
      </c>
    </row>
    <row r="7888" spans="1:1" ht="13">
      <c r="A7888" s="11" t="s">
        <v>4870</v>
      </c>
    </row>
    <row r="7889" spans="1:1" ht="13">
      <c r="A7889" s="11" t="s">
        <v>4755</v>
      </c>
    </row>
    <row r="7890" spans="1:1" ht="13">
      <c r="A7890" s="21">
        <v>1240</v>
      </c>
    </row>
    <row r="7891" spans="1:1" ht="13">
      <c r="A7891" s="21">
        <v>1470</v>
      </c>
    </row>
    <row r="7892" spans="1:1" ht="13">
      <c r="A7892" s="11" t="s">
        <v>4756</v>
      </c>
    </row>
    <row r="7893" spans="1:1" ht="13">
      <c r="A7893" s="11" t="s">
        <v>4757</v>
      </c>
    </row>
    <row r="7894" spans="1:1" ht="13">
      <c r="A7894" s="11" t="s">
        <v>5388</v>
      </c>
    </row>
    <row r="7895" spans="1:1" ht="13">
      <c r="A7895" s="11" t="s">
        <v>4748</v>
      </c>
    </row>
    <row r="7896" spans="1:1" ht="13">
      <c r="A7896" s="11" t="s">
        <v>4749</v>
      </c>
    </row>
    <row r="7897" spans="1:1" ht="13">
      <c r="A7897" s="11" t="s">
        <v>5392</v>
      </c>
    </row>
    <row r="7898" spans="1:1" ht="13">
      <c r="A7898" s="11" t="s">
        <v>19</v>
      </c>
    </row>
    <row r="7899" spans="1:1" ht="13">
      <c r="A7899" s="11" t="s">
        <v>1493</v>
      </c>
    </row>
    <row r="7900" spans="1:1" ht="13">
      <c r="A7900" s="11" t="s">
        <v>4751</v>
      </c>
    </row>
    <row r="7901" spans="1:1" ht="13">
      <c r="A7901" s="11">
        <v>2</v>
      </c>
    </row>
    <row r="7902" spans="1:1" ht="13">
      <c r="A7902" s="11" t="s">
        <v>4752</v>
      </c>
    </row>
    <row r="7903" spans="1:1" ht="13">
      <c r="A7903" s="11">
        <v>2</v>
      </c>
    </row>
    <row r="7904" spans="1:1" ht="13">
      <c r="A7904" s="11" t="s">
        <v>4753</v>
      </c>
    </row>
    <row r="7905" spans="1:1" ht="13">
      <c r="A7905" s="11" t="s">
        <v>4765</v>
      </c>
    </row>
    <row r="7906" spans="1:1" ht="13">
      <c r="A7906" s="11" t="s">
        <v>4755</v>
      </c>
    </row>
    <row r="7907" spans="1:1" ht="13">
      <c r="A7907" s="21">
        <v>1280</v>
      </c>
    </row>
    <row r="7908" spans="1:1" ht="13">
      <c r="A7908" s="21">
        <v>1435</v>
      </c>
    </row>
    <row r="7909" spans="1:1" ht="13">
      <c r="A7909" s="11" t="s">
        <v>4756</v>
      </c>
    </row>
    <row r="7910" spans="1:1" ht="13">
      <c r="A7910" s="11" t="s">
        <v>4757</v>
      </c>
    </row>
    <row r="7911" spans="1:1" ht="13">
      <c r="A7911" s="11" t="s">
        <v>5388</v>
      </c>
    </row>
    <row r="7912" spans="1:1" ht="13">
      <c r="A7912" s="11" t="s">
        <v>4748</v>
      </c>
    </row>
    <row r="7913" spans="1:1" ht="13">
      <c r="A7913" s="11" t="s">
        <v>4749</v>
      </c>
    </row>
    <row r="7914" spans="1:1" ht="13">
      <c r="A7914" s="11" t="s">
        <v>5393</v>
      </c>
    </row>
    <row r="7915" spans="1:1" ht="13">
      <c r="A7915" s="11" t="s">
        <v>23</v>
      </c>
    </row>
    <row r="7916" spans="1:1" ht="13">
      <c r="A7916" s="11" t="s">
        <v>1496</v>
      </c>
    </row>
    <row r="7917" spans="1:1" ht="13">
      <c r="A7917" s="11" t="s">
        <v>4751</v>
      </c>
    </row>
    <row r="7918" spans="1:1" ht="13">
      <c r="A7918" s="11">
        <v>2</v>
      </c>
    </row>
    <row r="7919" spans="1:1" ht="13">
      <c r="A7919" s="11" t="s">
        <v>4752</v>
      </c>
    </row>
    <row r="7920" spans="1:1" ht="13">
      <c r="A7920" s="11">
        <v>2</v>
      </c>
    </row>
    <row r="7921" spans="1:1" ht="13">
      <c r="A7921" s="11" t="s">
        <v>4753</v>
      </c>
    </row>
    <row r="7922" spans="1:1" ht="13">
      <c r="A7922" s="11" t="s">
        <v>4856</v>
      </c>
    </row>
    <row r="7923" spans="1:1" ht="13">
      <c r="A7923" s="11" t="s">
        <v>4755</v>
      </c>
    </row>
    <row r="7924" spans="1:1" ht="13">
      <c r="A7924" s="21">
        <v>1290</v>
      </c>
    </row>
    <row r="7925" spans="1:1" ht="13">
      <c r="A7925" s="21">
        <v>1700</v>
      </c>
    </row>
    <row r="7926" spans="1:1" ht="13">
      <c r="A7926" s="11" t="s">
        <v>4756</v>
      </c>
    </row>
    <row r="7927" spans="1:1" ht="13">
      <c r="A7927" s="11" t="s">
        <v>4757</v>
      </c>
    </row>
    <row r="7928" spans="1:1" ht="13">
      <c r="A7928" s="11" t="s">
        <v>5388</v>
      </c>
    </row>
    <row r="7929" spans="1:1" ht="13">
      <c r="A7929" s="11" t="s">
        <v>4748</v>
      </c>
    </row>
    <row r="7930" spans="1:1" ht="13">
      <c r="A7930" s="11" t="s">
        <v>4749</v>
      </c>
    </row>
    <row r="7931" spans="1:1" ht="13">
      <c r="A7931" s="11" t="s">
        <v>5394</v>
      </c>
    </row>
    <row r="7932" spans="1:1" ht="13">
      <c r="A7932" s="11" t="s">
        <v>38</v>
      </c>
    </row>
    <row r="7933" spans="1:1" ht="13">
      <c r="A7933" s="11" t="s">
        <v>1499</v>
      </c>
    </row>
    <row r="7934" spans="1:1" ht="13">
      <c r="A7934" s="11" t="s">
        <v>4751</v>
      </c>
    </row>
    <row r="7935" spans="1:1" ht="13">
      <c r="A7935" s="11">
        <v>2</v>
      </c>
    </row>
    <row r="7936" spans="1:1" ht="13">
      <c r="A7936" s="11" t="s">
        <v>4752</v>
      </c>
    </row>
    <row r="7937" spans="1:1" ht="13">
      <c r="A7937" s="11" t="s">
        <v>4762</v>
      </c>
    </row>
    <row r="7938" spans="1:1" ht="13">
      <c r="A7938" s="11" t="s">
        <v>4753</v>
      </c>
    </row>
    <row r="7939" spans="1:1" ht="13">
      <c r="A7939" s="11" t="s">
        <v>4769</v>
      </c>
    </row>
    <row r="7940" spans="1:1" ht="13">
      <c r="A7940" s="11" t="s">
        <v>4755</v>
      </c>
    </row>
    <row r="7941" spans="1:1" ht="13">
      <c r="A7941" s="21">
        <v>1410</v>
      </c>
    </row>
    <row r="7942" spans="1:1" ht="13">
      <c r="A7942" s="21">
        <v>1675</v>
      </c>
    </row>
    <row r="7943" spans="1:1" ht="13">
      <c r="A7943" s="11" t="s">
        <v>4756</v>
      </c>
    </row>
    <row r="7944" spans="1:1" ht="13">
      <c r="A7944" s="11" t="s">
        <v>4757</v>
      </c>
    </row>
    <row r="7945" spans="1:1" ht="13">
      <c r="A7945" s="11" t="s">
        <v>5388</v>
      </c>
    </row>
    <row r="7946" spans="1:1" ht="13">
      <c r="A7946" s="11" t="s">
        <v>4748</v>
      </c>
    </row>
    <row r="7947" spans="1:1" ht="13">
      <c r="A7947" s="11" t="s">
        <v>4749</v>
      </c>
    </row>
    <row r="7948" spans="1:1" ht="13">
      <c r="A7948" s="11" t="s">
        <v>5395</v>
      </c>
    </row>
    <row r="7949" spans="1:1" ht="13">
      <c r="A7949" s="11" t="s">
        <v>7</v>
      </c>
    </row>
    <row r="7950" spans="1:1" ht="13">
      <c r="A7950" s="11" t="s">
        <v>188</v>
      </c>
    </row>
    <row r="7951" spans="1:1" ht="13">
      <c r="A7951" s="11" t="s">
        <v>4751</v>
      </c>
    </row>
    <row r="7952" spans="1:1" ht="13">
      <c r="A7952" s="11">
        <v>1</v>
      </c>
    </row>
    <row r="7953" spans="1:1" ht="13">
      <c r="A7953" s="11" t="s">
        <v>4752</v>
      </c>
    </row>
    <row r="7954" spans="1:1" ht="13">
      <c r="A7954" s="11">
        <v>1</v>
      </c>
    </row>
    <row r="7955" spans="1:1" ht="13">
      <c r="A7955" s="11" t="s">
        <v>4753</v>
      </c>
    </row>
    <row r="7956" spans="1:1" ht="13">
      <c r="A7956" s="11" t="s">
        <v>4834</v>
      </c>
    </row>
    <row r="7957" spans="1:1" ht="13">
      <c r="A7957" s="11" t="s">
        <v>4755</v>
      </c>
    </row>
    <row r="7958" spans="1:1" ht="13">
      <c r="A7958" s="21">
        <v>1130</v>
      </c>
    </row>
    <row r="7959" spans="1:1" ht="13">
      <c r="A7959" s="11" t="s">
        <v>4756</v>
      </c>
    </row>
    <row r="7960" spans="1:1" ht="13">
      <c r="A7960" s="11" t="s">
        <v>4757</v>
      </c>
    </row>
    <row r="7961" spans="1:1" ht="13">
      <c r="A7961" s="11" t="s">
        <v>5396</v>
      </c>
    </row>
    <row r="7962" spans="1:1" ht="13">
      <c r="A7962" s="11" t="s">
        <v>4748</v>
      </c>
    </row>
    <row r="7963" spans="1:1" ht="13">
      <c r="A7963" s="11" t="s">
        <v>4749</v>
      </c>
    </row>
    <row r="7964" spans="1:1" ht="13">
      <c r="A7964" s="11" t="s">
        <v>5397</v>
      </c>
    </row>
    <row r="7965" spans="1:1" ht="13">
      <c r="A7965" s="11" t="s">
        <v>10</v>
      </c>
    </row>
    <row r="7966" spans="1:1" ht="13">
      <c r="A7966" s="11" t="s">
        <v>1442</v>
      </c>
    </row>
    <row r="7967" spans="1:1" ht="13">
      <c r="A7967" s="11" t="s">
        <v>4751</v>
      </c>
    </row>
    <row r="7968" spans="1:1" ht="13">
      <c r="A7968" s="11">
        <v>2</v>
      </c>
    </row>
    <row r="7969" spans="1:1" ht="13">
      <c r="A7969" s="11" t="s">
        <v>4752</v>
      </c>
    </row>
    <row r="7970" spans="1:1" ht="13">
      <c r="A7970" s="11" t="s">
        <v>4762</v>
      </c>
    </row>
    <row r="7971" spans="1:1" ht="13">
      <c r="A7971" s="11" t="s">
        <v>4753</v>
      </c>
    </row>
    <row r="7972" spans="1:1" ht="13">
      <c r="A7972" s="11" t="s">
        <v>4765</v>
      </c>
    </row>
    <row r="7973" spans="1:1" ht="13">
      <c r="A7973" s="11" t="s">
        <v>4755</v>
      </c>
    </row>
    <row r="7974" spans="1:1" ht="13">
      <c r="A7974" s="21">
        <v>1290</v>
      </c>
    </row>
    <row r="7975" spans="1:1" ht="13">
      <c r="A7975" s="21">
        <v>1525</v>
      </c>
    </row>
    <row r="7976" spans="1:1" ht="13">
      <c r="A7976" s="11" t="s">
        <v>4756</v>
      </c>
    </row>
    <row r="7977" spans="1:1" ht="13">
      <c r="A7977" s="11" t="s">
        <v>4757</v>
      </c>
    </row>
    <row r="7978" spans="1:1" ht="13">
      <c r="A7978" s="11" t="s">
        <v>5396</v>
      </c>
    </row>
    <row r="7979" spans="1:1" ht="13">
      <c r="A7979" s="11" t="s">
        <v>4748</v>
      </c>
    </row>
    <row r="7980" spans="1:1" ht="13">
      <c r="A7980" s="11" t="s">
        <v>4749</v>
      </c>
    </row>
    <row r="7981" spans="1:1" ht="13">
      <c r="A7981" s="11" t="s">
        <v>5398</v>
      </c>
    </row>
    <row r="7982" spans="1:1" ht="13">
      <c r="A7982" s="11" t="s">
        <v>6</v>
      </c>
    </row>
    <row r="7983" spans="1:1" ht="13">
      <c r="A7983" s="11" t="s">
        <v>3461</v>
      </c>
    </row>
    <row r="7984" spans="1:1" ht="13">
      <c r="A7984" s="11" t="s">
        <v>4751</v>
      </c>
    </row>
    <row r="7985" spans="1:1" ht="13">
      <c r="A7985" s="11">
        <v>3</v>
      </c>
    </row>
    <row r="7986" spans="1:1" ht="13">
      <c r="A7986" s="11" t="s">
        <v>4752</v>
      </c>
    </row>
    <row r="7987" spans="1:1" ht="13">
      <c r="A7987" s="11" t="s">
        <v>4789</v>
      </c>
    </row>
    <row r="7988" spans="1:1" ht="13">
      <c r="A7988" s="11" t="s">
        <v>4753</v>
      </c>
    </row>
    <row r="7989" spans="1:1" ht="13">
      <c r="A7989" s="11" t="s">
        <v>4795</v>
      </c>
    </row>
    <row r="7990" spans="1:1" ht="13">
      <c r="A7990" s="11" t="s">
        <v>4755</v>
      </c>
    </row>
    <row r="7991" spans="1:1" ht="13">
      <c r="A7991" s="21">
        <v>1630</v>
      </c>
    </row>
    <row r="7992" spans="1:1" ht="13">
      <c r="A7992" s="21">
        <v>1990</v>
      </c>
    </row>
    <row r="7993" spans="1:1" ht="13">
      <c r="A7993" s="11" t="s">
        <v>4756</v>
      </c>
    </row>
    <row r="7994" spans="1:1" ht="13">
      <c r="A7994" s="11" t="s">
        <v>4757</v>
      </c>
    </row>
    <row r="7995" spans="1:1" ht="13">
      <c r="A7995" s="11" t="s">
        <v>5396</v>
      </c>
    </row>
    <row r="7996" spans="1:1" ht="13">
      <c r="A7996" s="11" t="s">
        <v>4748</v>
      </c>
    </row>
    <row r="7997" spans="1:1" ht="13">
      <c r="A7997" s="11" t="s">
        <v>4749</v>
      </c>
    </row>
    <row r="7998" spans="1:1" ht="13">
      <c r="A7998" s="11" t="s">
        <v>5399</v>
      </c>
    </row>
    <row r="7999" spans="1:1" ht="13">
      <c r="A7999" s="11" t="s">
        <v>31</v>
      </c>
    </row>
    <row r="8000" spans="1:1" ht="13">
      <c r="A8000" s="11" t="s">
        <v>1374</v>
      </c>
    </row>
    <row r="8001" spans="1:1" ht="13">
      <c r="A8001" s="11" t="s">
        <v>4751</v>
      </c>
    </row>
    <row r="8002" spans="1:1" ht="13">
      <c r="A8002" s="11">
        <v>2</v>
      </c>
    </row>
    <row r="8003" spans="1:1" ht="13">
      <c r="A8003" s="11" t="s">
        <v>4752</v>
      </c>
    </row>
    <row r="8004" spans="1:1" ht="13">
      <c r="A8004" s="11">
        <v>1</v>
      </c>
    </row>
    <row r="8005" spans="1:1" ht="13">
      <c r="A8005" s="11" t="s">
        <v>4753</v>
      </c>
    </row>
    <row r="8006" spans="1:1" ht="13">
      <c r="A8006" s="11" t="s">
        <v>5014</v>
      </c>
    </row>
    <row r="8007" spans="1:1" ht="13">
      <c r="A8007" s="11" t="s">
        <v>4755</v>
      </c>
    </row>
    <row r="8008" spans="1:1" ht="13">
      <c r="A8008" s="21">
        <v>1130</v>
      </c>
    </row>
    <row r="8009" spans="1:1" ht="13">
      <c r="A8009" s="21">
        <v>1325</v>
      </c>
    </row>
    <row r="8010" spans="1:1" ht="13">
      <c r="A8010" s="11" t="s">
        <v>4756</v>
      </c>
    </row>
    <row r="8011" spans="1:1" ht="13">
      <c r="A8011" s="11" t="s">
        <v>4757</v>
      </c>
    </row>
    <row r="8012" spans="1:1" ht="13">
      <c r="A8012" s="11" t="s">
        <v>5400</v>
      </c>
    </row>
    <row r="8013" spans="1:1" ht="13">
      <c r="A8013" s="11" t="s">
        <v>4748</v>
      </c>
    </row>
    <row r="8014" spans="1:1" ht="13">
      <c r="A8014" s="11" t="s">
        <v>4749</v>
      </c>
    </row>
    <row r="8015" spans="1:1" ht="13">
      <c r="A8015" s="11" t="s">
        <v>5401</v>
      </c>
    </row>
    <row r="8016" spans="1:1" ht="13">
      <c r="A8016" s="11" t="s">
        <v>17</v>
      </c>
    </row>
    <row r="8017" spans="1:1" ht="13">
      <c r="A8017" s="11" t="s">
        <v>1377</v>
      </c>
    </row>
    <row r="8018" spans="1:1" ht="13">
      <c r="A8018" s="11" t="s">
        <v>4751</v>
      </c>
    </row>
    <row r="8019" spans="1:1" ht="13">
      <c r="A8019" s="11">
        <v>2</v>
      </c>
    </row>
    <row r="8020" spans="1:1" ht="13">
      <c r="A8020" s="11" t="s">
        <v>4752</v>
      </c>
    </row>
    <row r="8021" spans="1:1" ht="13">
      <c r="A8021" s="11" t="s">
        <v>4762</v>
      </c>
    </row>
    <row r="8022" spans="1:1" ht="13">
      <c r="A8022" s="11" t="s">
        <v>4753</v>
      </c>
    </row>
    <row r="8023" spans="1:1" ht="13">
      <c r="A8023" s="11" t="s">
        <v>4765</v>
      </c>
    </row>
    <row r="8024" spans="1:1" ht="13">
      <c r="A8024" s="11" t="s">
        <v>4755</v>
      </c>
    </row>
    <row r="8025" spans="1:1" ht="13">
      <c r="A8025" s="21">
        <v>1330</v>
      </c>
    </row>
    <row r="8026" spans="1:1" ht="13">
      <c r="A8026" s="21">
        <v>1985</v>
      </c>
    </row>
    <row r="8027" spans="1:1" ht="13">
      <c r="A8027" s="11" t="s">
        <v>4756</v>
      </c>
    </row>
    <row r="8028" spans="1:1" ht="13">
      <c r="A8028" s="11" t="s">
        <v>4757</v>
      </c>
    </row>
    <row r="8029" spans="1:1" ht="13">
      <c r="A8029" s="11" t="s">
        <v>5400</v>
      </c>
    </row>
    <row r="8030" spans="1:1" ht="13">
      <c r="A8030" s="11" t="s">
        <v>4748</v>
      </c>
    </row>
    <row r="8031" spans="1:1" ht="13">
      <c r="A8031" s="11" t="s">
        <v>4749</v>
      </c>
    </row>
    <row r="8032" spans="1:1" ht="13">
      <c r="A8032" s="11" t="s">
        <v>5402</v>
      </c>
    </row>
    <row r="8033" spans="1:1" ht="13">
      <c r="A8033" s="11" t="s">
        <v>22</v>
      </c>
    </row>
    <row r="8034" spans="1:1" ht="13">
      <c r="A8034" s="11" t="s">
        <v>3410</v>
      </c>
    </row>
    <row r="8035" spans="1:1" ht="13">
      <c r="A8035" s="11" t="s">
        <v>4751</v>
      </c>
    </row>
    <row r="8036" spans="1:1" ht="13">
      <c r="A8036" s="11">
        <v>3</v>
      </c>
    </row>
    <row r="8037" spans="1:1" ht="13">
      <c r="A8037" s="11" t="s">
        <v>4752</v>
      </c>
    </row>
    <row r="8038" spans="1:1" ht="13">
      <c r="A8038" s="11" t="s">
        <v>4762</v>
      </c>
    </row>
    <row r="8039" spans="1:1" ht="13">
      <c r="A8039" s="11" t="s">
        <v>4753</v>
      </c>
    </row>
    <row r="8040" spans="1:1" ht="13">
      <c r="A8040" s="11" t="s">
        <v>4878</v>
      </c>
    </row>
    <row r="8041" spans="1:1" ht="13">
      <c r="A8041" s="11" t="s">
        <v>4755</v>
      </c>
    </row>
    <row r="8042" spans="1:1" ht="13">
      <c r="A8042" s="21">
        <v>2090</v>
      </c>
    </row>
    <row r="8043" spans="1:1" ht="13">
      <c r="A8043" s="21">
        <v>2485</v>
      </c>
    </row>
    <row r="8044" spans="1:1" ht="13">
      <c r="A8044" s="11" t="s">
        <v>4756</v>
      </c>
    </row>
    <row r="8045" spans="1:1" ht="13">
      <c r="A8045" s="11" t="s">
        <v>4757</v>
      </c>
    </row>
    <row r="8046" spans="1:1" ht="13">
      <c r="A8046" s="11" t="s">
        <v>5400</v>
      </c>
    </row>
    <row r="8047" spans="1:1" ht="13">
      <c r="A8047" s="11" t="s">
        <v>4748</v>
      </c>
    </row>
    <row r="8048" spans="1:1" ht="13">
      <c r="A8048" s="11" t="s">
        <v>4749</v>
      </c>
    </row>
    <row r="8049" spans="1:1" ht="13">
      <c r="A8049" s="11" t="s">
        <v>5403</v>
      </c>
    </row>
    <row r="8050" spans="1:1" ht="13">
      <c r="A8050" s="11" t="s">
        <v>12</v>
      </c>
    </row>
    <row r="8051" spans="1:1" ht="13">
      <c r="A8051" s="11" t="s">
        <v>3413</v>
      </c>
    </row>
    <row r="8052" spans="1:1" ht="13">
      <c r="A8052" s="11" t="s">
        <v>4751</v>
      </c>
    </row>
    <row r="8053" spans="1:1" ht="13">
      <c r="A8053" s="11">
        <v>3</v>
      </c>
    </row>
    <row r="8054" spans="1:1" ht="13">
      <c r="A8054" s="11" t="s">
        <v>4752</v>
      </c>
    </row>
    <row r="8055" spans="1:1" ht="13">
      <c r="A8055" s="11" t="s">
        <v>4789</v>
      </c>
    </row>
    <row r="8056" spans="1:1" ht="13">
      <c r="A8056" s="11" t="s">
        <v>4753</v>
      </c>
    </row>
    <row r="8057" spans="1:1" ht="13">
      <c r="A8057" s="11" t="s">
        <v>4959</v>
      </c>
    </row>
    <row r="8058" spans="1:1" ht="13">
      <c r="A8058" s="11" t="s">
        <v>4755</v>
      </c>
    </row>
    <row r="8059" spans="1:1" ht="13">
      <c r="A8059" s="21">
        <v>2200</v>
      </c>
    </row>
    <row r="8060" spans="1:1" ht="13">
      <c r="A8060" s="21">
        <v>2620</v>
      </c>
    </row>
    <row r="8061" spans="1:1" ht="13">
      <c r="A8061" s="11" t="s">
        <v>4756</v>
      </c>
    </row>
    <row r="8062" spans="1:1" ht="13">
      <c r="A8062" s="11" t="s">
        <v>4757</v>
      </c>
    </row>
    <row r="8063" spans="1:1" ht="13">
      <c r="A8063" s="11" t="s">
        <v>5400</v>
      </c>
    </row>
    <row r="8064" spans="1:1" ht="13">
      <c r="A8064" s="11" t="s">
        <v>4748</v>
      </c>
    </row>
    <row r="8065" spans="1:1" ht="13">
      <c r="A8065" s="11" t="s">
        <v>4749</v>
      </c>
    </row>
    <row r="8066" spans="1:1" ht="13">
      <c r="A8066" s="11" t="s">
        <v>5404</v>
      </c>
    </row>
    <row r="8067" spans="1:1" ht="13">
      <c r="A8067" s="11" t="s">
        <v>11</v>
      </c>
    </row>
    <row r="8068" spans="1:1" ht="13">
      <c r="A8068" s="11" t="s">
        <v>293</v>
      </c>
    </row>
    <row r="8069" spans="1:1" ht="13">
      <c r="A8069" s="11" t="s">
        <v>4751</v>
      </c>
    </row>
    <row r="8070" spans="1:1" ht="13">
      <c r="A8070" s="11">
        <v>1</v>
      </c>
    </row>
    <row r="8071" spans="1:1" ht="13">
      <c r="A8071" s="11" t="s">
        <v>4752</v>
      </c>
    </row>
    <row r="8072" spans="1:1" ht="13">
      <c r="A8072" s="11">
        <v>1</v>
      </c>
    </row>
    <row r="8073" spans="1:1" ht="13">
      <c r="A8073" s="11" t="s">
        <v>4753</v>
      </c>
    </row>
    <row r="8074" spans="1:1" ht="13">
      <c r="A8074" s="11" t="s">
        <v>4822</v>
      </c>
    </row>
    <row r="8075" spans="1:1" ht="13">
      <c r="A8075" s="11" t="s">
        <v>4755</v>
      </c>
    </row>
    <row r="8076" spans="1:1" ht="13">
      <c r="A8076" s="21">
        <v>1050</v>
      </c>
    </row>
    <row r="8077" spans="1:1" ht="13">
      <c r="A8077" s="21">
        <v>1135</v>
      </c>
    </row>
    <row r="8078" spans="1:1" ht="13">
      <c r="A8078" s="11" t="s">
        <v>4756</v>
      </c>
    </row>
    <row r="8079" spans="1:1" ht="13">
      <c r="A8079" s="11" t="s">
        <v>4757</v>
      </c>
    </row>
    <row r="8080" spans="1:1" ht="13">
      <c r="A8080" s="11" t="s">
        <v>5405</v>
      </c>
    </row>
    <row r="8081" spans="1:1" ht="13">
      <c r="A8081" s="11" t="s">
        <v>4748</v>
      </c>
    </row>
    <row r="8082" spans="1:1" ht="13">
      <c r="A8082" s="11" t="s">
        <v>4749</v>
      </c>
    </row>
    <row r="8083" spans="1:1" ht="13">
      <c r="A8083" s="11" t="s">
        <v>5406</v>
      </c>
    </row>
    <row r="8084" spans="1:1" ht="13">
      <c r="A8084" s="11" t="s">
        <v>12</v>
      </c>
    </row>
    <row r="8085" spans="1:1" ht="13">
      <c r="A8085" s="11" t="s">
        <v>1296</v>
      </c>
    </row>
    <row r="8086" spans="1:1" ht="13">
      <c r="A8086" s="11" t="s">
        <v>4751</v>
      </c>
    </row>
    <row r="8087" spans="1:1" ht="13">
      <c r="A8087" s="11">
        <v>2</v>
      </c>
    </row>
    <row r="8088" spans="1:1" ht="13">
      <c r="A8088" s="11" t="s">
        <v>4752</v>
      </c>
    </row>
    <row r="8089" spans="1:1" ht="13">
      <c r="A8089" s="11">
        <v>2</v>
      </c>
    </row>
    <row r="8090" spans="1:1" ht="13">
      <c r="A8090" s="11" t="s">
        <v>4753</v>
      </c>
    </row>
    <row r="8091" spans="1:1" ht="13">
      <c r="A8091" s="11" t="s">
        <v>4765</v>
      </c>
    </row>
    <row r="8092" spans="1:1" ht="13">
      <c r="A8092" s="11" t="s">
        <v>4755</v>
      </c>
    </row>
    <row r="8093" spans="1:1" ht="13">
      <c r="A8093" s="21">
        <v>1380</v>
      </c>
    </row>
    <row r="8094" spans="1:1" ht="13">
      <c r="A8094" s="21">
        <v>1750</v>
      </c>
    </row>
    <row r="8095" spans="1:1" ht="13">
      <c r="A8095" s="11" t="s">
        <v>4756</v>
      </c>
    </row>
    <row r="8096" spans="1:1" ht="13">
      <c r="A8096" s="11" t="s">
        <v>4757</v>
      </c>
    </row>
    <row r="8097" spans="1:1" ht="13">
      <c r="A8097" s="11" t="s">
        <v>5405</v>
      </c>
    </row>
    <row r="8098" spans="1:1" ht="13">
      <c r="A8098" s="11" t="s">
        <v>4748</v>
      </c>
    </row>
    <row r="8099" spans="1:1" ht="13">
      <c r="A8099" s="11" t="s">
        <v>4749</v>
      </c>
    </row>
    <row r="8100" spans="1:1" ht="13">
      <c r="A8100" s="11" t="s">
        <v>5407</v>
      </c>
    </row>
    <row r="8101" spans="1:1" ht="13">
      <c r="A8101" s="11" t="s">
        <v>25</v>
      </c>
    </row>
    <row r="8102" spans="1:1" ht="13">
      <c r="A8102" s="11" t="s">
        <v>3344</v>
      </c>
    </row>
    <row r="8103" spans="1:1" ht="13">
      <c r="A8103" s="11" t="s">
        <v>4751</v>
      </c>
    </row>
    <row r="8104" spans="1:1" ht="13">
      <c r="A8104" s="11">
        <v>3</v>
      </c>
    </row>
    <row r="8105" spans="1:1" ht="13">
      <c r="A8105" s="11" t="s">
        <v>4752</v>
      </c>
    </row>
    <row r="8106" spans="1:1" ht="13">
      <c r="A8106" s="11" t="s">
        <v>4762</v>
      </c>
    </row>
    <row r="8107" spans="1:1" ht="13">
      <c r="A8107" s="11" t="s">
        <v>4753</v>
      </c>
    </row>
    <row r="8108" spans="1:1" ht="13">
      <c r="A8108" s="11" t="s">
        <v>4773</v>
      </c>
    </row>
    <row r="8109" spans="1:1" ht="13">
      <c r="A8109" s="11" t="s">
        <v>4755</v>
      </c>
    </row>
    <row r="8110" spans="1:1" ht="13">
      <c r="A8110" s="21">
        <v>1130</v>
      </c>
    </row>
    <row r="8111" spans="1:1" ht="13">
      <c r="A8111" s="21">
        <v>1510</v>
      </c>
    </row>
    <row r="8112" spans="1:1" ht="13">
      <c r="A8112" s="11" t="s">
        <v>4756</v>
      </c>
    </row>
    <row r="8113" spans="1:1" ht="13">
      <c r="A8113" s="11" t="s">
        <v>4757</v>
      </c>
    </row>
    <row r="8114" spans="1:1" ht="13">
      <c r="A8114" s="11" t="s">
        <v>5408</v>
      </c>
    </row>
    <row r="8115" spans="1:1" ht="13">
      <c r="A8115" s="11" t="s">
        <v>4748</v>
      </c>
    </row>
    <row r="8116" spans="1:1" ht="13">
      <c r="A8116" s="11" t="s">
        <v>4749</v>
      </c>
    </row>
    <row r="8117" spans="1:1" ht="13">
      <c r="A8117" s="11" t="s">
        <v>5409</v>
      </c>
    </row>
    <row r="8118" spans="1:1" ht="13">
      <c r="A8118" s="11" t="s">
        <v>13</v>
      </c>
    </row>
    <row r="8119" spans="1:1" ht="13">
      <c r="A8119" s="11" t="s">
        <v>3347</v>
      </c>
    </row>
    <row r="8120" spans="1:1" ht="13">
      <c r="A8120" s="11" t="s">
        <v>4751</v>
      </c>
    </row>
    <row r="8121" spans="1:1" ht="13">
      <c r="A8121" s="11">
        <v>3</v>
      </c>
    </row>
    <row r="8122" spans="1:1" ht="13">
      <c r="A8122" s="11" t="s">
        <v>4752</v>
      </c>
    </row>
    <row r="8123" spans="1:1" ht="13">
      <c r="A8123" s="11">
        <v>2</v>
      </c>
    </row>
    <row r="8124" spans="1:1" ht="13">
      <c r="A8124" s="11" t="s">
        <v>4753</v>
      </c>
    </row>
    <row r="8125" spans="1:1" ht="13">
      <c r="A8125" s="11" t="s">
        <v>5019</v>
      </c>
    </row>
    <row r="8126" spans="1:1" ht="13">
      <c r="A8126" s="11" t="s">
        <v>4755</v>
      </c>
    </row>
    <row r="8127" spans="1:1" ht="13">
      <c r="A8127" s="21">
        <v>1230</v>
      </c>
    </row>
    <row r="8128" spans="1:1" ht="13">
      <c r="A8128" s="21">
        <v>1855</v>
      </c>
    </row>
    <row r="8129" spans="1:1" ht="13">
      <c r="A8129" s="11" t="s">
        <v>4756</v>
      </c>
    </row>
    <row r="8130" spans="1:1" ht="13">
      <c r="A8130" s="11" t="s">
        <v>4757</v>
      </c>
    </row>
    <row r="8131" spans="1:1" ht="13">
      <c r="A8131" s="11" t="s">
        <v>5408</v>
      </c>
    </row>
    <row r="8132" spans="1:1" ht="13">
      <c r="A8132" s="11" t="s">
        <v>4748</v>
      </c>
    </row>
    <row r="8133" spans="1:1" ht="13">
      <c r="A8133" s="11" t="s">
        <v>4781</v>
      </c>
    </row>
    <row r="8134" spans="1:1" ht="13">
      <c r="A8134" s="11" t="s">
        <v>5410</v>
      </c>
    </row>
    <row r="8135" spans="1:1" ht="13">
      <c r="A8135" s="11" t="s">
        <v>18</v>
      </c>
    </row>
    <row r="8136" spans="1:1" ht="13">
      <c r="A8136" s="11" t="s">
        <v>1075</v>
      </c>
    </row>
    <row r="8137" spans="1:1" ht="13">
      <c r="A8137" s="11" t="s">
        <v>4751</v>
      </c>
    </row>
    <row r="8138" spans="1:1" ht="13">
      <c r="A8138" s="11">
        <v>2</v>
      </c>
    </row>
    <row r="8139" spans="1:1" ht="13">
      <c r="A8139" s="11" t="s">
        <v>4752</v>
      </c>
    </row>
    <row r="8140" spans="1:1" ht="13">
      <c r="A8140" s="11">
        <v>1</v>
      </c>
    </row>
    <row r="8141" spans="1:1" ht="13">
      <c r="A8141" s="11" t="s">
        <v>4753</v>
      </c>
    </row>
    <row r="8142" spans="1:1" ht="13">
      <c r="A8142" s="11" t="s">
        <v>4862</v>
      </c>
    </row>
    <row r="8143" spans="1:1" ht="13">
      <c r="A8143" s="11" t="s">
        <v>4755</v>
      </c>
    </row>
    <row r="8144" spans="1:1" ht="13">
      <c r="A8144" s="21">
        <v>1560</v>
      </c>
    </row>
    <row r="8145" spans="1:1" ht="13">
      <c r="A8145" s="11" t="s">
        <v>4756</v>
      </c>
    </row>
    <row r="8146" spans="1:1" ht="13">
      <c r="A8146" s="11" t="s">
        <v>4783</v>
      </c>
    </row>
    <row r="8147" spans="1:1" ht="13">
      <c r="A8147" s="11" t="s">
        <v>5408</v>
      </c>
    </row>
    <row r="8148" spans="1:1" ht="13">
      <c r="A8148" s="11" t="s">
        <v>4748</v>
      </c>
    </row>
    <row r="8149" spans="1:1" ht="13">
      <c r="A8149" s="11" t="s">
        <v>4749</v>
      </c>
    </row>
    <row r="8150" spans="1:1" ht="13">
      <c r="A8150" s="11" t="s">
        <v>5411</v>
      </c>
    </row>
    <row r="8151" spans="1:1" ht="13">
      <c r="A8151" s="11" t="s">
        <v>11</v>
      </c>
    </row>
    <row r="8152" spans="1:1" ht="13">
      <c r="A8152" s="11" t="s">
        <v>1245</v>
      </c>
    </row>
    <row r="8153" spans="1:1" ht="13">
      <c r="A8153" s="11" t="s">
        <v>4751</v>
      </c>
    </row>
    <row r="8154" spans="1:1" ht="13">
      <c r="A8154" s="11">
        <v>2</v>
      </c>
    </row>
    <row r="8155" spans="1:1" ht="13">
      <c r="A8155" s="11" t="s">
        <v>4752</v>
      </c>
    </row>
    <row r="8156" spans="1:1" ht="13">
      <c r="A8156" s="11">
        <v>2</v>
      </c>
    </row>
    <row r="8157" spans="1:1" ht="13">
      <c r="A8157" s="11" t="s">
        <v>4753</v>
      </c>
    </row>
    <row r="8158" spans="1:1" ht="13">
      <c r="A8158" s="11" t="s">
        <v>4878</v>
      </c>
    </row>
    <row r="8159" spans="1:1" ht="13">
      <c r="A8159" s="11" t="s">
        <v>4755</v>
      </c>
    </row>
    <row r="8160" spans="1:1" ht="13">
      <c r="A8160" s="21">
        <v>1870</v>
      </c>
    </row>
    <row r="8161" spans="1:1" ht="13">
      <c r="A8161" s="21">
        <v>2830</v>
      </c>
    </row>
    <row r="8162" spans="1:1" ht="13">
      <c r="A8162" s="11" t="s">
        <v>4756</v>
      </c>
    </row>
    <row r="8163" spans="1:1" ht="13">
      <c r="A8163" s="11" t="s">
        <v>4757</v>
      </c>
    </row>
    <row r="8164" spans="1:1" ht="13">
      <c r="A8164" s="11" t="s">
        <v>5412</v>
      </c>
    </row>
    <row r="8165" spans="1:1" ht="13">
      <c r="A8165" s="11" t="s">
        <v>4748</v>
      </c>
    </row>
    <row r="8166" spans="1:1" ht="13">
      <c r="A8166" s="11" t="s">
        <v>4749</v>
      </c>
    </row>
    <row r="8167" spans="1:1" ht="13">
      <c r="A8167" s="11" t="s">
        <v>5413</v>
      </c>
    </row>
    <row r="8168" spans="1:1" ht="13">
      <c r="A8168" s="11" t="s">
        <v>14</v>
      </c>
    </row>
    <row r="8169" spans="1:1" ht="13">
      <c r="A8169" s="11" t="s">
        <v>72</v>
      </c>
    </row>
    <row r="8170" spans="1:1" ht="13">
      <c r="A8170" s="11" t="s">
        <v>4751</v>
      </c>
    </row>
    <row r="8171" spans="1:1" ht="13">
      <c r="A8171" s="11">
        <v>1</v>
      </c>
    </row>
    <row r="8172" spans="1:1" ht="13">
      <c r="A8172" s="11" t="s">
        <v>4752</v>
      </c>
    </row>
    <row r="8173" spans="1:1" ht="13">
      <c r="A8173" s="11">
        <v>1</v>
      </c>
    </row>
    <row r="8174" spans="1:1" ht="13">
      <c r="A8174" s="11" t="s">
        <v>4753</v>
      </c>
    </row>
    <row r="8175" spans="1:1" ht="13">
      <c r="A8175" s="11" t="s">
        <v>4822</v>
      </c>
    </row>
    <row r="8176" spans="1:1" ht="13">
      <c r="A8176" s="11" t="s">
        <v>4755</v>
      </c>
    </row>
    <row r="8177" spans="1:1" ht="13">
      <c r="A8177" s="21">
        <v>880</v>
      </c>
    </row>
    <row r="8178" spans="1:1" ht="13">
      <c r="A8178" s="11" t="s">
        <v>4756</v>
      </c>
    </row>
    <row r="8179" spans="1:1" ht="13">
      <c r="A8179" s="11" t="s">
        <v>4757</v>
      </c>
    </row>
    <row r="8180" spans="1:1" ht="13">
      <c r="A8180" s="11" t="s">
        <v>5414</v>
      </c>
    </row>
    <row r="8181" spans="1:1" ht="13">
      <c r="A8181" s="11" t="s">
        <v>4748</v>
      </c>
    </row>
    <row r="8182" spans="1:1" ht="13">
      <c r="A8182" s="11" t="s">
        <v>4781</v>
      </c>
    </row>
    <row r="8183" spans="1:1" ht="13">
      <c r="A8183" s="11" t="s">
        <v>4809</v>
      </c>
    </row>
    <row r="8184" spans="1:1" ht="13">
      <c r="A8184" s="11" t="s">
        <v>18</v>
      </c>
    </row>
    <row r="8185" spans="1:1" ht="13">
      <c r="A8185" s="11" t="s">
        <v>4687</v>
      </c>
    </row>
    <row r="8186" spans="1:1" ht="13">
      <c r="A8186" s="11" t="s">
        <v>4751</v>
      </c>
    </row>
    <row r="8187" spans="1:1" ht="13">
      <c r="A8187" s="11" t="s">
        <v>4839</v>
      </c>
    </row>
    <row r="8188" spans="1:1" ht="13">
      <c r="A8188" s="11" t="s">
        <v>4752</v>
      </c>
    </row>
    <row r="8189" spans="1:1" ht="13">
      <c r="A8189" s="11">
        <v>1</v>
      </c>
    </row>
    <row r="8190" spans="1:1" ht="13">
      <c r="A8190" s="11" t="s">
        <v>4753</v>
      </c>
    </row>
    <row r="8191" spans="1:1" ht="13">
      <c r="A8191" s="11" t="s">
        <v>5415</v>
      </c>
    </row>
    <row r="8192" spans="1:1" ht="13">
      <c r="A8192" s="11" t="s">
        <v>4755</v>
      </c>
    </row>
    <row r="8193" spans="1:1" ht="13">
      <c r="A8193" s="21">
        <v>1090</v>
      </c>
    </row>
    <row r="8194" spans="1:1" ht="13">
      <c r="A8194" s="11" t="s">
        <v>4756</v>
      </c>
    </row>
    <row r="8195" spans="1:1" ht="13">
      <c r="A8195" s="11" t="s">
        <v>4783</v>
      </c>
    </row>
    <row r="8196" spans="1:1" ht="13">
      <c r="A8196" s="11" t="s">
        <v>5414</v>
      </c>
    </row>
    <row r="8197" spans="1:1" ht="13">
      <c r="A8197" s="11" t="s">
        <v>4748</v>
      </c>
    </row>
    <row r="8198" spans="1:1" ht="13">
      <c r="A8198" s="11" t="s">
        <v>4749</v>
      </c>
    </row>
    <row r="8199" spans="1:1" ht="13">
      <c r="A8199" s="11" t="s">
        <v>5416</v>
      </c>
    </row>
    <row r="8200" spans="1:1" ht="13">
      <c r="A8200" s="11" t="s">
        <v>16</v>
      </c>
    </row>
    <row r="8201" spans="1:1" ht="13">
      <c r="A8201" s="11" t="s">
        <v>3311</v>
      </c>
    </row>
    <row r="8202" spans="1:1" ht="13">
      <c r="A8202" s="11" t="s">
        <v>4751</v>
      </c>
    </row>
    <row r="8203" spans="1:1" ht="13">
      <c r="A8203" s="11">
        <v>3</v>
      </c>
    </row>
    <row r="8204" spans="1:1" ht="13">
      <c r="A8204" s="11" t="s">
        <v>4752</v>
      </c>
    </row>
    <row r="8205" spans="1:1" ht="13">
      <c r="A8205" s="11" t="s">
        <v>4762</v>
      </c>
    </row>
    <row r="8206" spans="1:1" ht="13">
      <c r="A8206" s="11" t="s">
        <v>4753</v>
      </c>
    </row>
    <row r="8207" spans="1:1" ht="13">
      <c r="A8207" s="11" t="s">
        <v>4994</v>
      </c>
    </row>
    <row r="8208" spans="1:1" ht="13">
      <c r="A8208" s="11" t="s">
        <v>4755</v>
      </c>
    </row>
    <row r="8209" spans="1:1" ht="13">
      <c r="A8209" s="21">
        <v>2080</v>
      </c>
    </row>
    <row r="8210" spans="1:1" ht="13">
      <c r="A8210" s="21">
        <v>3320</v>
      </c>
    </row>
    <row r="8211" spans="1:1" ht="13">
      <c r="A8211" s="11" t="s">
        <v>4756</v>
      </c>
    </row>
    <row r="8212" spans="1:1" ht="13">
      <c r="A8212" s="11" t="s">
        <v>4757</v>
      </c>
    </row>
    <row r="8213" spans="1:1" ht="13">
      <c r="A8213" s="11" t="s">
        <v>5414</v>
      </c>
    </row>
    <row r="8214" spans="1:1" ht="13">
      <c r="A8214" s="11" t="s">
        <v>4748</v>
      </c>
    </row>
    <row r="8215" spans="1:1" ht="13">
      <c r="A8215" s="11" t="s">
        <v>4749</v>
      </c>
    </row>
    <row r="8216" spans="1:1" ht="13">
      <c r="A8216" s="11" t="s">
        <v>5417</v>
      </c>
    </row>
    <row r="8217" spans="1:1" ht="13">
      <c r="A8217" s="11" t="s">
        <v>30</v>
      </c>
    </row>
    <row r="8218" spans="1:1" ht="13">
      <c r="A8218" s="11" t="s">
        <v>841</v>
      </c>
    </row>
    <row r="8219" spans="1:1" ht="13">
      <c r="A8219" s="11" t="s">
        <v>4751</v>
      </c>
    </row>
    <row r="8220" spans="1:1" ht="13">
      <c r="A8220" s="11">
        <v>1</v>
      </c>
    </row>
    <row r="8221" spans="1:1" ht="13">
      <c r="A8221" s="11" t="s">
        <v>4752</v>
      </c>
    </row>
    <row r="8222" spans="1:1" ht="13">
      <c r="A8222" s="11">
        <v>1</v>
      </c>
    </row>
    <row r="8223" spans="1:1" ht="13">
      <c r="A8223" s="11" t="s">
        <v>4753</v>
      </c>
    </row>
    <row r="8224" spans="1:1" ht="13">
      <c r="A8224" s="11" t="s">
        <v>4754</v>
      </c>
    </row>
    <row r="8225" spans="1:1" ht="13">
      <c r="A8225" s="11" t="s">
        <v>4755</v>
      </c>
    </row>
    <row r="8226" spans="1:1" ht="13">
      <c r="A8226" s="21">
        <v>760</v>
      </c>
    </row>
    <row r="8227" spans="1:1" ht="13">
      <c r="A8227" s="21">
        <v>1005</v>
      </c>
    </row>
    <row r="8228" spans="1:1" ht="13">
      <c r="A8228" s="11" t="s">
        <v>4756</v>
      </c>
    </row>
    <row r="8229" spans="1:1" ht="13">
      <c r="A8229" s="11" t="s">
        <v>4757</v>
      </c>
    </row>
    <row r="8230" spans="1:1" ht="13">
      <c r="A8230" s="11" t="s">
        <v>5418</v>
      </c>
    </row>
    <row r="8231" spans="1:1" ht="13">
      <c r="A8231" s="11" t="s">
        <v>4748</v>
      </c>
    </row>
    <row r="8232" spans="1:1" ht="13">
      <c r="A8232" s="11" t="s">
        <v>4749</v>
      </c>
    </row>
    <row r="8233" spans="1:1" ht="13">
      <c r="A8233" s="11" t="s">
        <v>5419</v>
      </c>
    </row>
    <row r="8234" spans="1:1" ht="13">
      <c r="A8234" s="11" t="s">
        <v>13</v>
      </c>
    </row>
    <row r="8235" spans="1:1" ht="13">
      <c r="A8235" s="11" t="s">
        <v>2937</v>
      </c>
    </row>
    <row r="8236" spans="1:1" ht="13">
      <c r="A8236" s="11" t="s">
        <v>4751</v>
      </c>
    </row>
    <row r="8237" spans="1:1" ht="13">
      <c r="A8237" s="11">
        <v>2</v>
      </c>
    </row>
    <row r="8238" spans="1:1" ht="13">
      <c r="A8238" s="11" t="s">
        <v>4752</v>
      </c>
    </row>
    <row r="8239" spans="1:1" ht="13">
      <c r="A8239" s="11">
        <v>1</v>
      </c>
    </row>
    <row r="8240" spans="1:1" ht="13">
      <c r="A8240" s="11" t="s">
        <v>4753</v>
      </c>
    </row>
    <row r="8241" spans="1:1" ht="13">
      <c r="A8241" s="11" t="s">
        <v>4780</v>
      </c>
    </row>
    <row r="8242" spans="1:1" ht="13">
      <c r="A8242" s="11" t="s">
        <v>4755</v>
      </c>
    </row>
    <row r="8243" spans="1:1" ht="13">
      <c r="A8243" s="21">
        <v>870</v>
      </c>
    </row>
    <row r="8244" spans="1:1" ht="13">
      <c r="A8244" s="21">
        <v>1675</v>
      </c>
    </row>
    <row r="8245" spans="1:1" ht="13">
      <c r="A8245" s="11" t="s">
        <v>4756</v>
      </c>
    </row>
    <row r="8246" spans="1:1" ht="13">
      <c r="A8246" s="11" t="s">
        <v>4757</v>
      </c>
    </row>
    <row r="8247" spans="1:1" ht="13">
      <c r="A8247" s="11" t="s">
        <v>5418</v>
      </c>
    </row>
    <row r="8248" spans="1:1" ht="13">
      <c r="A8248" s="11" t="s">
        <v>4748</v>
      </c>
    </row>
    <row r="8249" spans="1:1" ht="13">
      <c r="A8249" s="11" t="s">
        <v>4749</v>
      </c>
    </row>
    <row r="8250" spans="1:1" ht="13">
      <c r="A8250" s="11" t="s">
        <v>5420</v>
      </c>
    </row>
    <row r="8251" spans="1:1" ht="13">
      <c r="A8251" s="11" t="s">
        <v>11</v>
      </c>
    </row>
    <row r="8252" spans="1:1" ht="13">
      <c r="A8252" s="11" t="s">
        <v>844</v>
      </c>
    </row>
    <row r="8253" spans="1:1" ht="13">
      <c r="A8253" s="11" t="s">
        <v>4751</v>
      </c>
    </row>
    <row r="8254" spans="1:1" ht="13">
      <c r="A8254" s="11">
        <v>1</v>
      </c>
    </row>
    <row r="8255" spans="1:1" ht="13">
      <c r="A8255" s="11" t="s">
        <v>4752</v>
      </c>
    </row>
    <row r="8256" spans="1:1" ht="13">
      <c r="A8256" s="11">
        <v>1</v>
      </c>
    </row>
    <row r="8257" spans="1:1" ht="13">
      <c r="A8257" s="11" t="s">
        <v>4753</v>
      </c>
    </row>
    <row r="8258" spans="1:1" ht="13">
      <c r="A8258" s="11" t="s">
        <v>4846</v>
      </c>
    </row>
    <row r="8259" spans="1:1" ht="13">
      <c r="A8259" s="11" t="s">
        <v>4755</v>
      </c>
    </row>
    <row r="8260" spans="1:1" ht="13">
      <c r="A8260" s="21">
        <v>1010</v>
      </c>
    </row>
    <row r="8261" spans="1:1" ht="13">
      <c r="A8261" s="21">
        <v>1280</v>
      </c>
    </row>
    <row r="8262" spans="1:1" ht="13">
      <c r="A8262" s="11" t="s">
        <v>4756</v>
      </c>
    </row>
    <row r="8263" spans="1:1" ht="13">
      <c r="A8263" s="11" t="s">
        <v>4757</v>
      </c>
    </row>
    <row r="8264" spans="1:1" ht="13">
      <c r="A8264" s="11" t="s">
        <v>5418</v>
      </c>
    </row>
    <row r="8265" spans="1:1" ht="13">
      <c r="A8265" s="11" t="s">
        <v>4748</v>
      </c>
    </row>
    <row r="8266" spans="1:1" ht="13">
      <c r="A8266" s="11" t="s">
        <v>4749</v>
      </c>
    </row>
    <row r="8267" spans="1:1" ht="13">
      <c r="A8267" s="11" t="s">
        <v>5421</v>
      </c>
    </row>
    <row r="8268" spans="1:1" ht="13">
      <c r="A8268" s="11" t="s">
        <v>7</v>
      </c>
    </row>
    <row r="8269" spans="1:1" ht="13">
      <c r="A8269" s="11" t="s">
        <v>2940</v>
      </c>
    </row>
    <row r="8270" spans="1:1" ht="13">
      <c r="A8270" s="11" t="s">
        <v>4751</v>
      </c>
    </row>
    <row r="8271" spans="1:1" ht="13">
      <c r="A8271" s="11">
        <v>2</v>
      </c>
    </row>
    <row r="8272" spans="1:1" ht="13">
      <c r="A8272" s="11" t="s">
        <v>4752</v>
      </c>
    </row>
    <row r="8273" spans="1:1" ht="13">
      <c r="A8273" s="11">
        <v>1</v>
      </c>
    </row>
    <row r="8274" spans="1:1" ht="13">
      <c r="A8274" s="11" t="s">
        <v>4753</v>
      </c>
    </row>
    <row r="8275" spans="1:1" ht="13">
      <c r="A8275" s="11" t="s">
        <v>4769</v>
      </c>
    </row>
    <row r="8276" spans="1:1" ht="13">
      <c r="A8276" s="11" t="s">
        <v>4755</v>
      </c>
    </row>
    <row r="8277" spans="1:1" ht="13">
      <c r="A8277" s="21">
        <v>1270</v>
      </c>
    </row>
    <row r="8278" spans="1:1" ht="13">
      <c r="A8278" s="21">
        <v>1800</v>
      </c>
    </row>
    <row r="8279" spans="1:1" ht="13">
      <c r="A8279" s="11" t="s">
        <v>4756</v>
      </c>
    </row>
    <row r="8280" spans="1:1" ht="13">
      <c r="A8280" s="11" t="s">
        <v>4757</v>
      </c>
    </row>
    <row r="8281" spans="1:1" ht="13">
      <c r="A8281" s="11" t="s">
        <v>5418</v>
      </c>
    </row>
    <row r="8282" spans="1:1" ht="13">
      <c r="A8282" s="11" t="s">
        <v>4748</v>
      </c>
    </row>
    <row r="8283" spans="1:1" ht="13">
      <c r="A8283" s="11" t="s">
        <v>4749</v>
      </c>
    </row>
    <row r="8284" spans="1:1" ht="13">
      <c r="A8284" s="11" t="s">
        <v>5422</v>
      </c>
    </row>
    <row r="8285" spans="1:1" ht="13">
      <c r="A8285" s="11" t="s">
        <v>19</v>
      </c>
    </row>
    <row r="8286" spans="1:1" ht="13">
      <c r="A8286" s="11" t="s">
        <v>4322</v>
      </c>
    </row>
    <row r="8287" spans="1:1" ht="13">
      <c r="A8287" s="11" t="s">
        <v>4751</v>
      </c>
    </row>
    <row r="8288" spans="1:1" ht="13">
      <c r="A8288" s="11">
        <v>3</v>
      </c>
    </row>
    <row r="8289" spans="1:1" ht="13">
      <c r="A8289" s="11" t="s">
        <v>4752</v>
      </c>
    </row>
    <row r="8290" spans="1:1" ht="13">
      <c r="A8290" s="11">
        <v>2</v>
      </c>
    </row>
    <row r="8291" spans="1:1" ht="13">
      <c r="A8291" s="11" t="s">
        <v>4753</v>
      </c>
    </row>
    <row r="8292" spans="1:1" ht="13">
      <c r="A8292" s="11" t="s">
        <v>5000</v>
      </c>
    </row>
    <row r="8293" spans="1:1" ht="13">
      <c r="A8293" s="11" t="s">
        <v>4755</v>
      </c>
    </row>
    <row r="8294" spans="1:1" ht="13">
      <c r="A8294" s="21">
        <v>1760</v>
      </c>
    </row>
    <row r="8295" spans="1:1" ht="13">
      <c r="A8295" s="21">
        <v>2105</v>
      </c>
    </row>
    <row r="8296" spans="1:1" ht="13">
      <c r="A8296" s="11" t="s">
        <v>4756</v>
      </c>
    </row>
    <row r="8297" spans="1:1" ht="13">
      <c r="A8297" s="11" t="s">
        <v>4757</v>
      </c>
    </row>
    <row r="8298" spans="1:1" ht="13">
      <c r="A8298" s="11" t="s">
        <v>5418</v>
      </c>
    </row>
    <row r="8299" spans="1:1" ht="13">
      <c r="A8299" s="11" t="s">
        <v>4748</v>
      </c>
    </row>
    <row r="8300" spans="1:1" ht="13">
      <c r="A8300" s="11" t="s">
        <v>4749</v>
      </c>
    </row>
    <row r="8301" spans="1:1" ht="13">
      <c r="A8301" s="11" t="s">
        <v>5423</v>
      </c>
    </row>
    <row r="8302" spans="1:1" ht="13">
      <c r="A8302" s="11" t="s">
        <v>12</v>
      </c>
    </row>
    <row r="8303" spans="1:1" ht="13">
      <c r="A8303" s="11" t="s">
        <v>2943</v>
      </c>
    </row>
    <row r="8304" spans="1:1" ht="13">
      <c r="A8304" s="11" t="s">
        <v>4751</v>
      </c>
    </row>
    <row r="8305" spans="1:1" ht="13">
      <c r="A8305" s="11">
        <v>2</v>
      </c>
    </row>
    <row r="8306" spans="1:1" ht="13">
      <c r="A8306" s="11" t="s">
        <v>4752</v>
      </c>
    </row>
    <row r="8307" spans="1:1" ht="13">
      <c r="A8307" s="11">
        <v>2</v>
      </c>
    </row>
    <row r="8308" spans="1:1" ht="13">
      <c r="A8308" s="11" t="s">
        <v>4753</v>
      </c>
    </row>
    <row r="8309" spans="1:1" ht="13">
      <c r="A8309" s="11" t="s">
        <v>5424</v>
      </c>
    </row>
    <row r="8310" spans="1:1" ht="13">
      <c r="A8310" s="11" t="s">
        <v>4755</v>
      </c>
    </row>
    <row r="8311" spans="1:1" ht="13">
      <c r="A8311" s="21">
        <v>1690</v>
      </c>
    </row>
    <row r="8312" spans="1:1" ht="13">
      <c r="A8312" s="21">
        <v>1820</v>
      </c>
    </row>
    <row r="8313" spans="1:1" ht="13">
      <c r="A8313" s="11" t="s">
        <v>4756</v>
      </c>
    </row>
    <row r="8314" spans="1:1" ht="13">
      <c r="A8314" s="11" t="s">
        <v>4757</v>
      </c>
    </row>
    <row r="8315" spans="1:1" ht="13">
      <c r="A8315" s="11" t="s">
        <v>5418</v>
      </c>
    </row>
    <row r="8316" spans="1:1" ht="13">
      <c r="A8316" s="11" t="s">
        <v>4748</v>
      </c>
    </row>
    <row r="8317" spans="1:1" ht="13">
      <c r="A8317" s="11" t="s">
        <v>4749</v>
      </c>
    </row>
    <row r="8318" spans="1:1" ht="13">
      <c r="A8318" s="11" t="s">
        <v>5425</v>
      </c>
    </row>
    <row r="8319" spans="1:1" ht="13">
      <c r="A8319" s="11" t="s">
        <v>30</v>
      </c>
    </row>
    <row r="8320" spans="1:1" ht="13">
      <c r="A8320" s="11" t="s">
        <v>54</v>
      </c>
    </row>
    <row r="8321" spans="1:1" ht="13">
      <c r="A8321" s="11" t="s">
        <v>4751</v>
      </c>
    </row>
    <row r="8322" spans="1:1" ht="13">
      <c r="A8322" s="11">
        <v>1</v>
      </c>
    </row>
    <row r="8323" spans="1:1" ht="13">
      <c r="A8323" s="11" t="s">
        <v>4752</v>
      </c>
    </row>
    <row r="8324" spans="1:1" ht="13">
      <c r="A8324" s="11">
        <v>1</v>
      </c>
    </row>
    <row r="8325" spans="1:1" ht="13">
      <c r="A8325" s="11" t="s">
        <v>4753</v>
      </c>
    </row>
    <row r="8326" spans="1:1" ht="13">
      <c r="A8326" s="11" t="s">
        <v>4754</v>
      </c>
    </row>
    <row r="8327" spans="1:1" ht="13">
      <c r="A8327" s="11" t="s">
        <v>4755</v>
      </c>
    </row>
    <row r="8328" spans="1:1" ht="13">
      <c r="A8328" s="21">
        <v>690</v>
      </c>
    </row>
    <row r="8329" spans="1:1" ht="13">
      <c r="A8329" s="11" t="s">
        <v>4756</v>
      </c>
    </row>
    <row r="8330" spans="1:1" ht="13">
      <c r="A8330" s="11" t="s">
        <v>4757</v>
      </c>
    </row>
    <row r="8331" spans="1:1" ht="13">
      <c r="A8331" s="11" t="s">
        <v>5426</v>
      </c>
    </row>
    <row r="8332" spans="1:1" ht="13">
      <c r="A8332" s="11" t="s">
        <v>4748</v>
      </c>
    </row>
    <row r="8333" spans="1:1" ht="13">
      <c r="A8333" s="11" t="s">
        <v>4749</v>
      </c>
    </row>
    <row r="8334" spans="1:1" ht="13">
      <c r="A8334" s="11" t="s">
        <v>5427</v>
      </c>
    </row>
    <row r="8335" spans="1:1" ht="13">
      <c r="A8335" s="11" t="s">
        <v>13</v>
      </c>
    </row>
    <row r="8336" spans="1:1" ht="13">
      <c r="A8336" s="11" t="s">
        <v>775</v>
      </c>
    </row>
    <row r="8337" spans="1:1" ht="13">
      <c r="A8337" s="11" t="s">
        <v>4751</v>
      </c>
    </row>
    <row r="8338" spans="1:1" ht="13">
      <c r="A8338" s="11">
        <v>1</v>
      </c>
    </row>
    <row r="8339" spans="1:1" ht="13">
      <c r="A8339" s="11" t="s">
        <v>4752</v>
      </c>
    </row>
    <row r="8340" spans="1:1" ht="13">
      <c r="A8340" s="11">
        <v>1</v>
      </c>
    </row>
    <row r="8341" spans="1:1" ht="13">
      <c r="A8341" s="11" t="s">
        <v>4753</v>
      </c>
    </row>
    <row r="8342" spans="1:1" ht="13">
      <c r="A8342" s="11" t="s">
        <v>4754</v>
      </c>
    </row>
    <row r="8343" spans="1:1" ht="13">
      <c r="A8343" s="11" t="s">
        <v>4755</v>
      </c>
    </row>
    <row r="8344" spans="1:1" ht="13">
      <c r="A8344" s="21">
        <v>800</v>
      </c>
    </row>
    <row r="8345" spans="1:1" ht="13">
      <c r="A8345" s="21">
        <v>860</v>
      </c>
    </row>
    <row r="8346" spans="1:1" ht="13">
      <c r="A8346" s="11" t="s">
        <v>4756</v>
      </c>
    </row>
    <row r="8347" spans="1:1" ht="13">
      <c r="A8347" s="11" t="s">
        <v>4757</v>
      </c>
    </row>
    <row r="8348" spans="1:1" ht="13">
      <c r="A8348" s="11" t="s">
        <v>5426</v>
      </c>
    </row>
    <row r="8349" spans="1:1" ht="13">
      <c r="A8349" s="11" t="s">
        <v>4748</v>
      </c>
    </row>
    <row r="8350" spans="1:1" ht="13">
      <c r="A8350" s="11" t="s">
        <v>4749</v>
      </c>
    </row>
    <row r="8351" spans="1:1" ht="13">
      <c r="A8351" s="11" t="s">
        <v>5428</v>
      </c>
    </row>
    <row r="8352" spans="1:1" ht="13">
      <c r="A8352" s="11" t="s">
        <v>10</v>
      </c>
    </row>
    <row r="8353" spans="1:1" ht="13">
      <c r="A8353" s="11" t="s">
        <v>778</v>
      </c>
    </row>
    <row r="8354" spans="1:1" ht="13">
      <c r="A8354" s="11" t="s">
        <v>4751</v>
      </c>
    </row>
    <row r="8355" spans="1:1" ht="13">
      <c r="A8355" s="11">
        <v>1</v>
      </c>
    </row>
    <row r="8356" spans="1:1" ht="13">
      <c r="A8356" s="11" t="s">
        <v>4752</v>
      </c>
    </row>
    <row r="8357" spans="1:1" ht="13">
      <c r="A8357" s="11">
        <v>1</v>
      </c>
    </row>
    <row r="8358" spans="1:1" ht="13">
      <c r="A8358" s="11" t="s">
        <v>4753</v>
      </c>
    </row>
    <row r="8359" spans="1:1" ht="13">
      <c r="A8359" s="11" t="s">
        <v>4754</v>
      </c>
    </row>
    <row r="8360" spans="1:1" ht="13">
      <c r="A8360" s="11" t="s">
        <v>4755</v>
      </c>
    </row>
    <row r="8361" spans="1:1" ht="13">
      <c r="A8361" s="21">
        <v>810</v>
      </c>
    </row>
    <row r="8362" spans="1:1" ht="13">
      <c r="A8362" s="21">
        <v>981</v>
      </c>
    </row>
    <row r="8363" spans="1:1" ht="13">
      <c r="A8363" s="11" t="s">
        <v>4756</v>
      </c>
    </row>
    <row r="8364" spans="1:1" ht="13">
      <c r="A8364" s="11" t="s">
        <v>4757</v>
      </c>
    </row>
    <row r="8365" spans="1:1" ht="13">
      <c r="A8365" s="11" t="s">
        <v>5426</v>
      </c>
    </row>
    <row r="8366" spans="1:1" ht="13">
      <c r="A8366" s="11" t="s">
        <v>4748</v>
      </c>
    </row>
    <row r="8367" spans="1:1" ht="13">
      <c r="A8367" s="11" t="s">
        <v>4749</v>
      </c>
    </row>
    <row r="8368" spans="1:1" ht="13">
      <c r="A8368" s="11" t="s">
        <v>5429</v>
      </c>
    </row>
    <row r="8369" spans="1:1" ht="13">
      <c r="A8369" s="11" t="s">
        <v>13</v>
      </c>
    </row>
    <row r="8370" spans="1:1" ht="13">
      <c r="A8370" s="11" t="s">
        <v>784</v>
      </c>
    </row>
    <row r="8371" spans="1:1" ht="13">
      <c r="A8371" s="11" t="s">
        <v>4751</v>
      </c>
    </row>
    <row r="8372" spans="1:1" ht="13">
      <c r="A8372" s="11">
        <v>1</v>
      </c>
    </row>
    <row r="8373" spans="1:1" ht="13">
      <c r="A8373" s="11" t="s">
        <v>4752</v>
      </c>
    </row>
    <row r="8374" spans="1:1" ht="13">
      <c r="A8374" s="11">
        <v>1</v>
      </c>
    </row>
    <row r="8375" spans="1:1" ht="13">
      <c r="A8375" s="11" t="s">
        <v>4753</v>
      </c>
    </row>
    <row r="8376" spans="1:1" ht="13">
      <c r="A8376" s="11" t="s">
        <v>5430</v>
      </c>
    </row>
    <row r="8377" spans="1:1" ht="13">
      <c r="A8377" s="11" t="s">
        <v>4755</v>
      </c>
    </row>
    <row r="8378" spans="1:1" ht="13">
      <c r="A8378" s="21">
        <v>850</v>
      </c>
    </row>
    <row r="8379" spans="1:1" ht="13">
      <c r="A8379" s="21">
        <v>930</v>
      </c>
    </row>
    <row r="8380" spans="1:1" ht="13">
      <c r="A8380" s="11" t="s">
        <v>4756</v>
      </c>
    </row>
    <row r="8381" spans="1:1" ht="13">
      <c r="A8381" s="11" t="s">
        <v>4757</v>
      </c>
    </row>
    <row r="8382" spans="1:1" ht="13">
      <c r="A8382" s="11" t="s">
        <v>5426</v>
      </c>
    </row>
    <row r="8383" spans="1:1" ht="13">
      <c r="A8383" s="11" t="s">
        <v>4748</v>
      </c>
    </row>
    <row r="8384" spans="1:1" ht="13">
      <c r="A8384" s="11" t="s">
        <v>4749</v>
      </c>
    </row>
    <row r="8385" spans="1:1" ht="13">
      <c r="A8385" s="11" t="s">
        <v>5431</v>
      </c>
    </row>
    <row r="8386" spans="1:1" ht="13">
      <c r="A8386" s="11" t="s">
        <v>28</v>
      </c>
    </row>
    <row r="8387" spans="1:1" ht="13">
      <c r="A8387" s="11" t="s">
        <v>781</v>
      </c>
    </row>
    <row r="8388" spans="1:1" ht="13">
      <c r="A8388" s="11" t="s">
        <v>4751</v>
      </c>
    </row>
    <row r="8389" spans="1:1" ht="13">
      <c r="A8389" s="11">
        <v>1</v>
      </c>
    </row>
    <row r="8390" spans="1:1" ht="13">
      <c r="A8390" s="11" t="s">
        <v>4752</v>
      </c>
    </row>
    <row r="8391" spans="1:1" ht="13">
      <c r="A8391" s="11">
        <v>1</v>
      </c>
    </row>
    <row r="8392" spans="1:1" ht="13">
      <c r="A8392" s="11" t="s">
        <v>4753</v>
      </c>
    </row>
    <row r="8393" spans="1:1" ht="13">
      <c r="A8393" s="11" t="s">
        <v>4859</v>
      </c>
    </row>
    <row r="8394" spans="1:1" ht="13">
      <c r="A8394" s="11" t="s">
        <v>4755</v>
      </c>
    </row>
    <row r="8395" spans="1:1" ht="13">
      <c r="A8395" s="21">
        <v>840</v>
      </c>
    </row>
    <row r="8396" spans="1:1" ht="13">
      <c r="A8396" s="21">
        <v>980</v>
      </c>
    </row>
    <row r="8397" spans="1:1" ht="13">
      <c r="A8397" s="11" t="s">
        <v>4756</v>
      </c>
    </row>
    <row r="8398" spans="1:1" ht="13">
      <c r="A8398" s="11" t="s">
        <v>4757</v>
      </c>
    </row>
    <row r="8399" spans="1:1" ht="13">
      <c r="A8399" s="11" t="s">
        <v>5426</v>
      </c>
    </row>
    <row r="8400" spans="1:1" ht="13">
      <c r="A8400" s="11" t="s">
        <v>4748</v>
      </c>
    </row>
    <row r="8401" spans="1:1" ht="13">
      <c r="A8401" s="11" t="s">
        <v>4749</v>
      </c>
    </row>
    <row r="8402" spans="1:1" ht="13">
      <c r="A8402" s="11" t="s">
        <v>5432</v>
      </c>
    </row>
    <row r="8403" spans="1:1" ht="13">
      <c r="A8403" s="11" t="s">
        <v>9</v>
      </c>
    </row>
    <row r="8404" spans="1:1" ht="13">
      <c r="A8404" s="11" t="s">
        <v>787</v>
      </c>
    </row>
    <row r="8405" spans="1:1" ht="13">
      <c r="A8405" s="11" t="s">
        <v>4751</v>
      </c>
    </row>
    <row r="8406" spans="1:1" ht="13">
      <c r="A8406" s="11">
        <v>1</v>
      </c>
    </row>
    <row r="8407" spans="1:1" ht="13">
      <c r="A8407" s="11" t="s">
        <v>4752</v>
      </c>
    </row>
    <row r="8408" spans="1:1" ht="13">
      <c r="A8408" s="11">
        <v>1</v>
      </c>
    </row>
    <row r="8409" spans="1:1" ht="13">
      <c r="A8409" s="11" t="s">
        <v>4753</v>
      </c>
    </row>
    <row r="8410" spans="1:1" ht="13">
      <c r="A8410" s="11" t="s">
        <v>4859</v>
      </c>
    </row>
    <row r="8411" spans="1:1" ht="13">
      <c r="A8411" s="11" t="s">
        <v>4755</v>
      </c>
    </row>
    <row r="8412" spans="1:1" ht="13">
      <c r="A8412" s="21">
        <v>860</v>
      </c>
    </row>
    <row r="8413" spans="1:1" ht="13">
      <c r="A8413" s="21">
        <v>965</v>
      </c>
    </row>
    <row r="8414" spans="1:1" ht="13">
      <c r="A8414" s="11" t="s">
        <v>4756</v>
      </c>
    </row>
    <row r="8415" spans="1:1" ht="13">
      <c r="A8415" s="11" t="s">
        <v>4757</v>
      </c>
    </row>
    <row r="8416" spans="1:1" ht="13">
      <c r="A8416" s="11" t="s">
        <v>5426</v>
      </c>
    </row>
    <row r="8417" spans="1:1" ht="13">
      <c r="A8417" s="11" t="s">
        <v>4748</v>
      </c>
    </row>
    <row r="8418" spans="1:1" ht="13">
      <c r="A8418" s="11" t="s">
        <v>4749</v>
      </c>
    </row>
    <row r="8419" spans="1:1" ht="13">
      <c r="A8419" s="11" t="s">
        <v>5433</v>
      </c>
    </row>
    <row r="8420" spans="1:1" ht="13">
      <c r="A8420" s="11" t="s">
        <v>27</v>
      </c>
    </row>
    <row r="8421" spans="1:1" ht="13">
      <c r="A8421" s="11" t="s">
        <v>790</v>
      </c>
    </row>
    <row r="8422" spans="1:1" ht="13">
      <c r="A8422" s="11" t="s">
        <v>4751</v>
      </c>
    </row>
    <row r="8423" spans="1:1" ht="13">
      <c r="A8423" s="11">
        <v>1</v>
      </c>
    </row>
    <row r="8424" spans="1:1" ht="13">
      <c r="A8424" s="11" t="s">
        <v>4752</v>
      </c>
    </row>
    <row r="8425" spans="1:1" ht="13">
      <c r="A8425" s="11">
        <v>1</v>
      </c>
    </row>
    <row r="8426" spans="1:1" ht="13">
      <c r="A8426" s="11" t="s">
        <v>4753</v>
      </c>
    </row>
    <row r="8427" spans="1:1" ht="13">
      <c r="A8427" s="11" t="s">
        <v>4834</v>
      </c>
    </row>
    <row r="8428" spans="1:1" ht="13">
      <c r="A8428" s="11" t="s">
        <v>4755</v>
      </c>
    </row>
    <row r="8429" spans="1:1" ht="13">
      <c r="A8429" s="21">
        <v>860</v>
      </c>
    </row>
    <row r="8430" spans="1:1" ht="13">
      <c r="A8430" s="21">
        <v>1095</v>
      </c>
    </row>
    <row r="8431" spans="1:1" ht="13">
      <c r="A8431" s="11" t="s">
        <v>4756</v>
      </c>
    </row>
    <row r="8432" spans="1:1" ht="13">
      <c r="A8432" s="11" t="s">
        <v>4757</v>
      </c>
    </row>
    <row r="8433" spans="1:1" ht="13">
      <c r="A8433" s="11" t="s">
        <v>5426</v>
      </c>
    </row>
    <row r="8434" spans="1:1" ht="13">
      <c r="A8434" s="11" t="s">
        <v>4748</v>
      </c>
    </row>
    <row r="8435" spans="1:1" ht="13">
      <c r="A8435" s="11" t="s">
        <v>4749</v>
      </c>
    </row>
    <row r="8436" spans="1:1" ht="13">
      <c r="A8436" s="11" t="s">
        <v>5434</v>
      </c>
    </row>
    <row r="8437" spans="1:1" ht="13">
      <c r="A8437" s="11" t="s">
        <v>6</v>
      </c>
    </row>
    <row r="8438" spans="1:1" ht="13">
      <c r="A8438" s="11" t="s">
        <v>69</v>
      </c>
    </row>
    <row r="8439" spans="1:1" ht="13">
      <c r="A8439" s="11" t="s">
        <v>4751</v>
      </c>
    </row>
    <row r="8440" spans="1:1" ht="13">
      <c r="A8440" s="11">
        <v>1</v>
      </c>
    </row>
    <row r="8441" spans="1:1" ht="13">
      <c r="A8441" s="11" t="s">
        <v>4752</v>
      </c>
    </row>
    <row r="8442" spans="1:1" ht="13">
      <c r="A8442" s="11">
        <v>1</v>
      </c>
    </row>
    <row r="8443" spans="1:1" ht="13">
      <c r="A8443" s="11" t="s">
        <v>4753</v>
      </c>
    </row>
    <row r="8444" spans="1:1" ht="13">
      <c r="A8444" s="11" t="s">
        <v>4822</v>
      </c>
    </row>
    <row r="8445" spans="1:1" ht="13">
      <c r="A8445" s="11" t="s">
        <v>4755</v>
      </c>
    </row>
    <row r="8446" spans="1:1" ht="13">
      <c r="A8446" s="21">
        <v>870</v>
      </c>
    </row>
    <row r="8447" spans="1:1" ht="13">
      <c r="A8447" s="11" t="s">
        <v>4756</v>
      </c>
    </row>
    <row r="8448" spans="1:1" ht="13">
      <c r="A8448" s="11" t="s">
        <v>4757</v>
      </c>
    </row>
    <row r="8449" spans="1:1" ht="13">
      <c r="A8449" s="11" t="s">
        <v>5426</v>
      </c>
    </row>
    <row r="8450" spans="1:1" ht="13">
      <c r="A8450" s="11" t="s">
        <v>4748</v>
      </c>
    </row>
    <row r="8451" spans="1:1" ht="13">
      <c r="A8451" s="11" t="s">
        <v>4749</v>
      </c>
    </row>
    <row r="8452" spans="1:1" ht="13">
      <c r="A8452" s="11" t="s">
        <v>5435</v>
      </c>
    </row>
    <row r="8453" spans="1:1" ht="13">
      <c r="A8453" s="11" t="s">
        <v>18</v>
      </c>
    </row>
    <row r="8454" spans="1:1" ht="13">
      <c r="A8454" s="11" t="s">
        <v>793</v>
      </c>
    </row>
    <row r="8455" spans="1:1" ht="13">
      <c r="A8455" s="11" t="s">
        <v>4751</v>
      </c>
    </row>
    <row r="8456" spans="1:1" ht="13">
      <c r="A8456" s="11">
        <v>1</v>
      </c>
    </row>
    <row r="8457" spans="1:1" ht="13">
      <c r="A8457" s="11" t="s">
        <v>4752</v>
      </c>
    </row>
    <row r="8458" spans="1:1" ht="13">
      <c r="A8458" s="11">
        <v>1</v>
      </c>
    </row>
    <row r="8459" spans="1:1" ht="13">
      <c r="A8459" s="11" t="s">
        <v>4753</v>
      </c>
    </row>
    <row r="8460" spans="1:1" ht="13">
      <c r="A8460" s="11" t="s">
        <v>4859</v>
      </c>
    </row>
    <row r="8461" spans="1:1" ht="13">
      <c r="A8461" s="11" t="s">
        <v>4755</v>
      </c>
    </row>
    <row r="8462" spans="1:1" ht="13">
      <c r="A8462" s="21">
        <v>930</v>
      </c>
    </row>
    <row r="8463" spans="1:1" ht="13">
      <c r="A8463" s="21">
        <v>1165</v>
      </c>
    </row>
    <row r="8464" spans="1:1" ht="13">
      <c r="A8464" s="11" t="s">
        <v>4756</v>
      </c>
    </row>
    <row r="8465" spans="1:1" ht="13">
      <c r="A8465" s="11" t="s">
        <v>4757</v>
      </c>
    </row>
    <row r="8466" spans="1:1" ht="13">
      <c r="A8466" s="11" t="s">
        <v>5426</v>
      </c>
    </row>
    <row r="8467" spans="1:1" ht="13">
      <c r="A8467" s="11" t="s">
        <v>4748</v>
      </c>
    </row>
    <row r="8468" spans="1:1" ht="13">
      <c r="A8468" s="11" t="s">
        <v>4749</v>
      </c>
    </row>
    <row r="8469" spans="1:1" ht="13">
      <c r="A8469" s="11" t="s">
        <v>5436</v>
      </c>
    </row>
    <row r="8470" spans="1:1" ht="13">
      <c r="A8470" s="11" t="s">
        <v>20</v>
      </c>
    </row>
    <row r="8471" spans="1:1" ht="13">
      <c r="A8471" s="11" t="s">
        <v>2784</v>
      </c>
    </row>
    <row r="8472" spans="1:1" ht="13">
      <c r="A8472" s="11" t="s">
        <v>4751</v>
      </c>
    </row>
    <row r="8473" spans="1:1" ht="13">
      <c r="A8473" s="11">
        <v>2</v>
      </c>
    </row>
    <row r="8474" spans="1:1" ht="13">
      <c r="A8474" s="11" t="s">
        <v>4752</v>
      </c>
    </row>
    <row r="8475" spans="1:1" ht="13">
      <c r="A8475" s="11">
        <v>1</v>
      </c>
    </row>
    <row r="8476" spans="1:1" ht="13">
      <c r="A8476" s="11" t="s">
        <v>4753</v>
      </c>
    </row>
    <row r="8477" spans="1:1" ht="13">
      <c r="A8477" s="11" t="s">
        <v>4870</v>
      </c>
    </row>
    <row r="8478" spans="1:1" ht="13">
      <c r="A8478" s="11" t="s">
        <v>4755</v>
      </c>
    </row>
    <row r="8479" spans="1:1" ht="13">
      <c r="A8479" s="21">
        <v>990</v>
      </c>
    </row>
    <row r="8480" spans="1:1" ht="13">
      <c r="A8480" s="21">
        <v>1485</v>
      </c>
    </row>
    <row r="8481" spans="1:1" ht="13">
      <c r="A8481" s="11" t="s">
        <v>4756</v>
      </c>
    </row>
    <row r="8482" spans="1:1" ht="13">
      <c r="A8482" s="11" t="s">
        <v>4757</v>
      </c>
    </row>
    <row r="8483" spans="1:1" ht="13">
      <c r="A8483" s="11" t="s">
        <v>5426</v>
      </c>
    </row>
    <row r="8484" spans="1:1" ht="13">
      <c r="A8484" s="11" t="s">
        <v>4748</v>
      </c>
    </row>
    <row r="8485" spans="1:1" ht="13">
      <c r="A8485" s="11" t="s">
        <v>4749</v>
      </c>
    </row>
    <row r="8486" spans="1:1" ht="13">
      <c r="A8486" s="11" t="s">
        <v>5437</v>
      </c>
    </row>
    <row r="8487" spans="1:1" ht="13">
      <c r="A8487" s="11" t="s">
        <v>17</v>
      </c>
    </row>
    <row r="8488" spans="1:1" ht="13">
      <c r="A8488" s="11" t="s">
        <v>2787</v>
      </c>
    </row>
    <row r="8489" spans="1:1" ht="13">
      <c r="A8489" s="11" t="s">
        <v>4751</v>
      </c>
    </row>
    <row r="8490" spans="1:1" ht="13">
      <c r="A8490" s="11">
        <v>2</v>
      </c>
    </row>
    <row r="8491" spans="1:1" ht="13">
      <c r="A8491" s="11" t="s">
        <v>4752</v>
      </c>
    </row>
    <row r="8492" spans="1:1" ht="13">
      <c r="A8492" s="11">
        <v>1</v>
      </c>
    </row>
    <row r="8493" spans="1:1" ht="13">
      <c r="A8493" s="11" t="s">
        <v>4753</v>
      </c>
    </row>
    <row r="8494" spans="1:1" ht="13">
      <c r="A8494" s="11" t="s">
        <v>4780</v>
      </c>
    </row>
    <row r="8495" spans="1:1" ht="13">
      <c r="A8495" s="11" t="s">
        <v>4755</v>
      </c>
    </row>
    <row r="8496" spans="1:1" ht="13">
      <c r="A8496" s="21">
        <v>990</v>
      </c>
    </row>
    <row r="8497" spans="1:1" ht="13">
      <c r="A8497" s="21">
        <v>1350</v>
      </c>
    </row>
    <row r="8498" spans="1:1" ht="13">
      <c r="A8498" s="11" t="s">
        <v>4756</v>
      </c>
    </row>
    <row r="8499" spans="1:1" ht="13">
      <c r="A8499" s="11" t="s">
        <v>4757</v>
      </c>
    </row>
    <row r="8500" spans="1:1" ht="13">
      <c r="A8500" s="11" t="s">
        <v>5426</v>
      </c>
    </row>
    <row r="8501" spans="1:1" ht="13">
      <c r="A8501" s="11" t="s">
        <v>4748</v>
      </c>
    </row>
    <row r="8502" spans="1:1" ht="13">
      <c r="A8502" s="11" t="s">
        <v>4749</v>
      </c>
    </row>
    <row r="8503" spans="1:1" ht="13">
      <c r="A8503" s="11" t="s">
        <v>5438</v>
      </c>
    </row>
    <row r="8504" spans="1:1" ht="13">
      <c r="A8504" s="11" t="s">
        <v>30</v>
      </c>
    </row>
    <row r="8505" spans="1:1" ht="13">
      <c r="A8505" s="11" t="s">
        <v>2793</v>
      </c>
    </row>
    <row r="8506" spans="1:1" ht="13">
      <c r="A8506" s="11" t="s">
        <v>4751</v>
      </c>
    </row>
    <row r="8507" spans="1:1" ht="13">
      <c r="A8507" s="11">
        <v>2</v>
      </c>
    </row>
    <row r="8508" spans="1:1" ht="13">
      <c r="A8508" s="11" t="s">
        <v>4752</v>
      </c>
    </row>
    <row r="8509" spans="1:1" ht="13">
      <c r="A8509" s="11">
        <v>1</v>
      </c>
    </row>
    <row r="8510" spans="1:1" ht="13">
      <c r="A8510" s="11" t="s">
        <v>4753</v>
      </c>
    </row>
    <row r="8511" spans="1:1" ht="13">
      <c r="A8511" s="11" t="s">
        <v>5022</v>
      </c>
    </row>
    <row r="8512" spans="1:1" ht="13">
      <c r="A8512" s="11" t="s">
        <v>4755</v>
      </c>
    </row>
    <row r="8513" spans="1:1" ht="13">
      <c r="A8513" s="21">
        <v>1070</v>
      </c>
    </row>
    <row r="8514" spans="1:1" ht="13">
      <c r="A8514" s="21">
        <v>1950</v>
      </c>
    </row>
    <row r="8515" spans="1:1" ht="13">
      <c r="A8515" s="11" t="s">
        <v>4756</v>
      </c>
    </row>
    <row r="8516" spans="1:1" ht="13">
      <c r="A8516" s="11" t="s">
        <v>4757</v>
      </c>
    </row>
    <row r="8517" spans="1:1" ht="13">
      <c r="A8517" s="11" t="s">
        <v>5426</v>
      </c>
    </row>
    <row r="8518" spans="1:1" ht="13">
      <c r="A8518" s="11" t="s">
        <v>4748</v>
      </c>
    </row>
    <row r="8519" spans="1:1" ht="13">
      <c r="A8519" s="11" t="s">
        <v>4749</v>
      </c>
    </row>
    <row r="8520" spans="1:1" ht="13">
      <c r="A8520" s="11" t="s">
        <v>5439</v>
      </c>
    </row>
    <row r="8521" spans="1:1" ht="13">
      <c r="A8521" s="11" t="s">
        <v>6</v>
      </c>
    </row>
    <row r="8522" spans="1:1" ht="13">
      <c r="A8522" s="11" t="s">
        <v>152</v>
      </c>
    </row>
    <row r="8523" spans="1:1" ht="13">
      <c r="A8523" s="11" t="s">
        <v>4751</v>
      </c>
    </row>
    <row r="8524" spans="1:1" ht="13">
      <c r="A8524" s="11">
        <v>1</v>
      </c>
    </row>
    <row r="8525" spans="1:1" ht="13">
      <c r="A8525" s="11" t="s">
        <v>4752</v>
      </c>
    </row>
    <row r="8526" spans="1:1" ht="13">
      <c r="A8526" s="11">
        <v>1</v>
      </c>
    </row>
    <row r="8527" spans="1:1" ht="13">
      <c r="A8527" s="11" t="s">
        <v>4753</v>
      </c>
    </row>
    <row r="8528" spans="1:1" ht="13">
      <c r="A8528" s="11" t="s">
        <v>4754</v>
      </c>
    </row>
    <row r="8529" spans="1:1" ht="13">
      <c r="A8529" s="11" t="s">
        <v>4755</v>
      </c>
    </row>
    <row r="8530" spans="1:1" ht="13">
      <c r="A8530" s="21">
        <v>1040</v>
      </c>
    </row>
    <row r="8531" spans="1:1" ht="13">
      <c r="A8531" s="11" t="s">
        <v>4756</v>
      </c>
    </row>
    <row r="8532" spans="1:1" ht="13">
      <c r="A8532" s="11" t="s">
        <v>4757</v>
      </c>
    </row>
    <row r="8533" spans="1:1" ht="13">
      <c r="A8533" s="11" t="s">
        <v>5426</v>
      </c>
    </row>
    <row r="8534" spans="1:1" ht="13">
      <c r="A8534" s="11" t="s">
        <v>4748</v>
      </c>
    </row>
    <row r="8535" spans="1:1" ht="13">
      <c r="A8535" s="11" t="s">
        <v>4749</v>
      </c>
    </row>
    <row r="8536" spans="1:1" ht="13">
      <c r="A8536" s="11" t="s">
        <v>5440</v>
      </c>
    </row>
    <row r="8537" spans="1:1" ht="13">
      <c r="A8537" s="11" t="s">
        <v>30</v>
      </c>
    </row>
    <row r="8538" spans="1:1" ht="13">
      <c r="A8538" s="11" t="s">
        <v>2790</v>
      </c>
    </row>
    <row r="8539" spans="1:1" ht="13">
      <c r="A8539" s="11" t="s">
        <v>4751</v>
      </c>
    </row>
    <row r="8540" spans="1:1" ht="13">
      <c r="A8540" s="11">
        <v>2</v>
      </c>
    </row>
    <row r="8541" spans="1:1" ht="13">
      <c r="A8541" s="11" t="s">
        <v>4752</v>
      </c>
    </row>
    <row r="8542" spans="1:1" ht="13">
      <c r="A8542" s="11">
        <v>1</v>
      </c>
    </row>
    <row r="8543" spans="1:1" ht="13">
      <c r="A8543" s="11" t="s">
        <v>4753</v>
      </c>
    </row>
    <row r="8544" spans="1:1" ht="13">
      <c r="A8544" s="11" t="s">
        <v>4856</v>
      </c>
    </row>
    <row r="8545" spans="1:1" ht="13">
      <c r="A8545" s="11" t="s">
        <v>4755</v>
      </c>
    </row>
    <row r="8546" spans="1:1" ht="13">
      <c r="A8546" s="21">
        <v>1050</v>
      </c>
    </row>
    <row r="8547" spans="1:1" ht="13">
      <c r="A8547" s="21">
        <v>1270</v>
      </c>
    </row>
    <row r="8548" spans="1:1" ht="13">
      <c r="A8548" s="11" t="s">
        <v>4756</v>
      </c>
    </row>
    <row r="8549" spans="1:1" ht="13">
      <c r="A8549" s="11" t="s">
        <v>4757</v>
      </c>
    </row>
    <row r="8550" spans="1:1" ht="13">
      <c r="A8550" s="11" t="s">
        <v>5426</v>
      </c>
    </row>
    <row r="8551" spans="1:1" ht="13">
      <c r="A8551" s="11" t="s">
        <v>4748</v>
      </c>
    </row>
    <row r="8552" spans="1:1" ht="13">
      <c r="A8552" s="11" t="s">
        <v>4749</v>
      </c>
    </row>
    <row r="8553" spans="1:1" ht="13">
      <c r="A8553" s="11" t="s">
        <v>5441</v>
      </c>
    </row>
    <row r="8554" spans="1:1" ht="13">
      <c r="A8554" s="11" t="s">
        <v>7</v>
      </c>
    </row>
    <row r="8555" spans="1:1" ht="13">
      <c r="A8555" s="11" t="s">
        <v>185</v>
      </c>
    </row>
    <row r="8556" spans="1:1" ht="13">
      <c r="A8556" s="11" t="s">
        <v>4751</v>
      </c>
    </row>
    <row r="8557" spans="1:1" ht="13">
      <c r="A8557" s="11">
        <v>1</v>
      </c>
    </row>
    <row r="8558" spans="1:1" ht="13">
      <c r="A8558" s="11" t="s">
        <v>4752</v>
      </c>
    </row>
    <row r="8559" spans="1:1" ht="13">
      <c r="A8559" s="11">
        <v>1</v>
      </c>
    </row>
    <row r="8560" spans="1:1" ht="13">
      <c r="A8560" s="11" t="s">
        <v>4753</v>
      </c>
    </row>
    <row r="8561" spans="1:1" ht="13">
      <c r="A8561" s="11" t="s">
        <v>4754</v>
      </c>
    </row>
    <row r="8562" spans="1:1" ht="13">
      <c r="A8562" s="11" t="s">
        <v>4755</v>
      </c>
    </row>
    <row r="8563" spans="1:1" ht="13">
      <c r="A8563" s="21">
        <v>1110</v>
      </c>
    </row>
    <row r="8564" spans="1:1" ht="13">
      <c r="A8564" s="11" t="s">
        <v>4756</v>
      </c>
    </row>
    <row r="8565" spans="1:1" ht="13">
      <c r="A8565" s="11" t="s">
        <v>4757</v>
      </c>
    </row>
    <row r="8566" spans="1:1" ht="13">
      <c r="A8566" s="11" t="s">
        <v>5426</v>
      </c>
    </row>
    <row r="8567" spans="1:1" ht="13">
      <c r="A8567" s="11" t="s">
        <v>4748</v>
      </c>
    </row>
    <row r="8568" spans="1:1" ht="13">
      <c r="A8568" s="11" t="s">
        <v>4749</v>
      </c>
    </row>
    <row r="8569" spans="1:1" ht="13">
      <c r="A8569" s="11" t="s">
        <v>5442</v>
      </c>
    </row>
    <row r="8570" spans="1:1" ht="13">
      <c r="A8570" s="11" t="s">
        <v>7</v>
      </c>
    </row>
    <row r="8571" spans="1:1" ht="13">
      <c r="A8571" s="11" t="s">
        <v>2796</v>
      </c>
    </row>
    <row r="8572" spans="1:1" ht="13">
      <c r="A8572" s="11" t="s">
        <v>4751</v>
      </c>
    </row>
    <row r="8573" spans="1:1" ht="13">
      <c r="A8573" s="11">
        <v>2</v>
      </c>
    </row>
    <row r="8574" spans="1:1" ht="13">
      <c r="A8574" s="11" t="s">
        <v>4752</v>
      </c>
    </row>
    <row r="8575" spans="1:1" ht="13">
      <c r="A8575" s="11">
        <v>1</v>
      </c>
    </row>
    <row r="8576" spans="1:1" ht="13">
      <c r="A8576" s="11" t="s">
        <v>4753</v>
      </c>
    </row>
    <row r="8577" spans="1:1" ht="13">
      <c r="A8577" s="11" t="s">
        <v>4773</v>
      </c>
    </row>
    <row r="8578" spans="1:1" ht="13">
      <c r="A8578" s="11" t="s">
        <v>4755</v>
      </c>
    </row>
    <row r="8579" spans="1:1" ht="13">
      <c r="A8579" s="21">
        <v>1170</v>
      </c>
    </row>
    <row r="8580" spans="1:1" ht="13">
      <c r="A8580" s="21">
        <v>1435</v>
      </c>
    </row>
    <row r="8581" spans="1:1" ht="13">
      <c r="A8581" s="11" t="s">
        <v>4756</v>
      </c>
    </row>
    <row r="8582" spans="1:1" ht="13">
      <c r="A8582" s="11" t="s">
        <v>4757</v>
      </c>
    </row>
    <row r="8583" spans="1:1" ht="13">
      <c r="A8583" s="11" t="s">
        <v>5426</v>
      </c>
    </row>
    <row r="8584" spans="1:1" ht="13">
      <c r="A8584" s="11" t="s">
        <v>4748</v>
      </c>
    </row>
    <row r="8585" spans="1:1" ht="13">
      <c r="A8585" s="11" t="s">
        <v>4749</v>
      </c>
    </row>
    <row r="8586" spans="1:1" ht="13">
      <c r="A8586" s="11" t="s">
        <v>5443</v>
      </c>
    </row>
    <row r="8587" spans="1:1" ht="13">
      <c r="A8587" s="11" t="s">
        <v>13</v>
      </c>
    </row>
    <row r="8588" spans="1:1" ht="13">
      <c r="A8588" s="11" t="s">
        <v>2799</v>
      </c>
    </row>
    <row r="8589" spans="1:1" ht="13">
      <c r="A8589" s="11" t="s">
        <v>4751</v>
      </c>
    </row>
    <row r="8590" spans="1:1" ht="13">
      <c r="A8590" s="11">
        <v>2</v>
      </c>
    </row>
    <row r="8591" spans="1:1" ht="13">
      <c r="A8591" s="11" t="s">
        <v>4752</v>
      </c>
    </row>
    <row r="8592" spans="1:1" ht="13">
      <c r="A8592" s="11">
        <v>1</v>
      </c>
    </row>
    <row r="8593" spans="1:1" ht="13">
      <c r="A8593" s="11" t="s">
        <v>4753</v>
      </c>
    </row>
    <row r="8594" spans="1:1" ht="13">
      <c r="A8594" s="11" t="s">
        <v>4780</v>
      </c>
    </row>
    <row r="8595" spans="1:1" ht="13">
      <c r="A8595" s="11" t="s">
        <v>4755</v>
      </c>
    </row>
    <row r="8596" spans="1:1" ht="13">
      <c r="A8596" s="21">
        <v>1170</v>
      </c>
    </row>
    <row r="8597" spans="1:1" ht="13">
      <c r="A8597" s="21">
        <v>1495</v>
      </c>
    </row>
    <row r="8598" spans="1:1" ht="13">
      <c r="A8598" s="11" t="s">
        <v>4756</v>
      </c>
    </row>
    <row r="8599" spans="1:1" ht="13">
      <c r="A8599" s="11" t="s">
        <v>4757</v>
      </c>
    </row>
    <row r="8600" spans="1:1" ht="13">
      <c r="A8600" s="11" t="s">
        <v>5426</v>
      </c>
    </row>
    <row r="8601" spans="1:1" ht="13">
      <c r="A8601" s="11" t="s">
        <v>4748</v>
      </c>
    </row>
    <row r="8602" spans="1:1" ht="13">
      <c r="A8602" s="11" t="s">
        <v>4749</v>
      </c>
    </row>
    <row r="8603" spans="1:1" ht="13">
      <c r="A8603" s="11" t="s">
        <v>5444</v>
      </c>
    </row>
    <row r="8604" spans="1:1" ht="13">
      <c r="A8604" s="11" t="s">
        <v>6</v>
      </c>
    </row>
    <row r="8605" spans="1:1" ht="13">
      <c r="A8605" s="11" t="s">
        <v>2802</v>
      </c>
    </row>
    <row r="8606" spans="1:1" ht="13">
      <c r="A8606" s="11" t="s">
        <v>4751</v>
      </c>
    </row>
    <row r="8607" spans="1:1" ht="13">
      <c r="A8607" s="11">
        <v>2</v>
      </c>
    </row>
    <row r="8608" spans="1:1" ht="13">
      <c r="A8608" s="11" t="s">
        <v>4752</v>
      </c>
    </row>
    <row r="8609" spans="1:1" ht="13">
      <c r="A8609" s="11">
        <v>1</v>
      </c>
    </row>
    <row r="8610" spans="1:1" ht="13">
      <c r="A8610" s="11" t="s">
        <v>4753</v>
      </c>
    </row>
    <row r="8611" spans="1:1" ht="13">
      <c r="A8611" s="11" t="s">
        <v>4771</v>
      </c>
    </row>
    <row r="8612" spans="1:1" ht="13">
      <c r="A8612" s="11" t="s">
        <v>4755</v>
      </c>
    </row>
    <row r="8613" spans="1:1" ht="13">
      <c r="A8613" s="21">
        <v>1190</v>
      </c>
    </row>
    <row r="8614" spans="1:1" ht="13">
      <c r="A8614" s="21">
        <v>1395</v>
      </c>
    </row>
    <row r="8615" spans="1:1" ht="13">
      <c r="A8615" s="11" t="s">
        <v>4756</v>
      </c>
    </row>
    <row r="8616" spans="1:1" ht="13">
      <c r="A8616" s="11" t="s">
        <v>4757</v>
      </c>
    </row>
    <row r="8617" spans="1:1" ht="13">
      <c r="A8617" s="11" t="s">
        <v>5426</v>
      </c>
    </row>
    <row r="8618" spans="1:1" ht="13">
      <c r="A8618" s="11" t="s">
        <v>4748</v>
      </c>
    </row>
    <row r="8619" spans="1:1" ht="13">
      <c r="A8619" s="11" t="s">
        <v>4749</v>
      </c>
    </row>
    <row r="8620" spans="1:1" ht="13">
      <c r="A8620" s="11" t="s">
        <v>5445</v>
      </c>
    </row>
    <row r="8621" spans="1:1" ht="13">
      <c r="A8621" s="11" t="s">
        <v>12</v>
      </c>
    </row>
    <row r="8622" spans="1:1" ht="13">
      <c r="A8622" s="11" t="s">
        <v>2805</v>
      </c>
    </row>
    <row r="8623" spans="1:1" ht="13">
      <c r="A8623" s="11" t="s">
        <v>4751</v>
      </c>
    </row>
    <row r="8624" spans="1:1" ht="13">
      <c r="A8624" s="11">
        <v>2</v>
      </c>
    </row>
    <row r="8625" spans="1:1" ht="13">
      <c r="A8625" s="11" t="s">
        <v>4752</v>
      </c>
    </row>
    <row r="8626" spans="1:1" ht="13">
      <c r="A8626" s="11" t="s">
        <v>4762</v>
      </c>
    </row>
    <row r="8627" spans="1:1" ht="13">
      <c r="A8627" s="11" t="s">
        <v>4753</v>
      </c>
    </row>
    <row r="8628" spans="1:1" ht="13">
      <c r="A8628" s="11" t="s">
        <v>4771</v>
      </c>
    </row>
    <row r="8629" spans="1:1" ht="13">
      <c r="A8629" s="11" t="s">
        <v>4755</v>
      </c>
    </row>
    <row r="8630" spans="1:1" ht="13">
      <c r="A8630" s="21">
        <v>1250</v>
      </c>
    </row>
    <row r="8631" spans="1:1" ht="13">
      <c r="A8631" s="21">
        <v>1540</v>
      </c>
    </row>
    <row r="8632" spans="1:1" ht="13">
      <c r="A8632" s="11" t="s">
        <v>4756</v>
      </c>
    </row>
    <row r="8633" spans="1:1" ht="13">
      <c r="A8633" s="11" t="s">
        <v>4757</v>
      </c>
    </row>
    <row r="8634" spans="1:1" ht="13">
      <c r="A8634" s="11" t="s">
        <v>5426</v>
      </c>
    </row>
    <row r="8635" spans="1:1" ht="13">
      <c r="A8635" s="11" t="s">
        <v>4748</v>
      </c>
    </row>
    <row r="8636" spans="1:1" ht="13">
      <c r="A8636" s="11" t="s">
        <v>4749</v>
      </c>
    </row>
    <row r="8637" spans="1:1" ht="13">
      <c r="A8637" s="11" t="s">
        <v>5446</v>
      </c>
    </row>
    <row r="8638" spans="1:1" ht="13">
      <c r="A8638" s="11" t="s">
        <v>16</v>
      </c>
    </row>
    <row r="8639" spans="1:1" ht="13">
      <c r="A8639" s="11" t="s">
        <v>4215</v>
      </c>
    </row>
    <row r="8640" spans="1:1" ht="13">
      <c r="A8640" s="11" t="s">
        <v>4751</v>
      </c>
    </row>
    <row r="8641" spans="1:1" ht="13">
      <c r="A8641" s="11">
        <v>3</v>
      </c>
    </row>
    <row r="8642" spans="1:1" ht="13">
      <c r="A8642" s="11" t="s">
        <v>4752</v>
      </c>
    </row>
    <row r="8643" spans="1:1" ht="13">
      <c r="A8643" s="11">
        <v>2</v>
      </c>
    </row>
    <row r="8644" spans="1:1" ht="13">
      <c r="A8644" s="11" t="s">
        <v>4753</v>
      </c>
    </row>
    <row r="8645" spans="1:1" ht="13">
      <c r="A8645" s="11" t="s">
        <v>4881</v>
      </c>
    </row>
    <row r="8646" spans="1:1" ht="13">
      <c r="A8646" s="11" t="s">
        <v>4755</v>
      </c>
    </row>
    <row r="8647" spans="1:1" ht="13">
      <c r="A8647" s="21">
        <v>1380</v>
      </c>
    </row>
    <row r="8648" spans="1:1" ht="13">
      <c r="A8648" s="21">
        <v>2480</v>
      </c>
    </row>
    <row r="8649" spans="1:1" ht="13">
      <c r="A8649" s="11" t="s">
        <v>4756</v>
      </c>
    </row>
    <row r="8650" spans="1:1" ht="13">
      <c r="A8650" s="11" t="s">
        <v>4757</v>
      </c>
    </row>
    <row r="8651" spans="1:1" ht="13">
      <c r="A8651" s="11" t="s">
        <v>5426</v>
      </c>
    </row>
    <row r="8652" spans="1:1" ht="13">
      <c r="A8652" s="11" t="s">
        <v>4748</v>
      </c>
    </row>
    <row r="8653" spans="1:1" ht="13">
      <c r="A8653" s="11" t="s">
        <v>4749</v>
      </c>
    </row>
    <row r="8654" spans="1:1" ht="13">
      <c r="A8654" s="11" t="s">
        <v>5447</v>
      </c>
    </row>
    <row r="8655" spans="1:1" ht="13">
      <c r="A8655" s="11" t="s">
        <v>7</v>
      </c>
    </row>
    <row r="8656" spans="1:1" ht="13">
      <c r="A8656" s="11" t="s">
        <v>4212</v>
      </c>
    </row>
    <row r="8657" spans="1:1" ht="13">
      <c r="A8657" s="11" t="s">
        <v>4751</v>
      </c>
    </row>
    <row r="8658" spans="1:1" ht="13">
      <c r="A8658" s="11">
        <v>3</v>
      </c>
    </row>
    <row r="8659" spans="1:1" ht="13">
      <c r="A8659" s="11" t="s">
        <v>4752</v>
      </c>
    </row>
    <row r="8660" spans="1:1" ht="13">
      <c r="A8660" s="11" t="s">
        <v>4762</v>
      </c>
    </row>
    <row r="8661" spans="1:1" ht="13">
      <c r="A8661" s="11" t="s">
        <v>4753</v>
      </c>
    </row>
    <row r="8662" spans="1:1" ht="13">
      <c r="A8662" s="11" t="s">
        <v>4787</v>
      </c>
    </row>
    <row r="8663" spans="1:1" ht="13">
      <c r="A8663" s="11" t="s">
        <v>4755</v>
      </c>
    </row>
    <row r="8664" spans="1:1" ht="13">
      <c r="A8664" s="21">
        <v>1360</v>
      </c>
    </row>
    <row r="8665" spans="1:1" ht="13">
      <c r="A8665" s="21">
        <v>1670</v>
      </c>
    </row>
    <row r="8666" spans="1:1" ht="13">
      <c r="A8666" s="11" t="s">
        <v>4756</v>
      </c>
    </row>
    <row r="8667" spans="1:1" ht="13">
      <c r="A8667" s="11" t="s">
        <v>4757</v>
      </c>
    </row>
    <row r="8668" spans="1:1" ht="13">
      <c r="A8668" s="11" t="s">
        <v>5426</v>
      </c>
    </row>
    <row r="8669" spans="1:1" ht="13">
      <c r="A8669" s="11" t="s">
        <v>4748</v>
      </c>
    </row>
    <row r="8670" spans="1:1" ht="13">
      <c r="A8670" s="11" t="s">
        <v>4749</v>
      </c>
    </row>
    <row r="8671" spans="1:1" ht="13">
      <c r="A8671" s="11" t="s">
        <v>5152</v>
      </c>
    </row>
    <row r="8672" spans="1:1" ht="13">
      <c r="A8672" s="11" t="s">
        <v>9</v>
      </c>
    </row>
    <row r="8673" spans="1:1" ht="13">
      <c r="A8673" s="11" t="s">
        <v>4218</v>
      </c>
    </row>
    <row r="8674" spans="1:1" ht="13">
      <c r="A8674" s="11" t="s">
        <v>4751</v>
      </c>
    </row>
    <row r="8675" spans="1:1" ht="13">
      <c r="A8675" s="11">
        <v>3</v>
      </c>
    </row>
    <row r="8676" spans="1:1" ht="13">
      <c r="A8676" s="11" t="s">
        <v>4752</v>
      </c>
    </row>
    <row r="8677" spans="1:1" ht="13">
      <c r="A8677" s="11" t="s">
        <v>4762</v>
      </c>
    </row>
    <row r="8678" spans="1:1" ht="13">
      <c r="A8678" s="11" t="s">
        <v>4753</v>
      </c>
    </row>
    <row r="8679" spans="1:1" ht="13">
      <c r="A8679" s="11" t="s">
        <v>4878</v>
      </c>
    </row>
    <row r="8680" spans="1:1" ht="13">
      <c r="A8680" s="11" t="s">
        <v>4755</v>
      </c>
    </row>
    <row r="8681" spans="1:1" ht="13">
      <c r="A8681" s="21">
        <v>1440</v>
      </c>
    </row>
    <row r="8682" spans="1:1" ht="13">
      <c r="A8682" s="21">
        <v>1790</v>
      </c>
    </row>
    <row r="8683" spans="1:1" ht="13">
      <c r="A8683" s="11" t="s">
        <v>4756</v>
      </c>
    </row>
    <row r="8684" spans="1:1" ht="13">
      <c r="A8684" s="11" t="s">
        <v>4757</v>
      </c>
    </row>
    <row r="8685" spans="1:1" ht="13">
      <c r="A8685" s="11" t="s">
        <v>5426</v>
      </c>
    </row>
    <row r="8686" spans="1:1" ht="13">
      <c r="A8686" s="11" t="s">
        <v>4748</v>
      </c>
    </row>
    <row r="8687" spans="1:1" ht="13">
      <c r="A8687" s="11" t="s">
        <v>4749</v>
      </c>
    </row>
    <row r="8688" spans="1:1" ht="13">
      <c r="A8688" s="11" t="s">
        <v>5448</v>
      </c>
    </row>
    <row r="8689" spans="1:1" ht="13">
      <c r="A8689" s="11" t="s">
        <v>23</v>
      </c>
    </row>
    <row r="8690" spans="1:1" ht="13">
      <c r="A8690" s="11" t="s">
        <v>4220</v>
      </c>
    </row>
    <row r="8691" spans="1:1" ht="13">
      <c r="A8691" s="11" t="s">
        <v>4751</v>
      </c>
    </row>
    <row r="8692" spans="1:1" ht="13">
      <c r="A8692" s="11">
        <v>3</v>
      </c>
    </row>
    <row r="8693" spans="1:1" ht="13">
      <c r="A8693" s="11" t="s">
        <v>4752</v>
      </c>
    </row>
    <row r="8694" spans="1:1" ht="13">
      <c r="A8694" s="11">
        <v>3</v>
      </c>
    </row>
    <row r="8695" spans="1:1" ht="13">
      <c r="A8695" s="11" t="s">
        <v>4753</v>
      </c>
    </row>
    <row r="8696" spans="1:1" ht="13">
      <c r="A8696" s="11" t="s">
        <v>4799</v>
      </c>
    </row>
    <row r="8697" spans="1:1" ht="13">
      <c r="A8697" s="11" t="s">
        <v>4755</v>
      </c>
    </row>
    <row r="8698" spans="1:1" ht="13">
      <c r="A8698" s="21">
        <v>1460</v>
      </c>
    </row>
    <row r="8699" spans="1:1" ht="13">
      <c r="A8699" s="21">
        <v>1755</v>
      </c>
    </row>
    <row r="8700" spans="1:1" ht="13">
      <c r="A8700" s="11" t="s">
        <v>4756</v>
      </c>
    </row>
    <row r="8701" spans="1:1" ht="13">
      <c r="A8701" s="11" t="s">
        <v>4757</v>
      </c>
    </row>
    <row r="8702" spans="1:1" ht="13">
      <c r="A8702" s="11" t="s">
        <v>5426</v>
      </c>
    </row>
    <row r="8703" spans="1:1" ht="13">
      <c r="A8703" s="11" t="s">
        <v>4748</v>
      </c>
    </row>
    <row r="8704" spans="1:1" ht="13">
      <c r="A8704" s="11" t="s">
        <v>4749</v>
      </c>
    </row>
    <row r="8705" spans="1:1" ht="13">
      <c r="A8705" s="11" t="s">
        <v>5449</v>
      </c>
    </row>
    <row r="8706" spans="1:1" ht="13">
      <c r="A8706" s="11" t="s">
        <v>6</v>
      </c>
    </row>
    <row r="8707" spans="1:1" ht="13">
      <c r="A8707" s="11" t="s">
        <v>2811</v>
      </c>
    </row>
    <row r="8708" spans="1:1" ht="13">
      <c r="A8708" s="11" t="s">
        <v>4751</v>
      </c>
    </row>
    <row r="8709" spans="1:1" ht="13">
      <c r="A8709" s="11">
        <v>2</v>
      </c>
    </row>
    <row r="8710" spans="1:1" ht="13">
      <c r="A8710" s="11" t="s">
        <v>4752</v>
      </c>
    </row>
    <row r="8711" spans="1:1" ht="13">
      <c r="A8711" s="11">
        <v>2</v>
      </c>
    </row>
    <row r="8712" spans="1:1" ht="13">
      <c r="A8712" s="11" t="s">
        <v>4753</v>
      </c>
    </row>
    <row r="8713" spans="1:1" ht="13">
      <c r="A8713" s="11" t="s">
        <v>4787</v>
      </c>
    </row>
    <row r="8714" spans="1:1" ht="13">
      <c r="A8714" s="11" t="s">
        <v>4755</v>
      </c>
    </row>
    <row r="8715" spans="1:1" ht="13">
      <c r="A8715" s="21">
        <v>1600</v>
      </c>
    </row>
    <row r="8716" spans="1:1" ht="13">
      <c r="A8716" s="21">
        <v>2070</v>
      </c>
    </row>
    <row r="8717" spans="1:1" ht="13">
      <c r="A8717" s="11" t="s">
        <v>4756</v>
      </c>
    </row>
    <row r="8718" spans="1:1" ht="13">
      <c r="A8718" s="11" t="s">
        <v>4757</v>
      </c>
    </row>
    <row r="8719" spans="1:1" ht="13">
      <c r="A8719" s="11" t="s">
        <v>5426</v>
      </c>
    </row>
    <row r="8720" spans="1:1" ht="13">
      <c r="A8720" s="11" t="s">
        <v>4748</v>
      </c>
    </row>
    <row r="8721" spans="1:1" ht="13">
      <c r="A8721" s="11" t="s">
        <v>4749</v>
      </c>
    </row>
    <row r="8722" spans="1:1" ht="13">
      <c r="A8722" s="11" t="s">
        <v>5450</v>
      </c>
    </row>
    <row r="8723" spans="1:1" ht="13">
      <c r="A8723" s="11" t="s">
        <v>6</v>
      </c>
    </row>
    <row r="8724" spans="1:1" ht="13">
      <c r="A8724" s="11" t="s">
        <v>4223</v>
      </c>
    </row>
    <row r="8725" spans="1:1" ht="13">
      <c r="A8725" s="11" t="s">
        <v>4751</v>
      </c>
    </row>
    <row r="8726" spans="1:1" ht="13">
      <c r="A8726" s="11">
        <v>3</v>
      </c>
    </row>
    <row r="8727" spans="1:1" ht="13">
      <c r="A8727" s="11" t="s">
        <v>4752</v>
      </c>
    </row>
    <row r="8728" spans="1:1" ht="13">
      <c r="A8728" s="11">
        <v>2</v>
      </c>
    </row>
    <row r="8729" spans="1:1" ht="13">
      <c r="A8729" s="11" t="s">
        <v>4753</v>
      </c>
    </row>
    <row r="8730" spans="1:1" ht="13">
      <c r="A8730" s="11" t="s">
        <v>4878</v>
      </c>
    </row>
    <row r="8731" spans="1:1" ht="13">
      <c r="A8731" s="11" t="s">
        <v>4755</v>
      </c>
    </row>
    <row r="8732" spans="1:1" ht="13">
      <c r="A8732" s="21">
        <v>1600</v>
      </c>
    </row>
    <row r="8733" spans="1:1" ht="13">
      <c r="A8733" s="21">
        <v>2300</v>
      </c>
    </row>
    <row r="8734" spans="1:1" ht="13">
      <c r="A8734" s="11" t="s">
        <v>4756</v>
      </c>
    </row>
    <row r="8735" spans="1:1" ht="13">
      <c r="A8735" s="11" t="s">
        <v>4757</v>
      </c>
    </row>
    <row r="8736" spans="1:1" ht="13">
      <c r="A8736" s="11" t="s">
        <v>5426</v>
      </c>
    </row>
    <row r="8737" spans="1:1" ht="13">
      <c r="A8737" s="11" t="s">
        <v>4748</v>
      </c>
    </row>
    <row r="8738" spans="1:1" ht="13">
      <c r="A8738" s="11" t="s">
        <v>4749</v>
      </c>
    </row>
    <row r="8739" spans="1:1" ht="13">
      <c r="A8739" s="11" t="s">
        <v>5093</v>
      </c>
    </row>
    <row r="8740" spans="1:1" ht="13">
      <c r="A8740" s="11" t="s">
        <v>12</v>
      </c>
    </row>
    <row r="8741" spans="1:1" ht="13">
      <c r="A8741" s="11" t="s">
        <v>2808</v>
      </c>
    </row>
    <row r="8742" spans="1:1" ht="13">
      <c r="A8742" s="11" t="s">
        <v>4751</v>
      </c>
    </row>
    <row r="8743" spans="1:1" ht="13">
      <c r="A8743" s="11">
        <v>2</v>
      </c>
    </row>
    <row r="8744" spans="1:1" ht="13">
      <c r="A8744" s="11" t="s">
        <v>4752</v>
      </c>
    </row>
    <row r="8745" spans="1:1" ht="13">
      <c r="A8745" s="11">
        <v>2</v>
      </c>
    </row>
    <row r="8746" spans="1:1" ht="13">
      <c r="A8746" s="11" t="s">
        <v>4753</v>
      </c>
    </row>
    <row r="8747" spans="1:1" ht="13">
      <c r="A8747" s="11" t="s">
        <v>4769</v>
      </c>
    </row>
    <row r="8748" spans="1:1" ht="13">
      <c r="A8748" s="11" t="s">
        <v>4755</v>
      </c>
    </row>
    <row r="8749" spans="1:1" ht="13">
      <c r="A8749" s="21">
        <v>1580</v>
      </c>
    </row>
    <row r="8750" spans="1:1" ht="13">
      <c r="A8750" s="21">
        <v>1740</v>
      </c>
    </row>
    <row r="8751" spans="1:1" ht="13">
      <c r="A8751" s="11" t="s">
        <v>4756</v>
      </c>
    </row>
    <row r="8752" spans="1:1" ht="13">
      <c r="A8752" s="11" t="s">
        <v>4757</v>
      </c>
    </row>
    <row r="8753" spans="1:1" ht="13">
      <c r="A8753" s="11" t="s">
        <v>5426</v>
      </c>
    </row>
    <row r="8754" spans="1:1" ht="13">
      <c r="A8754" s="11" t="s">
        <v>4748</v>
      </c>
    </row>
    <row r="8755" spans="1:1" ht="13">
      <c r="A8755" s="11" t="s">
        <v>4749</v>
      </c>
    </row>
    <row r="8756" spans="1:1" ht="13">
      <c r="A8756" s="11" t="s">
        <v>5451</v>
      </c>
    </row>
    <row r="8757" spans="1:1" ht="13">
      <c r="A8757" s="11" t="s">
        <v>7</v>
      </c>
    </row>
    <row r="8758" spans="1:1" ht="13">
      <c r="A8758" s="11" t="s">
        <v>1090</v>
      </c>
    </row>
    <row r="8759" spans="1:1" ht="13">
      <c r="A8759" s="11" t="s">
        <v>4751</v>
      </c>
    </row>
    <row r="8760" spans="1:1" ht="13">
      <c r="A8760" s="11">
        <v>2</v>
      </c>
    </row>
    <row r="8761" spans="1:1" ht="13">
      <c r="A8761" s="11" t="s">
        <v>4752</v>
      </c>
    </row>
    <row r="8762" spans="1:1" ht="13">
      <c r="A8762" s="11" t="s">
        <v>4762</v>
      </c>
    </row>
    <row r="8763" spans="1:1" ht="13">
      <c r="A8763" s="11" t="s">
        <v>4753</v>
      </c>
    </row>
    <row r="8764" spans="1:1" ht="13">
      <c r="A8764" s="11" t="s">
        <v>4765</v>
      </c>
    </row>
    <row r="8765" spans="1:1" ht="13">
      <c r="A8765" s="11" t="s">
        <v>4755</v>
      </c>
    </row>
    <row r="8766" spans="1:1" ht="13">
      <c r="A8766" s="21">
        <v>1580</v>
      </c>
    </row>
    <row r="8767" spans="1:1" ht="13">
      <c r="A8767" s="11" t="s">
        <v>4756</v>
      </c>
    </row>
    <row r="8768" spans="1:1" ht="13">
      <c r="A8768" s="11" t="s">
        <v>4757</v>
      </c>
    </row>
    <row r="8769" spans="1:1" ht="13">
      <c r="A8769" s="11" t="s">
        <v>5426</v>
      </c>
    </row>
    <row r="8770" spans="1:1" ht="13">
      <c r="A8770" s="11" t="s">
        <v>4748</v>
      </c>
    </row>
    <row r="8771" spans="1:1" ht="13">
      <c r="A8771" s="11" t="s">
        <v>4749</v>
      </c>
    </row>
    <row r="8772" spans="1:1" ht="13">
      <c r="A8772" s="11" t="s">
        <v>5452</v>
      </c>
    </row>
    <row r="8773" spans="1:1" ht="13">
      <c r="A8773" s="11" t="s">
        <v>33</v>
      </c>
    </row>
    <row r="8774" spans="1:1" ht="13">
      <c r="A8774" s="11" t="s">
        <v>4226</v>
      </c>
    </row>
    <row r="8775" spans="1:1" ht="13">
      <c r="A8775" s="11" t="s">
        <v>4751</v>
      </c>
    </row>
    <row r="8776" spans="1:1" ht="13">
      <c r="A8776" s="11">
        <v>3</v>
      </c>
    </row>
    <row r="8777" spans="1:1" ht="13">
      <c r="A8777" s="11" t="s">
        <v>4752</v>
      </c>
    </row>
    <row r="8778" spans="1:1" ht="13">
      <c r="A8778" s="11" t="s">
        <v>4762</v>
      </c>
    </row>
    <row r="8779" spans="1:1" ht="13">
      <c r="A8779" s="11" t="s">
        <v>4753</v>
      </c>
    </row>
    <row r="8780" spans="1:1" ht="13">
      <c r="A8780" s="11" t="s">
        <v>4785</v>
      </c>
    </row>
    <row r="8781" spans="1:1" ht="13">
      <c r="A8781" s="11" t="s">
        <v>4755</v>
      </c>
    </row>
    <row r="8782" spans="1:1" ht="13">
      <c r="A8782" s="21">
        <v>1860</v>
      </c>
    </row>
    <row r="8783" spans="1:1" ht="13">
      <c r="A8783" s="21">
        <v>3015</v>
      </c>
    </row>
    <row r="8784" spans="1:1" ht="13">
      <c r="A8784" s="11" t="s">
        <v>4756</v>
      </c>
    </row>
    <row r="8785" spans="1:1" ht="13">
      <c r="A8785" s="11" t="s">
        <v>4757</v>
      </c>
    </row>
    <row r="8786" spans="1:1" ht="13">
      <c r="A8786" s="11" t="s">
        <v>5426</v>
      </c>
    </row>
    <row r="8787" spans="1:1" ht="13">
      <c r="A8787" s="11" t="s">
        <v>4748</v>
      </c>
    </row>
    <row r="8788" spans="1:1" ht="13">
      <c r="A8788" s="11" t="s">
        <v>4749</v>
      </c>
    </row>
    <row r="8789" spans="1:1" ht="13">
      <c r="A8789" s="11" t="s">
        <v>5453</v>
      </c>
    </row>
    <row r="8790" spans="1:1" ht="13">
      <c r="A8790" s="11" t="s">
        <v>11</v>
      </c>
    </row>
    <row r="8791" spans="1:1" ht="13">
      <c r="A8791" s="11" t="s">
        <v>2814</v>
      </c>
    </row>
    <row r="8792" spans="1:1" ht="13">
      <c r="A8792" s="11" t="s">
        <v>4751</v>
      </c>
    </row>
    <row r="8793" spans="1:1" ht="13">
      <c r="A8793" s="11">
        <v>2</v>
      </c>
    </row>
    <row r="8794" spans="1:1" ht="13">
      <c r="A8794" s="11" t="s">
        <v>4752</v>
      </c>
    </row>
    <row r="8795" spans="1:1" ht="13">
      <c r="A8795" s="11">
        <v>2</v>
      </c>
    </row>
    <row r="8796" spans="1:1" ht="13">
      <c r="A8796" s="11" t="s">
        <v>4753</v>
      </c>
    </row>
    <row r="8797" spans="1:1" ht="13">
      <c r="A8797" s="11" t="s">
        <v>4775</v>
      </c>
    </row>
    <row r="8798" spans="1:1" ht="13">
      <c r="A8798" s="11" t="s">
        <v>4755</v>
      </c>
    </row>
    <row r="8799" spans="1:1" ht="13">
      <c r="A8799" s="21">
        <v>1780</v>
      </c>
    </row>
    <row r="8800" spans="1:1" ht="13">
      <c r="A8800" s="21">
        <v>1925</v>
      </c>
    </row>
    <row r="8801" spans="1:1" ht="13">
      <c r="A8801" s="11" t="s">
        <v>4756</v>
      </c>
    </row>
    <row r="8802" spans="1:1" ht="13">
      <c r="A8802" s="11" t="s">
        <v>4757</v>
      </c>
    </row>
    <row r="8803" spans="1:1" ht="13">
      <c r="A8803" s="11" t="s">
        <v>5426</v>
      </c>
    </row>
    <row r="8804" spans="1:1" ht="13">
      <c r="A8804" s="11" t="s">
        <v>4748</v>
      </c>
    </row>
    <row r="8805" spans="1:1" ht="13">
      <c r="A8805" s="11" t="s">
        <v>4749</v>
      </c>
    </row>
    <row r="8806" spans="1:1" ht="13">
      <c r="A8806" s="11" t="s">
        <v>5454</v>
      </c>
    </row>
    <row r="8807" spans="1:1" ht="13">
      <c r="A8807" s="11" t="s">
        <v>16</v>
      </c>
    </row>
    <row r="8808" spans="1:1" ht="13">
      <c r="A8808" s="11" t="s">
        <v>3264</v>
      </c>
    </row>
    <row r="8809" spans="1:1" ht="13">
      <c r="A8809" s="11" t="s">
        <v>4751</v>
      </c>
    </row>
    <row r="8810" spans="1:1" ht="13">
      <c r="A8810" s="11">
        <v>3</v>
      </c>
    </row>
    <row r="8811" spans="1:1" ht="13">
      <c r="A8811" s="11" t="s">
        <v>4752</v>
      </c>
    </row>
    <row r="8812" spans="1:1" ht="13">
      <c r="A8812" s="11">
        <v>1</v>
      </c>
    </row>
    <row r="8813" spans="1:1" ht="13">
      <c r="A8813" s="11" t="s">
        <v>4753</v>
      </c>
    </row>
    <row r="8814" spans="1:1" ht="13">
      <c r="A8814" s="11" t="s">
        <v>4765</v>
      </c>
    </row>
    <row r="8815" spans="1:1" ht="13">
      <c r="A8815" s="11" t="s">
        <v>4755</v>
      </c>
    </row>
    <row r="8816" spans="1:1" ht="13">
      <c r="A8816" s="21">
        <v>1980</v>
      </c>
    </row>
    <row r="8817" spans="1:1" ht="13">
      <c r="A8817" s="11" t="s">
        <v>4756</v>
      </c>
    </row>
    <row r="8818" spans="1:1" ht="13">
      <c r="A8818" s="11" t="s">
        <v>4757</v>
      </c>
    </row>
    <row r="8819" spans="1:1" ht="13">
      <c r="A8819" s="11" t="s">
        <v>5426</v>
      </c>
    </row>
    <row r="8820" spans="1:1" ht="13">
      <c r="A8820" s="11" t="s">
        <v>4748</v>
      </c>
    </row>
    <row r="8821" spans="1:1" ht="13">
      <c r="A8821" s="11" t="s">
        <v>4749</v>
      </c>
    </row>
    <row r="8822" spans="1:1" ht="13">
      <c r="A8822" s="11" t="s">
        <v>5455</v>
      </c>
    </row>
    <row r="8823" spans="1:1" ht="13">
      <c r="A8823" s="11" t="s">
        <v>21</v>
      </c>
    </row>
    <row r="8824" spans="1:1" ht="13">
      <c r="A8824" s="11" t="s">
        <v>4229</v>
      </c>
    </row>
    <row r="8825" spans="1:1" ht="13">
      <c r="A8825" s="11" t="s">
        <v>4751</v>
      </c>
    </row>
    <row r="8826" spans="1:1" ht="13">
      <c r="A8826" s="11">
        <v>3</v>
      </c>
    </row>
    <row r="8827" spans="1:1" ht="13">
      <c r="A8827" s="11" t="s">
        <v>4752</v>
      </c>
    </row>
    <row r="8828" spans="1:1" ht="13">
      <c r="A8828" s="11">
        <v>2</v>
      </c>
    </row>
    <row r="8829" spans="1:1" ht="13">
      <c r="A8829" s="11" t="s">
        <v>4753</v>
      </c>
    </row>
    <row r="8830" spans="1:1" ht="13">
      <c r="A8830" s="11" t="s">
        <v>5000</v>
      </c>
    </row>
    <row r="8831" spans="1:1" ht="13">
      <c r="A8831" s="11" t="s">
        <v>4755</v>
      </c>
    </row>
    <row r="8832" spans="1:1" ht="13">
      <c r="A8832" s="21">
        <v>2100</v>
      </c>
    </row>
    <row r="8833" spans="1:1" ht="13">
      <c r="A8833" s="21">
        <v>2565</v>
      </c>
    </row>
    <row r="8834" spans="1:1" ht="13">
      <c r="A8834" s="11" t="s">
        <v>4756</v>
      </c>
    </row>
    <row r="8835" spans="1:1" ht="13">
      <c r="A8835" s="11" t="s">
        <v>4757</v>
      </c>
    </row>
    <row r="8836" spans="1:1" ht="13">
      <c r="A8836" s="11" t="s">
        <v>5426</v>
      </c>
    </row>
    <row r="8837" spans="1:1" ht="13">
      <c r="A8837" s="11" t="s">
        <v>4748</v>
      </c>
    </row>
    <row r="8838" spans="1:1" ht="13">
      <c r="A8838" s="11" t="s">
        <v>4749</v>
      </c>
    </row>
    <row r="8839" spans="1:1" ht="13">
      <c r="A8839" s="11" t="s">
        <v>5456</v>
      </c>
    </row>
    <row r="8840" spans="1:1" ht="13">
      <c r="A8840" s="11" t="s">
        <v>12</v>
      </c>
    </row>
    <row r="8841" spans="1:1" ht="13">
      <c r="A8841" s="11" t="s">
        <v>3279</v>
      </c>
    </row>
    <row r="8842" spans="1:1" ht="13">
      <c r="A8842" s="11" t="s">
        <v>4751</v>
      </c>
    </row>
    <row r="8843" spans="1:1" ht="13">
      <c r="A8843" s="11">
        <v>3</v>
      </c>
    </row>
    <row r="8844" spans="1:1" ht="13">
      <c r="A8844" s="11" t="s">
        <v>4752</v>
      </c>
    </row>
    <row r="8845" spans="1:1" ht="13">
      <c r="A8845" s="11" t="s">
        <v>4762</v>
      </c>
    </row>
    <row r="8846" spans="1:1" ht="13">
      <c r="A8846" s="11" t="s">
        <v>4753</v>
      </c>
    </row>
    <row r="8847" spans="1:1" ht="13">
      <c r="A8847" s="11" t="s">
        <v>4878</v>
      </c>
    </row>
    <row r="8848" spans="1:1" ht="13">
      <c r="A8848" s="11" t="s">
        <v>4755</v>
      </c>
    </row>
    <row r="8849" spans="1:1" ht="13">
      <c r="A8849" s="21">
        <v>2040</v>
      </c>
    </row>
    <row r="8850" spans="1:1" ht="13">
      <c r="A8850" s="11" t="s">
        <v>4756</v>
      </c>
    </row>
    <row r="8851" spans="1:1" ht="13">
      <c r="A8851" s="11" t="s">
        <v>4757</v>
      </c>
    </row>
    <row r="8852" spans="1:1" ht="13">
      <c r="A8852" s="11" t="s">
        <v>5426</v>
      </c>
    </row>
    <row r="8853" spans="1:1" ht="13">
      <c r="A8853" s="11" t="s">
        <v>4748</v>
      </c>
    </row>
    <row r="8854" spans="1:1" ht="13">
      <c r="A8854" s="11" t="s">
        <v>4749</v>
      </c>
    </row>
    <row r="8855" spans="1:1" ht="13">
      <c r="A8855" s="11" t="s">
        <v>5457</v>
      </c>
    </row>
    <row r="8856" spans="1:1" ht="13">
      <c r="A8856" s="11" t="s">
        <v>31</v>
      </c>
    </row>
    <row r="8857" spans="1:1" ht="13">
      <c r="A8857" s="11" t="s">
        <v>4232</v>
      </c>
    </row>
    <row r="8858" spans="1:1" ht="13">
      <c r="A8858" s="11" t="s">
        <v>4751</v>
      </c>
    </row>
    <row r="8859" spans="1:1" ht="13">
      <c r="A8859" s="11">
        <v>3</v>
      </c>
    </row>
    <row r="8860" spans="1:1" ht="13">
      <c r="A8860" s="11" t="s">
        <v>4752</v>
      </c>
    </row>
    <row r="8861" spans="1:1" ht="13">
      <c r="A8861" s="11" t="s">
        <v>4789</v>
      </c>
    </row>
    <row r="8862" spans="1:1" ht="13">
      <c r="A8862" s="11" t="s">
        <v>4753</v>
      </c>
    </row>
    <row r="8863" spans="1:1" ht="13">
      <c r="A8863" s="11" t="s">
        <v>4790</v>
      </c>
    </row>
    <row r="8864" spans="1:1" ht="13">
      <c r="A8864" s="11" t="s">
        <v>4755</v>
      </c>
    </row>
    <row r="8865" spans="1:1" ht="13">
      <c r="A8865" s="21">
        <v>2130</v>
      </c>
    </row>
    <row r="8866" spans="1:1" ht="13">
      <c r="A8866" s="21">
        <v>2525</v>
      </c>
    </row>
    <row r="8867" spans="1:1" ht="13">
      <c r="A8867" s="11" t="s">
        <v>4756</v>
      </c>
    </row>
    <row r="8868" spans="1:1" ht="13">
      <c r="A8868" s="11" t="s">
        <v>4757</v>
      </c>
    </row>
    <row r="8869" spans="1:1" ht="13">
      <c r="A8869" s="11" t="s">
        <v>5426</v>
      </c>
    </row>
    <row r="8870" spans="1:1" ht="13">
      <c r="A8870" s="11" t="s">
        <v>4748</v>
      </c>
    </row>
    <row r="8871" spans="1:1" ht="13">
      <c r="A8871" s="11" t="s">
        <v>4749</v>
      </c>
    </row>
    <row r="8872" spans="1:1" ht="13">
      <c r="A8872" s="11" t="s">
        <v>5458</v>
      </c>
    </row>
    <row r="8873" spans="1:1" ht="13">
      <c r="A8873" s="11" t="s">
        <v>28</v>
      </c>
    </row>
    <row r="8874" spans="1:1" ht="13">
      <c r="A8874" s="11" t="s">
        <v>4235</v>
      </c>
    </row>
    <row r="8875" spans="1:1" ht="13">
      <c r="A8875" s="11" t="s">
        <v>4751</v>
      </c>
    </row>
    <row r="8876" spans="1:1" ht="13">
      <c r="A8876" s="11">
        <v>3</v>
      </c>
    </row>
    <row r="8877" spans="1:1" ht="13">
      <c r="A8877" s="11" t="s">
        <v>4752</v>
      </c>
    </row>
    <row r="8878" spans="1:1" ht="13">
      <c r="A8878" s="11" t="s">
        <v>4789</v>
      </c>
    </row>
    <row r="8879" spans="1:1" ht="13">
      <c r="A8879" s="11" t="s">
        <v>4753</v>
      </c>
    </row>
    <row r="8880" spans="1:1" ht="13">
      <c r="A8880" s="11" t="s">
        <v>5089</v>
      </c>
    </row>
    <row r="8881" spans="1:1" ht="13">
      <c r="A8881" s="11" t="s">
        <v>4755</v>
      </c>
    </row>
    <row r="8882" spans="1:1" ht="13">
      <c r="A8882" s="21">
        <v>2220</v>
      </c>
    </row>
    <row r="8883" spans="1:1" ht="13">
      <c r="A8883" s="21">
        <v>2355</v>
      </c>
    </row>
    <row r="8884" spans="1:1" ht="13">
      <c r="A8884" s="11" t="s">
        <v>4756</v>
      </c>
    </row>
    <row r="8885" spans="1:1" ht="13">
      <c r="A8885" s="11" t="s">
        <v>4757</v>
      </c>
    </row>
    <row r="8886" spans="1:1" ht="13">
      <c r="A8886" s="11" t="s">
        <v>5426</v>
      </c>
    </row>
    <row r="8887" spans="1:1" ht="13">
      <c r="A8887" s="11" t="s">
        <v>4748</v>
      </c>
    </row>
    <row r="8888" spans="1:1" ht="13">
      <c r="A8888" s="11" t="s">
        <v>4781</v>
      </c>
    </row>
    <row r="8889" spans="1:1" ht="13">
      <c r="A8889" s="11" t="s">
        <v>5459</v>
      </c>
    </row>
    <row r="8890" spans="1:1" ht="13">
      <c r="A8890" s="11" t="s">
        <v>7</v>
      </c>
    </row>
    <row r="8891" spans="1:1" ht="13">
      <c r="A8891" s="11" t="s">
        <v>1102</v>
      </c>
    </row>
    <row r="8892" spans="1:1" ht="13">
      <c r="A8892" s="11" t="s">
        <v>4751</v>
      </c>
    </row>
    <row r="8893" spans="1:1" ht="13">
      <c r="A8893" s="11">
        <v>2</v>
      </c>
    </row>
    <row r="8894" spans="1:1" ht="13">
      <c r="A8894" s="11" t="s">
        <v>4752</v>
      </c>
    </row>
    <row r="8895" spans="1:1" ht="13">
      <c r="A8895" s="11">
        <v>1</v>
      </c>
    </row>
    <row r="8896" spans="1:1" ht="13">
      <c r="A8896" s="11" t="s">
        <v>4753</v>
      </c>
    </row>
    <row r="8897" spans="1:1" ht="13">
      <c r="A8897" s="11" t="s">
        <v>5460</v>
      </c>
    </row>
    <row r="8898" spans="1:1" ht="13">
      <c r="A8898" s="11" t="s">
        <v>4755</v>
      </c>
    </row>
    <row r="8899" spans="1:1" ht="13">
      <c r="A8899" s="21">
        <v>1620</v>
      </c>
    </row>
    <row r="8900" spans="1:1" ht="13">
      <c r="A8900" s="11" t="s">
        <v>4756</v>
      </c>
    </row>
    <row r="8901" spans="1:1" ht="13">
      <c r="A8901" s="11" t="s">
        <v>4783</v>
      </c>
    </row>
    <row r="8902" spans="1:1" ht="13">
      <c r="A8902" s="11" t="s">
        <v>5461</v>
      </c>
    </row>
    <row r="8903" spans="1:1" ht="13">
      <c r="A8903" s="11" t="s">
        <v>4748</v>
      </c>
    </row>
    <row r="8904" spans="1:1" ht="13">
      <c r="A8904" s="11" t="s">
        <v>4749</v>
      </c>
    </row>
    <row r="8905" spans="1:1" ht="13">
      <c r="A8905" s="11" t="s">
        <v>5462</v>
      </c>
    </row>
    <row r="8906" spans="1:1" ht="13">
      <c r="A8906" s="11" t="s">
        <v>16</v>
      </c>
    </row>
    <row r="8907" spans="1:1" ht="13">
      <c r="A8907" s="11" t="s">
        <v>631</v>
      </c>
    </row>
    <row r="8908" spans="1:1" ht="13">
      <c r="A8908" s="11" t="s">
        <v>4751</v>
      </c>
    </row>
    <row r="8909" spans="1:1" ht="13">
      <c r="A8909" s="11">
        <v>1</v>
      </c>
    </row>
    <row r="8910" spans="1:1" ht="13">
      <c r="A8910" s="11" t="s">
        <v>4752</v>
      </c>
    </row>
    <row r="8911" spans="1:1" ht="13">
      <c r="A8911" s="11">
        <v>1</v>
      </c>
    </row>
    <row r="8912" spans="1:1" ht="13">
      <c r="A8912" s="11" t="s">
        <v>4753</v>
      </c>
    </row>
    <row r="8913" spans="1:1" ht="13">
      <c r="A8913" s="11" t="s">
        <v>4859</v>
      </c>
    </row>
    <row r="8914" spans="1:1" ht="13">
      <c r="A8914" s="11" t="s">
        <v>4755</v>
      </c>
    </row>
    <row r="8915" spans="1:1" ht="13">
      <c r="A8915" s="21">
        <v>960</v>
      </c>
    </row>
    <row r="8916" spans="1:1" ht="13">
      <c r="A8916" s="21">
        <v>1000</v>
      </c>
    </row>
    <row r="8917" spans="1:1" ht="13">
      <c r="A8917" s="11" t="s">
        <v>4756</v>
      </c>
    </row>
    <row r="8918" spans="1:1" ht="13">
      <c r="A8918" s="11" t="s">
        <v>4757</v>
      </c>
    </row>
    <row r="8919" spans="1:1" ht="13">
      <c r="A8919" s="11" t="s">
        <v>5463</v>
      </c>
    </row>
    <row r="8920" spans="1:1" ht="13">
      <c r="A8920" s="11" t="s">
        <v>4748</v>
      </c>
    </row>
    <row r="8921" spans="1:1" ht="13">
      <c r="A8921" s="11" t="s">
        <v>4749</v>
      </c>
    </row>
    <row r="8922" spans="1:1" ht="13">
      <c r="A8922" s="11" t="s">
        <v>5464</v>
      </c>
    </row>
    <row r="8923" spans="1:1" ht="13">
      <c r="A8923" s="11" t="s">
        <v>25</v>
      </c>
    </row>
    <row r="8924" spans="1:1" ht="13">
      <c r="A8924" s="11" t="s">
        <v>2361</v>
      </c>
    </row>
    <row r="8925" spans="1:1" ht="13">
      <c r="A8925" s="11" t="s">
        <v>4751</v>
      </c>
    </row>
    <row r="8926" spans="1:1" ht="13">
      <c r="A8926" s="11">
        <v>2</v>
      </c>
    </row>
    <row r="8927" spans="1:1" ht="13">
      <c r="A8927" s="11" t="s">
        <v>4752</v>
      </c>
    </row>
    <row r="8928" spans="1:1" ht="13">
      <c r="A8928" s="11">
        <v>1</v>
      </c>
    </row>
    <row r="8929" spans="1:1" ht="13">
      <c r="A8929" s="11" t="s">
        <v>4753</v>
      </c>
    </row>
    <row r="8930" spans="1:1" ht="13">
      <c r="A8930" s="11" t="s">
        <v>4769</v>
      </c>
    </row>
    <row r="8931" spans="1:1" ht="13">
      <c r="A8931" s="11" t="s">
        <v>4755</v>
      </c>
    </row>
    <row r="8932" spans="1:1" ht="13">
      <c r="A8932" s="21">
        <v>1080</v>
      </c>
    </row>
    <row r="8933" spans="1:1" ht="13">
      <c r="A8933" s="21">
        <v>1740</v>
      </c>
    </row>
    <row r="8934" spans="1:1" ht="13">
      <c r="A8934" s="11" t="s">
        <v>4756</v>
      </c>
    </row>
    <row r="8935" spans="1:1" ht="13">
      <c r="A8935" s="11" t="s">
        <v>4757</v>
      </c>
    </row>
    <row r="8936" spans="1:1" ht="13">
      <c r="A8936" s="11" t="s">
        <v>5463</v>
      </c>
    </row>
    <row r="8937" spans="1:1" ht="13">
      <c r="A8937" s="11" t="s">
        <v>4748</v>
      </c>
    </row>
    <row r="8938" spans="1:1" ht="13">
      <c r="A8938" s="11" t="s">
        <v>4749</v>
      </c>
    </row>
    <row r="8939" spans="1:1" ht="13">
      <c r="A8939" s="11" t="s">
        <v>5465</v>
      </c>
    </row>
    <row r="8940" spans="1:1" ht="13">
      <c r="A8940" s="11" t="s">
        <v>13</v>
      </c>
    </row>
    <row r="8941" spans="1:1" ht="13">
      <c r="A8941" s="11" t="s">
        <v>2358</v>
      </c>
    </row>
    <row r="8942" spans="1:1" ht="13">
      <c r="A8942" s="11" t="s">
        <v>4751</v>
      </c>
    </row>
    <row r="8943" spans="1:1" ht="13">
      <c r="A8943" s="11">
        <v>2</v>
      </c>
    </row>
    <row r="8944" spans="1:1" ht="13">
      <c r="A8944" s="11" t="s">
        <v>4752</v>
      </c>
    </row>
    <row r="8945" spans="1:1" ht="13">
      <c r="A8945" s="11">
        <v>2</v>
      </c>
    </row>
    <row r="8946" spans="1:1" ht="13">
      <c r="A8946" s="11" t="s">
        <v>4753</v>
      </c>
    </row>
    <row r="8947" spans="1:1" ht="13">
      <c r="A8947" s="11" t="s">
        <v>4818</v>
      </c>
    </row>
    <row r="8948" spans="1:1" ht="13">
      <c r="A8948" s="11" t="s">
        <v>4755</v>
      </c>
    </row>
    <row r="8949" spans="1:1" ht="13">
      <c r="A8949" s="21">
        <v>1050</v>
      </c>
    </row>
    <row r="8950" spans="1:1" ht="13">
      <c r="A8950" s="21">
        <v>1405</v>
      </c>
    </row>
    <row r="8951" spans="1:1" ht="13">
      <c r="A8951" s="11" t="s">
        <v>4756</v>
      </c>
    </row>
    <row r="8952" spans="1:1" ht="13">
      <c r="A8952" s="11" t="s">
        <v>4757</v>
      </c>
    </row>
    <row r="8953" spans="1:1" ht="13">
      <c r="A8953" s="11" t="s">
        <v>5463</v>
      </c>
    </row>
    <row r="8954" spans="1:1" ht="13">
      <c r="A8954" s="11" t="s">
        <v>4748</v>
      </c>
    </row>
    <row r="8955" spans="1:1" ht="13">
      <c r="A8955" s="11" t="s">
        <v>4749</v>
      </c>
    </row>
    <row r="8956" spans="1:1" ht="13">
      <c r="A8956" s="11" t="s">
        <v>5466</v>
      </c>
    </row>
    <row r="8957" spans="1:1" ht="13">
      <c r="A8957" s="11" t="s">
        <v>13</v>
      </c>
    </row>
    <row r="8958" spans="1:1" ht="13">
      <c r="A8958" s="11" t="s">
        <v>3979</v>
      </c>
    </row>
    <row r="8959" spans="1:1" ht="13">
      <c r="A8959" s="11" t="s">
        <v>4751</v>
      </c>
    </row>
    <row r="8960" spans="1:1" ht="13">
      <c r="A8960" s="11">
        <v>3</v>
      </c>
    </row>
    <row r="8961" spans="1:1" ht="13">
      <c r="A8961" s="11" t="s">
        <v>4752</v>
      </c>
    </row>
    <row r="8962" spans="1:1" ht="13">
      <c r="A8962" s="11" t="s">
        <v>4762</v>
      </c>
    </row>
    <row r="8963" spans="1:1" ht="13">
      <c r="A8963" s="11" t="s">
        <v>4753</v>
      </c>
    </row>
    <row r="8964" spans="1:1" ht="13">
      <c r="A8964" s="11" t="s">
        <v>4785</v>
      </c>
    </row>
    <row r="8965" spans="1:1" ht="13">
      <c r="A8965" s="11" t="s">
        <v>4755</v>
      </c>
    </row>
    <row r="8966" spans="1:1" ht="13">
      <c r="A8966" s="21">
        <v>1120</v>
      </c>
    </row>
    <row r="8967" spans="1:1" ht="13">
      <c r="A8967" s="21">
        <v>1370</v>
      </c>
    </row>
    <row r="8968" spans="1:1" ht="13">
      <c r="A8968" s="11" t="s">
        <v>4756</v>
      </c>
    </row>
    <row r="8969" spans="1:1" ht="13">
      <c r="A8969" s="11" t="s">
        <v>4757</v>
      </c>
    </row>
    <row r="8970" spans="1:1" ht="13">
      <c r="A8970" s="11" t="s">
        <v>5463</v>
      </c>
    </row>
    <row r="8971" spans="1:1" ht="13">
      <c r="A8971" s="11" t="s">
        <v>4748</v>
      </c>
    </row>
    <row r="8972" spans="1:1" ht="13">
      <c r="A8972" s="11" t="s">
        <v>4749</v>
      </c>
    </row>
    <row r="8973" spans="1:1" ht="13">
      <c r="A8973" s="11" t="s">
        <v>5467</v>
      </c>
    </row>
    <row r="8974" spans="1:1" ht="13">
      <c r="A8974" s="11" t="s">
        <v>9</v>
      </c>
    </row>
    <row r="8975" spans="1:1" ht="13">
      <c r="A8975" s="11" t="s">
        <v>2364</v>
      </c>
    </row>
    <row r="8976" spans="1:1" ht="13">
      <c r="A8976" s="11" t="s">
        <v>4751</v>
      </c>
    </row>
    <row r="8977" spans="1:1" ht="13">
      <c r="A8977" s="11">
        <v>2</v>
      </c>
    </row>
    <row r="8978" spans="1:1" ht="13">
      <c r="A8978" s="11" t="s">
        <v>4752</v>
      </c>
    </row>
    <row r="8979" spans="1:1" ht="13">
      <c r="A8979" s="11">
        <v>2</v>
      </c>
    </row>
    <row r="8980" spans="1:1" ht="13">
      <c r="A8980" s="11" t="s">
        <v>4753</v>
      </c>
    </row>
    <row r="8981" spans="1:1" ht="13">
      <c r="A8981" s="11" t="s">
        <v>4953</v>
      </c>
    </row>
    <row r="8982" spans="1:1" ht="13">
      <c r="A8982" s="11" t="s">
        <v>4755</v>
      </c>
    </row>
    <row r="8983" spans="1:1" ht="13">
      <c r="A8983" s="21">
        <v>1150</v>
      </c>
    </row>
    <row r="8984" spans="1:1" ht="13">
      <c r="A8984" s="21">
        <v>1505</v>
      </c>
    </row>
    <row r="8985" spans="1:1" ht="13">
      <c r="A8985" s="11" t="s">
        <v>4756</v>
      </c>
    </row>
    <row r="8986" spans="1:1" ht="13">
      <c r="A8986" s="11" t="s">
        <v>4757</v>
      </c>
    </row>
    <row r="8987" spans="1:1" ht="13">
      <c r="A8987" s="11" t="s">
        <v>5463</v>
      </c>
    </row>
    <row r="8988" spans="1:1" ht="13">
      <c r="A8988" s="11" t="s">
        <v>4748</v>
      </c>
    </row>
    <row r="8989" spans="1:1" ht="13">
      <c r="A8989" s="11" t="s">
        <v>4749</v>
      </c>
    </row>
    <row r="8990" spans="1:1" ht="13">
      <c r="A8990" s="11" t="s">
        <v>5468</v>
      </c>
    </row>
    <row r="8991" spans="1:1" ht="13">
      <c r="A8991" s="11" t="s">
        <v>6</v>
      </c>
    </row>
    <row r="8992" spans="1:1" ht="13">
      <c r="A8992" s="11" t="s">
        <v>2367</v>
      </c>
    </row>
    <row r="8993" spans="1:1" ht="13">
      <c r="A8993" s="11" t="s">
        <v>4751</v>
      </c>
    </row>
    <row r="8994" spans="1:1" ht="13">
      <c r="A8994" s="11">
        <v>2</v>
      </c>
    </row>
    <row r="8995" spans="1:1" ht="13">
      <c r="A8995" s="11" t="s">
        <v>4752</v>
      </c>
    </row>
    <row r="8996" spans="1:1" ht="13">
      <c r="A8996" s="11">
        <v>1</v>
      </c>
    </row>
    <row r="8997" spans="1:1" ht="13">
      <c r="A8997" s="11" t="s">
        <v>4753</v>
      </c>
    </row>
    <row r="8998" spans="1:1" ht="13">
      <c r="A8998" s="11" t="s">
        <v>5469</v>
      </c>
    </row>
    <row r="8999" spans="1:1" ht="13">
      <c r="A8999" s="11" t="s">
        <v>4755</v>
      </c>
    </row>
    <row r="9000" spans="1:1" ht="13">
      <c r="A9000" s="21">
        <v>1160</v>
      </c>
    </row>
    <row r="9001" spans="1:1" ht="13">
      <c r="A9001" s="21">
        <v>1345</v>
      </c>
    </row>
    <row r="9002" spans="1:1" ht="13">
      <c r="A9002" s="11" t="s">
        <v>4756</v>
      </c>
    </row>
    <row r="9003" spans="1:1" ht="13">
      <c r="A9003" s="11" t="s">
        <v>4757</v>
      </c>
    </row>
    <row r="9004" spans="1:1" ht="13">
      <c r="A9004" s="11" t="s">
        <v>5463</v>
      </c>
    </row>
    <row r="9005" spans="1:1" ht="13">
      <c r="A9005" s="11" t="s">
        <v>4748</v>
      </c>
    </row>
    <row r="9006" spans="1:1" ht="13">
      <c r="A9006" s="11" t="s">
        <v>4749</v>
      </c>
    </row>
    <row r="9007" spans="1:1" ht="13">
      <c r="A9007" s="11" t="s">
        <v>5470</v>
      </c>
    </row>
    <row r="9008" spans="1:1" ht="13">
      <c r="A9008" s="11" t="s">
        <v>14</v>
      </c>
    </row>
    <row r="9009" spans="1:1" ht="13">
      <c r="A9009" s="11" t="s">
        <v>3982</v>
      </c>
    </row>
    <row r="9010" spans="1:1" ht="13">
      <c r="A9010" s="11" t="s">
        <v>4751</v>
      </c>
    </row>
    <row r="9011" spans="1:1" ht="13">
      <c r="A9011" s="11">
        <v>3</v>
      </c>
    </row>
    <row r="9012" spans="1:1" ht="13">
      <c r="A9012" s="11" t="s">
        <v>4752</v>
      </c>
    </row>
    <row r="9013" spans="1:1" ht="13">
      <c r="A9013" s="11" t="s">
        <v>4789</v>
      </c>
    </row>
    <row r="9014" spans="1:1" ht="13">
      <c r="A9014" s="11" t="s">
        <v>4753</v>
      </c>
    </row>
    <row r="9015" spans="1:1" ht="13">
      <c r="A9015" s="11" t="s">
        <v>5471</v>
      </c>
    </row>
    <row r="9016" spans="1:1" ht="13">
      <c r="A9016" s="11" t="s">
        <v>4755</v>
      </c>
    </row>
    <row r="9017" spans="1:1" ht="13">
      <c r="A9017" s="21">
        <v>1220</v>
      </c>
    </row>
    <row r="9018" spans="1:1" ht="13">
      <c r="A9018" s="21">
        <v>1370</v>
      </c>
    </row>
    <row r="9019" spans="1:1" ht="13">
      <c r="A9019" s="11" t="s">
        <v>4756</v>
      </c>
    </row>
    <row r="9020" spans="1:1" ht="13">
      <c r="A9020" s="11" t="s">
        <v>4757</v>
      </c>
    </row>
    <row r="9021" spans="1:1" ht="13">
      <c r="A9021" s="11" t="s">
        <v>5463</v>
      </c>
    </row>
    <row r="9022" spans="1:1" ht="13">
      <c r="A9022" s="11" t="s">
        <v>4748</v>
      </c>
    </row>
    <row r="9023" spans="1:1" ht="13">
      <c r="A9023" s="11" t="s">
        <v>4749</v>
      </c>
    </row>
    <row r="9024" spans="1:1" ht="13">
      <c r="A9024" s="11" t="s">
        <v>5472</v>
      </c>
    </row>
    <row r="9025" spans="1:1" ht="13">
      <c r="A9025" s="11" t="s">
        <v>17</v>
      </c>
    </row>
    <row r="9026" spans="1:1" ht="13">
      <c r="A9026" s="11" t="s">
        <v>2370</v>
      </c>
    </row>
    <row r="9027" spans="1:1" ht="13">
      <c r="A9027" s="11" t="s">
        <v>4751</v>
      </c>
    </row>
    <row r="9028" spans="1:1" ht="13">
      <c r="A9028" s="11">
        <v>2</v>
      </c>
    </row>
    <row r="9029" spans="1:1" ht="13">
      <c r="A9029" s="11" t="s">
        <v>4752</v>
      </c>
    </row>
    <row r="9030" spans="1:1" ht="13">
      <c r="A9030" s="11">
        <v>1</v>
      </c>
    </row>
    <row r="9031" spans="1:1" ht="13">
      <c r="A9031" s="11" t="s">
        <v>4753</v>
      </c>
    </row>
    <row r="9032" spans="1:1" ht="13">
      <c r="A9032" s="11" t="s">
        <v>4769</v>
      </c>
    </row>
    <row r="9033" spans="1:1" ht="13">
      <c r="A9033" s="11" t="s">
        <v>4755</v>
      </c>
    </row>
    <row r="9034" spans="1:1" ht="13">
      <c r="A9034" s="21">
        <v>1210</v>
      </c>
    </row>
    <row r="9035" spans="1:1" ht="13">
      <c r="A9035" s="21">
        <v>1405</v>
      </c>
    </row>
    <row r="9036" spans="1:1" ht="13">
      <c r="A9036" s="11" t="s">
        <v>4756</v>
      </c>
    </row>
    <row r="9037" spans="1:1" ht="13">
      <c r="A9037" s="11" t="s">
        <v>4757</v>
      </c>
    </row>
    <row r="9038" spans="1:1" ht="13">
      <c r="A9038" s="11" t="s">
        <v>5463</v>
      </c>
    </row>
    <row r="9039" spans="1:1" ht="13">
      <c r="A9039" s="11" t="s">
        <v>4748</v>
      </c>
    </row>
    <row r="9040" spans="1:1" ht="13">
      <c r="A9040" s="11" t="s">
        <v>4749</v>
      </c>
    </row>
    <row r="9041" spans="1:1" ht="13">
      <c r="A9041" s="11" t="s">
        <v>5473</v>
      </c>
    </row>
    <row r="9042" spans="1:1" ht="13">
      <c r="A9042" s="11" t="s">
        <v>10</v>
      </c>
    </row>
    <row r="9043" spans="1:1" ht="13">
      <c r="A9043" s="11" t="s">
        <v>2376</v>
      </c>
    </row>
    <row r="9044" spans="1:1" ht="13">
      <c r="A9044" s="11" t="s">
        <v>4751</v>
      </c>
    </row>
    <row r="9045" spans="1:1" ht="13">
      <c r="A9045" s="11">
        <v>2</v>
      </c>
    </row>
    <row r="9046" spans="1:1" ht="13">
      <c r="A9046" s="11" t="s">
        <v>4752</v>
      </c>
    </row>
    <row r="9047" spans="1:1" ht="13">
      <c r="A9047" s="11">
        <v>2</v>
      </c>
    </row>
    <row r="9048" spans="1:1" ht="13">
      <c r="A9048" s="11" t="s">
        <v>4753</v>
      </c>
    </row>
    <row r="9049" spans="1:1" ht="13">
      <c r="A9049" s="11" t="s">
        <v>4818</v>
      </c>
    </row>
    <row r="9050" spans="1:1" ht="13">
      <c r="A9050" s="11" t="s">
        <v>4755</v>
      </c>
    </row>
    <row r="9051" spans="1:1" ht="13">
      <c r="A9051" s="21">
        <v>1480</v>
      </c>
    </row>
    <row r="9052" spans="1:1" ht="13">
      <c r="A9052" s="21">
        <v>2470</v>
      </c>
    </row>
    <row r="9053" spans="1:1" ht="13">
      <c r="A9053" s="11" t="s">
        <v>4756</v>
      </c>
    </row>
    <row r="9054" spans="1:1" ht="13">
      <c r="A9054" s="11" t="s">
        <v>4757</v>
      </c>
    </row>
    <row r="9055" spans="1:1" ht="13">
      <c r="A9055" s="11" t="s">
        <v>5463</v>
      </c>
    </row>
    <row r="9056" spans="1:1" ht="13">
      <c r="A9056" s="11" t="s">
        <v>4748</v>
      </c>
    </row>
    <row r="9057" spans="1:1" ht="13">
      <c r="A9057" s="11" t="s">
        <v>4749</v>
      </c>
    </row>
    <row r="9058" spans="1:1" ht="13">
      <c r="A9058" s="11" t="s">
        <v>5474</v>
      </c>
    </row>
    <row r="9059" spans="1:1" ht="13">
      <c r="A9059" s="11" t="s">
        <v>6</v>
      </c>
    </row>
    <row r="9060" spans="1:1" ht="13">
      <c r="A9060" s="11" t="s">
        <v>3985</v>
      </c>
    </row>
    <row r="9061" spans="1:1" ht="13">
      <c r="A9061" s="11" t="s">
        <v>4751</v>
      </c>
    </row>
    <row r="9062" spans="1:1" ht="13">
      <c r="A9062" s="11">
        <v>3</v>
      </c>
    </row>
    <row r="9063" spans="1:1" ht="13">
      <c r="A9063" s="11" t="s">
        <v>4752</v>
      </c>
    </row>
    <row r="9064" spans="1:1" ht="13">
      <c r="A9064" s="11" t="s">
        <v>4762</v>
      </c>
    </row>
    <row r="9065" spans="1:1" ht="13">
      <c r="A9065" s="11" t="s">
        <v>4753</v>
      </c>
    </row>
    <row r="9066" spans="1:1" ht="13">
      <c r="A9066" s="11" t="s">
        <v>4787</v>
      </c>
    </row>
    <row r="9067" spans="1:1" ht="13">
      <c r="A9067" s="11" t="s">
        <v>4755</v>
      </c>
    </row>
    <row r="9068" spans="1:1" ht="13">
      <c r="A9068" s="21">
        <v>1480</v>
      </c>
    </row>
    <row r="9069" spans="1:1" ht="13">
      <c r="A9069" s="21">
        <v>1700</v>
      </c>
    </row>
    <row r="9070" spans="1:1" ht="13">
      <c r="A9070" s="11" t="s">
        <v>4756</v>
      </c>
    </row>
    <row r="9071" spans="1:1" ht="13">
      <c r="A9071" s="11" t="s">
        <v>4757</v>
      </c>
    </row>
    <row r="9072" spans="1:1" ht="13">
      <c r="A9072" s="11" t="s">
        <v>5463</v>
      </c>
    </row>
    <row r="9073" spans="1:1" ht="13">
      <c r="A9073" s="11" t="s">
        <v>4748</v>
      </c>
    </row>
    <row r="9074" spans="1:1" ht="13">
      <c r="A9074" s="11" t="s">
        <v>4749</v>
      </c>
    </row>
    <row r="9075" spans="1:1" ht="13">
      <c r="A9075" s="11" t="s">
        <v>5475</v>
      </c>
    </row>
    <row r="9076" spans="1:1" ht="13">
      <c r="A9076" s="11" t="s">
        <v>19</v>
      </c>
    </row>
    <row r="9077" spans="1:1" ht="13">
      <c r="A9077" s="11" t="s">
        <v>2373</v>
      </c>
    </row>
    <row r="9078" spans="1:1" ht="13">
      <c r="A9078" s="11" t="s">
        <v>4751</v>
      </c>
    </row>
    <row r="9079" spans="1:1" ht="13">
      <c r="A9079" s="11">
        <v>2</v>
      </c>
    </row>
    <row r="9080" spans="1:1" ht="13">
      <c r="A9080" s="11" t="s">
        <v>4752</v>
      </c>
    </row>
    <row r="9081" spans="1:1" ht="13">
      <c r="A9081" s="11" t="s">
        <v>4762</v>
      </c>
    </row>
    <row r="9082" spans="1:1" ht="13">
      <c r="A9082" s="11" t="s">
        <v>4753</v>
      </c>
    </row>
    <row r="9083" spans="1:1" ht="13">
      <c r="A9083" s="11" t="s">
        <v>4775</v>
      </c>
    </row>
    <row r="9084" spans="1:1" ht="13">
      <c r="A9084" s="11" t="s">
        <v>4755</v>
      </c>
    </row>
    <row r="9085" spans="1:1" ht="13">
      <c r="A9085" s="21">
        <v>1420</v>
      </c>
    </row>
    <row r="9086" spans="1:1" ht="13">
      <c r="A9086" s="21">
        <v>1609</v>
      </c>
    </row>
    <row r="9087" spans="1:1" ht="13">
      <c r="A9087" s="11" t="s">
        <v>4756</v>
      </c>
    </row>
    <row r="9088" spans="1:1" ht="13">
      <c r="A9088" s="11" t="s">
        <v>4757</v>
      </c>
    </row>
    <row r="9089" spans="1:1" ht="13">
      <c r="A9089" s="11" t="s">
        <v>5463</v>
      </c>
    </row>
    <row r="9090" spans="1:1" ht="13">
      <c r="A9090" s="11" t="s">
        <v>4748</v>
      </c>
    </row>
    <row r="9091" spans="1:1" ht="13">
      <c r="A9091" s="11" t="s">
        <v>4749</v>
      </c>
    </row>
    <row r="9092" spans="1:1" ht="13">
      <c r="A9092" s="11" t="s">
        <v>5476</v>
      </c>
    </row>
    <row r="9093" spans="1:1" ht="13">
      <c r="A9093" s="11" t="s">
        <v>12</v>
      </c>
    </row>
    <row r="9094" spans="1:1" ht="13">
      <c r="A9094" s="11" t="s">
        <v>3988</v>
      </c>
    </row>
    <row r="9095" spans="1:1" ht="13">
      <c r="A9095" s="11" t="s">
        <v>4751</v>
      </c>
    </row>
    <row r="9096" spans="1:1" ht="13">
      <c r="A9096" s="11">
        <v>3</v>
      </c>
    </row>
    <row r="9097" spans="1:1" ht="13">
      <c r="A9097" s="11" t="s">
        <v>4752</v>
      </c>
    </row>
    <row r="9098" spans="1:1" ht="13">
      <c r="A9098" s="11" t="s">
        <v>4789</v>
      </c>
    </row>
    <row r="9099" spans="1:1" ht="13">
      <c r="A9099" s="11" t="s">
        <v>4753</v>
      </c>
    </row>
    <row r="9100" spans="1:1" ht="13">
      <c r="A9100" s="11" t="s">
        <v>4795</v>
      </c>
    </row>
    <row r="9101" spans="1:1" ht="13">
      <c r="A9101" s="11" t="s">
        <v>4755</v>
      </c>
    </row>
    <row r="9102" spans="1:1" ht="13">
      <c r="A9102" s="21">
        <v>1720</v>
      </c>
    </row>
    <row r="9103" spans="1:1" ht="13">
      <c r="A9103" s="21">
        <v>2480</v>
      </c>
    </row>
    <row r="9104" spans="1:1" ht="13">
      <c r="A9104" s="11" t="s">
        <v>4756</v>
      </c>
    </row>
    <row r="9105" spans="1:1" ht="13">
      <c r="A9105" s="11" t="s">
        <v>4757</v>
      </c>
    </row>
    <row r="9106" spans="1:1" ht="13">
      <c r="A9106" s="11" t="s">
        <v>5463</v>
      </c>
    </row>
    <row r="9107" spans="1:1" ht="13">
      <c r="A9107" s="11" t="s">
        <v>4748</v>
      </c>
    </row>
    <row r="9108" spans="1:1" ht="13">
      <c r="A9108" s="11" t="s">
        <v>4749</v>
      </c>
    </row>
    <row r="9109" spans="1:1" ht="13">
      <c r="A9109" s="11" t="s">
        <v>5477</v>
      </c>
    </row>
    <row r="9110" spans="1:1" ht="13">
      <c r="A9110" s="11" t="s">
        <v>16</v>
      </c>
    </row>
    <row r="9111" spans="1:1" ht="13">
      <c r="A9111" s="11" t="s">
        <v>3991</v>
      </c>
    </row>
    <row r="9112" spans="1:1" ht="13">
      <c r="A9112" s="11" t="s">
        <v>4751</v>
      </c>
    </row>
    <row r="9113" spans="1:1" ht="13">
      <c r="A9113" s="11">
        <v>3</v>
      </c>
    </row>
    <row r="9114" spans="1:1" ht="13">
      <c r="A9114" s="11" t="s">
        <v>4752</v>
      </c>
    </row>
    <row r="9115" spans="1:1" ht="13">
      <c r="A9115" s="11" t="s">
        <v>5069</v>
      </c>
    </row>
    <row r="9116" spans="1:1" ht="13">
      <c r="A9116" s="11" t="s">
        <v>4753</v>
      </c>
    </row>
    <row r="9117" spans="1:1" ht="13">
      <c r="A9117" s="11" t="s">
        <v>5072</v>
      </c>
    </row>
    <row r="9118" spans="1:1" ht="13">
      <c r="A9118" s="11" t="s">
        <v>4755</v>
      </c>
    </row>
    <row r="9119" spans="1:1" ht="13">
      <c r="A9119" s="21">
        <v>3170</v>
      </c>
    </row>
    <row r="9120" spans="1:1" ht="13">
      <c r="A9120" s="21">
        <v>3425</v>
      </c>
    </row>
    <row r="9121" spans="1:1" ht="13">
      <c r="A9121" s="11" t="s">
        <v>4756</v>
      </c>
    </row>
    <row r="9122" spans="1:1" ht="13">
      <c r="A9122" s="11" t="s">
        <v>4757</v>
      </c>
    </row>
    <row r="9123" spans="1:1" ht="13">
      <c r="A9123" s="11" t="s">
        <v>5463</v>
      </c>
    </row>
    <row r="9124" spans="1:1" ht="13">
      <c r="A9124" s="11" t="s">
        <v>4748</v>
      </c>
    </row>
    <row r="9125" spans="1:1" ht="13">
      <c r="A9125" s="11" t="s">
        <v>4781</v>
      </c>
    </row>
    <row r="9126" spans="1:1" ht="13">
      <c r="A9126" s="11" t="s">
        <v>5478</v>
      </c>
    </row>
    <row r="9127" spans="1:1" ht="13">
      <c r="A9127" s="11" t="s">
        <v>6</v>
      </c>
    </row>
    <row r="9128" spans="1:1" ht="13">
      <c r="A9128" s="11" t="s">
        <v>3227</v>
      </c>
    </row>
    <row r="9129" spans="1:1" ht="13">
      <c r="A9129" s="11" t="s">
        <v>4751</v>
      </c>
    </row>
    <row r="9130" spans="1:1" ht="13">
      <c r="A9130" s="11">
        <v>3</v>
      </c>
    </row>
    <row r="9131" spans="1:1" ht="13">
      <c r="A9131" s="11" t="s">
        <v>4752</v>
      </c>
    </row>
    <row r="9132" spans="1:1" ht="13">
      <c r="A9132" s="11">
        <v>2</v>
      </c>
    </row>
    <row r="9133" spans="1:1" ht="13">
      <c r="A9133" s="11" t="s">
        <v>4753</v>
      </c>
    </row>
    <row r="9134" spans="1:1" ht="13">
      <c r="A9134" s="11" t="s">
        <v>4773</v>
      </c>
    </row>
    <row r="9135" spans="1:1" ht="13">
      <c r="A9135" s="11" t="s">
        <v>4755</v>
      </c>
    </row>
    <row r="9136" spans="1:1" ht="13">
      <c r="A9136" s="21">
        <v>1260</v>
      </c>
    </row>
    <row r="9137" spans="1:1" ht="13">
      <c r="A9137" s="11" t="s">
        <v>4756</v>
      </c>
    </row>
    <row r="9138" spans="1:1" ht="13">
      <c r="A9138" s="11" t="s">
        <v>4783</v>
      </c>
    </row>
    <row r="9139" spans="1:1" ht="13">
      <c r="A9139" s="11" t="s">
        <v>5479</v>
      </c>
    </row>
    <row r="9140" spans="1:1" ht="13">
      <c r="A9140" s="11" t="s">
        <v>4748</v>
      </c>
    </row>
    <row r="9141" spans="1:1" ht="13">
      <c r="A9141" s="11" t="s">
        <v>4749</v>
      </c>
    </row>
    <row r="9142" spans="1:1" ht="13">
      <c r="A9142" s="11" t="s">
        <v>5480</v>
      </c>
    </row>
    <row r="9143" spans="1:1" ht="13">
      <c r="A9143" s="11" t="s">
        <v>6</v>
      </c>
    </row>
    <row r="9144" spans="1:1" ht="13">
      <c r="A9144" s="11" t="s">
        <v>3950</v>
      </c>
    </row>
    <row r="9145" spans="1:1" ht="13">
      <c r="A9145" s="11" t="s">
        <v>4751</v>
      </c>
    </row>
    <row r="9146" spans="1:1" ht="13">
      <c r="A9146" s="11">
        <v>3</v>
      </c>
    </row>
    <row r="9147" spans="1:1" ht="13">
      <c r="A9147" s="11" t="s">
        <v>4752</v>
      </c>
    </row>
    <row r="9148" spans="1:1" ht="13">
      <c r="A9148" s="11" t="s">
        <v>4762</v>
      </c>
    </row>
    <row r="9149" spans="1:1" ht="13">
      <c r="A9149" s="11" t="s">
        <v>4753</v>
      </c>
    </row>
    <row r="9150" spans="1:1" ht="13">
      <c r="A9150" s="11" t="s">
        <v>4765</v>
      </c>
    </row>
    <row r="9151" spans="1:1" ht="13">
      <c r="A9151" s="11" t="s">
        <v>4755</v>
      </c>
    </row>
    <row r="9152" spans="1:1" ht="13">
      <c r="A9152" s="21">
        <v>1230</v>
      </c>
    </row>
    <row r="9153" spans="1:1" ht="13">
      <c r="A9153" s="21">
        <v>1565</v>
      </c>
    </row>
    <row r="9154" spans="1:1" ht="13">
      <c r="A9154" s="11" t="s">
        <v>4756</v>
      </c>
    </row>
    <row r="9155" spans="1:1" ht="13">
      <c r="A9155" s="11" t="s">
        <v>4757</v>
      </c>
    </row>
    <row r="9156" spans="1:1" ht="13">
      <c r="A9156" s="11" t="s">
        <v>5479</v>
      </c>
    </row>
    <row r="9157" spans="1:1" ht="13">
      <c r="A9157" s="11" t="s">
        <v>4748</v>
      </c>
    </row>
    <row r="9158" spans="1:1" ht="13">
      <c r="A9158" s="11" t="s">
        <v>4781</v>
      </c>
    </row>
    <row r="9159" spans="1:1" ht="13">
      <c r="A9159" s="11" t="s">
        <v>5481</v>
      </c>
    </row>
    <row r="9160" spans="1:1" ht="13">
      <c r="A9160" s="11" t="s">
        <v>7</v>
      </c>
    </row>
    <row r="9161" spans="1:1" ht="13">
      <c r="A9161" s="11" t="s">
        <v>1048</v>
      </c>
    </row>
    <row r="9162" spans="1:1" ht="13">
      <c r="A9162" s="11" t="s">
        <v>4751</v>
      </c>
    </row>
    <row r="9163" spans="1:1" ht="13">
      <c r="A9163" s="11">
        <v>2</v>
      </c>
    </row>
    <row r="9164" spans="1:1" ht="13">
      <c r="A9164" s="11" t="s">
        <v>4752</v>
      </c>
    </row>
    <row r="9165" spans="1:1" ht="13">
      <c r="A9165" s="11">
        <v>1</v>
      </c>
    </row>
    <row r="9166" spans="1:1" ht="13">
      <c r="A9166" s="11" t="s">
        <v>4753</v>
      </c>
    </row>
    <row r="9167" spans="1:1" ht="13">
      <c r="A9167" s="11" t="s">
        <v>4765</v>
      </c>
    </row>
    <row r="9168" spans="1:1" ht="13">
      <c r="A9168" s="11" t="s">
        <v>4755</v>
      </c>
    </row>
    <row r="9169" spans="1:1" ht="13">
      <c r="A9169" s="21">
        <v>1500</v>
      </c>
    </row>
    <row r="9170" spans="1:1" ht="13">
      <c r="A9170" s="11" t="s">
        <v>4756</v>
      </c>
    </row>
    <row r="9171" spans="1:1" ht="13">
      <c r="A9171" s="11" t="s">
        <v>4783</v>
      </c>
    </row>
    <row r="9172" spans="1:1" ht="13">
      <c r="A9172" s="11" t="s">
        <v>5479</v>
      </c>
    </row>
    <row r="9173" spans="1:1" ht="13">
      <c r="A9173" s="11" t="s">
        <v>4748</v>
      </c>
    </row>
    <row r="9174" spans="1:1" ht="13">
      <c r="A9174" s="11" t="s">
        <v>4749</v>
      </c>
    </row>
    <row r="9175" spans="1:1" ht="13">
      <c r="A9175" s="11" t="s">
        <v>5482</v>
      </c>
    </row>
    <row r="9176" spans="1:1" ht="13">
      <c r="A9176" s="11" t="s">
        <v>6</v>
      </c>
    </row>
    <row r="9177" spans="1:1" ht="13">
      <c r="A9177" s="11" t="s">
        <v>155</v>
      </c>
    </row>
    <row r="9178" spans="1:1" ht="13">
      <c r="A9178" s="11" t="s">
        <v>4751</v>
      </c>
    </row>
    <row r="9179" spans="1:1" ht="13">
      <c r="A9179" s="11">
        <v>1</v>
      </c>
    </row>
    <row r="9180" spans="1:1" ht="13">
      <c r="A9180" s="11" t="s">
        <v>4752</v>
      </c>
    </row>
    <row r="9181" spans="1:1" ht="13">
      <c r="A9181" s="11">
        <v>1</v>
      </c>
    </row>
    <row r="9182" spans="1:1" ht="13">
      <c r="A9182" s="11" t="s">
        <v>4753</v>
      </c>
    </row>
    <row r="9183" spans="1:1" ht="13">
      <c r="A9183" s="11" t="s">
        <v>4754</v>
      </c>
    </row>
    <row r="9184" spans="1:1" ht="13">
      <c r="A9184" s="11" t="s">
        <v>4755</v>
      </c>
    </row>
    <row r="9185" spans="1:1" ht="13">
      <c r="A9185" s="21">
        <v>1040</v>
      </c>
    </row>
    <row r="9186" spans="1:1" ht="13">
      <c r="A9186" s="11" t="s">
        <v>4756</v>
      </c>
    </row>
    <row r="9187" spans="1:1" ht="13">
      <c r="A9187" s="11" t="s">
        <v>4757</v>
      </c>
    </row>
    <row r="9188" spans="1:1" ht="13">
      <c r="A9188" s="11" t="s">
        <v>5483</v>
      </c>
    </row>
    <row r="9189" spans="1:1" ht="13">
      <c r="A9189" s="11" t="s">
        <v>4748</v>
      </c>
    </row>
    <row r="9190" spans="1:1" ht="13">
      <c r="A9190" s="11" t="s">
        <v>4749</v>
      </c>
    </row>
    <row r="9191" spans="1:1" ht="13">
      <c r="A9191" s="11" t="s">
        <v>5484</v>
      </c>
    </row>
    <row r="9192" spans="1:1" ht="13">
      <c r="A9192" s="11" t="s">
        <v>6</v>
      </c>
    </row>
    <row r="9193" spans="1:1" ht="13">
      <c r="A9193" s="11" t="s">
        <v>2223</v>
      </c>
    </row>
    <row r="9194" spans="1:1" ht="13">
      <c r="A9194" s="11" t="s">
        <v>4751</v>
      </c>
    </row>
    <row r="9195" spans="1:1" ht="13">
      <c r="A9195" s="11">
        <v>2</v>
      </c>
    </row>
    <row r="9196" spans="1:1" ht="13">
      <c r="A9196" s="11" t="s">
        <v>4752</v>
      </c>
    </row>
    <row r="9197" spans="1:1" ht="13">
      <c r="A9197" s="11" t="s">
        <v>4762</v>
      </c>
    </row>
    <row r="9198" spans="1:1" ht="13">
      <c r="A9198" s="11" t="s">
        <v>4753</v>
      </c>
    </row>
    <row r="9199" spans="1:1" ht="13">
      <c r="A9199" s="11" t="s">
        <v>4775</v>
      </c>
    </row>
    <row r="9200" spans="1:1" ht="13">
      <c r="A9200" s="11" t="s">
        <v>4755</v>
      </c>
    </row>
    <row r="9201" spans="1:1" ht="13">
      <c r="A9201" s="21">
        <v>1120</v>
      </c>
    </row>
    <row r="9202" spans="1:1" ht="13">
      <c r="A9202" s="21">
        <v>1280</v>
      </c>
    </row>
    <row r="9203" spans="1:1" ht="13">
      <c r="A9203" s="11" t="s">
        <v>4756</v>
      </c>
    </row>
    <row r="9204" spans="1:1" ht="13">
      <c r="A9204" s="11" t="s">
        <v>4757</v>
      </c>
    </row>
    <row r="9205" spans="1:1" ht="13">
      <c r="A9205" s="11" t="s">
        <v>5483</v>
      </c>
    </row>
    <row r="9206" spans="1:1" ht="13">
      <c r="A9206" s="11" t="s">
        <v>4748</v>
      </c>
    </row>
    <row r="9207" spans="1:1" ht="13">
      <c r="A9207" s="11" t="s">
        <v>4749</v>
      </c>
    </row>
    <row r="9208" spans="1:1" ht="13">
      <c r="A9208" s="11" t="s">
        <v>5485</v>
      </c>
    </row>
    <row r="9209" spans="1:1" ht="13">
      <c r="A9209" s="11" t="s">
        <v>7</v>
      </c>
    </row>
    <row r="9210" spans="1:1" ht="13">
      <c r="A9210" s="11" t="s">
        <v>2226</v>
      </c>
    </row>
    <row r="9211" spans="1:1" ht="13">
      <c r="A9211" s="11" t="s">
        <v>4751</v>
      </c>
    </row>
    <row r="9212" spans="1:1" ht="13">
      <c r="A9212" s="11">
        <v>2</v>
      </c>
    </row>
    <row r="9213" spans="1:1" ht="13">
      <c r="A9213" s="11" t="s">
        <v>4752</v>
      </c>
    </row>
    <row r="9214" spans="1:1" ht="13">
      <c r="A9214" s="11" t="s">
        <v>4762</v>
      </c>
    </row>
    <row r="9215" spans="1:1" ht="13">
      <c r="A9215" s="11" t="s">
        <v>4753</v>
      </c>
    </row>
    <row r="9216" spans="1:1" ht="13">
      <c r="A9216" s="11" t="s">
        <v>4787</v>
      </c>
    </row>
    <row r="9217" spans="1:1" ht="13">
      <c r="A9217" s="11" t="s">
        <v>4755</v>
      </c>
    </row>
    <row r="9218" spans="1:1" ht="13">
      <c r="A9218" s="21">
        <v>1140</v>
      </c>
    </row>
    <row r="9219" spans="1:1" ht="13">
      <c r="A9219" s="21">
        <v>1345</v>
      </c>
    </row>
    <row r="9220" spans="1:1" ht="13">
      <c r="A9220" s="11" t="s">
        <v>4756</v>
      </c>
    </row>
    <row r="9221" spans="1:1" ht="13">
      <c r="A9221" s="11" t="s">
        <v>4757</v>
      </c>
    </row>
    <row r="9222" spans="1:1" ht="13">
      <c r="A9222" s="11" t="s">
        <v>5483</v>
      </c>
    </row>
    <row r="9223" spans="1:1" ht="13">
      <c r="A9223" s="11" t="s">
        <v>4748</v>
      </c>
    </row>
    <row r="9224" spans="1:1" ht="13">
      <c r="A9224" s="11" t="s">
        <v>4749</v>
      </c>
    </row>
    <row r="9225" spans="1:1" ht="13">
      <c r="A9225" s="11" t="s">
        <v>5486</v>
      </c>
    </row>
    <row r="9226" spans="1:1" ht="13">
      <c r="A9226" s="11" t="s">
        <v>26</v>
      </c>
    </row>
    <row r="9227" spans="1:1" ht="13">
      <c r="A9227" s="11" t="s">
        <v>2166</v>
      </c>
    </row>
    <row r="9228" spans="1:1" ht="13">
      <c r="A9228" s="11" t="s">
        <v>4751</v>
      </c>
    </row>
    <row r="9229" spans="1:1" ht="13">
      <c r="A9229" s="11">
        <v>2</v>
      </c>
    </row>
    <row r="9230" spans="1:1" ht="13">
      <c r="A9230" s="11" t="s">
        <v>4752</v>
      </c>
    </row>
    <row r="9231" spans="1:1" ht="13">
      <c r="A9231" s="11">
        <v>1</v>
      </c>
    </row>
    <row r="9232" spans="1:1" ht="13">
      <c r="A9232" s="11" t="s">
        <v>4753</v>
      </c>
    </row>
    <row r="9233" spans="1:1" ht="13">
      <c r="A9233" s="11" t="s">
        <v>4846</v>
      </c>
    </row>
    <row r="9234" spans="1:1" ht="13">
      <c r="A9234" s="11" t="s">
        <v>4755</v>
      </c>
    </row>
    <row r="9235" spans="1:1" ht="13">
      <c r="A9235" s="21">
        <v>1080</v>
      </c>
    </row>
    <row r="9236" spans="1:1" ht="13">
      <c r="A9236" s="21">
        <v>1245</v>
      </c>
    </row>
    <row r="9237" spans="1:1" ht="13">
      <c r="A9237" s="11" t="s">
        <v>4756</v>
      </c>
    </row>
    <row r="9238" spans="1:1" ht="13">
      <c r="A9238" s="11" t="s">
        <v>4757</v>
      </c>
    </row>
    <row r="9239" spans="1:1" ht="13">
      <c r="A9239" s="11" t="s">
        <v>5487</v>
      </c>
    </row>
    <row r="9240" spans="1:1" ht="13">
      <c r="A9240" s="11" t="s">
        <v>4748</v>
      </c>
    </row>
    <row r="9241" spans="1:1" ht="13">
      <c r="A9241" s="11" t="s">
        <v>4749</v>
      </c>
    </row>
    <row r="9242" spans="1:1" ht="13">
      <c r="A9242" s="11" t="s">
        <v>5488</v>
      </c>
    </row>
    <row r="9243" spans="1:1" ht="13">
      <c r="A9243" s="11" t="s">
        <v>21</v>
      </c>
    </row>
    <row r="9244" spans="1:1" ht="13">
      <c r="A9244" s="11" t="s">
        <v>1003</v>
      </c>
    </row>
    <row r="9245" spans="1:1" ht="13">
      <c r="A9245" s="11" t="s">
        <v>4751</v>
      </c>
    </row>
    <row r="9246" spans="1:1" ht="13">
      <c r="A9246" s="11">
        <v>2</v>
      </c>
    </row>
    <row r="9247" spans="1:1" ht="13">
      <c r="A9247" s="11" t="s">
        <v>4752</v>
      </c>
    </row>
    <row r="9248" spans="1:1" ht="13">
      <c r="A9248" s="11">
        <v>1</v>
      </c>
    </row>
    <row r="9249" spans="1:1" ht="13">
      <c r="A9249" s="11" t="s">
        <v>4753</v>
      </c>
    </row>
    <row r="9250" spans="1:1" ht="13">
      <c r="A9250" s="11" t="s">
        <v>4775</v>
      </c>
    </row>
    <row r="9251" spans="1:1" ht="13">
      <c r="A9251" s="11" t="s">
        <v>4755</v>
      </c>
    </row>
    <row r="9252" spans="1:1" ht="13">
      <c r="A9252" s="21">
        <v>1390</v>
      </c>
    </row>
    <row r="9253" spans="1:1" ht="13">
      <c r="A9253" s="11" t="s">
        <v>4756</v>
      </c>
    </row>
    <row r="9254" spans="1:1" ht="13">
      <c r="A9254" s="11" t="s">
        <v>4757</v>
      </c>
    </row>
    <row r="9255" spans="1:1" ht="13">
      <c r="A9255" s="11" t="s">
        <v>5487</v>
      </c>
    </row>
    <row r="9256" spans="1:1" ht="13">
      <c r="A9256" s="11" t="s">
        <v>4748</v>
      </c>
    </row>
    <row r="9257" spans="1:1" ht="13">
      <c r="A9257" s="11" t="s">
        <v>4749</v>
      </c>
    </row>
    <row r="9258" spans="1:1" ht="13">
      <c r="A9258" s="11" t="s">
        <v>5489</v>
      </c>
    </row>
    <row r="9259" spans="1:1" ht="13">
      <c r="A9259" s="11" t="s">
        <v>22</v>
      </c>
    </row>
    <row r="9260" spans="1:1" ht="13">
      <c r="A9260" s="11" t="s">
        <v>2169</v>
      </c>
    </row>
    <row r="9261" spans="1:1" ht="13">
      <c r="A9261" s="11" t="s">
        <v>4751</v>
      </c>
    </row>
    <row r="9262" spans="1:1" ht="13">
      <c r="A9262" s="11">
        <v>2</v>
      </c>
    </row>
    <row r="9263" spans="1:1" ht="13">
      <c r="A9263" s="11" t="s">
        <v>4752</v>
      </c>
    </row>
    <row r="9264" spans="1:1" ht="13">
      <c r="A9264" s="11">
        <v>2</v>
      </c>
    </row>
    <row r="9265" spans="1:1" ht="13">
      <c r="A9265" s="11" t="s">
        <v>4753</v>
      </c>
    </row>
    <row r="9266" spans="1:1" ht="13">
      <c r="A9266" s="11" t="s">
        <v>4780</v>
      </c>
    </row>
    <row r="9267" spans="1:1" ht="13">
      <c r="A9267" s="11" t="s">
        <v>4755</v>
      </c>
    </row>
    <row r="9268" spans="1:1" ht="13">
      <c r="A9268" s="21">
        <v>1670</v>
      </c>
    </row>
    <row r="9269" spans="1:1" ht="13">
      <c r="A9269" s="21">
        <v>1755</v>
      </c>
    </row>
    <row r="9270" spans="1:1" ht="13">
      <c r="A9270" s="11" t="s">
        <v>4756</v>
      </c>
    </row>
    <row r="9271" spans="1:1" ht="13">
      <c r="A9271" s="11" t="s">
        <v>4757</v>
      </c>
    </row>
    <row r="9272" spans="1:1" ht="13">
      <c r="A9272" s="11" t="s">
        <v>5487</v>
      </c>
    </row>
    <row r="9273" spans="1:1" ht="13">
      <c r="A9273" s="11" t="s">
        <v>4748</v>
      </c>
    </row>
    <row r="9274" spans="1:1" ht="13">
      <c r="A9274" s="11" t="s">
        <v>4749</v>
      </c>
    </row>
    <row r="9275" spans="1:1" ht="13">
      <c r="A9275" s="11" t="s">
        <v>5490</v>
      </c>
    </row>
    <row r="9276" spans="1:1" ht="13">
      <c r="A9276" s="11" t="s">
        <v>20</v>
      </c>
    </row>
    <row r="9277" spans="1:1" ht="13">
      <c r="A9277" s="11" t="s">
        <v>3896</v>
      </c>
    </row>
    <row r="9278" spans="1:1" ht="13">
      <c r="A9278" s="11" t="s">
        <v>4751</v>
      </c>
    </row>
    <row r="9279" spans="1:1" ht="13">
      <c r="A9279" s="11">
        <v>3</v>
      </c>
    </row>
    <row r="9280" spans="1:1" ht="13">
      <c r="A9280" s="11" t="s">
        <v>4752</v>
      </c>
    </row>
    <row r="9281" spans="1:1" ht="13">
      <c r="A9281" s="11">
        <v>2</v>
      </c>
    </row>
    <row r="9282" spans="1:1" ht="13">
      <c r="A9282" s="11" t="s">
        <v>4753</v>
      </c>
    </row>
    <row r="9283" spans="1:1" ht="13">
      <c r="A9283" s="11" t="s">
        <v>4959</v>
      </c>
    </row>
    <row r="9284" spans="1:1" ht="13">
      <c r="A9284" s="11" t="s">
        <v>4755</v>
      </c>
    </row>
    <row r="9285" spans="1:1" ht="13">
      <c r="A9285" s="21">
        <v>1760</v>
      </c>
    </row>
    <row r="9286" spans="1:1" ht="13">
      <c r="A9286" s="21">
        <v>2685</v>
      </c>
    </row>
    <row r="9287" spans="1:1" ht="13">
      <c r="A9287" s="11" t="s">
        <v>4756</v>
      </c>
    </row>
    <row r="9288" spans="1:1" ht="13">
      <c r="A9288" s="11" t="s">
        <v>4757</v>
      </c>
    </row>
    <row r="9289" spans="1:1" ht="13">
      <c r="A9289" s="11" t="s">
        <v>5487</v>
      </c>
    </row>
    <row r="9290" spans="1:1" ht="13">
      <c r="A9290" s="11" t="s">
        <v>4748</v>
      </c>
    </row>
    <row r="9291" spans="1:1" ht="13">
      <c r="A9291" s="11" t="s">
        <v>4749</v>
      </c>
    </row>
    <row r="9292" spans="1:1" ht="13">
      <c r="A9292" s="11" t="s">
        <v>5491</v>
      </c>
    </row>
    <row r="9293" spans="1:1" ht="13">
      <c r="A9293" s="11" t="s">
        <v>12</v>
      </c>
    </row>
    <row r="9294" spans="1:1" ht="13">
      <c r="A9294" s="11" t="s">
        <v>3899</v>
      </c>
    </row>
    <row r="9295" spans="1:1" ht="13">
      <c r="A9295" s="11" t="s">
        <v>4751</v>
      </c>
    </row>
    <row r="9296" spans="1:1" ht="13">
      <c r="A9296" s="11">
        <v>3</v>
      </c>
    </row>
    <row r="9297" spans="1:1" ht="13">
      <c r="A9297" s="11" t="s">
        <v>4752</v>
      </c>
    </row>
    <row r="9298" spans="1:1" ht="13">
      <c r="A9298" s="11">
        <v>2</v>
      </c>
    </row>
    <row r="9299" spans="1:1" ht="13">
      <c r="A9299" s="11" t="s">
        <v>4753</v>
      </c>
    </row>
    <row r="9300" spans="1:1" ht="13">
      <c r="A9300" s="11" t="s">
        <v>5000</v>
      </c>
    </row>
    <row r="9301" spans="1:1" ht="13">
      <c r="A9301" s="11" t="s">
        <v>4755</v>
      </c>
    </row>
    <row r="9302" spans="1:1" ht="13">
      <c r="A9302" s="21">
        <v>1790</v>
      </c>
    </row>
    <row r="9303" spans="1:1" ht="13">
      <c r="A9303" s="21">
        <v>2025</v>
      </c>
    </row>
    <row r="9304" spans="1:1" ht="13">
      <c r="A9304" s="11" t="s">
        <v>4756</v>
      </c>
    </row>
    <row r="9305" spans="1:1" ht="13">
      <c r="A9305" s="11" t="s">
        <v>4757</v>
      </c>
    </row>
    <row r="9306" spans="1:1" ht="13">
      <c r="A9306" s="11" t="s">
        <v>5487</v>
      </c>
    </row>
    <row r="9307" spans="1:1" ht="13">
      <c r="A9307" s="11" t="s">
        <v>4748</v>
      </c>
    </row>
    <row r="9308" spans="1:1" ht="13">
      <c r="A9308" s="11" t="s">
        <v>4749</v>
      </c>
    </row>
    <row r="9309" spans="1:1" ht="13">
      <c r="A9309" s="11" t="s">
        <v>5492</v>
      </c>
    </row>
    <row r="9310" spans="1:1" ht="13">
      <c r="A9310" s="11" t="s">
        <v>6</v>
      </c>
    </row>
    <row r="9311" spans="1:1" ht="13">
      <c r="A9311" s="11" t="s">
        <v>575</v>
      </c>
    </row>
    <row r="9312" spans="1:1" ht="13">
      <c r="A9312" s="11" t="s">
        <v>4751</v>
      </c>
    </row>
    <row r="9313" spans="1:1" ht="13">
      <c r="A9313" s="11">
        <v>1</v>
      </c>
    </row>
    <row r="9314" spans="1:1" ht="13">
      <c r="A9314" s="11" t="s">
        <v>4752</v>
      </c>
    </row>
    <row r="9315" spans="1:1" ht="13">
      <c r="A9315" s="11">
        <v>1</v>
      </c>
    </row>
    <row r="9316" spans="1:1" ht="13">
      <c r="A9316" s="11" t="s">
        <v>4753</v>
      </c>
    </row>
    <row r="9317" spans="1:1" ht="13">
      <c r="A9317" s="11" t="s">
        <v>4822</v>
      </c>
    </row>
    <row r="9318" spans="1:1" ht="13">
      <c r="A9318" s="11" t="s">
        <v>4755</v>
      </c>
    </row>
    <row r="9319" spans="1:1" ht="13">
      <c r="A9319" s="21">
        <v>970</v>
      </c>
    </row>
    <row r="9320" spans="1:1" ht="13">
      <c r="A9320" s="21">
        <v>1080</v>
      </c>
    </row>
    <row r="9321" spans="1:1" ht="13">
      <c r="A9321" s="11" t="s">
        <v>4756</v>
      </c>
    </row>
    <row r="9322" spans="1:1" ht="13">
      <c r="A9322" s="11" t="s">
        <v>4757</v>
      </c>
    </row>
    <row r="9323" spans="1:1" ht="13">
      <c r="A9323" s="11" t="s">
        <v>5493</v>
      </c>
    </row>
    <row r="9324" spans="1:1" ht="13">
      <c r="A9324" s="11" t="s">
        <v>4748</v>
      </c>
    </row>
    <row r="9325" spans="1:1" ht="13">
      <c r="A9325" s="11" t="s">
        <v>4749</v>
      </c>
    </row>
    <row r="9326" spans="1:1" ht="13">
      <c r="A9326" s="11" t="s">
        <v>5494</v>
      </c>
    </row>
    <row r="9327" spans="1:1" ht="13">
      <c r="A9327" s="11" t="s">
        <v>16</v>
      </c>
    </row>
    <row r="9328" spans="1:1" ht="13">
      <c r="A9328" s="11" t="s">
        <v>3872</v>
      </c>
    </row>
    <row r="9329" spans="1:1" ht="13">
      <c r="A9329" s="11" t="s">
        <v>4751</v>
      </c>
    </row>
    <row r="9330" spans="1:1" ht="13">
      <c r="A9330" s="11">
        <v>3</v>
      </c>
    </row>
    <row r="9331" spans="1:1" ht="13">
      <c r="A9331" s="11" t="s">
        <v>4752</v>
      </c>
    </row>
    <row r="9332" spans="1:1" ht="13">
      <c r="A9332" s="11" t="s">
        <v>4762</v>
      </c>
    </row>
    <row r="9333" spans="1:1" ht="13">
      <c r="A9333" s="11" t="s">
        <v>4753</v>
      </c>
    </row>
    <row r="9334" spans="1:1" ht="13">
      <c r="A9334" s="11" t="s">
        <v>5089</v>
      </c>
    </row>
    <row r="9335" spans="1:1" ht="13">
      <c r="A9335" s="11" t="s">
        <v>4755</v>
      </c>
    </row>
    <row r="9336" spans="1:1" ht="13">
      <c r="A9336" s="21">
        <v>1670</v>
      </c>
    </row>
    <row r="9337" spans="1:1" ht="13">
      <c r="A9337" s="21">
        <v>2225</v>
      </c>
    </row>
    <row r="9338" spans="1:1" ht="13">
      <c r="A9338" s="11" t="s">
        <v>4756</v>
      </c>
    </row>
    <row r="9339" spans="1:1" ht="13">
      <c r="A9339" s="11" t="s">
        <v>4757</v>
      </c>
    </row>
    <row r="9340" spans="1:1" ht="13">
      <c r="A9340" s="11" t="s">
        <v>5493</v>
      </c>
    </row>
    <row r="9341" spans="1:1" ht="13">
      <c r="A9341" s="11" t="s">
        <v>4748</v>
      </c>
    </row>
    <row r="9342" spans="1:1" ht="13">
      <c r="A9342" s="11" t="s">
        <v>4749</v>
      </c>
    </row>
    <row r="9343" spans="1:1" ht="13">
      <c r="A9343" s="11" t="s">
        <v>5495</v>
      </c>
    </row>
    <row r="9344" spans="1:1" ht="13">
      <c r="A9344" s="11" t="s">
        <v>12</v>
      </c>
    </row>
    <row r="9345" spans="1:1" ht="13">
      <c r="A9345" s="11" t="s">
        <v>3875</v>
      </c>
    </row>
    <row r="9346" spans="1:1" ht="13">
      <c r="A9346" s="11" t="s">
        <v>4751</v>
      </c>
    </row>
    <row r="9347" spans="1:1" ht="13">
      <c r="A9347" s="11">
        <v>3</v>
      </c>
    </row>
    <row r="9348" spans="1:1" ht="13">
      <c r="A9348" s="11" t="s">
        <v>4752</v>
      </c>
    </row>
    <row r="9349" spans="1:1" ht="13">
      <c r="A9349" s="11">
        <v>2</v>
      </c>
    </row>
    <row r="9350" spans="1:1" ht="13">
      <c r="A9350" s="11" t="s">
        <v>4753</v>
      </c>
    </row>
    <row r="9351" spans="1:1" ht="13">
      <c r="A9351" s="11" t="s">
        <v>5496</v>
      </c>
    </row>
    <row r="9352" spans="1:1" ht="13">
      <c r="A9352" s="11" t="s">
        <v>4755</v>
      </c>
    </row>
    <row r="9353" spans="1:1" ht="13">
      <c r="A9353" s="21">
        <v>2180</v>
      </c>
    </row>
    <row r="9354" spans="1:1" ht="13">
      <c r="A9354" s="21">
        <v>2550</v>
      </c>
    </row>
    <row r="9355" spans="1:1" ht="13">
      <c r="A9355" s="11" t="s">
        <v>4756</v>
      </c>
    </row>
    <row r="9356" spans="1:1" ht="13">
      <c r="A9356" s="11" t="s">
        <v>4757</v>
      </c>
    </row>
    <row r="9357" spans="1:1" ht="13">
      <c r="A9357" s="11" t="s">
        <v>5493</v>
      </c>
    </row>
    <row r="9358" spans="1:1" ht="13">
      <c r="A9358" s="11" t="s">
        <v>4748</v>
      </c>
    </row>
    <row r="9359" spans="1:1" ht="13">
      <c r="A9359" s="11" t="s">
        <v>4749</v>
      </c>
    </row>
    <row r="9360" spans="1:1" ht="13">
      <c r="A9360" s="11" t="s">
        <v>5497</v>
      </c>
    </row>
    <row r="9361" spans="1:1" ht="13">
      <c r="A9361" s="11" t="s">
        <v>11</v>
      </c>
    </row>
    <row r="9362" spans="1:1" ht="13">
      <c r="A9362" s="11" t="s">
        <v>949</v>
      </c>
    </row>
    <row r="9363" spans="1:1" ht="13">
      <c r="A9363" s="11" t="s">
        <v>4751</v>
      </c>
    </row>
    <row r="9364" spans="1:1" ht="13">
      <c r="A9364" s="11">
        <v>2</v>
      </c>
    </row>
    <row r="9365" spans="1:1" ht="13">
      <c r="A9365" s="11" t="s">
        <v>4752</v>
      </c>
    </row>
    <row r="9366" spans="1:1" ht="13">
      <c r="A9366" s="11">
        <v>1</v>
      </c>
    </row>
    <row r="9367" spans="1:1" ht="13">
      <c r="A9367" s="11" t="s">
        <v>4753</v>
      </c>
    </row>
    <row r="9368" spans="1:1" ht="13">
      <c r="A9368" s="11" t="s">
        <v>4846</v>
      </c>
    </row>
    <row r="9369" spans="1:1" ht="13">
      <c r="A9369" s="11" t="s">
        <v>4755</v>
      </c>
    </row>
    <row r="9370" spans="1:1" ht="13">
      <c r="A9370" s="21">
        <v>1000</v>
      </c>
    </row>
    <row r="9371" spans="1:1" ht="13">
      <c r="A9371" s="11" t="s">
        <v>4756</v>
      </c>
    </row>
    <row r="9372" spans="1:1" ht="13">
      <c r="A9372" s="11" t="s">
        <v>4757</v>
      </c>
    </row>
    <row r="9373" spans="1:1" ht="13">
      <c r="A9373" s="11" t="s">
        <v>5498</v>
      </c>
    </row>
    <row r="9374" spans="1:1" ht="13">
      <c r="A9374" s="11" t="s">
        <v>4748</v>
      </c>
    </row>
    <row r="9375" spans="1:1" ht="13">
      <c r="A9375" s="11" t="s">
        <v>4749</v>
      </c>
    </row>
    <row r="9376" spans="1:1" ht="13">
      <c r="A9376" s="11" t="s">
        <v>5499</v>
      </c>
    </row>
    <row r="9377" spans="1:1" ht="13">
      <c r="A9377" s="11" t="s">
        <v>7</v>
      </c>
    </row>
    <row r="9378" spans="1:1" ht="13">
      <c r="A9378" s="11" t="s">
        <v>557</v>
      </c>
    </row>
    <row r="9379" spans="1:1" ht="13">
      <c r="A9379" s="11" t="s">
        <v>4751</v>
      </c>
    </row>
    <row r="9380" spans="1:1" ht="13">
      <c r="A9380" s="11">
        <v>1</v>
      </c>
    </row>
    <row r="9381" spans="1:1" ht="13">
      <c r="A9381" s="11" t="s">
        <v>4752</v>
      </c>
    </row>
    <row r="9382" spans="1:1" ht="13">
      <c r="A9382" s="11">
        <v>1</v>
      </c>
    </row>
    <row r="9383" spans="1:1" ht="13">
      <c r="A9383" s="11" t="s">
        <v>4753</v>
      </c>
    </row>
    <row r="9384" spans="1:1" ht="13">
      <c r="A9384" s="11" t="s">
        <v>4760</v>
      </c>
    </row>
    <row r="9385" spans="1:1" ht="13">
      <c r="A9385" s="11" t="s">
        <v>4755</v>
      </c>
    </row>
    <row r="9386" spans="1:1" ht="13">
      <c r="A9386" s="21">
        <v>1050</v>
      </c>
    </row>
    <row r="9387" spans="1:1" ht="13">
      <c r="A9387" s="21">
        <v>1350</v>
      </c>
    </row>
    <row r="9388" spans="1:1" ht="13">
      <c r="A9388" s="11" t="s">
        <v>4756</v>
      </c>
    </row>
    <row r="9389" spans="1:1" ht="13">
      <c r="A9389" s="11" t="s">
        <v>4757</v>
      </c>
    </row>
    <row r="9390" spans="1:1" ht="13">
      <c r="A9390" s="11" t="s">
        <v>5498</v>
      </c>
    </row>
    <row r="9391" spans="1:1" ht="13">
      <c r="A9391" s="11" t="s">
        <v>4748</v>
      </c>
    </row>
    <row r="9392" spans="1:1" ht="13">
      <c r="A9392" s="11" t="s">
        <v>4749</v>
      </c>
    </row>
    <row r="9393" spans="1:1" ht="13">
      <c r="A9393" s="11" t="s">
        <v>5500</v>
      </c>
    </row>
    <row r="9394" spans="1:1" ht="13">
      <c r="A9394" s="11" t="s">
        <v>7</v>
      </c>
    </row>
    <row r="9395" spans="1:1" ht="13">
      <c r="A9395" s="11" t="s">
        <v>3860</v>
      </c>
    </row>
    <row r="9396" spans="1:1" ht="13">
      <c r="A9396" s="11" t="s">
        <v>4751</v>
      </c>
    </row>
    <row r="9397" spans="1:1" ht="13">
      <c r="A9397" s="11">
        <v>3</v>
      </c>
    </row>
    <row r="9398" spans="1:1" ht="13">
      <c r="A9398" s="11" t="s">
        <v>4752</v>
      </c>
    </row>
    <row r="9399" spans="1:1" ht="13">
      <c r="A9399" s="11" t="s">
        <v>4762</v>
      </c>
    </row>
    <row r="9400" spans="1:1" ht="13">
      <c r="A9400" s="11" t="s">
        <v>4753</v>
      </c>
    </row>
    <row r="9401" spans="1:1" ht="13">
      <c r="A9401" s="11" t="s">
        <v>4799</v>
      </c>
    </row>
    <row r="9402" spans="1:1" ht="13">
      <c r="A9402" s="11" t="s">
        <v>4755</v>
      </c>
    </row>
    <row r="9403" spans="1:1" ht="13">
      <c r="A9403" s="21">
        <v>1820</v>
      </c>
    </row>
    <row r="9404" spans="1:1" ht="13">
      <c r="A9404" s="21">
        <v>2100</v>
      </c>
    </row>
    <row r="9405" spans="1:1" ht="13">
      <c r="A9405" s="11" t="s">
        <v>4756</v>
      </c>
    </row>
    <row r="9406" spans="1:1" ht="13">
      <c r="A9406" s="11" t="s">
        <v>4757</v>
      </c>
    </row>
    <row r="9407" spans="1:1" ht="13">
      <c r="A9407" s="11" t="s">
        <v>5498</v>
      </c>
    </row>
    <row r="9408" spans="1:1" ht="13">
      <c r="A9408" s="11" t="s">
        <v>4748</v>
      </c>
    </row>
    <row r="9409" spans="1:1" ht="13">
      <c r="A9409" s="11" t="s">
        <v>4749</v>
      </c>
    </row>
    <row r="9410" spans="1:1" ht="13">
      <c r="A9410" s="11" t="s">
        <v>5501</v>
      </c>
    </row>
    <row r="9411" spans="1:1" ht="13">
      <c r="A9411" s="11" t="s">
        <v>11</v>
      </c>
    </row>
    <row r="9412" spans="1:1" ht="13">
      <c r="A9412" s="11" t="s">
        <v>533</v>
      </c>
    </row>
    <row r="9413" spans="1:1" ht="13">
      <c r="A9413" s="11" t="s">
        <v>4751</v>
      </c>
    </row>
    <row r="9414" spans="1:1" ht="13">
      <c r="A9414" s="11">
        <v>1</v>
      </c>
    </row>
    <row r="9415" spans="1:1" ht="13">
      <c r="A9415" s="11" t="s">
        <v>4752</v>
      </c>
    </row>
    <row r="9416" spans="1:1" ht="13">
      <c r="A9416" s="11">
        <v>1</v>
      </c>
    </row>
    <row r="9417" spans="1:1" ht="13">
      <c r="A9417" s="11" t="s">
        <v>4753</v>
      </c>
    </row>
    <row r="9418" spans="1:1" ht="13">
      <c r="A9418" s="11" t="s">
        <v>4957</v>
      </c>
    </row>
    <row r="9419" spans="1:1" ht="13">
      <c r="A9419" s="11" t="s">
        <v>4755</v>
      </c>
    </row>
    <row r="9420" spans="1:1" ht="13">
      <c r="A9420" s="21">
        <v>1230</v>
      </c>
    </row>
    <row r="9421" spans="1:1" ht="13">
      <c r="A9421" s="21">
        <v>1325</v>
      </c>
    </row>
    <row r="9422" spans="1:1" ht="13">
      <c r="A9422" s="11" t="s">
        <v>4756</v>
      </c>
    </row>
    <row r="9423" spans="1:1" ht="13">
      <c r="A9423" s="11" t="s">
        <v>4757</v>
      </c>
    </row>
    <row r="9424" spans="1:1" ht="13">
      <c r="A9424" s="11" t="s">
        <v>5502</v>
      </c>
    </row>
    <row r="9425" spans="1:1" ht="13">
      <c r="A9425" s="11" t="s">
        <v>4748</v>
      </c>
    </row>
    <row r="9426" spans="1:1" ht="13">
      <c r="A9426" s="11" t="s">
        <v>4749</v>
      </c>
    </row>
    <row r="9427" spans="1:1" ht="13">
      <c r="A9427" s="11" t="s">
        <v>5503</v>
      </c>
    </row>
    <row r="9428" spans="1:1" ht="13">
      <c r="A9428" s="11" t="s">
        <v>23</v>
      </c>
    </row>
    <row r="9429" spans="1:1" ht="13">
      <c r="A9429" s="11" t="s">
        <v>2055</v>
      </c>
    </row>
    <row r="9430" spans="1:1" ht="13">
      <c r="A9430" s="11" t="s">
        <v>4751</v>
      </c>
    </row>
    <row r="9431" spans="1:1" ht="13">
      <c r="A9431" s="11">
        <v>2</v>
      </c>
    </row>
    <row r="9432" spans="1:1" ht="13">
      <c r="A9432" s="11" t="s">
        <v>4752</v>
      </c>
    </row>
    <row r="9433" spans="1:1" ht="13">
      <c r="A9433" s="11" t="s">
        <v>4762</v>
      </c>
    </row>
    <row r="9434" spans="1:1" ht="13">
      <c r="A9434" s="11" t="s">
        <v>4753</v>
      </c>
    </row>
    <row r="9435" spans="1:1" ht="13">
      <c r="A9435" s="11" t="s">
        <v>4818</v>
      </c>
    </row>
    <row r="9436" spans="1:1" ht="13">
      <c r="A9436" s="11" t="s">
        <v>4755</v>
      </c>
    </row>
    <row r="9437" spans="1:1" ht="13">
      <c r="A9437" s="21">
        <v>1160</v>
      </c>
    </row>
    <row r="9438" spans="1:1" ht="13">
      <c r="A9438" s="21">
        <v>1370</v>
      </c>
    </row>
    <row r="9439" spans="1:1" ht="13">
      <c r="A9439" s="11" t="s">
        <v>4756</v>
      </c>
    </row>
    <row r="9440" spans="1:1" ht="13">
      <c r="A9440" s="11" t="s">
        <v>4757</v>
      </c>
    </row>
    <row r="9441" spans="1:1" ht="13">
      <c r="A9441" s="11" t="s">
        <v>5502</v>
      </c>
    </row>
    <row r="9442" spans="1:1" ht="13">
      <c r="A9442" s="11" t="s">
        <v>4748</v>
      </c>
    </row>
    <row r="9443" spans="1:1" ht="13">
      <c r="A9443" s="11" t="s">
        <v>4749</v>
      </c>
    </row>
    <row r="9444" spans="1:1" ht="13">
      <c r="A9444" s="11" t="s">
        <v>5504</v>
      </c>
    </row>
    <row r="9445" spans="1:1" ht="13">
      <c r="A9445" s="11" t="s">
        <v>13</v>
      </c>
    </row>
    <row r="9446" spans="1:1" ht="13">
      <c r="A9446" s="11" t="s">
        <v>2058</v>
      </c>
    </row>
    <row r="9447" spans="1:1" ht="13">
      <c r="A9447" s="11" t="s">
        <v>4751</v>
      </c>
    </row>
    <row r="9448" spans="1:1" ht="13">
      <c r="A9448" s="11">
        <v>2</v>
      </c>
    </row>
    <row r="9449" spans="1:1" ht="13">
      <c r="A9449" s="11" t="s">
        <v>4752</v>
      </c>
    </row>
    <row r="9450" spans="1:1" ht="13">
      <c r="A9450" s="11">
        <v>2</v>
      </c>
    </row>
    <row r="9451" spans="1:1" ht="13">
      <c r="A9451" s="11" t="s">
        <v>4753</v>
      </c>
    </row>
    <row r="9452" spans="1:1" ht="13">
      <c r="A9452" s="11" t="s">
        <v>4856</v>
      </c>
    </row>
    <row r="9453" spans="1:1" ht="13">
      <c r="A9453" s="11" t="s">
        <v>4755</v>
      </c>
    </row>
    <row r="9454" spans="1:1" ht="13">
      <c r="A9454" s="21">
        <v>1190</v>
      </c>
    </row>
    <row r="9455" spans="1:1" ht="13">
      <c r="A9455" s="21">
        <v>1605</v>
      </c>
    </row>
    <row r="9456" spans="1:1" ht="13">
      <c r="A9456" s="11" t="s">
        <v>4756</v>
      </c>
    </row>
    <row r="9457" spans="1:1" ht="13">
      <c r="A9457" s="11" t="s">
        <v>4757</v>
      </c>
    </row>
    <row r="9458" spans="1:1" ht="13">
      <c r="A9458" s="11" t="s">
        <v>5502</v>
      </c>
    </row>
    <row r="9459" spans="1:1" ht="13">
      <c r="A9459" s="11" t="s">
        <v>4748</v>
      </c>
    </row>
    <row r="9460" spans="1:1" ht="13">
      <c r="A9460" s="11" t="s">
        <v>4749</v>
      </c>
    </row>
    <row r="9461" spans="1:1" ht="13">
      <c r="A9461" s="11" t="s">
        <v>5505</v>
      </c>
    </row>
    <row r="9462" spans="1:1" ht="13">
      <c r="A9462" s="11" t="s">
        <v>10</v>
      </c>
    </row>
    <row r="9463" spans="1:1" ht="13">
      <c r="A9463" s="11" t="s">
        <v>3797</v>
      </c>
    </row>
    <row r="9464" spans="1:1" ht="13">
      <c r="A9464" s="11" t="s">
        <v>4751</v>
      </c>
    </row>
    <row r="9465" spans="1:1" ht="13">
      <c r="A9465" s="11">
        <v>3</v>
      </c>
    </row>
    <row r="9466" spans="1:1" ht="13">
      <c r="A9466" s="11" t="s">
        <v>4752</v>
      </c>
    </row>
    <row r="9467" spans="1:1" ht="13">
      <c r="A9467" s="11">
        <v>2</v>
      </c>
    </row>
    <row r="9468" spans="1:1" ht="13">
      <c r="A9468" s="11" t="s">
        <v>4753</v>
      </c>
    </row>
    <row r="9469" spans="1:1" ht="13">
      <c r="A9469" s="11" t="s">
        <v>5000</v>
      </c>
    </row>
    <row r="9470" spans="1:1" ht="13">
      <c r="A9470" s="11" t="s">
        <v>4755</v>
      </c>
    </row>
    <row r="9471" spans="1:1" ht="13">
      <c r="A9471" s="21">
        <v>1710</v>
      </c>
    </row>
    <row r="9472" spans="1:1" ht="13">
      <c r="A9472" s="21">
        <v>2100</v>
      </c>
    </row>
    <row r="9473" spans="1:1" ht="13">
      <c r="A9473" s="11" t="s">
        <v>4756</v>
      </c>
    </row>
    <row r="9474" spans="1:1" ht="13">
      <c r="A9474" s="11" t="s">
        <v>4757</v>
      </c>
    </row>
    <row r="9475" spans="1:1" ht="13">
      <c r="A9475" s="11" t="s">
        <v>5506</v>
      </c>
    </row>
    <row r="9476" spans="1:1" ht="13">
      <c r="A9476" s="11" t="s">
        <v>4748</v>
      </c>
    </row>
    <row r="9477" spans="1:1" ht="13">
      <c r="A9477" s="11" t="s">
        <v>4749</v>
      </c>
    </row>
    <row r="9478" spans="1:1" ht="13">
      <c r="A9478" s="11" t="s">
        <v>5507</v>
      </c>
    </row>
    <row r="9479" spans="1:1" ht="13">
      <c r="A9479" s="11" t="s">
        <v>6</v>
      </c>
    </row>
    <row r="9480" spans="1:1" ht="13">
      <c r="A9480" s="11" t="s">
        <v>1953</v>
      </c>
    </row>
    <row r="9481" spans="1:1" ht="13">
      <c r="A9481" s="11" t="s">
        <v>4751</v>
      </c>
    </row>
    <row r="9482" spans="1:1" ht="13">
      <c r="A9482" s="11">
        <v>2</v>
      </c>
    </row>
    <row r="9483" spans="1:1" ht="13">
      <c r="A9483" s="11" t="s">
        <v>4752</v>
      </c>
    </row>
    <row r="9484" spans="1:1" ht="13">
      <c r="A9484" s="11">
        <v>1</v>
      </c>
    </row>
    <row r="9485" spans="1:1" ht="13">
      <c r="A9485" s="11" t="s">
        <v>4753</v>
      </c>
    </row>
    <row r="9486" spans="1:1" ht="13">
      <c r="A9486" s="11" t="s">
        <v>4818</v>
      </c>
    </row>
    <row r="9487" spans="1:1" ht="13">
      <c r="A9487" s="11" t="s">
        <v>4755</v>
      </c>
    </row>
    <row r="9488" spans="1:1" ht="13">
      <c r="A9488" s="21">
        <v>1020</v>
      </c>
    </row>
    <row r="9489" spans="1:1" ht="13">
      <c r="A9489" s="21">
        <v>1210</v>
      </c>
    </row>
    <row r="9490" spans="1:1" ht="13">
      <c r="A9490" s="11" t="s">
        <v>4756</v>
      </c>
    </row>
    <row r="9491" spans="1:1" ht="13">
      <c r="A9491" s="11" t="s">
        <v>4757</v>
      </c>
    </row>
    <row r="9492" spans="1:1" ht="13">
      <c r="A9492" s="11" t="s">
        <v>5508</v>
      </c>
    </row>
    <row r="9493" spans="1:1" ht="13">
      <c r="A9493" s="11" t="s">
        <v>4748</v>
      </c>
    </row>
    <row r="9494" spans="1:1" ht="13">
      <c r="A9494" s="11" t="s">
        <v>4749</v>
      </c>
    </row>
    <row r="9495" spans="1:1" ht="13">
      <c r="A9495" s="11" t="s">
        <v>5509</v>
      </c>
    </row>
    <row r="9496" spans="1:1" ht="13">
      <c r="A9496" s="11" t="s">
        <v>11</v>
      </c>
    </row>
    <row r="9497" spans="1:1" ht="13">
      <c r="A9497" s="11" t="s">
        <v>509</v>
      </c>
    </row>
    <row r="9498" spans="1:1" ht="13">
      <c r="A9498" s="11" t="s">
        <v>4751</v>
      </c>
    </row>
    <row r="9499" spans="1:1" ht="13">
      <c r="A9499" s="11">
        <v>1</v>
      </c>
    </row>
    <row r="9500" spans="1:1" ht="13">
      <c r="A9500" s="11" t="s">
        <v>4752</v>
      </c>
    </row>
    <row r="9501" spans="1:1" ht="13">
      <c r="A9501" s="11">
        <v>1</v>
      </c>
    </row>
    <row r="9502" spans="1:1" ht="13">
      <c r="A9502" s="11" t="s">
        <v>4753</v>
      </c>
    </row>
    <row r="9503" spans="1:1" ht="13">
      <c r="A9503" s="11" t="s">
        <v>4859</v>
      </c>
    </row>
    <row r="9504" spans="1:1" ht="13">
      <c r="A9504" s="11" t="s">
        <v>4755</v>
      </c>
    </row>
    <row r="9505" spans="1:1" ht="13">
      <c r="A9505" s="21">
        <v>1050</v>
      </c>
    </row>
    <row r="9506" spans="1:1" ht="13">
      <c r="A9506" s="21">
        <v>1220</v>
      </c>
    </row>
    <row r="9507" spans="1:1" ht="13">
      <c r="A9507" s="11" t="s">
        <v>4756</v>
      </c>
    </row>
    <row r="9508" spans="1:1" ht="13">
      <c r="A9508" s="11" t="s">
        <v>4757</v>
      </c>
    </row>
    <row r="9509" spans="1:1" ht="13">
      <c r="A9509" s="11" t="s">
        <v>5508</v>
      </c>
    </row>
    <row r="9510" spans="1:1" ht="13">
      <c r="A9510" s="11" t="s">
        <v>4748</v>
      </c>
    </row>
    <row r="9511" spans="1:1" ht="13">
      <c r="A9511" s="11" t="s">
        <v>4781</v>
      </c>
    </row>
    <row r="9512" spans="1:1" ht="13">
      <c r="A9512" s="11" t="s">
        <v>5510</v>
      </c>
    </row>
    <row r="9513" spans="1:1" ht="13">
      <c r="A9513" s="11" t="s">
        <v>13</v>
      </c>
    </row>
    <row r="9514" spans="1:1" ht="13">
      <c r="A9514" s="11" t="s">
        <v>4689</v>
      </c>
    </row>
    <row r="9515" spans="1:1" ht="13">
      <c r="A9515" s="11" t="s">
        <v>4751</v>
      </c>
    </row>
    <row r="9516" spans="1:1" ht="13">
      <c r="A9516" s="11" t="s">
        <v>4839</v>
      </c>
    </row>
    <row r="9517" spans="1:1" ht="13">
      <c r="A9517" s="11" t="s">
        <v>4752</v>
      </c>
    </row>
    <row r="9518" spans="1:1" ht="13">
      <c r="A9518" s="11">
        <v>1</v>
      </c>
    </row>
    <row r="9519" spans="1:1" ht="13">
      <c r="A9519" s="11" t="s">
        <v>4753</v>
      </c>
    </row>
    <row r="9520" spans="1:1" ht="13">
      <c r="A9520" s="11" t="s">
        <v>5511</v>
      </c>
    </row>
    <row r="9521" spans="1:1" ht="13">
      <c r="A9521" s="11" t="s">
        <v>4755</v>
      </c>
    </row>
    <row r="9522" spans="1:1" ht="13">
      <c r="A9522" s="21">
        <v>1420</v>
      </c>
    </row>
    <row r="9523" spans="1:1" ht="13">
      <c r="A9523" s="11" t="s">
        <v>4756</v>
      </c>
    </row>
    <row r="9524" spans="1:1" ht="13">
      <c r="A9524" s="11" t="s">
        <v>4783</v>
      </c>
    </row>
    <row r="9525" spans="1:1" ht="13">
      <c r="A9525" s="11" t="s">
        <v>5508</v>
      </c>
    </row>
    <row r="9526" spans="1:1" ht="13">
      <c r="A9526" s="11" t="s">
        <v>4748</v>
      </c>
    </row>
    <row r="9527" spans="1:1" ht="13">
      <c r="A9527" s="11" t="s">
        <v>4749</v>
      </c>
    </row>
    <row r="9528" spans="1:1" ht="13">
      <c r="A9528" s="11" t="s">
        <v>5512</v>
      </c>
    </row>
    <row r="9529" spans="1:1" ht="13">
      <c r="A9529" s="11" t="s">
        <v>16</v>
      </c>
    </row>
    <row r="9530" spans="1:1" ht="13">
      <c r="A9530" s="11" t="s">
        <v>3785</v>
      </c>
    </row>
    <row r="9531" spans="1:1" ht="13">
      <c r="A9531" s="11" t="s">
        <v>4751</v>
      </c>
    </row>
    <row r="9532" spans="1:1" ht="13">
      <c r="A9532" s="11">
        <v>3</v>
      </c>
    </row>
    <row r="9533" spans="1:1" ht="13">
      <c r="A9533" s="11" t="s">
        <v>4752</v>
      </c>
    </row>
    <row r="9534" spans="1:1" ht="13">
      <c r="A9534" s="11">
        <v>2</v>
      </c>
    </row>
    <row r="9535" spans="1:1" ht="13">
      <c r="A9535" s="11" t="s">
        <v>4753</v>
      </c>
    </row>
    <row r="9536" spans="1:1" ht="13">
      <c r="A9536" s="11" t="s">
        <v>5000</v>
      </c>
    </row>
    <row r="9537" spans="1:1" ht="13">
      <c r="A9537" s="11" t="s">
        <v>4755</v>
      </c>
    </row>
    <row r="9538" spans="1:1" ht="13">
      <c r="A9538" s="21">
        <v>1550</v>
      </c>
    </row>
    <row r="9539" spans="1:1" ht="13">
      <c r="A9539" s="21">
        <v>1955</v>
      </c>
    </row>
    <row r="9540" spans="1:1" ht="13">
      <c r="A9540" s="11" t="s">
        <v>4756</v>
      </c>
    </row>
    <row r="9541" spans="1:1" ht="13">
      <c r="A9541" s="11" t="s">
        <v>4757</v>
      </c>
    </row>
    <row r="9542" spans="1:1" ht="13">
      <c r="A9542" s="11" t="s">
        <v>5508</v>
      </c>
    </row>
    <row r="9543" spans="1:1" ht="13">
      <c r="A9543" s="11" t="s">
        <v>4748</v>
      </c>
    </row>
    <row r="9544" spans="1:1" ht="13">
      <c r="A9544" s="11" t="s">
        <v>4749</v>
      </c>
    </row>
    <row r="9545" spans="1:1" ht="13">
      <c r="A9545" s="11" t="s">
        <v>5513</v>
      </c>
    </row>
    <row r="9546" spans="1:1" ht="13">
      <c r="A9546" s="11" t="s">
        <v>9</v>
      </c>
    </row>
    <row r="9547" spans="1:1" ht="13">
      <c r="A9547" s="11" t="s">
        <v>482</v>
      </c>
    </row>
    <row r="9548" spans="1:1" ht="13">
      <c r="A9548" s="11" t="s">
        <v>4751</v>
      </c>
    </row>
    <row r="9549" spans="1:1" ht="13">
      <c r="A9549" s="11">
        <v>1</v>
      </c>
    </row>
    <row r="9550" spans="1:1" ht="13">
      <c r="A9550" s="11" t="s">
        <v>4752</v>
      </c>
    </row>
    <row r="9551" spans="1:1" ht="13">
      <c r="A9551" s="11">
        <v>1</v>
      </c>
    </row>
    <row r="9552" spans="1:1" ht="13">
      <c r="A9552" s="11" t="s">
        <v>4753</v>
      </c>
    </row>
    <row r="9553" spans="1:1" ht="13">
      <c r="A9553" s="11" t="s">
        <v>4834</v>
      </c>
    </row>
    <row r="9554" spans="1:1" ht="13">
      <c r="A9554" s="11" t="s">
        <v>4755</v>
      </c>
    </row>
    <row r="9555" spans="1:1" ht="13">
      <c r="A9555" s="21">
        <v>800</v>
      </c>
    </row>
    <row r="9556" spans="1:1" ht="13">
      <c r="A9556" s="21">
        <v>900</v>
      </c>
    </row>
    <row r="9557" spans="1:1" ht="13">
      <c r="A9557" s="11" t="s">
        <v>4756</v>
      </c>
    </row>
    <row r="9558" spans="1:1" ht="13">
      <c r="A9558" s="11" t="s">
        <v>4757</v>
      </c>
    </row>
    <row r="9559" spans="1:1" ht="13">
      <c r="A9559" s="11" t="s">
        <v>5514</v>
      </c>
    </row>
    <row r="9560" spans="1:1" ht="13">
      <c r="A9560" s="11" t="s">
        <v>4748</v>
      </c>
    </row>
    <row r="9561" spans="1:1" ht="13">
      <c r="A9561" s="11" t="s">
        <v>4749</v>
      </c>
    </row>
    <row r="9562" spans="1:1" ht="13">
      <c r="A9562" s="11" t="s">
        <v>5515</v>
      </c>
    </row>
    <row r="9563" spans="1:1" ht="13">
      <c r="A9563" s="11" t="s">
        <v>7</v>
      </c>
    </row>
    <row r="9564" spans="1:1" ht="13">
      <c r="A9564" s="11" t="s">
        <v>197</v>
      </c>
    </row>
    <row r="9565" spans="1:1" ht="13">
      <c r="A9565" s="11" t="s">
        <v>4751</v>
      </c>
    </row>
    <row r="9566" spans="1:1" ht="13">
      <c r="A9566" s="11">
        <v>1</v>
      </c>
    </row>
    <row r="9567" spans="1:1" ht="13">
      <c r="A9567" s="11" t="s">
        <v>4752</v>
      </c>
    </row>
    <row r="9568" spans="1:1" ht="13">
      <c r="A9568" s="11">
        <v>1</v>
      </c>
    </row>
    <row r="9569" spans="1:1" ht="13">
      <c r="A9569" s="11" t="s">
        <v>4753</v>
      </c>
    </row>
    <row r="9570" spans="1:1" ht="13">
      <c r="A9570" s="11" t="s">
        <v>4859</v>
      </c>
    </row>
    <row r="9571" spans="1:1" ht="13">
      <c r="A9571" s="11" t="s">
        <v>4755</v>
      </c>
    </row>
    <row r="9572" spans="1:1" ht="13">
      <c r="A9572" s="21">
        <v>1160</v>
      </c>
    </row>
    <row r="9573" spans="1:1" ht="13">
      <c r="A9573" s="11" t="s">
        <v>4756</v>
      </c>
    </row>
    <row r="9574" spans="1:1" ht="13">
      <c r="A9574" s="11" t="s">
        <v>4757</v>
      </c>
    </row>
    <row r="9575" spans="1:1" ht="13">
      <c r="A9575" s="11" t="s">
        <v>5514</v>
      </c>
    </row>
    <row r="9576" spans="1:1" ht="13">
      <c r="A9576" s="11" t="s">
        <v>4748</v>
      </c>
    </row>
    <row r="9577" spans="1:1" ht="13">
      <c r="A9577" s="11" t="s">
        <v>4749</v>
      </c>
    </row>
    <row r="9578" spans="1:1" ht="13">
      <c r="A9578" s="11" t="s">
        <v>5516</v>
      </c>
    </row>
    <row r="9579" spans="1:1" ht="13">
      <c r="A9579" s="11" t="s">
        <v>10</v>
      </c>
    </row>
    <row r="9580" spans="1:1" ht="13">
      <c r="A9580" s="11" t="s">
        <v>3737</v>
      </c>
    </row>
    <row r="9581" spans="1:1" ht="13">
      <c r="A9581" s="11" t="s">
        <v>4751</v>
      </c>
    </row>
    <row r="9582" spans="1:1" ht="13">
      <c r="A9582" s="11">
        <v>3</v>
      </c>
    </row>
    <row r="9583" spans="1:1" ht="13">
      <c r="A9583" s="11" t="s">
        <v>4752</v>
      </c>
    </row>
    <row r="9584" spans="1:1" ht="13">
      <c r="A9584" s="11">
        <v>2</v>
      </c>
    </row>
    <row r="9585" spans="1:1" ht="13">
      <c r="A9585" s="11" t="s">
        <v>4753</v>
      </c>
    </row>
    <row r="9586" spans="1:1" ht="13">
      <c r="A9586" s="11" t="s">
        <v>4790</v>
      </c>
    </row>
    <row r="9587" spans="1:1" ht="13">
      <c r="A9587" s="11" t="s">
        <v>4755</v>
      </c>
    </row>
    <row r="9588" spans="1:1" ht="13">
      <c r="A9588" s="21">
        <v>2280</v>
      </c>
    </row>
    <row r="9589" spans="1:1" ht="13">
      <c r="A9589" s="21">
        <v>2620</v>
      </c>
    </row>
    <row r="9590" spans="1:1" ht="13">
      <c r="A9590" s="11" t="s">
        <v>4756</v>
      </c>
    </row>
    <row r="9591" spans="1:1" ht="13">
      <c r="A9591" s="11" t="s">
        <v>4757</v>
      </c>
    </row>
    <row r="9592" spans="1:1" ht="13">
      <c r="A9592" s="11" t="s">
        <v>5514</v>
      </c>
    </row>
    <row r="9593" spans="1:1" ht="13">
      <c r="A9593" s="11" t="s">
        <v>4748</v>
      </c>
    </row>
    <row r="9594" spans="1:1" ht="13">
      <c r="A9594" s="11" t="s">
        <v>4749</v>
      </c>
    </row>
    <row r="9595" spans="1:1" ht="13">
      <c r="A9595" s="11" t="s">
        <v>5517</v>
      </c>
    </row>
    <row r="9596" spans="1:1" ht="13">
      <c r="A9596" s="11" t="s">
        <v>11</v>
      </c>
    </row>
    <row r="9597" spans="1:1" ht="13">
      <c r="A9597" s="11" t="s">
        <v>4713</v>
      </c>
    </row>
    <row r="9598" spans="1:1" ht="13">
      <c r="A9598" s="11" t="s">
        <v>4751</v>
      </c>
    </row>
    <row r="9599" spans="1:1" ht="13">
      <c r="A9599" s="11" t="s">
        <v>4839</v>
      </c>
    </row>
    <row r="9600" spans="1:1" ht="13">
      <c r="A9600" s="11" t="s">
        <v>4752</v>
      </c>
    </row>
    <row r="9601" spans="1:1" ht="13">
      <c r="A9601" s="11">
        <v>1</v>
      </c>
    </row>
    <row r="9602" spans="1:1" ht="13">
      <c r="A9602" s="11" t="s">
        <v>4753</v>
      </c>
    </row>
    <row r="9603" spans="1:1" ht="13">
      <c r="A9603" s="11" t="s">
        <v>4930</v>
      </c>
    </row>
    <row r="9604" spans="1:1" ht="13">
      <c r="A9604" s="11" t="s">
        <v>4755</v>
      </c>
    </row>
    <row r="9605" spans="1:1" ht="13">
      <c r="A9605" s="21">
        <v>540</v>
      </c>
    </row>
    <row r="9606" spans="1:1" ht="13">
      <c r="A9606" s="21">
        <v>650</v>
      </c>
    </row>
    <row r="9607" spans="1:1" ht="13">
      <c r="A9607" s="11" t="s">
        <v>4756</v>
      </c>
    </row>
    <row r="9608" spans="1:1" ht="13">
      <c r="A9608" s="11" t="s">
        <v>4757</v>
      </c>
    </row>
    <row r="9609" spans="1:1" ht="13">
      <c r="A9609" s="11" t="s">
        <v>5518</v>
      </c>
    </row>
    <row r="9610" spans="1:1" ht="13">
      <c r="A9610" s="11" t="s">
        <v>4748</v>
      </c>
    </row>
    <row r="9611" spans="1:1" ht="13">
      <c r="A9611" s="11" t="s">
        <v>4749</v>
      </c>
    </row>
    <row r="9612" spans="1:1" ht="13">
      <c r="A9612" s="11" t="s">
        <v>5519</v>
      </c>
    </row>
    <row r="9613" spans="1:1" ht="13">
      <c r="A9613" s="11" t="s">
        <v>9</v>
      </c>
    </row>
    <row r="9614" spans="1:1" ht="13">
      <c r="A9614" s="11" t="s">
        <v>1854</v>
      </c>
    </row>
    <row r="9615" spans="1:1" ht="13">
      <c r="A9615" s="11" t="s">
        <v>4751</v>
      </c>
    </row>
    <row r="9616" spans="1:1" ht="13">
      <c r="A9616" s="11">
        <v>2</v>
      </c>
    </row>
    <row r="9617" spans="1:1" ht="13">
      <c r="A9617" s="11" t="s">
        <v>4752</v>
      </c>
    </row>
    <row r="9618" spans="1:1" ht="13">
      <c r="A9618" s="11" t="s">
        <v>4762</v>
      </c>
    </row>
    <row r="9619" spans="1:1" ht="13">
      <c r="A9619" s="11" t="s">
        <v>4753</v>
      </c>
    </row>
    <row r="9620" spans="1:1" ht="13">
      <c r="A9620" s="11" t="s">
        <v>4769</v>
      </c>
    </row>
    <row r="9621" spans="1:1" ht="13">
      <c r="A9621" s="11" t="s">
        <v>4755</v>
      </c>
    </row>
    <row r="9622" spans="1:1" ht="13">
      <c r="A9622" s="21">
        <v>1160</v>
      </c>
    </row>
    <row r="9623" spans="1:1" ht="13">
      <c r="A9623" s="21">
        <v>1510</v>
      </c>
    </row>
    <row r="9624" spans="1:1" ht="13">
      <c r="A9624" s="11" t="s">
        <v>4756</v>
      </c>
    </row>
    <row r="9625" spans="1:1" ht="13">
      <c r="A9625" s="11" t="s">
        <v>4757</v>
      </c>
    </row>
    <row r="9626" spans="1:1" ht="13">
      <c r="A9626" s="11" t="s">
        <v>5518</v>
      </c>
    </row>
    <row r="9627" spans="1:1" ht="13">
      <c r="A9627" s="11" t="s">
        <v>4748</v>
      </c>
    </row>
    <row r="9628" spans="1:1" ht="13">
      <c r="A9628" s="11" t="s">
        <v>4749</v>
      </c>
    </row>
    <row r="9629" spans="1:1" ht="13">
      <c r="A9629" s="11" t="s">
        <v>5520</v>
      </c>
    </row>
    <row r="9630" spans="1:1" ht="13">
      <c r="A9630" s="11" t="s">
        <v>9</v>
      </c>
    </row>
    <row r="9631" spans="1:1" ht="13">
      <c r="A9631" s="11" t="s">
        <v>3713</v>
      </c>
    </row>
    <row r="9632" spans="1:1" ht="13">
      <c r="A9632" s="11" t="s">
        <v>4751</v>
      </c>
    </row>
    <row r="9633" spans="1:1" ht="13">
      <c r="A9633" s="11">
        <v>3</v>
      </c>
    </row>
    <row r="9634" spans="1:1" ht="13">
      <c r="A9634" s="11" t="s">
        <v>4752</v>
      </c>
    </row>
    <row r="9635" spans="1:1" ht="13">
      <c r="A9635" s="11">
        <v>2</v>
      </c>
    </row>
    <row r="9636" spans="1:1" ht="13">
      <c r="A9636" s="11" t="s">
        <v>4753</v>
      </c>
    </row>
    <row r="9637" spans="1:1" ht="13">
      <c r="A9637" s="11" t="s">
        <v>4765</v>
      </c>
    </row>
    <row r="9638" spans="1:1" ht="13">
      <c r="A9638" s="11" t="s">
        <v>4755</v>
      </c>
    </row>
    <row r="9639" spans="1:1" ht="13">
      <c r="A9639" s="21">
        <v>1310</v>
      </c>
    </row>
    <row r="9640" spans="1:1" ht="13">
      <c r="A9640" s="21">
        <v>2005</v>
      </c>
    </row>
    <row r="9641" spans="1:1" ht="13">
      <c r="A9641" s="11" t="s">
        <v>4756</v>
      </c>
    </row>
    <row r="9642" spans="1:1" ht="13">
      <c r="A9642" s="11" t="s">
        <v>4757</v>
      </c>
    </row>
    <row r="9643" spans="1:1" ht="13">
      <c r="A9643" s="11" t="s">
        <v>5518</v>
      </c>
    </row>
    <row r="9644" spans="1:1" ht="13">
      <c r="A9644" s="11" t="s">
        <v>4748</v>
      </c>
    </row>
    <row r="9645" spans="1:1" ht="13">
      <c r="A9645" s="11" t="s">
        <v>4749</v>
      </c>
    </row>
    <row r="9646" spans="1:1" ht="13">
      <c r="A9646" s="11" t="s">
        <v>5521</v>
      </c>
    </row>
    <row r="9647" spans="1:1" ht="13">
      <c r="A9647" s="11" t="s">
        <v>11</v>
      </c>
    </row>
    <row r="9648" spans="1:1" ht="13">
      <c r="A9648" s="11" t="s">
        <v>3716</v>
      </c>
    </row>
    <row r="9649" spans="1:1" ht="13">
      <c r="A9649" s="11" t="s">
        <v>4751</v>
      </c>
    </row>
    <row r="9650" spans="1:1" ht="13">
      <c r="A9650" s="11">
        <v>3</v>
      </c>
    </row>
    <row r="9651" spans="1:1" ht="13">
      <c r="A9651" s="11" t="s">
        <v>4752</v>
      </c>
    </row>
    <row r="9652" spans="1:1" ht="13">
      <c r="A9652" s="11" t="s">
        <v>4762</v>
      </c>
    </row>
    <row r="9653" spans="1:1" ht="13">
      <c r="A9653" s="11" t="s">
        <v>4753</v>
      </c>
    </row>
    <row r="9654" spans="1:1" ht="13">
      <c r="A9654" s="11" t="s">
        <v>4785</v>
      </c>
    </row>
    <row r="9655" spans="1:1" ht="13">
      <c r="A9655" s="11" t="s">
        <v>4755</v>
      </c>
    </row>
    <row r="9656" spans="1:1" ht="13">
      <c r="A9656" s="21">
        <v>1540</v>
      </c>
    </row>
    <row r="9657" spans="1:1" ht="13">
      <c r="A9657" s="21">
        <v>1795</v>
      </c>
    </row>
    <row r="9658" spans="1:1" ht="13">
      <c r="A9658" s="11" t="s">
        <v>4756</v>
      </c>
    </row>
    <row r="9659" spans="1:1" ht="13">
      <c r="A9659" s="11" t="s">
        <v>4757</v>
      </c>
    </row>
    <row r="9660" spans="1:1" ht="13">
      <c r="A9660" s="11" t="s">
        <v>5518</v>
      </c>
    </row>
    <row r="9661" spans="1:1" ht="13">
      <c r="A9661" s="11" t="s">
        <v>4748</v>
      </c>
    </row>
    <row r="9662" spans="1:1" ht="13">
      <c r="A9662" s="11" t="s">
        <v>4749</v>
      </c>
    </row>
    <row r="9663" spans="1:1" ht="13">
      <c r="A9663" s="11" t="s">
        <v>5522</v>
      </c>
    </row>
    <row r="9664" spans="1:1" ht="13">
      <c r="A9664" s="11" t="s">
        <v>13</v>
      </c>
    </row>
    <row r="9665" spans="1:1" ht="13">
      <c r="A9665" s="11" t="s">
        <v>1755</v>
      </c>
    </row>
    <row r="9666" spans="1:1" ht="13">
      <c r="A9666" s="11" t="s">
        <v>4751</v>
      </c>
    </row>
    <row r="9667" spans="1:1" ht="13">
      <c r="A9667" s="11">
        <v>2</v>
      </c>
    </row>
    <row r="9668" spans="1:1" ht="13">
      <c r="A9668" s="11" t="s">
        <v>4752</v>
      </c>
    </row>
    <row r="9669" spans="1:1" ht="13">
      <c r="A9669" s="11">
        <v>1</v>
      </c>
    </row>
    <row r="9670" spans="1:1" ht="13">
      <c r="A9670" s="11" t="s">
        <v>4753</v>
      </c>
    </row>
    <row r="9671" spans="1:1" ht="13">
      <c r="A9671" s="11" t="s">
        <v>4775</v>
      </c>
    </row>
    <row r="9672" spans="1:1" ht="13">
      <c r="A9672" s="11" t="s">
        <v>4755</v>
      </c>
    </row>
    <row r="9673" spans="1:1" ht="13">
      <c r="A9673" s="21">
        <v>920</v>
      </c>
    </row>
    <row r="9674" spans="1:1" ht="13">
      <c r="A9674" s="21">
        <v>1225</v>
      </c>
    </row>
    <row r="9675" spans="1:1" ht="13">
      <c r="A9675" s="11" t="s">
        <v>4756</v>
      </c>
    </row>
    <row r="9676" spans="1:1" ht="13">
      <c r="A9676" s="11" t="s">
        <v>4757</v>
      </c>
    </row>
    <row r="9677" spans="1:1" ht="13">
      <c r="A9677" s="11" t="s">
        <v>5523</v>
      </c>
    </row>
    <row r="9678" spans="1:1" ht="13">
      <c r="A9678" s="11" t="s">
        <v>4748</v>
      </c>
    </row>
    <row r="9679" spans="1:1" ht="13">
      <c r="A9679" s="11" t="s">
        <v>4749</v>
      </c>
    </row>
    <row r="9680" spans="1:1" ht="13">
      <c r="A9680" s="11" t="s">
        <v>5524</v>
      </c>
    </row>
    <row r="9681" spans="1:1" ht="13">
      <c r="A9681" s="11" t="s">
        <v>26</v>
      </c>
    </row>
    <row r="9682" spans="1:1" ht="13">
      <c r="A9682" s="11" t="s">
        <v>63</v>
      </c>
    </row>
    <row r="9683" spans="1:1" ht="13">
      <c r="A9683" s="11" t="s">
        <v>4751</v>
      </c>
    </row>
    <row r="9684" spans="1:1" ht="13">
      <c r="A9684" s="11">
        <v>1</v>
      </c>
    </row>
    <row r="9685" spans="1:1" ht="13">
      <c r="A9685" s="11" t="s">
        <v>4752</v>
      </c>
    </row>
    <row r="9686" spans="1:1" ht="13">
      <c r="A9686" s="11">
        <v>1</v>
      </c>
    </row>
    <row r="9687" spans="1:1" ht="13">
      <c r="A9687" s="11" t="s">
        <v>4753</v>
      </c>
    </row>
    <row r="9688" spans="1:1" ht="13">
      <c r="A9688" s="11" t="s">
        <v>4859</v>
      </c>
    </row>
    <row r="9689" spans="1:1" ht="13">
      <c r="A9689" s="11" t="s">
        <v>4755</v>
      </c>
    </row>
    <row r="9690" spans="1:1" ht="13">
      <c r="A9690" s="21">
        <v>860</v>
      </c>
    </row>
    <row r="9691" spans="1:1" ht="13">
      <c r="A9691" s="11" t="s">
        <v>4756</v>
      </c>
    </row>
    <row r="9692" spans="1:1" ht="13">
      <c r="A9692" s="11" t="s">
        <v>4757</v>
      </c>
    </row>
    <row r="9693" spans="1:1" ht="13">
      <c r="A9693" s="11" t="s">
        <v>5525</v>
      </c>
    </row>
    <row r="9694" spans="1:1" ht="13">
      <c r="A9694" s="11" t="s">
        <v>4748</v>
      </c>
    </row>
    <row r="9695" spans="1:1" ht="13">
      <c r="A9695" s="11" t="s">
        <v>4749</v>
      </c>
    </row>
    <row r="9696" spans="1:1" ht="13">
      <c r="A9696" s="11" t="s">
        <v>5526</v>
      </c>
    </row>
    <row r="9697" spans="1:1" ht="13">
      <c r="A9697" s="11" t="s">
        <v>9</v>
      </c>
    </row>
    <row r="9698" spans="1:1" ht="13">
      <c r="A9698" s="11" t="s">
        <v>1689</v>
      </c>
    </row>
    <row r="9699" spans="1:1" ht="13">
      <c r="A9699" s="11" t="s">
        <v>4751</v>
      </c>
    </row>
    <row r="9700" spans="1:1" ht="13">
      <c r="A9700" s="11">
        <v>2</v>
      </c>
    </row>
    <row r="9701" spans="1:1" ht="13">
      <c r="A9701" s="11" t="s">
        <v>4752</v>
      </c>
    </row>
    <row r="9702" spans="1:1" ht="13">
      <c r="A9702" s="11">
        <v>1</v>
      </c>
    </row>
    <row r="9703" spans="1:1" ht="13">
      <c r="A9703" s="11" t="s">
        <v>4753</v>
      </c>
    </row>
    <row r="9704" spans="1:1" ht="13">
      <c r="A9704" s="11" t="s">
        <v>4870</v>
      </c>
    </row>
    <row r="9705" spans="1:1" ht="13">
      <c r="A9705" s="11" t="s">
        <v>4755</v>
      </c>
    </row>
    <row r="9706" spans="1:1" ht="13">
      <c r="A9706" s="21">
        <v>1100</v>
      </c>
    </row>
    <row r="9707" spans="1:1" ht="13">
      <c r="A9707" s="21">
        <v>1325</v>
      </c>
    </row>
    <row r="9708" spans="1:1" ht="13">
      <c r="A9708" s="11" t="s">
        <v>4756</v>
      </c>
    </row>
    <row r="9709" spans="1:1" ht="13">
      <c r="A9709" s="11" t="s">
        <v>4757</v>
      </c>
    </row>
    <row r="9710" spans="1:1" ht="13">
      <c r="A9710" s="11" t="s">
        <v>5525</v>
      </c>
    </row>
    <row r="9711" spans="1:1" ht="13">
      <c r="A9711" s="11" t="s">
        <v>4748</v>
      </c>
    </row>
    <row r="9712" spans="1:1" ht="13">
      <c r="A9712" s="11" t="s">
        <v>4749</v>
      </c>
    </row>
    <row r="9713" spans="1:1" ht="13">
      <c r="A9713" s="11" t="s">
        <v>5527</v>
      </c>
    </row>
    <row r="9714" spans="1:1" ht="13">
      <c r="A9714" s="11" t="s">
        <v>11</v>
      </c>
    </row>
    <row r="9715" spans="1:1" ht="13">
      <c r="A9715" s="11" t="s">
        <v>1692</v>
      </c>
    </row>
    <row r="9716" spans="1:1" ht="13">
      <c r="A9716" s="11" t="s">
        <v>4751</v>
      </c>
    </row>
    <row r="9717" spans="1:1" ht="13">
      <c r="A9717" s="11">
        <v>2</v>
      </c>
    </row>
    <row r="9718" spans="1:1" ht="13">
      <c r="A9718" s="11" t="s">
        <v>4752</v>
      </c>
    </row>
    <row r="9719" spans="1:1" ht="13">
      <c r="A9719" s="11" t="s">
        <v>4762</v>
      </c>
    </row>
    <row r="9720" spans="1:1" ht="13">
      <c r="A9720" s="11" t="s">
        <v>4753</v>
      </c>
    </row>
    <row r="9721" spans="1:1" ht="13">
      <c r="A9721" s="11" t="s">
        <v>4780</v>
      </c>
    </row>
    <row r="9722" spans="1:1" ht="13">
      <c r="A9722" s="11" t="s">
        <v>4755</v>
      </c>
    </row>
    <row r="9723" spans="1:1" ht="13">
      <c r="A9723" s="21">
        <v>1220</v>
      </c>
    </row>
    <row r="9724" spans="1:1" ht="13">
      <c r="A9724" s="21">
        <v>1645</v>
      </c>
    </row>
    <row r="9725" spans="1:1" ht="13">
      <c r="A9725" s="11" t="s">
        <v>4756</v>
      </c>
    </row>
    <row r="9726" spans="1:1" ht="13">
      <c r="A9726" s="11" t="s">
        <v>4757</v>
      </c>
    </row>
    <row r="9727" spans="1:1" ht="13">
      <c r="A9727" s="11" t="s">
        <v>5525</v>
      </c>
    </row>
    <row r="9728" spans="1:1" ht="13">
      <c r="A9728" s="11" t="s">
        <v>4748</v>
      </c>
    </row>
    <row r="9729" spans="1:1" ht="13">
      <c r="A9729" s="11" t="s">
        <v>4749</v>
      </c>
    </row>
    <row r="9730" spans="1:1" ht="13">
      <c r="A9730" s="11" t="s">
        <v>5528</v>
      </c>
    </row>
    <row r="9731" spans="1:1" ht="13">
      <c r="A9731" s="11" t="s">
        <v>32</v>
      </c>
    </row>
    <row r="9732" spans="1:1" ht="13">
      <c r="A9732" s="11" t="s">
        <v>1695</v>
      </c>
    </row>
    <row r="9733" spans="1:1" ht="13">
      <c r="A9733" s="11" t="s">
        <v>4751</v>
      </c>
    </row>
    <row r="9734" spans="1:1" ht="13">
      <c r="A9734" s="11">
        <v>2</v>
      </c>
    </row>
    <row r="9735" spans="1:1" ht="13">
      <c r="A9735" s="11" t="s">
        <v>4752</v>
      </c>
    </row>
    <row r="9736" spans="1:1" ht="13">
      <c r="A9736" s="11" t="s">
        <v>4762</v>
      </c>
    </row>
    <row r="9737" spans="1:1" ht="13">
      <c r="A9737" s="11" t="s">
        <v>4753</v>
      </c>
    </row>
    <row r="9738" spans="1:1" ht="13">
      <c r="A9738" s="11" t="s">
        <v>5281</v>
      </c>
    </row>
    <row r="9739" spans="1:1" ht="13">
      <c r="A9739" s="11" t="s">
        <v>4755</v>
      </c>
    </row>
    <row r="9740" spans="1:1" ht="13">
      <c r="A9740" s="21">
        <v>1240</v>
      </c>
    </row>
    <row r="9741" spans="1:1" ht="13">
      <c r="A9741" s="21">
        <v>1565</v>
      </c>
    </row>
    <row r="9742" spans="1:1" ht="13">
      <c r="A9742" s="11" t="s">
        <v>4756</v>
      </c>
    </row>
    <row r="9743" spans="1:1" ht="13">
      <c r="A9743" s="11" t="s">
        <v>4757</v>
      </c>
    </row>
    <row r="9744" spans="1:1" ht="13">
      <c r="A9744" s="11" t="s">
        <v>5525</v>
      </c>
    </row>
    <row r="9745" spans="1:1" ht="13">
      <c r="A9745" s="11" t="s">
        <v>4748</v>
      </c>
    </row>
    <row r="9746" spans="1:1" ht="13">
      <c r="A9746" s="11" t="s">
        <v>4749</v>
      </c>
    </row>
    <row r="9747" spans="1:1" ht="13">
      <c r="A9747" s="11" t="s">
        <v>5529</v>
      </c>
    </row>
    <row r="9748" spans="1:1" ht="13">
      <c r="A9748" s="11" t="s">
        <v>14</v>
      </c>
    </row>
    <row r="9749" spans="1:1" ht="13">
      <c r="A9749" s="11" t="s">
        <v>1698</v>
      </c>
    </row>
    <row r="9750" spans="1:1" ht="13">
      <c r="A9750" s="11" t="s">
        <v>4751</v>
      </c>
    </row>
    <row r="9751" spans="1:1" ht="13">
      <c r="A9751" s="11">
        <v>2</v>
      </c>
    </row>
    <row r="9752" spans="1:1" ht="13">
      <c r="A9752" s="11" t="s">
        <v>4752</v>
      </c>
    </row>
    <row r="9753" spans="1:1" ht="13">
      <c r="A9753" s="11" t="s">
        <v>4762</v>
      </c>
    </row>
    <row r="9754" spans="1:1" ht="13">
      <c r="A9754" s="11" t="s">
        <v>4753</v>
      </c>
    </row>
    <row r="9755" spans="1:1" ht="13">
      <c r="A9755" s="11" t="s">
        <v>4771</v>
      </c>
    </row>
    <row r="9756" spans="1:1" ht="13">
      <c r="A9756" s="11" t="s">
        <v>4755</v>
      </c>
    </row>
    <row r="9757" spans="1:1" ht="13">
      <c r="A9757" s="21">
        <v>1250</v>
      </c>
    </row>
    <row r="9758" spans="1:1" ht="13">
      <c r="A9758" s="21">
        <v>1460</v>
      </c>
    </row>
    <row r="9759" spans="1:1" ht="13">
      <c r="A9759" s="11" t="s">
        <v>4756</v>
      </c>
    </row>
    <row r="9760" spans="1:1" ht="13">
      <c r="A9760" s="11" t="s">
        <v>4757</v>
      </c>
    </row>
    <row r="9761" spans="1:1" ht="13">
      <c r="A9761" s="11" t="s">
        <v>5525</v>
      </c>
    </row>
    <row r="9762" spans="1:1" ht="13">
      <c r="A9762" s="11" t="s">
        <v>4748</v>
      </c>
    </row>
    <row r="9763" spans="1:1" ht="13">
      <c r="A9763" s="11" t="s">
        <v>4749</v>
      </c>
    </row>
    <row r="9764" spans="1:1" ht="13">
      <c r="A9764" s="11" t="s">
        <v>5530</v>
      </c>
    </row>
    <row r="9765" spans="1:1" ht="13">
      <c r="A9765" s="11" t="s">
        <v>20</v>
      </c>
    </row>
    <row r="9766" spans="1:1" ht="13">
      <c r="A9766" s="11" t="s">
        <v>3591</v>
      </c>
    </row>
    <row r="9767" spans="1:1" ht="13">
      <c r="A9767" s="11" t="s">
        <v>4751</v>
      </c>
    </row>
    <row r="9768" spans="1:1" ht="13">
      <c r="A9768" s="11">
        <v>3</v>
      </c>
    </row>
    <row r="9769" spans="1:1" ht="13">
      <c r="A9769" s="11" t="s">
        <v>4752</v>
      </c>
    </row>
    <row r="9770" spans="1:1" ht="13">
      <c r="A9770" s="11" t="s">
        <v>4762</v>
      </c>
    </row>
    <row r="9771" spans="1:1" ht="13">
      <c r="A9771" s="11" t="s">
        <v>4753</v>
      </c>
    </row>
    <row r="9772" spans="1:1" ht="13">
      <c r="A9772" s="11" t="s">
        <v>5072</v>
      </c>
    </row>
    <row r="9773" spans="1:1" ht="13">
      <c r="A9773" s="11" t="s">
        <v>4755</v>
      </c>
    </row>
    <row r="9774" spans="1:1" ht="13">
      <c r="A9774" s="21">
        <v>1410</v>
      </c>
    </row>
    <row r="9775" spans="1:1" ht="13">
      <c r="A9775" s="21">
        <v>1650</v>
      </c>
    </row>
    <row r="9776" spans="1:1" ht="13">
      <c r="A9776" s="11" t="s">
        <v>4756</v>
      </c>
    </row>
    <row r="9777" spans="1:1" ht="13">
      <c r="A9777" s="11" t="s">
        <v>4757</v>
      </c>
    </row>
    <row r="9778" spans="1:1" ht="13">
      <c r="A9778" s="11" t="s">
        <v>5525</v>
      </c>
    </row>
    <row r="9779" spans="1:1" ht="13">
      <c r="A9779" s="11" t="s">
        <v>4748</v>
      </c>
    </row>
    <row r="9780" spans="1:1" ht="13">
      <c r="A9780" s="11" t="s">
        <v>4749</v>
      </c>
    </row>
    <row r="9781" spans="1:1" ht="13">
      <c r="A9781" s="11" t="s">
        <v>5531</v>
      </c>
    </row>
    <row r="9782" spans="1:1" ht="13">
      <c r="A9782" s="11" t="s">
        <v>12</v>
      </c>
    </row>
    <row r="9783" spans="1:1" ht="13">
      <c r="A9783" s="11" t="s">
        <v>1114</v>
      </c>
    </row>
    <row r="9784" spans="1:1" ht="13">
      <c r="A9784" s="11" t="s">
        <v>4751</v>
      </c>
    </row>
    <row r="9785" spans="1:1" ht="13">
      <c r="A9785" s="11">
        <v>2</v>
      </c>
    </row>
    <row r="9786" spans="1:1" ht="13">
      <c r="A9786" s="11" t="s">
        <v>4752</v>
      </c>
    </row>
    <row r="9787" spans="1:1" ht="13">
      <c r="A9787" s="11">
        <v>1</v>
      </c>
    </row>
    <row r="9788" spans="1:1" ht="13">
      <c r="A9788" s="11" t="s">
        <v>4753</v>
      </c>
    </row>
    <row r="9789" spans="1:1" ht="13">
      <c r="A9789" s="11" t="s">
        <v>4870</v>
      </c>
    </row>
    <row r="9790" spans="1:1" ht="13">
      <c r="A9790" s="11" t="s">
        <v>4755</v>
      </c>
    </row>
    <row r="9791" spans="1:1" ht="13">
      <c r="A9791" s="21">
        <v>1640</v>
      </c>
    </row>
    <row r="9792" spans="1:1" ht="13">
      <c r="A9792" s="11" t="s">
        <v>4756</v>
      </c>
    </row>
    <row r="9793" spans="1:1" ht="13">
      <c r="A9793" s="11" t="s">
        <v>4757</v>
      </c>
    </row>
    <row r="9794" spans="1:1" ht="13">
      <c r="A9794" s="11" t="s">
        <v>5525</v>
      </c>
    </row>
    <row r="9795" spans="1:1" ht="13">
      <c r="A9795" s="11" t="s">
        <v>4748</v>
      </c>
    </row>
    <row r="9796" spans="1:1" ht="13">
      <c r="A9796" s="11" t="s">
        <v>4749</v>
      </c>
    </row>
    <row r="9797" spans="1:1" ht="13">
      <c r="A9797" s="11" t="s">
        <v>5532</v>
      </c>
    </row>
    <row r="9798" spans="1:1" ht="13">
      <c r="A9798" s="11" t="s">
        <v>16</v>
      </c>
    </row>
    <row r="9799" spans="1:1" ht="13">
      <c r="A9799" s="11" t="s">
        <v>1701</v>
      </c>
    </row>
    <row r="9800" spans="1:1" ht="13">
      <c r="A9800" s="11" t="s">
        <v>4751</v>
      </c>
    </row>
    <row r="9801" spans="1:1" ht="13">
      <c r="A9801" s="11">
        <v>2</v>
      </c>
    </row>
    <row r="9802" spans="1:1" ht="13">
      <c r="A9802" s="11" t="s">
        <v>4752</v>
      </c>
    </row>
    <row r="9803" spans="1:1" ht="13">
      <c r="A9803" s="11" t="s">
        <v>4762</v>
      </c>
    </row>
    <row r="9804" spans="1:1" ht="13">
      <c r="A9804" s="11" t="s">
        <v>4753</v>
      </c>
    </row>
    <row r="9805" spans="1:1" ht="13">
      <c r="A9805" s="11" t="s">
        <v>5533</v>
      </c>
    </row>
    <row r="9806" spans="1:1" ht="13">
      <c r="A9806" s="11" t="s">
        <v>4755</v>
      </c>
    </row>
    <row r="9807" spans="1:1" ht="13">
      <c r="A9807" s="21">
        <v>1990</v>
      </c>
    </row>
    <row r="9808" spans="1:1" ht="13">
      <c r="A9808" s="21">
        <v>2135</v>
      </c>
    </row>
    <row r="9809" spans="1:1" ht="13">
      <c r="A9809" s="11" t="s">
        <v>4756</v>
      </c>
    </row>
    <row r="9810" spans="1:1" ht="13">
      <c r="A9810" s="11" t="s">
        <v>4757</v>
      </c>
    </row>
    <row r="9811" spans="1:1" ht="13">
      <c r="A9811" s="11" t="s">
        <v>5525</v>
      </c>
    </row>
    <row r="9812" spans="1:1" ht="13">
      <c r="A9812" s="11" t="s">
        <v>4748</v>
      </c>
    </row>
    <row r="9813" spans="1:1" ht="13">
      <c r="A9813" s="11" t="s">
        <v>4749</v>
      </c>
    </row>
    <row r="9814" spans="1:1" ht="13">
      <c r="A9814" s="11" t="s">
        <v>5534</v>
      </c>
    </row>
    <row r="9815" spans="1:1" ht="13">
      <c r="A9815" s="11" t="s">
        <v>7</v>
      </c>
    </row>
    <row r="9816" spans="1:1" ht="13">
      <c r="A9816" s="11" t="s">
        <v>401</v>
      </c>
    </row>
    <row r="9817" spans="1:1" ht="13">
      <c r="A9817" s="11" t="s">
        <v>4751</v>
      </c>
    </row>
    <row r="9818" spans="1:1" ht="13">
      <c r="A9818" s="11">
        <v>1</v>
      </c>
    </row>
    <row r="9819" spans="1:1" ht="13">
      <c r="A9819" s="11" t="s">
        <v>4752</v>
      </c>
    </row>
    <row r="9820" spans="1:1" ht="13">
      <c r="A9820" s="11">
        <v>1</v>
      </c>
    </row>
    <row r="9821" spans="1:1" ht="13">
      <c r="A9821" s="11" t="s">
        <v>4753</v>
      </c>
    </row>
    <row r="9822" spans="1:1" ht="13">
      <c r="A9822" s="11" t="s">
        <v>4922</v>
      </c>
    </row>
    <row r="9823" spans="1:1" ht="13">
      <c r="A9823" s="11" t="s">
        <v>4755</v>
      </c>
    </row>
    <row r="9824" spans="1:1" ht="13">
      <c r="A9824" s="21">
        <v>940</v>
      </c>
    </row>
    <row r="9825" spans="1:1" ht="13">
      <c r="A9825" s="21">
        <v>1110</v>
      </c>
    </row>
    <row r="9826" spans="1:1" ht="13">
      <c r="A9826" s="11" t="s">
        <v>4756</v>
      </c>
    </row>
    <row r="9827" spans="1:1" ht="13">
      <c r="A9827" s="11" t="s">
        <v>4757</v>
      </c>
    </row>
    <row r="9828" spans="1:1" ht="13">
      <c r="A9828" s="11" t="s">
        <v>5535</v>
      </c>
    </row>
    <row r="9829" spans="1:1" ht="13">
      <c r="A9829" s="11" t="s">
        <v>4748</v>
      </c>
    </row>
    <row r="9830" spans="1:1" ht="13">
      <c r="A9830" s="11" t="s">
        <v>4749</v>
      </c>
    </row>
    <row r="9831" spans="1:1" ht="13">
      <c r="A9831" s="11" t="s">
        <v>5113</v>
      </c>
    </row>
    <row r="9832" spans="1:1" ht="13">
      <c r="A9832" s="11" t="s">
        <v>9</v>
      </c>
    </row>
    <row r="9833" spans="1:1" ht="13">
      <c r="A9833" s="11" t="s">
        <v>1657</v>
      </c>
    </row>
    <row r="9834" spans="1:1" ht="13">
      <c r="A9834" s="11" t="s">
        <v>4751</v>
      </c>
    </row>
    <row r="9835" spans="1:1" ht="13">
      <c r="A9835" s="11">
        <v>2</v>
      </c>
    </row>
    <row r="9836" spans="1:1" ht="13">
      <c r="A9836" s="11" t="s">
        <v>4752</v>
      </c>
    </row>
    <row r="9837" spans="1:1" ht="13">
      <c r="A9837" s="11" t="s">
        <v>4762</v>
      </c>
    </row>
    <row r="9838" spans="1:1" ht="13">
      <c r="A9838" s="11" t="s">
        <v>4753</v>
      </c>
    </row>
    <row r="9839" spans="1:1" ht="13">
      <c r="A9839" s="11" t="s">
        <v>4763</v>
      </c>
    </row>
    <row r="9840" spans="1:1" ht="13">
      <c r="A9840" s="11" t="s">
        <v>4755</v>
      </c>
    </row>
    <row r="9841" spans="1:1" ht="13">
      <c r="A9841" s="21">
        <v>1060</v>
      </c>
    </row>
    <row r="9842" spans="1:1" ht="13">
      <c r="A9842" s="21">
        <v>1335</v>
      </c>
    </row>
    <row r="9843" spans="1:1" ht="13">
      <c r="A9843" s="11" t="s">
        <v>4756</v>
      </c>
    </row>
    <row r="9844" spans="1:1" ht="13">
      <c r="A9844" s="11" t="s">
        <v>4757</v>
      </c>
    </row>
    <row r="9845" spans="1:1" ht="13">
      <c r="A9845" s="11" t="s">
        <v>5535</v>
      </c>
    </row>
    <row r="9846" spans="1:1" ht="13">
      <c r="A9846" s="11" t="s">
        <v>4748</v>
      </c>
    </row>
    <row r="9847" spans="1:1" ht="13">
      <c r="A9847" s="11" t="s">
        <v>4749</v>
      </c>
    </row>
    <row r="9848" spans="1:1" ht="13">
      <c r="A9848" s="11" t="s">
        <v>5536</v>
      </c>
    </row>
    <row r="9849" spans="1:1" ht="13">
      <c r="A9849" s="11" t="s">
        <v>14</v>
      </c>
    </row>
    <row r="9850" spans="1:1" ht="13">
      <c r="A9850" s="11" t="s">
        <v>3529</v>
      </c>
    </row>
    <row r="9851" spans="1:1" ht="13">
      <c r="A9851" s="11" t="s">
        <v>4751</v>
      </c>
    </row>
    <row r="9852" spans="1:1" ht="13">
      <c r="A9852" s="11">
        <v>3</v>
      </c>
    </row>
    <row r="9853" spans="1:1" ht="13">
      <c r="A9853" s="11" t="s">
        <v>4752</v>
      </c>
    </row>
    <row r="9854" spans="1:1" ht="13">
      <c r="A9854" s="11">
        <v>2</v>
      </c>
    </row>
    <row r="9855" spans="1:1" ht="13">
      <c r="A9855" s="11" t="s">
        <v>4753</v>
      </c>
    </row>
    <row r="9856" spans="1:1" ht="13">
      <c r="A9856" s="11" t="s">
        <v>4787</v>
      </c>
    </row>
    <row r="9857" spans="1:1" ht="13">
      <c r="A9857" s="11" t="s">
        <v>4755</v>
      </c>
    </row>
    <row r="9858" spans="1:1" ht="13">
      <c r="A9858" s="21">
        <v>1440</v>
      </c>
    </row>
    <row r="9859" spans="1:1" ht="13">
      <c r="A9859" s="21">
        <v>1700</v>
      </c>
    </row>
    <row r="9860" spans="1:1" ht="13">
      <c r="A9860" s="11" t="s">
        <v>4756</v>
      </c>
    </row>
    <row r="9861" spans="1:1" ht="13">
      <c r="A9861" s="11" t="s">
        <v>4757</v>
      </c>
    </row>
    <row r="9862" spans="1:1" ht="13">
      <c r="A9862" s="11" t="s">
        <v>5537</v>
      </c>
    </row>
    <row r="9863" spans="1:1" ht="13">
      <c r="A9863" s="11" t="s">
        <v>4748</v>
      </c>
    </row>
    <row r="9864" spans="1:1" ht="13">
      <c r="A9864" s="11" t="s">
        <v>4749</v>
      </c>
    </row>
    <row r="9865" spans="1:1" ht="13">
      <c r="A9865" s="11" t="s">
        <v>5538</v>
      </c>
    </row>
    <row r="9866" spans="1:1" ht="13">
      <c r="A9866" s="11" t="s">
        <v>13</v>
      </c>
    </row>
    <row r="9867" spans="1:1" ht="13">
      <c r="A9867" s="11" t="s">
        <v>368</v>
      </c>
    </row>
    <row r="9868" spans="1:1" ht="13">
      <c r="A9868" s="11" t="s">
        <v>4751</v>
      </c>
    </row>
    <row r="9869" spans="1:1" ht="13">
      <c r="A9869" s="11">
        <v>1</v>
      </c>
    </row>
    <row r="9870" spans="1:1" ht="13">
      <c r="A9870" s="11" t="s">
        <v>4752</v>
      </c>
    </row>
    <row r="9871" spans="1:1" ht="13">
      <c r="A9871" s="11">
        <v>1</v>
      </c>
    </row>
    <row r="9872" spans="1:1" ht="13">
      <c r="A9872" s="11" t="s">
        <v>4753</v>
      </c>
    </row>
    <row r="9873" spans="1:1" ht="13">
      <c r="A9873" s="11" t="s">
        <v>4822</v>
      </c>
    </row>
    <row r="9874" spans="1:1" ht="13">
      <c r="A9874" s="11" t="s">
        <v>4755</v>
      </c>
    </row>
    <row r="9875" spans="1:1" ht="13">
      <c r="A9875" s="21">
        <v>890</v>
      </c>
    </row>
    <row r="9876" spans="1:1" ht="13">
      <c r="A9876" s="21">
        <v>1175</v>
      </c>
    </row>
    <row r="9877" spans="1:1" ht="13">
      <c r="A9877" s="11" t="s">
        <v>4756</v>
      </c>
    </row>
    <row r="9878" spans="1:1" ht="13">
      <c r="A9878" s="11" t="s">
        <v>4757</v>
      </c>
    </row>
    <row r="9879" spans="1:1" ht="13">
      <c r="A9879" s="11" t="s">
        <v>5539</v>
      </c>
    </row>
    <row r="9880" spans="1:1" ht="13">
      <c r="A9880" s="11" t="s">
        <v>4748</v>
      </c>
    </row>
    <row r="9881" spans="1:1" ht="13">
      <c r="A9881" s="11" t="s">
        <v>4749</v>
      </c>
    </row>
    <row r="9882" spans="1:1" ht="13">
      <c r="A9882" s="11" t="s">
        <v>5540</v>
      </c>
    </row>
    <row r="9883" spans="1:1" ht="13">
      <c r="A9883" s="11" t="s">
        <v>29</v>
      </c>
    </row>
    <row r="9884" spans="1:1" ht="13">
      <c r="A9884" s="11" t="s">
        <v>3514</v>
      </c>
    </row>
    <row r="9885" spans="1:1" ht="13">
      <c r="A9885" s="11" t="s">
        <v>4751</v>
      </c>
    </row>
    <row r="9886" spans="1:1" ht="13">
      <c r="A9886" s="11">
        <v>3</v>
      </c>
    </row>
    <row r="9887" spans="1:1" ht="13">
      <c r="A9887" s="11" t="s">
        <v>4752</v>
      </c>
    </row>
    <row r="9888" spans="1:1" ht="13">
      <c r="A9888" s="11" t="s">
        <v>4789</v>
      </c>
    </row>
    <row r="9889" spans="1:1" ht="13">
      <c r="A9889" s="11" t="s">
        <v>4753</v>
      </c>
    </row>
    <row r="9890" spans="1:1" ht="13">
      <c r="A9890" s="11" t="s">
        <v>4979</v>
      </c>
    </row>
    <row r="9891" spans="1:1" ht="13">
      <c r="A9891" s="11" t="s">
        <v>4755</v>
      </c>
    </row>
    <row r="9892" spans="1:1" ht="13">
      <c r="A9892" s="21">
        <v>1860</v>
      </c>
    </row>
    <row r="9893" spans="1:1" ht="13">
      <c r="A9893" s="21">
        <v>2045</v>
      </c>
    </row>
    <row r="9894" spans="1:1" ht="13">
      <c r="A9894" s="11" t="s">
        <v>4756</v>
      </c>
    </row>
    <row r="9895" spans="1:1" ht="13">
      <c r="A9895" s="11" t="s">
        <v>4757</v>
      </c>
    </row>
    <row r="9896" spans="1:1" ht="13">
      <c r="A9896" s="11" t="s">
        <v>5539</v>
      </c>
    </row>
    <row r="9897" spans="1:1" ht="13">
      <c r="A9897" s="11" t="s">
        <v>4748</v>
      </c>
    </row>
    <row r="9898" spans="1:1" ht="13">
      <c r="A9898" s="11" t="s">
        <v>4781</v>
      </c>
    </row>
    <row r="9899" spans="1:1" ht="13">
      <c r="A9899" s="11" t="s">
        <v>5541</v>
      </c>
    </row>
    <row r="9900" spans="1:1" ht="13">
      <c r="A9900" s="11" t="s">
        <v>6</v>
      </c>
    </row>
    <row r="9901" spans="1:1" ht="13">
      <c r="A9901" s="11" t="s">
        <v>3291</v>
      </c>
    </row>
    <row r="9902" spans="1:1" ht="13">
      <c r="A9902" s="11" t="s">
        <v>4751</v>
      </c>
    </row>
    <row r="9903" spans="1:1" ht="13">
      <c r="A9903" s="11">
        <v>3</v>
      </c>
    </row>
    <row r="9904" spans="1:1" ht="13">
      <c r="A9904" s="11" t="s">
        <v>4752</v>
      </c>
    </row>
    <row r="9905" spans="1:1" ht="13">
      <c r="A9905" s="11">
        <v>1</v>
      </c>
    </row>
    <row r="9906" spans="1:1" ht="13">
      <c r="A9906" s="11" t="s">
        <v>4753</v>
      </c>
    </row>
    <row r="9907" spans="1:1" ht="13">
      <c r="A9907" s="11" t="s">
        <v>5533</v>
      </c>
    </row>
    <row r="9908" spans="1:1" ht="13">
      <c r="A9908" s="11" t="s">
        <v>4755</v>
      </c>
    </row>
    <row r="9909" spans="1:1" ht="13">
      <c r="A9909" s="21">
        <v>2460</v>
      </c>
    </row>
    <row r="9910" spans="1:1" ht="13">
      <c r="A9910" s="11" t="s">
        <v>4756</v>
      </c>
    </row>
    <row r="9911" spans="1:1" ht="13">
      <c r="A9911" s="11" t="s">
        <v>4783</v>
      </c>
    </row>
    <row r="9912" spans="1:1" ht="13">
      <c r="A9912" s="11" t="s">
        <v>5542</v>
      </c>
    </row>
    <row r="9913" spans="1:1" ht="13">
      <c r="A9913" s="11" t="s">
        <v>4748</v>
      </c>
    </row>
    <row r="9914" spans="1:1" ht="13">
      <c r="A9914" s="11" t="s">
        <v>4749</v>
      </c>
    </row>
    <row r="9915" spans="1:1" ht="13">
      <c r="A9915" s="11" t="s">
        <v>5543</v>
      </c>
    </row>
    <row r="9916" spans="1:1" ht="13">
      <c r="A9916" s="11" t="s">
        <v>30</v>
      </c>
    </row>
    <row r="9917" spans="1:1" ht="13">
      <c r="A9917" s="11" t="s">
        <v>1445</v>
      </c>
    </row>
    <row r="9918" spans="1:1" ht="13">
      <c r="A9918" s="11" t="s">
        <v>4751</v>
      </c>
    </row>
    <row r="9919" spans="1:1" ht="13">
      <c r="A9919" s="11">
        <v>2</v>
      </c>
    </row>
    <row r="9920" spans="1:1" ht="13">
      <c r="A9920" s="11" t="s">
        <v>4752</v>
      </c>
    </row>
    <row r="9921" spans="1:1" ht="13">
      <c r="A9921" s="11">
        <v>1</v>
      </c>
    </row>
    <row r="9922" spans="1:1" ht="13">
      <c r="A9922" s="11" t="s">
        <v>4753</v>
      </c>
    </row>
    <row r="9923" spans="1:1" ht="13">
      <c r="A9923" s="11" t="s">
        <v>4856</v>
      </c>
    </row>
    <row r="9924" spans="1:1" ht="13">
      <c r="A9924" s="11" t="s">
        <v>4755</v>
      </c>
    </row>
    <row r="9925" spans="1:1" ht="13">
      <c r="A9925" s="21">
        <v>1110</v>
      </c>
    </row>
    <row r="9926" spans="1:1" ht="13">
      <c r="A9926" s="21">
        <v>1270</v>
      </c>
    </row>
    <row r="9927" spans="1:1" ht="13">
      <c r="A9927" s="11" t="s">
        <v>4756</v>
      </c>
    </row>
    <row r="9928" spans="1:1" ht="13">
      <c r="A9928" s="11" t="s">
        <v>4757</v>
      </c>
    </row>
    <row r="9929" spans="1:1" ht="13">
      <c r="A9929" s="11" t="s">
        <v>5544</v>
      </c>
    </row>
    <row r="9930" spans="1:1" ht="13">
      <c r="A9930" s="11" t="s">
        <v>4748</v>
      </c>
    </row>
    <row r="9931" spans="1:1" ht="13">
      <c r="A9931" s="11" t="s">
        <v>4749</v>
      </c>
    </row>
    <row r="9932" spans="1:1" ht="13">
      <c r="A9932" s="11" t="s">
        <v>5545</v>
      </c>
    </row>
    <row r="9933" spans="1:1" ht="13">
      <c r="A9933" s="11" t="s">
        <v>11</v>
      </c>
    </row>
    <row r="9934" spans="1:1" ht="13">
      <c r="A9934" s="11" t="s">
        <v>299</v>
      </c>
    </row>
    <row r="9935" spans="1:1" ht="13">
      <c r="A9935" s="11" t="s">
        <v>4751</v>
      </c>
    </row>
    <row r="9936" spans="1:1" ht="13">
      <c r="A9936" s="11">
        <v>1</v>
      </c>
    </row>
    <row r="9937" spans="1:1" ht="13">
      <c r="A9937" s="11" t="s">
        <v>4752</v>
      </c>
    </row>
    <row r="9938" spans="1:1" ht="13">
      <c r="A9938" s="11">
        <v>1</v>
      </c>
    </row>
    <row r="9939" spans="1:1" ht="13">
      <c r="A9939" s="11" t="s">
        <v>4753</v>
      </c>
    </row>
    <row r="9940" spans="1:1" ht="13">
      <c r="A9940" s="11" t="s">
        <v>4859</v>
      </c>
    </row>
    <row r="9941" spans="1:1" ht="13">
      <c r="A9941" s="11" t="s">
        <v>4755</v>
      </c>
    </row>
    <row r="9942" spans="1:1" ht="13">
      <c r="A9942" s="21">
        <v>960</v>
      </c>
    </row>
    <row r="9943" spans="1:1" ht="13">
      <c r="A9943" s="21">
        <v>1095</v>
      </c>
    </row>
    <row r="9944" spans="1:1" ht="13">
      <c r="A9944" s="11" t="s">
        <v>4756</v>
      </c>
    </row>
    <row r="9945" spans="1:1" ht="13">
      <c r="A9945" s="11" t="s">
        <v>4757</v>
      </c>
    </row>
    <row r="9946" spans="1:1" ht="13">
      <c r="A9946" s="11" t="s">
        <v>5546</v>
      </c>
    </row>
    <row r="9947" spans="1:1" ht="13">
      <c r="A9947" s="11" t="s">
        <v>4748</v>
      </c>
    </row>
    <row r="9948" spans="1:1" ht="13">
      <c r="A9948" s="11" t="s">
        <v>4749</v>
      </c>
    </row>
    <row r="9949" spans="1:1" ht="13">
      <c r="A9949" s="11" t="s">
        <v>5547</v>
      </c>
    </row>
    <row r="9950" spans="1:1" ht="13">
      <c r="A9950" s="11" t="s">
        <v>24</v>
      </c>
    </row>
    <row r="9951" spans="1:1" ht="13">
      <c r="A9951" s="11" t="s">
        <v>1401</v>
      </c>
    </row>
    <row r="9952" spans="1:1" ht="13">
      <c r="A9952" s="11" t="s">
        <v>4751</v>
      </c>
    </row>
    <row r="9953" spans="1:1" ht="13">
      <c r="A9953" s="11">
        <v>2</v>
      </c>
    </row>
    <row r="9954" spans="1:1" ht="13">
      <c r="A9954" s="11" t="s">
        <v>4752</v>
      </c>
    </row>
    <row r="9955" spans="1:1" ht="13">
      <c r="A9955" s="11">
        <v>1</v>
      </c>
    </row>
    <row r="9956" spans="1:1" ht="13">
      <c r="A9956" s="11" t="s">
        <v>4753</v>
      </c>
    </row>
    <row r="9957" spans="1:1" ht="13">
      <c r="A9957" s="11" t="s">
        <v>4870</v>
      </c>
    </row>
    <row r="9958" spans="1:1" ht="13">
      <c r="A9958" s="11" t="s">
        <v>4755</v>
      </c>
    </row>
    <row r="9959" spans="1:1" ht="13">
      <c r="A9959" s="21">
        <v>1110</v>
      </c>
    </row>
    <row r="9960" spans="1:1" ht="13">
      <c r="A9960" s="21">
        <v>1470</v>
      </c>
    </row>
    <row r="9961" spans="1:1" ht="13">
      <c r="A9961" s="11" t="s">
        <v>4756</v>
      </c>
    </row>
    <row r="9962" spans="1:1" ht="13">
      <c r="A9962" s="11" t="s">
        <v>4757</v>
      </c>
    </row>
    <row r="9963" spans="1:1" ht="13">
      <c r="A9963" s="11" t="s">
        <v>5546</v>
      </c>
    </row>
    <row r="9964" spans="1:1" ht="13">
      <c r="A9964" s="11" t="s">
        <v>4748</v>
      </c>
    </row>
    <row r="9965" spans="1:1" ht="13">
      <c r="A9965" s="11" t="s">
        <v>4749</v>
      </c>
    </row>
    <row r="9966" spans="1:1" ht="13">
      <c r="A9966" s="11" t="s">
        <v>5548</v>
      </c>
    </row>
    <row r="9967" spans="1:1" ht="13">
      <c r="A9967" s="11" t="s">
        <v>25</v>
      </c>
    </row>
    <row r="9968" spans="1:1" ht="13">
      <c r="A9968" s="11" t="s">
        <v>3440</v>
      </c>
    </row>
    <row r="9969" spans="1:1" ht="13">
      <c r="A9969" s="11" t="s">
        <v>4751</v>
      </c>
    </row>
    <row r="9970" spans="1:1" ht="13">
      <c r="A9970" s="11">
        <v>3</v>
      </c>
    </row>
    <row r="9971" spans="1:1" ht="13">
      <c r="A9971" s="11" t="s">
        <v>4752</v>
      </c>
    </row>
    <row r="9972" spans="1:1" ht="13">
      <c r="A9972" s="11">
        <v>2</v>
      </c>
    </row>
    <row r="9973" spans="1:1" ht="13">
      <c r="A9973" s="11" t="s">
        <v>4753</v>
      </c>
    </row>
    <row r="9974" spans="1:1" ht="13">
      <c r="A9974" s="11" t="s">
        <v>4773</v>
      </c>
    </row>
    <row r="9975" spans="1:1" ht="13">
      <c r="A9975" s="11" t="s">
        <v>4755</v>
      </c>
    </row>
    <row r="9976" spans="1:1" ht="13">
      <c r="A9976" s="21">
        <v>1250</v>
      </c>
    </row>
    <row r="9977" spans="1:1" ht="13">
      <c r="A9977" s="21">
        <v>1625</v>
      </c>
    </row>
    <row r="9978" spans="1:1" ht="13">
      <c r="A9978" s="11" t="s">
        <v>4756</v>
      </c>
    </row>
    <row r="9979" spans="1:1" ht="13">
      <c r="A9979" s="11" t="s">
        <v>4757</v>
      </c>
    </row>
    <row r="9980" spans="1:1" ht="13">
      <c r="A9980" s="11" t="s">
        <v>5546</v>
      </c>
    </row>
    <row r="9981" spans="1:1" ht="13">
      <c r="A9981" s="11" t="s">
        <v>4748</v>
      </c>
    </row>
    <row r="9982" spans="1:1" ht="13">
      <c r="A9982" s="11" t="s">
        <v>4749</v>
      </c>
    </row>
    <row r="9983" spans="1:1" ht="13">
      <c r="A9983" s="11" t="s">
        <v>5549</v>
      </c>
    </row>
    <row r="9984" spans="1:1" ht="13">
      <c r="A9984" s="11" t="s">
        <v>6</v>
      </c>
    </row>
    <row r="9985" spans="1:1" ht="13">
      <c r="A9985" s="11" t="s">
        <v>1099</v>
      </c>
    </row>
    <row r="9986" spans="1:1" ht="13">
      <c r="A9986" s="11" t="s">
        <v>4751</v>
      </c>
    </row>
    <row r="9987" spans="1:1" ht="13">
      <c r="A9987" s="11">
        <v>2</v>
      </c>
    </row>
    <row r="9988" spans="1:1" ht="13">
      <c r="A9988" s="11" t="s">
        <v>4752</v>
      </c>
    </row>
    <row r="9989" spans="1:1" ht="13">
      <c r="A9989" s="11" t="s">
        <v>4762</v>
      </c>
    </row>
    <row r="9990" spans="1:1" ht="13">
      <c r="A9990" s="11" t="s">
        <v>4753</v>
      </c>
    </row>
    <row r="9991" spans="1:1" ht="13">
      <c r="A9991" s="11" t="s">
        <v>4785</v>
      </c>
    </row>
    <row r="9992" spans="1:1" ht="13">
      <c r="A9992" s="11" t="s">
        <v>4755</v>
      </c>
    </row>
    <row r="9993" spans="1:1" ht="13">
      <c r="A9993" s="21">
        <v>1600</v>
      </c>
    </row>
    <row r="9994" spans="1:1" ht="13">
      <c r="A9994" s="11" t="s">
        <v>4756</v>
      </c>
    </row>
    <row r="9995" spans="1:1" ht="13">
      <c r="A9995" s="11" t="s">
        <v>4757</v>
      </c>
    </row>
    <row r="9996" spans="1:1" ht="13">
      <c r="A9996" s="11" t="s">
        <v>5546</v>
      </c>
    </row>
    <row r="9997" spans="1:1" ht="13">
      <c r="A9997" s="11" t="s">
        <v>4748</v>
      </c>
    </row>
    <row r="9998" spans="1:1" ht="13">
      <c r="A9998" s="11" t="s">
        <v>4749</v>
      </c>
    </row>
    <row r="9999" spans="1:1" ht="13">
      <c r="A9999" s="11" t="s">
        <v>5550</v>
      </c>
    </row>
    <row r="10000" spans="1:1" ht="13">
      <c r="A10000" s="11" t="s">
        <v>7</v>
      </c>
    </row>
    <row r="10001" spans="1:1" ht="13">
      <c r="A10001" s="11" t="s">
        <v>3416</v>
      </c>
    </row>
    <row r="10002" spans="1:1" ht="13">
      <c r="A10002" s="11" t="s">
        <v>4751</v>
      </c>
    </row>
    <row r="10003" spans="1:1" ht="13">
      <c r="A10003" s="11">
        <v>3</v>
      </c>
    </row>
    <row r="10004" spans="1:1" ht="13">
      <c r="A10004" s="11" t="s">
        <v>4752</v>
      </c>
    </row>
    <row r="10005" spans="1:1" ht="13">
      <c r="A10005" s="11">
        <v>2</v>
      </c>
    </row>
    <row r="10006" spans="1:1" ht="13">
      <c r="A10006" s="11" t="s">
        <v>4753</v>
      </c>
    </row>
    <row r="10007" spans="1:1" ht="13">
      <c r="A10007" s="11" t="s">
        <v>4878</v>
      </c>
    </row>
    <row r="10008" spans="1:1" ht="13">
      <c r="A10008" s="11" t="s">
        <v>4755</v>
      </c>
    </row>
    <row r="10009" spans="1:1" ht="13">
      <c r="A10009" s="21">
        <v>1430</v>
      </c>
    </row>
    <row r="10010" spans="1:1" ht="13">
      <c r="A10010" s="21">
        <v>1780</v>
      </c>
    </row>
    <row r="10011" spans="1:1" ht="13">
      <c r="A10011" s="11" t="s">
        <v>4756</v>
      </c>
    </row>
    <row r="10012" spans="1:1" ht="13">
      <c r="A10012" s="11" t="s">
        <v>4757</v>
      </c>
    </row>
    <row r="10013" spans="1:1" ht="13">
      <c r="A10013" s="11" t="s">
        <v>5551</v>
      </c>
    </row>
    <row r="10014" spans="1:1" ht="13">
      <c r="A10014" s="11" t="s">
        <v>4748</v>
      </c>
    </row>
    <row r="10015" spans="1:1" ht="13">
      <c r="A10015" s="11" t="s">
        <v>4749</v>
      </c>
    </row>
    <row r="10016" spans="1:1" ht="13">
      <c r="A10016" s="11" t="s">
        <v>5552</v>
      </c>
    </row>
    <row r="10017" spans="1:1" ht="13">
      <c r="A10017" s="11" t="s">
        <v>31</v>
      </c>
    </row>
    <row r="10018" spans="1:1" ht="13">
      <c r="A10018" s="11" t="s">
        <v>1042</v>
      </c>
    </row>
    <row r="10019" spans="1:1" ht="13">
      <c r="A10019" s="11" t="s">
        <v>4751</v>
      </c>
    </row>
    <row r="10020" spans="1:1" ht="13">
      <c r="A10020" s="11">
        <v>2</v>
      </c>
    </row>
    <row r="10021" spans="1:1" ht="13">
      <c r="A10021" s="11" t="s">
        <v>4752</v>
      </c>
    </row>
    <row r="10022" spans="1:1" ht="13">
      <c r="A10022" s="11" t="s">
        <v>4762</v>
      </c>
    </row>
    <row r="10023" spans="1:1" ht="13">
      <c r="A10023" s="11" t="s">
        <v>4753</v>
      </c>
    </row>
    <row r="10024" spans="1:1" ht="13">
      <c r="A10024" s="11" t="s">
        <v>4787</v>
      </c>
    </row>
    <row r="10025" spans="1:1" ht="13">
      <c r="A10025" s="11" t="s">
        <v>4755</v>
      </c>
    </row>
    <row r="10026" spans="1:1" ht="13">
      <c r="A10026" s="21">
        <v>1490</v>
      </c>
    </row>
    <row r="10027" spans="1:1" ht="13">
      <c r="A10027" s="11" t="s">
        <v>4756</v>
      </c>
    </row>
    <row r="10028" spans="1:1" ht="13">
      <c r="A10028" s="11" t="s">
        <v>4757</v>
      </c>
    </row>
    <row r="10029" spans="1:1" ht="13">
      <c r="A10029" s="11" t="s">
        <v>5551</v>
      </c>
    </row>
    <row r="10030" spans="1:1" ht="13">
      <c r="A10030" s="11" t="s">
        <v>4748</v>
      </c>
    </row>
    <row r="10031" spans="1:1" ht="13">
      <c r="A10031" s="11" t="s">
        <v>4749</v>
      </c>
    </row>
    <row r="10032" spans="1:1" ht="13">
      <c r="A10032" s="11" t="s">
        <v>5553</v>
      </c>
    </row>
    <row r="10033" spans="1:1" ht="13">
      <c r="A10033" s="11" t="s">
        <v>7</v>
      </c>
    </row>
    <row r="10034" spans="1:1" ht="13">
      <c r="A10034" s="11" t="s">
        <v>3419</v>
      </c>
    </row>
    <row r="10035" spans="1:1" ht="13">
      <c r="A10035" s="11" t="s">
        <v>4751</v>
      </c>
    </row>
    <row r="10036" spans="1:1" ht="13">
      <c r="A10036" s="11">
        <v>3</v>
      </c>
    </row>
    <row r="10037" spans="1:1" ht="13">
      <c r="A10037" s="11" t="s">
        <v>4752</v>
      </c>
    </row>
    <row r="10038" spans="1:1" ht="13">
      <c r="A10038" s="11">
        <v>2</v>
      </c>
    </row>
    <row r="10039" spans="1:1" ht="13">
      <c r="A10039" s="11" t="s">
        <v>4753</v>
      </c>
    </row>
    <row r="10040" spans="1:1" ht="13">
      <c r="A10040" s="11" t="s">
        <v>4881</v>
      </c>
    </row>
    <row r="10041" spans="1:1" ht="13">
      <c r="A10041" s="11" t="s">
        <v>4755</v>
      </c>
    </row>
    <row r="10042" spans="1:1" ht="13">
      <c r="A10042" s="21">
        <v>1620</v>
      </c>
    </row>
    <row r="10043" spans="1:1" ht="13">
      <c r="A10043" s="21">
        <v>1910</v>
      </c>
    </row>
    <row r="10044" spans="1:1" ht="13">
      <c r="A10044" s="11" t="s">
        <v>4756</v>
      </c>
    </row>
    <row r="10045" spans="1:1" ht="13">
      <c r="A10045" s="11" t="s">
        <v>4757</v>
      </c>
    </row>
    <row r="10046" spans="1:1" ht="13">
      <c r="A10046" s="11" t="s">
        <v>5551</v>
      </c>
    </row>
    <row r="10047" spans="1:1" ht="13">
      <c r="A10047" s="11" t="s">
        <v>4748</v>
      </c>
    </row>
    <row r="10048" spans="1:1" ht="13">
      <c r="A10048" s="11" t="s">
        <v>4749</v>
      </c>
    </row>
    <row r="10049" spans="1:1" ht="13">
      <c r="A10049" s="11" t="s">
        <v>5554</v>
      </c>
    </row>
    <row r="10050" spans="1:1" ht="13">
      <c r="A10050" s="11" t="s">
        <v>22</v>
      </c>
    </row>
    <row r="10051" spans="1:1" ht="13">
      <c r="A10051" s="11" t="s">
        <v>3383</v>
      </c>
    </row>
    <row r="10052" spans="1:1" ht="13">
      <c r="A10052" s="11" t="s">
        <v>4751</v>
      </c>
    </row>
    <row r="10053" spans="1:1" ht="13">
      <c r="A10053" s="11">
        <v>3</v>
      </c>
    </row>
    <row r="10054" spans="1:1" ht="13">
      <c r="A10054" s="11" t="s">
        <v>4752</v>
      </c>
    </row>
    <row r="10055" spans="1:1" ht="13">
      <c r="A10055" s="11" t="s">
        <v>4762</v>
      </c>
    </row>
    <row r="10056" spans="1:1" ht="13">
      <c r="A10056" s="11" t="s">
        <v>4753</v>
      </c>
    </row>
    <row r="10057" spans="1:1" ht="13">
      <c r="A10057" s="11" t="s">
        <v>4787</v>
      </c>
    </row>
    <row r="10058" spans="1:1" ht="13">
      <c r="A10058" s="11" t="s">
        <v>4755</v>
      </c>
    </row>
    <row r="10059" spans="1:1" ht="13">
      <c r="A10059" s="21">
        <v>1510</v>
      </c>
    </row>
    <row r="10060" spans="1:1" ht="13">
      <c r="A10060" s="21">
        <v>1955</v>
      </c>
    </row>
    <row r="10061" spans="1:1" ht="13">
      <c r="A10061" s="11" t="s">
        <v>4756</v>
      </c>
    </row>
    <row r="10062" spans="1:1" ht="13">
      <c r="A10062" s="11" t="s">
        <v>4757</v>
      </c>
    </row>
    <row r="10063" spans="1:1" ht="13">
      <c r="A10063" s="11" t="s">
        <v>5555</v>
      </c>
    </row>
    <row r="10064" spans="1:1" ht="13">
      <c r="A10064" s="11" t="s">
        <v>4748</v>
      </c>
    </row>
    <row r="10065" spans="1:1" ht="13">
      <c r="A10065" s="11" t="s">
        <v>4749</v>
      </c>
    </row>
    <row r="10066" spans="1:1" ht="13">
      <c r="A10066" s="11" t="s">
        <v>5556</v>
      </c>
    </row>
    <row r="10067" spans="1:1" ht="13">
      <c r="A10067" s="11" t="s">
        <v>39</v>
      </c>
    </row>
    <row r="10068" spans="1:1" ht="13">
      <c r="A10068" s="11" t="s">
        <v>3389</v>
      </c>
    </row>
    <row r="10069" spans="1:1" ht="13">
      <c r="A10069" s="11" t="s">
        <v>4751</v>
      </c>
    </row>
    <row r="10070" spans="1:1" ht="13">
      <c r="A10070" s="11">
        <v>3</v>
      </c>
    </row>
    <row r="10071" spans="1:1" ht="13">
      <c r="A10071" s="11" t="s">
        <v>4752</v>
      </c>
    </row>
    <row r="10072" spans="1:1" ht="13">
      <c r="A10072" s="11" t="s">
        <v>4789</v>
      </c>
    </row>
    <row r="10073" spans="1:1" ht="13">
      <c r="A10073" s="11" t="s">
        <v>4753</v>
      </c>
    </row>
    <row r="10074" spans="1:1" ht="13">
      <c r="A10074" s="11" t="s">
        <v>5072</v>
      </c>
    </row>
    <row r="10075" spans="1:1" ht="13">
      <c r="A10075" s="11" t="s">
        <v>4755</v>
      </c>
    </row>
    <row r="10076" spans="1:1" ht="13">
      <c r="A10076" s="21">
        <v>1920</v>
      </c>
    </row>
    <row r="10077" spans="1:1" ht="13">
      <c r="A10077" s="21">
        <v>2900</v>
      </c>
    </row>
    <row r="10078" spans="1:1" ht="13">
      <c r="A10078" s="11" t="s">
        <v>4756</v>
      </c>
    </row>
    <row r="10079" spans="1:1" ht="13">
      <c r="A10079" s="11" t="s">
        <v>4757</v>
      </c>
    </row>
    <row r="10080" spans="1:1" ht="13">
      <c r="A10080" s="11" t="s">
        <v>5555</v>
      </c>
    </row>
    <row r="10081" spans="1:1" ht="13">
      <c r="A10081" s="11" t="s">
        <v>4748</v>
      </c>
    </row>
    <row r="10082" spans="1:1" ht="13">
      <c r="A10082" s="11" t="s">
        <v>4749</v>
      </c>
    </row>
    <row r="10083" spans="1:1" ht="13">
      <c r="A10083" s="11" t="s">
        <v>5557</v>
      </c>
    </row>
    <row r="10084" spans="1:1" ht="13">
      <c r="A10084" s="11" t="s">
        <v>23</v>
      </c>
    </row>
    <row r="10085" spans="1:1" ht="13">
      <c r="A10085" s="11" t="s">
        <v>3386</v>
      </c>
    </row>
    <row r="10086" spans="1:1" ht="13">
      <c r="A10086" s="11" t="s">
        <v>4751</v>
      </c>
    </row>
    <row r="10087" spans="1:1" ht="13">
      <c r="A10087" s="11">
        <v>3</v>
      </c>
    </row>
    <row r="10088" spans="1:1" ht="13">
      <c r="A10088" s="11" t="s">
        <v>4752</v>
      </c>
    </row>
    <row r="10089" spans="1:1" ht="13">
      <c r="A10089" s="11">
        <v>2</v>
      </c>
    </row>
    <row r="10090" spans="1:1" ht="13">
      <c r="A10090" s="11" t="s">
        <v>4753</v>
      </c>
    </row>
    <row r="10091" spans="1:1" ht="13">
      <c r="A10091" s="11" t="s">
        <v>4773</v>
      </c>
    </row>
    <row r="10092" spans="1:1" ht="13">
      <c r="A10092" s="11" t="s">
        <v>4755</v>
      </c>
    </row>
    <row r="10093" spans="1:1" ht="13">
      <c r="A10093" s="21">
        <v>1890</v>
      </c>
    </row>
    <row r="10094" spans="1:1" ht="13">
      <c r="A10094" s="21">
        <v>2100</v>
      </c>
    </row>
    <row r="10095" spans="1:1" ht="13">
      <c r="A10095" s="11" t="s">
        <v>4756</v>
      </c>
    </row>
    <row r="10096" spans="1:1" ht="13">
      <c r="A10096" s="11" t="s">
        <v>4757</v>
      </c>
    </row>
    <row r="10097" spans="1:1" ht="13">
      <c r="A10097" s="11" t="s">
        <v>5555</v>
      </c>
    </row>
    <row r="10098" spans="1:1" ht="13">
      <c r="A10098" s="11" t="s">
        <v>4748</v>
      </c>
    </row>
    <row r="10099" spans="1:1" ht="13">
      <c r="A10099" s="11" t="s">
        <v>4749</v>
      </c>
    </row>
    <row r="10100" spans="1:1" ht="13">
      <c r="A10100" s="11" t="s">
        <v>5558</v>
      </c>
    </row>
    <row r="10101" spans="1:1" ht="13">
      <c r="A10101" s="11" t="s">
        <v>13</v>
      </c>
    </row>
    <row r="10102" spans="1:1" ht="13">
      <c r="A10102" s="11" t="s">
        <v>817</v>
      </c>
    </row>
    <row r="10103" spans="1:1" ht="13">
      <c r="A10103" s="11" t="s">
        <v>4751</v>
      </c>
    </row>
    <row r="10104" spans="1:1" ht="13">
      <c r="A10104" s="11">
        <v>1</v>
      </c>
    </row>
    <row r="10105" spans="1:1" ht="13">
      <c r="A10105" s="11" t="s">
        <v>4752</v>
      </c>
    </row>
    <row r="10106" spans="1:1" ht="13">
      <c r="A10106" s="11">
        <v>1</v>
      </c>
    </row>
    <row r="10107" spans="1:1" ht="13">
      <c r="A10107" s="11" t="s">
        <v>4753</v>
      </c>
    </row>
    <row r="10108" spans="1:1" ht="13">
      <c r="A10108" s="11" t="s">
        <v>4846</v>
      </c>
    </row>
    <row r="10109" spans="1:1" ht="13">
      <c r="A10109" s="11" t="s">
        <v>4755</v>
      </c>
    </row>
    <row r="10110" spans="1:1" ht="13">
      <c r="A10110" s="21">
        <v>830</v>
      </c>
    </row>
    <row r="10111" spans="1:1" ht="13">
      <c r="A10111" s="21">
        <v>1140</v>
      </c>
    </row>
    <row r="10112" spans="1:1" ht="13">
      <c r="A10112" s="11" t="s">
        <v>4756</v>
      </c>
    </row>
    <row r="10113" spans="1:1" ht="13">
      <c r="A10113" s="11" t="s">
        <v>4757</v>
      </c>
    </row>
    <row r="10114" spans="1:1" ht="13">
      <c r="A10114" s="11" t="s">
        <v>5559</v>
      </c>
    </row>
    <row r="10115" spans="1:1" ht="13">
      <c r="A10115" s="11" t="s">
        <v>4748</v>
      </c>
    </row>
    <row r="10116" spans="1:1" ht="13">
      <c r="A10116" s="11" t="s">
        <v>4749</v>
      </c>
    </row>
    <row r="10117" spans="1:1" ht="13">
      <c r="A10117" s="11" t="s">
        <v>5560</v>
      </c>
    </row>
    <row r="10118" spans="1:1" ht="13">
      <c r="A10118" s="11" t="s">
        <v>30</v>
      </c>
    </row>
    <row r="10119" spans="1:1" ht="13">
      <c r="A10119" s="11" t="s">
        <v>2886</v>
      </c>
    </row>
    <row r="10120" spans="1:1" ht="13">
      <c r="A10120" s="11" t="s">
        <v>4751</v>
      </c>
    </row>
    <row r="10121" spans="1:1" ht="13">
      <c r="A10121" s="11">
        <v>2</v>
      </c>
    </row>
    <row r="10122" spans="1:1" ht="13">
      <c r="A10122" s="11" t="s">
        <v>4752</v>
      </c>
    </row>
    <row r="10123" spans="1:1" ht="13">
      <c r="A10123" s="11">
        <v>1</v>
      </c>
    </row>
    <row r="10124" spans="1:1" ht="13">
      <c r="A10124" s="11" t="s">
        <v>4753</v>
      </c>
    </row>
    <row r="10125" spans="1:1" ht="13">
      <c r="A10125" s="11" t="s">
        <v>4870</v>
      </c>
    </row>
    <row r="10126" spans="1:1" ht="13">
      <c r="A10126" s="11" t="s">
        <v>4755</v>
      </c>
    </row>
    <row r="10127" spans="1:1" ht="13">
      <c r="A10127" s="21">
        <v>1130</v>
      </c>
    </row>
    <row r="10128" spans="1:1" ht="13">
      <c r="A10128" s="21">
        <v>1195</v>
      </c>
    </row>
    <row r="10129" spans="1:1" ht="13">
      <c r="A10129" s="11" t="s">
        <v>4756</v>
      </c>
    </row>
    <row r="10130" spans="1:1" ht="13">
      <c r="A10130" s="11" t="s">
        <v>4757</v>
      </c>
    </row>
    <row r="10131" spans="1:1" ht="13">
      <c r="A10131" s="11" t="s">
        <v>5559</v>
      </c>
    </row>
    <row r="10132" spans="1:1" ht="13">
      <c r="A10132" s="11" t="s">
        <v>4748</v>
      </c>
    </row>
    <row r="10133" spans="1:1" ht="13">
      <c r="A10133" s="11" t="s">
        <v>4749</v>
      </c>
    </row>
    <row r="10134" spans="1:1" ht="13">
      <c r="A10134" s="11" t="s">
        <v>5561</v>
      </c>
    </row>
    <row r="10135" spans="1:1" ht="13">
      <c r="A10135" s="11" t="s">
        <v>14</v>
      </c>
    </row>
    <row r="10136" spans="1:1" ht="13">
      <c r="A10136" s="11" t="s">
        <v>2889</v>
      </c>
    </row>
    <row r="10137" spans="1:1" ht="13">
      <c r="A10137" s="11" t="s">
        <v>4751</v>
      </c>
    </row>
    <row r="10138" spans="1:1" ht="13">
      <c r="A10138" s="11">
        <v>2</v>
      </c>
    </row>
    <row r="10139" spans="1:1" ht="13">
      <c r="A10139" s="11" t="s">
        <v>4752</v>
      </c>
    </row>
    <row r="10140" spans="1:1" ht="13">
      <c r="A10140" s="11" t="s">
        <v>4762</v>
      </c>
    </row>
    <row r="10141" spans="1:1" ht="13">
      <c r="A10141" s="11" t="s">
        <v>4753</v>
      </c>
    </row>
    <row r="10142" spans="1:1" ht="13">
      <c r="A10142" s="11" t="s">
        <v>4837</v>
      </c>
    </row>
    <row r="10143" spans="1:1" ht="13">
      <c r="A10143" s="11" t="s">
        <v>4755</v>
      </c>
    </row>
    <row r="10144" spans="1:1" ht="13">
      <c r="A10144" s="21">
        <v>1180</v>
      </c>
    </row>
    <row r="10145" spans="1:1" ht="13">
      <c r="A10145" s="21">
        <v>1475</v>
      </c>
    </row>
    <row r="10146" spans="1:1" ht="13">
      <c r="A10146" s="11" t="s">
        <v>4756</v>
      </c>
    </row>
    <row r="10147" spans="1:1" ht="13">
      <c r="A10147" s="11" t="s">
        <v>4757</v>
      </c>
    </row>
    <row r="10148" spans="1:1" ht="13">
      <c r="A10148" s="11" t="s">
        <v>5559</v>
      </c>
    </row>
    <row r="10149" spans="1:1" ht="13">
      <c r="A10149" s="11" t="s">
        <v>4748</v>
      </c>
    </row>
    <row r="10150" spans="1:1" ht="13">
      <c r="A10150" s="11" t="s">
        <v>4749</v>
      </c>
    </row>
    <row r="10151" spans="1:1" ht="13">
      <c r="A10151" s="11" t="s">
        <v>5562</v>
      </c>
    </row>
    <row r="10152" spans="1:1" ht="13">
      <c r="A10152" s="11" t="s">
        <v>16</v>
      </c>
    </row>
    <row r="10153" spans="1:1" ht="13">
      <c r="A10153" s="11" t="s">
        <v>2892</v>
      </c>
    </row>
    <row r="10154" spans="1:1" ht="13">
      <c r="A10154" s="11" t="s">
        <v>4751</v>
      </c>
    </row>
    <row r="10155" spans="1:1" ht="13">
      <c r="A10155" s="11">
        <v>2</v>
      </c>
    </row>
    <row r="10156" spans="1:1" ht="13">
      <c r="A10156" s="11" t="s">
        <v>4752</v>
      </c>
    </row>
    <row r="10157" spans="1:1" ht="13">
      <c r="A10157" s="11" t="s">
        <v>4762</v>
      </c>
    </row>
    <row r="10158" spans="1:1" ht="13">
      <c r="A10158" s="11" t="s">
        <v>4753</v>
      </c>
    </row>
    <row r="10159" spans="1:1" ht="13">
      <c r="A10159" s="11" t="s">
        <v>4787</v>
      </c>
    </row>
    <row r="10160" spans="1:1" ht="13">
      <c r="A10160" s="11" t="s">
        <v>4755</v>
      </c>
    </row>
    <row r="10161" spans="1:1" ht="13">
      <c r="A10161" s="21">
        <v>1300</v>
      </c>
    </row>
    <row r="10162" spans="1:1" ht="13">
      <c r="A10162" s="21">
        <v>1480</v>
      </c>
    </row>
    <row r="10163" spans="1:1" ht="13">
      <c r="A10163" s="11" t="s">
        <v>4756</v>
      </c>
    </row>
    <row r="10164" spans="1:1" ht="13">
      <c r="A10164" s="11" t="s">
        <v>4757</v>
      </c>
    </row>
    <row r="10165" spans="1:1" ht="13">
      <c r="A10165" s="11" t="s">
        <v>5559</v>
      </c>
    </row>
    <row r="10166" spans="1:1" ht="13">
      <c r="A10166" s="11" t="s">
        <v>4748</v>
      </c>
    </row>
    <row r="10167" spans="1:1" ht="13">
      <c r="A10167" s="11" t="s">
        <v>4749</v>
      </c>
    </row>
    <row r="10168" spans="1:1" ht="13">
      <c r="A10168" s="11" t="s">
        <v>5563</v>
      </c>
    </row>
    <row r="10169" spans="1:1" ht="13">
      <c r="A10169" s="11" t="s">
        <v>7</v>
      </c>
    </row>
    <row r="10170" spans="1:1" ht="13">
      <c r="A10170" s="11" t="s">
        <v>4301</v>
      </c>
    </row>
    <row r="10171" spans="1:1" ht="13">
      <c r="A10171" s="11" t="s">
        <v>4751</v>
      </c>
    </row>
    <row r="10172" spans="1:1" ht="13">
      <c r="A10172" s="11">
        <v>3</v>
      </c>
    </row>
    <row r="10173" spans="1:1" ht="13">
      <c r="A10173" s="11" t="s">
        <v>4752</v>
      </c>
    </row>
    <row r="10174" spans="1:1" ht="13">
      <c r="A10174" s="11" t="s">
        <v>4762</v>
      </c>
    </row>
    <row r="10175" spans="1:1" ht="13">
      <c r="A10175" s="11" t="s">
        <v>4753</v>
      </c>
    </row>
    <row r="10176" spans="1:1" ht="13">
      <c r="A10176" s="11" t="s">
        <v>4765</v>
      </c>
    </row>
    <row r="10177" spans="1:1" ht="13">
      <c r="A10177" s="11" t="s">
        <v>4755</v>
      </c>
    </row>
    <row r="10178" spans="1:1" ht="13">
      <c r="A10178" s="21">
        <v>1380</v>
      </c>
    </row>
    <row r="10179" spans="1:1" ht="13">
      <c r="A10179" s="21">
        <v>1675</v>
      </c>
    </row>
    <row r="10180" spans="1:1" ht="13">
      <c r="A10180" s="11" t="s">
        <v>4756</v>
      </c>
    </row>
    <row r="10181" spans="1:1" ht="13">
      <c r="A10181" s="11" t="s">
        <v>4757</v>
      </c>
    </row>
    <row r="10182" spans="1:1" ht="13">
      <c r="A10182" s="11" t="s">
        <v>5559</v>
      </c>
    </row>
    <row r="10183" spans="1:1" ht="13">
      <c r="A10183" s="11" t="s">
        <v>4748</v>
      </c>
    </row>
    <row r="10184" spans="1:1" ht="13">
      <c r="A10184" s="11" t="s">
        <v>4781</v>
      </c>
    </row>
    <row r="10185" spans="1:1" ht="13">
      <c r="A10185" s="11" t="s">
        <v>5564</v>
      </c>
    </row>
    <row r="10186" spans="1:1" ht="13">
      <c r="A10186" s="11" t="s">
        <v>6</v>
      </c>
    </row>
    <row r="10187" spans="1:1" ht="13">
      <c r="A10187" s="11" t="s">
        <v>254</v>
      </c>
    </row>
    <row r="10188" spans="1:1" ht="13">
      <c r="A10188" s="11" t="s">
        <v>4751</v>
      </c>
    </row>
    <row r="10189" spans="1:1" ht="13">
      <c r="A10189" s="11">
        <v>1</v>
      </c>
    </row>
    <row r="10190" spans="1:1" ht="13">
      <c r="A10190" s="11" t="s">
        <v>4752</v>
      </c>
    </row>
    <row r="10191" spans="1:1" ht="13">
      <c r="A10191" s="11">
        <v>1</v>
      </c>
    </row>
    <row r="10192" spans="1:1" ht="13">
      <c r="A10192" s="11" t="s">
        <v>4753</v>
      </c>
    </row>
    <row r="10193" spans="1:1" ht="13">
      <c r="A10193" s="11" t="s">
        <v>4892</v>
      </c>
    </row>
    <row r="10194" spans="1:1" ht="13">
      <c r="A10194" s="11" t="s">
        <v>4755</v>
      </c>
    </row>
    <row r="10195" spans="1:1" ht="13">
      <c r="A10195" s="21">
        <v>1440</v>
      </c>
    </row>
    <row r="10196" spans="1:1" ht="13">
      <c r="A10196" s="11" t="s">
        <v>4756</v>
      </c>
    </row>
    <row r="10197" spans="1:1" ht="13">
      <c r="A10197" s="11" t="s">
        <v>4783</v>
      </c>
    </row>
    <row r="10198" spans="1:1" ht="13">
      <c r="A10198" s="11" t="s">
        <v>5559</v>
      </c>
    </row>
    <row r="10199" spans="1:1" ht="13">
      <c r="A10199" s="11" t="s">
        <v>4748</v>
      </c>
    </row>
    <row r="10200" spans="1:1" ht="13">
      <c r="A10200" s="11" t="s">
        <v>4749</v>
      </c>
    </row>
    <row r="10201" spans="1:1" ht="13">
      <c r="A10201" s="11" t="s">
        <v>5565</v>
      </c>
    </row>
    <row r="10202" spans="1:1" ht="13">
      <c r="A10202" s="11" t="s">
        <v>21</v>
      </c>
    </row>
    <row r="10203" spans="1:1" ht="13">
      <c r="A10203" s="11" t="s">
        <v>2895</v>
      </c>
    </row>
    <row r="10204" spans="1:1" ht="13">
      <c r="A10204" s="11" t="s">
        <v>4751</v>
      </c>
    </row>
    <row r="10205" spans="1:1" ht="13">
      <c r="A10205" s="11">
        <v>2</v>
      </c>
    </row>
    <row r="10206" spans="1:1" ht="13">
      <c r="A10206" s="11" t="s">
        <v>4752</v>
      </c>
    </row>
    <row r="10207" spans="1:1" ht="13">
      <c r="A10207" s="11">
        <v>1</v>
      </c>
    </row>
    <row r="10208" spans="1:1" ht="13">
      <c r="A10208" s="11" t="s">
        <v>4753</v>
      </c>
    </row>
    <row r="10209" spans="1:1" ht="13">
      <c r="A10209" s="11" t="s">
        <v>4771</v>
      </c>
    </row>
    <row r="10210" spans="1:1" ht="13">
      <c r="A10210" s="11" t="s">
        <v>4755</v>
      </c>
    </row>
    <row r="10211" spans="1:1" ht="13">
      <c r="A10211" s="21">
        <v>1570</v>
      </c>
    </row>
    <row r="10212" spans="1:1" ht="13">
      <c r="A10212" s="21">
        <v>1995</v>
      </c>
    </row>
    <row r="10213" spans="1:1" ht="13">
      <c r="A10213" s="11" t="s">
        <v>4756</v>
      </c>
    </row>
    <row r="10214" spans="1:1" ht="13">
      <c r="A10214" s="11" t="s">
        <v>4757</v>
      </c>
    </row>
    <row r="10215" spans="1:1" ht="13">
      <c r="A10215" s="11" t="s">
        <v>5559</v>
      </c>
    </row>
    <row r="10216" spans="1:1" ht="13">
      <c r="A10216" s="11" t="s">
        <v>4748</v>
      </c>
    </row>
    <row r="10217" spans="1:1" ht="13">
      <c r="A10217" s="11" t="s">
        <v>4749</v>
      </c>
    </row>
    <row r="10218" spans="1:1" ht="13">
      <c r="A10218" s="11" t="s">
        <v>5566</v>
      </c>
    </row>
    <row r="10219" spans="1:1" ht="13">
      <c r="A10219" s="11" t="s">
        <v>7</v>
      </c>
    </row>
    <row r="10220" spans="1:1" ht="13">
      <c r="A10220" s="11" t="s">
        <v>4304</v>
      </c>
    </row>
    <row r="10221" spans="1:1" ht="13">
      <c r="A10221" s="11" t="s">
        <v>4751</v>
      </c>
    </row>
    <row r="10222" spans="1:1" ht="13">
      <c r="A10222" s="11">
        <v>3</v>
      </c>
    </row>
    <row r="10223" spans="1:1" ht="13">
      <c r="A10223" s="11" t="s">
        <v>4752</v>
      </c>
    </row>
    <row r="10224" spans="1:1" ht="13">
      <c r="A10224" s="11" t="s">
        <v>4762</v>
      </c>
    </row>
    <row r="10225" spans="1:1" ht="13">
      <c r="A10225" s="11" t="s">
        <v>4753</v>
      </c>
    </row>
    <row r="10226" spans="1:1" ht="13">
      <c r="A10226" s="11" t="s">
        <v>4799</v>
      </c>
    </row>
    <row r="10227" spans="1:1" ht="13">
      <c r="A10227" s="11" t="s">
        <v>4755</v>
      </c>
    </row>
    <row r="10228" spans="1:1" ht="13">
      <c r="A10228" s="21">
        <v>1670</v>
      </c>
    </row>
    <row r="10229" spans="1:1" ht="13">
      <c r="A10229" s="21">
        <v>1950</v>
      </c>
    </row>
    <row r="10230" spans="1:1" ht="13">
      <c r="A10230" s="11" t="s">
        <v>4756</v>
      </c>
    </row>
    <row r="10231" spans="1:1" ht="13">
      <c r="A10231" s="11" t="s">
        <v>4757</v>
      </c>
    </row>
    <row r="10232" spans="1:1" ht="13">
      <c r="A10232" s="11" t="s">
        <v>5559</v>
      </c>
    </row>
    <row r="10233" spans="1:1" ht="13">
      <c r="A10233" s="11" t="s">
        <v>4748</v>
      </c>
    </row>
    <row r="10234" spans="1:1" ht="13">
      <c r="A10234" s="11" t="s">
        <v>4749</v>
      </c>
    </row>
    <row r="10235" spans="1:1" ht="13">
      <c r="A10235" s="11" t="s">
        <v>5567</v>
      </c>
    </row>
    <row r="10236" spans="1:1" ht="13">
      <c r="A10236" s="11" t="s">
        <v>21</v>
      </c>
    </row>
    <row r="10237" spans="1:1" ht="13">
      <c r="A10237" s="11" t="s">
        <v>4307</v>
      </c>
    </row>
    <row r="10238" spans="1:1" ht="13">
      <c r="A10238" s="11" t="s">
        <v>4751</v>
      </c>
    </row>
    <row r="10239" spans="1:1" ht="13">
      <c r="A10239" s="11">
        <v>3</v>
      </c>
    </row>
    <row r="10240" spans="1:1" ht="13">
      <c r="A10240" s="11" t="s">
        <v>4752</v>
      </c>
    </row>
    <row r="10241" spans="1:1" ht="13">
      <c r="A10241" s="11" t="s">
        <v>4789</v>
      </c>
    </row>
    <row r="10242" spans="1:1" ht="13">
      <c r="A10242" s="11" t="s">
        <v>4753</v>
      </c>
    </row>
    <row r="10243" spans="1:1" ht="13">
      <c r="A10243" s="11" t="s">
        <v>4799</v>
      </c>
    </row>
    <row r="10244" spans="1:1" ht="13">
      <c r="A10244" s="11" t="s">
        <v>4755</v>
      </c>
    </row>
    <row r="10245" spans="1:1" ht="13">
      <c r="A10245" s="21">
        <v>1810</v>
      </c>
    </row>
    <row r="10246" spans="1:1" ht="13">
      <c r="A10246" s="21">
        <v>2325</v>
      </c>
    </row>
    <row r="10247" spans="1:1" ht="13">
      <c r="A10247" s="11" t="s">
        <v>4756</v>
      </c>
    </row>
    <row r="10248" spans="1:1" ht="13">
      <c r="A10248" s="11" t="s">
        <v>4757</v>
      </c>
    </row>
    <row r="10249" spans="1:1" ht="13">
      <c r="A10249" s="11" t="s">
        <v>5559</v>
      </c>
    </row>
    <row r="10250" spans="1:1" ht="13">
      <c r="A10250" s="11" t="s">
        <v>4748</v>
      </c>
    </row>
    <row r="10251" spans="1:1" ht="13">
      <c r="A10251" s="11" t="s">
        <v>4749</v>
      </c>
    </row>
    <row r="10252" spans="1:1" ht="13">
      <c r="A10252" s="11" t="s">
        <v>5568</v>
      </c>
    </row>
    <row r="10253" spans="1:1" ht="13">
      <c r="A10253" s="11" t="s">
        <v>12</v>
      </c>
    </row>
    <row r="10254" spans="1:1" ht="13">
      <c r="A10254" s="11" t="s">
        <v>2898</v>
      </c>
    </row>
    <row r="10255" spans="1:1" ht="13">
      <c r="A10255" s="11" t="s">
        <v>4751</v>
      </c>
    </row>
    <row r="10256" spans="1:1" ht="13">
      <c r="A10256" s="11">
        <v>2</v>
      </c>
    </row>
    <row r="10257" spans="1:1" ht="13">
      <c r="A10257" s="11" t="s">
        <v>4752</v>
      </c>
    </row>
    <row r="10258" spans="1:1" ht="13">
      <c r="A10258" s="11" t="s">
        <v>4762</v>
      </c>
    </row>
    <row r="10259" spans="1:1" ht="13">
      <c r="A10259" s="11" t="s">
        <v>4753</v>
      </c>
    </row>
    <row r="10260" spans="1:1" ht="13">
      <c r="A10260" s="11" t="s">
        <v>4881</v>
      </c>
    </row>
    <row r="10261" spans="1:1" ht="13">
      <c r="A10261" s="11" t="s">
        <v>4755</v>
      </c>
    </row>
    <row r="10262" spans="1:1" ht="13">
      <c r="A10262" s="21">
        <v>2110</v>
      </c>
    </row>
    <row r="10263" spans="1:1" ht="13">
      <c r="A10263" s="21">
        <v>2230</v>
      </c>
    </row>
    <row r="10264" spans="1:1" ht="13">
      <c r="A10264" s="11" t="s">
        <v>4756</v>
      </c>
    </row>
    <row r="10265" spans="1:1" ht="13">
      <c r="A10265" s="11" t="s">
        <v>4757</v>
      </c>
    </row>
    <row r="10266" spans="1:1" ht="13">
      <c r="A10266" s="11" t="s">
        <v>5559</v>
      </c>
    </row>
    <row r="10267" spans="1:1" ht="13">
      <c r="A10267" s="11" t="s">
        <v>4748</v>
      </c>
    </row>
    <row r="10268" spans="1:1" ht="13">
      <c r="A10268" s="11" t="s">
        <v>4749</v>
      </c>
    </row>
    <row r="10269" spans="1:1" ht="13">
      <c r="A10269" s="11" t="s">
        <v>5569</v>
      </c>
    </row>
    <row r="10270" spans="1:1" ht="13">
      <c r="A10270" s="11" t="s">
        <v>13</v>
      </c>
    </row>
    <row r="10271" spans="1:1" ht="13">
      <c r="A10271" s="11" t="s">
        <v>718</v>
      </c>
    </row>
    <row r="10272" spans="1:1" ht="13">
      <c r="A10272" s="11" t="s">
        <v>4751</v>
      </c>
    </row>
    <row r="10273" spans="1:1" ht="13">
      <c r="A10273" s="11">
        <v>1</v>
      </c>
    </row>
    <row r="10274" spans="1:1" ht="13">
      <c r="A10274" s="11" t="s">
        <v>4752</v>
      </c>
    </row>
    <row r="10275" spans="1:1" ht="13">
      <c r="A10275" s="11">
        <v>1</v>
      </c>
    </row>
    <row r="10276" spans="1:1" ht="13">
      <c r="A10276" s="11" t="s">
        <v>4753</v>
      </c>
    </row>
    <row r="10277" spans="1:1" ht="13">
      <c r="A10277" s="11" t="s">
        <v>4754</v>
      </c>
    </row>
    <row r="10278" spans="1:1" ht="13">
      <c r="A10278" s="11" t="s">
        <v>4755</v>
      </c>
    </row>
    <row r="10279" spans="1:1" ht="13">
      <c r="A10279" s="21">
        <v>750</v>
      </c>
    </row>
    <row r="10280" spans="1:1" ht="13">
      <c r="A10280" s="21">
        <v>850</v>
      </c>
    </row>
    <row r="10281" spans="1:1" ht="13">
      <c r="A10281" s="11" t="s">
        <v>4756</v>
      </c>
    </row>
    <row r="10282" spans="1:1" ht="13">
      <c r="A10282" s="11" t="s">
        <v>4757</v>
      </c>
    </row>
    <row r="10283" spans="1:1" ht="13">
      <c r="A10283" s="11" t="s">
        <v>5570</v>
      </c>
    </row>
    <row r="10284" spans="1:1" ht="13">
      <c r="A10284" s="11" t="s">
        <v>4748</v>
      </c>
    </row>
    <row r="10285" spans="1:1" ht="13">
      <c r="A10285" s="11" t="s">
        <v>4749</v>
      </c>
    </row>
    <row r="10286" spans="1:1" ht="13">
      <c r="A10286" s="11" t="s">
        <v>5571</v>
      </c>
    </row>
    <row r="10287" spans="1:1" ht="13">
      <c r="A10287" s="11" t="s">
        <v>7</v>
      </c>
    </row>
    <row r="10288" spans="1:1" ht="13">
      <c r="A10288" s="11" t="s">
        <v>721</v>
      </c>
    </row>
    <row r="10289" spans="1:1" ht="13">
      <c r="A10289" s="11" t="s">
        <v>4751</v>
      </c>
    </row>
    <row r="10290" spans="1:1" ht="13">
      <c r="A10290" s="11">
        <v>1</v>
      </c>
    </row>
    <row r="10291" spans="1:1" ht="13">
      <c r="A10291" s="11" t="s">
        <v>4752</v>
      </c>
    </row>
    <row r="10292" spans="1:1" ht="13">
      <c r="A10292" s="11">
        <v>1</v>
      </c>
    </row>
    <row r="10293" spans="1:1" ht="13">
      <c r="A10293" s="11" t="s">
        <v>4753</v>
      </c>
    </row>
    <row r="10294" spans="1:1" ht="13">
      <c r="A10294" s="11" t="s">
        <v>5572</v>
      </c>
    </row>
    <row r="10295" spans="1:1" ht="13">
      <c r="A10295" s="11" t="s">
        <v>4755</v>
      </c>
    </row>
    <row r="10296" spans="1:1" ht="13">
      <c r="A10296" s="21">
        <v>820</v>
      </c>
    </row>
    <row r="10297" spans="1:1" ht="13">
      <c r="A10297" s="21">
        <v>1125</v>
      </c>
    </row>
    <row r="10298" spans="1:1" ht="13">
      <c r="A10298" s="11" t="s">
        <v>4756</v>
      </c>
    </row>
    <row r="10299" spans="1:1" ht="13">
      <c r="A10299" s="11" t="s">
        <v>4757</v>
      </c>
    </row>
    <row r="10300" spans="1:1" ht="13">
      <c r="A10300" s="11" t="s">
        <v>5570</v>
      </c>
    </row>
    <row r="10301" spans="1:1" ht="13">
      <c r="A10301" s="11" t="s">
        <v>4748</v>
      </c>
    </row>
    <row r="10302" spans="1:1" ht="13">
      <c r="A10302" s="11" t="s">
        <v>4749</v>
      </c>
    </row>
    <row r="10303" spans="1:1" ht="13">
      <c r="A10303" s="11" t="s">
        <v>5573</v>
      </c>
    </row>
    <row r="10304" spans="1:1" ht="13">
      <c r="A10304" s="11" t="s">
        <v>11</v>
      </c>
    </row>
    <row r="10305" spans="1:1" ht="13">
      <c r="A10305" s="11" t="s">
        <v>724</v>
      </c>
    </row>
    <row r="10306" spans="1:1" ht="13">
      <c r="A10306" s="11" t="s">
        <v>4751</v>
      </c>
    </row>
    <row r="10307" spans="1:1" ht="13">
      <c r="A10307" s="11">
        <v>1</v>
      </c>
    </row>
    <row r="10308" spans="1:1" ht="13">
      <c r="A10308" s="11" t="s">
        <v>4752</v>
      </c>
    </row>
    <row r="10309" spans="1:1" ht="13">
      <c r="A10309" s="11">
        <v>1</v>
      </c>
    </row>
    <row r="10310" spans="1:1" ht="13">
      <c r="A10310" s="11" t="s">
        <v>4753</v>
      </c>
    </row>
    <row r="10311" spans="1:1" ht="13">
      <c r="A10311" s="11" t="s">
        <v>4859</v>
      </c>
    </row>
    <row r="10312" spans="1:1" ht="13">
      <c r="A10312" s="11" t="s">
        <v>4755</v>
      </c>
    </row>
    <row r="10313" spans="1:1" ht="13">
      <c r="A10313" s="21">
        <v>950</v>
      </c>
    </row>
    <row r="10314" spans="1:1" ht="13">
      <c r="A10314" s="21">
        <v>1130</v>
      </c>
    </row>
    <row r="10315" spans="1:1" ht="13">
      <c r="A10315" s="11" t="s">
        <v>4756</v>
      </c>
    </row>
    <row r="10316" spans="1:1" ht="13">
      <c r="A10316" s="11" t="s">
        <v>4757</v>
      </c>
    </row>
    <row r="10317" spans="1:1" ht="13">
      <c r="A10317" s="11" t="s">
        <v>5570</v>
      </c>
    </row>
    <row r="10318" spans="1:1" ht="13">
      <c r="A10318" s="11" t="s">
        <v>4748</v>
      </c>
    </row>
    <row r="10319" spans="1:1" ht="13">
      <c r="A10319" s="11" t="s">
        <v>4749</v>
      </c>
    </row>
    <row r="10320" spans="1:1" ht="13">
      <c r="A10320" s="11" t="s">
        <v>5574</v>
      </c>
    </row>
    <row r="10321" spans="1:1" ht="13">
      <c r="A10321" s="11" t="s">
        <v>9</v>
      </c>
    </row>
    <row r="10322" spans="1:1" ht="13">
      <c r="A10322" s="11" t="s">
        <v>2613</v>
      </c>
    </row>
    <row r="10323" spans="1:1" ht="13">
      <c r="A10323" s="11" t="s">
        <v>4751</v>
      </c>
    </row>
    <row r="10324" spans="1:1" ht="13">
      <c r="A10324" s="11">
        <v>2</v>
      </c>
    </row>
    <row r="10325" spans="1:1" ht="13">
      <c r="A10325" s="11" t="s">
        <v>4752</v>
      </c>
    </row>
    <row r="10326" spans="1:1" ht="13">
      <c r="A10326" s="11">
        <v>1</v>
      </c>
    </row>
    <row r="10327" spans="1:1" ht="13">
      <c r="A10327" s="11" t="s">
        <v>4753</v>
      </c>
    </row>
    <row r="10328" spans="1:1" ht="13">
      <c r="A10328" s="11" t="s">
        <v>4818</v>
      </c>
    </row>
    <row r="10329" spans="1:1" ht="13">
      <c r="A10329" s="11" t="s">
        <v>4755</v>
      </c>
    </row>
    <row r="10330" spans="1:1" ht="13">
      <c r="A10330" s="21">
        <v>960</v>
      </c>
    </row>
    <row r="10331" spans="1:1" ht="13">
      <c r="A10331" s="21">
        <v>1320</v>
      </c>
    </row>
    <row r="10332" spans="1:1" ht="13">
      <c r="A10332" s="11" t="s">
        <v>4756</v>
      </c>
    </row>
    <row r="10333" spans="1:1" ht="13">
      <c r="A10333" s="11" t="s">
        <v>4757</v>
      </c>
    </row>
    <row r="10334" spans="1:1" ht="13">
      <c r="A10334" s="11" t="s">
        <v>5570</v>
      </c>
    </row>
    <row r="10335" spans="1:1" ht="13">
      <c r="A10335" s="11" t="s">
        <v>4748</v>
      </c>
    </row>
    <row r="10336" spans="1:1" ht="13">
      <c r="A10336" s="11" t="s">
        <v>4749</v>
      </c>
    </row>
    <row r="10337" spans="1:1" ht="13">
      <c r="A10337" s="11" t="s">
        <v>5575</v>
      </c>
    </row>
    <row r="10338" spans="1:1" ht="13">
      <c r="A10338" s="11" t="s">
        <v>12</v>
      </c>
    </row>
    <row r="10339" spans="1:1" ht="13">
      <c r="A10339" s="11" t="s">
        <v>727</v>
      </c>
    </row>
    <row r="10340" spans="1:1" ht="13">
      <c r="A10340" s="11" t="s">
        <v>4751</v>
      </c>
    </row>
    <row r="10341" spans="1:1" ht="13">
      <c r="A10341" s="11">
        <v>1</v>
      </c>
    </row>
    <row r="10342" spans="1:1" ht="13">
      <c r="A10342" s="11" t="s">
        <v>4752</v>
      </c>
    </row>
    <row r="10343" spans="1:1" ht="13">
      <c r="A10343" s="11">
        <v>1</v>
      </c>
    </row>
    <row r="10344" spans="1:1" ht="13">
      <c r="A10344" s="11" t="s">
        <v>4753</v>
      </c>
    </row>
    <row r="10345" spans="1:1" ht="13">
      <c r="A10345" s="11" t="s">
        <v>4870</v>
      </c>
    </row>
    <row r="10346" spans="1:1" ht="13">
      <c r="A10346" s="11" t="s">
        <v>4755</v>
      </c>
    </row>
    <row r="10347" spans="1:1" ht="13">
      <c r="A10347" s="21">
        <v>1000</v>
      </c>
    </row>
    <row r="10348" spans="1:1" ht="13">
      <c r="A10348" s="21">
        <v>1245</v>
      </c>
    </row>
    <row r="10349" spans="1:1" ht="13">
      <c r="A10349" s="11" t="s">
        <v>4756</v>
      </c>
    </row>
    <row r="10350" spans="1:1" ht="13">
      <c r="A10350" s="11" t="s">
        <v>4757</v>
      </c>
    </row>
    <row r="10351" spans="1:1" ht="13">
      <c r="A10351" s="11" t="s">
        <v>5570</v>
      </c>
    </row>
    <row r="10352" spans="1:1" ht="13">
      <c r="A10352" s="11" t="s">
        <v>4748</v>
      </c>
    </row>
    <row r="10353" spans="1:1" ht="13">
      <c r="A10353" s="11" t="s">
        <v>4749</v>
      </c>
    </row>
    <row r="10354" spans="1:1" ht="13">
      <c r="A10354" s="11" t="s">
        <v>5576</v>
      </c>
    </row>
    <row r="10355" spans="1:1" ht="13">
      <c r="A10355" s="11" t="s">
        <v>12</v>
      </c>
    </row>
    <row r="10356" spans="1:1" ht="13">
      <c r="A10356" s="11" t="s">
        <v>730</v>
      </c>
    </row>
    <row r="10357" spans="1:1" ht="13">
      <c r="A10357" s="11" t="s">
        <v>4751</v>
      </c>
    </row>
    <row r="10358" spans="1:1" ht="13">
      <c r="A10358" s="11">
        <v>1</v>
      </c>
    </row>
    <row r="10359" spans="1:1" ht="13">
      <c r="A10359" s="11" t="s">
        <v>4752</v>
      </c>
    </row>
    <row r="10360" spans="1:1" ht="13">
      <c r="A10360" s="11">
        <v>1</v>
      </c>
    </row>
    <row r="10361" spans="1:1" ht="13">
      <c r="A10361" s="11" t="s">
        <v>4753</v>
      </c>
    </row>
    <row r="10362" spans="1:1" ht="13">
      <c r="A10362" s="11" t="s">
        <v>4918</v>
      </c>
    </row>
    <row r="10363" spans="1:1" ht="13">
      <c r="A10363" s="11" t="s">
        <v>4755</v>
      </c>
    </row>
    <row r="10364" spans="1:1" ht="13">
      <c r="A10364" s="21">
        <v>1010</v>
      </c>
    </row>
    <row r="10365" spans="1:1" ht="13">
      <c r="A10365" s="21">
        <v>1250</v>
      </c>
    </row>
    <row r="10366" spans="1:1" ht="13">
      <c r="A10366" s="11" t="s">
        <v>4756</v>
      </c>
    </row>
    <row r="10367" spans="1:1" ht="13">
      <c r="A10367" s="11" t="s">
        <v>4757</v>
      </c>
    </row>
    <row r="10368" spans="1:1" ht="13">
      <c r="A10368" s="11" t="s">
        <v>5570</v>
      </c>
    </row>
    <row r="10369" spans="1:1" ht="13">
      <c r="A10369" s="11" t="s">
        <v>4748</v>
      </c>
    </row>
    <row r="10370" spans="1:1" ht="13">
      <c r="A10370" s="11" t="s">
        <v>4749</v>
      </c>
    </row>
    <row r="10371" spans="1:1" ht="13">
      <c r="A10371" s="11" t="s">
        <v>5577</v>
      </c>
    </row>
    <row r="10372" spans="1:1" ht="13">
      <c r="A10372" s="11" t="s">
        <v>6</v>
      </c>
    </row>
    <row r="10373" spans="1:1" ht="13">
      <c r="A10373" s="11" t="s">
        <v>191</v>
      </c>
    </row>
    <row r="10374" spans="1:1" ht="13">
      <c r="A10374" s="11" t="s">
        <v>4751</v>
      </c>
    </row>
    <row r="10375" spans="1:1" ht="13">
      <c r="A10375" s="11">
        <v>1</v>
      </c>
    </row>
    <row r="10376" spans="1:1" ht="13">
      <c r="A10376" s="11" t="s">
        <v>4752</v>
      </c>
    </row>
    <row r="10377" spans="1:1" ht="13">
      <c r="A10377" s="11">
        <v>1</v>
      </c>
    </row>
    <row r="10378" spans="1:1" ht="13">
      <c r="A10378" s="11" t="s">
        <v>4753</v>
      </c>
    </row>
    <row r="10379" spans="1:1" ht="13">
      <c r="A10379" s="11" t="s">
        <v>4754</v>
      </c>
    </row>
    <row r="10380" spans="1:1" ht="13">
      <c r="A10380" s="11" t="s">
        <v>4755</v>
      </c>
    </row>
    <row r="10381" spans="1:1" ht="13">
      <c r="A10381" s="21">
        <v>1140</v>
      </c>
    </row>
    <row r="10382" spans="1:1" ht="13">
      <c r="A10382" s="11" t="s">
        <v>4756</v>
      </c>
    </row>
    <row r="10383" spans="1:1" ht="13">
      <c r="A10383" s="11" t="s">
        <v>4757</v>
      </c>
    </row>
    <row r="10384" spans="1:1" ht="13">
      <c r="A10384" s="11" t="s">
        <v>5570</v>
      </c>
    </row>
    <row r="10385" spans="1:1" ht="13">
      <c r="A10385" s="11" t="s">
        <v>4748</v>
      </c>
    </row>
    <row r="10386" spans="1:1" ht="13">
      <c r="A10386" s="11" t="s">
        <v>4749</v>
      </c>
    </row>
    <row r="10387" spans="1:1" ht="13">
      <c r="A10387" s="11" t="s">
        <v>5578</v>
      </c>
    </row>
    <row r="10388" spans="1:1" ht="13">
      <c r="A10388" s="11" t="s">
        <v>6</v>
      </c>
    </row>
    <row r="10389" spans="1:1" ht="13">
      <c r="A10389" s="11" t="s">
        <v>4099</v>
      </c>
    </row>
    <row r="10390" spans="1:1" ht="13">
      <c r="A10390" s="11" t="s">
        <v>4751</v>
      </c>
    </row>
    <row r="10391" spans="1:1" ht="13">
      <c r="A10391" s="11">
        <v>3</v>
      </c>
    </row>
    <row r="10392" spans="1:1" ht="13">
      <c r="A10392" s="11" t="s">
        <v>4752</v>
      </c>
    </row>
    <row r="10393" spans="1:1" ht="13">
      <c r="A10393" s="11" t="s">
        <v>4762</v>
      </c>
    </row>
    <row r="10394" spans="1:1" ht="13">
      <c r="A10394" s="11" t="s">
        <v>4753</v>
      </c>
    </row>
    <row r="10395" spans="1:1" ht="13">
      <c r="A10395" s="11" t="s">
        <v>4881</v>
      </c>
    </row>
    <row r="10396" spans="1:1" ht="13">
      <c r="A10396" s="11" t="s">
        <v>4755</v>
      </c>
    </row>
    <row r="10397" spans="1:1" ht="13">
      <c r="A10397" s="21">
        <v>1030</v>
      </c>
    </row>
    <row r="10398" spans="1:1" ht="13">
      <c r="A10398" s="21">
        <v>1695</v>
      </c>
    </row>
    <row r="10399" spans="1:1" ht="13">
      <c r="A10399" s="11" t="s">
        <v>4756</v>
      </c>
    </row>
    <row r="10400" spans="1:1" ht="13">
      <c r="A10400" s="11" t="s">
        <v>4757</v>
      </c>
    </row>
    <row r="10401" spans="1:1" ht="13">
      <c r="A10401" s="11" t="s">
        <v>5570</v>
      </c>
    </row>
    <row r="10402" spans="1:1" ht="13">
      <c r="A10402" s="11" t="s">
        <v>4748</v>
      </c>
    </row>
    <row r="10403" spans="1:1" ht="13">
      <c r="A10403" s="11" t="s">
        <v>4749</v>
      </c>
    </row>
    <row r="10404" spans="1:1" ht="13">
      <c r="A10404" s="11" t="s">
        <v>5579</v>
      </c>
    </row>
    <row r="10405" spans="1:1" ht="13">
      <c r="A10405" s="11" t="s">
        <v>9</v>
      </c>
    </row>
    <row r="10406" spans="1:1" ht="13">
      <c r="A10406" s="11" t="s">
        <v>164</v>
      </c>
    </row>
    <row r="10407" spans="1:1" ht="13">
      <c r="A10407" s="11" t="s">
        <v>4751</v>
      </c>
    </row>
    <row r="10408" spans="1:1" ht="13">
      <c r="A10408" s="11">
        <v>1</v>
      </c>
    </row>
    <row r="10409" spans="1:1" ht="13">
      <c r="A10409" s="11" t="s">
        <v>4752</v>
      </c>
    </row>
    <row r="10410" spans="1:1" ht="13">
      <c r="A10410" s="11">
        <v>1</v>
      </c>
    </row>
    <row r="10411" spans="1:1" ht="13">
      <c r="A10411" s="11" t="s">
        <v>4753</v>
      </c>
    </row>
    <row r="10412" spans="1:1" ht="13">
      <c r="A10412" s="11" t="s">
        <v>4818</v>
      </c>
    </row>
    <row r="10413" spans="1:1" ht="13">
      <c r="A10413" s="11" t="s">
        <v>4755</v>
      </c>
    </row>
    <row r="10414" spans="1:1" ht="13">
      <c r="A10414" s="21">
        <v>1060</v>
      </c>
    </row>
    <row r="10415" spans="1:1" ht="13">
      <c r="A10415" s="11" t="s">
        <v>4756</v>
      </c>
    </row>
    <row r="10416" spans="1:1" ht="13">
      <c r="A10416" s="11" t="s">
        <v>4757</v>
      </c>
    </row>
    <row r="10417" spans="1:1" ht="13">
      <c r="A10417" s="11" t="s">
        <v>5570</v>
      </c>
    </row>
    <row r="10418" spans="1:1" ht="13">
      <c r="A10418" s="11" t="s">
        <v>4748</v>
      </c>
    </row>
    <row r="10419" spans="1:1" ht="13">
      <c r="A10419" s="11" t="s">
        <v>4749</v>
      </c>
    </row>
    <row r="10420" spans="1:1" ht="13">
      <c r="A10420" s="11" t="s">
        <v>5580</v>
      </c>
    </row>
    <row r="10421" spans="1:1" ht="13">
      <c r="A10421" s="11" t="s">
        <v>9</v>
      </c>
    </row>
    <row r="10422" spans="1:1" ht="13">
      <c r="A10422" s="11" t="s">
        <v>2616</v>
      </c>
    </row>
    <row r="10423" spans="1:1" ht="13">
      <c r="A10423" s="11" t="s">
        <v>4751</v>
      </c>
    </row>
    <row r="10424" spans="1:1" ht="13">
      <c r="A10424" s="11">
        <v>2</v>
      </c>
    </row>
    <row r="10425" spans="1:1" ht="13">
      <c r="A10425" s="11" t="s">
        <v>4752</v>
      </c>
    </row>
    <row r="10426" spans="1:1" ht="13">
      <c r="A10426" s="11">
        <v>1</v>
      </c>
    </row>
    <row r="10427" spans="1:1" ht="13">
      <c r="A10427" s="11" t="s">
        <v>4753</v>
      </c>
    </row>
    <row r="10428" spans="1:1" ht="13">
      <c r="A10428" s="11" t="s">
        <v>4818</v>
      </c>
    </row>
    <row r="10429" spans="1:1" ht="13">
      <c r="A10429" s="11" t="s">
        <v>4755</v>
      </c>
    </row>
    <row r="10430" spans="1:1" ht="13">
      <c r="A10430" s="21">
        <v>1150</v>
      </c>
    </row>
    <row r="10431" spans="1:1" ht="13">
      <c r="A10431" s="21">
        <v>2050</v>
      </c>
    </row>
    <row r="10432" spans="1:1" ht="13">
      <c r="A10432" s="11" t="s">
        <v>4756</v>
      </c>
    </row>
    <row r="10433" spans="1:1" ht="13">
      <c r="A10433" s="11" t="s">
        <v>4757</v>
      </c>
    </row>
    <row r="10434" spans="1:1" ht="13">
      <c r="A10434" s="11" t="s">
        <v>5570</v>
      </c>
    </row>
    <row r="10435" spans="1:1" ht="13">
      <c r="A10435" s="11" t="s">
        <v>4748</v>
      </c>
    </row>
    <row r="10436" spans="1:1" ht="13">
      <c r="A10436" s="11" t="s">
        <v>4749</v>
      </c>
    </row>
    <row r="10437" spans="1:1" ht="13">
      <c r="A10437" s="11" t="s">
        <v>5581</v>
      </c>
    </row>
    <row r="10438" spans="1:1" ht="13">
      <c r="A10438" s="11" t="s">
        <v>6</v>
      </c>
    </row>
    <row r="10439" spans="1:1" ht="13">
      <c r="A10439" s="11" t="s">
        <v>4102</v>
      </c>
    </row>
    <row r="10440" spans="1:1" ht="13">
      <c r="A10440" s="11" t="s">
        <v>4751</v>
      </c>
    </row>
    <row r="10441" spans="1:1" ht="13">
      <c r="A10441" s="11">
        <v>3</v>
      </c>
    </row>
    <row r="10442" spans="1:1" ht="13">
      <c r="A10442" s="11" t="s">
        <v>4752</v>
      </c>
    </row>
    <row r="10443" spans="1:1" ht="13">
      <c r="A10443" s="11" t="s">
        <v>4762</v>
      </c>
    </row>
    <row r="10444" spans="1:1" ht="13">
      <c r="A10444" s="11" t="s">
        <v>4753</v>
      </c>
    </row>
    <row r="10445" spans="1:1" ht="13">
      <c r="A10445" s="11" t="s">
        <v>4785</v>
      </c>
    </row>
    <row r="10446" spans="1:1" ht="13">
      <c r="A10446" s="11" t="s">
        <v>4755</v>
      </c>
    </row>
    <row r="10447" spans="1:1" ht="13">
      <c r="A10447" s="21">
        <v>1130</v>
      </c>
    </row>
    <row r="10448" spans="1:1" ht="13">
      <c r="A10448" s="21">
        <v>1630</v>
      </c>
    </row>
    <row r="10449" spans="1:1" ht="13">
      <c r="A10449" s="11" t="s">
        <v>4756</v>
      </c>
    </row>
    <row r="10450" spans="1:1" ht="13">
      <c r="A10450" s="11" t="s">
        <v>4757</v>
      </c>
    </row>
    <row r="10451" spans="1:1" ht="13">
      <c r="A10451" s="11" t="s">
        <v>5570</v>
      </c>
    </row>
    <row r="10452" spans="1:1" ht="13">
      <c r="A10452" s="11" t="s">
        <v>4748</v>
      </c>
    </row>
    <row r="10453" spans="1:1" ht="13">
      <c r="A10453" s="11" t="s">
        <v>4749</v>
      </c>
    </row>
    <row r="10454" spans="1:1" ht="13">
      <c r="A10454" s="11" t="s">
        <v>5582</v>
      </c>
    </row>
    <row r="10455" spans="1:1" ht="13">
      <c r="A10455" s="11" t="s">
        <v>14</v>
      </c>
    </row>
    <row r="10456" spans="1:1" ht="13">
      <c r="A10456" s="11" t="s">
        <v>4105</v>
      </c>
    </row>
    <row r="10457" spans="1:1" ht="13">
      <c r="A10457" s="11" t="s">
        <v>4751</v>
      </c>
    </row>
    <row r="10458" spans="1:1" ht="13">
      <c r="A10458" s="11">
        <v>3</v>
      </c>
    </row>
    <row r="10459" spans="1:1" ht="13">
      <c r="A10459" s="11" t="s">
        <v>4752</v>
      </c>
    </row>
    <row r="10460" spans="1:1" ht="13">
      <c r="A10460" s="11" t="s">
        <v>4762</v>
      </c>
    </row>
    <row r="10461" spans="1:1" ht="13">
      <c r="A10461" s="11" t="s">
        <v>4753</v>
      </c>
    </row>
    <row r="10462" spans="1:1" ht="13">
      <c r="A10462" s="11" t="s">
        <v>4769</v>
      </c>
    </row>
    <row r="10463" spans="1:1" ht="13">
      <c r="A10463" s="11" t="s">
        <v>4755</v>
      </c>
    </row>
    <row r="10464" spans="1:1" ht="13">
      <c r="A10464" s="21">
        <v>1180</v>
      </c>
    </row>
    <row r="10465" spans="1:1" ht="13">
      <c r="A10465" s="21">
        <v>1530</v>
      </c>
    </row>
    <row r="10466" spans="1:1" ht="13">
      <c r="A10466" s="11" t="s">
        <v>4756</v>
      </c>
    </row>
    <row r="10467" spans="1:1" ht="13">
      <c r="A10467" s="11" t="s">
        <v>4757</v>
      </c>
    </row>
    <row r="10468" spans="1:1" ht="13">
      <c r="A10468" s="11" t="s">
        <v>5570</v>
      </c>
    </row>
    <row r="10469" spans="1:1" ht="13">
      <c r="A10469" s="11" t="s">
        <v>4748</v>
      </c>
    </row>
    <row r="10470" spans="1:1" ht="13">
      <c r="A10470" s="11" t="s">
        <v>4749</v>
      </c>
    </row>
    <row r="10471" spans="1:1" ht="13">
      <c r="A10471" s="11" t="s">
        <v>5583</v>
      </c>
    </row>
    <row r="10472" spans="1:1" ht="13">
      <c r="A10472" s="11" t="s">
        <v>23</v>
      </c>
    </row>
    <row r="10473" spans="1:1" ht="13">
      <c r="A10473" s="11" t="s">
        <v>2619</v>
      </c>
    </row>
    <row r="10474" spans="1:1" ht="13">
      <c r="A10474" s="11" t="s">
        <v>4751</v>
      </c>
    </row>
    <row r="10475" spans="1:1" ht="13">
      <c r="A10475" s="11">
        <v>2</v>
      </c>
    </row>
    <row r="10476" spans="1:1" ht="13">
      <c r="A10476" s="11" t="s">
        <v>4752</v>
      </c>
    </row>
    <row r="10477" spans="1:1" ht="13">
      <c r="A10477" s="11" t="s">
        <v>4762</v>
      </c>
    </row>
    <row r="10478" spans="1:1" ht="13">
      <c r="A10478" s="11" t="s">
        <v>4753</v>
      </c>
    </row>
    <row r="10479" spans="1:1" ht="13">
      <c r="A10479" s="11" t="s">
        <v>4787</v>
      </c>
    </row>
    <row r="10480" spans="1:1" ht="13">
      <c r="A10480" s="11" t="s">
        <v>4755</v>
      </c>
    </row>
    <row r="10481" spans="1:1" ht="13">
      <c r="A10481" s="21">
        <v>1190</v>
      </c>
    </row>
    <row r="10482" spans="1:1" ht="13">
      <c r="A10482" s="21">
        <v>1430</v>
      </c>
    </row>
    <row r="10483" spans="1:1" ht="13">
      <c r="A10483" s="11" t="s">
        <v>4756</v>
      </c>
    </row>
    <row r="10484" spans="1:1" ht="13">
      <c r="A10484" s="11" t="s">
        <v>4757</v>
      </c>
    </row>
    <row r="10485" spans="1:1" ht="13">
      <c r="A10485" s="11" t="s">
        <v>5570</v>
      </c>
    </row>
    <row r="10486" spans="1:1" ht="13">
      <c r="A10486" s="11" t="s">
        <v>4748</v>
      </c>
    </row>
    <row r="10487" spans="1:1" ht="13">
      <c r="A10487" s="11" t="s">
        <v>4749</v>
      </c>
    </row>
    <row r="10488" spans="1:1" ht="13">
      <c r="A10488" s="11" t="s">
        <v>5584</v>
      </c>
    </row>
    <row r="10489" spans="1:1" ht="13">
      <c r="A10489" s="11" t="s">
        <v>6</v>
      </c>
    </row>
    <row r="10490" spans="1:1" ht="13">
      <c r="A10490" s="11" t="s">
        <v>964</v>
      </c>
    </row>
    <row r="10491" spans="1:1" ht="13">
      <c r="A10491" s="11" t="s">
        <v>4751</v>
      </c>
    </row>
    <row r="10492" spans="1:1" ht="13">
      <c r="A10492" s="11">
        <v>2</v>
      </c>
    </row>
    <row r="10493" spans="1:1" ht="13">
      <c r="A10493" s="11" t="s">
        <v>4752</v>
      </c>
    </row>
    <row r="10494" spans="1:1" ht="13">
      <c r="A10494" s="11">
        <v>1</v>
      </c>
    </row>
    <row r="10495" spans="1:1" ht="13">
      <c r="A10495" s="11" t="s">
        <v>4753</v>
      </c>
    </row>
    <row r="10496" spans="1:1" ht="13">
      <c r="A10496" s="11" t="s">
        <v>4818</v>
      </c>
    </row>
    <row r="10497" spans="1:1" ht="13">
      <c r="A10497" s="11" t="s">
        <v>4755</v>
      </c>
    </row>
    <row r="10498" spans="1:1" ht="13">
      <c r="A10498" s="21">
        <v>1210</v>
      </c>
    </row>
    <row r="10499" spans="1:1" ht="13">
      <c r="A10499" s="11" t="s">
        <v>4756</v>
      </c>
    </row>
    <row r="10500" spans="1:1" ht="13">
      <c r="A10500" s="11" t="s">
        <v>4757</v>
      </c>
    </row>
    <row r="10501" spans="1:1" ht="13">
      <c r="A10501" s="11" t="s">
        <v>5570</v>
      </c>
    </row>
    <row r="10502" spans="1:1" ht="13">
      <c r="A10502" s="11" t="s">
        <v>4748</v>
      </c>
    </row>
    <row r="10503" spans="1:1" ht="13">
      <c r="A10503" s="11" t="s">
        <v>4749</v>
      </c>
    </row>
    <row r="10504" spans="1:1" ht="13">
      <c r="A10504" s="11" t="s">
        <v>5585</v>
      </c>
    </row>
    <row r="10505" spans="1:1" ht="13">
      <c r="A10505" s="11" t="s">
        <v>28</v>
      </c>
    </row>
    <row r="10506" spans="1:1" ht="13">
      <c r="A10506" s="11" t="s">
        <v>4111</v>
      </c>
    </row>
    <row r="10507" spans="1:1" ht="13">
      <c r="A10507" s="11" t="s">
        <v>4751</v>
      </c>
    </row>
    <row r="10508" spans="1:1" ht="13">
      <c r="A10508" s="11">
        <v>3</v>
      </c>
    </row>
    <row r="10509" spans="1:1" ht="13">
      <c r="A10509" s="11" t="s">
        <v>4752</v>
      </c>
    </row>
    <row r="10510" spans="1:1" ht="13">
      <c r="A10510" s="11" t="s">
        <v>4762</v>
      </c>
    </row>
    <row r="10511" spans="1:1" ht="13">
      <c r="A10511" s="11" t="s">
        <v>4753</v>
      </c>
    </row>
    <row r="10512" spans="1:1" ht="13">
      <c r="A10512" s="11" t="s">
        <v>4787</v>
      </c>
    </row>
    <row r="10513" spans="1:1" ht="13">
      <c r="A10513" s="11" t="s">
        <v>4755</v>
      </c>
    </row>
    <row r="10514" spans="1:1" ht="13">
      <c r="A10514" s="21">
        <v>1390</v>
      </c>
    </row>
    <row r="10515" spans="1:1" ht="13">
      <c r="A10515" s="21">
        <v>1580</v>
      </c>
    </row>
    <row r="10516" spans="1:1" ht="13">
      <c r="A10516" s="11" t="s">
        <v>4756</v>
      </c>
    </row>
    <row r="10517" spans="1:1" ht="13">
      <c r="A10517" s="11" t="s">
        <v>4757</v>
      </c>
    </row>
    <row r="10518" spans="1:1" ht="13">
      <c r="A10518" s="11" t="s">
        <v>5570</v>
      </c>
    </row>
    <row r="10519" spans="1:1" ht="13">
      <c r="A10519" s="11" t="s">
        <v>4748</v>
      </c>
    </row>
    <row r="10520" spans="1:1" ht="13">
      <c r="A10520" s="11" t="s">
        <v>4749</v>
      </c>
    </row>
    <row r="10521" spans="1:1" ht="13">
      <c r="A10521" s="11" t="s">
        <v>5586</v>
      </c>
    </row>
    <row r="10522" spans="1:1" ht="13">
      <c r="A10522" s="11" t="s">
        <v>11</v>
      </c>
    </row>
    <row r="10523" spans="1:1" ht="13">
      <c r="A10523" s="11" t="s">
        <v>2625</v>
      </c>
    </row>
    <row r="10524" spans="1:1" ht="13">
      <c r="A10524" s="11" t="s">
        <v>4751</v>
      </c>
    </row>
    <row r="10525" spans="1:1" ht="13">
      <c r="A10525" s="11">
        <v>2</v>
      </c>
    </row>
    <row r="10526" spans="1:1" ht="13">
      <c r="A10526" s="11" t="s">
        <v>4752</v>
      </c>
    </row>
    <row r="10527" spans="1:1" ht="13">
      <c r="A10527" s="11">
        <v>1</v>
      </c>
    </row>
    <row r="10528" spans="1:1" ht="13">
      <c r="A10528" s="11" t="s">
        <v>4753</v>
      </c>
    </row>
    <row r="10529" spans="1:1" ht="13">
      <c r="A10529" s="11" t="s">
        <v>4818</v>
      </c>
    </row>
    <row r="10530" spans="1:1" ht="13">
      <c r="A10530" s="11" t="s">
        <v>4755</v>
      </c>
    </row>
    <row r="10531" spans="1:1" ht="13">
      <c r="A10531" s="21">
        <v>1420</v>
      </c>
    </row>
    <row r="10532" spans="1:1" ht="13">
      <c r="A10532" s="21">
        <v>1615</v>
      </c>
    </row>
    <row r="10533" spans="1:1" ht="13">
      <c r="A10533" s="11" t="s">
        <v>4756</v>
      </c>
    </row>
    <row r="10534" spans="1:1" ht="13">
      <c r="A10534" s="11" t="s">
        <v>4757</v>
      </c>
    </row>
    <row r="10535" spans="1:1" ht="13">
      <c r="A10535" s="11" t="s">
        <v>5570</v>
      </c>
    </row>
    <row r="10536" spans="1:1" ht="13">
      <c r="A10536" s="11" t="s">
        <v>4748</v>
      </c>
    </row>
    <row r="10537" spans="1:1" ht="13">
      <c r="A10537" s="11" t="s">
        <v>4749</v>
      </c>
    </row>
    <row r="10538" spans="1:1" ht="13">
      <c r="A10538" s="11" t="s">
        <v>5587</v>
      </c>
    </row>
    <row r="10539" spans="1:1" ht="13">
      <c r="A10539" s="11" t="s">
        <v>28</v>
      </c>
    </row>
    <row r="10540" spans="1:1" ht="13">
      <c r="A10540" s="11" t="s">
        <v>4108</v>
      </c>
    </row>
    <row r="10541" spans="1:1" ht="13">
      <c r="A10541" s="11" t="s">
        <v>4751</v>
      </c>
    </row>
    <row r="10542" spans="1:1" ht="13">
      <c r="A10542" s="11">
        <v>3</v>
      </c>
    </row>
    <row r="10543" spans="1:1" ht="13">
      <c r="A10543" s="11" t="s">
        <v>4752</v>
      </c>
    </row>
    <row r="10544" spans="1:1" ht="13">
      <c r="A10544" s="11" t="s">
        <v>4762</v>
      </c>
    </row>
    <row r="10545" spans="1:1" ht="13">
      <c r="A10545" s="11" t="s">
        <v>4753</v>
      </c>
    </row>
    <row r="10546" spans="1:1" ht="13">
      <c r="A10546" s="11" t="s">
        <v>4787</v>
      </c>
    </row>
    <row r="10547" spans="1:1" ht="13">
      <c r="A10547" s="11" t="s">
        <v>4755</v>
      </c>
    </row>
    <row r="10548" spans="1:1" ht="13">
      <c r="A10548" s="21">
        <v>1360</v>
      </c>
    </row>
    <row r="10549" spans="1:1" ht="13">
      <c r="A10549" s="21">
        <v>1555</v>
      </c>
    </row>
    <row r="10550" spans="1:1" ht="13">
      <c r="A10550" s="11" t="s">
        <v>4756</v>
      </c>
    </row>
    <row r="10551" spans="1:1" ht="13">
      <c r="A10551" s="11" t="s">
        <v>4757</v>
      </c>
    </row>
    <row r="10552" spans="1:1" ht="13">
      <c r="A10552" s="11" t="s">
        <v>5570</v>
      </c>
    </row>
    <row r="10553" spans="1:1" ht="13">
      <c r="A10553" s="11" t="s">
        <v>4748</v>
      </c>
    </row>
    <row r="10554" spans="1:1" ht="13">
      <c r="A10554" s="11" t="s">
        <v>4749</v>
      </c>
    </row>
    <row r="10555" spans="1:1" ht="13">
      <c r="A10555" s="11" t="s">
        <v>5588</v>
      </c>
    </row>
    <row r="10556" spans="1:1" ht="13">
      <c r="A10556" s="11" t="s">
        <v>13</v>
      </c>
    </row>
    <row r="10557" spans="1:1" ht="13">
      <c r="A10557" s="11" t="s">
        <v>2622</v>
      </c>
    </row>
    <row r="10558" spans="1:1" ht="13">
      <c r="A10558" s="11" t="s">
        <v>4751</v>
      </c>
    </row>
    <row r="10559" spans="1:1" ht="13">
      <c r="A10559" s="11">
        <v>2</v>
      </c>
    </row>
    <row r="10560" spans="1:1" ht="13">
      <c r="A10560" s="11" t="s">
        <v>4752</v>
      </c>
    </row>
    <row r="10561" spans="1:1" ht="13">
      <c r="A10561" s="11" t="s">
        <v>4789</v>
      </c>
    </row>
    <row r="10562" spans="1:1" ht="13">
      <c r="A10562" s="11" t="s">
        <v>4753</v>
      </c>
    </row>
    <row r="10563" spans="1:1" ht="13">
      <c r="A10563" s="11" t="s">
        <v>4771</v>
      </c>
    </row>
    <row r="10564" spans="1:1" ht="13">
      <c r="A10564" s="11" t="s">
        <v>4755</v>
      </c>
    </row>
    <row r="10565" spans="1:1" ht="13">
      <c r="A10565" s="21">
        <v>1410</v>
      </c>
    </row>
    <row r="10566" spans="1:1" ht="13">
      <c r="A10566" s="21">
        <v>1795</v>
      </c>
    </row>
    <row r="10567" spans="1:1" ht="13">
      <c r="A10567" s="11" t="s">
        <v>4756</v>
      </c>
    </row>
    <row r="10568" spans="1:1" ht="13">
      <c r="A10568" s="11" t="s">
        <v>4757</v>
      </c>
    </row>
    <row r="10569" spans="1:1" ht="13">
      <c r="A10569" s="11" t="s">
        <v>5570</v>
      </c>
    </row>
    <row r="10570" spans="1:1" ht="13">
      <c r="A10570" s="11" t="s">
        <v>4748</v>
      </c>
    </row>
    <row r="10571" spans="1:1" ht="13">
      <c r="A10571" s="11" t="s">
        <v>4749</v>
      </c>
    </row>
    <row r="10572" spans="1:1" ht="13">
      <c r="A10572" s="11" t="s">
        <v>5589</v>
      </c>
    </row>
    <row r="10573" spans="1:1" ht="13">
      <c r="A10573" s="11" t="s">
        <v>6</v>
      </c>
    </row>
    <row r="10574" spans="1:1" ht="13">
      <c r="A10574" s="11" t="s">
        <v>4114</v>
      </c>
    </row>
    <row r="10575" spans="1:1" ht="13">
      <c r="A10575" s="11" t="s">
        <v>4751</v>
      </c>
    </row>
    <row r="10576" spans="1:1" ht="13">
      <c r="A10576" s="11">
        <v>3</v>
      </c>
    </row>
    <row r="10577" spans="1:1" ht="13">
      <c r="A10577" s="11" t="s">
        <v>4752</v>
      </c>
    </row>
    <row r="10578" spans="1:1" ht="13">
      <c r="A10578" s="11">
        <v>1</v>
      </c>
    </row>
    <row r="10579" spans="1:1" ht="13">
      <c r="A10579" s="11" t="s">
        <v>4753</v>
      </c>
    </row>
    <row r="10580" spans="1:1" ht="13">
      <c r="A10580" s="11" t="s">
        <v>4881</v>
      </c>
    </row>
    <row r="10581" spans="1:1" ht="13">
      <c r="A10581" s="11" t="s">
        <v>4755</v>
      </c>
    </row>
    <row r="10582" spans="1:1" ht="13">
      <c r="A10582" s="21">
        <v>1470</v>
      </c>
    </row>
    <row r="10583" spans="1:1" ht="13">
      <c r="A10583" s="21">
        <v>1715</v>
      </c>
    </row>
    <row r="10584" spans="1:1" ht="13">
      <c r="A10584" s="11" t="s">
        <v>4756</v>
      </c>
    </row>
    <row r="10585" spans="1:1" ht="13">
      <c r="A10585" s="11" t="s">
        <v>4757</v>
      </c>
    </row>
    <row r="10586" spans="1:1" ht="13">
      <c r="A10586" s="11" t="s">
        <v>5570</v>
      </c>
    </row>
    <row r="10587" spans="1:1" ht="13">
      <c r="A10587" s="11" t="s">
        <v>4748</v>
      </c>
    </row>
    <row r="10588" spans="1:1" ht="13">
      <c r="A10588" s="11" t="s">
        <v>4749</v>
      </c>
    </row>
    <row r="10589" spans="1:1" ht="13">
      <c r="A10589" s="11" t="s">
        <v>5590</v>
      </c>
    </row>
    <row r="10590" spans="1:1" ht="13">
      <c r="A10590" s="11" t="s">
        <v>6</v>
      </c>
    </row>
    <row r="10591" spans="1:1" ht="13">
      <c r="A10591" s="11" t="s">
        <v>3230</v>
      </c>
    </row>
    <row r="10592" spans="1:1" ht="13">
      <c r="A10592" s="11" t="s">
        <v>4751</v>
      </c>
    </row>
    <row r="10593" spans="1:1" ht="13">
      <c r="A10593" s="11">
        <v>3</v>
      </c>
    </row>
    <row r="10594" spans="1:1" ht="13">
      <c r="A10594" s="11" t="s">
        <v>4752</v>
      </c>
    </row>
    <row r="10595" spans="1:1" ht="13">
      <c r="A10595" s="11" t="s">
        <v>4762</v>
      </c>
    </row>
    <row r="10596" spans="1:1" ht="13">
      <c r="A10596" s="11" t="s">
        <v>4753</v>
      </c>
    </row>
    <row r="10597" spans="1:1" ht="13">
      <c r="A10597" s="11" t="s">
        <v>4881</v>
      </c>
    </row>
    <row r="10598" spans="1:1" ht="13">
      <c r="A10598" s="11" t="s">
        <v>4755</v>
      </c>
    </row>
    <row r="10599" spans="1:1" ht="13">
      <c r="A10599" s="21">
        <v>1480</v>
      </c>
    </row>
    <row r="10600" spans="1:1" ht="13">
      <c r="A10600" s="11" t="s">
        <v>4756</v>
      </c>
    </row>
    <row r="10601" spans="1:1" ht="13">
      <c r="A10601" s="11" t="s">
        <v>4757</v>
      </c>
    </row>
    <row r="10602" spans="1:1" ht="13">
      <c r="A10602" s="11" t="s">
        <v>5570</v>
      </c>
    </row>
    <row r="10603" spans="1:1" ht="13">
      <c r="A10603" s="11" t="s">
        <v>4748</v>
      </c>
    </row>
    <row r="10604" spans="1:1" ht="13">
      <c r="A10604" s="11" t="s">
        <v>4749</v>
      </c>
    </row>
    <row r="10605" spans="1:1" ht="13">
      <c r="A10605" s="11" t="s">
        <v>5591</v>
      </c>
    </row>
    <row r="10606" spans="1:1" ht="13">
      <c r="A10606" s="11" t="s">
        <v>21</v>
      </c>
    </row>
    <row r="10607" spans="1:1" ht="13">
      <c r="A10607" s="11" t="s">
        <v>2628</v>
      </c>
    </row>
    <row r="10608" spans="1:1" ht="13">
      <c r="A10608" s="11" t="s">
        <v>4751</v>
      </c>
    </row>
    <row r="10609" spans="1:1" ht="13">
      <c r="A10609" s="11">
        <v>2</v>
      </c>
    </row>
    <row r="10610" spans="1:1" ht="13">
      <c r="A10610" s="11" t="s">
        <v>4752</v>
      </c>
    </row>
    <row r="10611" spans="1:1" ht="13">
      <c r="A10611" s="11" t="s">
        <v>4762</v>
      </c>
    </row>
    <row r="10612" spans="1:1" ht="13">
      <c r="A10612" s="11" t="s">
        <v>4753</v>
      </c>
    </row>
    <row r="10613" spans="1:1" ht="13">
      <c r="A10613" s="11" t="s">
        <v>4769</v>
      </c>
    </row>
    <row r="10614" spans="1:1" ht="13">
      <c r="A10614" s="11" t="s">
        <v>4755</v>
      </c>
    </row>
    <row r="10615" spans="1:1" ht="13">
      <c r="A10615" s="21">
        <v>1660</v>
      </c>
    </row>
    <row r="10616" spans="1:1" ht="13">
      <c r="A10616" s="21">
        <v>1785</v>
      </c>
    </row>
    <row r="10617" spans="1:1" ht="13">
      <c r="A10617" s="11" t="s">
        <v>4756</v>
      </c>
    </row>
    <row r="10618" spans="1:1" ht="13">
      <c r="A10618" s="11" t="s">
        <v>4757</v>
      </c>
    </row>
    <row r="10619" spans="1:1" ht="13">
      <c r="A10619" s="11" t="s">
        <v>5570</v>
      </c>
    </row>
    <row r="10620" spans="1:1" ht="13">
      <c r="A10620" s="11" t="s">
        <v>4748</v>
      </c>
    </row>
    <row r="10621" spans="1:1" ht="13">
      <c r="A10621" s="11" t="s">
        <v>4749</v>
      </c>
    </row>
    <row r="10622" spans="1:1" ht="13">
      <c r="A10622" s="11" t="s">
        <v>5592</v>
      </c>
    </row>
    <row r="10623" spans="1:1" ht="13">
      <c r="A10623" s="11" t="s">
        <v>12</v>
      </c>
    </row>
    <row r="10624" spans="1:1" ht="13">
      <c r="A10624" s="11" t="s">
        <v>2631</v>
      </c>
    </row>
    <row r="10625" spans="1:1" ht="13">
      <c r="A10625" s="11" t="s">
        <v>4751</v>
      </c>
    </row>
    <row r="10626" spans="1:1" ht="13">
      <c r="A10626" s="11">
        <v>2</v>
      </c>
    </row>
    <row r="10627" spans="1:1" ht="13">
      <c r="A10627" s="11" t="s">
        <v>4752</v>
      </c>
    </row>
    <row r="10628" spans="1:1" ht="13">
      <c r="A10628" s="11">
        <v>2</v>
      </c>
    </row>
    <row r="10629" spans="1:1" ht="13">
      <c r="A10629" s="11" t="s">
        <v>4753</v>
      </c>
    </row>
    <row r="10630" spans="1:1" ht="13">
      <c r="A10630" s="11" t="s">
        <v>5000</v>
      </c>
    </row>
    <row r="10631" spans="1:1" ht="13">
      <c r="A10631" s="11" t="s">
        <v>4755</v>
      </c>
    </row>
    <row r="10632" spans="1:1" ht="13">
      <c r="A10632" s="21">
        <v>1780</v>
      </c>
    </row>
    <row r="10633" spans="1:1" ht="13">
      <c r="A10633" s="21">
        <v>2125</v>
      </c>
    </row>
    <row r="10634" spans="1:1" ht="13">
      <c r="A10634" s="11" t="s">
        <v>4756</v>
      </c>
    </row>
    <row r="10635" spans="1:1" ht="13">
      <c r="A10635" s="11" t="s">
        <v>4757</v>
      </c>
    </row>
    <row r="10636" spans="1:1" ht="13">
      <c r="A10636" s="11" t="s">
        <v>5570</v>
      </c>
    </row>
    <row r="10637" spans="1:1" ht="13">
      <c r="A10637" s="11" t="s">
        <v>4748</v>
      </c>
    </row>
    <row r="10638" spans="1:1" ht="13">
      <c r="A10638" s="11" t="s">
        <v>4749</v>
      </c>
    </row>
    <row r="10639" spans="1:1" ht="13">
      <c r="A10639" s="11" t="s">
        <v>5593</v>
      </c>
    </row>
    <row r="10640" spans="1:1" ht="13">
      <c r="A10640" s="11" t="s">
        <v>12</v>
      </c>
    </row>
    <row r="10641" spans="1:1" ht="13">
      <c r="A10641" s="11" t="s">
        <v>4117</v>
      </c>
    </row>
    <row r="10642" spans="1:1" ht="13">
      <c r="A10642" s="11" t="s">
        <v>4751</v>
      </c>
    </row>
    <row r="10643" spans="1:1" ht="13">
      <c r="A10643" s="11">
        <v>3</v>
      </c>
    </row>
    <row r="10644" spans="1:1" ht="13">
      <c r="A10644" s="11" t="s">
        <v>4752</v>
      </c>
    </row>
    <row r="10645" spans="1:1" ht="13">
      <c r="A10645" s="11">
        <v>2</v>
      </c>
    </row>
    <row r="10646" spans="1:1" ht="13">
      <c r="A10646" s="11" t="s">
        <v>4753</v>
      </c>
    </row>
    <row r="10647" spans="1:1" ht="13">
      <c r="A10647" s="11" t="s">
        <v>4799</v>
      </c>
    </row>
    <row r="10648" spans="1:1" ht="13">
      <c r="A10648" s="11" t="s">
        <v>4755</v>
      </c>
    </row>
    <row r="10649" spans="1:1" ht="13">
      <c r="A10649" s="21">
        <v>2110</v>
      </c>
    </row>
    <row r="10650" spans="1:1" ht="13">
      <c r="A10650" s="21">
        <v>2490</v>
      </c>
    </row>
    <row r="10651" spans="1:1" ht="13">
      <c r="A10651" s="11" t="s">
        <v>4756</v>
      </c>
    </row>
    <row r="10652" spans="1:1" ht="13">
      <c r="A10652" s="11" t="s">
        <v>4757</v>
      </c>
    </row>
    <row r="10653" spans="1:1" ht="13">
      <c r="A10653" s="11" t="s">
        <v>5570</v>
      </c>
    </row>
    <row r="10654" spans="1:1" ht="13">
      <c r="A10654" s="11" t="s">
        <v>4748</v>
      </c>
    </row>
    <row r="10655" spans="1:1" ht="13">
      <c r="A10655" s="11" t="s">
        <v>4749</v>
      </c>
    </row>
    <row r="10656" spans="1:1" ht="13">
      <c r="A10656" s="11" t="s">
        <v>5594</v>
      </c>
    </row>
    <row r="10657" spans="1:1" ht="13">
      <c r="A10657" s="11" t="s">
        <v>6</v>
      </c>
    </row>
    <row r="10658" spans="1:1" ht="13">
      <c r="A10658" s="11" t="s">
        <v>2322</v>
      </c>
    </row>
    <row r="10659" spans="1:1" ht="13">
      <c r="A10659" s="11" t="s">
        <v>4751</v>
      </c>
    </row>
    <row r="10660" spans="1:1" ht="13">
      <c r="A10660" s="11">
        <v>2</v>
      </c>
    </row>
    <row r="10661" spans="1:1" ht="13">
      <c r="A10661" s="11" t="s">
        <v>4752</v>
      </c>
    </row>
    <row r="10662" spans="1:1" ht="13">
      <c r="A10662" s="11">
        <v>1</v>
      </c>
    </row>
    <row r="10663" spans="1:1" ht="13">
      <c r="A10663" s="11" t="s">
        <v>4753</v>
      </c>
    </row>
    <row r="10664" spans="1:1" ht="13">
      <c r="A10664" s="11" t="s">
        <v>4859</v>
      </c>
    </row>
    <row r="10665" spans="1:1" ht="13">
      <c r="A10665" s="11" t="s">
        <v>4755</v>
      </c>
    </row>
    <row r="10666" spans="1:1" ht="13">
      <c r="A10666" s="21">
        <v>1130</v>
      </c>
    </row>
    <row r="10667" spans="1:1" ht="13">
      <c r="A10667" s="21">
        <v>1395</v>
      </c>
    </row>
    <row r="10668" spans="1:1" ht="13">
      <c r="A10668" s="11" t="s">
        <v>4756</v>
      </c>
    </row>
    <row r="10669" spans="1:1" ht="13">
      <c r="A10669" s="11" t="s">
        <v>4757</v>
      </c>
    </row>
    <row r="10670" spans="1:1" ht="13">
      <c r="A10670" s="11" t="s">
        <v>5595</v>
      </c>
    </row>
    <row r="10671" spans="1:1" ht="13">
      <c r="A10671" s="11" t="s">
        <v>4748</v>
      </c>
    </row>
    <row r="10672" spans="1:1" ht="13">
      <c r="A10672" s="11" t="s">
        <v>4749</v>
      </c>
    </row>
    <row r="10673" spans="1:1" ht="13">
      <c r="A10673" s="11" t="s">
        <v>5596</v>
      </c>
    </row>
    <row r="10674" spans="1:1" ht="13">
      <c r="A10674" s="11" t="s">
        <v>6</v>
      </c>
    </row>
    <row r="10675" spans="1:1" ht="13">
      <c r="A10675" s="11" t="s">
        <v>2325</v>
      </c>
    </row>
    <row r="10676" spans="1:1" ht="13">
      <c r="A10676" s="11" t="s">
        <v>4751</v>
      </c>
    </row>
    <row r="10677" spans="1:1" ht="13">
      <c r="A10677" s="11">
        <v>2</v>
      </c>
    </row>
    <row r="10678" spans="1:1" ht="13">
      <c r="A10678" s="11" t="s">
        <v>4752</v>
      </c>
    </row>
    <row r="10679" spans="1:1" ht="13">
      <c r="A10679" s="11" t="s">
        <v>4762</v>
      </c>
    </row>
    <row r="10680" spans="1:1" ht="13">
      <c r="A10680" s="11" t="s">
        <v>4753</v>
      </c>
    </row>
    <row r="10681" spans="1:1" ht="13">
      <c r="A10681" s="11" t="s">
        <v>4818</v>
      </c>
    </row>
    <row r="10682" spans="1:1" ht="13">
      <c r="A10682" s="11" t="s">
        <v>4755</v>
      </c>
    </row>
    <row r="10683" spans="1:1" ht="13">
      <c r="A10683" s="21">
        <v>1210</v>
      </c>
    </row>
    <row r="10684" spans="1:1" ht="13">
      <c r="A10684" s="21">
        <v>1450</v>
      </c>
    </row>
    <row r="10685" spans="1:1" ht="13">
      <c r="A10685" s="11" t="s">
        <v>4756</v>
      </c>
    </row>
    <row r="10686" spans="1:1" ht="13">
      <c r="A10686" s="11" t="s">
        <v>4757</v>
      </c>
    </row>
    <row r="10687" spans="1:1" ht="13">
      <c r="A10687" s="11" t="s">
        <v>5595</v>
      </c>
    </row>
    <row r="10688" spans="1:1" ht="13">
      <c r="A10688" s="11" t="s">
        <v>4748</v>
      </c>
    </row>
    <row r="10689" spans="1:1" ht="13">
      <c r="A10689" s="11" t="s">
        <v>4749</v>
      </c>
    </row>
    <row r="10690" spans="1:1" ht="13">
      <c r="A10690" s="11" t="s">
        <v>5597</v>
      </c>
    </row>
    <row r="10691" spans="1:1" ht="13">
      <c r="A10691" s="11" t="s">
        <v>6</v>
      </c>
    </row>
    <row r="10692" spans="1:1" ht="13">
      <c r="A10692" s="11" t="s">
        <v>3965</v>
      </c>
    </row>
    <row r="10693" spans="1:1" ht="13">
      <c r="A10693" s="11" t="s">
        <v>4751</v>
      </c>
    </row>
    <row r="10694" spans="1:1" ht="13">
      <c r="A10694" s="11">
        <v>3</v>
      </c>
    </row>
    <row r="10695" spans="1:1" ht="13">
      <c r="A10695" s="11" t="s">
        <v>4752</v>
      </c>
    </row>
    <row r="10696" spans="1:1" ht="13">
      <c r="A10696" s="11">
        <v>2</v>
      </c>
    </row>
    <row r="10697" spans="1:1" ht="13">
      <c r="A10697" s="11" t="s">
        <v>4753</v>
      </c>
    </row>
    <row r="10698" spans="1:1" ht="13">
      <c r="A10698" s="11" t="s">
        <v>4778</v>
      </c>
    </row>
    <row r="10699" spans="1:1" ht="13">
      <c r="A10699" s="11" t="s">
        <v>4755</v>
      </c>
    </row>
    <row r="10700" spans="1:1" ht="13">
      <c r="A10700" s="21">
        <v>1450</v>
      </c>
    </row>
    <row r="10701" spans="1:1" ht="13">
      <c r="A10701" s="21">
        <v>1975</v>
      </c>
    </row>
    <row r="10702" spans="1:1" ht="13">
      <c r="A10702" s="11" t="s">
        <v>4756</v>
      </c>
    </row>
    <row r="10703" spans="1:1" ht="13">
      <c r="A10703" s="11" t="s">
        <v>4757</v>
      </c>
    </row>
    <row r="10704" spans="1:1" ht="13">
      <c r="A10704" s="11" t="s">
        <v>5595</v>
      </c>
    </row>
    <row r="10705" spans="1:1" ht="13">
      <c r="A10705" s="11" t="s">
        <v>4748</v>
      </c>
    </row>
    <row r="10706" spans="1:1" ht="13">
      <c r="A10706" s="11" t="s">
        <v>4749</v>
      </c>
    </row>
    <row r="10707" spans="1:1" ht="13">
      <c r="A10707" s="11" t="s">
        <v>5598</v>
      </c>
    </row>
    <row r="10708" spans="1:1" ht="13">
      <c r="A10708" s="11" t="s">
        <v>7</v>
      </c>
    </row>
    <row r="10709" spans="1:1" ht="13">
      <c r="A10709" s="11" t="s">
        <v>2328</v>
      </c>
    </row>
    <row r="10710" spans="1:1" ht="13">
      <c r="A10710" s="11" t="s">
        <v>4751</v>
      </c>
    </row>
    <row r="10711" spans="1:1" ht="13">
      <c r="A10711" s="11">
        <v>2</v>
      </c>
    </row>
    <row r="10712" spans="1:1" ht="13">
      <c r="A10712" s="11" t="s">
        <v>4752</v>
      </c>
    </row>
    <row r="10713" spans="1:1" ht="13">
      <c r="A10713" s="11">
        <v>2</v>
      </c>
    </row>
    <row r="10714" spans="1:1" ht="13">
      <c r="A10714" s="11" t="s">
        <v>4753</v>
      </c>
    </row>
    <row r="10715" spans="1:1" ht="13">
      <c r="A10715" s="11" t="s">
        <v>4775</v>
      </c>
    </row>
    <row r="10716" spans="1:1" ht="13">
      <c r="A10716" s="11" t="s">
        <v>4755</v>
      </c>
    </row>
    <row r="10717" spans="1:1" ht="13">
      <c r="A10717" s="21">
        <v>1450</v>
      </c>
    </row>
    <row r="10718" spans="1:1" ht="13">
      <c r="A10718" s="21">
        <v>1660</v>
      </c>
    </row>
    <row r="10719" spans="1:1" ht="13">
      <c r="A10719" s="11" t="s">
        <v>4756</v>
      </c>
    </row>
    <row r="10720" spans="1:1" ht="13">
      <c r="A10720" s="11" t="s">
        <v>4757</v>
      </c>
    </row>
    <row r="10721" spans="1:1" ht="13">
      <c r="A10721" s="11" t="s">
        <v>5595</v>
      </c>
    </row>
    <row r="10722" spans="1:1" ht="13">
      <c r="A10722" s="11" t="s">
        <v>4748</v>
      </c>
    </row>
    <row r="10723" spans="1:1" ht="13">
      <c r="A10723" s="11" t="s">
        <v>4749</v>
      </c>
    </row>
    <row r="10724" spans="1:1" ht="13">
      <c r="A10724" s="11" t="s">
        <v>5599</v>
      </c>
    </row>
    <row r="10725" spans="1:1" ht="13">
      <c r="A10725" s="11" t="s">
        <v>12</v>
      </c>
    </row>
    <row r="10726" spans="1:1" ht="13">
      <c r="A10726" s="11" t="s">
        <v>2331</v>
      </c>
    </row>
    <row r="10727" spans="1:1" ht="13">
      <c r="A10727" s="11" t="s">
        <v>4751</v>
      </c>
    </row>
    <row r="10728" spans="1:1" ht="13">
      <c r="A10728" s="11">
        <v>2</v>
      </c>
    </row>
    <row r="10729" spans="1:1" ht="13">
      <c r="A10729" s="11" t="s">
        <v>4752</v>
      </c>
    </row>
    <row r="10730" spans="1:1" ht="13">
      <c r="A10730" s="11" t="s">
        <v>4762</v>
      </c>
    </row>
    <row r="10731" spans="1:1" ht="13">
      <c r="A10731" s="11" t="s">
        <v>4753</v>
      </c>
    </row>
    <row r="10732" spans="1:1" ht="13">
      <c r="A10732" s="11" t="s">
        <v>4765</v>
      </c>
    </row>
    <row r="10733" spans="1:1" ht="13">
      <c r="A10733" s="11" t="s">
        <v>4755</v>
      </c>
    </row>
    <row r="10734" spans="1:1" ht="13">
      <c r="A10734" s="21">
        <v>1750</v>
      </c>
    </row>
    <row r="10735" spans="1:1" ht="13">
      <c r="A10735" s="21">
        <v>1940</v>
      </c>
    </row>
    <row r="10736" spans="1:1" ht="13">
      <c r="A10736" s="11" t="s">
        <v>4756</v>
      </c>
    </row>
    <row r="10737" spans="1:1" ht="13">
      <c r="A10737" s="11" t="s">
        <v>4757</v>
      </c>
    </row>
    <row r="10738" spans="1:1" ht="13">
      <c r="A10738" s="11" t="s">
        <v>5595</v>
      </c>
    </row>
    <row r="10739" spans="1:1" ht="13">
      <c r="A10739" s="11" t="s">
        <v>4748</v>
      </c>
    </row>
    <row r="10740" spans="1:1" ht="13">
      <c r="A10740" s="11" t="s">
        <v>4749</v>
      </c>
    </row>
    <row r="10741" spans="1:1" ht="13">
      <c r="A10741" s="11" t="s">
        <v>5600</v>
      </c>
    </row>
    <row r="10742" spans="1:1" ht="13">
      <c r="A10742" s="11" t="s">
        <v>32</v>
      </c>
    </row>
    <row r="10743" spans="1:1" ht="13">
      <c r="A10743" s="11" t="s">
        <v>613</v>
      </c>
    </row>
    <row r="10744" spans="1:1" ht="13">
      <c r="A10744" s="11" t="s">
        <v>4751</v>
      </c>
    </row>
    <row r="10745" spans="1:1" ht="13">
      <c r="A10745" s="11">
        <v>1</v>
      </c>
    </row>
    <row r="10746" spans="1:1" ht="13">
      <c r="A10746" s="11" t="s">
        <v>4752</v>
      </c>
    </row>
    <row r="10747" spans="1:1" ht="13">
      <c r="A10747" s="11">
        <v>1</v>
      </c>
    </row>
    <row r="10748" spans="1:1" ht="13">
      <c r="A10748" s="11" t="s">
        <v>4753</v>
      </c>
    </row>
    <row r="10749" spans="1:1" ht="13">
      <c r="A10749" s="11" t="s">
        <v>4754</v>
      </c>
    </row>
    <row r="10750" spans="1:1" ht="13">
      <c r="A10750" s="11" t="s">
        <v>4755</v>
      </c>
    </row>
    <row r="10751" spans="1:1" ht="13">
      <c r="A10751" s="21">
        <v>820</v>
      </c>
    </row>
    <row r="10752" spans="1:1" ht="13">
      <c r="A10752" s="21">
        <v>1015</v>
      </c>
    </row>
    <row r="10753" spans="1:1" ht="13">
      <c r="A10753" s="11" t="s">
        <v>4756</v>
      </c>
    </row>
    <row r="10754" spans="1:1" ht="13">
      <c r="A10754" s="11" t="s">
        <v>4757</v>
      </c>
    </row>
    <row r="10755" spans="1:1" ht="13">
      <c r="A10755" s="11" t="s">
        <v>5601</v>
      </c>
    </row>
    <row r="10756" spans="1:1" ht="13">
      <c r="A10756" s="11" t="s">
        <v>4748</v>
      </c>
    </row>
    <row r="10757" spans="1:1" ht="13">
      <c r="A10757" s="11" t="s">
        <v>4749</v>
      </c>
    </row>
    <row r="10758" spans="1:1" ht="13">
      <c r="A10758" s="11" t="s">
        <v>5602</v>
      </c>
    </row>
    <row r="10759" spans="1:1" ht="13">
      <c r="A10759" s="11" t="s">
        <v>11</v>
      </c>
    </row>
    <row r="10760" spans="1:1" ht="13">
      <c r="A10760" s="11" t="s">
        <v>2265</v>
      </c>
    </row>
    <row r="10761" spans="1:1" ht="13">
      <c r="A10761" s="11" t="s">
        <v>4751</v>
      </c>
    </row>
    <row r="10762" spans="1:1" ht="13">
      <c r="A10762" s="11">
        <v>2</v>
      </c>
    </row>
    <row r="10763" spans="1:1" ht="13">
      <c r="A10763" s="11" t="s">
        <v>4752</v>
      </c>
    </row>
    <row r="10764" spans="1:1" ht="13">
      <c r="A10764" s="11" t="s">
        <v>4762</v>
      </c>
    </row>
    <row r="10765" spans="1:1" ht="13">
      <c r="A10765" s="11" t="s">
        <v>4753</v>
      </c>
    </row>
    <row r="10766" spans="1:1" ht="13">
      <c r="A10766" s="11" t="s">
        <v>4780</v>
      </c>
    </row>
    <row r="10767" spans="1:1" ht="13">
      <c r="A10767" s="11" t="s">
        <v>4755</v>
      </c>
    </row>
    <row r="10768" spans="1:1" ht="13">
      <c r="A10768" s="21">
        <v>1240</v>
      </c>
    </row>
    <row r="10769" spans="1:1" ht="13">
      <c r="A10769" s="21">
        <v>1605</v>
      </c>
    </row>
    <row r="10770" spans="1:1" ht="13">
      <c r="A10770" s="11" t="s">
        <v>4756</v>
      </c>
    </row>
    <row r="10771" spans="1:1" ht="13">
      <c r="A10771" s="11" t="s">
        <v>4757</v>
      </c>
    </row>
    <row r="10772" spans="1:1" ht="13">
      <c r="A10772" s="11" t="s">
        <v>5601</v>
      </c>
    </row>
    <row r="10773" spans="1:1" ht="13">
      <c r="A10773" s="11" t="s">
        <v>4748</v>
      </c>
    </row>
    <row r="10774" spans="1:1" ht="13">
      <c r="A10774" s="11" t="s">
        <v>4749</v>
      </c>
    </row>
    <row r="10775" spans="1:1" ht="13">
      <c r="A10775" s="11" t="s">
        <v>5603</v>
      </c>
    </row>
    <row r="10776" spans="1:1" ht="13">
      <c r="A10776" s="11" t="s">
        <v>10</v>
      </c>
    </row>
    <row r="10777" spans="1:1" ht="13">
      <c r="A10777" s="11" t="s">
        <v>2217</v>
      </c>
    </row>
    <row r="10778" spans="1:1" ht="13">
      <c r="A10778" s="11" t="s">
        <v>4751</v>
      </c>
    </row>
    <row r="10779" spans="1:1" ht="13">
      <c r="A10779" s="11">
        <v>2</v>
      </c>
    </row>
    <row r="10780" spans="1:1" ht="13">
      <c r="A10780" s="11" t="s">
        <v>4752</v>
      </c>
    </row>
    <row r="10781" spans="1:1" ht="13">
      <c r="A10781" s="11">
        <v>1</v>
      </c>
    </row>
    <row r="10782" spans="1:1" ht="13">
      <c r="A10782" s="11" t="s">
        <v>4753</v>
      </c>
    </row>
    <row r="10783" spans="1:1" ht="13">
      <c r="A10783" s="11" t="s">
        <v>4881</v>
      </c>
    </row>
    <row r="10784" spans="1:1" ht="13">
      <c r="A10784" s="11" t="s">
        <v>4755</v>
      </c>
    </row>
    <row r="10785" spans="1:1" ht="13">
      <c r="A10785" s="21">
        <v>1210</v>
      </c>
    </row>
    <row r="10786" spans="1:1" ht="13">
      <c r="A10786" s="21">
        <v>1535</v>
      </c>
    </row>
    <row r="10787" spans="1:1" ht="13">
      <c r="A10787" s="11" t="s">
        <v>4756</v>
      </c>
    </row>
    <row r="10788" spans="1:1" ht="13">
      <c r="A10788" s="11" t="s">
        <v>4757</v>
      </c>
    </row>
    <row r="10789" spans="1:1" ht="13">
      <c r="A10789" s="11" t="s">
        <v>5604</v>
      </c>
    </row>
    <row r="10790" spans="1:1" ht="13">
      <c r="A10790" s="11" t="s">
        <v>4748</v>
      </c>
    </row>
    <row r="10791" spans="1:1" ht="13">
      <c r="A10791" s="11" t="s">
        <v>4749</v>
      </c>
    </row>
    <row r="10792" spans="1:1" ht="13">
      <c r="A10792" s="11" t="s">
        <v>5605</v>
      </c>
    </row>
    <row r="10793" spans="1:1" ht="13">
      <c r="A10793" s="11" t="s">
        <v>9</v>
      </c>
    </row>
    <row r="10794" spans="1:1" ht="13">
      <c r="A10794" s="11" t="s">
        <v>587</v>
      </c>
    </row>
    <row r="10795" spans="1:1" ht="13">
      <c r="A10795" s="11" t="s">
        <v>4751</v>
      </c>
    </row>
    <row r="10796" spans="1:1" ht="13">
      <c r="A10796" s="11">
        <v>1</v>
      </c>
    </row>
    <row r="10797" spans="1:1" ht="13">
      <c r="A10797" s="11" t="s">
        <v>4752</v>
      </c>
    </row>
    <row r="10798" spans="1:1" ht="13">
      <c r="A10798" s="11">
        <v>1</v>
      </c>
    </row>
    <row r="10799" spans="1:1" ht="13">
      <c r="A10799" s="11" t="s">
        <v>4753</v>
      </c>
    </row>
    <row r="10800" spans="1:1" ht="13">
      <c r="A10800" s="11" t="s">
        <v>4846</v>
      </c>
    </row>
    <row r="10801" spans="1:1" ht="13">
      <c r="A10801" s="11" t="s">
        <v>4755</v>
      </c>
    </row>
    <row r="10802" spans="1:1" ht="13">
      <c r="A10802" s="21">
        <v>810</v>
      </c>
    </row>
    <row r="10803" spans="1:1" ht="13">
      <c r="A10803" s="21">
        <v>885</v>
      </c>
    </row>
    <row r="10804" spans="1:1" ht="13">
      <c r="A10804" s="11" t="s">
        <v>4756</v>
      </c>
    </row>
    <row r="10805" spans="1:1" ht="13">
      <c r="A10805" s="11" t="s">
        <v>4757</v>
      </c>
    </row>
    <row r="10806" spans="1:1" ht="13">
      <c r="A10806" s="11" t="s">
        <v>5606</v>
      </c>
    </row>
    <row r="10807" spans="1:1" ht="13">
      <c r="A10807" s="11" t="s">
        <v>4748</v>
      </c>
    </row>
    <row r="10808" spans="1:1" ht="13">
      <c r="A10808" s="11" t="s">
        <v>4749</v>
      </c>
    </row>
    <row r="10809" spans="1:1" ht="13">
      <c r="A10809" s="11" t="s">
        <v>5607</v>
      </c>
    </row>
    <row r="10810" spans="1:1" ht="13">
      <c r="A10810" s="11" t="s">
        <v>25</v>
      </c>
    </row>
    <row r="10811" spans="1:1" ht="13">
      <c r="A10811" s="11" t="s">
        <v>3267</v>
      </c>
    </row>
    <row r="10812" spans="1:1" ht="13">
      <c r="A10812" s="11" t="s">
        <v>4751</v>
      </c>
    </row>
    <row r="10813" spans="1:1" ht="13">
      <c r="A10813" s="11">
        <v>3</v>
      </c>
    </row>
    <row r="10814" spans="1:1" ht="13">
      <c r="A10814" s="11" t="s">
        <v>4752</v>
      </c>
    </row>
    <row r="10815" spans="1:1" ht="13">
      <c r="A10815" s="11" t="s">
        <v>4762</v>
      </c>
    </row>
    <row r="10816" spans="1:1" ht="13">
      <c r="A10816" s="11" t="s">
        <v>4753</v>
      </c>
    </row>
    <row r="10817" spans="1:1" ht="13">
      <c r="A10817" s="11" t="s">
        <v>4787</v>
      </c>
    </row>
    <row r="10818" spans="1:1" ht="13">
      <c r="A10818" s="11" t="s">
        <v>4755</v>
      </c>
    </row>
    <row r="10819" spans="1:1" ht="13">
      <c r="A10819" s="21">
        <v>2000</v>
      </c>
    </row>
    <row r="10820" spans="1:1" ht="13">
      <c r="A10820" s="11" t="s">
        <v>4756</v>
      </c>
    </row>
    <row r="10821" spans="1:1" ht="13">
      <c r="A10821" s="11" t="s">
        <v>4757</v>
      </c>
    </row>
    <row r="10822" spans="1:1" ht="13">
      <c r="A10822" s="11" t="s">
        <v>5606</v>
      </c>
    </row>
    <row r="10823" spans="1:1" ht="13">
      <c r="A10823" s="11" t="s">
        <v>4748</v>
      </c>
    </row>
    <row r="10824" spans="1:1" ht="13">
      <c r="A10824" s="11" t="s">
        <v>4749</v>
      </c>
    </row>
    <row r="10825" spans="1:1" ht="13">
      <c r="A10825" s="11" t="s">
        <v>5608</v>
      </c>
    </row>
    <row r="10826" spans="1:1" ht="13">
      <c r="A10826" s="11" t="s">
        <v>6</v>
      </c>
    </row>
    <row r="10827" spans="1:1" ht="13">
      <c r="A10827" s="11" t="s">
        <v>569</v>
      </c>
    </row>
    <row r="10828" spans="1:1" ht="13">
      <c r="A10828" s="11" t="s">
        <v>4751</v>
      </c>
    </row>
    <row r="10829" spans="1:1" ht="13">
      <c r="A10829" s="11">
        <v>1</v>
      </c>
    </row>
    <row r="10830" spans="1:1" ht="13">
      <c r="A10830" s="11" t="s">
        <v>4752</v>
      </c>
    </row>
    <row r="10831" spans="1:1" ht="13">
      <c r="A10831" s="11">
        <v>1</v>
      </c>
    </row>
    <row r="10832" spans="1:1" ht="13">
      <c r="A10832" s="11" t="s">
        <v>4753</v>
      </c>
    </row>
    <row r="10833" spans="1:1" ht="13">
      <c r="A10833" s="11" t="s">
        <v>4822</v>
      </c>
    </row>
    <row r="10834" spans="1:1" ht="13">
      <c r="A10834" s="11" t="s">
        <v>4755</v>
      </c>
    </row>
    <row r="10835" spans="1:1" ht="13">
      <c r="A10835" s="21">
        <v>1070</v>
      </c>
    </row>
    <row r="10836" spans="1:1" ht="13">
      <c r="A10836" s="21">
        <v>1130</v>
      </c>
    </row>
    <row r="10837" spans="1:1" ht="13">
      <c r="A10837" s="11" t="s">
        <v>4756</v>
      </c>
    </row>
    <row r="10838" spans="1:1" ht="13">
      <c r="A10838" s="11" t="s">
        <v>4757</v>
      </c>
    </row>
    <row r="10839" spans="1:1" ht="13">
      <c r="A10839" s="11" t="s">
        <v>5609</v>
      </c>
    </row>
    <row r="10840" spans="1:1" ht="13">
      <c r="A10840" s="11" t="s">
        <v>4748</v>
      </c>
    </row>
    <row r="10841" spans="1:1" ht="13">
      <c r="A10841" s="11" t="s">
        <v>4749</v>
      </c>
    </row>
    <row r="10842" spans="1:1" ht="13">
      <c r="A10842" s="11" t="s">
        <v>5610</v>
      </c>
    </row>
    <row r="10843" spans="1:1" ht="13">
      <c r="A10843" s="11" t="s">
        <v>10</v>
      </c>
    </row>
    <row r="10844" spans="1:1" ht="13">
      <c r="A10844" s="11" t="s">
        <v>2112</v>
      </c>
    </row>
    <row r="10845" spans="1:1" ht="13">
      <c r="A10845" s="11" t="s">
        <v>4751</v>
      </c>
    </row>
    <row r="10846" spans="1:1" ht="13">
      <c r="A10846" s="11">
        <v>2</v>
      </c>
    </row>
    <row r="10847" spans="1:1" ht="13">
      <c r="A10847" s="11" t="s">
        <v>4752</v>
      </c>
    </row>
    <row r="10848" spans="1:1" ht="13">
      <c r="A10848" s="11" t="s">
        <v>4762</v>
      </c>
    </row>
    <row r="10849" spans="1:1" ht="13">
      <c r="A10849" s="11" t="s">
        <v>4753</v>
      </c>
    </row>
    <row r="10850" spans="1:1" ht="13">
      <c r="A10850" s="11" t="s">
        <v>4769</v>
      </c>
    </row>
    <row r="10851" spans="1:1" ht="13">
      <c r="A10851" s="11" t="s">
        <v>4755</v>
      </c>
    </row>
    <row r="10852" spans="1:1" ht="13">
      <c r="A10852" s="21">
        <v>1370</v>
      </c>
    </row>
    <row r="10853" spans="1:1" ht="13">
      <c r="A10853" s="21">
        <v>1475</v>
      </c>
    </row>
    <row r="10854" spans="1:1" ht="13">
      <c r="A10854" s="11" t="s">
        <v>4756</v>
      </c>
    </row>
    <row r="10855" spans="1:1" ht="13">
      <c r="A10855" s="11" t="s">
        <v>4757</v>
      </c>
    </row>
    <row r="10856" spans="1:1" ht="13">
      <c r="A10856" s="11" t="s">
        <v>5609</v>
      </c>
    </row>
    <row r="10857" spans="1:1" ht="13">
      <c r="A10857" s="11" t="s">
        <v>4748</v>
      </c>
    </row>
    <row r="10858" spans="1:1" ht="13">
      <c r="A10858" s="11" t="s">
        <v>4749</v>
      </c>
    </row>
    <row r="10859" spans="1:1" ht="13">
      <c r="A10859" s="11" t="s">
        <v>5259</v>
      </c>
    </row>
    <row r="10860" spans="1:1" ht="13">
      <c r="A10860" s="11" t="s">
        <v>7</v>
      </c>
    </row>
    <row r="10861" spans="1:1" ht="13">
      <c r="A10861" s="11" t="s">
        <v>3869</v>
      </c>
    </row>
    <row r="10862" spans="1:1" ht="13">
      <c r="A10862" s="11" t="s">
        <v>4751</v>
      </c>
    </row>
    <row r="10863" spans="1:1" ht="13">
      <c r="A10863" s="11">
        <v>3</v>
      </c>
    </row>
    <row r="10864" spans="1:1" ht="13">
      <c r="A10864" s="11" t="s">
        <v>4752</v>
      </c>
    </row>
    <row r="10865" spans="1:1" ht="13">
      <c r="A10865" s="11">
        <v>2</v>
      </c>
    </row>
    <row r="10866" spans="1:1" ht="13">
      <c r="A10866" s="11" t="s">
        <v>4753</v>
      </c>
    </row>
    <row r="10867" spans="1:1" ht="13">
      <c r="A10867" s="11" t="s">
        <v>5611</v>
      </c>
    </row>
    <row r="10868" spans="1:1" ht="13">
      <c r="A10868" s="11" t="s">
        <v>4755</v>
      </c>
    </row>
    <row r="10869" spans="1:1" ht="13">
      <c r="A10869" s="21">
        <v>1510</v>
      </c>
    </row>
    <row r="10870" spans="1:1" ht="13">
      <c r="A10870" s="21">
        <v>1770</v>
      </c>
    </row>
    <row r="10871" spans="1:1" ht="13">
      <c r="A10871" s="11" t="s">
        <v>4756</v>
      </c>
    </row>
    <row r="10872" spans="1:1" ht="13">
      <c r="A10872" s="11" t="s">
        <v>4757</v>
      </c>
    </row>
    <row r="10873" spans="1:1" ht="13">
      <c r="A10873" s="11" t="s">
        <v>5609</v>
      </c>
    </row>
    <row r="10874" spans="1:1" ht="13">
      <c r="A10874" s="11" t="s">
        <v>4748</v>
      </c>
    </row>
    <row r="10875" spans="1:1" ht="13">
      <c r="A10875" s="11" t="s">
        <v>4749</v>
      </c>
    </row>
    <row r="10876" spans="1:1" ht="13">
      <c r="A10876" s="11" t="s">
        <v>5612</v>
      </c>
    </row>
    <row r="10877" spans="1:1" ht="13">
      <c r="A10877" s="11" t="s">
        <v>12</v>
      </c>
    </row>
    <row r="10878" spans="1:1" ht="13">
      <c r="A10878" s="11" t="s">
        <v>1131</v>
      </c>
    </row>
    <row r="10879" spans="1:1" ht="13">
      <c r="A10879" s="11" t="s">
        <v>4751</v>
      </c>
    </row>
    <row r="10880" spans="1:1" ht="13">
      <c r="A10880" s="11">
        <v>2</v>
      </c>
    </row>
    <row r="10881" spans="1:1" ht="13">
      <c r="A10881" s="11" t="s">
        <v>4752</v>
      </c>
    </row>
    <row r="10882" spans="1:1" ht="13">
      <c r="A10882" s="11" t="s">
        <v>4762</v>
      </c>
    </row>
    <row r="10883" spans="1:1" ht="13">
      <c r="A10883" s="11" t="s">
        <v>4753</v>
      </c>
    </row>
    <row r="10884" spans="1:1" ht="13">
      <c r="A10884" s="11" t="s">
        <v>5017</v>
      </c>
    </row>
    <row r="10885" spans="1:1" ht="13">
      <c r="A10885" s="11" t="s">
        <v>4755</v>
      </c>
    </row>
    <row r="10886" spans="1:1" ht="13">
      <c r="A10886" s="21">
        <v>1670</v>
      </c>
    </row>
    <row r="10887" spans="1:1" ht="13">
      <c r="A10887" s="11" t="s">
        <v>4756</v>
      </c>
    </row>
    <row r="10888" spans="1:1" ht="13">
      <c r="A10888" s="11" t="s">
        <v>4757</v>
      </c>
    </row>
    <row r="10889" spans="1:1" ht="13">
      <c r="A10889" s="11" t="s">
        <v>5609</v>
      </c>
    </row>
    <row r="10890" spans="1:1" ht="13">
      <c r="A10890" s="11" t="s">
        <v>4748</v>
      </c>
    </row>
    <row r="10891" spans="1:1" ht="13">
      <c r="A10891" s="11" t="s">
        <v>4749</v>
      </c>
    </row>
    <row r="10892" spans="1:1" ht="13">
      <c r="A10892" s="11" t="s">
        <v>5613</v>
      </c>
    </row>
    <row r="10893" spans="1:1" ht="13">
      <c r="A10893" s="11" t="s">
        <v>9</v>
      </c>
    </row>
    <row r="10894" spans="1:1" ht="13">
      <c r="A10894" s="11" t="s">
        <v>2094</v>
      </c>
    </row>
    <row r="10895" spans="1:1" ht="13">
      <c r="A10895" s="11" t="s">
        <v>4751</v>
      </c>
    </row>
    <row r="10896" spans="1:1" ht="13">
      <c r="A10896" s="11">
        <v>2</v>
      </c>
    </row>
    <row r="10897" spans="1:1" ht="13">
      <c r="A10897" s="11" t="s">
        <v>4752</v>
      </c>
    </row>
    <row r="10898" spans="1:1" ht="13">
      <c r="A10898" s="11">
        <v>1</v>
      </c>
    </row>
    <row r="10899" spans="1:1" ht="13">
      <c r="A10899" s="11" t="s">
        <v>4753</v>
      </c>
    </row>
    <row r="10900" spans="1:1" ht="13">
      <c r="A10900" s="11" t="s">
        <v>4818</v>
      </c>
    </row>
    <row r="10901" spans="1:1" ht="13">
      <c r="A10901" s="11" t="s">
        <v>4755</v>
      </c>
    </row>
    <row r="10902" spans="1:1" ht="13">
      <c r="A10902" s="21">
        <v>960</v>
      </c>
    </row>
    <row r="10903" spans="1:1" ht="13">
      <c r="A10903" s="21">
        <v>1220</v>
      </c>
    </row>
    <row r="10904" spans="1:1" ht="13">
      <c r="A10904" s="11" t="s">
        <v>4756</v>
      </c>
    </row>
    <row r="10905" spans="1:1" ht="13">
      <c r="A10905" s="11" t="s">
        <v>4757</v>
      </c>
    </row>
    <row r="10906" spans="1:1" ht="13">
      <c r="A10906" s="11" t="s">
        <v>5614</v>
      </c>
    </row>
    <row r="10907" spans="1:1" ht="13">
      <c r="A10907" s="11" t="s">
        <v>4748</v>
      </c>
    </row>
    <row r="10908" spans="1:1" ht="13">
      <c r="A10908" s="11" t="s">
        <v>4781</v>
      </c>
    </row>
    <row r="10909" spans="1:1" ht="13">
      <c r="A10909" s="11" t="s">
        <v>4809</v>
      </c>
    </row>
    <row r="10910" spans="1:1" ht="13">
      <c r="A10910" s="11" t="s">
        <v>18</v>
      </c>
    </row>
    <row r="10911" spans="1:1" ht="13">
      <c r="A10911" s="11" t="s">
        <v>276</v>
      </c>
    </row>
    <row r="10912" spans="1:1" ht="13">
      <c r="A10912" s="11" t="s">
        <v>4751</v>
      </c>
    </row>
    <row r="10913" spans="1:1" ht="13">
      <c r="A10913" s="11">
        <v>1</v>
      </c>
    </row>
    <row r="10914" spans="1:1" ht="13">
      <c r="A10914" s="11" t="s">
        <v>4752</v>
      </c>
    </row>
    <row r="10915" spans="1:1" ht="13">
      <c r="A10915" s="11">
        <v>1</v>
      </c>
    </row>
    <row r="10916" spans="1:1" ht="13">
      <c r="A10916" s="11" t="s">
        <v>4755</v>
      </c>
    </row>
    <row r="10917" spans="1:1" ht="13">
      <c r="A10917" s="21">
        <v>1070</v>
      </c>
    </row>
    <row r="10918" spans="1:1" ht="13">
      <c r="A10918" s="11" t="s">
        <v>4756</v>
      </c>
    </row>
    <row r="10919" spans="1:1" ht="13">
      <c r="A10919" s="11" t="s">
        <v>4783</v>
      </c>
    </row>
    <row r="10920" spans="1:1" ht="13">
      <c r="A10920" s="11" t="s">
        <v>5614</v>
      </c>
    </row>
    <row r="10921" spans="1:1" ht="13">
      <c r="A10921" s="11" t="s">
        <v>4748</v>
      </c>
    </row>
    <row r="10922" spans="1:1" ht="13">
      <c r="A10922" s="11" t="s">
        <v>4749</v>
      </c>
    </row>
    <row r="10923" spans="1:1" ht="13">
      <c r="A10923" s="11" t="s">
        <v>5615</v>
      </c>
    </row>
    <row r="10924" spans="1:1" ht="13">
      <c r="A10924" s="11" t="s">
        <v>6</v>
      </c>
    </row>
    <row r="10925" spans="1:1" ht="13">
      <c r="A10925" s="11" t="s">
        <v>3851</v>
      </c>
    </row>
    <row r="10926" spans="1:1" ht="13">
      <c r="A10926" s="11" t="s">
        <v>4751</v>
      </c>
    </row>
    <row r="10927" spans="1:1" ht="13">
      <c r="A10927" s="11">
        <v>3</v>
      </c>
    </row>
    <row r="10928" spans="1:1" ht="13">
      <c r="A10928" s="11" t="s">
        <v>4752</v>
      </c>
    </row>
    <row r="10929" spans="1:1" ht="13">
      <c r="A10929" s="11">
        <v>2</v>
      </c>
    </row>
    <row r="10930" spans="1:1" ht="13">
      <c r="A10930" s="11" t="s">
        <v>4753</v>
      </c>
    </row>
    <row r="10931" spans="1:1" ht="13">
      <c r="A10931" s="11" t="s">
        <v>4773</v>
      </c>
    </row>
    <row r="10932" spans="1:1" ht="13">
      <c r="A10932" s="11" t="s">
        <v>4755</v>
      </c>
    </row>
    <row r="10933" spans="1:1" ht="13">
      <c r="A10933" s="21">
        <v>1300</v>
      </c>
    </row>
    <row r="10934" spans="1:1" ht="13">
      <c r="A10934" s="21">
        <v>1615</v>
      </c>
    </row>
    <row r="10935" spans="1:1" ht="13">
      <c r="A10935" s="11" t="s">
        <v>4756</v>
      </c>
    </row>
    <row r="10936" spans="1:1" ht="13">
      <c r="A10936" s="11" t="s">
        <v>4757</v>
      </c>
    </row>
    <row r="10937" spans="1:1" ht="13">
      <c r="A10937" s="11" t="s">
        <v>5614</v>
      </c>
    </row>
    <row r="10938" spans="1:1" ht="13">
      <c r="A10938" s="11" t="s">
        <v>4748</v>
      </c>
    </row>
    <row r="10939" spans="1:1" ht="13">
      <c r="A10939" s="11" t="s">
        <v>4749</v>
      </c>
    </row>
    <row r="10940" spans="1:1" ht="13">
      <c r="A10940" s="11" t="s">
        <v>5616</v>
      </c>
    </row>
    <row r="10941" spans="1:1" ht="13">
      <c r="A10941" s="11" t="s">
        <v>10</v>
      </c>
    </row>
    <row r="10942" spans="1:1" ht="13">
      <c r="A10942" s="11" t="s">
        <v>3854</v>
      </c>
    </row>
    <row r="10943" spans="1:1" ht="13">
      <c r="A10943" s="11" t="s">
        <v>4751</v>
      </c>
    </row>
    <row r="10944" spans="1:1" ht="13">
      <c r="A10944" s="11">
        <v>3</v>
      </c>
    </row>
    <row r="10945" spans="1:1" ht="13">
      <c r="A10945" s="11" t="s">
        <v>4752</v>
      </c>
    </row>
    <row r="10946" spans="1:1" ht="13">
      <c r="A10946" s="11">
        <v>2</v>
      </c>
    </row>
    <row r="10947" spans="1:1" ht="13">
      <c r="A10947" s="11" t="s">
        <v>4753</v>
      </c>
    </row>
    <row r="10948" spans="1:1" ht="13">
      <c r="A10948" s="11" t="s">
        <v>4799</v>
      </c>
    </row>
    <row r="10949" spans="1:1" ht="13">
      <c r="A10949" s="11" t="s">
        <v>4755</v>
      </c>
    </row>
    <row r="10950" spans="1:1" ht="13">
      <c r="A10950" s="21">
        <v>1840</v>
      </c>
    </row>
    <row r="10951" spans="1:1" ht="13">
      <c r="A10951" s="21">
        <v>2335</v>
      </c>
    </row>
    <row r="10952" spans="1:1" ht="13">
      <c r="A10952" s="11" t="s">
        <v>4756</v>
      </c>
    </row>
    <row r="10953" spans="1:1" ht="13">
      <c r="A10953" s="11" t="s">
        <v>4757</v>
      </c>
    </row>
    <row r="10954" spans="1:1" ht="13">
      <c r="A10954" s="11" t="s">
        <v>5614</v>
      </c>
    </row>
    <row r="10955" spans="1:1" ht="13">
      <c r="A10955" s="11" t="s">
        <v>4748</v>
      </c>
    </row>
    <row r="10956" spans="1:1" ht="13">
      <c r="A10956" s="11" t="s">
        <v>4749</v>
      </c>
    </row>
    <row r="10957" spans="1:1" ht="13">
      <c r="A10957" s="11" t="s">
        <v>5617</v>
      </c>
    </row>
    <row r="10958" spans="1:1" ht="13">
      <c r="A10958" s="11" t="s">
        <v>24</v>
      </c>
    </row>
    <row r="10959" spans="1:1" ht="13">
      <c r="A10959" s="11" t="s">
        <v>2028</v>
      </c>
    </row>
    <row r="10960" spans="1:1" ht="13">
      <c r="A10960" s="11" t="s">
        <v>4751</v>
      </c>
    </row>
    <row r="10961" spans="1:1" ht="13">
      <c r="A10961" s="11">
        <v>2</v>
      </c>
    </row>
    <row r="10962" spans="1:1" ht="13">
      <c r="A10962" s="11" t="s">
        <v>4752</v>
      </c>
    </row>
    <row r="10963" spans="1:1" ht="13">
      <c r="A10963" s="11">
        <v>1</v>
      </c>
    </row>
    <row r="10964" spans="1:1" ht="13">
      <c r="A10964" s="11" t="s">
        <v>4753</v>
      </c>
    </row>
    <row r="10965" spans="1:1" ht="13">
      <c r="A10965" s="11" t="s">
        <v>4816</v>
      </c>
    </row>
    <row r="10966" spans="1:1" ht="13">
      <c r="A10966" s="11" t="s">
        <v>4755</v>
      </c>
    </row>
    <row r="10967" spans="1:1" ht="13">
      <c r="A10967" s="21">
        <v>1030</v>
      </c>
    </row>
    <row r="10968" spans="1:1" ht="13">
      <c r="A10968" s="21">
        <v>1245</v>
      </c>
    </row>
    <row r="10969" spans="1:1" ht="13">
      <c r="A10969" s="11" t="s">
        <v>4756</v>
      </c>
    </row>
    <row r="10970" spans="1:1" ht="13">
      <c r="A10970" s="11" t="s">
        <v>4757</v>
      </c>
    </row>
    <row r="10971" spans="1:1" ht="13">
      <c r="A10971" s="11" t="s">
        <v>5618</v>
      </c>
    </row>
    <row r="10972" spans="1:1" ht="13">
      <c r="A10972" s="11" t="s">
        <v>4748</v>
      </c>
    </row>
    <row r="10973" spans="1:1" ht="13">
      <c r="A10973" s="11" t="s">
        <v>4749</v>
      </c>
    </row>
    <row r="10974" spans="1:1" ht="13">
      <c r="A10974" s="11" t="s">
        <v>5619</v>
      </c>
    </row>
    <row r="10975" spans="1:1" ht="13">
      <c r="A10975" s="11" t="s">
        <v>10</v>
      </c>
    </row>
    <row r="10976" spans="1:1" ht="13">
      <c r="A10976" s="11" t="s">
        <v>2031</v>
      </c>
    </row>
    <row r="10977" spans="1:1" ht="13">
      <c r="A10977" s="11" t="s">
        <v>4751</v>
      </c>
    </row>
    <row r="10978" spans="1:1" ht="13">
      <c r="A10978" s="11">
        <v>2</v>
      </c>
    </row>
    <row r="10979" spans="1:1" ht="13">
      <c r="A10979" s="11" t="s">
        <v>4752</v>
      </c>
    </row>
    <row r="10980" spans="1:1" ht="13">
      <c r="A10980" s="11" t="s">
        <v>4762</v>
      </c>
    </row>
    <row r="10981" spans="1:1" ht="13">
      <c r="A10981" s="11" t="s">
        <v>4753</v>
      </c>
    </row>
    <row r="10982" spans="1:1" ht="13">
      <c r="A10982" s="11" t="s">
        <v>4780</v>
      </c>
    </row>
    <row r="10983" spans="1:1" ht="13">
      <c r="A10983" s="11" t="s">
        <v>4755</v>
      </c>
    </row>
    <row r="10984" spans="1:1" ht="13">
      <c r="A10984" s="21">
        <v>1060</v>
      </c>
    </row>
    <row r="10985" spans="1:1" ht="13">
      <c r="A10985" s="21">
        <v>1205</v>
      </c>
    </row>
    <row r="10986" spans="1:1" ht="13">
      <c r="A10986" s="11" t="s">
        <v>4756</v>
      </c>
    </row>
    <row r="10987" spans="1:1" ht="13">
      <c r="A10987" s="11" t="s">
        <v>4757</v>
      </c>
    </row>
    <row r="10988" spans="1:1" ht="13">
      <c r="A10988" s="11" t="s">
        <v>5618</v>
      </c>
    </row>
    <row r="10989" spans="1:1" ht="13">
      <c r="A10989" s="11" t="s">
        <v>4748</v>
      </c>
    </row>
    <row r="10990" spans="1:1" ht="13">
      <c r="A10990" s="11" t="s">
        <v>4749</v>
      </c>
    </row>
    <row r="10991" spans="1:1" ht="13">
      <c r="A10991" s="11" t="s">
        <v>5620</v>
      </c>
    </row>
    <row r="10992" spans="1:1" ht="13">
      <c r="A10992" s="11" t="s">
        <v>7</v>
      </c>
    </row>
    <row r="10993" spans="1:1" ht="13">
      <c r="A10993" s="11" t="s">
        <v>2034</v>
      </c>
    </row>
    <row r="10994" spans="1:1" ht="13">
      <c r="A10994" s="11" t="s">
        <v>4751</v>
      </c>
    </row>
    <row r="10995" spans="1:1" ht="13">
      <c r="A10995" s="11">
        <v>2</v>
      </c>
    </row>
    <row r="10996" spans="1:1" ht="13">
      <c r="A10996" s="11" t="s">
        <v>4752</v>
      </c>
    </row>
    <row r="10997" spans="1:1" ht="13">
      <c r="A10997" s="11" t="s">
        <v>4762</v>
      </c>
    </row>
    <row r="10998" spans="1:1" ht="13">
      <c r="A10998" s="11" t="s">
        <v>4753</v>
      </c>
    </row>
    <row r="10999" spans="1:1" ht="13">
      <c r="A10999" s="11" t="s">
        <v>4775</v>
      </c>
    </row>
    <row r="11000" spans="1:1" ht="13">
      <c r="A11000" s="11" t="s">
        <v>4755</v>
      </c>
    </row>
    <row r="11001" spans="1:1" ht="13">
      <c r="A11001" s="21">
        <v>1280</v>
      </c>
    </row>
    <row r="11002" spans="1:1" ht="13">
      <c r="A11002" s="21">
        <v>1575</v>
      </c>
    </row>
    <row r="11003" spans="1:1" ht="13">
      <c r="A11003" s="11" t="s">
        <v>4756</v>
      </c>
    </row>
    <row r="11004" spans="1:1" ht="13">
      <c r="A11004" s="11" t="s">
        <v>4757</v>
      </c>
    </row>
    <row r="11005" spans="1:1" ht="13">
      <c r="A11005" s="11" t="s">
        <v>5618</v>
      </c>
    </row>
    <row r="11006" spans="1:1" ht="13">
      <c r="A11006" s="11" t="s">
        <v>4748</v>
      </c>
    </row>
    <row r="11007" spans="1:1" ht="13">
      <c r="A11007" s="11" t="s">
        <v>4749</v>
      </c>
    </row>
    <row r="11008" spans="1:1" ht="13">
      <c r="A11008" s="11" t="s">
        <v>5621</v>
      </c>
    </row>
    <row r="11009" spans="1:1" ht="13">
      <c r="A11009" s="11" t="s">
        <v>23</v>
      </c>
    </row>
    <row r="11010" spans="1:1" ht="13">
      <c r="A11010" s="11" t="s">
        <v>3818</v>
      </c>
    </row>
    <row r="11011" spans="1:1" ht="13">
      <c r="A11011" s="11" t="s">
        <v>4751</v>
      </c>
    </row>
    <row r="11012" spans="1:1" ht="13">
      <c r="A11012" s="11">
        <v>3</v>
      </c>
    </row>
    <row r="11013" spans="1:1" ht="13">
      <c r="A11013" s="11" t="s">
        <v>4752</v>
      </c>
    </row>
    <row r="11014" spans="1:1" ht="13">
      <c r="A11014" s="11" t="s">
        <v>4762</v>
      </c>
    </row>
    <row r="11015" spans="1:1" ht="13">
      <c r="A11015" s="11" t="s">
        <v>4753</v>
      </c>
    </row>
    <row r="11016" spans="1:1" ht="13">
      <c r="A11016" s="11" t="s">
        <v>4773</v>
      </c>
    </row>
    <row r="11017" spans="1:1" ht="13">
      <c r="A11017" s="11" t="s">
        <v>4755</v>
      </c>
    </row>
    <row r="11018" spans="1:1" ht="13">
      <c r="A11018" s="21">
        <v>1310</v>
      </c>
    </row>
    <row r="11019" spans="1:1" ht="13">
      <c r="A11019" s="21">
        <v>1700</v>
      </c>
    </row>
    <row r="11020" spans="1:1" ht="13">
      <c r="A11020" s="11" t="s">
        <v>4756</v>
      </c>
    </row>
    <row r="11021" spans="1:1" ht="13">
      <c r="A11021" s="11" t="s">
        <v>4757</v>
      </c>
    </row>
    <row r="11022" spans="1:1" ht="13">
      <c r="A11022" s="11" t="s">
        <v>5618</v>
      </c>
    </row>
    <row r="11023" spans="1:1" ht="13">
      <c r="A11023" s="11" t="s">
        <v>4748</v>
      </c>
    </row>
    <row r="11024" spans="1:1" ht="13">
      <c r="A11024" s="11" t="s">
        <v>4749</v>
      </c>
    </row>
    <row r="11025" spans="1:1" ht="13">
      <c r="A11025" s="11" t="s">
        <v>5622</v>
      </c>
    </row>
    <row r="11026" spans="1:1" ht="13">
      <c r="A11026" s="11" t="s">
        <v>12</v>
      </c>
    </row>
    <row r="11027" spans="1:1" ht="13">
      <c r="A11027" s="11" t="s">
        <v>2037</v>
      </c>
    </row>
    <row r="11028" spans="1:1" ht="13">
      <c r="A11028" s="11" t="s">
        <v>4751</v>
      </c>
    </row>
    <row r="11029" spans="1:1" ht="13">
      <c r="A11029" s="11">
        <v>2</v>
      </c>
    </row>
    <row r="11030" spans="1:1" ht="13">
      <c r="A11030" s="11" t="s">
        <v>4752</v>
      </c>
    </row>
    <row r="11031" spans="1:1" ht="13">
      <c r="A11031" s="11">
        <v>1</v>
      </c>
    </row>
    <row r="11032" spans="1:1" ht="13">
      <c r="A11032" s="11" t="s">
        <v>4753</v>
      </c>
    </row>
    <row r="11033" spans="1:1" ht="13">
      <c r="A11033" s="11" t="s">
        <v>4985</v>
      </c>
    </row>
    <row r="11034" spans="1:1" ht="13">
      <c r="A11034" s="11" t="s">
        <v>4755</v>
      </c>
    </row>
    <row r="11035" spans="1:1" ht="13">
      <c r="A11035" s="21">
        <v>1440</v>
      </c>
    </row>
    <row r="11036" spans="1:1" ht="13">
      <c r="A11036" s="21">
        <v>1675</v>
      </c>
    </row>
    <row r="11037" spans="1:1" ht="13">
      <c r="A11037" s="11" t="s">
        <v>4756</v>
      </c>
    </row>
    <row r="11038" spans="1:1" ht="13">
      <c r="A11038" s="11" t="s">
        <v>4757</v>
      </c>
    </row>
    <row r="11039" spans="1:1" ht="13">
      <c r="A11039" s="11" t="s">
        <v>5618</v>
      </c>
    </row>
    <row r="11040" spans="1:1" ht="13">
      <c r="A11040" s="11" t="s">
        <v>4748</v>
      </c>
    </row>
    <row r="11041" spans="1:1" ht="13">
      <c r="A11041" s="11" t="s">
        <v>4749</v>
      </c>
    </row>
    <row r="11042" spans="1:1" ht="13">
      <c r="A11042" s="11" t="s">
        <v>5623</v>
      </c>
    </row>
    <row r="11043" spans="1:1" ht="13">
      <c r="A11043" s="11" t="s">
        <v>6</v>
      </c>
    </row>
    <row r="11044" spans="1:1" ht="13">
      <c r="A11044" s="11" t="s">
        <v>3821</v>
      </c>
    </row>
    <row r="11045" spans="1:1" ht="13">
      <c r="A11045" s="11" t="s">
        <v>4751</v>
      </c>
    </row>
    <row r="11046" spans="1:1" ht="13">
      <c r="A11046" s="11">
        <v>3</v>
      </c>
    </row>
    <row r="11047" spans="1:1" ht="13">
      <c r="A11047" s="11" t="s">
        <v>4752</v>
      </c>
    </row>
    <row r="11048" spans="1:1" ht="13">
      <c r="A11048" s="11">
        <v>1</v>
      </c>
    </row>
    <row r="11049" spans="1:1" ht="13">
      <c r="A11049" s="11" t="s">
        <v>4753</v>
      </c>
    </row>
    <row r="11050" spans="1:1" ht="13">
      <c r="A11050" s="11" t="s">
        <v>4881</v>
      </c>
    </row>
    <row r="11051" spans="1:1" ht="13">
      <c r="A11051" s="11" t="s">
        <v>4755</v>
      </c>
    </row>
    <row r="11052" spans="1:1" ht="13">
      <c r="A11052" s="21">
        <v>1430</v>
      </c>
    </row>
    <row r="11053" spans="1:1" ht="13">
      <c r="A11053" s="21">
        <v>1850</v>
      </c>
    </row>
    <row r="11054" spans="1:1" ht="13">
      <c r="A11054" s="11" t="s">
        <v>4756</v>
      </c>
    </row>
    <row r="11055" spans="1:1" ht="13">
      <c r="A11055" s="11" t="s">
        <v>4757</v>
      </c>
    </row>
    <row r="11056" spans="1:1" ht="13">
      <c r="A11056" s="11" t="s">
        <v>5618</v>
      </c>
    </row>
    <row r="11057" spans="1:1" ht="13">
      <c r="A11057" s="11" t="s">
        <v>4748</v>
      </c>
    </row>
    <row r="11058" spans="1:1" ht="13">
      <c r="A11058" s="11" t="s">
        <v>4749</v>
      </c>
    </row>
    <row r="11059" spans="1:1" ht="13">
      <c r="A11059" s="11" t="s">
        <v>5624</v>
      </c>
    </row>
    <row r="11060" spans="1:1" ht="13">
      <c r="A11060" s="11" t="s">
        <v>9</v>
      </c>
    </row>
    <row r="11061" spans="1:1" ht="13">
      <c r="A11061" s="11" t="s">
        <v>3827</v>
      </c>
    </row>
    <row r="11062" spans="1:1" ht="13">
      <c r="A11062" s="11" t="s">
        <v>4751</v>
      </c>
    </row>
    <row r="11063" spans="1:1" ht="13">
      <c r="A11063" s="11">
        <v>3</v>
      </c>
    </row>
    <row r="11064" spans="1:1" ht="13">
      <c r="A11064" s="11" t="s">
        <v>4752</v>
      </c>
    </row>
    <row r="11065" spans="1:1" ht="13">
      <c r="A11065" s="11" t="s">
        <v>4762</v>
      </c>
    </row>
    <row r="11066" spans="1:1" ht="13">
      <c r="A11066" s="11" t="s">
        <v>4753</v>
      </c>
    </row>
    <row r="11067" spans="1:1" ht="13">
      <c r="A11067" s="11" t="s">
        <v>4773</v>
      </c>
    </row>
    <row r="11068" spans="1:1" ht="13">
      <c r="A11068" s="11" t="s">
        <v>4755</v>
      </c>
    </row>
    <row r="11069" spans="1:1" ht="13">
      <c r="A11069" s="21">
        <v>1560</v>
      </c>
    </row>
    <row r="11070" spans="1:1" ht="13">
      <c r="A11070" s="21">
        <v>1850</v>
      </c>
    </row>
    <row r="11071" spans="1:1" ht="13">
      <c r="A11071" s="11" t="s">
        <v>4756</v>
      </c>
    </row>
    <row r="11072" spans="1:1" ht="13">
      <c r="A11072" s="11" t="s">
        <v>4757</v>
      </c>
    </row>
    <row r="11073" spans="1:1" ht="13">
      <c r="A11073" s="11" t="s">
        <v>5618</v>
      </c>
    </row>
    <row r="11074" spans="1:1" ht="13">
      <c r="A11074" s="11" t="s">
        <v>4748</v>
      </c>
    </row>
    <row r="11075" spans="1:1" ht="13">
      <c r="A11075" s="11" t="s">
        <v>4749</v>
      </c>
    </row>
    <row r="11076" spans="1:1" ht="13">
      <c r="A11076" s="11" t="s">
        <v>5188</v>
      </c>
    </row>
    <row r="11077" spans="1:1" ht="13">
      <c r="A11077" s="11" t="s">
        <v>7</v>
      </c>
    </row>
    <row r="11078" spans="1:1" ht="13">
      <c r="A11078" s="11" t="s">
        <v>3824</v>
      </c>
    </row>
    <row r="11079" spans="1:1" ht="13">
      <c r="A11079" s="11" t="s">
        <v>4751</v>
      </c>
    </row>
    <row r="11080" spans="1:1" ht="13">
      <c r="A11080" s="11">
        <v>3</v>
      </c>
    </row>
    <row r="11081" spans="1:1" ht="13">
      <c r="A11081" s="11" t="s">
        <v>4752</v>
      </c>
    </row>
    <row r="11082" spans="1:1" ht="13">
      <c r="A11082" s="11" t="s">
        <v>4762</v>
      </c>
    </row>
    <row r="11083" spans="1:1" ht="13">
      <c r="A11083" s="11" t="s">
        <v>4753</v>
      </c>
    </row>
    <row r="11084" spans="1:1" ht="13">
      <c r="A11084" s="11" t="s">
        <v>5000</v>
      </c>
    </row>
    <row r="11085" spans="1:1" ht="13">
      <c r="A11085" s="11" t="s">
        <v>4755</v>
      </c>
    </row>
    <row r="11086" spans="1:1" ht="13">
      <c r="A11086" s="21">
        <v>1510</v>
      </c>
    </row>
    <row r="11087" spans="1:1" ht="13">
      <c r="A11087" s="21">
        <v>1685</v>
      </c>
    </row>
    <row r="11088" spans="1:1" ht="13">
      <c r="A11088" s="11" t="s">
        <v>4756</v>
      </c>
    </row>
    <row r="11089" spans="1:1" ht="13">
      <c r="A11089" s="11" t="s">
        <v>4757</v>
      </c>
    </row>
    <row r="11090" spans="1:1" ht="13">
      <c r="A11090" s="11" t="s">
        <v>5618</v>
      </c>
    </row>
    <row r="11091" spans="1:1" ht="13">
      <c r="A11091" s="11" t="s">
        <v>4748</v>
      </c>
    </row>
    <row r="11092" spans="1:1" ht="13">
      <c r="A11092" s="11" t="s">
        <v>4749</v>
      </c>
    </row>
    <row r="11093" spans="1:1" ht="13">
      <c r="A11093" s="11" t="s">
        <v>5625</v>
      </c>
    </row>
    <row r="11094" spans="1:1" ht="13">
      <c r="A11094" s="11" t="s">
        <v>13</v>
      </c>
    </row>
    <row r="11095" spans="1:1" ht="13">
      <c r="A11095" s="11" t="s">
        <v>515</v>
      </c>
    </row>
    <row r="11096" spans="1:1" ht="13">
      <c r="A11096" s="11" t="s">
        <v>4751</v>
      </c>
    </row>
    <row r="11097" spans="1:1" ht="13">
      <c r="A11097" s="11">
        <v>1</v>
      </c>
    </row>
    <row r="11098" spans="1:1" ht="13">
      <c r="A11098" s="11" t="s">
        <v>4752</v>
      </c>
    </row>
    <row r="11099" spans="1:1" ht="13">
      <c r="A11099" s="11">
        <v>1</v>
      </c>
    </row>
    <row r="11100" spans="1:1" ht="13">
      <c r="A11100" s="11" t="s">
        <v>4753</v>
      </c>
    </row>
    <row r="11101" spans="1:1" ht="13">
      <c r="A11101" s="11" t="s">
        <v>4754</v>
      </c>
    </row>
    <row r="11102" spans="1:1" ht="13">
      <c r="A11102" s="11" t="s">
        <v>4755</v>
      </c>
    </row>
    <row r="11103" spans="1:1" ht="13">
      <c r="A11103" s="21">
        <v>850</v>
      </c>
    </row>
    <row r="11104" spans="1:1" ht="13">
      <c r="A11104" s="21">
        <v>960</v>
      </c>
    </row>
    <row r="11105" spans="1:1" ht="13">
      <c r="A11105" s="11" t="s">
        <v>4756</v>
      </c>
    </row>
    <row r="11106" spans="1:1" ht="13">
      <c r="A11106" s="11" t="s">
        <v>4757</v>
      </c>
    </row>
    <row r="11107" spans="1:1" ht="13">
      <c r="A11107" s="11" t="s">
        <v>5626</v>
      </c>
    </row>
    <row r="11108" spans="1:1" ht="13">
      <c r="A11108" s="11" t="s">
        <v>4748</v>
      </c>
    </row>
    <row r="11109" spans="1:1" ht="13">
      <c r="A11109" s="11" t="s">
        <v>4749</v>
      </c>
    </row>
    <row r="11110" spans="1:1" ht="13">
      <c r="A11110" s="11" t="s">
        <v>5627</v>
      </c>
    </row>
    <row r="11111" spans="1:1" ht="13">
      <c r="A11111" s="11" t="s">
        <v>16</v>
      </c>
    </row>
    <row r="11112" spans="1:1" ht="13">
      <c r="A11112" s="11" t="s">
        <v>518</v>
      </c>
    </row>
    <row r="11113" spans="1:1" ht="13">
      <c r="A11113" s="11" t="s">
        <v>4751</v>
      </c>
    </row>
    <row r="11114" spans="1:1" ht="13">
      <c r="A11114" s="11">
        <v>1</v>
      </c>
    </row>
    <row r="11115" spans="1:1" ht="13">
      <c r="A11115" s="11" t="s">
        <v>4752</v>
      </c>
    </row>
    <row r="11116" spans="1:1" ht="13">
      <c r="A11116" s="11">
        <v>1</v>
      </c>
    </row>
    <row r="11117" spans="1:1" ht="13">
      <c r="A11117" s="11" t="s">
        <v>4753</v>
      </c>
    </row>
    <row r="11118" spans="1:1" ht="13">
      <c r="A11118" s="11" t="s">
        <v>4822</v>
      </c>
    </row>
    <row r="11119" spans="1:1" ht="13">
      <c r="A11119" s="11" t="s">
        <v>4755</v>
      </c>
    </row>
    <row r="11120" spans="1:1" ht="13">
      <c r="A11120" s="21">
        <v>1020</v>
      </c>
    </row>
    <row r="11121" spans="1:1" ht="13">
      <c r="A11121" s="21">
        <v>1120</v>
      </c>
    </row>
    <row r="11122" spans="1:1" ht="13">
      <c r="A11122" s="11" t="s">
        <v>4756</v>
      </c>
    </row>
    <row r="11123" spans="1:1" ht="13">
      <c r="A11123" s="11" t="s">
        <v>4757</v>
      </c>
    </row>
    <row r="11124" spans="1:1" ht="13">
      <c r="A11124" s="11" t="s">
        <v>5626</v>
      </c>
    </row>
    <row r="11125" spans="1:1" ht="13">
      <c r="A11125" s="11" t="s">
        <v>4748</v>
      </c>
    </row>
    <row r="11126" spans="1:1" ht="13">
      <c r="A11126" s="11" t="s">
        <v>4749</v>
      </c>
    </row>
    <row r="11127" spans="1:1" ht="13">
      <c r="A11127" s="11" t="s">
        <v>5628</v>
      </c>
    </row>
    <row r="11128" spans="1:1" ht="13">
      <c r="A11128" s="11" t="s">
        <v>6</v>
      </c>
    </row>
    <row r="11129" spans="1:1" ht="13">
      <c r="A11129" s="11" t="s">
        <v>143</v>
      </c>
    </row>
    <row r="11130" spans="1:1" ht="13">
      <c r="A11130" s="11" t="s">
        <v>4751</v>
      </c>
    </row>
    <row r="11131" spans="1:1" ht="13">
      <c r="A11131" s="11">
        <v>1</v>
      </c>
    </row>
    <row r="11132" spans="1:1" ht="13">
      <c r="A11132" s="11" t="s">
        <v>4752</v>
      </c>
    </row>
    <row r="11133" spans="1:1" ht="13">
      <c r="A11133" s="11">
        <v>1</v>
      </c>
    </row>
    <row r="11134" spans="1:1" ht="13">
      <c r="A11134" s="11" t="s">
        <v>4753</v>
      </c>
    </row>
    <row r="11135" spans="1:1" ht="13">
      <c r="A11135" s="11" t="s">
        <v>4859</v>
      </c>
    </row>
    <row r="11136" spans="1:1" ht="13">
      <c r="A11136" s="11" t="s">
        <v>4755</v>
      </c>
    </row>
    <row r="11137" spans="1:1" ht="13">
      <c r="A11137" s="21">
        <v>1030</v>
      </c>
    </row>
    <row r="11138" spans="1:1" ht="13">
      <c r="A11138" s="11" t="s">
        <v>4756</v>
      </c>
    </row>
    <row r="11139" spans="1:1" ht="13">
      <c r="A11139" s="11" t="s">
        <v>4757</v>
      </c>
    </row>
    <row r="11140" spans="1:1" ht="13">
      <c r="A11140" s="11" t="s">
        <v>5629</v>
      </c>
    </row>
    <row r="11141" spans="1:1" ht="13">
      <c r="A11141" s="11" t="s">
        <v>4748</v>
      </c>
    </row>
    <row r="11142" spans="1:1" ht="13">
      <c r="A11142" s="11" t="s">
        <v>4749</v>
      </c>
    </row>
    <row r="11143" spans="1:1" ht="13">
      <c r="A11143" s="11" t="s">
        <v>5630</v>
      </c>
    </row>
    <row r="11144" spans="1:1" ht="13">
      <c r="A11144" s="11" t="s">
        <v>13</v>
      </c>
    </row>
    <row r="11145" spans="1:1" ht="13">
      <c r="A11145" s="11" t="s">
        <v>3752</v>
      </c>
    </row>
    <row r="11146" spans="1:1" ht="13">
      <c r="A11146" s="11" t="s">
        <v>4751</v>
      </c>
    </row>
    <row r="11147" spans="1:1" ht="13">
      <c r="A11147" s="11">
        <v>3</v>
      </c>
    </row>
    <row r="11148" spans="1:1" ht="13">
      <c r="A11148" s="11" t="s">
        <v>4752</v>
      </c>
    </row>
    <row r="11149" spans="1:1" ht="13">
      <c r="A11149" s="11">
        <v>2</v>
      </c>
    </row>
    <row r="11150" spans="1:1" ht="13">
      <c r="A11150" s="11" t="s">
        <v>4753</v>
      </c>
    </row>
    <row r="11151" spans="1:1" ht="13">
      <c r="A11151" s="11" t="s">
        <v>4818</v>
      </c>
    </row>
    <row r="11152" spans="1:1" ht="13">
      <c r="A11152" s="11" t="s">
        <v>4755</v>
      </c>
    </row>
    <row r="11153" spans="1:1" ht="13">
      <c r="A11153" s="21">
        <v>1160</v>
      </c>
    </row>
    <row r="11154" spans="1:1" ht="13">
      <c r="A11154" s="21">
        <v>1525</v>
      </c>
    </row>
    <row r="11155" spans="1:1" ht="13">
      <c r="A11155" s="11" t="s">
        <v>4756</v>
      </c>
    </row>
    <row r="11156" spans="1:1" ht="13">
      <c r="A11156" s="11" t="s">
        <v>4757</v>
      </c>
    </row>
    <row r="11157" spans="1:1" ht="13">
      <c r="A11157" s="11" t="s">
        <v>5629</v>
      </c>
    </row>
    <row r="11158" spans="1:1" ht="13">
      <c r="A11158" s="11" t="s">
        <v>4748</v>
      </c>
    </row>
    <row r="11159" spans="1:1" ht="13">
      <c r="A11159" s="11" t="s">
        <v>4749</v>
      </c>
    </row>
    <row r="11160" spans="1:1" ht="13">
      <c r="A11160" s="11" t="s">
        <v>5631</v>
      </c>
    </row>
    <row r="11161" spans="1:1" ht="13">
      <c r="A11161" s="11" t="s">
        <v>7</v>
      </c>
    </row>
    <row r="11162" spans="1:1" ht="13">
      <c r="A11162" s="11" t="s">
        <v>3755</v>
      </c>
    </row>
    <row r="11163" spans="1:1" ht="13">
      <c r="A11163" s="11" t="s">
        <v>4751</v>
      </c>
    </row>
    <row r="11164" spans="1:1" ht="13">
      <c r="A11164" s="11">
        <v>3</v>
      </c>
    </row>
    <row r="11165" spans="1:1" ht="13">
      <c r="A11165" s="11" t="s">
        <v>4752</v>
      </c>
    </row>
    <row r="11166" spans="1:1" ht="13">
      <c r="A11166" s="11" t="s">
        <v>4789</v>
      </c>
    </row>
    <row r="11167" spans="1:1" ht="13">
      <c r="A11167" s="11" t="s">
        <v>4753</v>
      </c>
    </row>
    <row r="11168" spans="1:1" ht="13">
      <c r="A11168" s="11" t="s">
        <v>4878</v>
      </c>
    </row>
    <row r="11169" spans="1:1" ht="13">
      <c r="A11169" s="11" t="s">
        <v>4755</v>
      </c>
    </row>
    <row r="11170" spans="1:1" ht="13">
      <c r="A11170" s="21">
        <v>1740</v>
      </c>
    </row>
    <row r="11171" spans="1:1" ht="13">
      <c r="A11171" s="21">
        <v>2325</v>
      </c>
    </row>
    <row r="11172" spans="1:1" ht="13">
      <c r="A11172" s="11" t="s">
        <v>4756</v>
      </c>
    </row>
    <row r="11173" spans="1:1" ht="13">
      <c r="A11173" s="11" t="s">
        <v>4757</v>
      </c>
    </row>
    <row r="11174" spans="1:1" ht="13">
      <c r="A11174" s="11" t="s">
        <v>5629</v>
      </c>
    </row>
    <row r="11175" spans="1:1" ht="13">
      <c r="A11175" s="11" t="s">
        <v>4748</v>
      </c>
    </row>
    <row r="11176" spans="1:1" ht="13">
      <c r="A11176" s="11" t="s">
        <v>4781</v>
      </c>
    </row>
    <row r="11177" spans="1:1" ht="13">
      <c r="A11177" s="11" t="s">
        <v>5632</v>
      </c>
    </row>
    <row r="11178" spans="1:1" ht="13">
      <c r="A11178" s="11" t="s">
        <v>6</v>
      </c>
    </row>
    <row r="11179" spans="1:1" ht="13">
      <c r="A11179" s="11" t="s">
        <v>1093</v>
      </c>
    </row>
    <row r="11180" spans="1:1" ht="13">
      <c r="A11180" s="11" t="s">
        <v>4751</v>
      </c>
    </row>
    <row r="11181" spans="1:1" ht="13">
      <c r="A11181" s="11">
        <v>2</v>
      </c>
    </row>
    <row r="11182" spans="1:1" ht="13">
      <c r="A11182" s="11" t="s">
        <v>4752</v>
      </c>
    </row>
    <row r="11183" spans="1:1" ht="13">
      <c r="A11183" s="11">
        <v>1</v>
      </c>
    </row>
    <row r="11184" spans="1:1" ht="13">
      <c r="A11184" s="11" t="s">
        <v>4753</v>
      </c>
    </row>
    <row r="11185" spans="1:1" ht="13">
      <c r="A11185" s="11" t="s">
        <v>4769</v>
      </c>
    </row>
    <row r="11186" spans="1:1" ht="13">
      <c r="A11186" s="11" t="s">
        <v>4755</v>
      </c>
    </row>
    <row r="11187" spans="1:1" ht="13">
      <c r="A11187" s="21">
        <v>1590</v>
      </c>
    </row>
    <row r="11188" spans="1:1" ht="13">
      <c r="A11188" s="11" t="s">
        <v>4756</v>
      </c>
    </row>
    <row r="11189" spans="1:1" ht="13">
      <c r="A11189" s="11" t="s">
        <v>4783</v>
      </c>
    </row>
    <row r="11190" spans="1:1" ht="13">
      <c r="A11190" s="11" t="s">
        <v>5633</v>
      </c>
    </row>
    <row r="11191" spans="1:1" ht="13">
      <c r="A11191" s="11" t="s">
        <v>4748</v>
      </c>
    </row>
    <row r="11192" spans="1:1" ht="13">
      <c r="A11192" s="11" t="s">
        <v>4749</v>
      </c>
    </row>
    <row r="11193" spans="1:1" ht="13">
      <c r="A11193" s="11" t="s">
        <v>5634</v>
      </c>
    </row>
    <row r="11194" spans="1:1" ht="13">
      <c r="A11194" s="11" t="s">
        <v>16</v>
      </c>
    </row>
    <row r="11195" spans="1:1" ht="13">
      <c r="A11195" s="11" t="s">
        <v>1866</v>
      </c>
    </row>
    <row r="11196" spans="1:1" ht="13">
      <c r="A11196" s="11" t="s">
        <v>4751</v>
      </c>
    </row>
    <row r="11197" spans="1:1" ht="13">
      <c r="A11197" s="11">
        <v>2</v>
      </c>
    </row>
    <row r="11198" spans="1:1" ht="13">
      <c r="A11198" s="11" t="s">
        <v>4752</v>
      </c>
    </row>
    <row r="11199" spans="1:1" ht="13">
      <c r="A11199" s="11" t="s">
        <v>4762</v>
      </c>
    </row>
    <row r="11200" spans="1:1" ht="13">
      <c r="A11200" s="11" t="s">
        <v>4753</v>
      </c>
    </row>
    <row r="11201" spans="1:1" ht="13">
      <c r="A11201" s="11" t="s">
        <v>4773</v>
      </c>
    </row>
    <row r="11202" spans="1:1" ht="13">
      <c r="A11202" s="11" t="s">
        <v>4755</v>
      </c>
    </row>
    <row r="11203" spans="1:1" ht="13">
      <c r="A11203" s="21">
        <v>1600</v>
      </c>
    </row>
    <row r="11204" spans="1:1" ht="13">
      <c r="A11204" s="21">
        <v>1850</v>
      </c>
    </row>
    <row r="11205" spans="1:1" ht="13">
      <c r="A11205" s="11" t="s">
        <v>4756</v>
      </c>
    </row>
    <row r="11206" spans="1:1" ht="13">
      <c r="A11206" s="11" t="s">
        <v>4757</v>
      </c>
    </row>
    <row r="11207" spans="1:1" ht="13">
      <c r="A11207" s="11" t="s">
        <v>5633</v>
      </c>
    </row>
    <row r="11208" spans="1:1" ht="13">
      <c r="A11208" s="11" t="s">
        <v>4748</v>
      </c>
    </row>
    <row r="11209" spans="1:1" ht="13">
      <c r="A11209" s="11" t="s">
        <v>4749</v>
      </c>
    </row>
    <row r="11210" spans="1:1" ht="13">
      <c r="A11210" s="11" t="s">
        <v>5635</v>
      </c>
    </row>
    <row r="11211" spans="1:1" ht="13">
      <c r="A11211" s="11" t="s">
        <v>18</v>
      </c>
    </row>
    <row r="11212" spans="1:1" ht="13">
      <c r="A11212" s="11" t="s">
        <v>461</v>
      </c>
    </row>
    <row r="11213" spans="1:1" ht="13">
      <c r="A11213" s="11" t="s">
        <v>4751</v>
      </c>
    </row>
    <row r="11214" spans="1:1" ht="13">
      <c r="A11214" s="11">
        <v>1</v>
      </c>
    </row>
    <row r="11215" spans="1:1" ht="13">
      <c r="A11215" s="11" t="s">
        <v>4752</v>
      </c>
    </row>
    <row r="11216" spans="1:1" ht="13">
      <c r="A11216" s="11">
        <v>1</v>
      </c>
    </row>
    <row r="11217" spans="1:1" ht="13">
      <c r="A11217" s="11" t="s">
        <v>4753</v>
      </c>
    </row>
    <row r="11218" spans="1:1" ht="13">
      <c r="A11218" s="11" t="s">
        <v>5636</v>
      </c>
    </row>
    <row r="11219" spans="1:1" ht="13">
      <c r="A11219" s="11" t="s">
        <v>4755</v>
      </c>
    </row>
    <row r="11220" spans="1:1" ht="13">
      <c r="A11220" s="21">
        <v>760</v>
      </c>
    </row>
    <row r="11221" spans="1:1" ht="13">
      <c r="A11221" s="21">
        <v>885</v>
      </c>
    </row>
    <row r="11222" spans="1:1" ht="13">
      <c r="A11222" s="11" t="s">
        <v>4756</v>
      </c>
    </row>
    <row r="11223" spans="1:1" ht="13">
      <c r="A11223" s="11" t="s">
        <v>4757</v>
      </c>
    </row>
    <row r="11224" spans="1:1" ht="13">
      <c r="A11224" s="11" t="s">
        <v>5637</v>
      </c>
    </row>
    <row r="11225" spans="1:1" ht="13">
      <c r="A11225" s="11" t="s">
        <v>4748</v>
      </c>
    </row>
    <row r="11226" spans="1:1" ht="13">
      <c r="A11226" s="11" t="s">
        <v>4749</v>
      </c>
    </row>
    <row r="11227" spans="1:1" ht="13">
      <c r="A11227" s="11" t="s">
        <v>5638</v>
      </c>
    </row>
    <row r="11228" spans="1:1" ht="13">
      <c r="A11228" s="11" t="s">
        <v>6</v>
      </c>
    </row>
    <row r="11229" spans="1:1" ht="13">
      <c r="A11229" s="11" t="s">
        <v>146</v>
      </c>
    </row>
    <row r="11230" spans="1:1" ht="13">
      <c r="A11230" s="11" t="s">
        <v>4751</v>
      </c>
    </row>
    <row r="11231" spans="1:1" ht="13">
      <c r="A11231" s="11">
        <v>1</v>
      </c>
    </row>
    <row r="11232" spans="1:1" ht="13">
      <c r="A11232" s="11" t="s">
        <v>4752</v>
      </c>
    </row>
    <row r="11233" spans="1:1" ht="13">
      <c r="A11233" s="11">
        <v>1</v>
      </c>
    </row>
    <row r="11234" spans="1:1" ht="13">
      <c r="A11234" s="11" t="s">
        <v>4753</v>
      </c>
    </row>
    <row r="11235" spans="1:1" ht="13">
      <c r="A11235" s="11" t="s">
        <v>4760</v>
      </c>
    </row>
    <row r="11236" spans="1:1" ht="13">
      <c r="A11236" s="11" t="s">
        <v>4755</v>
      </c>
    </row>
    <row r="11237" spans="1:1" ht="13">
      <c r="A11237" s="21">
        <v>1030</v>
      </c>
    </row>
    <row r="11238" spans="1:1" ht="13">
      <c r="A11238" s="11" t="s">
        <v>4756</v>
      </c>
    </row>
    <row r="11239" spans="1:1" ht="13">
      <c r="A11239" s="11" t="s">
        <v>4757</v>
      </c>
    </row>
    <row r="11240" spans="1:1" ht="13">
      <c r="A11240" s="11" t="s">
        <v>5637</v>
      </c>
    </row>
    <row r="11241" spans="1:1" ht="13">
      <c r="A11241" s="11" t="s">
        <v>4748</v>
      </c>
    </row>
    <row r="11242" spans="1:1" ht="13">
      <c r="A11242" s="11" t="s">
        <v>4749</v>
      </c>
    </row>
    <row r="11243" spans="1:1" ht="13">
      <c r="A11243" s="11" t="s">
        <v>5639</v>
      </c>
    </row>
    <row r="11244" spans="1:1" ht="13">
      <c r="A11244" s="11" t="s">
        <v>25</v>
      </c>
    </row>
    <row r="11245" spans="1:1" ht="13">
      <c r="A11245" s="11" t="s">
        <v>1830</v>
      </c>
    </row>
    <row r="11246" spans="1:1" ht="13">
      <c r="A11246" s="11" t="s">
        <v>4751</v>
      </c>
    </row>
    <row r="11247" spans="1:1" ht="13">
      <c r="A11247" s="11">
        <v>2</v>
      </c>
    </row>
    <row r="11248" spans="1:1" ht="13">
      <c r="A11248" s="11" t="s">
        <v>4752</v>
      </c>
    </row>
    <row r="11249" spans="1:1" ht="13">
      <c r="A11249" s="11">
        <v>1</v>
      </c>
    </row>
    <row r="11250" spans="1:1" ht="13">
      <c r="A11250" s="11" t="s">
        <v>4753</v>
      </c>
    </row>
    <row r="11251" spans="1:1" ht="13">
      <c r="A11251" s="11" t="s">
        <v>4775</v>
      </c>
    </row>
    <row r="11252" spans="1:1" ht="13">
      <c r="A11252" s="11" t="s">
        <v>4755</v>
      </c>
    </row>
    <row r="11253" spans="1:1" ht="13">
      <c r="A11253" s="21">
        <v>1190</v>
      </c>
    </row>
    <row r="11254" spans="1:1" ht="13">
      <c r="A11254" s="21">
        <v>1965</v>
      </c>
    </row>
    <row r="11255" spans="1:1" ht="13">
      <c r="A11255" s="11" t="s">
        <v>4756</v>
      </c>
    </row>
    <row r="11256" spans="1:1" ht="13">
      <c r="A11256" s="11" t="s">
        <v>4757</v>
      </c>
    </row>
    <row r="11257" spans="1:1" ht="13">
      <c r="A11257" s="11" t="s">
        <v>5637</v>
      </c>
    </row>
    <row r="11258" spans="1:1" ht="13">
      <c r="A11258" s="11" t="s">
        <v>4748</v>
      </c>
    </row>
    <row r="11259" spans="1:1" ht="13">
      <c r="A11259" s="11" t="s">
        <v>4749</v>
      </c>
    </row>
    <row r="11260" spans="1:1" ht="13">
      <c r="A11260" s="11" t="s">
        <v>5640</v>
      </c>
    </row>
    <row r="11261" spans="1:1" ht="13">
      <c r="A11261" s="11" t="s">
        <v>7</v>
      </c>
    </row>
    <row r="11262" spans="1:1" ht="13">
      <c r="A11262" s="11" t="s">
        <v>1833</v>
      </c>
    </row>
    <row r="11263" spans="1:1" ht="13">
      <c r="A11263" s="11" t="s">
        <v>4751</v>
      </c>
    </row>
    <row r="11264" spans="1:1" ht="13">
      <c r="A11264" s="11">
        <v>2</v>
      </c>
    </row>
    <row r="11265" spans="1:1" ht="13">
      <c r="A11265" s="11" t="s">
        <v>4752</v>
      </c>
    </row>
    <row r="11266" spans="1:1" ht="13">
      <c r="A11266" s="11">
        <v>2</v>
      </c>
    </row>
    <row r="11267" spans="1:1" ht="13">
      <c r="A11267" s="11" t="s">
        <v>4753</v>
      </c>
    </row>
    <row r="11268" spans="1:1" ht="13">
      <c r="A11268" s="11" t="s">
        <v>4765</v>
      </c>
    </row>
    <row r="11269" spans="1:1" ht="13">
      <c r="A11269" s="11" t="s">
        <v>4755</v>
      </c>
    </row>
    <row r="11270" spans="1:1" ht="13">
      <c r="A11270" s="21">
        <v>1360</v>
      </c>
    </row>
    <row r="11271" spans="1:1" ht="13">
      <c r="A11271" s="21">
        <v>1605</v>
      </c>
    </row>
    <row r="11272" spans="1:1" ht="13">
      <c r="A11272" s="11" t="s">
        <v>4756</v>
      </c>
    </row>
    <row r="11273" spans="1:1" ht="13">
      <c r="A11273" s="11" t="s">
        <v>4757</v>
      </c>
    </row>
    <row r="11274" spans="1:1" ht="13">
      <c r="A11274" s="11" t="s">
        <v>5637</v>
      </c>
    </row>
    <row r="11275" spans="1:1" ht="13">
      <c r="A11275" s="11" t="s">
        <v>4748</v>
      </c>
    </row>
    <row r="11276" spans="1:1" ht="13">
      <c r="A11276" s="11" t="s">
        <v>4749</v>
      </c>
    </row>
    <row r="11277" spans="1:1" ht="13">
      <c r="A11277" s="11" t="s">
        <v>5641</v>
      </c>
    </row>
    <row r="11278" spans="1:1" ht="13">
      <c r="A11278" s="11" t="s">
        <v>12</v>
      </c>
    </row>
    <row r="11279" spans="1:1" ht="13">
      <c r="A11279" s="11" t="s">
        <v>1836</v>
      </c>
    </row>
    <row r="11280" spans="1:1" ht="13">
      <c r="A11280" s="11" t="s">
        <v>4751</v>
      </c>
    </row>
    <row r="11281" spans="1:1" ht="13">
      <c r="A11281" s="11">
        <v>2</v>
      </c>
    </row>
    <row r="11282" spans="1:1" ht="13">
      <c r="A11282" s="11" t="s">
        <v>4752</v>
      </c>
    </row>
    <row r="11283" spans="1:1" ht="13">
      <c r="A11283" s="11" t="s">
        <v>4762</v>
      </c>
    </row>
    <row r="11284" spans="1:1" ht="13">
      <c r="A11284" s="11" t="s">
        <v>4753</v>
      </c>
    </row>
    <row r="11285" spans="1:1" ht="13">
      <c r="A11285" s="11" t="s">
        <v>4881</v>
      </c>
    </row>
    <row r="11286" spans="1:1" ht="13">
      <c r="A11286" s="11" t="s">
        <v>4755</v>
      </c>
    </row>
    <row r="11287" spans="1:1" ht="13">
      <c r="A11287" s="21">
        <v>1740</v>
      </c>
    </row>
    <row r="11288" spans="1:1" ht="13">
      <c r="A11288" s="21">
        <v>1935</v>
      </c>
    </row>
    <row r="11289" spans="1:1" ht="13">
      <c r="A11289" s="11" t="s">
        <v>4756</v>
      </c>
    </row>
    <row r="11290" spans="1:1" ht="13">
      <c r="A11290" s="11" t="s">
        <v>4757</v>
      </c>
    </row>
    <row r="11291" spans="1:1" ht="13">
      <c r="A11291" s="11" t="s">
        <v>5637</v>
      </c>
    </row>
    <row r="11292" spans="1:1" ht="13">
      <c r="A11292" s="11" t="s">
        <v>4748</v>
      </c>
    </row>
    <row r="11293" spans="1:1" ht="13">
      <c r="A11293" s="11" t="s">
        <v>4749</v>
      </c>
    </row>
    <row r="11294" spans="1:1" ht="13">
      <c r="A11294" s="11" t="s">
        <v>5642</v>
      </c>
    </row>
    <row r="11295" spans="1:1" ht="13">
      <c r="A11295" s="11" t="s">
        <v>17</v>
      </c>
    </row>
    <row r="11296" spans="1:1" ht="13">
      <c r="A11296" s="11" t="s">
        <v>3695</v>
      </c>
    </row>
    <row r="11297" spans="1:1" ht="13">
      <c r="A11297" s="11" t="s">
        <v>4751</v>
      </c>
    </row>
    <row r="11298" spans="1:1" ht="13">
      <c r="A11298" s="11">
        <v>3</v>
      </c>
    </row>
    <row r="11299" spans="1:1" ht="13">
      <c r="A11299" s="11" t="s">
        <v>4752</v>
      </c>
    </row>
    <row r="11300" spans="1:1" ht="13">
      <c r="A11300" s="11">
        <v>3</v>
      </c>
    </row>
    <row r="11301" spans="1:1" ht="13">
      <c r="A11301" s="11" t="s">
        <v>4753</v>
      </c>
    </row>
    <row r="11302" spans="1:1" ht="13">
      <c r="A11302" s="11" t="s">
        <v>4787</v>
      </c>
    </row>
    <row r="11303" spans="1:1" ht="13">
      <c r="A11303" s="11" t="s">
        <v>4755</v>
      </c>
    </row>
    <row r="11304" spans="1:1" ht="13">
      <c r="A11304" s="21">
        <v>1830</v>
      </c>
    </row>
    <row r="11305" spans="1:1" ht="13">
      <c r="A11305" s="21">
        <v>2225</v>
      </c>
    </row>
    <row r="11306" spans="1:1" ht="13">
      <c r="A11306" s="11" t="s">
        <v>4756</v>
      </c>
    </row>
    <row r="11307" spans="1:1" ht="13">
      <c r="A11307" s="11" t="s">
        <v>4757</v>
      </c>
    </row>
    <row r="11308" spans="1:1" ht="13">
      <c r="A11308" s="11" t="s">
        <v>5637</v>
      </c>
    </row>
    <row r="11309" spans="1:1" ht="13">
      <c r="A11309" s="11" t="s">
        <v>4748</v>
      </c>
    </row>
    <row r="11310" spans="1:1" ht="13">
      <c r="A11310" s="11" t="s">
        <v>4749</v>
      </c>
    </row>
    <row r="11311" spans="1:1" ht="13">
      <c r="A11311" s="11" t="s">
        <v>5643</v>
      </c>
    </row>
    <row r="11312" spans="1:1" ht="13">
      <c r="A11312" s="11" t="s">
        <v>11</v>
      </c>
    </row>
    <row r="11313" spans="1:1" ht="13">
      <c r="A11313" s="11" t="s">
        <v>1839</v>
      </c>
    </row>
    <row r="11314" spans="1:1" ht="13">
      <c r="A11314" s="11" t="s">
        <v>4751</v>
      </c>
    </row>
    <row r="11315" spans="1:1" ht="13">
      <c r="A11315" s="11">
        <v>2</v>
      </c>
    </row>
    <row r="11316" spans="1:1" ht="13">
      <c r="A11316" s="11" t="s">
        <v>4752</v>
      </c>
    </row>
    <row r="11317" spans="1:1" ht="13">
      <c r="A11317" s="11">
        <v>2</v>
      </c>
    </row>
    <row r="11318" spans="1:1" ht="13">
      <c r="A11318" s="11" t="s">
        <v>4753</v>
      </c>
    </row>
    <row r="11319" spans="1:1" ht="13">
      <c r="A11319" s="11" t="s">
        <v>4765</v>
      </c>
    </row>
    <row r="11320" spans="1:1" ht="13">
      <c r="A11320" s="11" t="s">
        <v>4755</v>
      </c>
    </row>
    <row r="11321" spans="1:1" ht="13">
      <c r="A11321" s="21">
        <v>1970</v>
      </c>
    </row>
    <row r="11322" spans="1:1" ht="13">
      <c r="A11322" s="21">
        <v>2130</v>
      </c>
    </row>
    <row r="11323" spans="1:1" ht="13">
      <c r="A11323" s="11" t="s">
        <v>4756</v>
      </c>
    </row>
    <row r="11324" spans="1:1" ht="13">
      <c r="A11324" s="11" t="s">
        <v>4757</v>
      </c>
    </row>
    <row r="11325" spans="1:1" ht="13">
      <c r="A11325" s="11" t="s">
        <v>5637</v>
      </c>
    </row>
    <row r="11326" spans="1:1" ht="13">
      <c r="A11326" s="11" t="s">
        <v>4748</v>
      </c>
    </row>
    <row r="11327" spans="1:1" ht="13">
      <c r="A11327" s="11" t="s">
        <v>4749</v>
      </c>
    </row>
    <row r="11328" spans="1:1" ht="13">
      <c r="A11328" s="11" t="s">
        <v>5644</v>
      </c>
    </row>
    <row r="11329" spans="1:1" ht="13">
      <c r="A11329" s="11" t="s">
        <v>12</v>
      </c>
    </row>
    <row r="11330" spans="1:1" ht="13">
      <c r="A11330" s="11" t="s">
        <v>3299</v>
      </c>
    </row>
    <row r="11331" spans="1:1" ht="13">
      <c r="A11331" s="11" t="s">
        <v>4751</v>
      </c>
    </row>
    <row r="11332" spans="1:1" ht="13">
      <c r="A11332" s="11">
        <v>3</v>
      </c>
    </row>
    <row r="11333" spans="1:1" ht="13">
      <c r="A11333" s="11" t="s">
        <v>4752</v>
      </c>
    </row>
    <row r="11334" spans="1:1" ht="13">
      <c r="A11334" s="11" t="s">
        <v>4789</v>
      </c>
    </row>
    <row r="11335" spans="1:1" ht="13">
      <c r="A11335" s="11" t="s">
        <v>4753</v>
      </c>
    </row>
    <row r="11336" spans="1:1" ht="13">
      <c r="A11336" s="11" t="s">
        <v>4790</v>
      </c>
    </row>
    <row r="11337" spans="1:1" ht="13">
      <c r="A11337" s="11" t="s">
        <v>4755</v>
      </c>
    </row>
    <row r="11338" spans="1:1" ht="13">
      <c r="A11338" s="21">
        <v>2690</v>
      </c>
    </row>
    <row r="11339" spans="1:1" ht="13">
      <c r="A11339" s="11" t="s">
        <v>4756</v>
      </c>
    </row>
    <row r="11340" spans="1:1" ht="13">
      <c r="A11340" s="11" t="s">
        <v>4757</v>
      </c>
    </row>
    <row r="11341" spans="1:1" ht="13">
      <c r="A11341" s="11" t="s">
        <v>5637</v>
      </c>
    </row>
    <row r="11342" spans="1:1" ht="13">
      <c r="A11342" s="11" t="s">
        <v>4748</v>
      </c>
    </row>
    <row r="11343" spans="1:1" ht="13">
      <c r="A11343" s="11" t="s">
        <v>4749</v>
      </c>
    </row>
    <row r="11344" spans="1:1" ht="13">
      <c r="A11344" s="11" t="s">
        <v>5645</v>
      </c>
    </row>
    <row r="11345" spans="1:1" ht="13">
      <c r="A11345" s="11" t="s">
        <v>6</v>
      </c>
    </row>
    <row r="11346" spans="1:1" ht="13">
      <c r="A11346" s="11" t="s">
        <v>985</v>
      </c>
    </row>
    <row r="11347" spans="1:1" ht="13">
      <c r="A11347" s="11" t="s">
        <v>4751</v>
      </c>
    </row>
    <row r="11348" spans="1:1" ht="13">
      <c r="A11348" s="11">
        <v>2</v>
      </c>
    </row>
    <row r="11349" spans="1:1" ht="13">
      <c r="A11349" s="11" t="s">
        <v>4752</v>
      </c>
    </row>
    <row r="11350" spans="1:1" ht="13">
      <c r="A11350" s="11" t="s">
        <v>4762</v>
      </c>
    </row>
    <row r="11351" spans="1:1" ht="13">
      <c r="A11351" s="11" t="s">
        <v>4753</v>
      </c>
    </row>
    <row r="11352" spans="1:1" ht="13">
      <c r="A11352" s="11" t="s">
        <v>4765</v>
      </c>
    </row>
    <row r="11353" spans="1:1" ht="13">
      <c r="A11353" s="11" t="s">
        <v>4755</v>
      </c>
    </row>
    <row r="11354" spans="1:1" ht="13">
      <c r="A11354" s="21">
        <v>1370</v>
      </c>
    </row>
    <row r="11355" spans="1:1" ht="13">
      <c r="A11355" s="11" t="s">
        <v>4756</v>
      </c>
    </row>
    <row r="11356" spans="1:1" ht="13">
      <c r="A11356" s="11" t="s">
        <v>4757</v>
      </c>
    </row>
    <row r="11357" spans="1:1" ht="13">
      <c r="A11357" s="11" t="s">
        <v>5646</v>
      </c>
    </row>
    <row r="11358" spans="1:1" ht="13">
      <c r="A11358" s="11" t="s">
        <v>4748</v>
      </c>
    </row>
    <row r="11359" spans="1:1" ht="13">
      <c r="A11359" s="11" t="s">
        <v>4749</v>
      </c>
    </row>
    <row r="11360" spans="1:1" ht="13">
      <c r="A11360" s="11" t="s">
        <v>5647</v>
      </c>
    </row>
    <row r="11361" spans="1:1" ht="13">
      <c r="A11361" s="11" t="s">
        <v>11</v>
      </c>
    </row>
    <row r="11362" spans="1:1" ht="13">
      <c r="A11362" s="11" t="s">
        <v>1680</v>
      </c>
    </row>
    <row r="11363" spans="1:1" ht="13">
      <c r="A11363" s="11" t="s">
        <v>4751</v>
      </c>
    </row>
    <row r="11364" spans="1:1" ht="13">
      <c r="A11364" s="11">
        <v>2</v>
      </c>
    </row>
    <row r="11365" spans="1:1" ht="13">
      <c r="A11365" s="11" t="s">
        <v>4752</v>
      </c>
    </row>
    <row r="11366" spans="1:1" ht="13">
      <c r="A11366" s="11">
        <v>1</v>
      </c>
    </row>
    <row r="11367" spans="1:1" ht="13">
      <c r="A11367" s="11" t="s">
        <v>4753</v>
      </c>
    </row>
    <row r="11368" spans="1:1" ht="13">
      <c r="A11368" s="11" t="s">
        <v>4818</v>
      </c>
    </row>
    <row r="11369" spans="1:1" ht="13">
      <c r="A11369" s="11" t="s">
        <v>4755</v>
      </c>
    </row>
    <row r="11370" spans="1:1" ht="13">
      <c r="A11370" s="21">
        <v>1190</v>
      </c>
    </row>
    <row r="11371" spans="1:1" ht="13">
      <c r="A11371" s="21">
        <v>1395</v>
      </c>
    </row>
    <row r="11372" spans="1:1" ht="13">
      <c r="A11372" s="11" t="s">
        <v>4756</v>
      </c>
    </row>
    <row r="11373" spans="1:1" ht="13">
      <c r="A11373" s="11" t="s">
        <v>4757</v>
      </c>
    </row>
    <row r="11374" spans="1:1" ht="13">
      <c r="A11374" s="11" t="s">
        <v>5648</v>
      </c>
    </row>
    <row r="11375" spans="1:1" ht="13">
      <c r="A11375" s="11" t="s">
        <v>4748</v>
      </c>
    </row>
    <row r="11376" spans="1:1" ht="13">
      <c r="A11376" s="11" t="s">
        <v>4749</v>
      </c>
    </row>
    <row r="11377" spans="1:1" ht="13">
      <c r="A11377" s="11" t="s">
        <v>5649</v>
      </c>
    </row>
    <row r="11378" spans="1:1" ht="13">
      <c r="A11378" s="11" t="s">
        <v>13</v>
      </c>
    </row>
    <row r="11379" spans="1:1" ht="13">
      <c r="A11379" s="11" t="s">
        <v>1683</v>
      </c>
    </row>
    <row r="11380" spans="1:1" ht="13">
      <c r="A11380" s="11" t="s">
        <v>4751</v>
      </c>
    </row>
    <row r="11381" spans="1:1" ht="13">
      <c r="A11381" s="11">
        <v>2</v>
      </c>
    </row>
    <row r="11382" spans="1:1" ht="13">
      <c r="A11382" s="11" t="s">
        <v>4752</v>
      </c>
    </row>
    <row r="11383" spans="1:1" ht="13">
      <c r="A11383" s="11">
        <v>1</v>
      </c>
    </row>
    <row r="11384" spans="1:1" ht="13">
      <c r="A11384" s="11" t="s">
        <v>4753</v>
      </c>
    </row>
    <row r="11385" spans="1:1" ht="13">
      <c r="A11385" s="11" t="s">
        <v>4780</v>
      </c>
    </row>
    <row r="11386" spans="1:1" ht="13">
      <c r="A11386" s="11" t="s">
        <v>4755</v>
      </c>
    </row>
    <row r="11387" spans="1:1" ht="13">
      <c r="A11387" s="21">
        <v>1280</v>
      </c>
    </row>
    <row r="11388" spans="1:1" ht="13">
      <c r="A11388" s="21">
        <v>1480</v>
      </c>
    </row>
    <row r="11389" spans="1:1" ht="13">
      <c r="A11389" s="11" t="s">
        <v>4756</v>
      </c>
    </row>
    <row r="11390" spans="1:1" ht="13">
      <c r="A11390" s="11" t="s">
        <v>4757</v>
      </c>
    </row>
    <row r="11391" spans="1:1" ht="13">
      <c r="A11391" s="11" t="s">
        <v>5648</v>
      </c>
    </row>
    <row r="11392" spans="1:1" ht="13">
      <c r="A11392" s="11" t="s">
        <v>4748</v>
      </c>
    </row>
    <row r="11393" spans="1:1" ht="13">
      <c r="A11393" s="11" t="s">
        <v>4749</v>
      </c>
    </row>
    <row r="11394" spans="1:1" ht="13">
      <c r="A11394" s="11" t="s">
        <v>5650</v>
      </c>
    </row>
    <row r="11395" spans="1:1" ht="13">
      <c r="A11395" s="11" t="s">
        <v>7</v>
      </c>
    </row>
    <row r="11396" spans="1:1" ht="13">
      <c r="A11396" s="11" t="s">
        <v>1686</v>
      </c>
    </row>
    <row r="11397" spans="1:1" ht="13">
      <c r="A11397" s="11" t="s">
        <v>4751</v>
      </c>
    </row>
    <row r="11398" spans="1:1" ht="13">
      <c r="A11398" s="11">
        <v>2</v>
      </c>
    </row>
    <row r="11399" spans="1:1" ht="13">
      <c r="A11399" s="11" t="s">
        <v>4752</v>
      </c>
    </row>
    <row r="11400" spans="1:1" ht="13">
      <c r="A11400" s="11" t="s">
        <v>4762</v>
      </c>
    </row>
    <row r="11401" spans="1:1" ht="13">
      <c r="A11401" s="11" t="s">
        <v>4753</v>
      </c>
    </row>
    <row r="11402" spans="1:1" ht="13">
      <c r="A11402" s="11" t="s">
        <v>4775</v>
      </c>
    </row>
    <row r="11403" spans="1:1" ht="13">
      <c r="A11403" s="11" t="s">
        <v>4755</v>
      </c>
    </row>
    <row r="11404" spans="1:1" ht="13">
      <c r="A11404" s="21">
        <v>1300</v>
      </c>
    </row>
    <row r="11405" spans="1:1" ht="13">
      <c r="A11405" s="21">
        <v>1490</v>
      </c>
    </row>
    <row r="11406" spans="1:1" ht="13">
      <c r="A11406" s="11" t="s">
        <v>4756</v>
      </c>
    </row>
    <row r="11407" spans="1:1" ht="13">
      <c r="A11407" s="11" t="s">
        <v>4757</v>
      </c>
    </row>
    <row r="11408" spans="1:1" ht="13">
      <c r="A11408" s="11" t="s">
        <v>5648</v>
      </c>
    </row>
    <row r="11409" spans="1:1" ht="13">
      <c r="A11409" s="11" t="s">
        <v>4748</v>
      </c>
    </row>
    <row r="11410" spans="1:1" ht="13">
      <c r="A11410" s="11" t="s">
        <v>4749</v>
      </c>
    </row>
    <row r="11411" spans="1:1" ht="13">
      <c r="A11411" s="11" t="s">
        <v>5651</v>
      </c>
    </row>
    <row r="11412" spans="1:1" ht="13">
      <c r="A11412" s="11" t="s">
        <v>6</v>
      </c>
    </row>
    <row r="11413" spans="1:1" ht="13">
      <c r="A11413" s="11" t="s">
        <v>3573</v>
      </c>
    </row>
    <row r="11414" spans="1:1" ht="13">
      <c r="A11414" s="11" t="s">
        <v>4751</v>
      </c>
    </row>
    <row r="11415" spans="1:1" ht="13">
      <c r="A11415" s="11">
        <v>3</v>
      </c>
    </row>
    <row r="11416" spans="1:1" ht="13">
      <c r="A11416" s="11" t="s">
        <v>4752</v>
      </c>
    </row>
    <row r="11417" spans="1:1" ht="13">
      <c r="A11417" s="11">
        <v>1</v>
      </c>
    </row>
    <row r="11418" spans="1:1" ht="13">
      <c r="A11418" s="11" t="s">
        <v>4753</v>
      </c>
    </row>
    <row r="11419" spans="1:1" ht="13">
      <c r="A11419" s="11" t="s">
        <v>4773</v>
      </c>
    </row>
    <row r="11420" spans="1:1" ht="13">
      <c r="A11420" s="11" t="s">
        <v>4755</v>
      </c>
    </row>
    <row r="11421" spans="1:1" ht="13">
      <c r="A11421" s="21">
        <v>1310</v>
      </c>
    </row>
    <row r="11422" spans="1:1" ht="13">
      <c r="A11422" s="21">
        <v>1865</v>
      </c>
    </row>
    <row r="11423" spans="1:1" ht="13">
      <c r="A11423" s="11" t="s">
        <v>4756</v>
      </c>
    </row>
    <row r="11424" spans="1:1" ht="13">
      <c r="A11424" s="11" t="s">
        <v>4757</v>
      </c>
    </row>
    <row r="11425" spans="1:1" ht="13">
      <c r="A11425" s="11" t="s">
        <v>5648</v>
      </c>
    </row>
    <row r="11426" spans="1:1" ht="13">
      <c r="A11426" s="11" t="s">
        <v>4748</v>
      </c>
    </row>
    <row r="11427" spans="1:1" ht="13">
      <c r="A11427" s="11" t="s">
        <v>4749</v>
      </c>
    </row>
    <row r="11428" spans="1:1" ht="13">
      <c r="A11428" s="11" t="s">
        <v>5652</v>
      </c>
    </row>
    <row r="11429" spans="1:1" ht="13">
      <c r="A11429" s="11" t="s">
        <v>29</v>
      </c>
    </row>
    <row r="11430" spans="1:1" ht="13">
      <c r="A11430" s="11" t="s">
        <v>3576</v>
      </c>
    </row>
    <row r="11431" spans="1:1" ht="13">
      <c r="A11431" s="11" t="s">
        <v>4751</v>
      </c>
    </row>
    <row r="11432" spans="1:1" ht="13">
      <c r="A11432" s="11">
        <v>3</v>
      </c>
    </row>
    <row r="11433" spans="1:1" ht="13">
      <c r="A11433" s="11" t="s">
        <v>4752</v>
      </c>
    </row>
    <row r="11434" spans="1:1" ht="13">
      <c r="A11434" s="11" t="s">
        <v>4789</v>
      </c>
    </row>
    <row r="11435" spans="1:1" ht="13">
      <c r="A11435" s="11" t="s">
        <v>4753</v>
      </c>
    </row>
    <row r="11436" spans="1:1" ht="13">
      <c r="A11436" s="11" t="s">
        <v>4790</v>
      </c>
    </row>
    <row r="11437" spans="1:1" ht="13">
      <c r="A11437" s="11" t="s">
        <v>4755</v>
      </c>
    </row>
    <row r="11438" spans="1:1" ht="13">
      <c r="A11438" s="21">
        <v>1650</v>
      </c>
    </row>
    <row r="11439" spans="1:1" ht="13">
      <c r="A11439" s="21">
        <v>2185</v>
      </c>
    </row>
    <row r="11440" spans="1:1" ht="13">
      <c r="A11440" s="11" t="s">
        <v>4756</v>
      </c>
    </row>
    <row r="11441" spans="1:1" ht="13">
      <c r="A11441" s="11" t="s">
        <v>4757</v>
      </c>
    </row>
    <row r="11442" spans="1:1" ht="13">
      <c r="A11442" s="11" t="s">
        <v>5648</v>
      </c>
    </row>
    <row r="11443" spans="1:1" ht="13">
      <c r="A11443" s="11" t="s">
        <v>4748</v>
      </c>
    </row>
    <row r="11444" spans="1:1" ht="13">
      <c r="A11444" s="11" t="s">
        <v>4749</v>
      </c>
    </row>
    <row r="11445" spans="1:1" ht="13">
      <c r="A11445" s="11" t="s">
        <v>5653</v>
      </c>
    </row>
    <row r="11446" spans="1:1" ht="13">
      <c r="A11446" s="11" t="s">
        <v>6</v>
      </c>
    </row>
    <row r="11447" spans="1:1" ht="13">
      <c r="A11447" s="11" t="s">
        <v>4615</v>
      </c>
    </row>
    <row r="11448" spans="1:1" ht="13">
      <c r="A11448" s="11" t="s">
        <v>4751</v>
      </c>
    </row>
    <row r="11449" spans="1:1" ht="13">
      <c r="A11449" s="11">
        <v>4</v>
      </c>
    </row>
    <row r="11450" spans="1:1" ht="13">
      <c r="A11450" s="11" t="s">
        <v>4752</v>
      </c>
    </row>
    <row r="11451" spans="1:1" ht="13">
      <c r="A11451" s="11">
        <v>2</v>
      </c>
    </row>
    <row r="11452" spans="1:1" ht="13">
      <c r="A11452" s="11" t="s">
        <v>4753</v>
      </c>
    </row>
    <row r="11453" spans="1:1" ht="13">
      <c r="A11453" s="11" t="s">
        <v>4878</v>
      </c>
    </row>
    <row r="11454" spans="1:1" ht="13">
      <c r="A11454" s="11" t="s">
        <v>4755</v>
      </c>
    </row>
    <row r="11455" spans="1:1" ht="13">
      <c r="A11455" s="21">
        <v>1920</v>
      </c>
    </row>
    <row r="11456" spans="1:1" ht="13">
      <c r="A11456" s="21">
        <v>2105</v>
      </c>
    </row>
    <row r="11457" spans="1:1" ht="13">
      <c r="A11457" s="11" t="s">
        <v>4756</v>
      </c>
    </row>
    <row r="11458" spans="1:1" ht="13">
      <c r="A11458" s="11" t="s">
        <v>4757</v>
      </c>
    </row>
    <row r="11459" spans="1:1" ht="13">
      <c r="A11459" s="11" t="s">
        <v>5648</v>
      </c>
    </row>
    <row r="11460" spans="1:1" ht="13">
      <c r="A11460" s="11" t="s">
        <v>4748</v>
      </c>
    </row>
    <row r="11461" spans="1:1" ht="13">
      <c r="A11461" s="11" t="s">
        <v>4749</v>
      </c>
    </row>
    <row r="11462" spans="1:1" ht="13">
      <c r="A11462" s="11" t="s">
        <v>5654</v>
      </c>
    </row>
    <row r="11463" spans="1:1" ht="13">
      <c r="A11463" s="11" t="s">
        <v>6</v>
      </c>
    </row>
    <row r="11464" spans="1:1" ht="13">
      <c r="A11464" s="11" t="s">
        <v>3579</v>
      </c>
    </row>
    <row r="11465" spans="1:1" ht="13">
      <c r="A11465" s="11" t="s">
        <v>4751</v>
      </c>
    </row>
    <row r="11466" spans="1:1" ht="13">
      <c r="A11466" s="11">
        <v>3</v>
      </c>
    </row>
    <row r="11467" spans="1:1" ht="13">
      <c r="A11467" s="11" t="s">
        <v>4752</v>
      </c>
    </row>
    <row r="11468" spans="1:1" ht="13">
      <c r="A11468" s="11">
        <v>2</v>
      </c>
    </row>
    <row r="11469" spans="1:1" ht="13">
      <c r="A11469" s="11" t="s">
        <v>4753</v>
      </c>
    </row>
    <row r="11470" spans="1:1" ht="13">
      <c r="A11470" s="11" t="s">
        <v>5089</v>
      </c>
    </row>
    <row r="11471" spans="1:1" ht="13">
      <c r="A11471" s="11" t="s">
        <v>4755</v>
      </c>
    </row>
    <row r="11472" spans="1:1" ht="13">
      <c r="A11472" s="21">
        <v>1940</v>
      </c>
    </row>
    <row r="11473" spans="1:1" ht="13">
      <c r="A11473" s="21">
        <v>2155</v>
      </c>
    </row>
    <row r="11474" spans="1:1" ht="13">
      <c r="A11474" s="11" t="s">
        <v>4756</v>
      </c>
    </row>
    <row r="11475" spans="1:1" ht="13">
      <c r="A11475" s="11" t="s">
        <v>4757</v>
      </c>
    </row>
    <row r="11476" spans="1:1" ht="13">
      <c r="A11476" s="11" t="s">
        <v>5648</v>
      </c>
    </row>
    <row r="11477" spans="1:1" ht="13">
      <c r="A11477" s="11" t="s">
        <v>4748</v>
      </c>
    </row>
    <row r="11478" spans="1:1" ht="13">
      <c r="A11478" s="11" t="s">
        <v>4749</v>
      </c>
    </row>
    <row r="11479" spans="1:1" ht="13">
      <c r="A11479" s="11" t="s">
        <v>5655</v>
      </c>
    </row>
    <row r="11480" spans="1:1" ht="13">
      <c r="A11480" s="11" t="s">
        <v>6</v>
      </c>
    </row>
    <row r="11481" spans="1:1" ht="13">
      <c r="A11481" s="11" t="s">
        <v>3550</v>
      </c>
    </row>
    <row r="11482" spans="1:1" ht="13">
      <c r="A11482" s="11" t="s">
        <v>4751</v>
      </c>
    </row>
    <row r="11483" spans="1:1" ht="13">
      <c r="A11483" s="11">
        <v>3</v>
      </c>
    </row>
    <row r="11484" spans="1:1" ht="13">
      <c r="A11484" s="11" t="s">
        <v>4752</v>
      </c>
    </row>
    <row r="11485" spans="1:1" ht="13">
      <c r="A11485" s="11" t="s">
        <v>4789</v>
      </c>
    </row>
    <row r="11486" spans="1:1" ht="13">
      <c r="A11486" s="11" t="s">
        <v>4753</v>
      </c>
    </row>
    <row r="11487" spans="1:1" ht="13">
      <c r="A11487" s="11" t="s">
        <v>5089</v>
      </c>
    </row>
    <row r="11488" spans="1:1" ht="13">
      <c r="A11488" s="11" t="s">
        <v>4755</v>
      </c>
    </row>
    <row r="11489" spans="1:1" ht="13">
      <c r="A11489" s="21">
        <v>2320</v>
      </c>
    </row>
    <row r="11490" spans="1:1" ht="13">
      <c r="A11490" s="21">
        <v>2859</v>
      </c>
    </row>
    <row r="11491" spans="1:1" ht="13">
      <c r="A11491" s="11" t="s">
        <v>4756</v>
      </c>
    </row>
    <row r="11492" spans="1:1" ht="13">
      <c r="A11492" s="11" t="s">
        <v>4757</v>
      </c>
    </row>
    <row r="11493" spans="1:1" ht="13">
      <c r="A11493" s="11" t="s">
        <v>5656</v>
      </c>
    </row>
    <row r="11494" spans="1:1" ht="13">
      <c r="A11494" s="11" t="s">
        <v>4748</v>
      </c>
    </row>
    <row r="11495" spans="1:1" ht="13">
      <c r="A11495" s="11" t="s">
        <v>4749</v>
      </c>
    </row>
    <row r="11496" spans="1:1" ht="13">
      <c r="A11496" s="11" t="s">
        <v>5657</v>
      </c>
    </row>
    <row r="11497" spans="1:1" ht="13">
      <c r="A11497" s="11" t="s">
        <v>26</v>
      </c>
    </row>
    <row r="11498" spans="1:1" ht="13">
      <c r="A11498" s="11" t="s">
        <v>383</v>
      </c>
    </row>
    <row r="11499" spans="1:1" ht="13">
      <c r="A11499" s="11" t="s">
        <v>4751</v>
      </c>
    </row>
    <row r="11500" spans="1:1" ht="13">
      <c r="A11500" s="11">
        <v>1</v>
      </c>
    </row>
    <row r="11501" spans="1:1" ht="13">
      <c r="A11501" s="11" t="s">
        <v>4752</v>
      </c>
    </row>
    <row r="11502" spans="1:1" ht="13">
      <c r="A11502" s="11">
        <v>1</v>
      </c>
    </row>
    <row r="11503" spans="1:1" ht="13">
      <c r="A11503" s="11" t="s">
        <v>4753</v>
      </c>
    </row>
    <row r="11504" spans="1:1" ht="13">
      <c r="A11504" s="11" t="s">
        <v>4822</v>
      </c>
    </row>
    <row r="11505" spans="1:1" ht="13">
      <c r="A11505" s="11" t="s">
        <v>4755</v>
      </c>
    </row>
    <row r="11506" spans="1:1" ht="13">
      <c r="A11506" s="21">
        <v>800</v>
      </c>
    </row>
    <row r="11507" spans="1:1" ht="13">
      <c r="A11507" s="21">
        <v>880</v>
      </c>
    </row>
    <row r="11508" spans="1:1" ht="13">
      <c r="A11508" s="11" t="s">
        <v>4756</v>
      </c>
    </row>
    <row r="11509" spans="1:1" ht="13">
      <c r="A11509" s="11" t="s">
        <v>4757</v>
      </c>
    </row>
    <row r="11510" spans="1:1" ht="13">
      <c r="A11510" s="11" t="s">
        <v>5658</v>
      </c>
    </row>
    <row r="11511" spans="1:1" ht="13">
      <c r="A11511" s="11" t="s">
        <v>4748</v>
      </c>
    </row>
    <row r="11512" spans="1:1" ht="13">
      <c r="A11512" s="11" t="s">
        <v>4749</v>
      </c>
    </row>
    <row r="11513" spans="1:1" ht="13">
      <c r="A11513" s="11" t="s">
        <v>5659</v>
      </c>
    </row>
    <row r="11514" spans="1:1" ht="13">
      <c r="A11514" s="11" t="s">
        <v>9</v>
      </c>
    </row>
    <row r="11515" spans="1:1" ht="13">
      <c r="A11515" s="11" t="s">
        <v>353</v>
      </c>
    </row>
    <row r="11516" spans="1:1" ht="13">
      <c r="A11516" s="11" t="s">
        <v>4751</v>
      </c>
    </row>
    <row r="11517" spans="1:1" ht="13">
      <c r="A11517" s="11">
        <v>1</v>
      </c>
    </row>
    <row r="11518" spans="1:1" ht="13">
      <c r="A11518" s="11" t="s">
        <v>4752</v>
      </c>
    </row>
    <row r="11519" spans="1:1" ht="13">
      <c r="A11519" s="11">
        <v>1</v>
      </c>
    </row>
    <row r="11520" spans="1:1" ht="13">
      <c r="A11520" s="11" t="s">
        <v>4753</v>
      </c>
    </row>
    <row r="11521" spans="1:1" ht="13">
      <c r="A11521" s="11" t="s">
        <v>4754</v>
      </c>
    </row>
    <row r="11522" spans="1:1" ht="13">
      <c r="A11522" s="11" t="s">
        <v>4755</v>
      </c>
    </row>
    <row r="11523" spans="1:1" ht="13">
      <c r="A11523" s="21">
        <v>740</v>
      </c>
    </row>
    <row r="11524" spans="1:1" ht="13">
      <c r="A11524" s="21">
        <v>855</v>
      </c>
    </row>
    <row r="11525" spans="1:1" ht="13">
      <c r="A11525" s="11" t="s">
        <v>4756</v>
      </c>
    </row>
    <row r="11526" spans="1:1" ht="13">
      <c r="A11526" s="11" t="s">
        <v>4757</v>
      </c>
    </row>
    <row r="11527" spans="1:1" ht="13">
      <c r="A11527" s="11" t="s">
        <v>5660</v>
      </c>
    </row>
    <row r="11528" spans="1:1" ht="13">
      <c r="A11528" s="11" t="s">
        <v>4748</v>
      </c>
    </row>
    <row r="11529" spans="1:1" ht="13">
      <c r="A11529" s="11" t="s">
        <v>4749</v>
      </c>
    </row>
    <row r="11530" spans="1:1" ht="13">
      <c r="A11530" s="11" t="s">
        <v>5661</v>
      </c>
    </row>
    <row r="11531" spans="1:1" ht="13">
      <c r="A11531" s="11" t="s">
        <v>23</v>
      </c>
    </row>
    <row r="11532" spans="1:1" ht="13">
      <c r="A11532" s="11" t="s">
        <v>356</v>
      </c>
    </row>
    <row r="11533" spans="1:1" ht="13">
      <c r="A11533" s="11" t="s">
        <v>4751</v>
      </c>
    </row>
    <row r="11534" spans="1:1" ht="13">
      <c r="A11534" s="11">
        <v>1</v>
      </c>
    </row>
    <row r="11535" spans="1:1" ht="13">
      <c r="A11535" s="11" t="s">
        <v>4752</v>
      </c>
    </row>
    <row r="11536" spans="1:1" ht="13">
      <c r="A11536" s="11">
        <v>1</v>
      </c>
    </row>
    <row r="11537" spans="1:1" ht="13">
      <c r="A11537" s="11" t="s">
        <v>4753</v>
      </c>
    </row>
    <row r="11538" spans="1:1" ht="13">
      <c r="A11538" s="11" t="s">
        <v>5338</v>
      </c>
    </row>
    <row r="11539" spans="1:1" ht="13">
      <c r="A11539" s="11" t="s">
        <v>4755</v>
      </c>
    </row>
    <row r="11540" spans="1:1" ht="13">
      <c r="A11540" s="21">
        <v>940</v>
      </c>
    </row>
    <row r="11541" spans="1:1" ht="13">
      <c r="A11541" s="21">
        <v>1075</v>
      </c>
    </row>
    <row r="11542" spans="1:1" ht="13">
      <c r="A11542" s="11" t="s">
        <v>4756</v>
      </c>
    </row>
    <row r="11543" spans="1:1" ht="13">
      <c r="A11543" s="11" t="s">
        <v>4757</v>
      </c>
    </row>
    <row r="11544" spans="1:1" ht="13">
      <c r="A11544" s="11" t="s">
        <v>5660</v>
      </c>
    </row>
    <row r="11545" spans="1:1" ht="13">
      <c r="A11545" s="11" t="s">
        <v>4748</v>
      </c>
    </row>
    <row r="11546" spans="1:1" ht="13">
      <c r="A11546" s="11" t="s">
        <v>4781</v>
      </c>
    </row>
    <row r="11547" spans="1:1" ht="13">
      <c r="A11547" s="11" t="s">
        <v>4820</v>
      </c>
    </row>
    <row r="11548" spans="1:1" ht="13">
      <c r="A11548" s="11" t="s">
        <v>10</v>
      </c>
    </row>
    <row r="11549" spans="1:1" ht="13">
      <c r="A11549" s="11" t="s">
        <v>1096</v>
      </c>
    </row>
    <row r="11550" spans="1:1" ht="13">
      <c r="A11550" s="11" t="s">
        <v>4751</v>
      </c>
    </row>
    <row r="11551" spans="1:1" ht="13">
      <c r="A11551" s="11">
        <v>2</v>
      </c>
    </row>
    <row r="11552" spans="1:1" ht="13">
      <c r="A11552" s="11" t="s">
        <v>4752</v>
      </c>
    </row>
    <row r="11553" spans="1:1" ht="13">
      <c r="A11553" s="11">
        <v>1</v>
      </c>
    </row>
    <row r="11554" spans="1:1" ht="13">
      <c r="A11554" s="11" t="s">
        <v>4753</v>
      </c>
    </row>
    <row r="11555" spans="1:1" ht="13">
      <c r="A11555" s="11" t="s">
        <v>4780</v>
      </c>
    </row>
    <row r="11556" spans="1:1" ht="13">
      <c r="A11556" s="11" t="s">
        <v>4755</v>
      </c>
    </row>
    <row r="11557" spans="1:1" ht="13">
      <c r="A11557" s="21">
        <v>1590</v>
      </c>
    </row>
    <row r="11558" spans="1:1" ht="13">
      <c r="A11558" s="11" t="s">
        <v>4756</v>
      </c>
    </row>
    <row r="11559" spans="1:1" ht="13">
      <c r="A11559" s="11" t="s">
        <v>4783</v>
      </c>
    </row>
    <row r="11560" spans="1:1" ht="13">
      <c r="A11560" s="11" t="s">
        <v>5660</v>
      </c>
    </row>
    <row r="11561" spans="1:1" ht="13">
      <c r="A11561" s="11" t="s">
        <v>4748</v>
      </c>
    </row>
    <row r="11562" spans="1:1" ht="13">
      <c r="A11562" s="11" t="s">
        <v>4749</v>
      </c>
    </row>
    <row r="11563" spans="1:1" ht="13">
      <c r="A11563" s="11" t="s">
        <v>5005</v>
      </c>
    </row>
    <row r="11564" spans="1:1" ht="13">
      <c r="A11564" s="11" t="s">
        <v>10</v>
      </c>
    </row>
    <row r="11565" spans="1:1" ht="13">
      <c r="A11565" s="11" t="s">
        <v>329</v>
      </c>
    </row>
    <row r="11566" spans="1:1" ht="13">
      <c r="A11566" s="11" t="s">
        <v>4751</v>
      </c>
    </row>
    <row r="11567" spans="1:1" ht="13">
      <c r="A11567" s="11">
        <v>1</v>
      </c>
    </row>
    <row r="11568" spans="1:1" ht="13">
      <c r="A11568" s="11" t="s">
        <v>4752</v>
      </c>
    </row>
    <row r="11569" spans="1:1" ht="13">
      <c r="A11569" s="11">
        <v>1</v>
      </c>
    </row>
    <row r="11570" spans="1:1" ht="13">
      <c r="A11570" s="11" t="s">
        <v>4753</v>
      </c>
    </row>
    <row r="11571" spans="1:1" ht="13">
      <c r="A11571" s="11" t="s">
        <v>4754</v>
      </c>
    </row>
    <row r="11572" spans="1:1" ht="13">
      <c r="A11572" s="11" t="s">
        <v>4755</v>
      </c>
    </row>
    <row r="11573" spans="1:1" ht="13">
      <c r="A11573" s="21">
        <v>1010</v>
      </c>
    </row>
    <row r="11574" spans="1:1" ht="13">
      <c r="A11574" s="21">
        <v>1090</v>
      </c>
    </row>
    <row r="11575" spans="1:1" ht="13">
      <c r="A11575" s="11" t="s">
        <v>4756</v>
      </c>
    </row>
    <row r="11576" spans="1:1" ht="13">
      <c r="A11576" s="11" t="s">
        <v>4757</v>
      </c>
    </row>
    <row r="11577" spans="1:1" ht="13">
      <c r="A11577" s="11" t="s">
        <v>5662</v>
      </c>
    </row>
    <row r="11578" spans="1:1" ht="13">
      <c r="A11578" s="11" t="s">
        <v>4748</v>
      </c>
    </row>
    <row r="11579" spans="1:1" ht="13">
      <c r="A11579" s="11" t="s">
        <v>4749</v>
      </c>
    </row>
    <row r="11580" spans="1:1" ht="13">
      <c r="A11580" s="11" t="s">
        <v>5663</v>
      </c>
    </row>
    <row r="11581" spans="1:1" ht="13">
      <c r="A11581" s="11" t="s">
        <v>6</v>
      </c>
    </row>
    <row r="11582" spans="1:1" ht="13">
      <c r="A11582" s="11" t="s">
        <v>1523</v>
      </c>
    </row>
    <row r="11583" spans="1:1" ht="13">
      <c r="A11583" s="11" t="s">
        <v>4751</v>
      </c>
    </row>
    <row r="11584" spans="1:1" ht="13">
      <c r="A11584" s="11">
        <v>2</v>
      </c>
    </row>
    <row r="11585" spans="1:1" ht="13">
      <c r="A11585" s="11" t="s">
        <v>4752</v>
      </c>
    </row>
    <row r="11586" spans="1:1" ht="13">
      <c r="A11586" s="11">
        <v>1</v>
      </c>
    </row>
    <row r="11587" spans="1:1" ht="13">
      <c r="A11587" s="11" t="s">
        <v>4753</v>
      </c>
    </row>
    <row r="11588" spans="1:1" ht="13">
      <c r="A11588" s="11" t="s">
        <v>4881</v>
      </c>
    </row>
    <row r="11589" spans="1:1" ht="13">
      <c r="A11589" s="11" t="s">
        <v>4755</v>
      </c>
    </row>
    <row r="11590" spans="1:1" ht="13">
      <c r="A11590" s="21">
        <v>1060</v>
      </c>
    </row>
    <row r="11591" spans="1:1" ht="13">
      <c r="A11591" s="21">
        <v>1300</v>
      </c>
    </row>
    <row r="11592" spans="1:1" ht="13">
      <c r="A11592" s="11" t="s">
        <v>4756</v>
      </c>
    </row>
    <row r="11593" spans="1:1" ht="13">
      <c r="A11593" s="11" t="s">
        <v>4757</v>
      </c>
    </row>
    <row r="11594" spans="1:1" ht="13">
      <c r="A11594" s="11" t="s">
        <v>5662</v>
      </c>
    </row>
    <row r="11595" spans="1:1" ht="13">
      <c r="A11595" s="11" t="s">
        <v>4748</v>
      </c>
    </row>
    <row r="11596" spans="1:1" ht="13">
      <c r="A11596" s="11" t="s">
        <v>4749</v>
      </c>
    </row>
    <row r="11597" spans="1:1" ht="13">
      <c r="A11597" s="11" t="s">
        <v>5664</v>
      </c>
    </row>
    <row r="11598" spans="1:1" ht="13">
      <c r="A11598" s="11" t="s">
        <v>14</v>
      </c>
    </row>
    <row r="11599" spans="1:1" ht="13">
      <c r="A11599" s="11" t="s">
        <v>4603</v>
      </c>
    </row>
    <row r="11600" spans="1:1" ht="13">
      <c r="A11600" s="11" t="s">
        <v>4751</v>
      </c>
    </row>
    <row r="11601" spans="1:1" ht="13">
      <c r="A11601" s="11">
        <v>4</v>
      </c>
    </row>
    <row r="11602" spans="1:1" ht="13">
      <c r="A11602" s="11" t="s">
        <v>4752</v>
      </c>
    </row>
    <row r="11603" spans="1:1" ht="13">
      <c r="A11603" s="11">
        <v>2</v>
      </c>
    </row>
    <row r="11604" spans="1:1" ht="13">
      <c r="A11604" s="11" t="s">
        <v>4753</v>
      </c>
    </row>
    <row r="11605" spans="1:1" ht="13">
      <c r="A11605" s="11" t="s">
        <v>4778</v>
      </c>
    </row>
    <row r="11606" spans="1:1" ht="13">
      <c r="A11606" s="11" t="s">
        <v>4755</v>
      </c>
    </row>
    <row r="11607" spans="1:1" ht="13">
      <c r="A11607" s="21">
        <v>1440</v>
      </c>
    </row>
    <row r="11608" spans="1:1" ht="13">
      <c r="A11608" s="21">
        <v>1750</v>
      </c>
    </row>
    <row r="11609" spans="1:1" ht="13">
      <c r="A11609" s="11" t="s">
        <v>4756</v>
      </c>
    </row>
    <row r="11610" spans="1:1" ht="13">
      <c r="A11610" s="11" t="s">
        <v>4757</v>
      </c>
    </row>
    <row r="11611" spans="1:1" ht="13">
      <c r="A11611" s="11" t="s">
        <v>5665</v>
      </c>
    </row>
    <row r="11612" spans="1:1" ht="13">
      <c r="A11612" s="11" t="s">
        <v>4748</v>
      </c>
    </row>
    <row r="11613" spans="1:1" ht="13">
      <c r="A11613" s="11" t="s">
        <v>4749</v>
      </c>
    </row>
    <row r="11614" spans="1:1" ht="13">
      <c r="A11614" s="11" t="s">
        <v>5666</v>
      </c>
    </row>
    <row r="11615" spans="1:1" ht="13">
      <c r="A11615" s="11" t="s">
        <v>7</v>
      </c>
    </row>
    <row r="11616" spans="1:1" ht="13">
      <c r="A11616" s="11" t="s">
        <v>1472</v>
      </c>
    </row>
    <row r="11617" spans="1:1" ht="13">
      <c r="A11617" s="11" t="s">
        <v>4751</v>
      </c>
    </row>
    <row r="11618" spans="1:1" ht="13">
      <c r="A11618" s="11">
        <v>2</v>
      </c>
    </row>
    <row r="11619" spans="1:1" ht="13">
      <c r="A11619" s="11" t="s">
        <v>4752</v>
      </c>
    </row>
    <row r="11620" spans="1:1" ht="13">
      <c r="A11620" s="11" t="s">
        <v>4762</v>
      </c>
    </row>
    <row r="11621" spans="1:1" ht="13">
      <c r="A11621" s="11" t="s">
        <v>4753</v>
      </c>
    </row>
    <row r="11622" spans="1:1" ht="13">
      <c r="A11622" s="11" t="s">
        <v>5120</v>
      </c>
    </row>
    <row r="11623" spans="1:1" ht="13">
      <c r="A11623" s="11" t="s">
        <v>4755</v>
      </c>
    </row>
    <row r="11624" spans="1:1" ht="13">
      <c r="A11624" s="21">
        <v>1520</v>
      </c>
    </row>
    <row r="11625" spans="1:1" ht="13">
      <c r="A11625" s="21">
        <v>1655</v>
      </c>
    </row>
    <row r="11626" spans="1:1" ht="13">
      <c r="A11626" s="11" t="s">
        <v>4756</v>
      </c>
    </row>
    <row r="11627" spans="1:1" ht="13">
      <c r="A11627" s="11" t="s">
        <v>4757</v>
      </c>
    </row>
    <row r="11628" spans="1:1" ht="13">
      <c r="A11628" s="11" t="s">
        <v>5665</v>
      </c>
    </row>
    <row r="11629" spans="1:1" ht="13">
      <c r="A11629" s="11" t="s">
        <v>4748</v>
      </c>
    </row>
    <row r="11630" spans="1:1" ht="13">
      <c r="A11630" s="11" t="s">
        <v>4749</v>
      </c>
    </row>
    <row r="11631" spans="1:1" ht="13">
      <c r="A11631" s="11" t="s">
        <v>5667</v>
      </c>
    </row>
    <row r="11632" spans="1:1" ht="13">
      <c r="A11632" s="11" t="s">
        <v>11</v>
      </c>
    </row>
    <row r="11633" spans="1:1" ht="13">
      <c r="A11633" s="11" t="s">
        <v>3434</v>
      </c>
    </row>
    <row r="11634" spans="1:1" ht="13">
      <c r="A11634" s="11" t="s">
        <v>4751</v>
      </c>
    </row>
    <row r="11635" spans="1:1" ht="13">
      <c r="A11635" s="11">
        <v>3</v>
      </c>
    </row>
    <row r="11636" spans="1:1" ht="13">
      <c r="A11636" s="11" t="s">
        <v>4752</v>
      </c>
    </row>
    <row r="11637" spans="1:1" ht="13">
      <c r="A11637" s="11">
        <v>2</v>
      </c>
    </row>
    <row r="11638" spans="1:1" ht="13">
      <c r="A11638" s="11" t="s">
        <v>4753</v>
      </c>
    </row>
    <row r="11639" spans="1:1" ht="13">
      <c r="A11639" s="11" t="s">
        <v>4765</v>
      </c>
    </row>
    <row r="11640" spans="1:1" ht="13">
      <c r="A11640" s="11" t="s">
        <v>4755</v>
      </c>
    </row>
    <row r="11641" spans="1:1" ht="13">
      <c r="A11641" s="21">
        <v>1960</v>
      </c>
    </row>
    <row r="11642" spans="1:1" ht="13">
      <c r="A11642" s="21">
        <v>2110</v>
      </c>
    </row>
    <row r="11643" spans="1:1" ht="13">
      <c r="A11643" s="11" t="s">
        <v>4756</v>
      </c>
    </row>
    <row r="11644" spans="1:1" ht="13">
      <c r="A11644" s="11" t="s">
        <v>4757</v>
      </c>
    </row>
    <row r="11645" spans="1:1" ht="13">
      <c r="A11645" s="11" t="s">
        <v>5668</v>
      </c>
    </row>
    <row r="11646" spans="1:1" ht="13">
      <c r="A11646" s="11" t="s">
        <v>4748</v>
      </c>
    </row>
    <row r="11647" spans="1:1" ht="13">
      <c r="A11647" s="11" t="s">
        <v>4749</v>
      </c>
    </row>
    <row r="11648" spans="1:1" ht="13">
      <c r="A11648" s="11" t="s">
        <v>5669</v>
      </c>
    </row>
    <row r="11649" spans="1:1" ht="13">
      <c r="A11649" s="11" t="s">
        <v>30</v>
      </c>
    </row>
    <row r="11650" spans="1:1" ht="13">
      <c r="A11650" s="11" t="s">
        <v>1359</v>
      </c>
    </row>
    <row r="11651" spans="1:1" ht="13">
      <c r="A11651" s="11" t="s">
        <v>4751</v>
      </c>
    </row>
    <row r="11652" spans="1:1" ht="13">
      <c r="A11652" s="11">
        <v>2</v>
      </c>
    </row>
    <row r="11653" spans="1:1" ht="13">
      <c r="A11653" s="11" t="s">
        <v>4752</v>
      </c>
    </row>
    <row r="11654" spans="1:1" ht="13">
      <c r="A11654" s="11">
        <v>1</v>
      </c>
    </row>
    <row r="11655" spans="1:1" ht="13">
      <c r="A11655" s="11" t="s">
        <v>4753</v>
      </c>
    </row>
    <row r="11656" spans="1:1" ht="13">
      <c r="A11656" s="11" t="s">
        <v>4856</v>
      </c>
    </row>
    <row r="11657" spans="1:1" ht="13">
      <c r="A11657" s="11" t="s">
        <v>4755</v>
      </c>
    </row>
    <row r="11658" spans="1:1" ht="13">
      <c r="A11658" s="21">
        <v>1030</v>
      </c>
    </row>
    <row r="11659" spans="1:1" ht="13">
      <c r="A11659" s="21">
        <v>1214</v>
      </c>
    </row>
    <row r="11660" spans="1:1" ht="13">
      <c r="A11660" s="11" t="s">
        <v>4756</v>
      </c>
    </row>
    <row r="11661" spans="1:1" ht="13">
      <c r="A11661" s="11" t="s">
        <v>4757</v>
      </c>
    </row>
    <row r="11662" spans="1:1" ht="13">
      <c r="A11662" s="11" t="s">
        <v>5670</v>
      </c>
    </row>
    <row r="11663" spans="1:1" ht="13">
      <c r="A11663" s="11" t="s">
        <v>4748</v>
      </c>
    </row>
    <row r="11664" spans="1:1" ht="13">
      <c r="A11664" s="11" t="s">
        <v>4749</v>
      </c>
    </row>
    <row r="11665" spans="1:1" ht="13">
      <c r="A11665" s="11" t="s">
        <v>5671</v>
      </c>
    </row>
    <row r="11666" spans="1:1" ht="13">
      <c r="A11666" s="11" t="s">
        <v>21</v>
      </c>
    </row>
    <row r="11667" spans="1:1" ht="13">
      <c r="A11667" s="11" t="s">
        <v>1362</v>
      </c>
    </row>
    <row r="11668" spans="1:1" ht="13">
      <c r="A11668" s="11" t="s">
        <v>4751</v>
      </c>
    </row>
    <row r="11669" spans="1:1" ht="13">
      <c r="A11669" s="11">
        <v>2</v>
      </c>
    </row>
    <row r="11670" spans="1:1" ht="13">
      <c r="A11670" s="11" t="s">
        <v>4752</v>
      </c>
    </row>
    <row r="11671" spans="1:1" ht="13">
      <c r="A11671" s="11">
        <v>1</v>
      </c>
    </row>
    <row r="11672" spans="1:1" ht="13">
      <c r="A11672" s="11" t="s">
        <v>4753</v>
      </c>
    </row>
    <row r="11673" spans="1:1" ht="13">
      <c r="A11673" s="11" t="s">
        <v>4870</v>
      </c>
    </row>
    <row r="11674" spans="1:1" ht="13">
      <c r="A11674" s="11" t="s">
        <v>4755</v>
      </c>
    </row>
    <row r="11675" spans="1:1" ht="13">
      <c r="A11675" s="21">
        <v>1410</v>
      </c>
    </row>
    <row r="11676" spans="1:1" ht="13">
      <c r="A11676" s="21">
        <v>1540</v>
      </c>
    </row>
    <row r="11677" spans="1:1" ht="13">
      <c r="A11677" s="11" t="s">
        <v>4756</v>
      </c>
    </row>
    <row r="11678" spans="1:1" ht="13">
      <c r="A11678" s="11" t="s">
        <v>4757</v>
      </c>
    </row>
    <row r="11679" spans="1:1" ht="13">
      <c r="A11679" s="11" t="s">
        <v>5670</v>
      </c>
    </row>
    <row r="11680" spans="1:1" ht="13">
      <c r="A11680" s="11" t="s">
        <v>4748</v>
      </c>
    </row>
    <row r="11681" spans="1:1" ht="13">
      <c r="A11681" s="11" t="s">
        <v>4749</v>
      </c>
    </row>
    <row r="11682" spans="1:1" ht="13">
      <c r="A11682" s="11" t="s">
        <v>5672</v>
      </c>
    </row>
    <row r="11683" spans="1:1" ht="13">
      <c r="A11683" s="11" t="s">
        <v>6</v>
      </c>
    </row>
    <row r="11684" spans="1:1" ht="13">
      <c r="A11684" s="11" t="s">
        <v>1320</v>
      </c>
    </row>
    <row r="11685" spans="1:1" ht="13">
      <c r="A11685" s="11" t="s">
        <v>4751</v>
      </c>
    </row>
    <row r="11686" spans="1:1" ht="13">
      <c r="A11686" s="11">
        <v>2</v>
      </c>
    </row>
    <row r="11687" spans="1:1" ht="13">
      <c r="A11687" s="11" t="s">
        <v>4752</v>
      </c>
    </row>
    <row r="11688" spans="1:1" ht="13">
      <c r="A11688" s="11">
        <v>1</v>
      </c>
    </row>
    <row r="11689" spans="1:1" ht="13">
      <c r="A11689" s="11" t="s">
        <v>4753</v>
      </c>
    </row>
    <row r="11690" spans="1:1" ht="13">
      <c r="A11690" s="11" t="s">
        <v>4862</v>
      </c>
    </row>
    <row r="11691" spans="1:1" ht="13">
      <c r="A11691" s="11" t="s">
        <v>4755</v>
      </c>
    </row>
    <row r="11692" spans="1:1" ht="13">
      <c r="A11692" s="21">
        <v>1170</v>
      </c>
    </row>
    <row r="11693" spans="1:1" ht="13">
      <c r="A11693" s="21">
        <v>1280</v>
      </c>
    </row>
    <row r="11694" spans="1:1" ht="13">
      <c r="A11694" s="11" t="s">
        <v>4756</v>
      </c>
    </row>
    <row r="11695" spans="1:1" ht="13">
      <c r="A11695" s="11" t="s">
        <v>4757</v>
      </c>
    </row>
    <row r="11696" spans="1:1" ht="13">
      <c r="A11696" s="11" t="s">
        <v>5673</v>
      </c>
    </row>
    <row r="11697" spans="1:1" ht="13">
      <c r="A11697" s="11" t="s">
        <v>4748</v>
      </c>
    </row>
    <row r="11698" spans="1:1" ht="13">
      <c r="A11698" s="11" t="s">
        <v>4749</v>
      </c>
    </row>
    <row r="11699" spans="1:1" ht="13">
      <c r="A11699" s="11" t="s">
        <v>5674</v>
      </c>
    </row>
    <row r="11700" spans="1:1" ht="13">
      <c r="A11700" s="11" t="s">
        <v>7</v>
      </c>
    </row>
    <row r="11701" spans="1:1" ht="13">
      <c r="A11701" s="11" t="s">
        <v>1323</v>
      </c>
    </row>
    <row r="11702" spans="1:1" ht="13">
      <c r="A11702" s="11" t="s">
        <v>4751</v>
      </c>
    </row>
    <row r="11703" spans="1:1" ht="13">
      <c r="A11703" s="11">
        <v>2</v>
      </c>
    </row>
    <row r="11704" spans="1:1" ht="13">
      <c r="A11704" s="11" t="s">
        <v>4752</v>
      </c>
    </row>
    <row r="11705" spans="1:1" ht="13">
      <c r="A11705" s="11">
        <v>2</v>
      </c>
    </row>
    <row r="11706" spans="1:1" ht="13">
      <c r="A11706" s="11" t="s">
        <v>4753</v>
      </c>
    </row>
    <row r="11707" spans="1:1" ht="13">
      <c r="A11707" s="11" t="s">
        <v>4769</v>
      </c>
    </row>
    <row r="11708" spans="1:1" ht="13">
      <c r="A11708" s="11" t="s">
        <v>4755</v>
      </c>
    </row>
    <row r="11709" spans="1:1" ht="13">
      <c r="A11709" s="21">
        <v>1290</v>
      </c>
    </row>
    <row r="11710" spans="1:1" ht="13">
      <c r="A11710" s="21">
        <v>1555</v>
      </c>
    </row>
    <row r="11711" spans="1:1" ht="13">
      <c r="A11711" s="11" t="s">
        <v>4756</v>
      </c>
    </row>
    <row r="11712" spans="1:1" ht="13">
      <c r="A11712" s="11" t="s">
        <v>4757</v>
      </c>
    </row>
    <row r="11713" spans="1:1" ht="13">
      <c r="A11713" s="11" t="s">
        <v>5673</v>
      </c>
    </row>
    <row r="11714" spans="1:1" ht="13">
      <c r="A11714" s="11" t="s">
        <v>4748</v>
      </c>
    </row>
    <row r="11715" spans="1:1" ht="13">
      <c r="A11715" s="11" t="s">
        <v>4749</v>
      </c>
    </row>
    <row r="11716" spans="1:1" ht="13">
      <c r="A11716" s="11" t="s">
        <v>5675</v>
      </c>
    </row>
    <row r="11717" spans="1:1" ht="13">
      <c r="A11717" s="11" t="s">
        <v>20</v>
      </c>
    </row>
    <row r="11718" spans="1:1" ht="13">
      <c r="A11718" s="11" t="s">
        <v>1293</v>
      </c>
    </row>
    <row r="11719" spans="1:1" ht="13">
      <c r="A11719" s="11" t="s">
        <v>4751</v>
      </c>
    </row>
    <row r="11720" spans="1:1" ht="13">
      <c r="A11720" s="11">
        <v>2</v>
      </c>
    </row>
    <row r="11721" spans="1:1" ht="13">
      <c r="A11721" s="11" t="s">
        <v>4752</v>
      </c>
    </row>
    <row r="11722" spans="1:1" ht="13">
      <c r="A11722" s="11">
        <v>1</v>
      </c>
    </row>
    <row r="11723" spans="1:1" ht="13">
      <c r="A11723" s="11" t="s">
        <v>4753</v>
      </c>
    </row>
    <row r="11724" spans="1:1" ht="13">
      <c r="A11724" s="11" t="s">
        <v>4910</v>
      </c>
    </row>
    <row r="11725" spans="1:1" ht="13">
      <c r="A11725" s="11" t="s">
        <v>4755</v>
      </c>
    </row>
    <row r="11726" spans="1:1" ht="13">
      <c r="A11726" s="21">
        <v>1080</v>
      </c>
    </row>
    <row r="11727" spans="1:1" ht="13">
      <c r="A11727" s="21">
        <v>1185</v>
      </c>
    </row>
    <row r="11728" spans="1:1" ht="13">
      <c r="A11728" s="11" t="s">
        <v>4756</v>
      </c>
    </row>
    <row r="11729" spans="1:1" ht="13">
      <c r="A11729" s="11" t="s">
        <v>4757</v>
      </c>
    </row>
    <row r="11730" spans="1:1" ht="13">
      <c r="A11730" s="11" t="s">
        <v>5676</v>
      </c>
    </row>
    <row r="11731" spans="1:1" ht="13">
      <c r="A11731" s="11" t="s">
        <v>4748</v>
      </c>
    </row>
    <row r="11732" spans="1:1" ht="13">
      <c r="A11732" s="11" t="s">
        <v>4749</v>
      </c>
    </row>
    <row r="11733" spans="1:1" ht="13">
      <c r="A11733" s="11" t="s">
        <v>5677</v>
      </c>
    </row>
    <row r="11734" spans="1:1" ht="13">
      <c r="A11734" s="11" t="s">
        <v>6</v>
      </c>
    </row>
    <row r="11735" spans="1:1" ht="13">
      <c r="A11735" s="11" t="s">
        <v>4597</v>
      </c>
    </row>
    <row r="11736" spans="1:1" ht="13">
      <c r="A11736" s="11" t="s">
        <v>4751</v>
      </c>
    </row>
    <row r="11737" spans="1:1" ht="13">
      <c r="A11737" s="11">
        <v>4</v>
      </c>
    </row>
    <row r="11738" spans="1:1" ht="13">
      <c r="A11738" s="11" t="s">
        <v>4752</v>
      </c>
    </row>
    <row r="11739" spans="1:1" ht="13">
      <c r="A11739" s="11" t="s">
        <v>4789</v>
      </c>
    </row>
    <row r="11740" spans="1:1" ht="13">
      <c r="A11740" s="11" t="s">
        <v>4753</v>
      </c>
    </row>
    <row r="11741" spans="1:1" ht="13">
      <c r="A11741" s="11" t="s">
        <v>4959</v>
      </c>
    </row>
    <row r="11742" spans="1:1" ht="13">
      <c r="A11742" s="11" t="s">
        <v>4755</v>
      </c>
    </row>
    <row r="11743" spans="1:1" ht="13">
      <c r="A11743" s="21">
        <v>2140</v>
      </c>
    </row>
    <row r="11744" spans="1:1" ht="13">
      <c r="A11744" s="21">
        <v>2419</v>
      </c>
    </row>
    <row r="11745" spans="1:1" ht="13">
      <c r="A11745" s="11" t="s">
        <v>4756</v>
      </c>
    </row>
    <row r="11746" spans="1:1" ht="13">
      <c r="A11746" s="11" t="s">
        <v>4757</v>
      </c>
    </row>
    <row r="11747" spans="1:1" ht="13">
      <c r="A11747" s="11" t="s">
        <v>5676</v>
      </c>
    </row>
    <row r="11748" spans="1:1" ht="13">
      <c r="A11748" s="11" t="s">
        <v>4748</v>
      </c>
    </row>
    <row r="11749" spans="1:1" ht="13">
      <c r="A11749" s="11" t="s">
        <v>4749</v>
      </c>
    </row>
    <row r="11750" spans="1:1" ht="13">
      <c r="A11750" s="11" t="s">
        <v>5678</v>
      </c>
    </row>
    <row r="11751" spans="1:1" ht="13">
      <c r="A11751" s="11" t="s">
        <v>10</v>
      </c>
    </row>
    <row r="11752" spans="1:1" ht="13">
      <c r="A11752" s="11" t="s">
        <v>1263</v>
      </c>
    </row>
    <row r="11753" spans="1:1" ht="13">
      <c r="A11753" s="11" t="s">
        <v>4751</v>
      </c>
    </row>
    <row r="11754" spans="1:1" ht="13">
      <c r="A11754" s="11">
        <v>2</v>
      </c>
    </row>
    <row r="11755" spans="1:1" ht="13">
      <c r="A11755" s="11" t="s">
        <v>4752</v>
      </c>
    </row>
    <row r="11756" spans="1:1" ht="13">
      <c r="A11756" s="11">
        <v>1</v>
      </c>
    </row>
    <row r="11757" spans="1:1" ht="13">
      <c r="A11757" s="11" t="s">
        <v>4753</v>
      </c>
    </row>
    <row r="11758" spans="1:1" ht="13">
      <c r="A11758" s="11" t="s">
        <v>5679</v>
      </c>
    </row>
    <row r="11759" spans="1:1" ht="13">
      <c r="A11759" s="11" t="s">
        <v>4755</v>
      </c>
    </row>
    <row r="11760" spans="1:1" ht="13">
      <c r="A11760" s="21">
        <v>1210</v>
      </c>
    </row>
    <row r="11761" spans="1:1" ht="13">
      <c r="A11761" s="21">
        <v>1525</v>
      </c>
    </row>
    <row r="11762" spans="1:1" ht="13">
      <c r="A11762" s="11" t="s">
        <v>4756</v>
      </c>
    </row>
    <row r="11763" spans="1:1" ht="13">
      <c r="A11763" s="11" t="s">
        <v>4757</v>
      </c>
    </row>
    <row r="11764" spans="1:1" ht="13">
      <c r="A11764" s="11" t="s">
        <v>5680</v>
      </c>
    </row>
    <row r="11765" spans="1:1" ht="13">
      <c r="A11765" s="11" t="s">
        <v>4748</v>
      </c>
    </row>
    <row r="11766" spans="1:1" ht="13">
      <c r="A11766" s="11" t="s">
        <v>4749</v>
      </c>
    </row>
    <row r="11767" spans="1:1" ht="13">
      <c r="A11767" s="11" t="s">
        <v>5681</v>
      </c>
    </row>
    <row r="11768" spans="1:1" ht="13">
      <c r="A11768" s="11" t="s">
        <v>10</v>
      </c>
    </row>
    <row r="11769" spans="1:1" ht="13">
      <c r="A11769" s="11" t="s">
        <v>1266</v>
      </c>
    </row>
    <row r="11770" spans="1:1" ht="13">
      <c r="A11770" s="11" t="s">
        <v>4751</v>
      </c>
    </row>
    <row r="11771" spans="1:1" ht="13">
      <c r="A11771" s="11">
        <v>2</v>
      </c>
    </row>
    <row r="11772" spans="1:1" ht="13">
      <c r="A11772" s="11" t="s">
        <v>4752</v>
      </c>
    </row>
    <row r="11773" spans="1:1" ht="13">
      <c r="A11773" s="11" t="s">
        <v>4762</v>
      </c>
    </row>
    <row r="11774" spans="1:1" ht="13">
      <c r="A11774" s="11" t="s">
        <v>4753</v>
      </c>
    </row>
    <row r="11775" spans="1:1" ht="13">
      <c r="A11775" s="11" t="s">
        <v>4769</v>
      </c>
    </row>
    <row r="11776" spans="1:1" ht="13">
      <c r="A11776" s="11" t="s">
        <v>4755</v>
      </c>
    </row>
    <row r="11777" spans="1:1" ht="13">
      <c r="A11777" s="21">
        <v>1330</v>
      </c>
    </row>
    <row r="11778" spans="1:1" ht="13">
      <c r="A11778" s="21">
        <v>1690</v>
      </c>
    </row>
    <row r="11779" spans="1:1" ht="13">
      <c r="A11779" s="11" t="s">
        <v>4756</v>
      </c>
    </row>
    <row r="11780" spans="1:1" ht="13">
      <c r="A11780" s="11" t="s">
        <v>4757</v>
      </c>
    </row>
    <row r="11781" spans="1:1" ht="13">
      <c r="A11781" s="11" t="s">
        <v>5680</v>
      </c>
    </row>
    <row r="11782" spans="1:1" ht="13">
      <c r="A11782" s="11" t="s">
        <v>4748</v>
      </c>
    </row>
    <row r="11783" spans="1:1" ht="13">
      <c r="A11783" s="11" t="s">
        <v>4749</v>
      </c>
    </row>
    <row r="11784" spans="1:1" ht="13">
      <c r="A11784" s="11" t="s">
        <v>5682</v>
      </c>
    </row>
    <row r="11785" spans="1:1" ht="13">
      <c r="A11785" s="11" t="s">
        <v>31</v>
      </c>
    </row>
    <row r="11786" spans="1:1" ht="13">
      <c r="A11786" s="11" t="s">
        <v>4594</v>
      </c>
    </row>
    <row r="11787" spans="1:1" ht="13">
      <c r="A11787" s="11" t="s">
        <v>4751</v>
      </c>
    </row>
    <row r="11788" spans="1:1" ht="13">
      <c r="A11788" s="11">
        <v>4</v>
      </c>
    </row>
    <row r="11789" spans="1:1" ht="13">
      <c r="A11789" s="11" t="s">
        <v>4752</v>
      </c>
    </row>
    <row r="11790" spans="1:1" ht="13">
      <c r="A11790" s="11" t="s">
        <v>5069</v>
      </c>
    </row>
    <row r="11791" spans="1:1" ht="13">
      <c r="A11791" s="11" t="s">
        <v>4753</v>
      </c>
    </row>
    <row r="11792" spans="1:1" ht="13">
      <c r="A11792" s="11" t="s">
        <v>5683</v>
      </c>
    </row>
    <row r="11793" spans="1:1" ht="13">
      <c r="A11793" s="11" t="s">
        <v>4755</v>
      </c>
    </row>
    <row r="11794" spans="1:1" ht="13">
      <c r="A11794" s="21">
        <v>2360</v>
      </c>
    </row>
    <row r="11795" spans="1:1" ht="13">
      <c r="A11795" s="21">
        <v>2745</v>
      </c>
    </row>
    <row r="11796" spans="1:1" ht="13">
      <c r="A11796" s="11" t="s">
        <v>4756</v>
      </c>
    </row>
    <row r="11797" spans="1:1" ht="13">
      <c r="A11797" s="11" t="s">
        <v>4757</v>
      </c>
    </row>
    <row r="11798" spans="1:1" ht="13">
      <c r="A11798" s="11" t="s">
        <v>5680</v>
      </c>
    </row>
    <row r="11799" spans="1:1" ht="13">
      <c r="A11799" s="11" t="s">
        <v>4748</v>
      </c>
    </row>
    <row r="11800" spans="1:1" ht="13">
      <c r="A11800" s="11" t="s">
        <v>4749</v>
      </c>
    </row>
    <row r="11801" spans="1:1" ht="13">
      <c r="A11801" s="11" t="s">
        <v>5684</v>
      </c>
    </row>
    <row r="11802" spans="1:1" ht="13">
      <c r="A11802" s="11" t="s">
        <v>10</v>
      </c>
    </row>
    <row r="11803" spans="1:1" ht="13">
      <c r="A11803" s="11" t="s">
        <v>1239</v>
      </c>
    </row>
    <row r="11804" spans="1:1" ht="13">
      <c r="A11804" s="11" t="s">
        <v>4751</v>
      </c>
    </row>
    <row r="11805" spans="1:1" ht="13">
      <c r="A11805" s="11">
        <v>2</v>
      </c>
    </row>
    <row r="11806" spans="1:1" ht="13">
      <c r="A11806" s="11" t="s">
        <v>4752</v>
      </c>
    </row>
    <row r="11807" spans="1:1" ht="13">
      <c r="A11807" s="11">
        <v>1</v>
      </c>
    </row>
    <row r="11808" spans="1:1" ht="13">
      <c r="A11808" s="11" t="s">
        <v>4753</v>
      </c>
    </row>
    <row r="11809" spans="1:1" ht="13">
      <c r="A11809" s="11" t="s">
        <v>4771</v>
      </c>
    </row>
    <row r="11810" spans="1:1" ht="13">
      <c r="A11810" s="11" t="s">
        <v>4755</v>
      </c>
    </row>
    <row r="11811" spans="1:1" ht="13">
      <c r="A11811" s="21">
        <v>1310</v>
      </c>
    </row>
    <row r="11812" spans="1:1" ht="13">
      <c r="A11812" s="21">
        <v>1565</v>
      </c>
    </row>
    <row r="11813" spans="1:1" ht="13">
      <c r="A11813" s="11" t="s">
        <v>4756</v>
      </c>
    </row>
    <row r="11814" spans="1:1" ht="13">
      <c r="A11814" s="11" t="s">
        <v>4757</v>
      </c>
    </row>
    <row r="11815" spans="1:1" ht="13">
      <c r="A11815" s="11" t="s">
        <v>5685</v>
      </c>
    </row>
    <row r="11816" spans="1:1" ht="13">
      <c r="A11816" s="11" t="s">
        <v>4748</v>
      </c>
    </row>
    <row r="11817" spans="1:1" ht="13">
      <c r="A11817" s="11" t="s">
        <v>4749</v>
      </c>
    </row>
    <row r="11818" spans="1:1" ht="13">
      <c r="A11818" s="11" t="s">
        <v>5686</v>
      </c>
    </row>
    <row r="11819" spans="1:1" ht="13">
      <c r="A11819" s="11" t="s">
        <v>22</v>
      </c>
    </row>
    <row r="11820" spans="1:1" ht="13">
      <c r="A11820" s="11" t="s">
        <v>3320</v>
      </c>
    </row>
    <row r="11821" spans="1:1" ht="13">
      <c r="A11821" s="11" t="s">
        <v>4751</v>
      </c>
    </row>
    <row r="11822" spans="1:1" ht="13">
      <c r="A11822" s="11">
        <v>3</v>
      </c>
    </row>
    <row r="11823" spans="1:1" ht="13">
      <c r="A11823" s="11" t="s">
        <v>4752</v>
      </c>
    </row>
    <row r="11824" spans="1:1" ht="13">
      <c r="A11824" s="11">
        <v>2</v>
      </c>
    </row>
    <row r="11825" spans="1:1" ht="13">
      <c r="A11825" s="11" t="s">
        <v>4753</v>
      </c>
    </row>
    <row r="11826" spans="1:1" ht="13">
      <c r="A11826" s="11" t="s">
        <v>4878</v>
      </c>
    </row>
    <row r="11827" spans="1:1" ht="13">
      <c r="A11827" s="11" t="s">
        <v>4755</v>
      </c>
    </row>
    <row r="11828" spans="1:1" ht="13">
      <c r="A11828" s="21">
        <v>2060</v>
      </c>
    </row>
    <row r="11829" spans="1:1" ht="13">
      <c r="A11829" s="21">
        <v>2485</v>
      </c>
    </row>
    <row r="11830" spans="1:1" ht="13">
      <c r="A11830" s="11" t="s">
        <v>4756</v>
      </c>
    </row>
    <row r="11831" spans="1:1" ht="13">
      <c r="A11831" s="11" t="s">
        <v>4757</v>
      </c>
    </row>
    <row r="11832" spans="1:1" ht="13">
      <c r="A11832" s="11" t="s">
        <v>5685</v>
      </c>
    </row>
    <row r="11833" spans="1:1" ht="13">
      <c r="A11833" s="11" t="s">
        <v>4748</v>
      </c>
    </row>
    <row r="11834" spans="1:1" ht="13">
      <c r="A11834" s="11" t="s">
        <v>4749</v>
      </c>
    </row>
    <row r="11835" spans="1:1" ht="13">
      <c r="A11835" s="11" t="s">
        <v>5687</v>
      </c>
    </row>
    <row r="11836" spans="1:1" ht="13">
      <c r="A11836" s="11" t="s">
        <v>12</v>
      </c>
    </row>
    <row r="11837" spans="1:1" ht="13">
      <c r="A11837" s="11" t="s">
        <v>1215</v>
      </c>
    </row>
    <row r="11838" spans="1:1" ht="13">
      <c r="A11838" s="11" t="s">
        <v>4751</v>
      </c>
    </row>
    <row r="11839" spans="1:1" ht="13">
      <c r="A11839" s="11">
        <v>2</v>
      </c>
    </row>
    <row r="11840" spans="1:1" ht="13">
      <c r="A11840" s="11" t="s">
        <v>4752</v>
      </c>
    </row>
    <row r="11841" spans="1:1" ht="13">
      <c r="A11841" s="11" t="s">
        <v>4762</v>
      </c>
    </row>
    <row r="11842" spans="1:1" ht="13">
      <c r="A11842" s="11" t="s">
        <v>4753</v>
      </c>
    </row>
    <row r="11843" spans="1:1" ht="13">
      <c r="A11843" s="11" t="s">
        <v>5000</v>
      </c>
    </row>
    <row r="11844" spans="1:1" ht="13">
      <c r="A11844" s="11" t="s">
        <v>4755</v>
      </c>
    </row>
    <row r="11845" spans="1:1" ht="13">
      <c r="A11845" s="21">
        <v>1540</v>
      </c>
    </row>
    <row r="11846" spans="1:1" ht="13">
      <c r="A11846" s="21">
        <v>1730</v>
      </c>
    </row>
    <row r="11847" spans="1:1" ht="13">
      <c r="A11847" s="11" t="s">
        <v>4756</v>
      </c>
    </row>
    <row r="11848" spans="1:1" ht="13">
      <c r="A11848" s="11" t="s">
        <v>4757</v>
      </c>
    </row>
    <row r="11849" spans="1:1" ht="13">
      <c r="A11849" s="11" t="s">
        <v>5688</v>
      </c>
    </row>
    <row r="11850" spans="1:1" ht="13">
      <c r="A11850" s="11" t="s">
        <v>4748</v>
      </c>
    </row>
    <row r="11851" spans="1:1" ht="13">
      <c r="A11851" s="11" t="s">
        <v>4749</v>
      </c>
    </row>
    <row r="11852" spans="1:1" ht="13">
      <c r="A11852" s="11" t="s">
        <v>5689</v>
      </c>
    </row>
    <row r="11853" spans="1:1" ht="13">
      <c r="A11853" s="11" t="s">
        <v>12</v>
      </c>
    </row>
    <row r="11854" spans="1:1" ht="13">
      <c r="A11854" s="11" t="s">
        <v>4722</v>
      </c>
    </row>
    <row r="11855" spans="1:1" ht="13">
      <c r="A11855" s="11" t="s">
        <v>4751</v>
      </c>
    </row>
    <row r="11856" spans="1:1" ht="13">
      <c r="A11856" s="11" t="s">
        <v>4839</v>
      </c>
    </row>
    <row r="11857" spans="1:1" ht="13">
      <c r="A11857" s="11" t="s">
        <v>4752</v>
      </c>
    </row>
    <row r="11858" spans="1:1" ht="13">
      <c r="A11858" s="11">
        <v>1</v>
      </c>
    </row>
    <row r="11859" spans="1:1" ht="13">
      <c r="A11859" s="11" t="s">
        <v>4753</v>
      </c>
    </row>
    <row r="11860" spans="1:1" ht="13">
      <c r="A11860" s="11" t="s">
        <v>5690</v>
      </c>
    </row>
    <row r="11861" spans="1:1" ht="13">
      <c r="A11861" s="11" t="s">
        <v>4755</v>
      </c>
    </row>
    <row r="11862" spans="1:1" ht="13">
      <c r="A11862" s="21">
        <v>750</v>
      </c>
    </row>
    <row r="11863" spans="1:1" ht="13">
      <c r="A11863" s="21">
        <v>790</v>
      </c>
    </row>
    <row r="11864" spans="1:1" ht="13">
      <c r="A11864" s="11" t="s">
        <v>4756</v>
      </c>
    </row>
    <row r="11865" spans="1:1" ht="13">
      <c r="A11865" s="11" t="s">
        <v>4757</v>
      </c>
    </row>
    <row r="11866" spans="1:1" ht="13">
      <c r="A11866" s="11" t="s">
        <v>5691</v>
      </c>
    </row>
    <row r="11867" spans="1:1" ht="13">
      <c r="A11867" s="11" t="s">
        <v>4748</v>
      </c>
    </row>
    <row r="11868" spans="1:1" ht="13">
      <c r="A11868" s="11" t="s">
        <v>4749</v>
      </c>
    </row>
    <row r="11869" spans="1:1" ht="13">
      <c r="A11869" s="11" t="s">
        <v>5692</v>
      </c>
    </row>
    <row r="11870" spans="1:1" ht="13">
      <c r="A11870" s="11" t="s">
        <v>13</v>
      </c>
    </row>
    <row r="11871" spans="1:1" ht="13">
      <c r="A11871" s="11" t="s">
        <v>2958</v>
      </c>
    </row>
    <row r="11872" spans="1:1" ht="13">
      <c r="A11872" s="11" t="s">
        <v>4751</v>
      </c>
    </row>
    <row r="11873" spans="1:1" ht="13">
      <c r="A11873" s="11">
        <v>2</v>
      </c>
    </row>
    <row r="11874" spans="1:1" ht="13">
      <c r="A11874" s="11" t="s">
        <v>4752</v>
      </c>
    </row>
    <row r="11875" spans="1:1" ht="13">
      <c r="A11875" s="11">
        <v>1</v>
      </c>
    </row>
    <row r="11876" spans="1:1" ht="13">
      <c r="A11876" s="11" t="s">
        <v>4753</v>
      </c>
    </row>
    <row r="11877" spans="1:1" ht="13">
      <c r="A11877" s="11" t="s">
        <v>4846</v>
      </c>
    </row>
    <row r="11878" spans="1:1" ht="13">
      <c r="A11878" s="11" t="s">
        <v>4755</v>
      </c>
    </row>
    <row r="11879" spans="1:1" ht="13">
      <c r="A11879" s="21">
        <v>1010</v>
      </c>
    </row>
    <row r="11880" spans="1:1" ht="13">
      <c r="A11880" s="21">
        <v>1200</v>
      </c>
    </row>
    <row r="11881" spans="1:1" ht="13">
      <c r="A11881" s="11" t="s">
        <v>4756</v>
      </c>
    </row>
    <row r="11882" spans="1:1" ht="13">
      <c r="A11882" s="11" t="s">
        <v>4757</v>
      </c>
    </row>
    <row r="11883" spans="1:1" ht="13">
      <c r="A11883" s="11" t="s">
        <v>5691</v>
      </c>
    </row>
    <row r="11884" spans="1:1" ht="13">
      <c r="A11884" s="11" t="s">
        <v>4748</v>
      </c>
    </row>
    <row r="11885" spans="1:1" ht="13">
      <c r="A11885" s="11" t="s">
        <v>4749</v>
      </c>
    </row>
    <row r="11886" spans="1:1" ht="13">
      <c r="A11886" s="11" t="s">
        <v>5693</v>
      </c>
    </row>
    <row r="11887" spans="1:1" ht="13">
      <c r="A11887" s="11" t="s">
        <v>7</v>
      </c>
    </row>
    <row r="11888" spans="1:1" ht="13">
      <c r="A11888" s="11" t="s">
        <v>2961</v>
      </c>
    </row>
    <row r="11889" spans="1:1" ht="13">
      <c r="A11889" s="11" t="s">
        <v>4751</v>
      </c>
    </row>
    <row r="11890" spans="1:1" ht="13">
      <c r="A11890" s="11">
        <v>2</v>
      </c>
    </row>
    <row r="11891" spans="1:1" ht="13">
      <c r="A11891" s="11" t="s">
        <v>4752</v>
      </c>
    </row>
    <row r="11892" spans="1:1" ht="13">
      <c r="A11892" s="11" t="s">
        <v>4762</v>
      </c>
    </row>
    <row r="11893" spans="1:1" ht="13">
      <c r="A11893" s="11" t="s">
        <v>4753</v>
      </c>
    </row>
    <row r="11894" spans="1:1" ht="13">
      <c r="A11894" s="11" t="s">
        <v>4818</v>
      </c>
    </row>
    <row r="11895" spans="1:1" ht="13">
      <c r="A11895" s="11" t="s">
        <v>4755</v>
      </c>
    </row>
    <row r="11896" spans="1:1" ht="13">
      <c r="A11896" s="21">
        <v>1060</v>
      </c>
    </row>
    <row r="11897" spans="1:1" ht="13">
      <c r="A11897" s="21">
        <v>1595</v>
      </c>
    </row>
    <row r="11898" spans="1:1" ht="13">
      <c r="A11898" s="11" t="s">
        <v>4756</v>
      </c>
    </row>
    <row r="11899" spans="1:1" ht="13">
      <c r="A11899" s="11" t="s">
        <v>4757</v>
      </c>
    </row>
    <row r="11900" spans="1:1" ht="13">
      <c r="A11900" s="11" t="s">
        <v>5691</v>
      </c>
    </row>
    <row r="11901" spans="1:1" ht="13">
      <c r="A11901" s="11" t="s">
        <v>4748</v>
      </c>
    </row>
    <row r="11902" spans="1:1" ht="13">
      <c r="A11902" s="11" t="s">
        <v>4749</v>
      </c>
    </row>
    <row r="11903" spans="1:1" ht="13">
      <c r="A11903" s="11" t="s">
        <v>5694</v>
      </c>
    </row>
    <row r="11904" spans="1:1" ht="13">
      <c r="A11904" s="11" t="s">
        <v>6</v>
      </c>
    </row>
    <row r="11905" spans="1:1" ht="13">
      <c r="A11905" s="11" t="s">
        <v>2964</v>
      </c>
    </row>
    <row r="11906" spans="1:1" ht="13">
      <c r="A11906" s="11" t="s">
        <v>4751</v>
      </c>
    </row>
    <row r="11907" spans="1:1" ht="13">
      <c r="A11907" s="11">
        <v>2</v>
      </c>
    </row>
    <row r="11908" spans="1:1" ht="13">
      <c r="A11908" s="11" t="s">
        <v>4752</v>
      </c>
    </row>
    <row r="11909" spans="1:1" ht="13">
      <c r="A11909" s="11">
        <v>1</v>
      </c>
    </row>
    <row r="11910" spans="1:1" ht="13">
      <c r="A11910" s="11" t="s">
        <v>4753</v>
      </c>
    </row>
    <row r="11911" spans="1:1" ht="13">
      <c r="A11911" s="11" t="s">
        <v>4771</v>
      </c>
    </row>
    <row r="11912" spans="1:1" ht="13">
      <c r="A11912" s="11" t="s">
        <v>4755</v>
      </c>
    </row>
    <row r="11913" spans="1:1" ht="13">
      <c r="A11913" s="21">
        <v>1110</v>
      </c>
    </row>
    <row r="11914" spans="1:1" ht="13">
      <c r="A11914" s="21">
        <v>1560</v>
      </c>
    </row>
    <row r="11915" spans="1:1" ht="13">
      <c r="A11915" s="11" t="s">
        <v>4756</v>
      </c>
    </row>
    <row r="11916" spans="1:1" ht="13">
      <c r="A11916" s="11" t="s">
        <v>4757</v>
      </c>
    </row>
    <row r="11917" spans="1:1" ht="13">
      <c r="A11917" s="11" t="s">
        <v>5691</v>
      </c>
    </row>
    <row r="11918" spans="1:1" ht="13">
      <c r="A11918" s="11" t="s">
        <v>4748</v>
      </c>
    </row>
    <row r="11919" spans="1:1" ht="13">
      <c r="A11919" s="11" t="s">
        <v>4749</v>
      </c>
    </row>
    <row r="11920" spans="1:1" ht="13">
      <c r="A11920" s="11" t="s">
        <v>5695</v>
      </c>
    </row>
    <row r="11921" spans="1:1" ht="13">
      <c r="A11921" s="11" t="s">
        <v>19</v>
      </c>
    </row>
    <row r="11922" spans="1:1" ht="13">
      <c r="A11922" s="11" t="s">
        <v>955</v>
      </c>
    </row>
    <row r="11923" spans="1:1" ht="13">
      <c r="A11923" s="11" t="s">
        <v>4751</v>
      </c>
    </row>
    <row r="11924" spans="1:1" ht="13">
      <c r="A11924" s="11">
        <v>2</v>
      </c>
    </row>
    <row r="11925" spans="1:1" ht="13">
      <c r="A11925" s="11" t="s">
        <v>4752</v>
      </c>
    </row>
    <row r="11926" spans="1:1" ht="13">
      <c r="A11926" s="11">
        <v>1</v>
      </c>
    </row>
    <row r="11927" spans="1:1" ht="13">
      <c r="A11927" s="11" t="s">
        <v>4753</v>
      </c>
    </row>
    <row r="11928" spans="1:1" ht="13">
      <c r="A11928" s="11" t="s">
        <v>4818</v>
      </c>
    </row>
    <row r="11929" spans="1:1" ht="13">
      <c r="A11929" s="11" t="s">
        <v>4755</v>
      </c>
    </row>
    <row r="11930" spans="1:1" ht="13">
      <c r="A11930" s="21">
        <v>1160</v>
      </c>
    </row>
    <row r="11931" spans="1:1" ht="13">
      <c r="A11931" s="11" t="s">
        <v>4756</v>
      </c>
    </row>
    <row r="11932" spans="1:1" ht="13">
      <c r="A11932" s="11" t="s">
        <v>4757</v>
      </c>
    </row>
    <row r="11933" spans="1:1" ht="13">
      <c r="A11933" s="11" t="s">
        <v>5691</v>
      </c>
    </row>
    <row r="11934" spans="1:1" ht="13">
      <c r="A11934" s="11" t="s">
        <v>4748</v>
      </c>
    </row>
    <row r="11935" spans="1:1" ht="13">
      <c r="A11935" s="11" t="s">
        <v>4749</v>
      </c>
    </row>
    <row r="11936" spans="1:1" ht="13">
      <c r="A11936" s="11" t="s">
        <v>5696</v>
      </c>
    </row>
    <row r="11937" spans="1:1" ht="13">
      <c r="A11937" s="11" t="s">
        <v>11</v>
      </c>
    </row>
    <row r="11938" spans="1:1" ht="13">
      <c r="A11938" s="11" t="s">
        <v>2970</v>
      </c>
    </row>
    <row r="11939" spans="1:1" ht="13">
      <c r="A11939" s="11" t="s">
        <v>4751</v>
      </c>
    </row>
    <row r="11940" spans="1:1" ht="13">
      <c r="A11940" s="11">
        <v>2</v>
      </c>
    </row>
    <row r="11941" spans="1:1" ht="13">
      <c r="A11941" s="11" t="s">
        <v>4752</v>
      </c>
    </row>
    <row r="11942" spans="1:1" ht="13">
      <c r="A11942" s="11">
        <v>1</v>
      </c>
    </row>
    <row r="11943" spans="1:1" ht="13">
      <c r="A11943" s="11" t="s">
        <v>4753</v>
      </c>
    </row>
    <row r="11944" spans="1:1" ht="13">
      <c r="A11944" s="11" t="s">
        <v>4870</v>
      </c>
    </row>
    <row r="11945" spans="1:1" ht="13">
      <c r="A11945" s="11" t="s">
        <v>4755</v>
      </c>
    </row>
    <row r="11946" spans="1:1" ht="13">
      <c r="A11946" s="21">
        <v>1380</v>
      </c>
    </row>
    <row r="11947" spans="1:1" ht="13">
      <c r="A11947" s="21">
        <v>1665</v>
      </c>
    </row>
    <row r="11948" spans="1:1" ht="13">
      <c r="A11948" s="11" t="s">
        <v>4756</v>
      </c>
    </row>
    <row r="11949" spans="1:1" ht="13">
      <c r="A11949" s="11" t="s">
        <v>4757</v>
      </c>
    </row>
    <row r="11950" spans="1:1" ht="13">
      <c r="A11950" s="11" t="s">
        <v>5691</v>
      </c>
    </row>
    <row r="11951" spans="1:1" ht="13">
      <c r="A11951" s="11" t="s">
        <v>4748</v>
      </c>
    </row>
    <row r="11952" spans="1:1" ht="13">
      <c r="A11952" s="11" t="s">
        <v>4749</v>
      </c>
    </row>
    <row r="11953" spans="1:1" ht="13">
      <c r="A11953" s="11" t="s">
        <v>5697</v>
      </c>
    </row>
    <row r="11954" spans="1:1" ht="13">
      <c r="A11954" s="11" t="s">
        <v>17</v>
      </c>
    </row>
    <row r="11955" spans="1:1" ht="13">
      <c r="A11955" s="11" t="s">
        <v>2967</v>
      </c>
    </row>
    <row r="11956" spans="1:1" ht="13">
      <c r="A11956" s="11" t="s">
        <v>4751</v>
      </c>
    </row>
    <row r="11957" spans="1:1" ht="13">
      <c r="A11957" s="11">
        <v>2</v>
      </c>
    </row>
    <row r="11958" spans="1:1" ht="13">
      <c r="A11958" s="11" t="s">
        <v>4752</v>
      </c>
    </row>
    <row r="11959" spans="1:1" ht="13">
      <c r="A11959" s="11">
        <v>2</v>
      </c>
    </row>
    <row r="11960" spans="1:1" ht="13">
      <c r="A11960" s="11" t="s">
        <v>4753</v>
      </c>
    </row>
    <row r="11961" spans="1:1" ht="13">
      <c r="A11961" s="11" t="s">
        <v>4780</v>
      </c>
    </row>
    <row r="11962" spans="1:1" ht="13">
      <c r="A11962" s="11" t="s">
        <v>4755</v>
      </c>
    </row>
    <row r="11963" spans="1:1" ht="13">
      <c r="A11963" s="21">
        <v>1350</v>
      </c>
    </row>
    <row r="11964" spans="1:1" ht="13">
      <c r="A11964" s="21">
        <v>1535</v>
      </c>
    </row>
    <row r="11965" spans="1:1" ht="13">
      <c r="A11965" s="11" t="s">
        <v>4756</v>
      </c>
    </row>
    <row r="11966" spans="1:1" ht="13">
      <c r="A11966" s="11" t="s">
        <v>4757</v>
      </c>
    </row>
    <row r="11967" spans="1:1" ht="13">
      <c r="A11967" s="11" t="s">
        <v>5691</v>
      </c>
    </row>
    <row r="11968" spans="1:1" ht="13">
      <c r="A11968" s="11" t="s">
        <v>4748</v>
      </c>
    </row>
    <row r="11969" spans="1:1" ht="13">
      <c r="A11969" s="11" t="s">
        <v>4749</v>
      </c>
    </row>
    <row r="11970" spans="1:1" ht="13">
      <c r="A11970" s="11" t="s">
        <v>5698</v>
      </c>
    </row>
    <row r="11971" spans="1:1" ht="13">
      <c r="A11971" s="11" t="s">
        <v>18</v>
      </c>
    </row>
    <row r="11972" spans="1:1" ht="13">
      <c r="A11972" s="11" t="s">
        <v>2973</v>
      </c>
    </row>
    <row r="11973" spans="1:1" ht="13">
      <c r="A11973" s="11" t="s">
        <v>4751</v>
      </c>
    </row>
    <row r="11974" spans="1:1" ht="13">
      <c r="A11974" s="11">
        <v>2</v>
      </c>
    </row>
    <row r="11975" spans="1:1" ht="13">
      <c r="A11975" s="11" t="s">
        <v>4752</v>
      </c>
    </row>
    <row r="11976" spans="1:1" ht="13">
      <c r="A11976" s="11">
        <v>2</v>
      </c>
    </row>
    <row r="11977" spans="1:1" ht="13">
      <c r="A11977" s="11" t="s">
        <v>4753</v>
      </c>
    </row>
    <row r="11978" spans="1:1" ht="13">
      <c r="A11978" s="11" t="s">
        <v>5000</v>
      </c>
    </row>
    <row r="11979" spans="1:1" ht="13">
      <c r="A11979" s="11" t="s">
        <v>4755</v>
      </c>
    </row>
    <row r="11980" spans="1:1" ht="13">
      <c r="A11980" s="21">
        <v>1620</v>
      </c>
    </row>
    <row r="11981" spans="1:1" ht="13">
      <c r="A11981" s="21">
        <v>1945</v>
      </c>
    </row>
    <row r="11982" spans="1:1" ht="13">
      <c r="A11982" s="11" t="s">
        <v>4756</v>
      </c>
    </row>
    <row r="11983" spans="1:1" ht="13">
      <c r="A11983" s="11" t="s">
        <v>4757</v>
      </c>
    </row>
    <row r="11984" spans="1:1" ht="13">
      <c r="A11984" s="11" t="s">
        <v>5691</v>
      </c>
    </row>
    <row r="11985" spans="1:1" ht="13">
      <c r="A11985" s="11" t="s">
        <v>4748</v>
      </c>
    </row>
    <row r="11986" spans="1:1" ht="13">
      <c r="A11986" s="11" t="s">
        <v>4749</v>
      </c>
    </row>
    <row r="11987" spans="1:1" ht="13">
      <c r="A11987" s="11" t="s">
        <v>5699</v>
      </c>
    </row>
    <row r="11988" spans="1:1" ht="13">
      <c r="A11988" s="11" t="s">
        <v>19</v>
      </c>
    </row>
    <row r="11989" spans="1:1" ht="13">
      <c r="A11989" s="11" t="s">
        <v>4328</v>
      </c>
    </row>
    <row r="11990" spans="1:1" ht="13">
      <c r="A11990" s="11" t="s">
        <v>4751</v>
      </c>
    </row>
    <row r="11991" spans="1:1" ht="13">
      <c r="A11991" s="11">
        <v>3</v>
      </c>
    </row>
    <row r="11992" spans="1:1" ht="13">
      <c r="A11992" s="11" t="s">
        <v>4752</v>
      </c>
    </row>
    <row r="11993" spans="1:1" ht="13">
      <c r="A11993" s="11">
        <v>2</v>
      </c>
    </row>
    <row r="11994" spans="1:1" ht="13">
      <c r="A11994" s="11" t="s">
        <v>4753</v>
      </c>
    </row>
    <row r="11995" spans="1:1" ht="13">
      <c r="A11995" s="11" t="s">
        <v>5089</v>
      </c>
    </row>
    <row r="11996" spans="1:1" ht="13">
      <c r="A11996" s="11" t="s">
        <v>4755</v>
      </c>
    </row>
    <row r="11997" spans="1:1" ht="13">
      <c r="A11997" s="21">
        <v>1630</v>
      </c>
    </row>
    <row r="11998" spans="1:1" ht="13">
      <c r="A11998" s="21">
        <v>1955</v>
      </c>
    </row>
    <row r="11999" spans="1:1" ht="13">
      <c r="A11999" s="11" t="s">
        <v>4756</v>
      </c>
    </row>
    <row r="12000" spans="1:1" ht="13">
      <c r="A12000" s="11" t="s">
        <v>4757</v>
      </c>
    </row>
    <row r="12001" spans="1:1" ht="13">
      <c r="A12001" s="11" t="s">
        <v>5691</v>
      </c>
    </row>
    <row r="12002" spans="1:1" ht="13">
      <c r="A12002" s="11" t="s">
        <v>4748</v>
      </c>
    </row>
    <row r="12003" spans="1:1" ht="13">
      <c r="A12003" s="11" t="s">
        <v>4749</v>
      </c>
    </row>
    <row r="12004" spans="1:1" ht="13">
      <c r="A12004" s="11" t="s">
        <v>5700</v>
      </c>
    </row>
    <row r="12005" spans="1:1" ht="13">
      <c r="A12005" s="11" t="s">
        <v>11</v>
      </c>
    </row>
    <row r="12006" spans="1:1" ht="13">
      <c r="A12006" s="11" t="s">
        <v>2976</v>
      </c>
    </row>
    <row r="12007" spans="1:1" ht="13">
      <c r="A12007" s="11" t="s">
        <v>4751</v>
      </c>
    </row>
    <row r="12008" spans="1:1" ht="13">
      <c r="A12008" s="11">
        <v>2</v>
      </c>
    </row>
    <row r="12009" spans="1:1" ht="13">
      <c r="A12009" s="11" t="s">
        <v>4752</v>
      </c>
    </row>
    <row r="12010" spans="1:1" ht="13">
      <c r="A12010" s="11" t="s">
        <v>4762</v>
      </c>
    </row>
    <row r="12011" spans="1:1" ht="13">
      <c r="A12011" s="11" t="s">
        <v>4753</v>
      </c>
    </row>
    <row r="12012" spans="1:1" ht="13">
      <c r="A12012" s="11" t="s">
        <v>5000</v>
      </c>
    </row>
    <row r="12013" spans="1:1" ht="13">
      <c r="A12013" s="11" t="s">
        <v>4755</v>
      </c>
    </row>
    <row r="12014" spans="1:1" ht="13">
      <c r="A12014" s="21">
        <v>2240</v>
      </c>
    </row>
    <row r="12015" spans="1:1" ht="13">
      <c r="A12015" s="21">
        <v>2410</v>
      </c>
    </row>
    <row r="12016" spans="1:1" ht="13">
      <c r="A12016" s="11" t="s">
        <v>4756</v>
      </c>
    </row>
    <row r="12017" spans="1:1" ht="13">
      <c r="A12017" s="11" t="s">
        <v>4757</v>
      </c>
    </row>
    <row r="12018" spans="1:1" ht="13">
      <c r="A12018" s="11" t="s">
        <v>5691</v>
      </c>
    </row>
    <row r="12019" spans="1:1" ht="13">
      <c r="A12019" s="11" t="s">
        <v>4748</v>
      </c>
    </row>
    <row r="12020" spans="1:1" ht="13">
      <c r="A12020" s="11" t="s">
        <v>4749</v>
      </c>
    </row>
    <row r="12021" spans="1:1" ht="13">
      <c r="A12021" s="11" t="s">
        <v>5701</v>
      </c>
    </row>
    <row r="12022" spans="1:1" ht="13">
      <c r="A12022" s="11" t="s">
        <v>7</v>
      </c>
    </row>
    <row r="12023" spans="1:1" ht="13">
      <c r="A12023" s="11" t="s">
        <v>799</v>
      </c>
    </row>
    <row r="12024" spans="1:1" ht="13">
      <c r="A12024" s="11" t="s">
        <v>4751</v>
      </c>
    </row>
    <row r="12025" spans="1:1" ht="13">
      <c r="A12025" s="11">
        <v>1</v>
      </c>
    </row>
    <row r="12026" spans="1:1" ht="13">
      <c r="A12026" s="11" t="s">
        <v>4752</v>
      </c>
    </row>
    <row r="12027" spans="1:1" ht="13">
      <c r="A12027" s="11">
        <v>1</v>
      </c>
    </row>
    <row r="12028" spans="1:1" ht="13">
      <c r="A12028" s="11" t="s">
        <v>4753</v>
      </c>
    </row>
    <row r="12029" spans="1:1" ht="13">
      <c r="A12029" s="11" t="s">
        <v>4859</v>
      </c>
    </row>
    <row r="12030" spans="1:1" ht="13">
      <c r="A12030" s="11" t="s">
        <v>4755</v>
      </c>
    </row>
    <row r="12031" spans="1:1" ht="13">
      <c r="A12031" s="21">
        <v>830</v>
      </c>
    </row>
    <row r="12032" spans="1:1" ht="13">
      <c r="A12032" s="21">
        <v>930</v>
      </c>
    </row>
    <row r="12033" spans="1:1" ht="13">
      <c r="A12033" s="11" t="s">
        <v>4756</v>
      </c>
    </row>
    <row r="12034" spans="1:1" ht="13">
      <c r="A12034" s="11" t="s">
        <v>4757</v>
      </c>
    </row>
    <row r="12035" spans="1:1" ht="13">
      <c r="A12035" s="11" t="s">
        <v>5702</v>
      </c>
    </row>
    <row r="12036" spans="1:1" ht="13">
      <c r="A12036" s="11" t="s">
        <v>4748</v>
      </c>
    </row>
    <row r="12037" spans="1:1" ht="13">
      <c r="A12037" s="11" t="s">
        <v>4749</v>
      </c>
    </row>
    <row r="12038" spans="1:1" ht="13">
      <c r="A12038" s="11" t="s">
        <v>5703</v>
      </c>
    </row>
    <row r="12039" spans="1:1" ht="13">
      <c r="A12039" s="11" t="s">
        <v>9</v>
      </c>
    </row>
    <row r="12040" spans="1:1" ht="13">
      <c r="A12040" s="11" t="s">
        <v>75</v>
      </c>
    </row>
    <row r="12041" spans="1:1" ht="13">
      <c r="A12041" s="11" t="s">
        <v>4751</v>
      </c>
    </row>
    <row r="12042" spans="1:1" ht="13">
      <c r="A12042" s="11">
        <v>1</v>
      </c>
    </row>
    <row r="12043" spans="1:1" ht="13">
      <c r="A12043" s="11" t="s">
        <v>4752</v>
      </c>
    </row>
    <row r="12044" spans="1:1" ht="13">
      <c r="A12044" s="11">
        <v>1</v>
      </c>
    </row>
    <row r="12045" spans="1:1" ht="13">
      <c r="A12045" s="11" t="s">
        <v>4753</v>
      </c>
    </row>
    <row r="12046" spans="1:1" ht="13">
      <c r="A12046" s="11" t="s">
        <v>4754</v>
      </c>
    </row>
    <row r="12047" spans="1:1" ht="13">
      <c r="A12047" s="11" t="s">
        <v>4755</v>
      </c>
    </row>
    <row r="12048" spans="1:1" ht="13">
      <c r="A12048" s="21">
        <v>890</v>
      </c>
    </row>
    <row r="12049" spans="1:1" ht="13">
      <c r="A12049" s="11" t="s">
        <v>4756</v>
      </c>
    </row>
    <row r="12050" spans="1:1" ht="13">
      <c r="A12050" s="11" t="s">
        <v>4757</v>
      </c>
    </row>
    <row r="12051" spans="1:1" ht="13">
      <c r="A12051" s="11" t="s">
        <v>5702</v>
      </c>
    </row>
    <row r="12052" spans="1:1" ht="13">
      <c r="A12052" s="11" t="s">
        <v>4748</v>
      </c>
    </row>
    <row r="12053" spans="1:1" ht="13">
      <c r="A12053" s="11" t="s">
        <v>4749</v>
      </c>
    </row>
    <row r="12054" spans="1:1" ht="13">
      <c r="A12054" s="11" t="s">
        <v>5704</v>
      </c>
    </row>
    <row r="12055" spans="1:1" ht="13">
      <c r="A12055" s="11" t="s">
        <v>7</v>
      </c>
    </row>
    <row r="12056" spans="1:1" ht="13">
      <c r="A12056" s="11" t="s">
        <v>802</v>
      </c>
    </row>
    <row r="12057" spans="1:1" ht="13">
      <c r="A12057" s="11" t="s">
        <v>4751</v>
      </c>
    </row>
    <row r="12058" spans="1:1" ht="13">
      <c r="A12058" s="11">
        <v>1</v>
      </c>
    </row>
    <row r="12059" spans="1:1" ht="13">
      <c r="A12059" s="11" t="s">
        <v>4752</v>
      </c>
    </row>
    <row r="12060" spans="1:1" ht="13">
      <c r="A12060" s="11">
        <v>1</v>
      </c>
    </row>
    <row r="12061" spans="1:1" ht="13">
      <c r="A12061" s="11" t="s">
        <v>4753</v>
      </c>
    </row>
    <row r="12062" spans="1:1" ht="13">
      <c r="A12062" s="11" t="s">
        <v>4846</v>
      </c>
    </row>
    <row r="12063" spans="1:1" ht="13">
      <c r="A12063" s="11" t="s">
        <v>4755</v>
      </c>
    </row>
    <row r="12064" spans="1:1" ht="13">
      <c r="A12064" s="21">
        <v>980</v>
      </c>
    </row>
    <row r="12065" spans="1:1" ht="13">
      <c r="A12065" s="21">
        <v>1030</v>
      </c>
    </row>
    <row r="12066" spans="1:1" ht="13">
      <c r="A12066" s="11" t="s">
        <v>4756</v>
      </c>
    </row>
    <row r="12067" spans="1:1" ht="13">
      <c r="A12067" s="11" t="s">
        <v>4757</v>
      </c>
    </row>
    <row r="12068" spans="1:1" ht="13">
      <c r="A12068" s="11" t="s">
        <v>5702</v>
      </c>
    </row>
    <row r="12069" spans="1:1" ht="13">
      <c r="A12069" s="11" t="s">
        <v>4748</v>
      </c>
    </row>
    <row r="12070" spans="1:1" ht="13">
      <c r="A12070" s="11" t="s">
        <v>4749</v>
      </c>
    </row>
    <row r="12071" spans="1:1" ht="13">
      <c r="A12071" s="11" t="s">
        <v>5705</v>
      </c>
    </row>
    <row r="12072" spans="1:1" ht="13">
      <c r="A12072" s="11" t="s">
        <v>6</v>
      </c>
    </row>
    <row r="12073" spans="1:1" ht="13">
      <c r="A12073" s="11" t="s">
        <v>808</v>
      </c>
    </row>
    <row r="12074" spans="1:1" ht="13">
      <c r="A12074" s="11" t="s">
        <v>4751</v>
      </c>
    </row>
    <row r="12075" spans="1:1" ht="13">
      <c r="A12075" s="11">
        <v>1</v>
      </c>
    </row>
    <row r="12076" spans="1:1" ht="13">
      <c r="A12076" s="11" t="s">
        <v>4752</v>
      </c>
    </row>
    <row r="12077" spans="1:1" ht="13">
      <c r="A12077" s="11">
        <v>2</v>
      </c>
    </row>
    <row r="12078" spans="1:1" ht="13">
      <c r="A12078" s="11" t="s">
        <v>4753</v>
      </c>
    </row>
    <row r="12079" spans="1:1" ht="13">
      <c r="A12079" s="11" t="s">
        <v>4785</v>
      </c>
    </row>
    <row r="12080" spans="1:1" ht="13">
      <c r="A12080" s="11" t="s">
        <v>4755</v>
      </c>
    </row>
    <row r="12081" spans="1:1" ht="13">
      <c r="A12081" s="21">
        <v>1090</v>
      </c>
    </row>
    <row r="12082" spans="1:1" ht="13">
      <c r="A12082" s="21">
        <v>1795</v>
      </c>
    </row>
    <row r="12083" spans="1:1" ht="13">
      <c r="A12083" s="11" t="s">
        <v>4756</v>
      </c>
    </row>
    <row r="12084" spans="1:1" ht="13">
      <c r="A12084" s="11" t="s">
        <v>4757</v>
      </c>
    </row>
    <row r="12085" spans="1:1" ht="13">
      <c r="A12085" s="11" t="s">
        <v>5702</v>
      </c>
    </row>
    <row r="12086" spans="1:1" ht="13">
      <c r="A12086" s="11" t="s">
        <v>4748</v>
      </c>
    </row>
    <row r="12087" spans="1:1" ht="13">
      <c r="A12087" s="11" t="s">
        <v>4749</v>
      </c>
    </row>
    <row r="12088" spans="1:1" ht="13">
      <c r="A12088" s="11" t="s">
        <v>5706</v>
      </c>
    </row>
    <row r="12089" spans="1:1" ht="13">
      <c r="A12089" s="11" t="s">
        <v>7</v>
      </c>
    </row>
    <row r="12090" spans="1:1" ht="13">
      <c r="A12090" s="11" t="s">
        <v>805</v>
      </c>
    </row>
    <row r="12091" spans="1:1" ht="13">
      <c r="A12091" s="11" t="s">
        <v>4751</v>
      </c>
    </row>
    <row r="12092" spans="1:1" ht="13">
      <c r="A12092" s="11">
        <v>1</v>
      </c>
    </row>
    <row r="12093" spans="1:1" ht="13">
      <c r="A12093" s="11" t="s">
        <v>4752</v>
      </c>
    </row>
    <row r="12094" spans="1:1" ht="13">
      <c r="A12094" s="11">
        <v>1</v>
      </c>
    </row>
    <row r="12095" spans="1:1" ht="13">
      <c r="A12095" s="11" t="s">
        <v>4753</v>
      </c>
    </row>
    <row r="12096" spans="1:1" ht="13">
      <c r="A12096" s="11" t="s">
        <v>4946</v>
      </c>
    </row>
    <row r="12097" spans="1:1" ht="13">
      <c r="A12097" s="11" t="s">
        <v>4755</v>
      </c>
    </row>
    <row r="12098" spans="1:1" ht="13">
      <c r="A12098" s="21">
        <v>990</v>
      </c>
    </row>
    <row r="12099" spans="1:1" ht="13">
      <c r="A12099" s="21">
        <v>1290</v>
      </c>
    </row>
    <row r="12100" spans="1:1" ht="13">
      <c r="A12100" s="11" t="s">
        <v>4756</v>
      </c>
    </row>
    <row r="12101" spans="1:1" ht="13">
      <c r="A12101" s="11" t="s">
        <v>4757</v>
      </c>
    </row>
    <row r="12102" spans="1:1" ht="13">
      <c r="A12102" s="11" t="s">
        <v>5702</v>
      </c>
    </row>
    <row r="12103" spans="1:1" ht="13">
      <c r="A12103" s="11" t="s">
        <v>4748</v>
      </c>
    </row>
    <row r="12104" spans="1:1" ht="13">
      <c r="A12104" s="11" t="s">
        <v>4749</v>
      </c>
    </row>
    <row r="12105" spans="1:1" ht="13">
      <c r="A12105" s="11" t="s">
        <v>5707</v>
      </c>
    </row>
    <row r="12106" spans="1:1" ht="13">
      <c r="A12106" s="11" t="s">
        <v>17</v>
      </c>
    </row>
    <row r="12107" spans="1:1" ht="13">
      <c r="A12107" s="11" t="s">
        <v>2853</v>
      </c>
    </row>
    <row r="12108" spans="1:1" ht="13">
      <c r="A12108" s="11" t="s">
        <v>4751</v>
      </c>
    </row>
    <row r="12109" spans="1:1" ht="13">
      <c r="A12109" s="11">
        <v>2</v>
      </c>
    </row>
    <row r="12110" spans="1:1" ht="13">
      <c r="A12110" s="11" t="s">
        <v>4752</v>
      </c>
    </row>
    <row r="12111" spans="1:1" ht="13">
      <c r="A12111" s="11">
        <v>2</v>
      </c>
    </row>
    <row r="12112" spans="1:1" ht="13">
      <c r="A12112" s="11" t="s">
        <v>4753</v>
      </c>
    </row>
    <row r="12113" spans="1:1" ht="13">
      <c r="A12113" s="11" t="s">
        <v>4769</v>
      </c>
    </row>
    <row r="12114" spans="1:1" ht="13">
      <c r="A12114" s="11" t="s">
        <v>4755</v>
      </c>
    </row>
    <row r="12115" spans="1:1" ht="13">
      <c r="A12115" s="21">
        <v>1070</v>
      </c>
    </row>
    <row r="12116" spans="1:1" ht="13">
      <c r="A12116" s="21">
        <v>1405</v>
      </c>
    </row>
    <row r="12117" spans="1:1" ht="13">
      <c r="A12117" s="11" t="s">
        <v>4756</v>
      </c>
    </row>
    <row r="12118" spans="1:1" ht="13">
      <c r="A12118" s="11" t="s">
        <v>4757</v>
      </c>
    </row>
    <row r="12119" spans="1:1" ht="13">
      <c r="A12119" s="11" t="s">
        <v>5702</v>
      </c>
    </row>
    <row r="12120" spans="1:1" ht="13">
      <c r="A12120" s="11" t="s">
        <v>4748</v>
      </c>
    </row>
    <row r="12121" spans="1:1" ht="13">
      <c r="A12121" s="11" t="s">
        <v>4749</v>
      </c>
    </row>
    <row r="12122" spans="1:1" ht="13">
      <c r="A12122" s="11" t="s">
        <v>5708</v>
      </c>
    </row>
    <row r="12123" spans="1:1" ht="13">
      <c r="A12123" s="11" t="s">
        <v>14</v>
      </c>
    </row>
    <row r="12124" spans="1:1" ht="13">
      <c r="A12124" s="11" t="s">
        <v>2856</v>
      </c>
    </row>
    <row r="12125" spans="1:1" ht="13">
      <c r="A12125" s="11" t="s">
        <v>4751</v>
      </c>
    </row>
    <row r="12126" spans="1:1" ht="13">
      <c r="A12126" s="11">
        <v>2</v>
      </c>
    </row>
    <row r="12127" spans="1:1" ht="13">
      <c r="A12127" s="11" t="s">
        <v>4752</v>
      </c>
    </row>
    <row r="12128" spans="1:1" ht="13">
      <c r="A12128" s="11" t="s">
        <v>4762</v>
      </c>
    </row>
    <row r="12129" spans="1:1" ht="13">
      <c r="A12129" s="11" t="s">
        <v>4753</v>
      </c>
    </row>
    <row r="12130" spans="1:1" ht="13">
      <c r="A12130" s="11" t="s">
        <v>4816</v>
      </c>
    </row>
    <row r="12131" spans="1:1" ht="13">
      <c r="A12131" s="11" t="s">
        <v>4755</v>
      </c>
    </row>
    <row r="12132" spans="1:1" ht="13">
      <c r="A12132" s="21">
        <v>1100</v>
      </c>
    </row>
    <row r="12133" spans="1:1" ht="13">
      <c r="A12133" s="21">
        <v>1730</v>
      </c>
    </row>
    <row r="12134" spans="1:1" ht="13">
      <c r="A12134" s="11" t="s">
        <v>4756</v>
      </c>
    </row>
    <row r="12135" spans="1:1" ht="13">
      <c r="A12135" s="11" t="s">
        <v>4757</v>
      </c>
    </row>
    <row r="12136" spans="1:1" ht="13">
      <c r="A12136" s="11" t="s">
        <v>5702</v>
      </c>
    </row>
    <row r="12137" spans="1:1" ht="13">
      <c r="A12137" s="11" t="s">
        <v>4748</v>
      </c>
    </row>
    <row r="12138" spans="1:1" ht="13">
      <c r="A12138" s="11" t="s">
        <v>4749</v>
      </c>
    </row>
    <row r="12139" spans="1:1" ht="13">
      <c r="A12139" s="11" t="s">
        <v>5709</v>
      </c>
    </row>
    <row r="12140" spans="1:1" ht="13">
      <c r="A12140" s="11" t="s">
        <v>34</v>
      </c>
    </row>
    <row r="12141" spans="1:1" ht="13">
      <c r="A12141" s="11" t="s">
        <v>811</v>
      </c>
    </row>
    <row r="12142" spans="1:1" ht="13">
      <c r="A12142" s="11" t="s">
        <v>4751</v>
      </c>
    </row>
    <row r="12143" spans="1:1" ht="13">
      <c r="A12143" s="11">
        <v>1</v>
      </c>
    </row>
    <row r="12144" spans="1:1" ht="13">
      <c r="A12144" s="11" t="s">
        <v>4752</v>
      </c>
    </row>
    <row r="12145" spans="1:1" ht="13">
      <c r="A12145" s="11">
        <v>1</v>
      </c>
    </row>
    <row r="12146" spans="1:1" ht="13">
      <c r="A12146" s="11" t="s">
        <v>4753</v>
      </c>
    </row>
    <row r="12147" spans="1:1" ht="13">
      <c r="A12147" s="11" t="s">
        <v>4822</v>
      </c>
    </row>
    <row r="12148" spans="1:1" ht="13">
      <c r="A12148" s="11" t="s">
        <v>4755</v>
      </c>
    </row>
    <row r="12149" spans="1:1" ht="13">
      <c r="A12149" s="21">
        <v>1120</v>
      </c>
    </row>
    <row r="12150" spans="1:1" ht="13">
      <c r="A12150" s="21">
        <v>1255</v>
      </c>
    </row>
    <row r="12151" spans="1:1" ht="13">
      <c r="A12151" s="11" t="s">
        <v>4756</v>
      </c>
    </row>
    <row r="12152" spans="1:1" ht="13">
      <c r="A12152" s="11" t="s">
        <v>4757</v>
      </c>
    </row>
    <row r="12153" spans="1:1" ht="13">
      <c r="A12153" s="11" t="s">
        <v>5702</v>
      </c>
    </row>
    <row r="12154" spans="1:1" ht="13">
      <c r="A12154" s="11" t="s">
        <v>4748</v>
      </c>
    </row>
    <row r="12155" spans="1:1" ht="13">
      <c r="A12155" s="11" t="s">
        <v>4749</v>
      </c>
    </row>
    <row r="12156" spans="1:1" ht="13">
      <c r="A12156" s="11" t="s">
        <v>5710</v>
      </c>
    </row>
    <row r="12157" spans="1:1" ht="13">
      <c r="A12157" s="11" t="s">
        <v>16</v>
      </c>
    </row>
    <row r="12158" spans="1:1" ht="13">
      <c r="A12158" s="11" t="s">
        <v>2859</v>
      </c>
    </row>
    <row r="12159" spans="1:1" ht="13">
      <c r="A12159" s="11" t="s">
        <v>4751</v>
      </c>
    </row>
    <row r="12160" spans="1:1" ht="13">
      <c r="A12160" s="11">
        <v>2</v>
      </c>
    </row>
    <row r="12161" spans="1:1" ht="13">
      <c r="A12161" s="11" t="s">
        <v>4752</v>
      </c>
    </row>
    <row r="12162" spans="1:1" ht="13">
      <c r="A12162" s="11">
        <v>1</v>
      </c>
    </row>
    <row r="12163" spans="1:1" ht="13">
      <c r="A12163" s="11" t="s">
        <v>4753</v>
      </c>
    </row>
    <row r="12164" spans="1:1" ht="13">
      <c r="A12164" s="11" t="s">
        <v>5120</v>
      </c>
    </row>
    <row r="12165" spans="1:1" ht="13">
      <c r="A12165" s="11" t="s">
        <v>4755</v>
      </c>
    </row>
    <row r="12166" spans="1:1" ht="13">
      <c r="A12166" s="21">
        <v>1160</v>
      </c>
    </row>
    <row r="12167" spans="1:1" ht="13">
      <c r="A12167" s="21">
        <v>1445</v>
      </c>
    </row>
    <row r="12168" spans="1:1" ht="13">
      <c r="A12168" s="11" t="s">
        <v>4756</v>
      </c>
    </row>
    <row r="12169" spans="1:1" ht="13">
      <c r="A12169" s="11" t="s">
        <v>4757</v>
      </c>
    </row>
    <row r="12170" spans="1:1" ht="13">
      <c r="A12170" s="11" t="s">
        <v>5702</v>
      </c>
    </row>
    <row r="12171" spans="1:1" ht="13">
      <c r="A12171" s="11" t="s">
        <v>4748</v>
      </c>
    </row>
    <row r="12172" spans="1:1" ht="13">
      <c r="A12172" s="11" t="s">
        <v>4749</v>
      </c>
    </row>
    <row r="12173" spans="1:1" ht="13">
      <c r="A12173" s="11" t="s">
        <v>5711</v>
      </c>
    </row>
    <row r="12174" spans="1:1" ht="13">
      <c r="A12174" s="11" t="s">
        <v>6</v>
      </c>
    </row>
    <row r="12175" spans="1:1" ht="13">
      <c r="A12175" s="11" t="s">
        <v>4268</v>
      </c>
    </row>
    <row r="12176" spans="1:1" ht="13">
      <c r="A12176" s="11" t="s">
        <v>4751</v>
      </c>
    </row>
    <row r="12177" spans="1:1" ht="13">
      <c r="A12177" s="11">
        <v>3</v>
      </c>
    </row>
    <row r="12178" spans="1:1" ht="13">
      <c r="A12178" s="11" t="s">
        <v>4752</v>
      </c>
    </row>
    <row r="12179" spans="1:1" ht="13">
      <c r="A12179" s="11" t="s">
        <v>4762</v>
      </c>
    </row>
    <row r="12180" spans="1:1" ht="13">
      <c r="A12180" s="11" t="s">
        <v>4753</v>
      </c>
    </row>
    <row r="12181" spans="1:1" ht="13">
      <c r="A12181" s="11" t="s">
        <v>4881</v>
      </c>
    </row>
    <row r="12182" spans="1:1" ht="13">
      <c r="A12182" s="11" t="s">
        <v>4755</v>
      </c>
    </row>
    <row r="12183" spans="1:1" ht="13">
      <c r="A12183" s="21">
        <v>1220</v>
      </c>
    </row>
    <row r="12184" spans="1:1" ht="13">
      <c r="A12184" s="21">
        <v>1500</v>
      </c>
    </row>
    <row r="12185" spans="1:1" ht="13">
      <c r="A12185" s="11" t="s">
        <v>4756</v>
      </c>
    </row>
    <row r="12186" spans="1:1" ht="13">
      <c r="A12186" s="11" t="s">
        <v>4757</v>
      </c>
    </row>
    <row r="12187" spans="1:1" ht="13">
      <c r="A12187" s="11" t="s">
        <v>5702</v>
      </c>
    </row>
    <row r="12188" spans="1:1" ht="13">
      <c r="A12188" s="11" t="s">
        <v>4748</v>
      </c>
    </row>
    <row r="12189" spans="1:1" ht="13">
      <c r="A12189" s="11" t="s">
        <v>4749</v>
      </c>
    </row>
    <row r="12190" spans="1:1" ht="13">
      <c r="A12190" s="11" t="s">
        <v>5712</v>
      </c>
    </row>
    <row r="12191" spans="1:1" ht="13">
      <c r="A12191" s="11" t="s">
        <v>10</v>
      </c>
    </row>
    <row r="12192" spans="1:1" ht="13">
      <c r="A12192" s="11" t="s">
        <v>2862</v>
      </c>
    </row>
    <row r="12193" spans="1:1" ht="13">
      <c r="A12193" s="11" t="s">
        <v>4751</v>
      </c>
    </row>
    <row r="12194" spans="1:1" ht="13">
      <c r="A12194" s="11">
        <v>2</v>
      </c>
    </row>
    <row r="12195" spans="1:1" ht="13">
      <c r="A12195" s="11" t="s">
        <v>4752</v>
      </c>
    </row>
    <row r="12196" spans="1:1" ht="13">
      <c r="A12196" s="11">
        <v>1</v>
      </c>
    </row>
    <row r="12197" spans="1:1" ht="13">
      <c r="A12197" s="11" t="s">
        <v>4753</v>
      </c>
    </row>
    <row r="12198" spans="1:1" ht="13">
      <c r="A12198" s="11" t="s">
        <v>4870</v>
      </c>
    </row>
    <row r="12199" spans="1:1" ht="13">
      <c r="A12199" s="11" t="s">
        <v>4755</v>
      </c>
    </row>
    <row r="12200" spans="1:1" ht="13">
      <c r="A12200" s="21">
        <v>1330</v>
      </c>
    </row>
    <row r="12201" spans="1:1" ht="13">
      <c r="A12201" s="21">
        <v>1470</v>
      </c>
    </row>
    <row r="12202" spans="1:1" ht="13">
      <c r="A12202" s="11" t="s">
        <v>4756</v>
      </c>
    </row>
    <row r="12203" spans="1:1" ht="13">
      <c r="A12203" s="11" t="s">
        <v>4757</v>
      </c>
    </row>
    <row r="12204" spans="1:1" ht="13">
      <c r="A12204" s="11" t="s">
        <v>5702</v>
      </c>
    </row>
    <row r="12205" spans="1:1" ht="13">
      <c r="A12205" s="11" t="s">
        <v>4748</v>
      </c>
    </row>
    <row r="12206" spans="1:1" ht="13">
      <c r="A12206" s="11" t="s">
        <v>4749</v>
      </c>
    </row>
    <row r="12207" spans="1:1" ht="13">
      <c r="A12207" s="11" t="s">
        <v>5713</v>
      </c>
    </row>
    <row r="12208" spans="1:1" ht="13">
      <c r="A12208" s="11" t="s">
        <v>25</v>
      </c>
    </row>
    <row r="12209" spans="1:1" ht="13">
      <c r="A12209" s="11" t="s">
        <v>4271</v>
      </c>
    </row>
    <row r="12210" spans="1:1" ht="13">
      <c r="A12210" s="11" t="s">
        <v>4751</v>
      </c>
    </row>
    <row r="12211" spans="1:1" ht="13">
      <c r="A12211" s="11">
        <v>3</v>
      </c>
    </row>
    <row r="12212" spans="1:1" ht="13">
      <c r="A12212" s="11" t="s">
        <v>4752</v>
      </c>
    </row>
    <row r="12213" spans="1:1" ht="13">
      <c r="A12213" s="11" t="s">
        <v>4762</v>
      </c>
    </row>
    <row r="12214" spans="1:1" ht="13">
      <c r="A12214" s="11" t="s">
        <v>4753</v>
      </c>
    </row>
    <row r="12215" spans="1:1" ht="13">
      <c r="A12215" s="11" t="s">
        <v>5000</v>
      </c>
    </row>
    <row r="12216" spans="1:1" ht="13">
      <c r="A12216" s="11" t="s">
        <v>4755</v>
      </c>
    </row>
    <row r="12217" spans="1:1" ht="13">
      <c r="A12217" s="21">
        <v>1360</v>
      </c>
    </row>
    <row r="12218" spans="1:1" ht="13">
      <c r="A12218" s="21">
        <v>1805</v>
      </c>
    </row>
    <row r="12219" spans="1:1" ht="13">
      <c r="A12219" s="11" t="s">
        <v>4756</v>
      </c>
    </row>
    <row r="12220" spans="1:1" ht="13">
      <c r="A12220" s="11" t="s">
        <v>4757</v>
      </c>
    </row>
    <row r="12221" spans="1:1" ht="13">
      <c r="A12221" s="11" t="s">
        <v>5702</v>
      </c>
    </row>
    <row r="12222" spans="1:1" ht="13">
      <c r="A12222" s="11" t="s">
        <v>4748</v>
      </c>
    </row>
    <row r="12223" spans="1:1" ht="13">
      <c r="A12223" s="11" t="s">
        <v>4749</v>
      </c>
    </row>
    <row r="12224" spans="1:1" ht="13">
      <c r="A12224" s="11" t="s">
        <v>5714</v>
      </c>
    </row>
    <row r="12225" spans="1:1" ht="13">
      <c r="A12225" s="11" t="s">
        <v>24</v>
      </c>
    </row>
    <row r="12226" spans="1:1" ht="13">
      <c r="A12226" s="11" t="s">
        <v>2865</v>
      </c>
    </row>
    <row r="12227" spans="1:1" ht="13">
      <c r="A12227" s="11" t="s">
        <v>4751</v>
      </c>
    </row>
    <row r="12228" spans="1:1" ht="13">
      <c r="A12228" s="11">
        <v>2</v>
      </c>
    </row>
    <row r="12229" spans="1:1" ht="13">
      <c r="A12229" s="11" t="s">
        <v>4752</v>
      </c>
    </row>
    <row r="12230" spans="1:1" ht="13">
      <c r="A12230" s="11" t="s">
        <v>4762</v>
      </c>
    </row>
    <row r="12231" spans="1:1" ht="13">
      <c r="A12231" s="11" t="s">
        <v>4753</v>
      </c>
    </row>
    <row r="12232" spans="1:1" ht="13">
      <c r="A12232" s="11" t="s">
        <v>4775</v>
      </c>
    </row>
    <row r="12233" spans="1:1" ht="13">
      <c r="A12233" s="11" t="s">
        <v>4755</v>
      </c>
    </row>
    <row r="12234" spans="1:1" ht="13">
      <c r="A12234" s="21">
        <v>1400</v>
      </c>
    </row>
    <row r="12235" spans="1:1" ht="13">
      <c r="A12235" s="21">
        <v>1585</v>
      </c>
    </row>
    <row r="12236" spans="1:1" ht="13">
      <c r="A12236" s="11" t="s">
        <v>4756</v>
      </c>
    </row>
    <row r="12237" spans="1:1" ht="13">
      <c r="A12237" s="11" t="s">
        <v>4757</v>
      </c>
    </row>
    <row r="12238" spans="1:1" ht="13">
      <c r="A12238" s="11" t="s">
        <v>5702</v>
      </c>
    </row>
    <row r="12239" spans="1:1" ht="13">
      <c r="A12239" s="11" t="s">
        <v>4748</v>
      </c>
    </row>
    <row r="12240" spans="1:1" ht="13">
      <c r="A12240" s="11" t="s">
        <v>4749</v>
      </c>
    </row>
    <row r="12241" spans="1:1" ht="13">
      <c r="A12241" s="11" t="s">
        <v>5715</v>
      </c>
    </row>
    <row r="12242" spans="1:1" ht="13">
      <c r="A12242" s="11" t="s">
        <v>13</v>
      </c>
    </row>
    <row r="12243" spans="1:1" ht="13">
      <c r="A12243" s="11" t="s">
        <v>4274</v>
      </c>
    </row>
    <row r="12244" spans="1:1" ht="13">
      <c r="A12244" s="11" t="s">
        <v>4751</v>
      </c>
    </row>
    <row r="12245" spans="1:1" ht="13">
      <c r="A12245" s="11">
        <v>3</v>
      </c>
    </row>
    <row r="12246" spans="1:1" ht="13">
      <c r="A12246" s="11" t="s">
        <v>4752</v>
      </c>
    </row>
    <row r="12247" spans="1:1" ht="13">
      <c r="A12247" s="11" t="s">
        <v>4762</v>
      </c>
    </row>
    <row r="12248" spans="1:1" ht="13">
      <c r="A12248" s="11" t="s">
        <v>4753</v>
      </c>
    </row>
    <row r="12249" spans="1:1" ht="13">
      <c r="A12249" s="11" t="s">
        <v>4769</v>
      </c>
    </row>
    <row r="12250" spans="1:1" ht="13">
      <c r="A12250" s="11" t="s">
        <v>4755</v>
      </c>
    </row>
    <row r="12251" spans="1:1" ht="13">
      <c r="A12251" s="21">
        <v>1540</v>
      </c>
    </row>
    <row r="12252" spans="1:1" ht="13">
      <c r="A12252" s="21">
        <v>1905</v>
      </c>
    </row>
    <row r="12253" spans="1:1" ht="13">
      <c r="A12253" s="11" t="s">
        <v>4756</v>
      </c>
    </row>
    <row r="12254" spans="1:1" ht="13">
      <c r="A12254" s="11" t="s">
        <v>4757</v>
      </c>
    </row>
    <row r="12255" spans="1:1" ht="13">
      <c r="A12255" s="11" t="s">
        <v>5702</v>
      </c>
    </row>
    <row r="12256" spans="1:1" ht="13">
      <c r="A12256" s="11" t="s">
        <v>4748</v>
      </c>
    </row>
    <row r="12257" spans="1:1" ht="13">
      <c r="A12257" s="11" t="s">
        <v>4749</v>
      </c>
    </row>
    <row r="12258" spans="1:1" ht="13">
      <c r="A12258" s="11" t="s">
        <v>5716</v>
      </c>
    </row>
    <row r="12259" spans="1:1" ht="13">
      <c r="A12259" s="11" t="s">
        <v>31</v>
      </c>
    </row>
    <row r="12260" spans="1:1" ht="13">
      <c r="A12260" s="11" t="s">
        <v>2868</v>
      </c>
    </row>
    <row r="12261" spans="1:1" ht="13">
      <c r="A12261" s="11" t="s">
        <v>4751</v>
      </c>
    </row>
    <row r="12262" spans="1:1" ht="13">
      <c r="A12262" s="11">
        <v>2</v>
      </c>
    </row>
    <row r="12263" spans="1:1" ht="13">
      <c r="A12263" s="11" t="s">
        <v>4752</v>
      </c>
    </row>
    <row r="12264" spans="1:1" ht="13">
      <c r="A12264" s="11" t="s">
        <v>4762</v>
      </c>
    </row>
    <row r="12265" spans="1:1" ht="13">
      <c r="A12265" s="11" t="s">
        <v>4753</v>
      </c>
    </row>
    <row r="12266" spans="1:1" ht="13">
      <c r="A12266" s="11" t="s">
        <v>4787</v>
      </c>
    </row>
    <row r="12267" spans="1:1" ht="13">
      <c r="A12267" s="11" t="s">
        <v>4755</v>
      </c>
    </row>
    <row r="12268" spans="1:1" ht="13">
      <c r="A12268" s="21">
        <v>1520</v>
      </c>
    </row>
    <row r="12269" spans="1:1" ht="13">
      <c r="A12269" s="21">
        <v>1635</v>
      </c>
    </row>
    <row r="12270" spans="1:1" ht="13">
      <c r="A12270" s="11" t="s">
        <v>4756</v>
      </c>
    </row>
    <row r="12271" spans="1:1" ht="13">
      <c r="A12271" s="11" t="s">
        <v>4757</v>
      </c>
    </row>
    <row r="12272" spans="1:1" ht="13">
      <c r="A12272" s="11" t="s">
        <v>5702</v>
      </c>
    </row>
    <row r="12273" spans="1:1" ht="13">
      <c r="A12273" s="11" t="s">
        <v>4748</v>
      </c>
    </row>
    <row r="12274" spans="1:1" ht="13">
      <c r="A12274" s="11" t="s">
        <v>4749</v>
      </c>
    </row>
    <row r="12275" spans="1:1" ht="13">
      <c r="A12275" s="11" t="s">
        <v>5717</v>
      </c>
    </row>
    <row r="12276" spans="1:1" ht="13">
      <c r="A12276" s="11" t="s">
        <v>20</v>
      </c>
    </row>
    <row r="12277" spans="1:1" ht="13">
      <c r="A12277" s="11" t="s">
        <v>4277</v>
      </c>
    </row>
    <row r="12278" spans="1:1" ht="13">
      <c r="A12278" s="11" t="s">
        <v>4751</v>
      </c>
    </row>
    <row r="12279" spans="1:1" ht="13">
      <c r="A12279" s="11">
        <v>3</v>
      </c>
    </row>
    <row r="12280" spans="1:1" ht="13">
      <c r="A12280" s="11" t="s">
        <v>4752</v>
      </c>
    </row>
    <row r="12281" spans="1:1" ht="13">
      <c r="A12281" s="11">
        <v>2</v>
      </c>
    </row>
    <row r="12282" spans="1:1" ht="13">
      <c r="A12282" s="11" t="s">
        <v>4753</v>
      </c>
    </row>
    <row r="12283" spans="1:1" ht="13">
      <c r="A12283" s="11" t="s">
        <v>5718</v>
      </c>
    </row>
    <row r="12284" spans="1:1" ht="13">
      <c r="A12284" s="11" t="s">
        <v>4755</v>
      </c>
    </row>
    <row r="12285" spans="1:1" ht="13">
      <c r="A12285" s="21">
        <v>1610</v>
      </c>
    </row>
    <row r="12286" spans="1:1" ht="13">
      <c r="A12286" s="21">
        <v>1895</v>
      </c>
    </row>
    <row r="12287" spans="1:1" ht="13">
      <c r="A12287" s="11" t="s">
        <v>4756</v>
      </c>
    </row>
    <row r="12288" spans="1:1" ht="13">
      <c r="A12288" s="11" t="s">
        <v>4757</v>
      </c>
    </row>
    <row r="12289" spans="1:1" ht="13">
      <c r="A12289" s="11" t="s">
        <v>5702</v>
      </c>
    </row>
    <row r="12290" spans="1:1" ht="13">
      <c r="A12290" s="11" t="s">
        <v>4748</v>
      </c>
    </row>
    <row r="12291" spans="1:1" ht="13">
      <c r="A12291" s="11" t="s">
        <v>4749</v>
      </c>
    </row>
    <row r="12292" spans="1:1" ht="13">
      <c r="A12292" s="11" t="s">
        <v>5719</v>
      </c>
    </row>
    <row r="12293" spans="1:1" ht="13">
      <c r="A12293" s="11" t="s">
        <v>21</v>
      </c>
    </row>
    <row r="12294" spans="1:1" ht="13">
      <c r="A12294" s="11" t="s">
        <v>4280</v>
      </c>
    </row>
    <row r="12295" spans="1:1" ht="13">
      <c r="A12295" s="11" t="s">
        <v>4751</v>
      </c>
    </row>
    <row r="12296" spans="1:1" ht="13">
      <c r="A12296" s="11">
        <v>3</v>
      </c>
    </row>
    <row r="12297" spans="1:1" ht="13">
      <c r="A12297" s="11" t="s">
        <v>4752</v>
      </c>
    </row>
    <row r="12298" spans="1:1" ht="13">
      <c r="A12298" s="11">
        <v>2</v>
      </c>
    </row>
    <row r="12299" spans="1:1" ht="13">
      <c r="A12299" s="11" t="s">
        <v>4753</v>
      </c>
    </row>
    <row r="12300" spans="1:1" ht="13">
      <c r="A12300" s="11" t="s">
        <v>5000</v>
      </c>
    </row>
    <row r="12301" spans="1:1" ht="13">
      <c r="A12301" s="11" t="s">
        <v>4755</v>
      </c>
    </row>
    <row r="12302" spans="1:1" ht="13">
      <c r="A12302" s="21">
        <v>1710</v>
      </c>
    </row>
    <row r="12303" spans="1:1" ht="13">
      <c r="A12303" s="21">
        <v>2045</v>
      </c>
    </row>
    <row r="12304" spans="1:1" ht="13">
      <c r="A12304" s="11" t="s">
        <v>4756</v>
      </c>
    </row>
    <row r="12305" spans="1:1" ht="13">
      <c r="A12305" s="11" t="s">
        <v>4757</v>
      </c>
    </row>
    <row r="12306" spans="1:1" ht="13">
      <c r="A12306" s="11" t="s">
        <v>5702</v>
      </c>
    </row>
    <row r="12307" spans="1:1" ht="13">
      <c r="A12307" s="11" t="s">
        <v>4748</v>
      </c>
    </row>
    <row r="12308" spans="1:1" ht="13">
      <c r="A12308" s="11" t="s">
        <v>4749</v>
      </c>
    </row>
    <row r="12309" spans="1:1" ht="13">
      <c r="A12309" s="11" t="s">
        <v>5720</v>
      </c>
    </row>
    <row r="12310" spans="1:1" ht="13">
      <c r="A12310" s="11" t="s">
        <v>12</v>
      </c>
    </row>
    <row r="12311" spans="1:1" ht="13">
      <c r="A12311" s="11" t="s">
        <v>4283</v>
      </c>
    </row>
    <row r="12312" spans="1:1" ht="13">
      <c r="A12312" s="11" t="s">
        <v>4751</v>
      </c>
    </row>
    <row r="12313" spans="1:1" ht="13">
      <c r="A12313" s="11">
        <v>3</v>
      </c>
    </row>
    <row r="12314" spans="1:1" ht="13">
      <c r="A12314" s="11" t="s">
        <v>4752</v>
      </c>
    </row>
    <row r="12315" spans="1:1" ht="13">
      <c r="A12315" s="11">
        <v>2</v>
      </c>
    </row>
    <row r="12316" spans="1:1" ht="13">
      <c r="A12316" s="11" t="s">
        <v>4753</v>
      </c>
    </row>
    <row r="12317" spans="1:1" ht="13">
      <c r="A12317" s="11" t="s">
        <v>4778</v>
      </c>
    </row>
    <row r="12318" spans="1:1" ht="13">
      <c r="A12318" s="11" t="s">
        <v>4755</v>
      </c>
    </row>
    <row r="12319" spans="1:1" ht="13">
      <c r="A12319" s="21">
        <v>1850</v>
      </c>
    </row>
    <row r="12320" spans="1:1" ht="13">
      <c r="A12320" s="21">
        <v>2075</v>
      </c>
    </row>
    <row r="12321" spans="1:1" ht="13">
      <c r="A12321" s="11" t="s">
        <v>4756</v>
      </c>
    </row>
    <row r="12322" spans="1:1" ht="13">
      <c r="A12322" s="11" t="s">
        <v>4757</v>
      </c>
    </row>
    <row r="12323" spans="1:1" ht="13">
      <c r="A12323" s="11" t="s">
        <v>5702</v>
      </c>
    </row>
    <row r="12324" spans="1:1" ht="13">
      <c r="A12324" s="11" t="s">
        <v>4748</v>
      </c>
    </row>
    <row r="12325" spans="1:1" ht="13">
      <c r="A12325" s="11" t="s">
        <v>4749</v>
      </c>
    </row>
    <row r="12326" spans="1:1" ht="13">
      <c r="A12326" s="11" t="s">
        <v>5721</v>
      </c>
    </row>
    <row r="12327" spans="1:1" ht="13">
      <c r="A12327" s="11" t="s">
        <v>11</v>
      </c>
    </row>
    <row r="12328" spans="1:1" ht="13">
      <c r="A12328" s="11" t="s">
        <v>1203</v>
      </c>
    </row>
    <row r="12329" spans="1:1" ht="13">
      <c r="A12329" s="11" t="s">
        <v>4751</v>
      </c>
    </row>
    <row r="12330" spans="1:1" ht="13">
      <c r="A12330" s="11">
        <v>2</v>
      </c>
    </row>
    <row r="12331" spans="1:1" ht="13">
      <c r="A12331" s="11" t="s">
        <v>4752</v>
      </c>
    </row>
    <row r="12332" spans="1:1" ht="13">
      <c r="A12332" s="11">
        <v>2</v>
      </c>
    </row>
    <row r="12333" spans="1:1" ht="13">
      <c r="A12333" s="11" t="s">
        <v>4753</v>
      </c>
    </row>
    <row r="12334" spans="1:1" ht="13">
      <c r="A12334" s="11" t="s">
        <v>4780</v>
      </c>
    </row>
    <row r="12335" spans="1:1" ht="13">
      <c r="A12335" s="11" t="s">
        <v>4755</v>
      </c>
    </row>
    <row r="12336" spans="1:1" ht="13">
      <c r="A12336" s="21">
        <v>2200</v>
      </c>
    </row>
    <row r="12337" spans="1:1" ht="13">
      <c r="A12337" s="11" t="s">
        <v>4756</v>
      </c>
    </row>
    <row r="12338" spans="1:1" ht="13">
      <c r="A12338" s="11" t="s">
        <v>4757</v>
      </c>
    </row>
    <row r="12339" spans="1:1" ht="13">
      <c r="A12339" s="11" t="s">
        <v>5702</v>
      </c>
    </row>
    <row r="12340" spans="1:1" ht="13">
      <c r="A12340" s="11" t="s">
        <v>4748</v>
      </c>
    </row>
    <row r="12341" spans="1:1" ht="13">
      <c r="A12341" s="11" t="s">
        <v>4749</v>
      </c>
    </row>
    <row r="12342" spans="1:1" ht="13">
      <c r="A12342" s="11" t="s">
        <v>5722</v>
      </c>
    </row>
    <row r="12343" spans="1:1" ht="13">
      <c r="A12343" s="11" t="s">
        <v>10</v>
      </c>
    </row>
    <row r="12344" spans="1:1" ht="13">
      <c r="A12344" s="11" t="s">
        <v>4582</v>
      </c>
    </row>
    <row r="12345" spans="1:1" ht="13">
      <c r="A12345" s="11" t="s">
        <v>4751</v>
      </c>
    </row>
    <row r="12346" spans="1:1" ht="13">
      <c r="A12346" s="11">
        <v>4</v>
      </c>
    </row>
    <row r="12347" spans="1:1" ht="13">
      <c r="A12347" s="11" t="s">
        <v>4752</v>
      </c>
    </row>
    <row r="12348" spans="1:1" ht="13">
      <c r="A12348" s="11" t="s">
        <v>4789</v>
      </c>
    </row>
    <row r="12349" spans="1:1" ht="13">
      <c r="A12349" s="11" t="s">
        <v>4753</v>
      </c>
    </row>
    <row r="12350" spans="1:1" ht="13">
      <c r="A12350" s="11" t="s">
        <v>4979</v>
      </c>
    </row>
    <row r="12351" spans="1:1" ht="13">
      <c r="A12351" s="11" t="s">
        <v>4755</v>
      </c>
    </row>
    <row r="12352" spans="1:1" ht="13">
      <c r="A12352" s="21">
        <v>2280</v>
      </c>
    </row>
    <row r="12353" spans="1:1" ht="13">
      <c r="A12353" s="11" t="s">
        <v>4756</v>
      </c>
    </row>
    <row r="12354" spans="1:1" ht="13">
      <c r="A12354" s="11" t="s">
        <v>4757</v>
      </c>
    </row>
    <row r="12355" spans="1:1" ht="13">
      <c r="A12355" s="11" t="s">
        <v>5702</v>
      </c>
    </row>
    <row r="12356" spans="1:1" ht="13">
      <c r="A12356" s="11" t="s">
        <v>4748</v>
      </c>
    </row>
    <row r="12357" spans="1:1" ht="13">
      <c r="A12357" s="11" t="s">
        <v>4749</v>
      </c>
    </row>
    <row r="12358" spans="1:1" ht="13">
      <c r="A12358" s="11" t="s">
        <v>5723</v>
      </c>
    </row>
    <row r="12359" spans="1:1" ht="13">
      <c r="A12359" s="11" t="s">
        <v>10</v>
      </c>
    </row>
    <row r="12360" spans="1:1" ht="13">
      <c r="A12360" s="11" t="s">
        <v>4286</v>
      </c>
    </row>
    <row r="12361" spans="1:1" ht="13">
      <c r="A12361" s="11" t="s">
        <v>4751</v>
      </c>
    </row>
    <row r="12362" spans="1:1" ht="13">
      <c r="A12362" s="11">
        <v>3</v>
      </c>
    </row>
    <row r="12363" spans="1:1" ht="13">
      <c r="A12363" s="11" t="s">
        <v>4752</v>
      </c>
    </row>
    <row r="12364" spans="1:1" ht="13">
      <c r="A12364" s="11" t="s">
        <v>5315</v>
      </c>
    </row>
    <row r="12365" spans="1:1" ht="13">
      <c r="A12365" s="11" t="s">
        <v>4753</v>
      </c>
    </row>
    <row r="12366" spans="1:1" ht="13">
      <c r="A12366" s="11" t="s">
        <v>4785</v>
      </c>
    </row>
    <row r="12367" spans="1:1" ht="13">
      <c r="A12367" s="11" t="s">
        <v>4755</v>
      </c>
    </row>
    <row r="12368" spans="1:1" ht="13">
      <c r="A12368" s="21">
        <v>3310</v>
      </c>
    </row>
    <row r="12369" spans="1:1" ht="13">
      <c r="A12369" s="21">
        <v>5105</v>
      </c>
    </row>
    <row r="12370" spans="1:1" ht="13">
      <c r="A12370" s="11" t="s">
        <v>4756</v>
      </c>
    </row>
    <row r="12371" spans="1:1" ht="13">
      <c r="A12371" s="11" t="s">
        <v>4757</v>
      </c>
    </row>
    <row r="12372" spans="1:1" ht="13">
      <c r="A12372" s="11" t="s">
        <v>5702</v>
      </c>
    </row>
    <row r="12373" spans="1:1" ht="13">
      <c r="A12373" s="11" t="s">
        <v>4748</v>
      </c>
    </row>
    <row r="12374" spans="1:1" ht="13">
      <c r="A12374" s="11" t="s">
        <v>4749</v>
      </c>
    </row>
    <row r="12375" spans="1:1" ht="13">
      <c r="A12375" s="11" t="s">
        <v>5724</v>
      </c>
    </row>
    <row r="12376" spans="1:1" ht="13">
      <c r="A12376" s="11" t="s">
        <v>10</v>
      </c>
    </row>
    <row r="12377" spans="1:1" ht="13">
      <c r="A12377" s="11" t="s">
        <v>685</v>
      </c>
    </row>
    <row r="12378" spans="1:1" ht="13">
      <c r="A12378" s="11" t="s">
        <v>4751</v>
      </c>
    </row>
    <row r="12379" spans="1:1" ht="13">
      <c r="A12379" s="11">
        <v>1</v>
      </c>
    </row>
    <row r="12380" spans="1:1" ht="13">
      <c r="A12380" s="11" t="s">
        <v>4752</v>
      </c>
    </row>
    <row r="12381" spans="1:1" ht="13">
      <c r="A12381" s="11" t="s">
        <v>4762</v>
      </c>
    </row>
    <row r="12382" spans="1:1" ht="13">
      <c r="A12382" s="11" t="s">
        <v>4753</v>
      </c>
    </row>
    <row r="12383" spans="1:1" ht="13">
      <c r="A12383" s="11" t="s">
        <v>4822</v>
      </c>
    </row>
    <row r="12384" spans="1:1" ht="13">
      <c r="A12384" s="11" t="s">
        <v>4755</v>
      </c>
    </row>
    <row r="12385" spans="1:1" ht="13">
      <c r="A12385" s="21">
        <v>870</v>
      </c>
    </row>
    <row r="12386" spans="1:1" ht="13">
      <c r="A12386" s="21">
        <v>1190</v>
      </c>
    </row>
    <row r="12387" spans="1:1" ht="13">
      <c r="A12387" s="11" t="s">
        <v>4756</v>
      </c>
    </row>
    <row r="12388" spans="1:1" ht="13">
      <c r="A12388" s="11" t="s">
        <v>4757</v>
      </c>
    </row>
    <row r="12389" spans="1:1" ht="13">
      <c r="A12389" s="11" t="s">
        <v>5725</v>
      </c>
    </row>
    <row r="12390" spans="1:1" ht="13">
      <c r="A12390" s="11" t="s">
        <v>4748</v>
      </c>
    </row>
    <row r="12391" spans="1:1" ht="13">
      <c r="A12391" s="11" t="s">
        <v>4749</v>
      </c>
    </row>
    <row r="12392" spans="1:1" ht="13">
      <c r="A12392" s="11" t="s">
        <v>5726</v>
      </c>
    </row>
    <row r="12393" spans="1:1" ht="13">
      <c r="A12393" s="11" t="s">
        <v>10</v>
      </c>
    </row>
    <row r="12394" spans="1:1" ht="13">
      <c r="A12394" s="11" t="s">
        <v>1152</v>
      </c>
    </row>
    <row r="12395" spans="1:1" ht="13">
      <c r="A12395" s="11" t="s">
        <v>4751</v>
      </c>
    </row>
    <row r="12396" spans="1:1" ht="13">
      <c r="A12396" s="11">
        <v>2</v>
      </c>
    </row>
    <row r="12397" spans="1:1" ht="13">
      <c r="A12397" s="11" t="s">
        <v>4752</v>
      </c>
    </row>
    <row r="12398" spans="1:1" ht="13">
      <c r="A12398" s="11">
        <v>2</v>
      </c>
    </row>
    <row r="12399" spans="1:1" ht="13">
      <c r="A12399" s="11" t="s">
        <v>4753</v>
      </c>
    </row>
    <row r="12400" spans="1:1" ht="13">
      <c r="A12400" s="11" t="s">
        <v>4780</v>
      </c>
    </row>
    <row r="12401" spans="1:1" ht="13">
      <c r="A12401" s="11" t="s">
        <v>4755</v>
      </c>
    </row>
    <row r="12402" spans="1:1" ht="13">
      <c r="A12402" s="21">
        <v>1720</v>
      </c>
    </row>
    <row r="12403" spans="1:1" ht="13">
      <c r="A12403" s="11" t="s">
        <v>4756</v>
      </c>
    </row>
    <row r="12404" spans="1:1" ht="13">
      <c r="A12404" s="11" t="s">
        <v>4757</v>
      </c>
    </row>
    <row r="12405" spans="1:1" ht="13">
      <c r="A12405" s="11" t="s">
        <v>5725</v>
      </c>
    </row>
    <row r="12406" spans="1:1" ht="13">
      <c r="A12406" s="11" t="s">
        <v>4748</v>
      </c>
    </row>
    <row r="12407" spans="1:1" ht="13">
      <c r="A12407" s="11" t="s">
        <v>4749</v>
      </c>
    </row>
    <row r="12408" spans="1:1" ht="13">
      <c r="A12408" s="11" t="s">
        <v>5727</v>
      </c>
    </row>
    <row r="12409" spans="1:1" ht="13">
      <c r="A12409" s="11" t="s">
        <v>10</v>
      </c>
    </row>
    <row r="12410" spans="1:1" ht="13">
      <c r="A12410" s="11" t="s">
        <v>4051</v>
      </c>
    </row>
    <row r="12411" spans="1:1" ht="13">
      <c r="A12411" s="11" t="s">
        <v>4751</v>
      </c>
    </row>
    <row r="12412" spans="1:1" ht="13">
      <c r="A12412" s="11">
        <v>3</v>
      </c>
    </row>
    <row r="12413" spans="1:1" ht="13">
      <c r="A12413" s="11" t="s">
        <v>4752</v>
      </c>
    </row>
    <row r="12414" spans="1:1" ht="13">
      <c r="A12414" s="11" t="s">
        <v>4762</v>
      </c>
    </row>
    <row r="12415" spans="1:1" ht="13">
      <c r="A12415" s="11" t="s">
        <v>4753</v>
      </c>
    </row>
    <row r="12416" spans="1:1" ht="13">
      <c r="A12416" s="11" t="s">
        <v>4878</v>
      </c>
    </row>
    <row r="12417" spans="1:1" ht="13">
      <c r="A12417" s="11" t="s">
        <v>4755</v>
      </c>
    </row>
    <row r="12418" spans="1:1" ht="13">
      <c r="A12418" s="21">
        <v>1820</v>
      </c>
    </row>
    <row r="12419" spans="1:1" ht="13">
      <c r="A12419" s="21">
        <v>2115</v>
      </c>
    </row>
    <row r="12420" spans="1:1" ht="13">
      <c r="A12420" s="11" t="s">
        <v>4756</v>
      </c>
    </row>
    <row r="12421" spans="1:1" ht="13">
      <c r="A12421" s="11" t="s">
        <v>4757</v>
      </c>
    </row>
    <row r="12422" spans="1:1" ht="13">
      <c r="A12422" s="11" t="s">
        <v>5725</v>
      </c>
    </row>
    <row r="12423" spans="1:1" ht="13">
      <c r="A12423" s="11" t="s">
        <v>4748</v>
      </c>
    </row>
    <row r="12424" spans="1:1" ht="13">
      <c r="A12424" s="11" t="s">
        <v>4749</v>
      </c>
    </row>
    <row r="12425" spans="1:1" ht="13">
      <c r="A12425" s="11" t="s">
        <v>5728</v>
      </c>
    </row>
    <row r="12426" spans="1:1" ht="13">
      <c r="A12426" s="11" t="s">
        <v>7</v>
      </c>
    </row>
    <row r="12427" spans="1:1" ht="13">
      <c r="A12427" s="11" t="s">
        <v>2391</v>
      </c>
    </row>
    <row r="12428" spans="1:1" ht="13">
      <c r="A12428" s="11" t="s">
        <v>4751</v>
      </c>
    </row>
    <row r="12429" spans="1:1" ht="13">
      <c r="A12429" s="11">
        <v>2</v>
      </c>
    </row>
    <row r="12430" spans="1:1" ht="13">
      <c r="A12430" s="11" t="s">
        <v>4752</v>
      </c>
    </row>
    <row r="12431" spans="1:1" ht="13">
      <c r="A12431" s="11">
        <v>2</v>
      </c>
    </row>
    <row r="12432" spans="1:1" ht="13">
      <c r="A12432" s="11" t="s">
        <v>4753</v>
      </c>
    </row>
    <row r="12433" spans="1:1" ht="13">
      <c r="A12433" s="11" t="s">
        <v>4769</v>
      </c>
    </row>
    <row r="12434" spans="1:1" ht="13">
      <c r="A12434" s="11" t="s">
        <v>4755</v>
      </c>
    </row>
    <row r="12435" spans="1:1" ht="13">
      <c r="A12435" s="21">
        <v>1220</v>
      </c>
    </row>
    <row r="12436" spans="1:1" ht="13">
      <c r="A12436" s="21">
        <v>1405</v>
      </c>
    </row>
    <row r="12437" spans="1:1" ht="13">
      <c r="A12437" s="11" t="s">
        <v>4756</v>
      </c>
    </row>
    <row r="12438" spans="1:1" ht="13">
      <c r="A12438" s="11" t="s">
        <v>4757</v>
      </c>
    </row>
    <row r="12439" spans="1:1" ht="13">
      <c r="A12439" s="11" t="s">
        <v>5729</v>
      </c>
    </row>
    <row r="12440" spans="1:1" ht="13">
      <c r="A12440" s="11" t="s">
        <v>4748</v>
      </c>
    </row>
    <row r="12441" spans="1:1" ht="13">
      <c r="A12441" s="11" t="s">
        <v>4749</v>
      </c>
    </row>
    <row r="12442" spans="1:1" ht="13">
      <c r="A12442" s="11" t="s">
        <v>5730</v>
      </c>
    </row>
    <row r="12443" spans="1:1" ht="13">
      <c r="A12443" s="11" t="s">
        <v>11</v>
      </c>
    </row>
    <row r="12444" spans="1:1" ht="13">
      <c r="A12444" s="11" t="s">
        <v>2382</v>
      </c>
    </row>
    <row r="12445" spans="1:1" ht="13">
      <c r="A12445" s="11" t="s">
        <v>4751</v>
      </c>
    </row>
    <row r="12446" spans="1:1" ht="13">
      <c r="A12446" s="11">
        <v>2</v>
      </c>
    </row>
    <row r="12447" spans="1:1" ht="13">
      <c r="A12447" s="11" t="s">
        <v>4752</v>
      </c>
    </row>
    <row r="12448" spans="1:1" ht="13">
      <c r="A12448" s="11">
        <v>1</v>
      </c>
    </row>
    <row r="12449" spans="1:1" ht="13">
      <c r="A12449" s="11" t="s">
        <v>4753</v>
      </c>
    </row>
    <row r="12450" spans="1:1" ht="13">
      <c r="A12450" s="11" t="s">
        <v>4870</v>
      </c>
    </row>
    <row r="12451" spans="1:1" ht="13">
      <c r="A12451" s="11" t="s">
        <v>4755</v>
      </c>
    </row>
    <row r="12452" spans="1:1" ht="13">
      <c r="A12452" s="21">
        <v>1180</v>
      </c>
    </row>
    <row r="12453" spans="1:1" ht="13">
      <c r="A12453" s="21">
        <v>1610</v>
      </c>
    </row>
    <row r="12454" spans="1:1" ht="13">
      <c r="A12454" s="11" t="s">
        <v>4756</v>
      </c>
    </row>
    <row r="12455" spans="1:1" ht="13">
      <c r="A12455" s="11" t="s">
        <v>4757</v>
      </c>
    </row>
    <row r="12456" spans="1:1" ht="13">
      <c r="A12456" s="11" t="s">
        <v>5729</v>
      </c>
    </row>
    <row r="12457" spans="1:1" ht="13">
      <c r="A12457" s="11" t="s">
        <v>4748</v>
      </c>
    </row>
    <row r="12458" spans="1:1" ht="13">
      <c r="A12458" s="11" t="s">
        <v>4749</v>
      </c>
    </row>
    <row r="12459" spans="1:1" ht="13">
      <c r="A12459" s="11" t="s">
        <v>5731</v>
      </c>
    </row>
    <row r="12460" spans="1:1" ht="13">
      <c r="A12460" s="11" t="s">
        <v>28</v>
      </c>
    </row>
    <row r="12461" spans="1:1" ht="13">
      <c r="A12461" s="11" t="s">
        <v>2385</v>
      </c>
    </row>
    <row r="12462" spans="1:1" ht="13">
      <c r="A12462" s="11" t="s">
        <v>4751</v>
      </c>
    </row>
    <row r="12463" spans="1:1" ht="13">
      <c r="A12463" s="11">
        <v>2</v>
      </c>
    </row>
    <row r="12464" spans="1:1" ht="13">
      <c r="A12464" s="11" t="s">
        <v>4752</v>
      </c>
    </row>
    <row r="12465" spans="1:1" ht="13">
      <c r="A12465" s="11">
        <v>1</v>
      </c>
    </row>
    <row r="12466" spans="1:1" ht="13">
      <c r="A12466" s="11" t="s">
        <v>4753</v>
      </c>
    </row>
    <row r="12467" spans="1:1" ht="13">
      <c r="A12467" s="11" t="s">
        <v>4846</v>
      </c>
    </row>
    <row r="12468" spans="1:1" ht="13">
      <c r="A12468" s="11" t="s">
        <v>4755</v>
      </c>
    </row>
    <row r="12469" spans="1:1" ht="13">
      <c r="A12469" s="21">
        <v>1180</v>
      </c>
    </row>
    <row r="12470" spans="1:1" ht="13">
      <c r="A12470" s="21">
        <v>1460</v>
      </c>
    </row>
    <row r="12471" spans="1:1" ht="13">
      <c r="A12471" s="11" t="s">
        <v>4756</v>
      </c>
    </row>
    <row r="12472" spans="1:1" ht="13">
      <c r="A12472" s="11" t="s">
        <v>4757</v>
      </c>
    </row>
    <row r="12473" spans="1:1" ht="13">
      <c r="A12473" s="11" t="s">
        <v>5729</v>
      </c>
    </row>
    <row r="12474" spans="1:1" ht="13">
      <c r="A12474" s="11" t="s">
        <v>4748</v>
      </c>
    </row>
    <row r="12475" spans="1:1" ht="13">
      <c r="A12475" s="11" t="s">
        <v>4749</v>
      </c>
    </row>
    <row r="12476" spans="1:1" ht="13">
      <c r="A12476" s="11" t="s">
        <v>5732</v>
      </c>
    </row>
    <row r="12477" spans="1:1" ht="13">
      <c r="A12477" s="11" t="s">
        <v>7</v>
      </c>
    </row>
    <row r="12478" spans="1:1" ht="13">
      <c r="A12478" s="11" t="s">
        <v>2388</v>
      </c>
    </row>
    <row r="12479" spans="1:1" ht="13">
      <c r="A12479" s="11" t="s">
        <v>4751</v>
      </c>
    </row>
    <row r="12480" spans="1:1" ht="13">
      <c r="A12480" s="11">
        <v>2</v>
      </c>
    </row>
    <row r="12481" spans="1:1" ht="13">
      <c r="A12481" s="11" t="s">
        <v>4752</v>
      </c>
    </row>
    <row r="12482" spans="1:1" ht="13">
      <c r="A12482" s="11">
        <v>1</v>
      </c>
    </row>
    <row r="12483" spans="1:1" ht="13">
      <c r="A12483" s="11" t="s">
        <v>4753</v>
      </c>
    </row>
    <row r="12484" spans="1:1" ht="13">
      <c r="A12484" s="11" t="s">
        <v>4818</v>
      </c>
    </row>
    <row r="12485" spans="1:1" ht="13">
      <c r="A12485" s="11" t="s">
        <v>4755</v>
      </c>
    </row>
    <row r="12486" spans="1:1" ht="13">
      <c r="A12486" s="21">
        <v>1210</v>
      </c>
    </row>
    <row r="12487" spans="1:1" ht="13">
      <c r="A12487" s="21">
        <v>1290</v>
      </c>
    </row>
    <row r="12488" spans="1:1" ht="13">
      <c r="A12488" s="11" t="s">
        <v>4756</v>
      </c>
    </row>
    <row r="12489" spans="1:1" ht="13">
      <c r="A12489" s="11" t="s">
        <v>4757</v>
      </c>
    </row>
    <row r="12490" spans="1:1" ht="13">
      <c r="A12490" s="11" t="s">
        <v>5729</v>
      </c>
    </row>
    <row r="12491" spans="1:1" ht="13">
      <c r="A12491" s="11" t="s">
        <v>4748</v>
      </c>
    </row>
    <row r="12492" spans="1:1" ht="13">
      <c r="A12492" s="11" t="s">
        <v>4749</v>
      </c>
    </row>
    <row r="12493" spans="1:1" ht="13">
      <c r="A12493" s="11" t="s">
        <v>5733</v>
      </c>
    </row>
    <row r="12494" spans="1:1" ht="13">
      <c r="A12494" s="11" t="s">
        <v>6</v>
      </c>
    </row>
    <row r="12495" spans="1:1" ht="13">
      <c r="A12495" s="11" t="s">
        <v>1030</v>
      </c>
    </row>
    <row r="12496" spans="1:1" ht="13">
      <c r="A12496" s="11" t="s">
        <v>4751</v>
      </c>
    </row>
    <row r="12497" spans="1:1" ht="13">
      <c r="A12497" s="11">
        <v>2</v>
      </c>
    </row>
    <row r="12498" spans="1:1" ht="13">
      <c r="A12498" s="11" t="s">
        <v>4752</v>
      </c>
    </row>
    <row r="12499" spans="1:1" ht="13">
      <c r="A12499" s="11" t="s">
        <v>4762</v>
      </c>
    </row>
    <row r="12500" spans="1:1" ht="13">
      <c r="A12500" s="11" t="s">
        <v>4753</v>
      </c>
    </row>
    <row r="12501" spans="1:1" ht="13">
      <c r="A12501" s="11" t="s">
        <v>4892</v>
      </c>
    </row>
    <row r="12502" spans="1:1" ht="13">
      <c r="A12502" s="11" t="s">
        <v>4755</v>
      </c>
    </row>
    <row r="12503" spans="1:1" ht="13">
      <c r="A12503" s="21">
        <v>1460</v>
      </c>
    </row>
    <row r="12504" spans="1:1" ht="13">
      <c r="A12504" s="11" t="s">
        <v>4756</v>
      </c>
    </row>
    <row r="12505" spans="1:1" ht="13">
      <c r="A12505" s="11" t="s">
        <v>4757</v>
      </c>
    </row>
    <row r="12506" spans="1:1" ht="13">
      <c r="A12506" s="11" t="s">
        <v>5729</v>
      </c>
    </row>
    <row r="12507" spans="1:1" ht="13">
      <c r="A12507" s="11" t="s">
        <v>4748</v>
      </c>
    </row>
    <row r="12508" spans="1:1" ht="13">
      <c r="A12508" s="11" t="s">
        <v>4749</v>
      </c>
    </row>
    <row r="12509" spans="1:1" ht="13">
      <c r="A12509" s="11" t="s">
        <v>5734</v>
      </c>
    </row>
    <row r="12510" spans="1:1" ht="13">
      <c r="A12510" s="11" t="s">
        <v>9</v>
      </c>
    </row>
    <row r="12511" spans="1:1" ht="13">
      <c r="A12511" s="11" t="s">
        <v>622</v>
      </c>
    </row>
    <row r="12512" spans="1:1" ht="13">
      <c r="A12512" s="11" t="s">
        <v>4751</v>
      </c>
    </row>
    <row r="12513" spans="1:1" ht="13">
      <c r="A12513" s="11">
        <v>1</v>
      </c>
    </row>
    <row r="12514" spans="1:1" ht="13">
      <c r="A12514" s="11" t="s">
        <v>4752</v>
      </c>
    </row>
    <row r="12515" spans="1:1" ht="13">
      <c r="A12515" s="11">
        <v>1</v>
      </c>
    </row>
    <row r="12516" spans="1:1" ht="13">
      <c r="A12516" s="11" t="s">
        <v>4753</v>
      </c>
    </row>
    <row r="12517" spans="1:1" ht="13">
      <c r="A12517" s="11" t="s">
        <v>4754</v>
      </c>
    </row>
    <row r="12518" spans="1:1" ht="13">
      <c r="A12518" s="11" t="s">
        <v>4755</v>
      </c>
    </row>
    <row r="12519" spans="1:1" ht="13">
      <c r="A12519" s="21">
        <v>690</v>
      </c>
    </row>
    <row r="12520" spans="1:1" ht="13">
      <c r="A12520" s="21">
        <v>925</v>
      </c>
    </row>
    <row r="12521" spans="1:1" ht="13">
      <c r="A12521" s="11" t="s">
        <v>4756</v>
      </c>
    </row>
    <row r="12522" spans="1:1" ht="13">
      <c r="A12522" s="11" t="s">
        <v>4757</v>
      </c>
    </row>
    <row r="12523" spans="1:1" ht="13">
      <c r="A12523" s="11" t="s">
        <v>5735</v>
      </c>
    </row>
    <row r="12524" spans="1:1" ht="13">
      <c r="A12524" s="11" t="s">
        <v>4748</v>
      </c>
    </row>
    <row r="12525" spans="1:1" ht="13">
      <c r="A12525" s="11" t="s">
        <v>4749</v>
      </c>
    </row>
    <row r="12526" spans="1:1" ht="13">
      <c r="A12526" s="11" t="s">
        <v>5736</v>
      </c>
    </row>
    <row r="12527" spans="1:1" ht="13">
      <c r="A12527" s="11" t="s">
        <v>9</v>
      </c>
    </row>
    <row r="12528" spans="1:1" ht="13">
      <c r="A12528" s="11" t="s">
        <v>2304</v>
      </c>
    </row>
    <row r="12529" spans="1:1" ht="13">
      <c r="A12529" s="11" t="s">
        <v>4751</v>
      </c>
    </row>
    <row r="12530" spans="1:1" ht="13">
      <c r="A12530" s="11">
        <v>2</v>
      </c>
    </row>
    <row r="12531" spans="1:1" ht="13">
      <c r="A12531" s="11" t="s">
        <v>4752</v>
      </c>
    </row>
    <row r="12532" spans="1:1" ht="13">
      <c r="A12532" s="11" t="s">
        <v>4762</v>
      </c>
    </row>
    <row r="12533" spans="1:1" ht="13">
      <c r="A12533" s="11" t="s">
        <v>4753</v>
      </c>
    </row>
    <row r="12534" spans="1:1" ht="13">
      <c r="A12534" s="11" t="s">
        <v>4765</v>
      </c>
    </row>
    <row r="12535" spans="1:1" ht="13">
      <c r="A12535" s="11" t="s">
        <v>4755</v>
      </c>
    </row>
    <row r="12536" spans="1:1" ht="13">
      <c r="A12536" s="21">
        <v>1180</v>
      </c>
    </row>
    <row r="12537" spans="1:1" ht="13">
      <c r="A12537" s="21">
        <v>1515</v>
      </c>
    </row>
    <row r="12538" spans="1:1" ht="13">
      <c r="A12538" s="11" t="s">
        <v>4756</v>
      </c>
    </row>
    <row r="12539" spans="1:1" ht="13">
      <c r="A12539" s="11" t="s">
        <v>4757</v>
      </c>
    </row>
    <row r="12540" spans="1:1" ht="13">
      <c r="A12540" s="11" t="s">
        <v>5735</v>
      </c>
    </row>
    <row r="12541" spans="1:1" ht="13">
      <c r="A12541" s="11" t="s">
        <v>4748</v>
      </c>
    </row>
    <row r="12542" spans="1:1" ht="13">
      <c r="A12542" s="11" t="s">
        <v>4749</v>
      </c>
    </row>
    <row r="12543" spans="1:1" ht="13">
      <c r="A12543" s="11" t="s">
        <v>5737</v>
      </c>
    </row>
    <row r="12544" spans="1:1" ht="13">
      <c r="A12544" s="11" t="s">
        <v>17</v>
      </c>
    </row>
    <row r="12545" spans="1:1" ht="13">
      <c r="A12545" s="11" t="s">
        <v>2235</v>
      </c>
    </row>
    <row r="12546" spans="1:1" ht="13">
      <c r="A12546" s="11" t="s">
        <v>4751</v>
      </c>
    </row>
    <row r="12547" spans="1:1" ht="13">
      <c r="A12547" s="11">
        <v>2</v>
      </c>
    </row>
    <row r="12548" spans="1:1" ht="13">
      <c r="A12548" s="11" t="s">
        <v>4752</v>
      </c>
    </row>
    <row r="12549" spans="1:1" ht="13">
      <c r="A12549" s="11" t="s">
        <v>4762</v>
      </c>
    </row>
    <row r="12550" spans="1:1" ht="13">
      <c r="A12550" s="11" t="s">
        <v>4753</v>
      </c>
    </row>
    <row r="12551" spans="1:1" ht="13">
      <c r="A12551" s="11" t="s">
        <v>4775</v>
      </c>
    </row>
    <row r="12552" spans="1:1" ht="13">
      <c r="A12552" s="11" t="s">
        <v>4755</v>
      </c>
    </row>
    <row r="12553" spans="1:1" ht="13">
      <c r="A12553" s="21">
        <v>1230</v>
      </c>
    </row>
    <row r="12554" spans="1:1" ht="13">
      <c r="A12554" s="21">
        <v>1520</v>
      </c>
    </row>
    <row r="12555" spans="1:1" ht="13">
      <c r="A12555" s="11" t="s">
        <v>4756</v>
      </c>
    </row>
    <row r="12556" spans="1:1" ht="13">
      <c r="A12556" s="11" t="s">
        <v>4757</v>
      </c>
    </row>
    <row r="12557" spans="1:1" ht="13">
      <c r="A12557" s="11" t="s">
        <v>5738</v>
      </c>
    </row>
    <row r="12558" spans="1:1" ht="13">
      <c r="A12558" s="11" t="s">
        <v>4748</v>
      </c>
    </row>
    <row r="12559" spans="1:1" ht="13">
      <c r="A12559" s="11" t="s">
        <v>4749</v>
      </c>
    </row>
    <row r="12560" spans="1:1" ht="13">
      <c r="A12560" s="11" t="s">
        <v>5739</v>
      </c>
    </row>
    <row r="12561" spans="1:1" ht="13">
      <c r="A12561" s="11" t="s">
        <v>18</v>
      </c>
    </row>
    <row r="12562" spans="1:1" ht="13">
      <c r="A12562" s="11" t="s">
        <v>3926</v>
      </c>
    </row>
    <row r="12563" spans="1:1" ht="13">
      <c r="A12563" s="11" t="s">
        <v>4751</v>
      </c>
    </row>
    <row r="12564" spans="1:1" ht="13">
      <c r="A12564" s="11">
        <v>3</v>
      </c>
    </row>
    <row r="12565" spans="1:1" ht="13">
      <c r="A12565" s="11" t="s">
        <v>4752</v>
      </c>
    </row>
    <row r="12566" spans="1:1" ht="13">
      <c r="A12566" s="11">
        <v>2</v>
      </c>
    </row>
    <row r="12567" spans="1:1" ht="13">
      <c r="A12567" s="11" t="s">
        <v>4753</v>
      </c>
    </row>
    <row r="12568" spans="1:1" ht="13">
      <c r="A12568" s="11" t="s">
        <v>5460</v>
      </c>
    </row>
    <row r="12569" spans="1:1" ht="13">
      <c r="A12569" s="11" t="s">
        <v>4755</v>
      </c>
    </row>
    <row r="12570" spans="1:1" ht="13">
      <c r="A12570" s="21">
        <v>1300</v>
      </c>
    </row>
    <row r="12571" spans="1:1" ht="13">
      <c r="A12571" s="21">
        <v>1725</v>
      </c>
    </row>
    <row r="12572" spans="1:1" ht="13">
      <c r="A12572" s="11" t="s">
        <v>4756</v>
      </c>
    </row>
    <row r="12573" spans="1:1" ht="13">
      <c r="A12573" s="11" t="s">
        <v>4757</v>
      </c>
    </row>
    <row r="12574" spans="1:1" ht="13">
      <c r="A12574" s="11" t="s">
        <v>5738</v>
      </c>
    </row>
    <row r="12575" spans="1:1" ht="13">
      <c r="A12575" s="11" t="s">
        <v>4748</v>
      </c>
    </row>
    <row r="12576" spans="1:1" ht="13">
      <c r="A12576" s="11" t="s">
        <v>4749</v>
      </c>
    </row>
    <row r="12577" spans="1:1" ht="13">
      <c r="A12577" s="11" t="s">
        <v>5740</v>
      </c>
    </row>
    <row r="12578" spans="1:1" ht="13">
      <c r="A12578" s="11" t="s">
        <v>11</v>
      </c>
    </row>
    <row r="12579" spans="1:1" ht="13">
      <c r="A12579" s="11" t="s">
        <v>256</v>
      </c>
    </row>
    <row r="12580" spans="1:1" ht="13">
      <c r="A12580" s="11" t="s">
        <v>4751</v>
      </c>
    </row>
    <row r="12581" spans="1:1" ht="13">
      <c r="A12581" s="11">
        <v>1</v>
      </c>
    </row>
    <row r="12582" spans="1:1" ht="13">
      <c r="A12582" s="11" t="s">
        <v>4752</v>
      </c>
    </row>
    <row r="12583" spans="1:1" ht="13">
      <c r="A12583" s="11" t="s">
        <v>4762</v>
      </c>
    </row>
    <row r="12584" spans="1:1" ht="13">
      <c r="A12584" s="11" t="s">
        <v>4753</v>
      </c>
    </row>
    <row r="12585" spans="1:1" ht="13">
      <c r="A12585" s="11" t="s">
        <v>5288</v>
      </c>
    </row>
    <row r="12586" spans="1:1" ht="13">
      <c r="A12586" s="11" t="s">
        <v>4755</v>
      </c>
    </row>
    <row r="12587" spans="1:1" ht="13">
      <c r="A12587" s="21">
        <v>1440</v>
      </c>
    </row>
    <row r="12588" spans="1:1" ht="13">
      <c r="A12588" s="11" t="s">
        <v>4756</v>
      </c>
    </row>
    <row r="12589" spans="1:1" ht="13">
      <c r="A12589" s="11" t="s">
        <v>4757</v>
      </c>
    </row>
    <row r="12590" spans="1:1" ht="13">
      <c r="A12590" s="11" t="s">
        <v>5738</v>
      </c>
    </row>
    <row r="12591" spans="1:1" ht="13">
      <c r="A12591" s="11" t="s">
        <v>4748</v>
      </c>
    </row>
    <row r="12592" spans="1:1" ht="13">
      <c r="A12592" s="11" t="s">
        <v>4749</v>
      </c>
    </row>
    <row r="12593" spans="1:1" ht="13">
      <c r="A12593" s="11" t="s">
        <v>5741</v>
      </c>
    </row>
    <row r="12594" spans="1:1" ht="13">
      <c r="A12594" s="11" t="s">
        <v>24</v>
      </c>
    </row>
    <row r="12595" spans="1:1" ht="13">
      <c r="A12595" s="11" t="s">
        <v>3929</v>
      </c>
    </row>
    <row r="12596" spans="1:1" ht="13">
      <c r="A12596" s="11" t="s">
        <v>4751</v>
      </c>
    </row>
    <row r="12597" spans="1:1" ht="13">
      <c r="A12597" s="11">
        <v>3</v>
      </c>
    </row>
    <row r="12598" spans="1:1" ht="13">
      <c r="A12598" s="11" t="s">
        <v>4752</v>
      </c>
    </row>
    <row r="12599" spans="1:1" ht="13">
      <c r="A12599" s="11">
        <v>2</v>
      </c>
    </row>
    <row r="12600" spans="1:1" ht="13">
      <c r="A12600" s="11" t="s">
        <v>4753</v>
      </c>
    </row>
    <row r="12601" spans="1:1" ht="13">
      <c r="A12601" s="11" t="s">
        <v>4769</v>
      </c>
    </row>
    <row r="12602" spans="1:1" ht="13">
      <c r="A12602" s="11" t="s">
        <v>4755</v>
      </c>
    </row>
    <row r="12603" spans="1:1" ht="13">
      <c r="A12603" s="21">
        <v>1580</v>
      </c>
    </row>
    <row r="12604" spans="1:1" ht="13">
      <c r="A12604" s="21">
        <v>1975</v>
      </c>
    </row>
    <row r="12605" spans="1:1" ht="13">
      <c r="A12605" s="11" t="s">
        <v>4756</v>
      </c>
    </row>
    <row r="12606" spans="1:1" ht="13">
      <c r="A12606" s="11" t="s">
        <v>4757</v>
      </c>
    </row>
    <row r="12607" spans="1:1" ht="13">
      <c r="A12607" s="11" t="s">
        <v>5738</v>
      </c>
    </row>
    <row r="12608" spans="1:1" ht="13">
      <c r="A12608" s="11" t="s">
        <v>4748</v>
      </c>
    </row>
    <row r="12609" spans="1:1" ht="13">
      <c r="A12609" s="11" t="s">
        <v>4749</v>
      </c>
    </row>
    <row r="12610" spans="1:1" ht="13">
      <c r="A12610" s="11" t="s">
        <v>5742</v>
      </c>
    </row>
    <row r="12611" spans="1:1" ht="13">
      <c r="A12611" s="11" t="s">
        <v>22</v>
      </c>
    </row>
    <row r="12612" spans="1:1" ht="13">
      <c r="A12612" s="11" t="s">
        <v>1117</v>
      </c>
    </row>
    <row r="12613" spans="1:1" ht="13">
      <c r="A12613" s="11" t="s">
        <v>4751</v>
      </c>
    </row>
    <row r="12614" spans="1:1" ht="13">
      <c r="A12614" s="11">
        <v>2</v>
      </c>
    </row>
    <row r="12615" spans="1:1" ht="13">
      <c r="A12615" s="11" t="s">
        <v>4752</v>
      </c>
    </row>
    <row r="12616" spans="1:1" ht="13">
      <c r="A12616" s="11" t="s">
        <v>4762</v>
      </c>
    </row>
    <row r="12617" spans="1:1" ht="13">
      <c r="A12617" s="11" t="s">
        <v>4753</v>
      </c>
    </row>
    <row r="12618" spans="1:1" ht="13">
      <c r="A12618" s="11" t="s">
        <v>4769</v>
      </c>
    </row>
    <row r="12619" spans="1:1" ht="13">
      <c r="A12619" s="11" t="s">
        <v>4755</v>
      </c>
    </row>
    <row r="12620" spans="1:1" ht="13">
      <c r="A12620" s="21">
        <v>1650</v>
      </c>
    </row>
    <row r="12621" spans="1:1" ht="13">
      <c r="A12621" s="11" t="s">
        <v>4756</v>
      </c>
    </row>
    <row r="12622" spans="1:1" ht="13">
      <c r="A12622" s="11" t="s">
        <v>4757</v>
      </c>
    </row>
    <row r="12623" spans="1:1" ht="13">
      <c r="A12623" s="11" t="s">
        <v>5738</v>
      </c>
    </row>
    <row r="12624" spans="1:1" ht="13">
      <c r="A12624" s="11" t="s">
        <v>4748</v>
      </c>
    </row>
    <row r="12625" spans="1:1" ht="13">
      <c r="A12625" s="11" t="s">
        <v>4749</v>
      </c>
    </row>
    <row r="12626" spans="1:1" ht="13">
      <c r="A12626" s="11" t="s">
        <v>5743</v>
      </c>
    </row>
    <row r="12627" spans="1:1" ht="13">
      <c r="A12627" s="11" t="s">
        <v>7</v>
      </c>
    </row>
    <row r="12628" spans="1:1" ht="13">
      <c r="A12628" s="11" t="s">
        <v>86</v>
      </c>
    </row>
    <row r="12629" spans="1:1" ht="13">
      <c r="A12629" s="11" t="s">
        <v>4751</v>
      </c>
    </row>
    <row r="12630" spans="1:1" ht="13">
      <c r="A12630" s="11">
        <v>1</v>
      </c>
    </row>
    <row r="12631" spans="1:1" ht="13">
      <c r="A12631" s="11" t="s">
        <v>4752</v>
      </c>
    </row>
    <row r="12632" spans="1:1" ht="13">
      <c r="A12632" s="11">
        <v>1</v>
      </c>
    </row>
    <row r="12633" spans="1:1" ht="13">
      <c r="A12633" s="11" t="s">
        <v>4753</v>
      </c>
    </row>
    <row r="12634" spans="1:1" ht="13">
      <c r="A12634" s="11" t="s">
        <v>4754</v>
      </c>
    </row>
    <row r="12635" spans="1:1" ht="13">
      <c r="A12635" s="11" t="s">
        <v>4755</v>
      </c>
    </row>
    <row r="12636" spans="1:1" ht="13">
      <c r="A12636" s="21">
        <v>910</v>
      </c>
    </row>
    <row r="12637" spans="1:1" ht="13">
      <c r="A12637" s="11" t="s">
        <v>4756</v>
      </c>
    </row>
    <row r="12638" spans="1:1" ht="13">
      <c r="A12638" s="11" t="s">
        <v>4757</v>
      </c>
    </row>
    <row r="12639" spans="1:1" ht="13">
      <c r="A12639" s="11" t="s">
        <v>5744</v>
      </c>
    </row>
    <row r="12640" spans="1:1" ht="13">
      <c r="A12640" s="11" t="s">
        <v>4748</v>
      </c>
    </row>
    <row r="12641" spans="1:1" ht="13">
      <c r="A12641" s="11" t="s">
        <v>4749</v>
      </c>
    </row>
    <row r="12642" spans="1:1" ht="13">
      <c r="A12642" s="11" t="s">
        <v>5745</v>
      </c>
    </row>
    <row r="12643" spans="1:1" ht="13">
      <c r="A12643" s="11" t="s">
        <v>31</v>
      </c>
    </row>
    <row r="12644" spans="1:1" ht="13">
      <c r="A12644" s="11" t="s">
        <v>2133</v>
      </c>
    </row>
    <row r="12645" spans="1:1" ht="13">
      <c r="A12645" s="11" t="s">
        <v>4751</v>
      </c>
    </row>
    <row r="12646" spans="1:1" ht="13">
      <c r="A12646" s="11">
        <v>2</v>
      </c>
    </row>
    <row r="12647" spans="1:1" ht="13">
      <c r="A12647" s="11" t="s">
        <v>4752</v>
      </c>
    </row>
    <row r="12648" spans="1:1" ht="13">
      <c r="A12648" s="11" t="s">
        <v>4762</v>
      </c>
    </row>
    <row r="12649" spans="1:1" ht="13">
      <c r="A12649" s="11" t="s">
        <v>4753</v>
      </c>
    </row>
    <row r="12650" spans="1:1" ht="13">
      <c r="A12650" s="11" t="s">
        <v>4787</v>
      </c>
    </row>
    <row r="12651" spans="1:1" ht="13">
      <c r="A12651" s="11" t="s">
        <v>4755</v>
      </c>
    </row>
    <row r="12652" spans="1:1" ht="13">
      <c r="A12652" s="21">
        <v>1260</v>
      </c>
    </row>
    <row r="12653" spans="1:1" ht="13">
      <c r="A12653" s="21">
        <v>1775</v>
      </c>
    </row>
    <row r="12654" spans="1:1" ht="13">
      <c r="A12654" s="11" t="s">
        <v>4756</v>
      </c>
    </row>
    <row r="12655" spans="1:1" ht="13">
      <c r="A12655" s="11" t="s">
        <v>4757</v>
      </c>
    </row>
    <row r="12656" spans="1:1" ht="13">
      <c r="A12656" s="11" t="s">
        <v>5744</v>
      </c>
    </row>
    <row r="12657" spans="1:1" ht="13">
      <c r="A12657" s="11" t="s">
        <v>4748</v>
      </c>
    </row>
    <row r="12658" spans="1:1" ht="13">
      <c r="A12658" s="11" t="s">
        <v>4749</v>
      </c>
    </row>
    <row r="12659" spans="1:1" ht="13">
      <c r="A12659" s="11" t="s">
        <v>5746</v>
      </c>
    </row>
    <row r="12660" spans="1:1" ht="13">
      <c r="A12660" s="11" t="s">
        <v>14</v>
      </c>
    </row>
    <row r="12661" spans="1:1" ht="13">
      <c r="A12661" s="11" t="s">
        <v>3881</v>
      </c>
    </row>
    <row r="12662" spans="1:1" ht="13">
      <c r="A12662" s="11" t="s">
        <v>4751</v>
      </c>
    </row>
    <row r="12663" spans="1:1" ht="13">
      <c r="A12663" s="11">
        <v>3</v>
      </c>
    </row>
    <row r="12664" spans="1:1" ht="13">
      <c r="A12664" s="11" t="s">
        <v>4752</v>
      </c>
    </row>
    <row r="12665" spans="1:1" ht="13">
      <c r="A12665" s="11">
        <v>2</v>
      </c>
    </row>
    <row r="12666" spans="1:1" ht="13">
      <c r="A12666" s="11" t="s">
        <v>4753</v>
      </c>
    </row>
    <row r="12667" spans="1:1" ht="13">
      <c r="A12667" s="11" t="s">
        <v>4765</v>
      </c>
    </row>
    <row r="12668" spans="1:1" ht="13">
      <c r="A12668" s="11" t="s">
        <v>4755</v>
      </c>
    </row>
    <row r="12669" spans="1:1" ht="13">
      <c r="A12669" s="21">
        <v>1460</v>
      </c>
    </row>
    <row r="12670" spans="1:1" ht="13">
      <c r="A12670" s="21">
        <v>1700</v>
      </c>
    </row>
    <row r="12671" spans="1:1" ht="13">
      <c r="A12671" s="11" t="s">
        <v>4756</v>
      </c>
    </row>
    <row r="12672" spans="1:1" ht="13">
      <c r="A12672" s="11" t="s">
        <v>4757</v>
      </c>
    </row>
    <row r="12673" spans="1:1" ht="13">
      <c r="A12673" s="11" t="s">
        <v>5744</v>
      </c>
    </row>
    <row r="12674" spans="1:1" ht="13">
      <c r="A12674" s="11" t="s">
        <v>4748</v>
      </c>
    </row>
    <row r="12675" spans="1:1" ht="13">
      <c r="A12675" s="11" t="s">
        <v>4749</v>
      </c>
    </row>
    <row r="12676" spans="1:1" ht="13">
      <c r="A12676" s="11" t="s">
        <v>5747</v>
      </c>
    </row>
    <row r="12677" spans="1:1" ht="13">
      <c r="A12677" s="11" t="s">
        <v>7</v>
      </c>
    </row>
    <row r="12678" spans="1:1" ht="13">
      <c r="A12678" s="11" t="s">
        <v>3884</v>
      </c>
    </row>
    <row r="12679" spans="1:1" ht="13">
      <c r="A12679" s="11" t="s">
        <v>4751</v>
      </c>
    </row>
    <row r="12680" spans="1:1" ht="13">
      <c r="A12680" s="11">
        <v>3</v>
      </c>
    </row>
    <row r="12681" spans="1:1" ht="13">
      <c r="A12681" s="11" t="s">
        <v>4752</v>
      </c>
    </row>
    <row r="12682" spans="1:1" ht="13">
      <c r="A12682" s="11">
        <v>2</v>
      </c>
    </row>
    <row r="12683" spans="1:1" ht="13">
      <c r="A12683" s="11" t="s">
        <v>4753</v>
      </c>
    </row>
    <row r="12684" spans="1:1" ht="13">
      <c r="A12684" s="11" t="s">
        <v>4778</v>
      </c>
    </row>
    <row r="12685" spans="1:1" ht="13">
      <c r="A12685" s="11" t="s">
        <v>4755</v>
      </c>
    </row>
    <row r="12686" spans="1:1" ht="13">
      <c r="A12686" s="21">
        <v>1930</v>
      </c>
    </row>
    <row r="12687" spans="1:1" ht="13">
      <c r="A12687" s="21">
        <v>2100</v>
      </c>
    </row>
    <row r="12688" spans="1:1" ht="13">
      <c r="A12688" s="11" t="s">
        <v>4756</v>
      </c>
    </row>
    <row r="12689" spans="1:1" ht="13">
      <c r="A12689" s="11" t="s">
        <v>4757</v>
      </c>
    </row>
    <row r="12690" spans="1:1" ht="13">
      <c r="A12690" s="11" t="s">
        <v>5744</v>
      </c>
    </row>
    <row r="12691" spans="1:1" ht="13">
      <c r="A12691" s="11" t="s">
        <v>4748</v>
      </c>
    </row>
    <row r="12692" spans="1:1" ht="13">
      <c r="A12692" s="11" t="s">
        <v>4749</v>
      </c>
    </row>
    <row r="12693" spans="1:1" ht="13">
      <c r="A12693" s="11" t="s">
        <v>5748</v>
      </c>
    </row>
    <row r="12694" spans="1:1" ht="13">
      <c r="A12694" s="11" t="s">
        <v>6</v>
      </c>
    </row>
    <row r="12695" spans="1:1" ht="13">
      <c r="A12695" s="11" t="s">
        <v>131</v>
      </c>
    </row>
    <row r="12696" spans="1:1" ht="13">
      <c r="A12696" s="11" t="s">
        <v>4751</v>
      </c>
    </row>
    <row r="12697" spans="1:1" ht="13">
      <c r="A12697" s="11">
        <v>1</v>
      </c>
    </row>
    <row r="12698" spans="1:1" ht="13">
      <c r="A12698" s="11" t="s">
        <v>4752</v>
      </c>
    </row>
    <row r="12699" spans="1:1" ht="13">
      <c r="A12699" s="11">
        <v>1</v>
      </c>
    </row>
    <row r="12700" spans="1:1" ht="13">
      <c r="A12700" s="11" t="s">
        <v>4753</v>
      </c>
    </row>
    <row r="12701" spans="1:1" ht="13">
      <c r="A12701" s="11" t="s">
        <v>4822</v>
      </c>
    </row>
    <row r="12702" spans="1:1" ht="13">
      <c r="A12702" s="11" t="s">
        <v>4755</v>
      </c>
    </row>
    <row r="12703" spans="1:1" ht="13">
      <c r="A12703" s="21">
        <v>1020</v>
      </c>
    </row>
    <row r="12704" spans="1:1" ht="13">
      <c r="A12704" s="11" t="s">
        <v>4756</v>
      </c>
    </row>
    <row r="12705" spans="1:1" ht="13">
      <c r="A12705" s="11" t="s">
        <v>4757</v>
      </c>
    </row>
    <row r="12706" spans="1:1" ht="13">
      <c r="A12706" s="11" t="s">
        <v>5749</v>
      </c>
    </row>
    <row r="12707" spans="1:1" ht="13">
      <c r="A12707" s="11" t="s">
        <v>4748</v>
      </c>
    </row>
    <row r="12708" spans="1:1" ht="13">
      <c r="A12708" s="11" t="s">
        <v>4749</v>
      </c>
    </row>
    <row r="12709" spans="1:1" ht="13">
      <c r="A12709" s="11" t="s">
        <v>5750</v>
      </c>
    </row>
    <row r="12710" spans="1:1" ht="13">
      <c r="A12710" s="11" t="s">
        <v>6</v>
      </c>
    </row>
    <row r="12711" spans="1:1" ht="13">
      <c r="A12711" s="11" t="s">
        <v>1146</v>
      </c>
    </row>
    <row r="12712" spans="1:1" ht="13">
      <c r="A12712" s="11" t="s">
        <v>4751</v>
      </c>
    </row>
    <row r="12713" spans="1:1" ht="13">
      <c r="A12713" s="11">
        <v>2</v>
      </c>
    </row>
    <row r="12714" spans="1:1" ht="13">
      <c r="A12714" s="11" t="s">
        <v>4752</v>
      </c>
    </row>
    <row r="12715" spans="1:1" ht="13">
      <c r="A12715" s="11">
        <v>2</v>
      </c>
    </row>
    <row r="12716" spans="1:1" ht="13">
      <c r="A12716" s="11" t="s">
        <v>4753</v>
      </c>
    </row>
    <row r="12717" spans="1:1" ht="13">
      <c r="A12717" s="11" t="s">
        <v>4773</v>
      </c>
    </row>
    <row r="12718" spans="1:1" ht="13">
      <c r="A12718" s="11" t="s">
        <v>4755</v>
      </c>
    </row>
    <row r="12719" spans="1:1" ht="13">
      <c r="A12719" s="21">
        <v>1710</v>
      </c>
    </row>
    <row r="12720" spans="1:1" ht="13">
      <c r="A12720" s="11" t="s">
        <v>4756</v>
      </c>
    </row>
    <row r="12721" spans="1:1" ht="13">
      <c r="A12721" s="11" t="s">
        <v>4757</v>
      </c>
    </row>
    <row r="12722" spans="1:1" ht="13">
      <c r="A12722" s="11" t="s">
        <v>5749</v>
      </c>
    </row>
    <row r="12723" spans="1:1" ht="13">
      <c r="A12723" s="11" t="s">
        <v>4748</v>
      </c>
    </row>
    <row r="12724" spans="1:1" ht="13">
      <c r="A12724" s="11" t="s">
        <v>4749</v>
      </c>
    </row>
    <row r="12725" spans="1:1" ht="13">
      <c r="A12725" s="11" t="s">
        <v>5751</v>
      </c>
    </row>
    <row r="12726" spans="1:1" ht="13">
      <c r="A12726" s="11" t="s">
        <v>13</v>
      </c>
    </row>
    <row r="12727" spans="1:1" ht="13">
      <c r="A12727" s="11" t="s">
        <v>545</v>
      </c>
    </row>
    <row r="12728" spans="1:1" ht="13">
      <c r="A12728" s="11" t="s">
        <v>4751</v>
      </c>
    </row>
    <row r="12729" spans="1:1" ht="13">
      <c r="A12729" s="11">
        <v>1</v>
      </c>
    </row>
    <row r="12730" spans="1:1" ht="13">
      <c r="A12730" s="11" t="s">
        <v>4752</v>
      </c>
    </row>
    <row r="12731" spans="1:1" ht="13">
      <c r="A12731" s="11">
        <v>1</v>
      </c>
    </row>
    <row r="12732" spans="1:1" ht="13">
      <c r="A12732" s="11" t="s">
        <v>4753</v>
      </c>
    </row>
    <row r="12733" spans="1:1" ht="13">
      <c r="A12733" s="11" t="s">
        <v>4918</v>
      </c>
    </row>
    <row r="12734" spans="1:1" ht="13">
      <c r="A12734" s="11" t="s">
        <v>4755</v>
      </c>
    </row>
    <row r="12735" spans="1:1" ht="13">
      <c r="A12735" s="21">
        <v>800</v>
      </c>
    </row>
    <row r="12736" spans="1:1" ht="13">
      <c r="A12736" s="21">
        <v>890</v>
      </c>
    </row>
    <row r="12737" spans="1:1" ht="13">
      <c r="A12737" s="11" t="s">
        <v>4756</v>
      </c>
    </row>
    <row r="12738" spans="1:1" ht="13">
      <c r="A12738" s="11" t="s">
        <v>4757</v>
      </c>
    </row>
    <row r="12739" spans="1:1" ht="13">
      <c r="A12739" s="11" t="s">
        <v>5752</v>
      </c>
    </row>
    <row r="12740" spans="1:1" ht="13">
      <c r="A12740" s="11" t="s">
        <v>4748</v>
      </c>
    </row>
    <row r="12741" spans="1:1" ht="13">
      <c r="A12741" s="11" t="s">
        <v>4749</v>
      </c>
    </row>
    <row r="12742" spans="1:1" ht="13">
      <c r="A12742" s="11" t="s">
        <v>5753</v>
      </c>
    </row>
    <row r="12743" spans="1:1" ht="13">
      <c r="A12743" s="11" t="s">
        <v>9</v>
      </c>
    </row>
    <row r="12744" spans="1:1" ht="13">
      <c r="A12744" s="11" t="s">
        <v>2088</v>
      </c>
    </row>
    <row r="12745" spans="1:1" ht="13">
      <c r="A12745" s="11" t="s">
        <v>4751</v>
      </c>
    </row>
    <row r="12746" spans="1:1" ht="13">
      <c r="A12746" s="11">
        <v>2</v>
      </c>
    </row>
    <row r="12747" spans="1:1" ht="13">
      <c r="A12747" s="11" t="s">
        <v>4752</v>
      </c>
    </row>
    <row r="12748" spans="1:1" ht="13">
      <c r="A12748" s="11">
        <v>1</v>
      </c>
    </row>
    <row r="12749" spans="1:1" ht="13">
      <c r="A12749" s="11" t="s">
        <v>4753</v>
      </c>
    </row>
    <row r="12750" spans="1:1" ht="13">
      <c r="A12750" s="11" t="s">
        <v>4822</v>
      </c>
    </row>
    <row r="12751" spans="1:1" ht="13">
      <c r="A12751" s="11" t="s">
        <v>4755</v>
      </c>
    </row>
    <row r="12752" spans="1:1" ht="13">
      <c r="A12752" s="21">
        <v>870</v>
      </c>
    </row>
    <row r="12753" spans="1:1" ht="13">
      <c r="A12753" s="21">
        <v>1080</v>
      </c>
    </row>
    <row r="12754" spans="1:1" ht="13">
      <c r="A12754" s="11" t="s">
        <v>4756</v>
      </c>
    </row>
    <row r="12755" spans="1:1" ht="13">
      <c r="A12755" s="11" t="s">
        <v>4757</v>
      </c>
    </row>
    <row r="12756" spans="1:1" ht="13">
      <c r="A12756" s="11" t="s">
        <v>5752</v>
      </c>
    </row>
    <row r="12757" spans="1:1" ht="13">
      <c r="A12757" s="11" t="s">
        <v>4748</v>
      </c>
    </row>
    <row r="12758" spans="1:1" ht="13">
      <c r="A12758" s="11" t="s">
        <v>4749</v>
      </c>
    </row>
    <row r="12759" spans="1:1" ht="13">
      <c r="A12759" s="11" t="s">
        <v>5754</v>
      </c>
    </row>
    <row r="12760" spans="1:1" ht="13">
      <c r="A12760" s="11" t="s">
        <v>25</v>
      </c>
    </row>
    <row r="12761" spans="1:1" ht="13">
      <c r="A12761" s="11" t="s">
        <v>3842</v>
      </c>
    </row>
    <row r="12762" spans="1:1" ht="13">
      <c r="A12762" s="11" t="s">
        <v>4751</v>
      </c>
    </row>
    <row r="12763" spans="1:1" ht="13">
      <c r="A12763" s="11">
        <v>3</v>
      </c>
    </row>
    <row r="12764" spans="1:1" ht="13">
      <c r="A12764" s="11" t="s">
        <v>4752</v>
      </c>
    </row>
    <row r="12765" spans="1:1" ht="13">
      <c r="A12765" s="11">
        <v>2</v>
      </c>
    </row>
    <row r="12766" spans="1:1" ht="13">
      <c r="A12766" s="11" t="s">
        <v>4753</v>
      </c>
    </row>
    <row r="12767" spans="1:1" ht="13">
      <c r="A12767" s="11" t="s">
        <v>4787</v>
      </c>
    </row>
    <row r="12768" spans="1:1" ht="13">
      <c r="A12768" s="11" t="s">
        <v>4755</v>
      </c>
    </row>
    <row r="12769" spans="1:1" ht="13">
      <c r="A12769" s="21">
        <v>1910</v>
      </c>
    </row>
    <row r="12770" spans="1:1" ht="13">
      <c r="A12770" s="21">
        <v>2060</v>
      </c>
    </row>
    <row r="12771" spans="1:1" ht="13">
      <c r="A12771" s="11" t="s">
        <v>4756</v>
      </c>
    </row>
    <row r="12772" spans="1:1" ht="13">
      <c r="A12772" s="11" t="s">
        <v>4757</v>
      </c>
    </row>
    <row r="12773" spans="1:1" ht="13">
      <c r="A12773" s="11" t="s">
        <v>5752</v>
      </c>
    </row>
    <row r="12774" spans="1:1" ht="13">
      <c r="A12774" s="11" t="s">
        <v>4748</v>
      </c>
    </row>
    <row r="12775" spans="1:1" ht="13">
      <c r="A12775" s="11" t="s">
        <v>4749</v>
      </c>
    </row>
    <row r="12776" spans="1:1" ht="13">
      <c r="A12776" s="11" t="s">
        <v>5755</v>
      </c>
    </row>
    <row r="12777" spans="1:1" ht="13">
      <c r="A12777" s="11" t="s">
        <v>23</v>
      </c>
    </row>
    <row r="12778" spans="1:1" ht="13">
      <c r="A12778" s="11" t="s">
        <v>122</v>
      </c>
    </row>
    <row r="12779" spans="1:1" ht="13">
      <c r="A12779" s="11" t="s">
        <v>4751</v>
      </c>
    </row>
    <row r="12780" spans="1:1" ht="13">
      <c r="A12780" s="11">
        <v>1</v>
      </c>
    </row>
    <row r="12781" spans="1:1" ht="13">
      <c r="A12781" s="11" t="s">
        <v>4752</v>
      </c>
    </row>
    <row r="12782" spans="1:1" ht="13">
      <c r="A12782" s="11">
        <v>1</v>
      </c>
    </row>
    <row r="12783" spans="1:1" ht="13">
      <c r="A12783" s="11" t="s">
        <v>4753</v>
      </c>
    </row>
    <row r="12784" spans="1:1" ht="13">
      <c r="A12784" s="11" t="s">
        <v>4754</v>
      </c>
    </row>
    <row r="12785" spans="1:1" ht="13">
      <c r="A12785" s="11" t="s">
        <v>4755</v>
      </c>
    </row>
    <row r="12786" spans="1:1" ht="13">
      <c r="A12786" s="21">
        <v>1010</v>
      </c>
    </row>
    <row r="12787" spans="1:1" ht="13">
      <c r="A12787" s="11" t="s">
        <v>4756</v>
      </c>
    </row>
    <row r="12788" spans="1:1" ht="13">
      <c r="A12788" s="11" t="s">
        <v>4757</v>
      </c>
    </row>
    <row r="12789" spans="1:1" ht="13">
      <c r="A12789" s="11" t="s">
        <v>5756</v>
      </c>
    </row>
    <row r="12790" spans="1:1" ht="13">
      <c r="A12790" s="11" t="s">
        <v>4748</v>
      </c>
    </row>
    <row r="12791" spans="1:1" ht="13">
      <c r="A12791" s="11" t="s">
        <v>4749</v>
      </c>
    </row>
    <row r="12792" spans="1:1" ht="13">
      <c r="A12792" s="11" t="s">
        <v>5757</v>
      </c>
    </row>
    <row r="12793" spans="1:1" ht="13">
      <c r="A12793" s="11" t="s">
        <v>14</v>
      </c>
    </row>
    <row r="12794" spans="1:1" ht="13">
      <c r="A12794" s="11" t="s">
        <v>2061</v>
      </c>
    </row>
    <row r="12795" spans="1:1" ht="13">
      <c r="A12795" s="11" t="s">
        <v>4751</v>
      </c>
    </row>
    <row r="12796" spans="1:1" ht="13">
      <c r="A12796" s="11">
        <v>2</v>
      </c>
    </row>
    <row r="12797" spans="1:1" ht="13">
      <c r="A12797" s="11" t="s">
        <v>4752</v>
      </c>
    </row>
    <row r="12798" spans="1:1" ht="13">
      <c r="A12798" s="11">
        <v>2</v>
      </c>
    </row>
    <row r="12799" spans="1:1" ht="13">
      <c r="A12799" s="11" t="s">
        <v>4753</v>
      </c>
    </row>
    <row r="12800" spans="1:1" ht="13">
      <c r="A12800" s="11" t="s">
        <v>4881</v>
      </c>
    </row>
    <row r="12801" spans="1:1" ht="13">
      <c r="A12801" s="11" t="s">
        <v>4755</v>
      </c>
    </row>
    <row r="12802" spans="1:1" ht="13">
      <c r="A12802" s="21">
        <v>1180</v>
      </c>
    </row>
    <row r="12803" spans="1:1" ht="13">
      <c r="A12803" s="21">
        <v>1345</v>
      </c>
    </row>
    <row r="12804" spans="1:1" ht="13">
      <c r="A12804" s="11" t="s">
        <v>4756</v>
      </c>
    </row>
    <row r="12805" spans="1:1" ht="13">
      <c r="A12805" s="11" t="s">
        <v>4757</v>
      </c>
    </row>
    <row r="12806" spans="1:1" ht="13">
      <c r="A12806" s="11" t="s">
        <v>5756</v>
      </c>
    </row>
    <row r="12807" spans="1:1" ht="13">
      <c r="A12807" s="11" t="s">
        <v>4748</v>
      </c>
    </row>
    <row r="12808" spans="1:1" ht="13">
      <c r="A12808" s="11" t="s">
        <v>4749</v>
      </c>
    </row>
    <row r="12809" spans="1:1" ht="13">
      <c r="A12809" s="11" t="s">
        <v>5758</v>
      </c>
    </row>
    <row r="12810" spans="1:1" ht="13">
      <c r="A12810" s="11" t="s">
        <v>16</v>
      </c>
    </row>
    <row r="12811" spans="1:1" ht="13">
      <c r="A12811" s="11" t="s">
        <v>1060</v>
      </c>
    </row>
    <row r="12812" spans="1:1" ht="13">
      <c r="A12812" s="11" t="s">
        <v>4751</v>
      </c>
    </row>
    <row r="12813" spans="1:1" ht="13">
      <c r="A12813" s="11">
        <v>2</v>
      </c>
    </row>
    <row r="12814" spans="1:1" ht="13">
      <c r="A12814" s="11" t="s">
        <v>4752</v>
      </c>
    </row>
    <row r="12815" spans="1:1" ht="13">
      <c r="A12815" s="11" t="s">
        <v>4762</v>
      </c>
    </row>
    <row r="12816" spans="1:1" ht="13">
      <c r="A12816" s="11" t="s">
        <v>4753</v>
      </c>
    </row>
    <row r="12817" spans="1:1" ht="13">
      <c r="A12817" s="11" t="s">
        <v>4765</v>
      </c>
    </row>
    <row r="12818" spans="1:1" ht="13">
      <c r="A12818" s="11" t="s">
        <v>4755</v>
      </c>
    </row>
    <row r="12819" spans="1:1" ht="13">
      <c r="A12819" s="21">
        <v>1540</v>
      </c>
    </row>
    <row r="12820" spans="1:1" ht="13">
      <c r="A12820" s="11" t="s">
        <v>4756</v>
      </c>
    </row>
    <row r="12821" spans="1:1" ht="13">
      <c r="A12821" s="11" t="s">
        <v>4757</v>
      </c>
    </row>
    <row r="12822" spans="1:1" ht="13">
      <c r="A12822" s="11" t="s">
        <v>5756</v>
      </c>
    </row>
    <row r="12823" spans="1:1" ht="13">
      <c r="A12823" s="11" t="s">
        <v>4748</v>
      </c>
    </row>
    <row r="12824" spans="1:1" ht="13">
      <c r="A12824" s="11" t="s">
        <v>4749</v>
      </c>
    </row>
    <row r="12825" spans="1:1" ht="13">
      <c r="A12825" s="11" t="s">
        <v>5759</v>
      </c>
    </row>
    <row r="12826" spans="1:1" ht="13">
      <c r="A12826" s="11" t="s">
        <v>24</v>
      </c>
    </row>
    <row r="12827" spans="1:1" ht="13">
      <c r="A12827" s="11" t="s">
        <v>2013</v>
      </c>
    </row>
    <row r="12828" spans="1:1" ht="13">
      <c r="A12828" s="11" t="s">
        <v>4751</v>
      </c>
    </row>
    <row r="12829" spans="1:1" ht="13">
      <c r="A12829" s="11">
        <v>2</v>
      </c>
    </row>
    <row r="12830" spans="1:1" ht="13">
      <c r="A12830" s="11" t="s">
        <v>4752</v>
      </c>
    </row>
    <row r="12831" spans="1:1" ht="13">
      <c r="A12831" s="11">
        <v>1</v>
      </c>
    </row>
    <row r="12832" spans="1:1" ht="13">
      <c r="A12832" s="11" t="s">
        <v>4753</v>
      </c>
    </row>
    <row r="12833" spans="1:1" ht="13">
      <c r="A12833" s="11" t="s">
        <v>4846</v>
      </c>
    </row>
    <row r="12834" spans="1:1" ht="13">
      <c r="A12834" s="11" t="s">
        <v>4755</v>
      </c>
    </row>
    <row r="12835" spans="1:1" ht="13">
      <c r="A12835" s="21">
        <v>1110</v>
      </c>
    </row>
    <row r="12836" spans="1:1" ht="13">
      <c r="A12836" s="21">
        <v>1265</v>
      </c>
    </row>
    <row r="12837" spans="1:1" ht="13">
      <c r="A12837" s="11" t="s">
        <v>4756</v>
      </c>
    </row>
    <row r="12838" spans="1:1" ht="13">
      <c r="A12838" s="11" t="s">
        <v>4757</v>
      </c>
    </row>
    <row r="12839" spans="1:1" ht="13">
      <c r="A12839" s="11" t="s">
        <v>5760</v>
      </c>
    </row>
    <row r="12840" spans="1:1" ht="13">
      <c r="A12840" s="11" t="s">
        <v>4748</v>
      </c>
    </row>
    <row r="12841" spans="1:1" ht="13">
      <c r="A12841" s="11" t="s">
        <v>4749</v>
      </c>
    </row>
    <row r="12842" spans="1:1" ht="13">
      <c r="A12842" s="11" t="s">
        <v>5761</v>
      </c>
    </row>
    <row r="12843" spans="1:1" ht="13">
      <c r="A12843" s="11" t="s">
        <v>23</v>
      </c>
    </row>
    <row r="12844" spans="1:1" ht="13">
      <c r="A12844" s="11" t="s">
        <v>3806</v>
      </c>
    </row>
    <row r="12845" spans="1:1" ht="13">
      <c r="A12845" s="11" t="s">
        <v>4751</v>
      </c>
    </row>
    <row r="12846" spans="1:1" ht="13">
      <c r="A12846" s="11">
        <v>3</v>
      </c>
    </row>
    <row r="12847" spans="1:1" ht="13">
      <c r="A12847" s="11" t="s">
        <v>4752</v>
      </c>
    </row>
    <row r="12848" spans="1:1" ht="13">
      <c r="A12848" s="11" t="s">
        <v>4762</v>
      </c>
    </row>
    <row r="12849" spans="1:1" ht="13">
      <c r="A12849" s="11" t="s">
        <v>4753</v>
      </c>
    </row>
    <row r="12850" spans="1:1" ht="13">
      <c r="A12850" s="11" t="s">
        <v>4785</v>
      </c>
    </row>
    <row r="12851" spans="1:1" ht="13">
      <c r="A12851" s="11" t="s">
        <v>4755</v>
      </c>
    </row>
    <row r="12852" spans="1:1" ht="13">
      <c r="A12852" s="21">
        <v>1450</v>
      </c>
    </row>
    <row r="12853" spans="1:1" ht="13">
      <c r="A12853" s="21">
        <v>1955</v>
      </c>
    </row>
    <row r="12854" spans="1:1" ht="13">
      <c r="A12854" s="11" t="s">
        <v>4756</v>
      </c>
    </row>
    <row r="12855" spans="1:1" ht="13">
      <c r="A12855" s="11" t="s">
        <v>4757</v>
      </c>
    </row>
    <row r="12856" spans="1:1" ht="13">
      <c r="A12856" s="11" t="s">
        <v>5760</v>
      </c>
    </row>
    <row r="12857" spans="1:1" ht="13">
      <c r="A12857" s="11" t="s">
        <v>4748</v>
      </c>
    </row>
    <row r="12858" spans="1:1" ht="13">
      <c r="A12858" s="11" t="s">
        <v>4749</v>
      </c>
    </row>
    <row r="12859" spans="1:1" ht="13">
      <c r="A12859" s="11" t="s">
        <v>5762</v>
      </c>
    </row>
    <row r="12860" spans="1:1" ht="13">
      <c r="A12860" s="11" t="s">
        <v>19</v>
      </c>
    </row>
    <row r="12861" spans="1:1" ht="13">
      <c r="A12861" s="11" t="s">
        <v>3809</v>
      </c>
    </row>
    <row r="12862" spans="1:1" ht="13">
      <c r="A12862" s="11" t="s">
        <v>4751</v>
      </c>
    </row>
    <row r="12863" spans="1:1" ht="13">
      <c r="A12863" s="11">
        <v>3</v>
      </c>
    </row>
    <row r="12864" spans="1:1" ht="13">
      <c r="A12864" s="11" t="s">
        <v>4752</v>
      </c>
    </row>
    <row r="12865" spans="1:1" ht="13">
      <c r="A12865" s="11">
        <v>3</v>
      </c>
    </row>
    <row r="12866" spans="1:1" ht="13">
      <c r="A12866" s="11" t="s">
        <v>4753</v>
      </c>
    </row>
    <row r="12867" spans="1:1" ht="13">
      <c r="A12867" s="11" t="s">
        <v>4790</v>
      </c>
    </row>
    <row r="12868" spans="1:1" ht="13">
      <c r="A12868" s="11" t="s">
        <v>4755</v>
      </c>
    </row>
    <row r="12869" spans="1:1" ht="13">
      <c r="A12869" s="21">
        <v>2260</v>
      </c>
    </row>
    <row r="12870" spans="1:1" ht="13">
      <c r="A12870" s="21">
        <v>2560</v>
      </c>
    </row>
    <row r="12871" spans="1:1" ht="13">
      <c r="A12871" s="11" t="s">
        <v>4756</v>
      </c>
    </row>
    <row r="12872" spans="1:1" ht="13">
      <c r="A12872" s="11" t="s">
        <v>4757</v>
      </c>
    </row>
    <row r="12873" spans="1:1" ht="13">
      <c r="A12873" s="11" t="s">
        <v>5760</v>
      </c>
    </row>
    <row r="12874" spans="1:1" ht="13">
      <c r="A12874" s="11" t="s">
        <v>4748</v>
      </c>
    </row>
    <row r="12875" spans="1:1" ht="13">
      <c r="A12875" s="11" t="s">
        <v>4749</v>
      </c>
    </row>
    <row r="12876" spans="1:1" ht="13">
      <c r="A12876" s="11" t="s">
        <v>5763</v>
      </c>
    </row>
    <row r="12877" spans="1:1" ht="13">
      <c r="A12877" s="11" t="s">
        <v>9</v>
      </c>
    </row>
    <row r="12878" spans="1:1" ht="13">
      <c r="A12878" s="11" t="s">
        <v>1959</v>
      </c>
    </row>
    <row r="12879" spans="1:1" ht="13">
      <c r="A12879" s="11" t="s">
        <v>4751</v>
      </c>
    </row>
    <row r="12880" spans="1:1" ht="13">
      <c r="A12880" s="11">
        <v>2</v>
      </c>
    </row>
    <row r="12881" spans="1:1" ht="13">
      <c r="A12881" s="11" t="s">
        <v>4752</v>
      </c>
    </row>
    <row r="12882" spans="1:1" ht="13">
      <c r="A12882" s="11">
        <v>1</v>
      </c>
    </row>
    <row r="12883" spans="1:1" ht="13">
      <c r="A12883" s="11" t="s">
        <v>4753</v>
      </c>
    </row>
    <row r="12884" spans="1:1" ht="13">
      <c r="A12884" s="11" t="s">
        <v>4859</v>
      </c>
    </row>
    <row r="12885" spans="1:1" ht="13">
      <c r="A12885" s="11" t="s">
        <v>4755</v>
      </c>
    </row>
    <row r="12886" spans="1:1" ht="13">
      <c r="A12886" s="21">
        <v>980</v>
      </c>
    </row>
    <row r="12887" spans="1:1" ht="13">
      <c r="A12887" s="21">
        <v>1275</v>
      </c>
    </row>
    <row r="12888" spans="1:1" ht="13">
      <c r="A12888" s="11" t="s">
        <v>4756</v>
      </c>
    </row>
    <row r="12889" spans="1:1" ht="13">
      <c r="A12889" s="11" t="s">
        <v>4757</v>
      </c>
    </row>
    <row r="12890" spans="1:1" ht="13">
      <c r="A12890" s="11" t="s">
        <v>5764</v>
      </c>
    </row>
    <row r="12891" spans="1:1" ht="13">
      <c r="A12891" s="11" t="s">
        <v>4748</v>
      </c>
    </row>
    <row r="12892" spans="1:1" ht="13">
      <c r="A12892" s="11" t="s">
        <v>4749</v>
      </c>
    </row>
    <row r="12893" spans="1:1" ht="13">
      <c r="A12893" s="11" t="s">
        <v>5765</v>
      </c>
    </row>
    <row r="12894" spans="1:1" ht="13">
      <c r="A12894" s="11" t="s">
        <v>13</v>
      </c>
    </row>
    <row r="12895" spans="1:1" ht="13">
      <c r="A12895" s="11" t="s">
        <v>1962</v>
      </c>
    </row>
    <row r="12896" spans="1:1" ht="13">
      <c r="A12896" s="11" t="s">
        <v>4751</v>
      </c>
    </row>
    <row r="12897" spans="1:1" ht="13">
      <c r="A12897" s="11">
        <v>2</v>
      </c>
    </row>
    <row r="12898" spans="1:1" ht="13">
      <c r="A12898" s="11" t="s">
        <v>4752</v>
      </c>
    </row>
    <row r="12899" spans="1:1" ht="13">
      <c r="A12899" s="11">
        <v>2</v>
      </c>
    </row>
    <row r="12900" spans="1:1" ht="13">
      <c r="A12900" s="11" t="s">
        <v>4753</v>
      </c>
    </row>
    <row r="12901" spans="1:1" ht="13">
      <c r="A12901" s="11" t="s">
        <v>4818</v>
      </c>
    </row>
    <row r="12902" spans="1:1" ht="13">
      <c r="A12902" s="11" t="s">
        <v>4755</v>
      </c>
    </row>
    <row r="12903" spans="1:1" ht="13">
      <c r="A12903" s="21">
        <v>1000</v>
      </c>
    </row>
    <row r="12904" spans="1:1" ht="13">
      <c r="A12904" s="21">
        <v>1205</v>
      </c>
    </row>
    <row r="12905" spans="1:1" ht="13">
      <c r="A12905" s="11" t="s">
        <v>4756</v>
      </c>
    </row>
    <row r="12906" spans="1:1" ht="13">
      <c r="A12906" s="11" t="s">
        <v>4757</v>
      </c>
    </row>
    <row r="12907" spans="1:1" ht="13">
      <c r="A12907" s="11" t="s">
        <v>5764</v>
      </c>
    </row>
    <row r="12908" spans="1:1" ht="13">
      <c r="A12908" s="11" t="s">
        <v>4748</v>
      </c>
    </row>
    <row r="12909" spans="1:1" ht="13">
      <c r="A12909" s="11" t="s">
        <v>4749</v>
      </c>
    </row>
    <row r="12910" spans="1:1" ht="13">
      <c r="A12910" s="11" t="s">
        <v>5766</v>
      </c>
    </row>
    <row r="12911" spans="1:1" ht="13">
      <c r="A12911" s="11" t="s">
        <v>19</v>
      </c>
    </row>
    <row r="12912" spans="1:1" ht="13">
      <c r="A12912" s="11" t="s">
        <v>221</v>
      </c>
    </row>
    <row r="12913" spans="1:1" ht="13">
      <c r="A12913" s="11" t="s">
        <v>4751</v>
      </c>
    </row>
    <row r="12914" spans="1:1" ht="13">
      <c r="A12914" s="11">
        <v>1</v>
      </c>
    </row>
    <row r="12915" spans="1:1" ht="13">
      <c r="A12915" s="11" t="s">
        <v>4752</v>
      </c>
    </row>
    <row r="12916" spans="1:1" ht="13">
      <c r="A12916" s="11">
        <v>1</v>
      </c>
    </row>
    <row r="12917" spans="1:1" ht="13">
      <c r="A12917" s="11" t="s">
        <v>4753</v>
      </c>
    </row>
    <row r="12918" spans="1:1" ht="13">
      <c r="A12918" s="11" t="s">
        <v>4859</v>
      </c>
    </row>
    <row r="12919" spans="1:1" ht="13">
      <c r="A12919" s="11" t="s">
        <v>4755</v>
      </c>
    </row>
    <row r="12920" spans="1:1" ht="13">
      <c r="A12920" s="21">
        <v>1220</v>
      </c>
    </row>
    <row r="12921" spans="1:1" ht="13">
      <c r="A12921" s="11" t="s">
        <v>4756</v>
      </c>
    </row>
    <row r="12922" spans="1:1" ht="13">
      <c r="A12922" s="11" t="s">
        <v>4757</v>
      </c>
    </row>
    <row r="12923" spans="1:1" ht="13">
      <c r="A12923" s="11" t="s">
        <v>5764</v>
      </c>
    </row>
    <row r="12924" spans="1:1" ht="13">
      <c r="A12924" s="11" t="s">
        <v>4748</v>
      </c>
    </row>
    <row r="12925" spans="1:1" ht="13">
      <c r="A12925" s="11" t="s">
        <v>4749</v>
      </c>
    </row>
    <row r="12926" spans="1:1" ht="13">
      <c r="A12926" s="11" t="s">
        <v>5767</v>
      </c>
    </row>
    <row r="12927" spans="1:1" ht="13">
      <c r="A12927" s="11" t="s">
        <v>22</v>
      </c>
    </row>
    <row r="12928" spans="1:1" ht="13">
      <c r="A12928" s="11" t="s">
        <v>3773</v>
      </c>
    </row>
    <row r="12929" spans="1:1" ht="13">
      <c r="A12929" s="11" t="s">
        <v>4751</v>
      </c>
    </row>
    <row r="12930" spans="1:1" ht="13">
      <c r="A12930" s="11">
        <v>3</v>
      </c>
    </row>
    <row r="12931" spans="1:1" ht="13">
      <c r="A12931" s="11" t="s">
        <v>4752</v>
      </c>
    </row>
    <row r="12932" spans="1:1" ht="13">
      <c r="A12932" s="11" t="s">
        <v>4762</v>
      </c>
    </row>
    <row r="12933" spans="1:1" ht="13">
      <c r="A12933" s="11" t="s">
        <v>4753</v>
      </c>
    </row>
    <row r="12934" spans="1:1" ht="13">
      <c r="A12934" s="11" t="s">
        <v>4773</v>
      </c>
    </row>
    <row r="12935" spans="1:1" ht="13">
      <c r="A12935" s="11" t="s">
        <v>4755</v>
      </c>
    </row>
    <row r="12936" spans="1:1" ht="13">
      <c r="A12936" s="21">
        <v>1530</v>
      </c>
    </row>
    <row r="12937" spans="1:1" ht="13">
      <c r="A12937" s="21">
        <v>1655</v>
      </c>
    </row>
    <row r="12938" spans="1:1" ht="13">
      <c r="A12938" s="11" t="s">
        <v>4756</v>
      </c>
    </row>
    <row r="12939" spans="1:1" ht="13">
      <c r="A12939" s="11" t="s">
        <v>4757</v>
      </c>
    </row>
    <row r="12940" spans="1:1" ht="13">
      <c r="A12940" s="11" t="s">
        <v>5768</v>
      </c>
    </row>
    <row r="12941" spans="1:1" ht="13">
      <c r="A12941" s="11" t="s">
        <v>4748</v>
      </c>
    </row>
    <row r="12942" spans="1:1" ht="13">
      <c r="A12942" s="11" t="s">
        <v>4749</v>
      </c>
    </row>
    <row r="12943" spans="1:1" ht="13">
      <c r="A12943" s="11" t="s">
        <v>5769</v>
      </c>
    </row>
    <row r="12944" spans="1:1" ht="13">
      <c r="A12944" s="11" t="s">
        <v>9</v>
      </c>
    </row>
    <row r="12945" spans="1:1" ht="13">
      <c r="A12945" s="11" t="s">
        <v>1899</v>
      </c>
    </row>
    <row r="12946" spans="1:1" ht="13">
      <c r="A12946" s="11" t="s">
        <v>4751</v>
      </c>
    </row>
    <row r="12947" spans="1:1" ht="13">
      <c r="A12947" s="11">
        <v>2</v>
      </c>
    </row>
    <row r="12948" spans="1:1" ht="13">
      <c r="A12948" s="11" t="s">
        <v>4752</v>
      </c>
    </row>
    <row r="12949" spans="1:1" ht="13">
      <c r="A12949" s="11">
        <v>1</v>
      </c>
    </row>
    <row r="12950" spans="1:1" ht="13">
      <c r="A12950" s="11" t="s">
        <v>4753</v>
      </c>
    </row>
    <row r="12951" spans="1:1" ht="13">
      <c r="A12951" s="11" t="s">
        <v>4870</v>
      </c>
    </row>
    <row r="12952" spans="1:1" ht="13">
      <c r="A12952" s="11" t="s">
        <v>4755</v>
      </c>
    </row>
    <row r="12953" spans="1:1" ht="13">
      <c r="A12953" s="21">
        <v>890</v>
      </c>
    </row>
    <row r="12954" spans="1:1" ht="13">
      <c r="A12954" s="21">
        <v>1240</v>
      </c>
    </row>
    <row r="12955" spans="1:1" ht="13">
      <c r="A12955" s="11" t="s">
        <v>4756</v>
      </c>
    </row>
    <row r="12956" spans="1:1" ht="13">
      <c r="A12956" s="11" t="s">
        <v>4757</v>
      </c>
    </row>
    <row r="12957" spans="1:1" ht="13">
      <c r="A12957" s="11" t="s">
        <v>5770</v>
      </c>
    </row>
    <row r="12958" spans="1:1" ht="13">
      <c r="A12958" s="11" t="s">
        <v>4748</v>
      </c>
    </row>
    <row r="12959" spans="1:1" ht="13">
      <c r="A12959" s="11" t="s">
        <v>4749</v>
      </c>
    </row>
    <row r="12960" spans="1:1" ht="13">
      <c r="A12960" s="11" t="s">
        <v>5771</v>
      </c>
    </row>
    <row r="12961" spans="1:1" ht="13">
      <c r="A12961" s="11" t="s">
        <v>6</v>
      </c>
    </row>
    <row r="12962" spans="1:1" ht="13">
      <c r="A12962" s="11" t="s">
        <v>976</v>
      </c>
    </row>
    <row r="12963" spans="1:1" ht="13">
      <c r="A12963" s="11" t="s">
        <v>4751</v>
      </c>
    </row>
    <row r="12964" spans="1:1" ht="13">
      <c r="A12964" s="11">
        <v>2</v>
      </c>
    </row>
    <row r="12965" spans="1:1" ht="13">
      <c r="A12965" s="11" t="s">
        <v>4752</v>
      </c>
    </row>
    <row r="12966" spans="1:1" ht="13">
      <c r="A12966" s="11">
        <v>1</v>
      </c>
    </row>
    <row r="12967" spans="1:1" ht="13">
      <c r="A12967" s="11" t="s">
        <v>4753</v>
      </c>
    </row>
    <row r="12968" spans="1:1" ht="13">
      <c r="A12968" s="11" t="s">
        <v>4765</v>
      </c>
    </row>
    <row r="12969" spans="1:1" ht="13">
      <c r="A12969" s="11" t="s">
        <v>4755</v>
      </c>
    </row>
    <row r="12970" spans="1:1" ht="13">
      <c r="A12970" s="21">
        <v>1310</v>
      </c>
    </row>
    <row r="12971" spans="1:1" ht="13">
      <c r="A12971" s="11" t="s">
        <v>4756</v>
      </c>
    </row>
    <row r="12972" spans="1:1" ht="13">
      <c r="A12972" s="11" t="s">
        <v>4757</v>
      </c>
    </row>
    <row r="12973" spans="1:1" ht="13">
      <c r="A12973" s="11" t="s">
        <v>5770</v>
      </c>
    </row>
    <row r="12974" spans="1:1" ht="13">
      <c r="A12974" s="11" t="s">
        <v>4748</v>
      </c>
    </row>
    <row r="12975" spans="1:1" ht="13">
      <c r="A12975" s="11" t="s">
        <v>4749</v>
      </c>
    </row>
    <row r="12976" spans="1:1" ht="13">
      <c r="A12976" s="11" t="s">
        <v>5772</v>
      </c>
    </row>
    <row r="12977" spans="1:1" ht="13">
      <c r="A12977" s="11" t="s">
        <v>22</v>
      </c>
    </row>
    <row r="12978" spans="1:1" ht="13">
      <c r="A12978" s="11" t="s">
        <v>1902</v>
      </c>
    </row>
    <row r="12979" spans="1:1" ht="13">
      <c r="A12979" s="11" t="s">
        <v>4751</v>
      </c>
    </row>
    <row r="12980" spans="1:1" ht="13">
      <c r="A12980" s="11">
        <v>2</v>
      </c>
    </row>
    <row r="12981" spans="1:1" ht="13">
      <c r="A12981" s="11" t="s">
        <v>4752</v>
      </c>
    </row>
    <row r="12982" spans="1:1" ht="13">
      <c r="A12982" s="11" t="s">
        <v>4762</v>
      </c>
    </row>
    <row r="12983" spans="1:1" ht="13">
      <c r="A12983" s="11" t="s">
        <v>4753</v>
      </c>
    </row>
    <row r="12984" spans="1:1" ht="13">
      <c r="A12984" s="11" t="s">
        <v>4937</v>
      </c>
    </row>
    <row r="12985" spans="1:1" ht="13">
      <c r="A12985" s="11" t="s">
        <v>4755</v>
      </c>
    </row>
    <row r="12986" spans="1:1" ht="13">
      <c r="A12986" s="21">
        <v>1780</v>
      </c>
    </row>
    <row r="12987" spans="1:1" ht="13">
      <c r="A12987" s="21">
        <v>2005</v>
      </c>
    </row>
    <row r="12988" spans="1:1" ht="13">
      <c r="A12988" s="11" t="s">
        <v>4756</v>
      </c>
    </row>
    <row r="12989" spans="1:1" ht="13">
      <c r="A12989" s="11" t="s">
        <v>4757</v>
      </c>
    </row>
    <row r="12990" spans="1:1" ht="13">
      <c r="A12990" s="11" t="s">
        <v>5770</v>
      </c>
    </row>
    <row r="12991" spans="1:1" ht="13">
      <c r="A12991" s="11" t="s">
        <v>4748</v>
      </c>
    </row>
    <row r="12992" spans="1:1" ht="13">
      <c r="A12992" s="11" t="s">
        <v>4749</v>
      </c>
    </row>
    <row r="12993" spans="1:1" ht="13">
      <c r="A12993" s="11" t="s">
        <v>5773</v>
      </c>
    </row>
    <row r="12994" spans="1:1" ht="13">
      <c r="A12994" s="11" t="s">
        <v>12</v>
      </c>
    </row>
    <row r="12995" spans="1:1" ht="13">
      <c r="A12995" s="11" t="s">
        <v>3743</v>
      </c>
    </row>
    <row r="12996" spans="1:1" ht="13">
      <c r="A12996" s="11" t="s">
        <v>4751</v>
      </c>
    </row>
    <row r="12997" spans="1:1" ht="13">
      <c r="A12997" s="11">
        <v>3</v>
      </c>
    </row>
    <row r="12998" spans="1:1" ht="13">
      <c r="A12998" s="11" t="s">
        <v>4752</v>
      </c>
    </row>
    <row r="12999" spans="1:1" ht="13">
      <c r="A12999" s="11" t="s">
        <v>4789</v>
      </c>
    </row>
    <row r="13000" spans="1:1" ht="13">
      <c r="A13000" s="11" t="s">
        <v>4753</v>
      </c>
    </row>
    <row r="13001" spans="1:1" ht="13">
      <c r="A13001" s="11" t="s">
        <v>5774</v>
      </c>
    </row>
    <row r="13002" spans="1:1" ht="13">
      <c r="A13002" s="11" t="s">
        <v>4755</v>
      </c>
    </row>
    <row r="13003" spans="1:1" ht="13">
      <c r="A13003" s="21">
        <v>2060</v>
      </c>
    </row>
    <row r="13004" spans="1:1" ht="13">
      <c r="A13004" s="21">
        <v>2485</v>
      </c>
    </row>
    <row r="13005" spans="1:1" ht="13">
      <c r="A13005" s="11" t="s">
        <v>4756</v>
      </c>
    </row>
    <row r="13006" spans="1:1" ht="13">
      <c r="A13006" s="11" t="s">
        <v>4757</v>
      </c>
    </row>
    <row r="13007" spans="1:1" ht="13">
      <c r="A13007" s="11" t="s">
        <v>5770</v>
      </c>
    </row>
    <row r="13008" spans="1:1" ht="13">
      <c r="A13008" s="11" t="s">
        <v>4748</v>
      </c>
    </row>
    <row r="13009" spans="1:1" ht="13">
      <c r="A13009" s="11" t="s">
        <v>4749</v>
      </c>
    </row>
    <row r="13010" spans="1:1" ht="13">
      <c r="A13010" s="11" t="s">
        <v>5775</v>
      </c>
    </row>
    <row r="13011" spans="1:1" ht="13">
      <c r="A13011" s="11" t="s">
        <v>11</v>
      </c>
    </row>
    <row r="13012" spans="1:1" ht="13">
      <c r="A13012" s="11" t="s">
        <v>473</v>
      </c>
    </row>
    <row r="13013" spans="1:1" ht="13">
      <c r="A13013" s="11" t="s">
        <v>4751</v>
      </c>
    </row>
    <row r="13014" spans="1:1" ht="13">
      <c r="A13014" s="11">
        <v>1</v>
      </c>
    </row>
    <row r="13015" spans="1:1" ht="13">
      <c r="A13015" s="11" t="s">
        <v>4752</v>
      </c>
    </row>
    <row r="13016" spans="1:1" ht="13">
      <c r="A13016" s="11">
        <v>1</v>
      </c>
    </row>
    <row r="13017" spans="1:1" ht="13">
      <c r="A13017" s="11" t="s">
        <v>4753</v>
      </c>
    </row>
    <row r="13018" spans="1:1" ht="13">
      <c r="A13018" s="11" t="s">
        <v>4822</v>
      </c>
    </row>
    <row r="13019" spans="1:1" ht="13">
      <c r="A13019" s="11" t="s">
        <v>4755</v>
      </c>
    </row>
    <row r="13020" spans="1:1" ht="13">
      <c r="A13020" s="21">
        <v>870</v>
      </c>
    </row>
    <row r="13021" spans="1:1" ht="13">
      <c r="A13021" s="21">
        <v>1020</v>
      </c>
    </row>
    <row r="13022" spans="1:1" ht="13">
      <c r="A13022" s="11" t="s">
        <v>4756</v>
      </c>
    </row>
    <row r="13023" spans="1:1" ht="13">
      <c r="A13023" s="11" t="s">
        <v>4757</v>
      </c>
    </row>
    <row r="13024" spans="1:1" ht="13">
      <c r="A13024" s="11" t="s">
        <v>5776</v>
      </c>
    </row>
    <row r="13025" spans="1:1" ht="13">
      <c r="A13025" s="11" t="s">
        <v>4748</v>
      </c>
    </row>
    <row r="13026" spans="1:1" ht="13">
      <c r="A13026" s="11" t="s">
        <v>4749</v>
      </c>
    </row>
    <row r="13027" spans="1:1" ht="13">
      <c r="A13027" s="11" t="s">
        <v>5777</v>
      </c>
    </row>
    <row r="13028" spans="1:1" ht="13">
      <c r="A13028" s="11" t="s">
        <v>9</v>
      </c>
    </row>
    <row r="13029" spans="1:1" ht="13">
      <c r="A13029" s="11" t="s">
        <v>3719</v>
      </c>
    </row>
    <row r="13030" spans="1:1" ht="13">
      <c r="A13030" s="11" t="s">
        <v>4751</v>
      </c>
    </row>
    <row r="13031" spans="1:1" ht="13">
      <c r="A13031" s="11">
        <v>3</v>
      </c>
    </row>
    <row r="13032" spans="1:1" ht="13">
      <c r="A13032" s="11" t="s">
        <v>4752</v>
      </c>
    </row>
    <row r="13033" spans="1:1" ht="13">
      <c r="A13033" s="11" t="s">
        <v>4762</v>
      </c>
    </row>
    <row r="13034" spans="1:1" ht="13">
      <c r="A13034" s="11" t="s">
        <v>4753</v>
      </c>
    </row>
    <row r="13035" spans="1:1" ht="13">
      <c r="A13035" s="11" t="s">
        <v>4787</v>
      </c>
    </row>
    <row r="13036" spans="1:1" ht="13">
      <c r="A13036" s="11" t="s">
        <v>4755</v>
      </c>
    </row>
    <row r="13037" spans="1:1" ht="13">
      <c r="A13037" s="21">
        <v>1350</v>
      </c>
    </row>
    <row r="13038" spans="1:1" ht="13">
      <c r="A13038" s="21">
        <v>1825</v>
      </c>
    </row>
    <row r="13039" spans="1:1" ht="13">
      <c r="A13039" s="11" t="s">
        <v>4756</v>
      </c>
    </row>
    <row r="13040" spans="1:1" ht="13">
      <c r="A13040" s="11" t="s">
        <v>4757</v>
      </c>
    </row>
    <row r="13041" spans="1:1" ht="13">
      <c r="A13041" s="11" t="s">
        <v>5776</v>
      </c>
    </row>
    <row r="13042" spans="1:1" ht="13">
      <c r="A13042" s="11" t="s">
        <v>4748</v>
      </c>
    </row>
    <row r="13043" spans="1:1" ht="13">
      <c r="A13043" s="11" t="s">
        <v>4749</v>
      </c>
    </row>
    <row r="13044" spans="1:1" ht="13">
      <c r="A13044" s="11" t="s">
        <v>5778</v>
      </c>
    </row>
    <row r="13045" spans="1:1" ht="13">
      <c r="A13045" s="11" t="s">
        <v>10</v>
      </c>
    </row>
    <row r="13046" spans="1:1" ht="13">
      <c r="A13046" s="11" t="s">
        <v>443</v>
      </c>
    </row>
    <row r="13047" spans="1:1" ht="13">
      <c r="A13047" s="11" t="s">
        <v>4751</v>
      </c>
    </row>
    <row r="13048" spans="1:1" ht="13">
      <c r="A13048" s="11">
        <v>1</v>
      </c>
    </row>
    <row r="13049" spans="1:1" ht="13">
      <c r="A13049" s="11" t="s">
        <v>4752</v>
      </c>
    </row>
    <row r="13050" spans="1:1" ht="13">
      <c r="A13050" s="11">
        <v>1</v>
      </c>
    </row>
    <row r="13051" spans="1:1" ht="13">
      <c r="A13051" s="11" t="s">
        <v>4753</v>
      </c>
    </row>
    <row r="13052" spans="1:1" ht="13">
      <c r="A13052" s="11" t="s">
        <v>4822</v>
      </c>
    </row>
    <row r="13053" spans="1:1" ht="13">
      <c r="A13053" s="11" t="s">
        <v>4755</v>
      </c>
    </row>
    <row r="13054" spans="1:1" ht="13">
      <c r="A13054" s="21">
        <v>750</v>
      </c>
    </row>
    <row r="13055" spans="1:1" ht="13">
      <c r="A13055" s="21">
        <v>940</v>
      </c>
    </row>
    <row r="13056" spans="1:1" ht="13">
      <c r="A13056" s="11" t="s">
        <v>4756</v>
      </c>
    </row>
    <row r="13057" spans="1:1" ht="13">
      <c r="A13057" s="11" t="s">
        <v>4757</v>
      </c>
    </row>
    <row r="13058" spans="1:1" ht="13">
      <c r="A13058" s="11" t="s">
        <v>5779</v>
      </c>
    </row>
    <row r="13059" spans="1:1" ht="13">
      <c r="A13059" s="11" t="s">
        <v>4748</v>
      </c>
    </row>
    <row r="13060" spans="1:1" ht="13">
      <c r="A13060" s="11" t="s">
        <v>4749</v>
      </c>
    </row>
    <row r="13061" spans="1:1" ht="13">
      <c r="A13061" s="11" t="s">
        <v>5780</v>
      </c>
    </row>
    <row r="13062" spans="1:1" ht="13">
      <c r="A13062" s="11" t="s">
        <v>37</v>
      </c>
    </row>
    <row r="13063" spans="1:1" ht="13">
      <c r="A13063" s="11" t="s">
        <v>1788</v>
      </c>
    </row>
    <row r="13064" spans="1:1" ht="13">
      <c r="A13064" s="11" t="s">
        <v>4751</v>
      </c>
    </row>
    <row r="13065" spans="1:1" ht="13">
      <c r="A13065" s="11">
        <v>2</v>
      </c>
    </row>
    <row r="13066" spans="1:1" ht="13">
      <c r="A13066" s="11" t="s">
        <v>4752</v>
      </c>
    </row>
    <row r="13067" spans="1:1" ht="13">
      <c r="A13067" s="11">
        <v>1</v>
      </c>
    </row>
    <row r="13068" spans="1:1" ht="13">
      <c r="A13068" s="11" t="s">
        <v>4753</v>
      </c>
    </row>
    <row r="13069" spans="1:1" ht="13">
      <c r="A13069" s="11" t="s">
        <v>4818</v>
      </c>
    </row>
    <row r="13070" spans="1:1" ht="13">
      <c r="A13070" s="11" t="s">
        <v>4755</v>
      </c>
    </row>
    <row r="13071" spans="1:1" ht="13">
      <c r="A13071" s="21">
        <v>1200</v>
      </c>
    </row>
    <row r="13072" spans="1:1" ht="13">
      <c r="A13072" s="21">
        <v>1630</v>
      </c>
    </row>
    <row r="13073" spans="1:1" ht="13">
      <c r="A13073" s="11" t="s">
        <v>4756</v>
      </c>
    </row>
    <row r="13074" spans="1:1" ht="13">
      <c r="A13074" s="11" t="s">
        <v>4757</v>
      </c>
    </row>
    <row r="13075" spans="1:1" ht="13">
      <c r="A13075" s="11" t="s">
        <v>5779</v>
      </c>
    </row>
    <row r="13076" spans="1:1" ht="13">
      <c r="A13076" s="11" t="s">
        <v>4748</v>
      </c>
    </row>
    <row r="13077" spans="1:1" ht="13">
      <c r="A13077" s="11" t="s">
        <v>4749</v>
      </c>
    </row>
    <row r="13078" spans="1:1" ht="13">
      <c r="A13078" s="11" t="s">
        <v>5781</v>
      </c>
    </row>
    <row r="13079" spans="1:1" ht="13">
      <c r="A13079" s="11" t="s">
        <v>6</v>
      </c>
    </row>
    <row r="13080" spans="1:1" ht="13">
      <c r="A13080" s="11" t="s">
        <v>1791</v>
      </c>
    </row>
    <row r="13081" spans="1:1" ht="13">
      <c r="A13081" s="11" t="s">
        <v>4751</v>
      </c>
    </row>
    <row r="13082" spans="1:1" ht="13">
      <c r="A13082" s="11">
        <v>2</v>
      </c>
    </row>
    <row r="13083" spans="1:1" ht="13">
      <c r="A13083" s="11" t="s">
        <v>4752</v>
      </c>
    </row>
    <row r="13084" spans="1:1" ht="13">
      <c r="A13084" s="11" t="s">
        <v>4762</v>
      </c>
    </row>
    <row r="13085" spans="1:1" ht="13">
      <c r="A13085" s="11" t="s">
        <v>4753</v>
      </c>
    </row>
    <row r="13086" spans="1:1" ht="13">
      <c r="A13086" s="11" t="s">
        <v>4769</v>
      </c>
    </row>
    <row r="13087" spans="1:1" ht="13">
      <c r="A13087" s="11" t="s">
        <v>4755</v>
      </c>
    </row>
    <row r="13088" spans="1:1" ht="13">
      <c r="A13088" s="21">
        <v>1290</v>
      </c>
    </row>
    <row r="13089" spans="1:1" ht="13">
      <c r="A13089" s="21">
        <v>1410</v>
      </c>
    </row>
    <row r="13090" spans="1:1" ht="13">
      <c r="A13090" s="11" t="s">
        <v>4756</v>
      </c>
    </row>
    <row r="13091" spans="1:1" ht="13">
      <c r="A13091" s="11" t="s">
        <v>4757</v>
      </c>
    </row>
    <row r="13092" spans="1:1" ht="13">
      <c r="A13092" s="11" t="s">
        <v>5779</v>
      </c>
    </row>
    <row r="13093" spans="1:1" ht="13">
      <c r="A13093" s="11" t="s">
        <v>4748</v>
      </c>
    </row>
    <row r="13094" spans="1:1" ht="13">
      <c r="A13094" s="11" t="s">
        <v>4749</v>
      </c>
    </row>
    <row r="13095" spans="1:1" ht="13">
      <c r="A13095" s="11" t="s">
        <v>5782</v>
      </c>
    </row>
    <row r="13096" spans="1:1" ht="13">
      <c r="A13096" s="11" t="s">
        <v>7</v>
      </c>
    </row>
    <row r="13097" spans="1:1" ht="13">
      <c r="A13097" s="11" t="s">
        <v>3630</v>
      </c>
    </row>
    <row r="13098" spans="1:1" ht="13">
      <c r="A13098" s="11" t="s">
        <v>4751</v>
      </c>
    </row>
    <row r="13099" spans="1:1" ht="13">
      <c r="A13099" s="11">
        <v>3</v>
      </c>
    </row>
    <row r="13100" spans="1:1" ht="13">
      <c r="A13100" s="11" t="s">
        <v>4752</v>
      </c>
    </row>
    <row r="13101" spans="1:1" ht="13">
      <c r="A13101" s="11">
        <v>2</v>
      </c>
    </row>
    <row r="13102" spans="1:1" ht="13">
      <c r="A13102" s="11" t="s">
        <v>4753</v>
      </c>
    </row>
    <row r="13103" spans="1:1" ht="13">
      <c r="A13103" s="11" t="s">
        <v>4878</v>
      </c>
    </row>
    <row r="13104" spans="1:1" ht="13">
      <c r="A13104" s="11" t="s">
        <v>4755</v>
      </c>
    </row>
    <row r="13105" spans="1:1" ht="13">
      <c r="A13105" s="21">
        <v>1470</v>
      </c>
    </row>
    <row r="13106" spans="1:1" ht="13">
      <c r="A13106" s="21">
        <v>1775</v>
      </c>
    </row>
    <row r="13107" spans="1:1" ht="13">
      <c r="A13107" s="11" t="s">
        <v>4756</v>
      </c>
    </row>
    <row r="13108" spans="1:1" ht="13">
      <c r="A13108" s="11" t="s">
        <v>4757</v>
      </c>
    </row>
    <row r="13109" spans="1:1" ht="13">
      <c r="A13109" s="11" t="s">
        <v>5779</v>
      </c>
    </row>
    <row r="13110" spans="1:1" ht="13">
      <c r="A13110" s="11" t="s">
        <v>4748</v>
      </c>
    </row>
    <row r="13111" spans="1:1" ht="13">
      <c r="A13111" s="11" t="s">
        <v>4749</v>
      </c>
    </row>
    <row r="13112" spans="1:1" ht="13">
      <c r="A13112" s="11" t="s">
        <v>5783</v>
      </c>
    </row>
    <row r="13113" spans="1:1" ht="13">
      <c r="A13113" s="11" t="s">
        <v>16</v>
      </c>
    </row>
    <row r="13114" spans="1:1" ht="13">
      <c r="A13114" s="11" t="s">
        <v>3633</v>
      </c>
    </row>
    <row r="13115" spans="1:1" ht="13">
      <c r="A13115" s="11" t="s">
        <v>4751</v>
      </c>
    </row>
    <row r="13116" spans="1:1" ht="13">
      <c r="A13116" s="11">
        <v>3</v>
      </c>
    </row>
    <row r="13117" spans="1:1" ht="13">
      <c r="A13117" s="11" t="s">
        <v>4752</v>
      </c>
    </row>
    <row r="13118" spans="1:1" ht="13">
      <c r="A13118" s="11">
        <v>2</v>
      </c>
    </row>
    <row r="13119" spans="1:1" ht="13">
      <c r="A13119" s="11" t="s">
        <v>4753</v>
      </c>
    </row>
    <row r="13120" spans="1:1" ht="13">
      <c r="A13120" s="11" t="s">
        <v>4787</v>
      </c>
    </row>
    <row r="13121" spans="1:1" ht="13">
      <c r="A13121" s="11" t="s">
        <v>4755</v>
      </c>
    </row>
    <row r="13122" spans="1:1" ht="13">
      <c r="A13122" s="21">
        <v>1660</v>
      </c>
    </row>
    <row r="13123" spans="1:1" ht="13">
      <c r="A13123" s="21">
        <v>1900</v>
      </c>
    </row>
    <row r="13124" spans="1:1" ht="13">
      <c r="A13124" s="11" t="s">
        <v>4756</v>
      </c>
    </row>
    <row r="13125" spans="1:1" ht="13">
      <c r="A13125" s="11" t="s">
        <v>4757</v>
      </c>
    </row>
    <row r="13126" spans="1:1" ht="13">
      <c r="A13126" s="11" t="s">
        <v>5779</v>
      </c>
    </row>
    <row r="13127" spans="1:1" ht="13">
      <c r="A13127" s="11" t="s">
        <v>4748</v>
      </c>
    </row>
    <row r="13128" spans="1:1" ht="13">
      <c r="A13128" s="11" t="s">
        <v>4749</v>
      </c>
    </row>
    <row r="13129" spans="1:1" ht="13">
      <c r="A13129" s="11" t="s">
        <v>5784</v>
      </c>
    </row>
    <row r="13130" spans="1:1" ht="13">
      <c r="A13130" s="11" t="s">
        <v>19</v>
      </c>
    </row>
    <row r="13131" spans="1:1" ht="13">
      <c r="A13131" s="11" t="s">
        <v>1704</v>
      </c>
    </row>
    <row r="13132" spans="1:1" ht="13">
      <c r="A13132" s="11" t="s">
        <v>4751</v>
      </c>
    </row>
    <row r="13133" spans="1:1" ht="13">
      <c r="A13133" s="11">
        <v>2</v>
      </c>
    </row>
    <row r="13134" spans="1:1" ht="13">
      <c r="A13134" s="11" t="s">
        <v>4752</v>
      </c>
    </row>
    <row r="13135" spans="1:1" ht="13">
      <c r="A13135" s="11" t="s">
        <v>4762</v>
      </c>
    </row>
    <row r="13136" spans="1:1" ht="13">
      <c r="A13136" s="11" t="s">
        <v>4753</v>
      </c>
    </row>
    <row r="13137" spans="1:1" ht="13">
      <c r="A13137" s="11" t="s">
        <v>4769</v>
      </c>
    </row>
    <row r="13138" spans="1:1" ht="13">
      <c r="A13138" s="11" t="s">
        <v>4755</v>
      </c>
    </row>
    <row r="13139" spans="1:1" ht="13">
      <c r="A13139" s="21">
        <v>1200</v>
      </c>
    </row>
    <row r="13140" spans="1:1" ht="13">
      <c r="A13140" s="21">
        <v>1455</v>
      </c>
    </row>
    <row r="13141" spans="1:1" ht="13">
      <c r="A13141" s="11" t="s">
        <v>4756</v>
      </c>
    </row>
    <row r="13142" spans="1:1" ht="13">
      <c r="A13142" s="11" t="s">
        <v>4757</v>
      </c>
    </row>
    <row r="13143" spans="1:1" ht="13">
      <c r="A13143" s="11" t="s">
        <v>5785</v>
      </c>
    </row>
    <row r="13144" spans="1:1" ht="13">
      <c r="A13144" s="11" t="s">
        <v>4748</v>
      </c>
    </row>
    <row r="13145" spans="1:1" ht="13">
      <c r="A13145" s="11" t="s">
        <v>4749</v>
      </c>
    </row>
    <row r="13146" spans="1:1" ht="13">
      <c r="A13146" s="11" t="s">
        <v>5786</v>
      </c>
    </row>
    <row r="13147" spans="1:1" ht="13">
      <c r="A13147" s="11" t="s">
        <v>16</v>
      </c>
    </row>
    <row r="13148" spans="1:1" ht="13">
      <c r="A13148" s="11" t="s">
        <v>389</v>
      </c>
    </row>
    <row r="13149" spans="1:1" ht="13">
      <c r="A13149" s="11" t="s">
        <v>4751</v>
      </c>
    </row>
    <row r="13150" spans="1:1" ht="13">
      <c r="A13150" s="11">
        <v>1</v>
      </c>
    </row>
    <row r="13151" spans="1:1" ht="13">
      <c r="A13151" s="11" t="s">
        <v>4752</v>
      </c>
    </row>
    <row r="13152" spans="1:1" ht="13">
      <c r="A13152" s="11">
        <v>1</v>
      </c>
    </row>
    <row r="13153" spans="1:1" ht="13">
      <c r="A13153" s="11" t="s">
        <v>4753</v>
      </c>
    </row>
    <row r="13154" spans="1:1" ht="13">
      <c r="A13154" s="11" t="s">
        <v>4754</v>
      </c>
    </row>
    <row r="13155" spans="1:1" ht="13">
      <c r="A13155" s="11" t="s">
        <v>4755</v>
      </c>
    </row>
    <row r="13156" spans="1:1" ht="13">
      <c r="A13156" s="21">
        <v>800</v>
      </c>
    </row>
    <row r="13157" spans="1:1" ht="13">
      <c r="A13157" s="21">
        <v>1000</v>
      </c>
    </row>
    <row r="13158" spans="1:1" ht="13">
      <c r="A13158" s="11" t="s">
        <v>4756</v>
      </c>
    </row>
    <row r="13159" spans="1:1" ht="13">
      <c r="A13159" s="11" t="s">
        <v>4757</v>
      </c>
    </row>
    <row r="13160" spans="1:1" ht="13">
      <c r="A13160" s="11" t="s">
        <v>5787</v>
      </c>
    </row>
    <row r="13161" spans="1:1" ht="13">
      <c r="A13161" s="11" t="s">
        <v>4748</v>
      </c>
    </row>
    <row r="13162" spans="1:1" ht="13">
      <c r="A13162" s="11" t="s">
        <v>4749</v>
      </c>
    </row>
    <row r="13163" spans="1:1" ht="13">
      <c r="A13163" s="11" t="s">
        <v>5788</v>
      </c>
    </row>
    <row r="13164" spans="1:1" ht="13">
      <c r="A13164" s="11" t="s">
        <v>22</v>
      </c>
    </row>
    <row r="13165" spans="1:1" ht="13">
      <c r="A13165" s="11" t="s">
        <v>1621</v>
      </c>
    </row>
    <row r="13166" spans="1:1" ht="13">
      <c r="A13166" s="11" t="s">
        <v>4751</v>
      </c>
    </row>
    <row r="13167" spans="1:1" ht="13">
      <c r="A13167" s="11">
        <v>2</v>
      </c>
    </row>
    <row r="13168" spans="1:1" ht="13">
      <c r="A13168" s="11" t="s">
        <v>4752</v>
      </c>
    </row>
    <row r="13169" spans="1:1" ht="13">
      <c r="A13169" s="11" t="s">
        <v>4762</v>
      </c>
    </row>
    <row r="13170" spans="1:1" ht="13">
      <c r="A13170" s="11" t="s">
        <v>4753</v>
      </c>
    </row>
    <row r="13171" spans="1:1" ht="13">
      <c r="A13171" s="11" t="s">
        <v>5789</v>
      </c>
    </row>
    <row r="13172" spans="1:1" ht="13">
      <c r="A13172" s="11" t="s">
        <v>4755</v>
      </c>
    </row>
    <row r="13173" spans="1:1" ht="13">
      <c r="A13173" s="21">
        <v>1350</v>
      </c>
    </row>
    <row r="13174" spans="1:1" ht="13">
      <c r="A13174" s="21">
        <v>2135</v>
      </c>
    </row>
    <row r="13175" spans="1:1" ht="13">
      <c r="A13175" s="11" t="s">
        <v>4756</v>
      </c>
    </row>
    <row r="13176" spans="1:1" ht="13">
      <c r="A13176" s="11" t="s">
        <v>4757</v>
      </c>
    </row>
    <row r="13177" spans="1:1" ht="13">
      <c r="A13177" s="11" t="s">
        <v>5787</v>
      </c>
    </row>
    <row r="13178" spans="1:1" ht="13">
      <c r="A13178" s="11" t="s">
        <v>4748</v>
      </c>
    </row>
    <row r="13179" spans="1:1" ht="13">
      <c r="A13179" s="11" t="s">
        <v>4749</v>
      </c>
    </row>
    <row r="13180" spans="1:1" ht="13">
      <c r="A13180" s="11" t="s">
        <v>5790</v>
      </c>
    </row>
    <row r="13181" spans="1:1" ht="13">
      <c r="A13181" s="11" t="s">
        <v>6</v>
      </c>
    </row>
    <row r="13182" spans="1:1" ht="13">
      <c r="A13182" s="11" t="s">
        <v>1618</v>
      </c>
    </row>
    <row r="13183" spans="1:1" ht="13">
      <c r="A13183" s="11" t="s">
        <v>4751</v>
      </c>
    </row>
    <row r="13184" spans="1:1" ht="13">
      <c r="A13184" s="11">
        <v>2</v>
      </c>
    </row>
    <row r="13185" spans="1:1" ht="13">
      <c r="A13185" s="11" t="s">
        <v>4752</v>
      </c>
    </row>
    <row r="13186" spans="1:1" ht="13">
      <c r="A13186" s="11" t="s">
        <v>4762</v>
      </c>
    </row>
    <row r="13187" spans="1:1" ht="13">
      <c r="A13187" s="11" t="s">
        <v>4753</v>
      </c>
    </row>
    <row r="13188" spans="1:1" ht="13">
      <c r="A13188" s="11" t="s">
        <v>4765</v>
      </c>
    </row>
    <row r="13189" spans="1:1" ht="13">
      <c r="A13189" s="11" t="s">
        <v>4755</v>
      </c>
    </row>
    <row r="13190" spans="1:1" ht="13">
      <c r="A13190" s="21">
        <v>1270</v>
      </c>
    </row>
    <row r="13191" spans="1:1" ht="13">
      <c r="A13191" s="21">
        <v>1410</v>
      </c>
    </row>
    <row r="13192" spans="1:1" ht="13">
      <c r="A13192" s="11" t="s">
        <v>4756</v>
      </c>
    </row>
    <row r="13193" spans="1:1" ht="13">
      <c r="A13193" s="11" t="s">
        <v>4757</v>
      </c>
    </row>
    <row r="13194" spans="1:1" ht="13">
      <c r="A13194" s="11" t="s">
        <v>5787</v>
      </c>
    </row>
    <row r="13195" spans="1:1" ht="13">
      <c r="A13195" s="11" t="s">
        <v>4748</v>
      </c>
    </row>
    <row r="13196" spans="1:1" ht="13">
      <c r="A13196" s="11" t="s">
        <v>4749</v>
      </c>
    </row>
    <row r="13197" spans="1:1" ht="13">
      <c r="A13197" s="11" t="s">
        <v>5791</v>
      </c>
    </row>
    <row r="13198" spans="1:1" ht="13">
      <c r="A13198" s="11" t="s">
        <v>7</v>
      </c>
    </row>
    <row r="13199" spans="1:1" ht="13">
      <c r="A13199" s="11" t="s">
        <v>3532</v>
      </c>
    </row>
    <row r="13200" spans="1:1" ht="13">
      <c r="A13200" s="11" t="s">
        <v>4751</v>
      </c>
    </row>
    <row r="13201" spans="1:1" ht="13">
      <c r="A13201" s="11">
        <v>3</v>
      </c>
    </row>
    <row r="13202" spans="1:1" ht="13">
      <c r="A13202" s="11" t="s">
        <v>4752</v>
      </c>
    </row>
    <row r="13203" spans="1:1" ht="13">
      <c r="A13203" s="11" t="s">
        <v>4762</v>
      </c>
    </row>
    <row r="13204" spans="1:1" ht="13">
      <c r="A13204" s="11" t="s">
        <v>4753</v>
      </c>
    </row>
    <row r="13205" spans="1:1" ht="13">
      <c r="A13205" s="11" t="s">
        <v>5262</v>
      </c>
    </row>
    <row r="13206" spans="1:1" ht="13">
      <c r="A13206" s="11" t="s">
        <v>4755</v>
      </c>
    </row>
    <row r="13207" spans="1:1" ht="13">
      <c r="A13207" s="21">
        <v>1300</v>
      </c>
    </row>
    <row r="13208" spans="1:1" ht="13">
      <c r="A13208" s="21">
        <v>1665</v>
      </c>
    </row>
    <row r="13209" spans="1:1" ht="13">
      <c r="A13209" s="11" t="s">
        <v>4756</v>
      </c>
    </row>
    <row r="13210" spans="1:1" ht="13">
      <c r="A13210" s="11" t="s">
        <v>4757</v>
      </c>
    </row>
    <row r="13211" spans="1:1" ht="13">
      <c r="A13211" s="11" t="s">
        <v>5787</v>
      </c>
    </row>
    <row r="13212" spans="1:1" ht="13">
      <c r="A13212" s="11" t="s">
        <v>4748</v>
      </c>
    </row>
    <row r="13213" spans="1:1" ht="13">
      <c r="A13213" s="11" t="s">
        <v>4749</v>
      </c>
    </row>
    <row r="13214" spans="1:1" ht="13">
      <c r="A13214" s="11" t="s">
        <v>5792</v>
      </c>
    </row>
    <row r="13215" spans="1:1" ht="13">
      <c r="A13215" s="11" t="s">
        <v>11</v>
      </c>
    </row>
    <row r="13216" spans="1:1" ht="13">
      <c r="A13216" s="11" t="s">
        <v>3535</v>
      </c>
    </row>
    <row r="13217" spans="1:1" ht="13">
      <c r="A13217" s="11" t="s">
        <v>4751</v>
      </c>
    </row>
    <row r="13218" spans="1:1" ht="13">
      <c r="A13218" s="11">
        <v>3</v>
      </c>
    </row>
    <row r="13219" spans="1:1" ht="13">
      <c r="A13219" s="11" t="s">
        <v>4752</v>
      </c>
    </row>
    <row r="13220" spans="1:1" ht="13">
      <c r="A13220" s="11" t="s">
        <v>4762</v>
      </c>
    </row>
    <row r="13221" spans="1:1" ht="13">
      <c r="A13221" s="11" t="s">
        <v>4753</v>
      </c>
    </row>
    <row r="13222" spans="1:1" ht="13">
      <c r="A13222" s="11" t="s">
        <v>5000</v>
      </c>
    </row>
    <row r="13223" spans="1:1" ht="13">
      <c r="A13223" s="11" t="s">
        <v>4755</v>
      </c>
    </row>
    <row r="13224" spans="1:1" ht="13">
      <c r="A13224" s="21">
        <v>2010</v>
      </c>
    </row>
    <row r="13225" spans="1:1" ht="13">
      <c r="A13225" s="21">
        <v>2360</v>
      </c>
    </row>
    <row r="13226" spans="1:1" ht="13">
      <c r="A13226" s="11" t="s">
        <v>4756</v>
      </c>
    </row>
    <row r="13227" spans="1:1" ht="13">
      <c r="A13227" s="11" t="s">
        <v>4757</v>
      </c>
    </row>
    <row r="13228" spans="1:1" ht="13">
      <c r="A13228" s="11" t="s">
        <v>5787</v>
      </c>
    </row>
    <row r="13229" spans="1:1" ht="13">
      <c r="A13229" s="11" t="s">
        <v>4748</v>
      </c>
    </row>
    <row r="13230" spans="1:1" ht="13">
      <c r="A13230" s="11" t="s">
        <v>4781</v>
      </c>
    </row>
    <row r="13231" spans="1:1" ht="13">
      <c r="A13231" s="11" t="s">
        <v>4966</v>
      </c>
    </row>
    <row r="13232" spans="1:1" ht="13">
      <c r="A13232" s="11" t="s">
        <v>6</v>
      </c>
    </row>
    <row r="13233" spans="1:1" ht="13">
      <c r="A13233" s="11" t="s">
        <v>1078</v>
      </c>
    </row>
    <row r="13234" spans="1:1" ht="13">
      <c r="A13234" s="11" t="s">
        <v>4751</v>
      </c>
    </row>
    <row r="13235" spans="1:1" ht="13">
      <c r="A13235" s="11">
        <v>2</v>
      </c>
    </row>
    <row r="13236" spans="1:1" ht="13">
      <c r="A13236" s="11" t="s">
        <v>4752</v>
      </c>
    </row>
    <row r="13237" spans="1:1" ht="13">
      <c r="A13237" s="11">
        <v>1</v>
      </c>
    </row>
    <row r="13238" spans="1:1" ht="13">
      <c r="A13238" s="11" t="s">
        <v>4753</v>
      </c>
    </row>
    <row r="13239" spans="1:1" ht="13">
      <c r="A13239" s="11" t="s">
        <v>5793</v>
      </c>
    </row>
    <row r="13240" spans="1:1" ht="13">
      <c r="A13240" s="11" t="s">
        <v>4755</v>
      </c>
    </row>
    <row r="13241" spans="1:1" ht="13">
      <c r="A13241" s="21">
        <v>1560</v>
      </c>
    </row>
    <row r="13242" spans="1:1" ht="13">
      <c r="A13242" s="11" t="s">
        <v>4756</v>
      </c>
    </row>
    <row r="13243" spans="1:1" ht="13">
      <c r="A13243" s="11" t="s">
        <v>4783</v>
      </c>
    </row>
    <row r="13244" spans="1:1" ht="13">
      <c r="A13244" s="11" t="s">
        <v>5794</v>
      </c>
    </row>
    <row r="13245" spans="1:1" ht="13">
      <c r="A13245" s="11" t="s">
        <v>4748</v>
      </c>
    </row>
    <row r="13246" spans="1:1" ht="13">
      <c r="A13246" s="11" t="s">
        <v>4749</v>
      </c>
    </row>
    <row r="13247" spans="1:1" ht="13">
      <c r="A13247" s="11" t="s">
        <v>5795</v>
      </c>
    </row>
    <row r="13248" spans="1:1" ht="13">
      <c r="A13248" s="11" t="s">
        <v>9</v>
      </c>
    </row>
    <row r="13249" spans="1:1" ht="13">
      <c r="A13249" s="11" t="s">
        <v>1544</v>
      </c>
    </row>
    <row r="13250" spans="1:1" ht="13">
      <c r="A13250" s="11" t="s">
        <v>4751</v>
      </c>
    </row>
    <row r="13251" spans="1:1" ht="13">
      <c r="A13251" s="11">
        <v>2</v>
      </c>
    </row>
    <row r="13252" spans="1:1" ht="13">
      <c r="A13252" s="11" t="s">
        <v>4752</v>
      </c>
    </row>
    <row r="13253" spans="1:1" ht="13">
      <c r="A13253" s="11">
        <v>1</v>
      </c>
    </row>
    <row r="13254" spans="1:1" ht="13">
      <c r="A13254" s="11" t="s">
        <v>4753</v>
      </c>
    </row>
    <row r="13255" spans="1:1" ht="13">
      <c r="A13255" s="11" t="s">
        <v>4818</v>
      </c>
    </row>
    <row r="13256" spans="1:1" ht="13">
      <c r="A13256" s="11" t="s">
        <v>4755</v>
      </c>
    </row>
    <row r="13257" spans="1:1" ht="13">
      <c r="A13257" s="21">
        <v>870</v>
      </c>
    </row>
    <row r="13258" spans="1:1" ht="13">
      <c r="A13258" s="21">
        <v>1400</v>
      </c>
    </row>
    <row r="13259" spans="1:1" ht="13">
      <c r="A13259" s="11" t="s">
        <v>4756</v>
      </c>
    </row>
    <row r="13260" spans="1:1" ht="13">
      <c r="A13260" s="11" t="s">
        <v>4757</v>
      </c>
    </row>
    <row r="13261" spans="1:1" ht="13">
      <c r="A13261" s="11" t="s">
        <v>5796</v>
      </c>
    </row>
    <row r="13262" spans="1:1" ht="13">
      <c r="A13262" s="11" t="s">
        <v>4748</v>
      </c>
    </row>
    <row r="13263" spans="1:1" ht="13">
      <c r="A13263" s="11" t="s">
        <v>4749</v>
      </c>
    </row>
    <row r="13264" spans="1:1" ht="13">
      <c r="A13264" s="11" t="s">
        <v>5797</v>
      </c>
    </row>
    <row r="13265" spans="1:1" ht="13">
      <c r="A13265" s="11" t="s">
        <v>10</v>
      </c>
    </row>
    <row r="13266" spans="1:1" ht="13">
      <c r="A13266" s="11" t="s">
        <v>344</v>
      </c>
    </row>
    <row r="13267" spans="1:1" ht="13">
      <c r="A13267" s="11" t="s">
        <v>4751</v>
      </c>
    </row>
    <row r="13268" spans="1:1" ht="13">
      <c r="A13268" s="11">
        <v>1</v>
      </c>
    </row>
    <row r="13269" spans="1:1" ht="13">
      <c r="A13269" s="11" t="s">
        <v>4752</v>
      </c>
    </row>
    <row r="13270" spans="1:1" ht="13">
      <c r="A13270" s="11">
        <v>1</v>
      </c>
    </row>
    <row r="13271" spans="1:1" ht="13">
      <c r="A13271" s="11" t="s">
        <v>4753</v>
      </c>
    </row>
    <row r="13272" spans="1:1" ht="13">
      <c r="A13272" s="11" t="s">
        <v>4846</v>
      </c>
    </row>
    <row r="13273" spans="1:1" ht="13">
      <c r="A13273" s="11" t="s">
        <v>4755</v>
      </c>
    </row>
    <row r="13274" spans="1:1" ht="13">
      <c r="A13274" s="21">
        <v>900</v>
      </c>
    </row>
    <row r="13275" spans="1:1" ht="13">
      <c r="A13275" s="21">
        <v>1055</v>
      </c>
    </row>
    <row r="13276" spans="1:1" ht="13">
      <c r="A13276" s="11" t="s">
        <v>4756</v>
      </c>
    </row>
    <row r="13277" spans="1:1" ht="13">
      <c r="A13277" s="11" t="s">
        <v>4757</v>
      </c>
    </row>
    <row r="13278" spans="1:1" ht="13">
      <c r="A13278" s="11" t="s">
        <v>5796</v>
      </c>
    </row>
    <row r="13279" spans="1:1" ht="13">
      <c r="A13279" s="11" t="s">
        <v>4748</v>
      </c>
    </row>
    <row r="13280" spans="1:1" ht="13">
      <c r="A13280" s="11" t="s">
        <v>4749</v>
      </c>
    </row>
    <row r="13281" spans="1:1" ht="13">
      <c r="A13281" s="11" t="s">
        <v>5798</v>
      </c>
    </row>
    <row r="13282" spans="1:1" ht="13">
      <c r="A13282" s="11" t="s">
        <v>16</v>
      </c>
    </row>
    <row r="13283" spans="1:1" ht="13">
      <c r="A13283" s="11" t="s">
        <v>1547</v>
      </c>
    </row>
    <row r="13284" spans="1:1" ht="13">
      <c r="A13284" s="11" t="s">
        <v>4751</v>
      </c>
    </row>
    <row r="13285" spans="1:1" ht="13">
      <c r="A13285" s="11">
        <v>2</v>
      </c>
    </row>
    <row r="13286" spans="1:1" ht="13">
      <c r="A13286" s="11" t="s">
        <v>4752</v>
      </c>
    </row>
    <row r="13287" spans="1:1" ht="13">
      <c r="A13287" s="11">
        <v>1</v>
      </c>
    </row>
    <row r="13288" spans="1:1" ht="13">
      <c r="A13288" s="11" t="s">
        <v>4753</v>
      </c>
    </row>
    <row r="13289" spans="1:1" ht="13">
      <c r="A13289" s="11" t="s">
        <v>4846</v>
      </c>
    </row>
    <row r="13290" spans="1:1" ht="13">
      <c r="A13290" s="11" t="s">
        <v>4755</v>
      </c>
    </row>
    <row r="13291" spans="1:1" ht="13">
      <c r="A13291" s="21">
        <v>1180</v>
      </c>
    </row>
    <row r="13292" spans="1:1" ht="13">
      <c r="A13292" s="21">
        <v>1480</v>
      </c>
    </row>
    <row r="13293" spans="1:1" ht="13">
      <c r="A13293" s="11" t="s">
        <v>4756</v>
      </c>
    </row>
    <row r="13294" spans="1:1" ht="13">
      <c r="A13294" s="11" t="s">
        <v>4757</v>
      </c>
    </row>
    <row r="13295" spans="1:1" ht="13">
      <c r="A13295" s="11" t="s">
        <v>5796</v>
      </c>
    </row>
    <row r="13296" spans="1:1" ht="13">
      <c r="A13296" s="11" t="s">
        <v>4748</v>
      </c>
    </row>
    <row r="13297" spans="1:1" ht="13">
      <c r="A13297" s="11" t="s">
        <v>4749</v>
      </c>
    </row>
    <row r="13298" spans="1:1" ht="13">
      <c r="A13298" s="11" t="s">
        <v>5799</v>
      </c>
    </row>
    <row r="13299" spans="1:1" ht="13">
      <c r="A13299" s="11" t="s">
        <v>7</v>
      </c>
    </row>
    <row r="13300" spans="1:1" ht="13">
      <c r="A13300" s="11" t="s">
        <v>3499</v>
      </c>
    </row>
    <row r="13301" spans="1:1" ht="13">
      <c r="A13301" s="11" t="s">
        <v>4751</v>
      </c>
    </row>
    <row r="13302" spans="1:1" ht="13">
      <c r="A13302" s="11">
        <v>3</v>
      </c>
    </row>
    <row r="13303" spans="1:1" ht="13">
      <c r="A13303" s="11" t="s">
        <v>4752</v>
      </c>
    </row>
    <row r="13304" spans="1:1" ht="13">
      <c r="A13304" s="11">
        <v>2</v>
      </c>
    </row>
    <row r="13305" spans="1:1" ht="13">
      <c r="A13305" s="11" t="s">
        <v>4753</v>
      </c>
    </row>
    <row r="13306" spans="1:1" ht="13">
      <c r="A13306" s="11" t="s">
        <v>4773</v>
      </c>
    </row>
    <row r="13307" spans="1:1" ht="13">
      <c r="A13307" s="11" t="s">
        <v>4755</v>
      </c>
    </row>
    <row r="13308" spans="1:1" ht="13">
      <c r="A13308" s="21">
        <v>1270</v>
      </c>
    </row>
    <row r="13309" spans="1:1" ht="13">
      <c r="A13309" s="21">
        <v>1500</v>
      </c>
    </row>
    <row r="13310" spans="1:1" ht="13">
      <c r="A13310" s="11" t="s">
        <v>4756</v>
      </c>
    </row>
    <row r="13311" spans="1:1" ht="13">
      <c r="A13311" s="11" t="s">
        <v>4757</v>
      </c>
    </row>
    <row r="13312" spans="1:1" ht="13">
      <c r="A13312" s="11" t="s">
        <v>5796</v>
      </c>
    </row>
    <row r="13313" spans="1:1" ht="13">
      <c r="A13313" s="11" t="s">
        <v>4748</v>
      </c>
    </row>
    <row r="13314" spans="1:1" ht="13">
      <c r="A13314" s="11" t="s">
        <v>4749</v>
      </c>
    </row>
    <row r="13315" spans="1:1" ht="13">
      <c r="A13315" s="11" t="s">
        <v>5800</v>
      </c>
    </row>
    <row r="13316" spans="1:1" ht="13">
      <c r="A13316" s="11" t="s">
        <v>11</v>
      </c>
    </row>
    <row r="13317" spans="1:1" ht="13">
      <c r="A13317" s="11" t="s">
        <v>1550</v>
      </c>
    </row>
    <row r="13318" spans="1:1" ht="13">
      <c r="A13318" s="11" t="s">
        <v>4751</v>
      </c>
    </row>
    <row r="13319" spans="1:1" ht="13">
      <c r="A13319" s="11">
        <v>2</v>
      </c>
    </row>
    <row r="13320" spans="1:1" ht="13">
      <c r="A13320" s="11" t="s">
        <v>4752</v>
      </c>
    </row>
    <row r="13321" spans="1:1" ht="13">
      <c r="A13321" s="11" t="s">
        <v>4762</v>
      </c>
    </row>
    <row r="13322" spans="1:1" ht="13">
      <c r="A13322" s="11" t="s">
        <v>4753</v>
      </c>
    </row>
    <row r="13323" spans="1:1" ht="13">
      <c r="A13323" s="11" t="s">
        <v>4775</v>
      </c>
    </row>
    <row r="13324" spans="1:1" ht="13">
      <c r="A13324" s="11" t="s">
        <v>4755</v>
      </c>
    </row>
    <row r="13325" spans="1:1" ht="13">
      <c r="A13325" s="21">
        <v>1440</v>
      </c>
    </row>
    <row r="13326" spans="1:1" ht="13">
      <c r="A13326" s="21">
        <v>1580</v>
      </c>
    </row>
    <row r="13327" spans="1:1" ht="13">
      <c r="A13327" s="11" t="s">
        <v>4756</v>
      </c>
    </row>
    <row r="13328" spans="1:1" ht="13">
      <c r="A13328" s="11" t="s">
        <v>4757</v>
      </c>
    </row>
    <row r="13329" spans="1:1" ht="13">
      <c r="A13329" s="11" t="s">
        <v>5796</v>
      </c>
    </row>
    <row r="13330" spans="1:1" ht="13">
      <c r="A13330" s="11" t="s">
        <v>4748</v>
      </c>
    </row>
    <row r="13331" spans="1:1" ht="13">
      <c r="A13331" s="11" t="s">
        <v>4749</v>
      </c>
    </row>
    <row r="13332" spans="1:1" ht="13">
      <c r="A13332" s="11" t="s">
        <v>5801</v>
      </c>
    </row>
    <row r="13333" spans="1:1" ht="13">
      <c r="A13333" s="11" t="s">
        <v>24</v>
      </c>
    </row>
    <row r="13334" spans="1:1" ht="13">
      <c r="A13334" s="11" t="s">
        <v>1161</v>
      </c>
    </row>
    <row r="13335" spans="1:1" ht="13">
      <c r="A13335" s="11" t="s">
        <v>4751</v>
      </c>
    </row>
    <row r="13336" spans="1:1" ht="13">
      <c r="A13336" s="11">
        <v>2</v>
      </c>
    </row>
    <row r="13337" spans="1:1" ht="13">
      <c r="A13337" s="11" t="s">
        <v>4752</v>
      </c>
    </row>
    <row r="13338" spans="1:1" ht="13">
      <c r="A13338" s="11" t="s">
        <v>4762</v>
      </c>
    </row>
    <row r="13339" spans="1:1" ht="13">
      <c r="A13339" s="11" t="s">
        <v>4753</v>
      </c>
    </row>
    <row r="13340" spans="1:1" ht="13">
      <c r="A13340" s="11" t="s">
        <v>4765</v>
      </c>
    </row>
    <row r="13341" spans="1:1" ht="13">
      <c r="A13341" s="11" t="s">
        <v>4755</v>
      </c>
    </row>
    <row r="13342" spans="1:1" ht="13">
      <c r="A13342" s="21">
        <v>1730</v>
      </c>
    </row>
    <row r="13343" spans="1:1" ht="13">
      <c r="A13343" s="11" t="s">
        <v>4756</v>
      </c>
    </row>
    <row r="13344" spans="1:1" ht="13">
      <c r="A13344" s="11" t="s">
        <v>4757</v>
      </c>
    </row>
    <row r="13345" spans="1:1" ht="13">
      <c r="A13345" s="11" t="s">
        <v>5796</v>
      </c>
    </row>
    <row r="13346" spans="1:1" ht="13">
      <c r="A13346" s="11" t="s">
        <v>4748</v>
      </c>
    </row>
    <row r="13347" spans="1:1" ht="13">
      <c r="A13347" s="11" t="s">
        <v>4749</v>
      </c>
    </row>
    <row r="13348" spans="1:1" ht="13">
      <c r="A13348" s="11" t="s">
        <v>5802</v>
      </c>
    </row>
    <row r="13349" spans="1:1" ht="13">
      <c r="A13349" s="11" t="s">
        <v>14</v>
      </c>
    </row>
    <row r="13350" spans="1:1" ht="13">
      <c r="A13350" s="11" t="s">
        <v>1051</v>
      </c>
    </row>
    <row r="13351" spans="1:1" ht="13">
      <c r="A13351" s="11" t="s">
        <v>4751</v>
      </c>
    </row>
    <row r="13352" spans="1:1" ht="13">
      <c r="A13352" s="11">
        <v>2</v>
      </c>
    </row>
    <row r="13353" spans="1:1" ht="13">
      <c r="A13353" s="11" t="s">
        <v>4752</v>
      </c>
    </row>
    <row r="13354" spans="1:1" ht="13">
      <c r="A13354" s="11" t="s">
        <v>4762</v>
      </c>
    </row>
    <row r="13355" spans="1:1" ht="13">
      <c r="A13355" s="11" t="s">
        <v>4753</v>
      </c>
    </row>
    <row r="13356" spans="1:1" ht="13">
      <c r="A13356" s="11" t="s">
        <v>4780</v>
      </c>
    </row>
    <row r="13357" spans="1:1" ht="13">
      <c r="A13357" s="11" t="s">
        <v>4755</v>
      </c>
    </row>
    <row r="13358" spans="1:1" ht="13">
      <c r="A13358" s="21">
        <v>1500</v>
      </c>
    </row>
    <row r="13359" spans="1:1" ht="13">
      <c r="A13359" s="11" t="s">
        <v>4756</v>
      </c>
    </row>
    <row r="13360" spans="1:1" ht="13">
      <c r="A13360" s="11" t="s">
        <v>4757</v>
      </c>
    </row>
    <row r="13361" spans="1:1" ht="13">
      <c r="A13361" s="11" t="s">
        <v>5803</v>
      </c>
    </row>
    <row r="13362" spans="1:1" ht="13">
      <c r="A13362" s="11" t="s">
        <v>4748</v>
      </c>
    </row>
    <row r="13363" spans="1:1" ht="13">
      <c r="A13363" s="11" t="s">
        <v>4749</v>
      </c>
    </row>
    <row r="13364" spans="1:1" ht="13">
      <c r="A13364" s="11" t="s">
        <v>5804</v>
      </c>
    </row>
    <row r="13365" spans="1:1" ht="13">
      <c r="A13365" s="11" t="s">
        <v>6</v>
      </c>
    </row>
    <row r="13366" spans="1:1" ht="13">
      <c r="A13366" s="11" t="s">
        <v>1039</v>
      </c>
    </row>
    <row r="13367" spans="1:1" ht="13">
      <c r="A13367" s="11" t="s">
        <v>4751</v>
      </c>
    </row>
    <row r="13368" spans="1:1" ht="13">
      <c r="A13368" s="11">
        <v>2</v>
      </c>
    </row>
    <row r="13369" spans="1:1" ht="13">
      <c r="A13369" s="11" t="s">
        <v>4752</v>
      </c>
    </row>
    <row r="13370" spans="1:1" ht="13">
      <c r="A13370" s="11" t="s">
        <v>4762</v>
      </c>
    </row>
    <row r="13371" spans="1:1" ht="13">
      <c r="A13371" s="11" t="s">
        <v>4753</v>
      </c>
    </row>
    <row r="13372" spans="1:1" ht="13">
      <c r="A13372" s="11" t="s">
        <v>4881</v>
      </c>
    </row>
    <row r="13373" spans="1:1" ht="13">
      <c r="A13373" s="11" t="s">
        <v>4755</v>
      </c>
    </row>
    <row r="13374" spans="1:1" ht="13">
      <c r="A13374" s="21">
        <v>1480</v>
      </c>
    </row>
    <row r="13375" spans="1:1" ht="13">
      <c r="A13375" s="11" t="s">
        <v>4756</v>
      </c>
    </row>
    <row r="13376" spans="1:1" ht="13">
      <c r="A13376" s="11" t="s">
        <v>4757</v>
      </c>
    </row>
    <row r="13377" spans="1:1" ht="13">
      <c r="A13377" s="11" t="s">
        <v>5803</v>
      </c>
    </row>
    <row r="13378" spans="1:1" ht="13">
      <c r="A13378" s="11" t="s">
        <v>4748</v>
      </c>
    </row>
    <row r="13379" spans="1:1" ht="13">
      <c r="A13379" s="11" t="s">
        <v>4749</v>
      </c>
    </row>
    <row r="13380" spans="1:1" ht="13">
      <c r="A13380" s="11" t="s">
        <v>5805</v>
      </c>
    </row>
    <row r="13381" spans="1:1" ht="13">
      <c r="A13381" s="11" t="s">
        <v>6</v>
      </c>
    </row>
    <row r="13382" spans="1:1" ht="13">
      <c r="A13382" s="11" t="s">
        <v>311</v>
      </c>
    </row>
    <row r="13383" spans="1:1" ht="13">
      <c r="A13383" s="11" t="s">
        <v>4751</v>
      </c>
    </row>
    <row r="13384" spans="1:1" ht="13">
      <c r="A13384" s="11">
        <v>1</v>
      </c>
    </row>
    <row r="13385" spans="1:1" ht="13">
      <c r="A13385" s="11" t="s">
        <v>4752</v>
      </c>
    </row>
    <row r="13386" spans="1:1" ht="13">
      <c r="A13386" s="11">
        <v>1</v>
      </c>
    </row>
    <row r="13387" spans="1:1" ht="13">
      <c r="A13387" s="11" t="s">
        <v>4753</v>
      </c>
    </row>
    <row r="13388" spans="1:1" ht="13">
      <c r="A13388" s="11" t="s">
        <v>4754</v>
      </c>
    </row>
    <row r="13389" spans="1:1" ht="13">
      <c r="A13389" s="11" t="s">
        <v>4755</v>
      </c>
    </row>
    <row r="13390" spans="1:1" ht="13">
      <c r="A13390" s="21">
        <v>790</v>
      </c>
    </row>
    <row r="13391" spans="1:1" ht="13">
      <c r="A13391" s="21">
        <v>825</v>
      </c>
    </row>
    <row r="13392" spans="1:1" ht="13">
      <c r="A13392" s="11" t="s">
        <v>4756</v>
      </c>
    </row>
    <row r="13393" spans="1:1" ht="13">
      <c r="A13393" s="11" t="s">
        <v>4757</v>
      </c>
    </row>
    <row r="13394" spans="1:1" ht="13">
      <c r="A13394" s="11" t="s">
        <v>5806</v>
      </c>
    </row>
    <row r="13395" spans="1:1" ht="13">
      <c r="A13395" s="11" t="s">
        <v>4748</v>
      </c>
    </row>
    <row r="13396" spans="1:1" ht="13">
      <c r="A13396" s="11" t="s">
        <v>4749</v>
      </c>
    </row>
    <row r="13397" spans="1:1" ht="13">
      <c r="A13397" s="11" t="s">
        <v>5807</v>
      </c>
    </row>
    <row r="13398" spans="1:1" ht="13">
      <c r="A13398" s="11" t="s">
        <v>10</v>
      </c>
    </row>
    <row r="13399" spans="1:1" ht="13">
      <c r="A13399" s="11" t="s">
        <v>1466</v>
      </c>
    </row>
    <row r="13400" spans="1:1" ht="13">
      <c r="A13400" s="11" t="s">
        <v>4751</v>
      </c>
    </row>
    <row r="13401" spans="1:1" ht="13">
      <c r="A13401" s="11">
        <v>2</v>
      </c>
    </row>
    <row r="13402" spans="1:1" ht="13">
      <c r="A13402" s="11" t="s">
        <v>4752</v>
      </c>
    </row>
    <row r="13403" spans="1:1" ht="13">
      <c r="A13403" s="11">
        <v>1</v>
      </c>
    </row>
    <row r="13404" spans="1:1" ht="13">
      <c r="A13404" s="11" t="s">
        <v>4753</v>
      </c>
    </row>
    <row r="13405" spans="1:1" ht="13">
      <c r="A13405" s="11" t="s">
        <v>4780</v>
      </c>
    </row>
    <row r="13406" spans="1:1" ht="13">
      <c r="A13406" s="11" t="s">
        <v>4755</v>
      </c>
    </row>
    <row r="13407" spans="1:1" ht="13">
      <c r="A13407" s="21">
        <v>1110</v>
      </c>
    </row>
    <row r="13408" spans="1:1" ht="13">
      <c r="A13408" s="21">
        <v>1270</v>
      </c>
    </row>
    <row r="13409" spans="1:1" ht="13">
      <c r="A13409" s="11" t="s">
        <v>4756</v>
      </c>
    </row>
    <row r="13410" spans="1:1" ht="13">
      <c r="A13410" s="11" t="s">
        <v>4757</v>
      </c>
    </row>
    <row r="13411" spans="1:1" ht="13">
      <c r="A13411" s="11" t="s">
        <v>5806</v>
      </c>
    </row>
    <row r="13412" spans="1:1" ht="13">
      <c r="A13412" s="11" t="s">
        <v>4748</v>
      </c>
    </row>
    <row r="13413" spans="1:1" ht="13">
      <c r="A13413" s="11" t="s">
        <v>4749</v>
      </c>
    </row>
    <row r="13414" spans="1:1" ht="13">
      <c r="A13414" s="11" t="s">
        <v>5808</v>
      </c>
    </row>
    <row r="13415" spans="1:1" ht="13">
      <c r="A13415" s="11" t="s">
        <v>11</v>
      </c>
    </row>
    <row r="13416" spans="1:1" ht="13">
      <c r="A13416" s="11" t="s">
        <v>3478</v>
      </c>
    </row>
    <row r="13417" spans="1:1" ht="13">
      <c r="A13417" s="11" t="s">
        <v>4751</v>
      </c>
    </row>
    <row r="13418" spans="1:1" ht="13">
      <c r="A13418" s="11">
        <v>3</v>
      </c>
    </row>
    <row r="13419" spans="1:1" ht="13">
      <c r="A13419" s="11" t="s">
        <v>4752</v>
      </c>
    </row>
    <row r="13420" spans="1:1" ht="13">
      <c r="A13420" s="11" t="s">
        <v>4762</v>
      </c>
    </row>
    <row r="13421" spans="1:1" ht="13">
      <c r="A13421" s="11" t="s">
        <v>4753</v>
      </c>
    </row>
    <row r="13422" spans="1:1" ht="13">
      <c r="A13422" s="11" t="s">
        <v>4787</v>
      </c>
    </row>
    <row r="13423" spans="1:1" ht="13">
      <c r="A13423" s="11" t="s">
        <v>4755</v>
      </c>
    </row>
    <row r="13424" spans="1:1" ht="13">
      <c r="A13424" s="21">
        <v>1800</v>
      </c>
    </row>
    <row r="13425" spans="1:1" ht="13">
      <c r="A13425" s="21">
        <v>2690</v>
      </c>
    </row>
    <row r="13426" spans="1:1" ht="13">
      <c r="A13426" s="11" t="s">
        <v>4756</v>
      </c>
    </row>
    <row r="13427" spans="1:1" ht="13">
      <c r="A13427" s="11" t="s">
        <v>4757</v>
      </c>
    </row>
    <row r="13428" spans="1:1" ht="13">
      <c r="A13428" s="11" t="s">
        <v>5806</v>
      </c>
    </row>
    <row r="13429" spans="1:1" ht="13">
      <c r="A13429" s="11" t="s">
        <v>4748</v>
      </c>
    </row>
    <row r="13430" spans="1:1" ht="13">
      <c r="A13430" s="11" t="s">
        <v>4749</v>
      </c>
    </row>
    <row r="13431" spans="1:1" ht="13">
      <c r="A13431" s="11" t="s">
        <v>5809</v>
      </c>
    </row>
    <row r="13432" spans="1:1" ht="13">
      <c r="A13432" s="11" t="s">
        <v>14</v>
      </c>
    </row>
    <row r="13433" spans="1:1" ht="13">
      <c r="A13433" s="11" t="s">
        <v>98</v>
      </c>
    </row>
    <row r="13434" spans="1:1" ht="13">
      <c r="A13434" s="11" t="s">
        <v>4751</v>
      </c>
    </row>
    <row r="13435" spans="1:1" ht="13">
      <c r="A13435" s="11">
        <v>1</v>
      </c>
    </row>
    <row r="13436" spans="1:1" ht="13">
      <c r="A13436" s="11" t="s">
        <v>4752</v>
      </c>
    </row>
    <row r="13437" spans="1:1" ht="13">
      <c r="A13437" s="11">
        <v>1</v>
      </c>
    </row>
    <row r="13438" spans="1:1" ht="13">
      <c r="A13438" s="11" t="s">
        <v>4753</v>
      </c>
    </row>
    <row r="13439" spans="1:1" ht="13">
      <c r="A13439" s="11" t="s">
        <v>4834</v>
      </c>
    </row>
    <row r="13440" spans="1:1" ht="13">
      <c r="A13440" s="11" t="s">
        <v>4755</v>
      </c>
    </row>
    <row r="13441" spans="1:1" ht="13">
      <c r="A13441" s="21">
        <v>930</v>
      </c>
    </row>
    <row r="13442" spans="1:1" ht="13">
      <c r="A13442" s="11" t="s">
        <v>4756</v>
      </c>
    </row>
    <row r="13443" spans="1:1" ht="13">
      <c r="A13443" s="11" t="s">
        <v>4757</v>
      </c>
    </row>
    <row r="13444" spans="1:1" ht="13">
      <c r="A13444" s="11" t="s">
        <v>5810</v>
      </c>
    </row>
    <row r="13445" spans="1:1" ht="13">
      <c r="A13445" s="11" t="s">
        <v>4748</v>
      </c>
    </row>
    <row r="13446" spans="1:1" ht="13">
      <c r="A13446" s="11" t="s">
        <v>4749</v>
      </c>
    </row>
    <row r="13447" spans="1:1" ht="13">
      <c r="A13447" s="11" t="s">
        <v>5811</v>
      </c>
    </row>
    <row r="13448" spans="1:1" ht="13">
      <c r="A13448" s="11" t="s">
        <v>14</v>
      </c>
    </row>
    <row r="13449" spans="1:1" ht="13">
      <c r="A13449" s="11" t="s">
        <v>1383</v>
      </c>
    </row>
    <row r="13450" spans="1:1" ht="13">
      <c r="A13450" s="11" t="s">
        <v>4751</v>
      </c>
    </row>
    <row r="13451" spans="1:1" ht="13">
      <c r="A13451" s="11">
        <v>2</v>
      </c>
    </row>
    <row r="13452" spans="1:1" ht="13">
      <c r="A13452" s="11" t="s">
        <v>4752</v>
      </c>
    </row>
    <row r="13453" spans="1:1" ht="13">
      <c r="A13453" s="11" t="s">
        <v>4762</v>
      </c>
    </row>
    <row r="13454" spans="1:1" ht="13">
      <c r="A13454" s="11" t="s">
        <v>4753</v>
      </c>
    </row>
    <row r="13455" spans="1:1" ht="13">
      <c r="A13455" s="11" t="s">
        <v>4765</v>
      </c>
    </row>
    <row r="13456" spans="1:1" ht="13">
      <c r="A13456" s="11" t="s">
        <v>4755</v>
      </c>
    </row>
    <row r="13457" spans="1:1" ht="13">
      <c r="A13457" s="21">
        <v>1200</v>
      </c>
    </row>
    <row r="13458" spans="1:1" ht="13">
      <c r="A13458" s="21">
        <v>1445</v>
      </c>
    </row>
    <row r="13459" spans="1:1" ht="13">
      <c r="A13459" s="11" t="s">
        <v>4756</v>
      </c>
    </row>
    <row r="13460" spans="1:1" ht="13">
      <c r="A13460" s="11" t="s">
        <v>4757</v>
      </c>
    </row>
    <row r="13461" spans="1:1" ht="13">
      <c r="A13461" s="11" t="s">
        <v>5810</v>
      </c>
    </row>
    <row r="13462" spans="1:1" ht="13">
      <c r="A13462" s="11" t="s">
        <v>4748</v>
      </c>
    </row>
    <row r="13463" spans="1:1" ht="13">
      <c r="A13463" s="11" t="s">
        <v>4749</v>
      </c>
    </row>
    <row r="13464" spans="1:1" ht="13">
      <c r="A13464" s="11" t="s">
        <v>5812</v>
      </c>
    </row>
    <row r="13465" spans="1:1" ht="13">
      <c r="A13465" s="11" t="s">
        <v>6</v>
      </c>
    </row>
    <row r="13466" spans="1:1" ht="13">
      <c r="A13466" s="11" t="s">
        <v>3425</v>
      </c>
    </row>
    <row r="13467" spans="1:1" ht="13">
      <c r="A13467" s="11" t="s">
        <v>4751</v>
      </c>
    </row>
    <row r="13468" spans="1:1" ht="13">
      <c r="A13468" s="11">
        <v>3</v>
      </c>
    </row>
    <row r="13469" spans="1:1" ht="13">
      <c r="A13469" s="11" t="s">
        <v>4752</v>
      </c>
    </row>
    <row r="13470" spans="1:1" ht="13">
      <c r="A13470" s="11">
        <v>2</v>
      </c>
    </row>
    <row r="13471" spans="1:1" ht="13">
      <c r="A13471" s="11" t="s">
        <v>4753</v>
      </c>
    </row>
    <row r="13472" spans="1:1" ht="13">
      <c r="A13472" s="11" t="s">
        <v>4878</v>
      </c>
    </row>
    <row r="13473" spans="1:1" ht="13">
      <c r="A13473" s="11" t="s">
        <v>4755</v>
      </c>
    </row>
    <row r="13474" spans="1:1" ht="13">
      <c r="A13474" s="21">
        <v>1360</v>
      </c>
    </row>
    <row r="13475" spans="1:1" ht="13">
      <c r="A13475" s="21">
        <v>1625</v>
      </c>
    </row>
    <row r="13476" spans="1:1" ht="13">
      <c r="A13476" s="11" t="s">
        <v>4756</v>
      </c>
    </row>
    <row r="13477" spans="1:1" ht="13">
      <c r="A13477" s="11" t="s">
        <v>4757</v>
      </c>
    </row>
    <row r="13478" spans="1:1" ht="13">
      <c r="A13478" s="11" t="s">
        <v>5810</v>
      </c>
    </row>
    <row r="13479" spans="1:1" ht="13">
      <c r="A13479" s="11" t="s">
        <v>4748</v>
      </c>
    </row>
    <row r="13480" spans="1:1" ht="13">
      <c r="A13480" s="11" t="s">
        <v>4749</v>
      </c>
    </row>
    <row r="13481" spans="1:1" ht="13">
      <c r="A13481" s="11" t="s">
        <v>5813</v>
      </c>
    </row>
    <row r="13482" spans="1:1" ht="13">
      <c r="A13482" s="11" t="s">
        <v>9</v>
      </c>
    </row>
    <row r="13483" spans="1:1" ht="13">
      <c r="A13483" s="11" t="s">
        <v>1335</v>
      </c>
    </row>
    <row r="13484" spans="1:1" ht="13">
      <c r="A13484" s="11" t="s">
        <v>4751</v>
      </c>
    </row>
    <row r="13485" spans="1:1" ht="13">
      <c r="A13485" s="11">
        <v>2</v>
      </c>
    </row>
    <row r="13486" spans="1:1" ht="13">
      <c r="A13486" s="11" t="s">
        <v>4752</v>
      </c>
    </row>
    <row r="13487" spans="1:1" ht="13">
      <c r="A13487" s="11">
        <v>2</v>
      </c>
    </row>
    <row r="13488" spans="1:1" ht="13">
      <c r="A13488" s="11" t="s">
        <v>4753</v>
      </c>
    </row>
    <row r="13489" spans="1:1" ht="13">
      <c r="A13489" s="11" t="s">
        <v>4881</v>
      </c>
    </row>
    <row r="13490" spans="1:1" ht="13">
      <c r="A13490" s="11" t="s">
        <v>4755</v>
      </c>
    </row>
    <row r="13491" spans="1:1" ht="13">
      <c r="A13491" s="21">
        <v>1340</v>
      </c>
    </row>
    <row r="13492" spans="1:1" ht="13">
      <c r="A13492" s="21">
        <v>1805</v>
      </c>
    </row>
    <row r="13493" spans="1:1" ht="13">
      <c r="A13493" s="11" t="s">
        <v>4756</v>
      </c>
    </row>
    <row r="13494" spans="1:1" ht="13">
      <c r="A13494" s="11" t="s">
        <v>4757</v>
      </c>
    </row>
    <row r="13495" spans="1:1" ht="13">
      <c r="A13495" s="11" t="s">
        <v>5814</v>
      </c>
    </row>
    <row r="13496" spans="1:1" ht="13">
      <c r="A13496" s="11" t="s">
        <v>4748</v>
      </c>
    </row>
    <row r="13497" spans="1:1" ht="13">
      <c r="A13497" s="11" t="s">
        <v>4749</v>
      </c>
    </row>
    <row r="13498" spans="1:1" ht="13">
      <c r="A13498" s="11" t="s">
        <v>5815</v>
      </c>
    </row>
    <row r="13499" spans="1:1" ht="13">
      <c r="A13499" s="11" t="s">
        <v>6</v>
      </c>
    </row>
    <row r="13500" spans="1:1" ht="13">
      <c r="A13500" s="11" t="s">
        <v>60</v>
      </c>
    </row>
    <row r="13501" spans="1:1" ht="13">
      <c r="A13501" s="11" t="s">
        <v>4751</v>
      </c>
    </row>
    <row r="13502" spans="1:1" ht="13">
      <c r="A13502" s="11">
        <v>1</v>
      </c>
    </row>
    <row r="13503" spans="1:1" ht="13">
      <c r="A13503" s="11" t="s">
        <v>4752</v>
      </c>
    </row>
    <row r="13504" spans="1:1" ht="13">
      <c r="A13504" s="11">
        <v>1</v>
      </c>
    </row>
    <row r="13505" spans="1:1" ht="13">
      <c r="A13505" s="11" t="s">
        <v>4753</v>
      </c>
    </row>
    <row r="13506" spans="1:1" ht="13">
      <c r="A13506" s="11" t="s">
        <v>4834</v>
      </c>
    </row>
    <row r="13507" spans="1:1" ht="13">
      <c r="A13507" s="11" t="s">
        <v>4755</v>
      </c>
    </row>
    <row r="13508" spans="1:1" ht="13">
      <c r="A13508" s="21">
        <v>830</v>
      </c>
    </row>
    <row r="13509" spans="1:1" ht="13">
      <c r="A13509" s="11" t="s">
        <v>4756</v>
      </c>
    </row>
    <row r="13510" spans="1:1" ht="13">
      <c r="A13510" s="11" t="s">
        <v>4757</v>
      </c>
    </row>
    <row r="13511" spans="1:1" ht="13">
      <c r="A13511" s="11" t="s">
        <v>5816</v>
      </c>
    </row>
    <row r="13512" spans="1:1" ht="13">
      <c r="A13512" s="11" t="s">
        <v>4748</v>
      </c>
    </row>
    <row r="13513" spans="1:1" ht="13">
      <c r="A13513" s="11" t="s">
        <v>4749</v>
      </c>
    </row>
    <row r="13514" spans="1:1" ht="13">
      <c r="A13514" s="11" t="s">
        <v>5817</v>
      </c>
    </row>
    <row r="13515" spans="1:1" ht="13">
      <c r="A13515" s="11" t="s">
        <v>6</v>
      </c>
    </row>
    <row r="13516" spans="1:1" ht="13">
      <c r="A13516" s="11" t="s">
        <v>3350</v>
      </c>
    </row>
    <row r="13517" spans="1:1" ht="13">
      <c r="A13517" s="11" t="s">
        <v>4751</v>
      </c>
    </row>
    <row r="13518" spans="1:1" ht="13">
      <c r="A13518" s="11">
        <v>3</v>
      </c>
    </row>
    <row r="13519" spans="1:1" ht="13">
      <c r="A13519" s="11" t="s">
        <v>4752</v>
      </c>
    </row>
    <row r="13520" spans="1:1" ht="13">
      <c r="A13520" s="11" t="s">
        <v>4762</v>
      </c>
    </row>
    <row r="13521" spans="1:1" ht="13">
      <c r="A13521" s="11" t="s">
        <v>4753</v>
      </c>
    </row>
    <row r="13522" spans="1:1" ht="13">
      <c r="A13522" s="11" t="s">
        <v>4881</v>
      </c>
    </row>
    <row r="13523" spans="1:1" ht="13">
      <c r="A13523" s="11" t="s">
        <v>4755</v>
      </c>
    </row>
    <row r="13524" spans="1:1" ht="13">
      <c r="A13524" s="21">
        <v>1340</v>
      </c>
    </row>
    <row r="13525" spans="1:1" ht="13">
      <c r="A13525" s="21">
        <v>1570</v>
      </c>
    </row>
    <row r="13526" spans="1:1" ht="13">
      <c r="A13526" s="11" t="s">
        <v>4756</v>
      </c>
    </row>
    <row r="13527" spans="1:1" ht="13">
      <c r="A13527" s="11" t="s">
        <v>4757</v>
      </c>
    </row>
    <row r="13528" spans="1:1" ht="13">
      <c r="A13528" s="11" t="s">
        <v>5816</v>
      </c>
    </row>
    <row r="13529" spans="1:1" ht="13">
      <c r="A13529" s="11" t="s">
        <v>4748</v>
      </c>
    </row>
    <row r="13530" spans="1:1" ht="13">
      <c r="A13530" s="11" t="s">
        <v>4749</v>
      </c>
    </row>
    <row r="13531" spans="1:1" ht="13">
      <c r="A13531" s="11" t="s">
        <v>5818</v>
      </c>
    </row>
    <row r="13532" spans="1:1" ht="13">
      <c r="A13532" s="11" t="s">
        <v>12</v>
      </c>
    </row>
    <row r="13533" spans="1:1" ht="13">
      <c r="A13533" s="11" t="s">
        <v>1278</v>
      </c>
    </row>
    <row r="13534" spans="1:1" ht="13">
      <c r="A13534" s="11" t="s">
        <v>4751</v>
      </c>
    </row>
    <row r="13535" spans="1:1" ht="13">
      <c r="A13535" s="11">
        <v>2</v>
      </c>
    </row>
    <row r="13536" spans="1:1" ht="13">
      <c r="A13536" s="11" t="s">
        <v>4752</v>
      </c>
    </row>
    <row r="13537" spans="1:1" ht="13">
      <c r="A13537" s="11">
        <v>2</v>
      </c>
    </row>
    <row r="13538" spans="1:1" ht="13">
      <c r="A13538" s="11" t="s">
        <v>4753</v>
      </c>
    </row>
    <row r="13539" spans="1:1" ht="13">
      <c r="A13539" s="11" t="s">
        <v>4787</v>
      </c>
    </row>
    <row r="13540" spans="1:1" ht="13">
      <c r="A13540" s="11" t="s">
        <v>4755</v>
      </c>
    </row>
    <row r="13541" spans="1:1" ht="13">
      <c r="A13541" s="21">
        <v>1790</v>
      </c>
    </row>
    <row r="13542" spans="1:1" ht="13">
      <c r="A13542" s="21">
        <v>3015</v>
      </c>
    </row>
    <row r="13543" spans="1:1" ht="13">
      <c r="A13543" s="11" t="s">
        <v>4756</v>
      </c>
    </row>
    <row r="13544" spans="1:1" ht="13">
      <c r="A13544" s="11" t="s">
        <v>4757</v>
      </c>
    </row>
    <row r="13545" spans="1:1" ht="13">
      <c r="A13545" s="11" t="s">
        <v>5816</v>
      </c>
    </row>
    <row r="13546" spans="1:1" ht="13">
      <c r="A13546" s="11" t="s">
        <v>4748</v>
      </c>
    </row>
    <row r="13547" spans="1:1" ht="13">
      <c r="A13547" s="11" t="s">
        <v>4749</v>
      </c>
    </row>
    <row r="13548" spans="1:1" ht="13">
      <c r="A13548" s="11" t="s">
        <v>5819</v>
      </c>
    </row>
    <row r="13549" spans="1:1" ht="13">
      <c r="A13549" s="11" t="s">
        <v>9</v>
      </c>
    </row>
    <row r="13550" spans="1:1" ht="13">
      <c r="A13550" s="11" t="s">
        <v>1251</v>
      </c>
    </row>
    <row r="13551" spans="1:1" ht="13">
      <c r="A13551" s="11" t="s">
        <v>4751</v>
      </c>
    </row>
    <row r="13552" spans="1:1" ht="13">
      <c r="A13552" s="11">
        <v>2</v>
      </c>
    </row>
    <row r="13553" spans="1:1" ht="13">
      <c r="A13553" s="11" t="s">
        <v>4752</v>
      </c>
    </row>
    <row r="13554" spans="1:1" ht="13">
      <c r="A13554" s="11" t="s">
        <v>4762</v>
      </c>
    </row>
    <row r="13555" spans="1:1" ht="13">
      <c r="A13555" s="11" t="s">
        <v>4753</v>
      </c>
    </row>
    <row r="13556" spans="1:1" ht="13">
      <c r="A13556" s="11" t="s">
        <v>4775</v>
      </c>
    </row>
    <row r="13557" spans="1:1" ht="13">
      <c r="A13557" s="11" t="s">
        <v>4755</v>
      </c>
    </row>
    <row r="13558" spans="1:1" ht="13">
      <c r="A13558" s="21">
        <v>870</v>
      </c>
    </row>
    <row r="13559" spans="1:1" ht="13">
      <c r="A13559" s="21">
        <v>1165</v>
      </c>
    </row>
    <row r="13560" spans="1:1" ht="13">
      <c r="A13560" s="11" t="s">
        <v>4756</v>
      </c>
    </row>
    <row r="13561" spans="1:1" ht="13">
      <c r="A13561" s="11" t="s">
        <v>4757</v>
      </c>
    </row>
    <row r="13562" spans="1:1" ht="13">
      <c r="A13562" s="11" t="s">
        <v>5820</v>
      </c>
    </row>
    <row r="13563" spans="1:1" ht="13">
      <c r="A13563" s="11" t="s">
        <v>4748</v>
      </c>
    </row>
    <row r="13564" spans="1:1" ht="13">
      <c r="A13564" s="11" t="s">
        <v>4749</v>
      </c>
    </row>
    <row r="13565" spans="1:1" ht="13">
      <c r="A13565" s="11" t="s">
        <v>5821</v>
      </c>
    </row>
    <row r="13566" spans="1:1" ht="13">
      <c r="A13566" s="11" t="s">
        <v>25</v>
      </c>
    </row>
    <row r="13567" spans="1:1" ht="13">
      <c r="A13567" s="11" t="s">
        <v>3329</v>
      </c>
    </row>
    <row r="13568" spans="1:1" ht="13">
      <c r="A13568" s="11" t="s">
        <v>4751</v>
      </c>
    </row>
    <row r="13569" spans="1:1" ht="13">
      <c r="A13569" s="11">
        <v>3</v>
      </c>
    </row>
    <row r="13570" spans="1:1" ht="13">
      <c r="A13570" s="11" t="s">
        <v>4752</v>
      </c>
    </row>
    <row r="13571" spans="1:1" ht="13">
      <c r="A13571" s="11" t="s">
        <v>4762</v>
      </c>
    </row>
    <row r="13572" spans="1:1" ht="13">
      <c r="A13572" s="11" t="s">
        <v>4753</v>
      </c>
    </row>
    <row r="13573" spans="1:1" ht="13">
      <c r="A13573" s="11" t="s">
        <v>4769</v>
      </c>
    </row>
    <row r="13574" spans="1:1" ht="13">
      <c r="A13574" s="11" t="s">
        <v>4755</v>
      </c>
    </row>
    <row r="13575" spans="1:1" ht="13">
      <c r="A13575" s="21">
        <v>1310</v>
      </c>
    </row>
    <row r="13576" spans="1:1" ht="13">
      <c r="A13576" s="21">
        <v>1630</v>
      </c>
    </row>
    <row r="13577" spans="1:1" ht="13">
      <c r="A13577" s="11" t="s">
        <v>4756</v>
      </c>
    </row>
    <row r="13578" spans="1:1" ht="13">
      <c r="A13578" s="11" t="s">
        <v>4757</v>
      </c>
    </row>
    <row r="13579" spans="1:1" ht="13">
      <c r="A13579" s="11" t="s">
        <v>5820</v>
      </c>
    </row>
    <row r="13580" spans="1:1" ht="13">
      <c r="A13580" s="11" t="s">
        <v>4748</v>
      </c>
    </row>
    <row r="13581" spans="1:1" ht="13">
      <c r="A13581" s="11" t="s">
        <v>4749</v>
      </c>
    </row>
    <row r="13582" spans="1:1" ht="13">
      <c r="A13582" s="11" t="s">
        <v>5822</v>
      </c>
    </row>
    <row r="13583" spans="1:1" ht="13">
      <c r="A13583" s="11" t="s">
        <v>14</v>
      </c>
    </row>
    <row r="13584" spans="1:1" ht="13">
      <c r="A13584" s="11" t="s">
        <v>4295</v>
      </c>
    </row>
    <row r="13585" spans="1:1" ht="13">
      <c r="A13585" s="11" t="s">
        <v>4751</v>
      </c>
    </row>
    <row r="13586" spans="1:1" ht="13">
      <c r="A13586" s="11">
        <v>3</v>
      </c>
    </row>
    <row r="13587" spans="1:1" ht="13">
      <c r="A13587" s="11" t="s">
        <v>4752</v>
      </c>
    </row>
    <row r="13588" spans="1:1" ht="13">
      <c r="A13588" s="11" t="s">
        <v>4762</v>
      </c>
    </row>
    <row r="13589" spans="1:1" ht="13">
      <c r="A13589" s="11" t="s">
        <v>4753</v>
      </c>
    </row>
    <row r="13590" spans="1:1" ht="13">
      <c r="A13590" s="11" t="s">
        <v>5000</v>
      </c>
    </row>
    <row r="13591" spans="1:1" ht="13">
      <c r="A13591" s="11" t="s">
        <v>4755</v>
      </c>
    </row>
    <row r="13592" spans="1:1" ht="13">
      <c r="A13592" s="21">
        <v>1410</v>
      </c>
    </row>
    <row r="13593" spans="1:1" ht="13">
      <c r="A13593" s="21">
        <v>1785</v>
      </c>
    </row>
    <row r="13594" spans="1:1" ht="13">
      <c r="A13594" s="11" t="s">
        <v>4756</v>
      </c>
    </row>
    <row r="13595" spans="1:1" ht="13">
      <c r="A13595" s="11" t="s">
        <v>4757</v>
      </c>
    </row>
    <row r="13596" spans="1:1" ht="13">
      <c r="A13596" s="11" t="s">
        <v>5823</v>
      </c>
    </row>
    <row r="13597" spans="1:1" ht="13">
      <c r="A13597" s="11" t="s">
        <v>4748</v>
      </c>
    </row>
    <row r="13598" spans="1:1" ht="13">
      <c r="A13598" s="11" t="s">
        <v>4749</v>
      </c>
    </row>
    <row r="13599" spans="1:1" ht="13">
      <c r="A13599" s="11" t="s">
        <v>5824</v>
      </c>
    </row>
    <row r="13600" spans="1:1" ht="13">
      <c r="A13600" s="11" t="s">
        <v>19</v>
      </c>
    </row>
    <row r="13601" spans="1:1" ht="13">
      <c r="A13601" s="11" t="s">
        <v>2883</v>
      </c>
    </row>
    <row r="13602" spans="1:1" ht="13">
      <c r="A13602" s="11" t="s">
        <v>4751</v>
      </c>
    </row>
    <row r="13603" spans="1:1" ht="13">
      <c r="A13603" s="11">
        <v>2</v>
      </c>
    </row>
    <row r="13604" spans="1:1" ht="13">
      <c r="A13604" s="11" t="s">
        <v>4752</v>
      </c>
    </row>
    <row r="13605" spans="1:1" ht="13">
      <c r="A13605" s="11" t="s">
        <v>4762</v>
      </c>
    </row>
    <row r="13606" spans="1:1" ht="13">
      <c r="A13606" s="11" t="s">
        <v>4753</v>
      </c>
    </row>
    <row r="13607" spans="1:1" ht="13">
      <c r="A13607" s="11" t="s">
        <v>4881</v>
      </c>
    </row>
    <row r="13608" spans="1:1" ht="13">
      <c r="A13608" s="11" t="s">
        <v>4755</v>
      </c>
    </row>
    <row r="13609" spans="1:1" ht="13">
      <c r="A13609" s="21">
        <v>1510</v>
      </c>
    </row>
    <row r="13610" spans="1:1" ht="13">
      <c r="A13610" s="21">
        <v>1660</v>
      </c>
    </row>
    <row r="13611" spans="1:1" ht="13">
      <c r="A13611" s="11" t="s">
        <v>4756</v>
      </c>
    </row>
    <row r="13612" spans="1:1" ht="13">
      <c r="A13612" s="11" t="s">
        <v>4757</v>
      </c>
    </row>
    <row r="13613" spans="1:1" ht="13">
      <c r="A13613" s="11" t="s">
        <v>5823</v>
      </c>
    </row>
    <row r="13614" spans="1:1" ht="13">
      <c r="A13614" s="11" t="s">
        <v>4748</v>
      </c>
    </row>
    <row r="13615" spans="1:1" ht="13">
      <c r="A13615" s="11" t="s">
        <v>4749</v>
      </c>
    </row>
    <row r="13616" spans="1:1" ht="13">
      <c r="A13616" s="11" t="s">
        <v>5825</v>
      </c>
    </row>
    <row r="13617" spans="1:1" ht="13">
      <c r="A13617" s="11" t="s">
        <v>20</v>
      </c>
    </row>
    <row r="13618" spans="1:1" ht="13">
      <c r="A13618" s="11" t="s">
        <v>4298</v>
      </c>
    </row>
    <row r="13619" spans="1:1" ht="13">
      <c r="A13619" s="11" t="s">
        <v>4751</v>
      </c>
    </row>
    <row r="13620" spans="1:1" ht="13">
      <c r="A13620" s="11">
        <v>3</v>
      </c>
    </row>
    <row r="13621" spans="1:1" ht="13">
      <c r="A13621" s="11" t="s">
        <v>4752</v>
      </c>
    </row>
    <row r="13622" spans="1:1" ht="13">
      <c r="A13622" s="11" t="s">
        <v>4762</v>
      </c>
    </row>
    <row r="13623" spans="1:1" ht="13">
      <c r="A13623" s="11" t="s">
        <v>4753</v>
      </c>
    </row>
    <row r="13624" spans="1:1" ht="13">
      <c r="A13624" s="11" t="s">
        <v>4773</v>
      </c>
    </row>
    <row r="13625" spans="1:1" ht="13">
      <c r="A13625" s="11" t="s">
        <v>4755</v>
      </c>
    </row>
    <row r="13626" spans="1:1" ht="13">
      <c r="A13626" s="21">
        <v>1480</v>
      </c>
    </row>
    <row r="13627" spans="1:1" ht="13">
      <c r="A13627" s="21">
        <v>1915</v>
      </c>
    </row>
    <row r="13628" spans="1:1" ht="13">
      <c r="A13628" s="11" t="s">
        <v>4756</v>
      </c>
    </row>
    <row r="13629" spans="1:1" ht="13">
      <c r="A13629" s="11" t="s">
        <v>4757</v>
      </c>
    </row>
    <row r="13630" spans="1:1" ht="13">
      <c r="A13630" s="11" t="s">
        <v>5823</v>
      </c>
    </row>
    <row r="13631" spans="1:1" ht="13">
      <c r="A13631" s="11" t="s">
        <v>4748</v>
      </c>
    </row>
    <row r="13632" spans="1:1" ht="13">
      <c r="A13632" s="11" t="s">
        <v>4749</v>
      </c>
    </row>
    <row r="13633" spans="1:1" ht="13">
      <c r="A13633" s="11" t="s">
        <v>5826</v>
      </c>
    </row>
    <row r="13634" spans="1:1" ht="13">
      <c r="A13634" s="11" t="s">
        <v>19</v>
      </c>
    </row>
    <row r="13635" spans="1:1" ht="13">
      <c r="A13635" s="11" t="s">
        <v>715</v>
      </c>
    </row>
    <row r="13636" spans="1:1" ht="13">
      <c r="A13636" s="11" t="s">
        <v>4751</v>
      </c>
    </row>
    <row r="13637" spans="1:1" ht="13">
      <c r="A13637" s="11">
        <v>1</v>
      </c>
    </row>
    <row r="13638" spans="1:1" ht="13">
      <c r="A13638" s="11" t="s">
        <v>4752</v>
      </c>
    </row>
    <row r="13639" spans="1:1" ht="13">
      <c r="A13639" s="11">
        <v>1</v>
      </c>
    </row>
    <row r="13640" spans="1:1" ht="13">
      <c r="A13640" s="11" t="s">
        <v>4753</v>
      </c>
    </row>
    <row r="13641" spans="1:1" ht="13">
      <c r="A13641" s="11" t="s">
        <v>4822</v>
      </c>
    </row>
    <row r="13642" spans="1:1" ht="13">
      <c r="A13642" s="11" t="s">
        <v>4755</v>
      </c>
    </row>
    <row r="13643" spans="1:1" ht="13">
      <c r="A13643" s="21">
        <v>900</v>
      </c>
    </row>
    <row r="13644" spans="1:1" ht="13">
      <c r="A13644" s="21">
        <v>990</v>
      </c>
    </row>
    <row r="13645" spans="1:1" ht="13">
      <c r="A13645" s="11" t="s">
        <v>4756</v>
      </c>
    </row>
    <row r="13646" spans="1:1" ht="13">
      <c r="A13646" s="11" t="s">
        <v>4757</v>
      </c>
    </row>
    <row r="13647" spans="1:1" ht="13">
      <c r="A13647" s="11" t="s">
        <v>5827</v>
      </c>
    </row>
    <row r="13648" spans="1:1" ht="13">
      <c r="A13648" s="11" t="s">
        <v>4748</v>
      </c>
    </row>
    <row r="13649" spans="1:1" ht="13">
      <c r="A13649" s="11" t="s">
        <v>4749</v>
      </c>
    </row>
    <row r="13650" spans="1:1" ht="13">
      <c r="A13650" s="11" t="s">
        <v>5828</v>
      </c>
    </row>
    <row r="13651" spans="1:1" ht="13">
      <c r="A13651" s="11" t="s">
        <v>6</v>
      </c>
    </row>
    <row r="13652" spans="1:1" ht="13">
      <c r="A13652" s="11" t="s">
        <v>958</v>
      </c>
    </row>
    <row r="13653" spans="1:1" ht="13">
      <c r="A13653" s="11" t="s">
        <v>4751</v>
      </c>
    </row>
    <row r="13654" spans="1:1" ht="13">
      <c r="A13654" s="11">
        <v>2</v>
      </c>
    </row>
    <row r="13655" spans="1:1" ht="13">
      <c r="A13655" s="11" t="s">
        <v>4752</v>
      </c>
    </row>
    <row r="13656" spans="1:1" ht="13">
      <c r="A13656" s="11">
        <v>2</v>
      </c>
    </row>
    <row r="13657" spans="1:1" ht="13">
      <c r="A13657" s="11" t="s">
        <v>4753</v>
      </c>
    </row>
    <row r="13658" spans="1:1" ht="13">
      <c r="A13658" s="11" t="s">
        <v>4775</v>
      </c>
    </row>
    <row r="13659" spans="1:1" ht="13">
      <c r="A13659" s="11" t="s">
        <v>4755</v>
      </c>
    </row>
    <row r="13660" spans="1:1" ht="13">
      <c r="A13660" s="21">
        <v>1170</v>
      </c>
    </row>
    <row r="13661" spans="1:1" ht="13">
      <c r="A13661" s="11" t="s">
        <v>4756</v>
      </c>
    </row>
    <row r="13662" spans="1:1" ht="13">
      <c r="A13662" s="11" t="s">
        <v>4757</v>
      </c>
    </row>
    <row r="13663" spans="1:1" ht="13">
      <c r="A13663" s="11" t="s">
        <v>5827</v>
      </c>
    </row>
    <row r="13664" spans="1:1" ht="13">
      <c r="A13664" s="11" t="s">
        <v>4748</v>
      </c>
    </row>
    <row r="13665" spans="1:1" ht="13">
      <c r="A13665" s="11" t="s">
        <v>4749</v>
      </c>
    </row>
    <row r="13666" spans="1:1" ht="13">
      <c r="A13666" s="11" t="s">
        <v>5829</v>
      </c>
    </row>
    <row r="13667" spans="1:1" ht="13">
      <c r="A13667" s="11" t="s">
        <v>9</v>
      </c>
    </row>
    <row r="13668" spans="1:1" ht="13">
      <c r="A13668" s="11" t="s">
        <v>2592</v>
      </c>
    </row>
    <row r="13669" spans="1:1" ht="13">
      <c r="A13669" s="11" t="s">
        <v>4751</v>
      </c>
    </row>
    <row r="13670" spans="1:1" ht="13">
      <c r="A13670" s="11">
        <v>2</v>
      </c>
    </row>
    <row r="13671" spans="1:1" ht="13">
      <c r="A13671" s="11" t="s">
        <v>4752</v>
      </c>
    </row>
    <row r="13672" spans="1:1" ht="13">
      <c r="A13672" s="11">
        <v>2</v>
      </c>
    </row>
    <row r="13673" spans="1:1" ht="13">
      <c r="A13673" s="11" t="s">
        <v>4753</v>
      </c>
    </row>
    <row r="13674" spans="1:1" ht="13">
      <c r="A13674" s="11" t="s">
        <v>4818</v>
      </c>
    </row>
    <row r="13675" spans="1:1" ht="13">
      <c r="A13675" s="11" t="s">
        <v>4755</v>
      </c>
    </row>
    <row r="13676" spans="1:1" ht="13">
      <c r="A13676" s="21">
        <v>1070</v>
      </c>
    </row>
    <row r="13677" spans="1:1" ht="13">
      <c r="A13677" s="21">
        <v>1335</v>
      </c>
    </row>
    <row r="13678" spans="1:1" ht="13">
      <c r="A13678" s="11" t="s">
        <v>4756</v>
      </c>
    </row>
    <row r="13679" spans="1:1" ht="13">
      <c r="A13679" s="11" t="s">
        <v>4757</v>
      </c>
    </row>
    <row r="13680" spans="1:1" ht="13">
      <c r="A13680" s="11" t="s">
        <v>5827</v>
      </c>
    </row>
    <row r="13681" spans="1:1" ht="13">
      <c r="A13681" s="11" t="s">
        <v>4748</v>
      </c>
    </row>
    <row r="13682" spans="1:1" ht="13">
      <c r="A13682" s="11" t="s">
        <v>4749</v>
      </c>
    </row>
    <row r="13683" spans="1:1" ht="13">
      <c r="A13683" s="11" t="s">
        <v>5830</v>
      </c>
    </row>
    <row r="13684" spans="1:1" ht="13">
      <c r="A13684" s="11" t="s">
        <v>9</v>
      </c>
    </row>
    <row r="13685" spans="1:1" ht="13">
      <c r="A13685" s="11" t="s">
        <v>2595</v>
      </c>
    </row>
    <row r="13686" spans="1:1" ht="13">
      <c r="A13686" s="11" t="s">
        <v>4751</v>
      </c>
    </row>
    <row r="13687" spans="1:1" ht="13">
      <c r="A13687" s="11">
        <v>2</v>
      </c>
    </row>
    <row r="13688" spans="1:1" ht="13">
      <c r="A13688" s="11" t="s">
        <v>4752</v>
      </c>
    </row>
    <row r="13689" spans="1:1" ht="13">
      <c r="A13689" s="11" t="s">
        <v>4762</v>
      </c>
    </row>
    <row r="13690" spans="1:1" ht="13">
      <c r="A13690" s="11" t="s">
        <v>4753</v>
      </c>
    </row>
    <row r="13691" spans="1:1" ht="13">
      <c r="A13691" s="11" t="s">
        <v>4765</v>
      </c>
    </row>
    <row r="13692" spans="1:1" ht="13">
      <c r="A13692" s="11" t="s">
        <v>4755</v>
      </c>
    </row>
    <row r="13693" spans="1:1" ht="13">
      <c r="A13693" s="21">
        <v>1110</v>
      </c>
    </row>
    <row r="13694" spans="1:1" ht="13">
      <c r="A13694" s="21">
        <v>1530</v>
      </c>
    </row>
    <row r="13695" spans="1:1" ht="13">
      <c r="A13695" s="11" t="s">
        <v>4756</v>
      </c>
    </row>
    <row r="13696" spans="1:1" ht="13">
      <c r="A13696" s="11" t="s">
        <v>4757</v>
      </c>
    </row>
    <row r="13697" spans="1:1" ht="13">
      <c r="A13697" s="11" t="s">
        <v>5827</v>
      </c>
    </row>
    <row r="13698" spans="1:1" ht="13">
      <c r="A13698" s="11" t="s">
        <v>4748</v>
      </c>
    </row>
    <row r="13699" spans="1:1" ht="13">
      <c r="A13699" s="11" t="s">
        <v>4749</v>
      </c>
    </row>
    <row r="13700" spans="1:1" ht="13">
      <c r="A13700" s="11" t="s">
        <v>5831</v>
      </c>
    </row>
    <row r="13701" spans="1:1" ht="13">
      <c r="A13701" s="11" t="s">
        <v>25</v>
      </c>
    </row>
    <row r="13702" spans="1:1" ht="13">
      <c r="A13702" s="11" t="s">
        <v>2598</v>
      </c>
    </row>
    <row r="13703" spans="1:1" ht="13">
      <c r="A13703" s="11" t="s">
        <v>4751</v>
      </c>
    </row>
    <row r="13704" spans="1:1" ht="13">
      <c r="A13704" s="11">
        <v>2</v>
      </c>
    </row>
    <row r="13705" spans="1:1" ht="13">
      <c r="A13705" s="11" t="s">
        <v>4752</v>
      </c>
    </row>
    <row r="13706" spans="1:1" ht="13">
      <c r="A13706" s="11" t="s">
        <v>4762</v>
      </c>
    </row>
    <row r="13707" spans="1:1" ht="13">
      <c r="A13707" s="11" t="s">
        <v>4753</v>
      </c>
    </row>
    <row r="13708" spans="1:1" ht="13">
      <c r="A13708" s="11" t="s">
        <v>4775</v>
      </c>
    </row>
    <row r="13709" spans="1:1" ht="13">
      <c r="A13709" s="11" t="s">
        <v>4755</v>
      </c>
    </row>
    <row r="13710" spans="1:1" ht="13">
      <c r="A13710" s="21">
        <v>1170</v>
      </c>
    </row>
    <row r="13711" spans="1:1" ht="13">
      <c r="A13711" s="21">
        <v>1280</v>
      </c>
    </row>
    <row r="13712" spans="1:1" ht="13">
      <c r="A13712" s="11" t="s">
        <v>4756</v>
      </c>
    </row>
    <row r="13713" spans="1:1" ht="13">
      <c r="A13713" s="11" t="s">
        <v>4757</v>
      </c>
    </row>
    <row r="13714" spans="1:1" ht="13">
      <c r="A13714" s="11" t="s">
        <v>5827</v>
      </c>
    </row>
    <row r="13715" spans="1:1" ht="13">
      <c r="A13715" s="11" t="s">
        <v>4748</v>
      </c>
    </row>
    <row r="13716" spans="1:1" ht="13">
      <c r="A13716" s="11" t="s">
        <v>4749</v>
      </c>
    </row>
    <row r="13717" spans="1:1" ht="13">
      <c r="A13717" s="11" t="s">
        <v>5832</v>
      </c>
    </row>
    <row r="13718" spans="1:1" ht="13">
      <c r="A13718" s="11" t="s">
        <v>6</v>
      </c>
    </row>
    <row r="13719" spans="1:1" ht="13">
      <c r="A13719" s="11" t="s">
        <v>4093</v>
      </c>
    </row>
    <row r="13720" spans="1:1" ht="13">
      <c r="A13720" s="11" t="s">
        <v>4751</v>
      </c>
    </row>
    <row r="13721" spans="1:1" ht="13">
      <c r="A13721" s="11">
        <v>3</v>
      </c>
    </row>
    <row r="13722" spans="1:1" ht="13">
      <c r="A13722" s="11" t="s">
        <v>4752</v>
      </c>
    </row>
    <row r="13723" spans="1:1" ht="13">
      <c r="A13723" s="11">
        <v>2</v>
      </c>
    </row>
    <row r="13724" spans="1:1" ht="13">
      <c r="A13724" s="11" t="s">
        <v>4753</v>
      </c>
    </row>
    <row r="13725" spans="1:1" ht="13">
      <c r="A13725" s="11" t="s">
        <v>4881</v>
      </c>
    </row>
    <row r="13726" spans="1:1" ht="13">
      <c r="A13726" s="11" t="s">
        <v>4755</v>
      </c>
    </row>
    <row r="13727" spans="1:1" ht="13">
      <c r="A13727" s="21">
        <v>1190</v>
      </c>
    </row>
    <row r="13728" spans="1:1" ht="13">
      <c r="A13728" s="21">
        <v>1625</v>
      </c>
    </row>
    <row r="13729" spans="1:1" ht="13">
      <c r="A13729" s="11" t="s">
        <v>4756</v>
      </c>
    </row>
    <row r="13730" spans="1:1" ht="13">
      <c r="A13730" s="11" t="s">
        <v>4757</v>
      </c>
    </row>
    <row r="13731" spans="1:1" ht="13">
      <c r="A13731" s="11" t="s">
        <v>5827</v>
      </c>
    </row>
    <row r="13732" spans="1:1" ht="13">
      <c r="A13732" s="11" t="s">
        <v>4748</v>
      </c>
    </row>
    <row r="13733" spans="1:1" ht="13">
      <c r="A13733" s="11" t="s">
        <v>4749</v>
      </c>
    </row>
    <row r="13734" spans="1:1" ht="13">
      <c r="A13734" s="11" t="s">
        <v>5833</v>
      </c>
    </row>
    <row r="13735" spans="1:1" ht="13">
      <c r="A13735" s="11" t="s">
        <v>10</v>
      </c>
    </row>
    <row r="13736" spans="1:1" ht="13">
      <c r="A13736" s="11" t="s">
        <v>2601</v>
      </c>
    </row>
    <row r="13737" spans="1:1" ht="13">
      <c r="A13737" s="11" t="s">
        <v>4751</v>
      </c>
    </row>
    <row r="13738" spans="1:1" ht="13">
      <c r="A13738" s="11">
        <v>2</v>
      </c>
    </row>
    <row r="13739" spans="1:1" ht="13">
      <c r="A13739" s="11" t="s">
        <v>4752</v>
      </c>
    </row>
    <row r="13740" spans="1:1" ht="13">
      <c r="A13740" s="11" t="s">
        <v>4762</v>
      </c>
    </row>
    <row r="13741" spans="1:1" ht="13">
      <c r="A13741" s="11" t="s">
        <v>4753</v>
      </c>
    </row>
    <row r="13742" spans="1:1" ht="13">
      <c r="A13742" s="11" t="s">
        <v>4771</v>
      </c>
    </row>
    <row r="13743" spans="1:1" ht="13">
      <c r="A13743" s="11" t="s">
        <v>4755</v>
      </c>
    </row>
    <row r="13744" spans="1:1" ht="13">
      <c r="A13744" s="21">
        <v>1190</v>
      </c>
    </row>
    <row r="13745" spans="1:1" ht="13">
      <c r="A13745" s="21">
        <v>1425</v>
      </c>
    </row>
    <row r="13746" spans="1:1" ht="13">
      <c r="A13746" s="11" t="s">
        <v>4756</v>
      </c>
    </row>
    <row r="13747" spans="1:1" ht="13">
      <c r="A13747" s="11" t="s">
        <v>4757</v>
      </c>
    </row>
    <row r="13748" spans="1:1" ht="13">
      <c r="A13748" s="11" t="s">
        <v>5827</v>
      </c>
    </row>
    <row r="13749" spans="1:1" ht="13">
      <c r="A13749" s="11" t="s">
        <v>4748</v>
      </c>
    </row>
    <row r="13750" spans="1:1" ht="13">
      <c r="A13750" s="11" t="s">
        <v>4749</v>
      </c>
    </row>
    <row r="13751" spans="1:1" ht="13">
      <c r="A13751" s="11" t="s">
        <v>5834</v>
      </c>
    </row>
    <row r="13752" spans="1:1" ht="13">
      <c r="A13752" s="11" t="s">
        <v>12</v>
      </c>
    </row>
    <row r="13753" spans="1:1" ht="13">
      <c r="A13753" s="11" t="s">
        <v>2604</v>
      </c>
    </row>
    <row r="13754" spans="1:1" ht="13">
      <c r="A13754" s="11" t="s">
        <v>4751</v>
      </c>
    </row>
    <row r="13755" spans="1:1" ht="13">
      <c r="A13755" s="11">
        <v>2</v>
      </c>
    </row>
    <row r="13756" spans="1:1" ht="13">
      <c r="A13756" s="11" t="s">
        <v>4752</v>
      </c>
    </row>
    <row r="13757" spans="1:1" ht="13">
      <c r="A13757" s="11">
        <v>1</v>
      </c>
    </row>
    <row r="13758" spans="1:1" ht="13">
      <c r="A13758" s="11" t="s">
        <v>4753</v>
      </c>
    </row>
    <row r="13759" spans="1:1" ht="13">
      <c r="A13759" s="11" t="s">
        <v>4780</v>
      </c>
    </row>
    <row r="13760" spans="1:1" ht="13">
      <c r="A13760" s="11" t="s">
        <v>4755</v>
      </c>
    </row>
    <row r="13761" spans="1:1" ht="13">
      <c r="A13761" s="21">
        <v>1230</v>
      </c>
    </row>
    <row r="13762" spans="1:1" ht="13">
      <c r="A13762" s="21">
        <v>1310</v>
      </c>
    </row>
    <row r="13763" spans="1:1" ht="13">
      <c r="A13763" s="11" t="s">
        <v>4756</v>
      </c>
    </row>
    <row r="13764" spans="1:1" ht="13">
      <c r="A13764" s="11" t="s">
        <v>4757</v>
      </c>
    </row>
    <row r="13765" spans="1:1" ht="13">
      <c r="A13765" s="11" t="s">
        <v>5827</v>
      </c>
    </row>
    <row r="13766" spans="1:1" ht="13">
      <c r="A13766" s="11" t="s">
        <v>4748</v>
      </c>
    </row>
    <row r="13767" spans="1:1" ht="13">
      <c r="A13767" s="11" t="s">
        <v>4749</v>
      </c>
    </row>
    <row r="13768" spans="1:1" ht="13">
      <c r="A13768" s="11" t="s">
        <v>5835</v>
      </c>
    </row>
    <row r="13769" spans="1:1" ht="13">
      <c r="A13769" s="11" t="s">
        <v>12</v>
      </c>
    </row>
    <row r="13770" spans="1:1" ht="13">
      <c r="A13770" s="11" t="s">
        <v>988</v>
      </c>
    </row>
    <row r="13771" spans="1:1" ht="13">
      <c r="A13771" s="11" t="s">
        <v>4751</v>
      </c>
    </row>
    <row r="13772" spans="1:1" ht="13">
      <c r="A13772" s="11">
        <v>2</v>
      </c>
    </row>
    <row r="13773" spans="1:1" ht="13">
      <c r="A13773" s="11" t="s">
        <v>4752</v>
      </c>
    </row>
    <row r="13774" spans="1:1" ht="13">
      <c r="A13774" s="11">
        <v>1</v>
      </c>
    </row>
    <row r="13775" spans="1:1" ht="13">
      <c r="A13775" s="11" t="s">
        <v>4753</v>
      </c>
    </row>
    <row r="13776" spans="1:1" ht="13">
      <c r="A13776" s="11" t="s">
        <v>4780</v>
      </c>
    </row>
    <row r="13777" spans="1:1" ht="13">
      <c r="A13777" s="11" t="s">
        <v>4755</v>
      </c>
    </row>
    <row r="13778" spans="1:1" ht="13">
      <c r="A13778" s="21">
        <v>1370</v>
      </c>
    </row>
    <row r="13779" spans="1:1" ht="13">
      <c r="A13779" s="11" t="s">
        <v>4756</v>
      </c>
    </row>
    <row r="13780" spans="1:1" ht="13">
      <c r="A13780" s="11" t="s">
        <v>4757</v>
      </c>
    </row>
    <row r="13781" spans="1:1" ht="13">
      <c r="A13781" s="11" t="s">
        <v>5827</v>
      </c>
    </row>
    <row r="13782" spans="1:1" ht="13">
      <c r="A13782" s="11" t="s">
        <v>4748</v>
      </c>
    </row>
    <row r="13783" spans="1:1" ht="13">
      <c r="A13783" s="11" t="s">
        <v>4749</v>
      </c>
    </row>
    <row r="13784" spans="1:1" ht="13">
      <c r="A13784" s="11" t="s">
        <v>5836</v>
      </c>
    </row>
    <row r="13785" spans="1:1" ht="13">
      <c r="A13785" s="11" t="s">
        <v>9</v>
      </c>
    </row>
    <row r="13786" spans="1:1" ht="13">
      <c r="A13786" s="11" t="s">
        <v>994</v>
      </c>
    </row>
    <row r="13787" spans="1:1" ht="13">
      <c r="A13787" s="11" t="s">
        <v>4751</v>
      </c>
    </row>
    <row r="13788" spans="1:1" ht="13">
      <c r="A13788" s="11">
        <v>2</v>
      </c>
    </row>
    <row r="13789" spans="1:1" ht="13">
      <c r="A13789" s="11" t="s">
        <v>4752</v>
      </c>
    </row>
    <row r="13790" spans="1:1" ht="13">
      <c r="A13790" s="11" t="s">
        <v>4762</v>
      </c>
    </row>
    <row r="13791" spans="1:1" ht="13">
      <c r="A13791" s="11" t="s">
        <v>4753</v>
      </c>
    </row>
    <row r="13792" spans="1:1" ht="13">
      <c r="A13792" s="11" t="s">
        <v>4818</v>
      </c>
    </row>
    <row r="13793" spans="1:1" ht="13">
      <c r="A13793" s="11" t="s">
        <v>4755</v>
      </c>
    </row>
    <row r="13794" spans="1:1" ht="13">
      <c r="A13794" s="21">
        <v>1380</v>
      </c>
    </row>
    <row r="13795" spans="1:1" ht="13">
      <c r="A13795" s="11" t="s">
        <v>4756</v>
      </c>
    </row>
    <row r="13796" spans="1:1" ht="13">
      <c r="A13796" s="11" t="s">
        <v>4757</v>
      </c>
    </row>
    <row r="13797" spans="1:1" ht="13">
      <c r="A13797" s="11" t="s">
        <v>5827</v>
      </c>
    </row>
    <row r="13798" spans="1:1" ht="13">
      <c r="A13798" s="11" t="s">
        <v>4748</v>
      </c>
    </row>
    <row r="13799" spans="1:1" ht="13">
      <c r="A13799" s="11" t="s">
        <v>4749</v>
      </c>
    </row>
    <row r="13800" spans="1:1" ht="13">
      <c r="A13800" s="11" t="s">
        <v>5837</v>
      </c>
    </row>
    <row r="13801" spans="1:1" ht="13">
      <c r="A13801" s="11" t="s">
        <v>12</v>
      </c>
    </row>
    <row r="13802" spans="1:1" ht="13">
      <c r="A13802" s="11" t="s">
        <v>2607</v>
      </c>
    </row>
    <row r="13803" spans="1:1" ht="13">
      <c r="A13803" s="11" t="s">
        <v>4751</v>
      </c>
    </row>
    <row r="13804" spans="1:1" ht="13">
      <c r="A13804" s="11">
        <v>2</v>
      </c>
    </row>
    <row r="13805" spans="1:1" ht="13">
      <c r="A13805" s="11" t="s">
        <v>4752</v>
      </c>
    </row>
    <row r="13806" spans="1:1" ht="13">
      <c r="A13806" s="11" t="s">
        <v>4762</v>
      </c>
    </row>
    <row r="13807" spans="1:1" ht="13">
      <c r="A13807" s="11" t="s">
        <v>4753</v>
      </c>
    </row>
    <row r="13808" spans="1:1" ht="13">
      <c r="A13808" s="11" t="s">
        <v>4775</v>
      </c>
    </row>
    <row r="13809" spans="1:1" ht="13">
      <c r="A13809" s="11" t="s">
        <v>4755</v>
      </c>
    </row>
    <row r="13810" spans="1:1" ht="13">
      <c r="A13810" s="21">
        <v>1430</v>
      </c>
    </row>
    <row r="13811" spans="1:1" ht="13">
      <c r="A13811" s="21">
        <v>1695</v>
      </c>
    </row>
    <row r="13812" spans="1:1" ht="13">
      <c r="A13812" s="11" t="s">
        <v>4756</v>
      </c>
    </row>
    <row r="13813" spans="1:1" ht="13">
      <c r="A13813" s="11" t="s">
        <v>4757</v>
      </c>
    </row>
    <row r="13814" spans="1:1" ht="13">
      <c r="A13814" s="11" t="s">
        <v>5827</v>
      </c>
    </row>
    <row r="13815" spans="1:1" ht="13">
      <c r="A13815" s="11" t="s">
        <v>4748</v>
      </c>
    </row>
    <row r="13816" spans="1:1" ht="13">
      <c r="A13816" s="11" t="s">
        <v>4749</v>
      </c>
    </row>
    <row r="13817" spans="1:1" ht="13">
      <c r="A13817" s="11" t="s">
        <v>5838</v>
      </c>
    </row>
    <row r="13818" spans="1:1" ht="13">
      <c r="A13818" s="11" t="s">
        <v>7</v>
      </c>
    </row>
    <row r="13819" spans="1:1" ht="13">
      <c r="A13819" s="11" t="s">
        <v>2610</v>
      </c>
    </row>
    <row r="13820" spans="1:1" ht="13">
      <c r="A13820" s="11" t="s">
        <v>4751</v>
      </c>
    </row>
    <row r="13821" spans="1:1" ht="13">
      <c r="A13821" s="11">
        <v>2</v>
      </c>
    </row>
    <row r="13822" spans="1:1" ht="13">
      <c r="A13822" s="11" t="s">
        <v>4752</v>
      </c>
    </row>
    <row r="13823" spans="1:1" ht="13">
      <c r="A13823" s="11" t="s">
        <v>4762</v>
      </c>
    </row>
    <row r="13824" spans="1:1" ht="13">
      <c r="A13824" s="11" t="s">
        <v>4753</v>
      </c>
    </row>
    <row r="13825" spans="1:1" ht="13">
      <c r="A13825" s="11" t="s">
        <v>4765</v>
      </c>
    </row>
    <row r="13826" spans="1:1" ht="13">
      <c r="A13826" s="11" t="s">
        <v>4755</v>
      </c>
    </row>
    <row r="13827" spans="1:1" ht="13">
      <c r="A13827" s="21">
        <v>1530</v>
      </c>
    </row>
    <row r="13828" spans="1:1" ht="13">
      <c r="A13828" s="21">
        <v>1645</v>
      </c>
    </row>
    <row r="13829" spans="1:1" ht="13">
      <c r="A13829" s="11" t="s">
        <v>4756</v>
      </c>
    </row>
    <row r="13830" spans="1:1" ht="13">
      <c r="A13830" s="11" t="s">
        <v>4757</v>
      </c>
    </row>
    <row r="13831" spans="1:1" ht="13">
      <c r="A13831" s="11" t="s">
        <v>5827</v>
      </c>
    </row>
    <row r="13832" spans="1:1" ht="13">
      <c r="A13832" s="11" t="s">
        <v>4748</v>
      </c>
    </row>
    <row r="13833" spans="1:1" ht="13">
      <c r="A13833" s="11" t="s">
        <v>4749</v>
      </c>
    </row>
    <row r="13834" spans="1:1" ht="13">
      <c r="A13834" s="11" t="s">
        <v>5839</v>
      </c>
    </row>
    <row r="13835" spans="1:1" ht="13">
      <c r="A13835" s="11" t="s">
        <v>12</v>
      </c>
    </row>
    <row r="13836" spans="1:1" ht="13">
      <c r="A13836" s="11" t="s">
        <v>4096</v>
      </c>
    </row>
    <row r="13837" spans="1:1" ht="13">
      <c r="A13837" s="11" t="s">
        <v>4751</v>
      </c>
    </row>
    <row r="13838" spans="1:1" ht="13">
      <c r="A13838" s="11">
        <v>3</v>
      </c>
    </row>
    <row r="13839" spans="1:1" ht="13">
      <c r="A13839" s="11" t="s">
        <v>4752</v>
      </c>
    </row>
    <row r="13840" spans="1:1" ht="13">
      <c r="A13840" s="11">
        <v>2</v>
      </c>
    </row>
    <row r="13841" spans="1:1" ht="13">
      <c r="A13841" s="11" t="s">
        <v>4753</v>
      </c>
    </row>
    <row r="13842" spans="1:1" ht="13">
      <c r="A13842" s="11" t="s">
        <v>4790</v>
      </c>
    </row>
    <row r="13843" spans="1:1" ht="13">
      <c r="A13843" s="11" t="s">
        <v>4755</v>
      </c>
    </row>
    <row r="13844" spans="1:1" ht="13">
      <c r="A13844" s="21">
        <v>2360</v>
      </c>
    </row>
    <row r="13845" spans="1:1" ht="13">
      <c r="A13845" s="21">
        <v>2690</v>
      </c>
    </row>
    <row r="13846" spans="1:1" ht="13">
      <c r="A13846" s="11" t="s">
        <v>4756</v>
      </c>
    </row>
    <row r="13847" spans="1:1" ht="13">
      <c r="A13847" s="11" t="s">
        <v>4757</v>
      </c>
    </row>
    <row r="13848" spans="1:1" ht="13">
      <c r="A13848" s="11" t="s">
        <v>5827</v>
      </c>
    </row>
    <row r="13849" spans="1:1" ht="13">
      <c r="A13849" s="11" t="s">
        <v>4748</v>
      </c>
    </row>
    <row r="13850" spans="1:1" ht="13">
      <c r="A13850" s="11" t="s">
        <v>4749</v>
      </c>
    </row>
    <row r="13851" spans="1:1" ht="13">
      <c r="A13851" s="11" t="s">
        <v>5840</v>
      </c>
    </row>
    <row r="13852" spans="1:1" ht="13">
      <c r="A13852" s="11" t="s">
        <v>7</v>
      </c>
    </row>
    <row r="13853" spans="1:1" ht="13">
      <c r="A13853" s="11" t="s">
        <v>2412</v>
      </c>
    </row>
    <row r="13854" spans="1:1" ht="13">
      <c r="A13854" s="11" t="s">
        <v>4751</v>
      </c>
    </row>
    <row r="13855" spans="1:1" ht="13">
      <c r="A13855" s="11">
        <v>2</v>
      </c>
    </row>
    <row r="13856" spans="1:1" ht="13">
      <c r="A13856" s="11" t="s">
        <v>4752</v>
      </c>
    </row>
    <row r="13857" spans="1:1" ht="13">
      <c r="A13857" s="11">
        <v>1</v>
      </c>
    </row>
    <row r="13858" spans="1:1" ht="13">
      <c r="A13858" s="11" t="s">
        <v>4753</v>
      </c>
    </row>
    <row r="13859" spans="1:1" ht="13">
      <c r="A13859" s="11" t="s">
        <v>4870</v>
      </c>
    </row>
    <row r="13860" spans="1:1" ht="13">
      <c r="A13860" s="11" t="s">
        <v>4755</v>
      </c>
    </row>
    <row r="13861" spans="1:1" ht="13">
      <c r="A13861" s="21">
        <v>1100</v>
      </c>
    </row>
    <row r="13862" spans="1:1" ht="13">
      <c r="A13862" s="21">
        <v>1275</v>
      </c>
    </row>
    <row r="13863" spans="1:1" ht="13">
      <c r="A13863" s="11" t="s">
        <v>4756</v>
      </c>
    </row>
    <row r="13864" spans="1:1" ht="13">
      <c r="A13864" s="11" t="s">
        <v>4757</v>
      </c>
    </row>
    <row r="13865" spans="1:1" ht="13">
      <c r="A13865" s="11" t="s">
        <v>5841</v>
      </c>
    </row>
    <row r="13866" spans="1:1" ht="13">
      <c r="A13866" s="11" t="s">
        <v>4748</v>
      </c>
    </row>
    <row r="13867" spans="1:1" ht="13">
      <c r="A13867" s="11" t="s">
        <v>4749</v>
      </c>
    </row>
    <row r="13868" spans="1:1" ht="13">
      <c r="A13868" s="11" t="s">
        <v>5842</v>
      </c>
    </row>
    <row r="13869" spans="1:1" ht="13">
      <c r="A13869" s="11" t="s">
        <v>6</v>
      </c>
    </row>
    <row r="13870" spans="1:1" ht="13">
      <c r="A13870" s="11" t="s">
        <v>182</v>
      </c>
    </row>
    <row r="13871" spans="1:1" ht="13">
      <c r="A13871" s="11" t="s">
        <v>4751</v>
      </c>
    </row>
    <row r="13872" spans="1:1" ht="13">
      <c r="A13872" s="11">
        <v>1</v>
      </c>
    </row>
    <row r="13873" spans="1:1" ht="13">
      <c r="A13873" s="11" t="s">
        <v>4752</v>
      </c>
    </row>
    <row r="13874" spans="1:1" ht="13">
      <c r="A13874" s="11">
        <v>1</v>
      </c>
    </row>
    <row r="13875" spans="1:1" ht="13">
      <c r="A13875" s="11" t="s">
        <v>4753</v>
      </c>
    </row>
    <row r="13876" spans="1:1" ht="13">
      <c r="A13876" s="11" t="s">
        <v>4834</v>
      </c>
    </row>
    <row r="13877" spans="1:1" ht="13">
      <c r="A13877" s="11" t="s">
        <v>4755</v>
      </c>
    </row>
    <row r="13878" spans="1:1" ht="13">
      <c r="A13878" s="21">
        <v>1100</v>
      </c>
    </row>
    <row r="13879" spans="1:1" ht="13">
      <c r="A13879" s="11" t="s">
        <v>4756</v>
      </c>
    </row>
    <row r="13880" spans="1:1" ht="13">
      <c r="A13880" s="11" t="s">
        <v>4757</v>
      </c>
    </row>
    <row r="13881" spans="1:1" ht="13">
      <c r="A13881" s="11" t="s">
        <v>5841</v>
      </c>
    </row>
    <row r="13882" spans="1:1" ht="13">
      <c r="A13882" s="11" t="s">
        <v>4748</v>
      </c>
    </row>
    <row r="13883" spans="1:1" ht="13">
      <c r="A13883" s="11" t="s">
        <v>4781</v>
      </c>
    </row>
    <row r="13884" spans="1:1" ht="13">
      <c r="A13884" s="11" t="s">
        <v>5843</v>
      </c>
    </row>
    <row r="13885" spans="1:1" ht="13">
      <c r="A13885" s="11" t="s">
        <v>10</v>
      </c>
    </row>
    <row r="13886" spans="1:1" ht="13">
      <c r="A13886" s="11" t="s">
        <v>997</v>
      </c>
    </row>
    <row r="13887" spans="1:1" ht="13">
      <c r="A13887" s="11" t="s">
        <v>4751</v>
      </c>
    </row>
    <row r="13888" spans="1:1" ht="13">
      <c r="A13888" s="11">
        <v>2</v>
      </c>
    </row>
    <row r="13889" spans="1:1" ht="13">
      <c r="A13889" s="11" t="s">
        <v>4752</v>
      </c>
    </row>
    <row r="13890" spans="1:1" ht="13">
      <c r="A13890" s="11">
        <v>1</v>
      </c>
    </row>
    <row r="13891" spans="1:1" ht="13">
      <c r="A13891" s="11" t="s">
        <v>4753</v>
      </c>
    </row>
    <row r="13892" spans="1:1" ht="13">
      <c r="A13892" s="11" t="s">
        <v>4780</v>
      </c>
    </row>
    <row r="13893" spans="1:1" ht="13">
      <c r="A13893" s="11" t="s">
        <v>4755</v>
      </c>
    </row>
    <row r="13894" spans="1:1" ht="13">
      <c r="A13894" s="21">
        <v>1380</v>
      </c>
    </row>
    <row r="13895" spans="1:1" ht="13">
      <c r="A13895" s="11" t="s">
        <v>4756</v>
      </c>
    </row>
    <row r="13896" spans="1:1" ht="13">
      <c r="A13896" s="11" t="s">
        <v>4783</v>
      </c>
    </row>
    <row r="13897" spans="1:1" ht="13">
      <c r="A13897" s="11" t="s">
        <v>5841</v>
      </c>
    </row>
    <row r="13898" spans="1:1" ht="13">
      <c r="A13898" s="11" t="s">
        <v>4748</v>
      </c>
    </row>
    <row r="13899" spans="1:1" ht="13">
      <c r="A13899" s="11" t="s">
        <v>4749</v>
      </c>
    </row>
    <row r="13900" spans="1:1" ht="13">
      <c r="A13900" s="11" t="s">
        <v>5844</v>
      </c>
    </row>
    <row r="13901" spans="1:1" ht="13">
      <c r="A13901" s="11" t="s">
        <v>29</v>
      </c>
    </row>
    <row r="13902" spans="1:1" ht="13">
      <c r="A13902" s="11" t="s">
        <v>1120</v>
      </c>
    </row>
    <row r="13903" spans="1:1" ht="13">
      <c r="A13903" s="11" t="s">
        <v>4751</v>
      </c>
    </row>
    <row r="13904" spans="1:1" ht="13">
      <c r="A13904" s="11">
        <v>2</v>
      </c>
    </row>
    <row r="13905" spans="1:1" ht="13">
      <c r="A13905" s="11" t="s">
        <v>4752</v>
      </c>
    </row>
    <row r="13906" spans="1:1" ht="13">
      <c r="A13906" s="11">
        <v>2</v>
      </c>
    </row>
    <row r="13907" spans="1:1" ht="13">
      <c r="A13907" s="11" t="s">
        <v>4753</v>
      </c>
    </row>
    <row r="13908" spans="1:1" ht="13">
      <c r="A13908" s="11" t="s">
        <v>4773</v>
      </c>
    </row>
    <row r="13909" spans="1:1" ht="13">
      <c r="A13909" s="11" t="s">
        <v>4755</v>
      </c>
    </row>
    <row r="13910" spans="1:1" ht="13">
      <c r="A13910" s="21">
        <v>1650</v>
      </c>
    </row>
    <row r="13911" spans="1:1" ht="13">
      <c r="A13911" s="11" t="s">
        <v>4756</v>
      </c>
    </row>
    <row r="13912" spans="1:1" ht="13">
      <c r="A13912" s="11" t="s">
        <v>4757</v>
      </c>
    </row>
    <row r="13913" spans="1:1" ht="13">
      <c r="A13913" s="11" t="s">
        <v>5841</v>
      </c>
    </row>
    <row r="13914" spans="1:1" ht="13">
      <c r="A13914" s="11" t="s">
        <v>4748</v>
      </c>
    </row>
    <row r="13915" spans="1:1" ht="13">
      <c r="A13915" s="11" t="s">
        <v>4749</v>
      </c>
    </row>
    <row r="13916" spans="1:1" ht="13">
      <c r="A13916" s="11" t="s">
        <v>5845</v>
      </c>
    </row>
    <row r="13917" spans="1:1" ht="13">
      <c r="A13917" s="11" t="s">
        <v>10</v>
      </c>
    </row>
    <row r="13918" spans="1:1" ht="13">
      <c r="A13918" s="11" t="s">
        <v>3997</v>
      </c>
    </row>
    <row r="13919" spans="1:1" ht="13">
      <c r="A13919" s="11" t="s">
        <v>4751</v>
      </c>
    </row>
    <row r="13920" spans="1:1" ht="13">
      <c r="A13920" s="11">
        <v>3</v>
      </c>
    </row>
    <row r="13921" spans="1:1" ht="13">
      <c r="A13921" s="11" t="s">
        <v>4752</v>
      </c>
    </row>
    <row r="13922" spans="1:1" ht="13">
      <c r="A13922" s="11" t="s">
        <v>4762</v>
      </c>
    </row>
    <row r="13923" spans="1:1" ht="13">
      <c r="A13923" s="11" t="s">
        <v>4753</v>
      </c>
    </row>
    <row r="13924" spans="1:1" ht="13">
      <c r="A13924" s="11" t="s">
        <v>4790</v>
      </c>
    </row>
    <row r="13925" spans="1:1" ht="13">
      <c r="A13925" s="11" t="s">
        <v>4755</v>
      </c>
    </row>
    <row r="13926" spans="1:1" ht="13">
      <c r="A13926" s="21">
        <v>1710</v>
      </c>
    </row>
    <row r="13927" spans="1:1" ht="13">
      <c r="A13927" s="21">
        <v>2355</v>
      </c>
    </row>
    <row r="13928" spans="1:1" ht="13">
      <c r="A13928" s="11" t="s">
        <v>4756</v>
      </c>
    </row>
    <row r="13929" spans="1:1" ht="13">
      <c r="A13929" s="11" t="s">
        <v>4757</v>
      </c>
    </row>
    <row r="13930" spans="1:1" ht="13">
      <c r="A13930" s="11" t="s">
        <v>5841</v>
      </c>
    </row>
    <row r="13931" spans="1:1" ht="13">
      <c r="A13931" s="11" t="s">
        <v>4748</v>
      </c>
    </row>
    <row r="13932" spans="1:1" ht="13">
      <c r="A13932" s="11" t="s">
        <v>4749</v>
      </c>
    </row>
    <row r="13933" spans="1:1" ht="13">
      <c r="A13933" s="11" t="s">
        <v>5846</v>
      </c>
    </row>
    <row r="13934" spans="1:1" ht="13">
      <c r="A13934" s="11" t="s">
        <v>6</v>
      </c>
    </row>
    <row r="13935" spans="1:1" ht="13">
      <c r="A13935" s="11" t="s">
        <v>4585</v>
      </c>
    </row>
    <row r="13936" spans="1:1" ht="13">
      <c r="A13936" s="11" t="s">
        <v>4751</v>
      </c>
    </row>
    <row r="13937" spans="1:1" ht="13">
      <c r="A13937" s="11">
        <v>4</v>
      </c>
    </row>
    <row r="13938" spans="1:1" ht="13">
      <c r="A13938" s="11" t="s">
        <v>4752</v>
      </c>
    </row>
    <row r="13939" spans="1:1" ht="13">
      <c r="A13939" s="11" t="s">
        <v>5069</v>
      </c>
    </row>
    <row r="13940" spans="1:1" ht="13">
      <c r="A13940" s="11" t="s">
        <v>4753</v>
      </c>
    </row>
    <row r="13941" spans="1:1" ht="13">
      <c r="A13941" s="11" t="s">
        <v>5847</v>
      </c>
    </row>
    <row r="13942" spans="1:1" ht="13">
      <c r="A13942" s="11" t="s">
        <v>4755</v>
      </c>
    </row>
    <row r="13943" spans="1:1" ht="13">
      <c r="A13943" s="21">
        <v>2300</v>
      </c>
    </row>
    <row r="13944" spans="1:1" ht="13">
      <c r="A13944" s="11" t="s">
        <v>4756</v>
      </c>
    </row>
    <row r="13945" spans="1:1" ht="13">
      <c r="A13945" s="11" t="s">
        <v>4757</v>
      </c>
    </row>
    <row r="13946" spans="1:1" ht="13">
      <c r="A13946" s="11" t="s">
        <v>5841</v>
      </c>
    </row>
    <row r="13947" spans="1:1" ht="13">
      <c r="A13947" s="11" t="s">
        <v>4748</v>
      </c>
    </row>
    <row r="13948" spans="1:1" ht="13">
      <c r="A13948" s="11" t="s">
        <v>4749</v>
      </c>
    </row>
    <row r="13949" spans="1:1" ht="13">
      <c r="A13949" s="11" t="s">
        <v>5848</v>
      </c>
    </row>
    <row r="13950" spans="1:1" ht="13">
      <c r="A13950" s="11" t="s">
        <v>11</v>
      </c>
    </row>
    <row r="13951" spans="1:1" ht="13">
      <c r="A13951" s="11" t="s">
        <v>625</v>
      </c>
    </row>
    <row r="13952" spans="1:1" ht="13">
      <c r="A13952" s="11" t="s">
        <v>4751</v>
      </c>
    </row>
    <row r="13953" spans="1:1" ht="13">
      <c r="A13953" s="11">
        <v>1</v>
      </c>
    </row>
    <row r="13954" spans="1:1" ht="13">
      <c r="A13954" s="11" t="s">
        <v>4752</v>
      </c>
    </row>
    <row r="13955" spans="1:1" ht="13">
      <c r="A13955" s="11">
        <v>1</v>
      </c>
    </row>
    <row r="13956" spans="1:1" ht="13">
      <c r="A13956" s="11" t="s">
        <v>4753</v>
      </c>
    </row>
    <row r="13957" spans="1:1" ht="13">
      <c r="A13957" s="11" t="s">
        <v>4859</v>
      </c>
    </row>
    <row r="13958" spans="1:1" ht="13">
      <c r="A13958" s="11" t="s">
        <v>4755</v>
      </c>
    </row>
    <row r="13959" spans="1:1" ht="13">
      <c r="A13959" s="21">
        <v>1270</v>
      </c>
    </row>
    <row r="13960" spans="1:1" ht="13">
      <c r="A13960" s="21">
        <v>1485</v>
      </c>
    </row>
    <row r="13961" spans="1:1" ht="13">
      <c r="A13961" s="11" t="s">
        <v>4756</v>
      </c>
    </row>
    <row r="13962" spans="1:1" ht="13">
      <c r="A13962" s="11" t="s">
        <v>4757</v>
      </c>
    </row>
    <row r="13963" spans="1:1" ht="13">
      <c r="A13963" s="11" t="s">
        <v>5849</v>
      </c>
    </row>
    <row r="13964" spans="1:1" ht="13">
      <c r="A13964" s="11" t="s">
        <v>4748</v>
      </c>
    </row>
    <row r="13965" spans="1:1" ht="13">
      <c r="A13965" s="11" t="s">
        <v>4749</v>
      </c>
    </row>
    <row r="13966" spans="1:1" ht="13">
      <c r="A13966" s="11" t="s">
        <v>5850</v>
      </c>
    </row>
    <row r="13967" spans="1:1" ht="13">
      <c r="A13967" s="11" t="s">
        <v>8</v>
      </c>
    </row>
    <row r="13968" spans="1:1" ht="13">
      <c r="A13968" s="11" t="s">
        <v>2319</v>
      </c>
    </row>
    <row r="13969" spans="1:1" ht="13">
      <c r="A13969" s="11" t="s">
        <v>4751</v>
      </c>
    </row>
    <row r="13970" spans="1:1" ht="13">
      <c r="A13970" s="11">
        <v>2</v>
      </c>
    </row>
    <row r="13971" spans="1:1" ht="13">
      <c r="A13971" s="11" t="s">
        <v>4752</v>
      </c>
    </row>
    <row r="13972" spans="1:1" ht="13">
      <c r="A13972" s="11">
        <v>1</v>
      </c>
    </row>
    <row r="13973" spans="1:1" ht="13">
      <c r="A13973" s="11" t="s">
        <v>4753</v>
      </c>
    </row>
    <row r="13974" spans="1:1" ht="13">
      <c r="A13974" s="11" t="s">
        <v>4769</v>
      </c>
    </row>
    <row r="13975" spans="1:1" ht="13">
      <c r="A13975" s="11" t="s">
        <v>4755</v>
      </c>
    </row>
    <row r="13976" spans="1:1" ht="13">
      <c r="A13976" s="21">
        <v>1250</v>
      </c>
    </row>
    <row r="13977" spans="1:1" ht="13">
      <c r="A13977" s="21">
        <v>1445</v>
      </c>
    </row>
    <row r="13978" spans="1:1" ht="13">
      <c r="A13978" s="11" t="s">
        <v>4756</v>
      </c>
    </row>
    <row r="13979" spans="1:1" ht="13">
      <c r="A13979" s="11" t="s">
        <v>4757</v>
      </c>
    </row>
    <row r="13980" spans="1:1" ht="13">
      <c r="A13980" s="11" t="s">
        <v>5849</v>
      </c>
    </row>
    <row r="13981" spans="1:1" ht="13">
      <c r="A13981" s="11" t="s">
        <v>4748</v>
      </c>
    </row>
    <row r="13982" spans="1:1" ht="13">
      <c r="A13982" s="11" t="s">
        <v>4749</v>
      </c>
    </row>
    <row r="13983" spans="1:1" ht="13">
      <c r="A13983" s="11" t="s">
        <v>5851</v>
      </c>
    </row>
    <row r="13984" spans="1:1" ht="13">
      <c r="A13984" s="11" t="s">
        <v>11</v>
      </c>
    </row>
    <row r="13985" spans="1:1" ht="13">
      <c r="A13985" s="11" t="s">
        <v>134</v>
      </c>
    </row>
    <row r="13986" spans="1:1" ht="13">
      <c r="A13986" s="11" t="s">
        <v>4751</v>
      </c>
    </row>
    <row r="13987" spans="1:1" ht="13">
      <c r="A13987" s="11">
        <v>1</v>
      </c>
    </row>
    <row r="13988" spans="1:1" ht="13">
      <c r="A13988" s="11" t="s">
        <v>4752</v>
      </c>
    </row>
    <row r="13989" spans="1:1" ht="13">
      <c r="A13989" s="11">
        <v>1</v>
      </c>
    </row>
    <row r="13990" spans="1:1" ht="13">
      <c r="A13990" s="11" t="s">
        <v>4753</v>
      </c>
    </row>
    <row r="13991" spans="1:1" ht="13">
      <c r="A13991" s="11" t="s">
        <v>4754</v>
      </c>
    </row>
    <row r="13992" spans="1:1" ht="13">
      <c r="A13992" s="11" t="s">
        <v>4755</v>
      </c>
    </row>
    <row r="13993" spans="1:1" ht="13">
      <c r="A13993" s="21">
        <v>1020</v>
      </c>
    </row>
    <row r="13994" spans="1:1" ht="13">
      <c r="A13994" s="11" t="s">
        <v>4756</v>
      </c>
    </row>
    <row r="13995" spans="1:1" ht="13">
      <c r="A13995" s="11" t="s">
        <v>4757</v>
      </c>
    </row>
    <row r="13996" spans="1:1" ht="13">
      <c r="A13996" s="11" t="s">
        <v>5852</v>
      </c>
    </row>
    <row r="13997" spans="1:1" ht="13">
      <c r="A13997" s="11" t="s">
        <v>4748</v>
      </c>
    </row>
    <row r="13998" spans="1:1" ht="13">
      <c r="A13998" s="11" t="s">
        <v>4749</v>
      </c>
    </row>
    <row r="13999" spans="1:1" ht="13">
      <c r="A13999" s="11" t="s">
        <v>5853</v>
      </c>
    </row>
    <row r="14000" spans="1:1" ht="13">
      <c r="A14000" s="11" t="s">
        <v>19</v>
      </c>
    </row>
    <row r="14001" spans="1:1" ht="13">
      <c r="A14001" s="11" t="s">
        <v>2205</v>
      </c>
    </row>
    <row r="14002" spans="1:1" ht="13">
      <c r="A14002" s="11" t="s">
        <v>4751</v>
      </c>
    </row>
    <row r="14003" spans="1:1" ht="13">
      <c r="A14003" s="11">
        <v>2</v>
      </c>
    </row>
    <row r="14004" spans="1:1" ht="13">
      <c r="A14004" s="11" t="s">
        <v>4752</v>
      </c>
    </row>
    <row r="14005" spans="1:1" ht="13">
      <c r="A14005" s="11">
        <v>2</v>
      </c>
    </row>
    <row r="14006" spans="1:1" ht="13">
      <c r="A14006" s="11" t="s">
        <v>4753</v>
      </c>
    </row>
    <row r="14007" spans="1:1" ht="13">
      <c r="A14007" s="11" t="s">
        <v>4769</v>
      </c>
    </row>
    <row r="14008" spans="1:1" ht="13">
      <c r="A14008" s="11" t="s">
        <v>4755</v>
      </c>
    </row>
    <row r="14009" spans="1:1" ht="13">
      <c r="A14009" s="21">
        <v>1120</v>
      </c>
    </row>
    <row r="14010" spans="1:1" ht="13">
      <c r="A14010" s="21">
        <v>1270</v>
      </c>
    </row>
    <row r="14011" spans="1:1" ht="13">
      <c r="A14011" s="11" t="s">
        <v>4756</v>
      </c>
    </row>
    <row r="14012" spans="1:1" ht="13">
      <c r="A14012" s="11" t="s">
        <v>4757</v>
      </c>
    </row>
    <row r="14013" spans="1:1" ht="13">
      <c r="A14013" s="11" t="s">
        <v>5854</v>
      </c>
    </row>
    <row r="14014" spans="1:1" ht="13">
      <c r="A14014" s="11" t="s">
        <v>4748</v>
      </c>
    </row>
    <row r="14015" spans="1:1" ht="13">
      <c r="A14015" s="11" t="s">
        <v>4749</v>
      </c>
    </row>
    <row r="14016" spans="1:1" ht="13">
      <c r="A14016" s="11" t="s">
        <v>5855</v>
      </c>
    </row>
    <row r="14017" spans="1:1" ht="13">
      <c r="A14017" s="11" t="s">
        <v>21</v>
      </c>
    </row>
    <row r="14018" spans="1:1" ht="13">
      <c r="A14018" s="11" t="s">
        <v>2208</v>
      </c>
    </row>
    <row r="14019" spans="1:1" ht="13">
      <c r="A14019" s="11" t="s">
        <v>4751</v>
      </c>
    </row>
    <row r="14020" spans="1:1" ht="13">
      <c r="A14020" s="11">
        <v>2</v>
      </c>
    </row>
    <row r="14021" spans="1:1" ht="13">
      <c r="A14021" s="11" t="s">
        <v>4752</v>
      </c>
    </row>
    <row r="14022" spans="1:1" ht="13">
      <c r="A14022" s="11">
        <v>1</v>
      </c>
    </row>
    <row r="14023" spans="1:1" ht="13">
      <c r="A14023" s="11" t="s">
        <v>4753</v>
      </c>
    </row>
    <row r="14024" spans="1:1" ht="13">
      <c r="A14024" s="11" t="s">
        <v>4818</v>
      </c>
    </row>
    <row r="14025" spans="1:1" ht="13">
      <c r="A14025" s="11" t="s">
        <v>4755</v>
      </c>
    </row>
    <row r="14026" spans="1:1" ht="13">
      <c r="A14026" s="21">
        <v>1210</v>
      </c>
    </row>
    <row r="14027" spans="1:1" ht="13">
      <c r="A14027" s="21">
        <v>1405</v>
      </c>
    </row>
    <row r="14028" spans="1:1" ht="13">
      <c r="A14028" s="11" t="s">
        <v>4756</v>
      </c>
    </row>
    <row r="14029" spans="1:1" ht="13">
      <c r="A14029" s="11" t="s">
        <v>4757</v>
      </c>
    </row>
    <row r="14030" spans="1:1" ht="13">
      <c r="A14030" s="11" t="s">
        <v>5854</v>
      </c>
    </row>
    <row r="14031" spans="1:1" ht="13">
      <c r="A14031" s="11" t="s">
        <v>4748</v>
      </c>
    </row>
    <row r="14032" spans="1:1" ht="13">
      <c r="A14032" s="11" t="s">
        <v>4749</v>
      </c>
    </row>
    <row r="14033" spans="1:1" ht="13">
      <c r="A14033" s="11" t="s">
        <v>5856</v>
      </c>
    </row>
    <row r="14034" spans="1:1" ht="13">
      <c r="A14034" s="11" t="s">
        <v>6</v>
      </c>
    </row>
    <row r="14035" spans="1:1" ht="13">
      <c r="A14035" s="11" t="s">
        <v>2211</v>
      </c>
    </row>
    <row r="14036" spans="1:1" ht="13">
      <c r="A14036" s="11" t="s">
        <v>4751</v>
      </c>
    </row>
    <row r="14037" spans="1:1" ht="13">
      <c r="A14037" s="11">
        <v>2</v>
      </c>
    </row>
    <row r="14038" spans="1:1" ht="13">
      <c r="A14038" s="11" t="s">
        <v>4752</v>
      </c>
    </row>
    <row r="14039" spans="1:1" ht="13">
      <c r="A14039" s="11" t="s">
        <v>4762</v>
      </c>
    </row>
    <row r="14040" spans="1:1" ht="13">
      <c r="A14040" s="11" t="s">
        <v>4753</v>
      </c>
    </row>
    <row r="14041" spans="1:1" ht="13">
      <c r="A14041" s="11" t="s">
        <v>4771</v>
      </c>
    </row>
    <row r="14042" spans="1:1" ht="13">
      <c r="A14042" s="11" t="s">
        <v>4755</v>
      </c>
    </row>
    <row r="14043" spans="1:1" ht="13">
      <c r="A14043" s="21">
        <v>1320</v>
      </c>
    </row>
    <row r="14044" spans="1:1" ht="13">
      <c r="A14044" s="21">
        <v>1500</v>
      </c>
    </row>
    <row r="14045" spans="1:1" ht="13">
      <c r="A14045" s="11" t="s">
        <v>4756</v>
      </c>
    </row>
    <row r="14046" spans="1:1" ht="13">
      <c r="A14046" s="11" t="s">
        <v>4757</v>
      </c>
    </row>
    <row r="14047" spans="1:1" ht="13">
      <c r="A14047" s="11" t="s">
        <v>5854</v>
      </c>
    </row>
    <row r="14048" spans="1:1" ht="13">
      <c r="A14048" s="11" t="s">
        <v>4748</v>
      </c>
    </row>
    <row r="14049" spans="1:1" ht="13">
      <c r="A14049" s="11" t="s">
        <v>4749</v>
      </c>
    </row>
    <row r="14050" spans="1:1" ht="13">
      <c r="A14050" s="11" t="s">
        <v>5857</v>
      </c>
    </row>
    <row r="14051" spans="1:1" ht="13">
      <c r="A14051" s="11" t="s">
        <v>6</v>
      </c>
    </row>
    <row r="14052" spans="1:1" ht="13">
      <c r="A14052" s="11" t="s">
        <v>1000</v>
      </c>
    </row>
    <row r="14053" spans="1:1" ht="13">
      <c r="A14053" s="11" t="s">
        <v>4751</v>
      </c>
    </row>
    <row r="14054" spans="1:1" ht="13">
      <c r="A14054" s="11">
        <v>2</v>
      </c>
    </row>
    <row r="14055" spans="1:1" ht="13">
      <c r="A14055" s="11" t="s">
        <v>4752</v>
      </c>
    </row>
    <row r="14056" spans="1:1" ht="13">
      <c r="A14056" s="11">
        <v>1</v>
      </c>
    </row>
    <row r="14057" spans="1:1" ht="13">
      <c r="A14057" s="11" t="s">
        <v>4753</v>
      </c>
    </row>
    <row r="14058" spans="1:1" ht="13">
      <c r="A14058" s="11" t="s">
        <v>4780</v>
      </c>
    </row>
    <row r="14059" spans="1:1" ht="13">
      <c r="A14059" s="11" t="s">
        <v>4755</v>
      </c>
    </row>
    <row r="14060" spans="1:1" ht="13">
      <c r="A14060" s="21">
        <v>1380</v>
      </c>
    </row>
    <row r="14061" spans="1:1" ht="13">
      <c r="A14061" s="11" t="s">
        <v>4756</v>
      </c>
    </row>
    <row r="14062" spans="1:1" ht="13">
      <c r="A14062" s="11" t="s">
        <v>4757</v>
      </c>
    </row>
    <row r="14063" spans="1:1" ht="13">
      <c r="A14063" s="11" t="s">
        <v>5854</v>
      </c>
    </row>
    <row r="14064" spans="1:1" ht="13">
      <c r="A14064" s="11" t="s">
        <v>4748</v>
      </c>
    </row>
    <row r="14065" spans="1:1" ht="13">
      <c r="A14065" s="11" t="s">
        <v>4749</v>
      </c>
    </row>
    <row r="14066" spans="1:1" ht="13">
      <c r="A14066" s="11" t="s">
        <v>5858</v>
      </c>
    </row>
    <row r="14067" spans="1:1" ht="13">
      <c r="A14067" s="11" t="s">
        <v>7</v>
      </c>
    </row>
    <row r="14068" spans="1:1" ht="13">
      <c r="A14068" s="11" t="s">
        <v>3917</v>
      </c>
    </row>
    <row r="14069" spans="1:1" ht="13">
      <c r="A14069" s="11" t="s">
        <v>4751</v>
      </c>
    </row>
    <row r="14070" spans="1:1" ht="13">
      <c r="A14070" s="11">
        <v>3</v>
      </c>
    </row>
    <row r="14071" spans="1:1" ht="13">
      <c r="A14071" s="11" t="s">
        <v>4752</v>
      </c>
    </row>
    <row r="14072" spans="1:1" ht="13">
      <c r="A14072" s="11">
        <v>2</v>
      </c>
    </row>
    <row r="14073" spans="1:1" ht="13">
      <c r="A14073" s="11" t="s">
        <v>4753</v>
      </c>
    </row>
    <row r="14074" spans="1:1" ht="13">
      <c r="A14074" s="11" t="s">
        <v>5000</v>
      </c>
    </row>
    <row r="14075" spans="1:1" ht="13">
      <c r="A14075" s="11" t="s">
        <v>4755</v>
      </c>
    </row>
    <row r="14076" spans="1:1" ht="13">
      <c r="A14076" s="21">
        <v>1510</v>
      </c>
    </row>
    <row r="14077" spans="1:1" ht="13">
      <c r="A14077" s="21">
        <v>2095</v>
      </c>
    </row>
    <row r="14078" spans="1:1" ht="13">
      <c r="A14078" s="11" t="s">
        <v>4756</v>
      </c>
    </row>
    <row r="14079" spans="1:1" ht="13">
      <c r="A14079" s="11" t="s">
        <v>4757</v>
      </c>
    </row>
    <row r="14080" spans="1:1" ht="13">
      <c r="A14080" s="11" t="s">
        <v>5854</v>
      </c>
    </row>
    <row r="14081" spans="1:1" ht="13">
      <c r="A14081" s="11" t="s">
        <v>4748</v>
      </c>
    </row>
    <row r="14082" spans="1:1" ht="13">
      <c r="A14082" s="11" t="s">
        <v>4749</v>
      </c>
    </row>
    <row r="14083" spans="1:1" ht="13">
      <c r="A14083" s="11" t="s">
        <v>5859</v>
      </c>
    </row>
    <row r="14084" spans="1:1" ht="13">
      <c r="A14084" s="11" t="s">
        <v>12</v>
      </c>
    </row>
    <row r="14085" spans="1:1" ht="13">
      <c r="A14085" s="11" t="s">
        <v>4636</v>
      </c>
    </row>
    <row r="14086" spans="1:1" ht="13">
      <c r="A14086" s="11" t="s">
        <v>4751</v>
      </c>
    </row>
    <row r="14087" spans="1:1" ht="13">
      <c r="A14087" s="11">
        <v>4</v>
      </c>
    </row>
    <row r="14088" spans="1:1" ht="13">
      <c r="A14088" s="11" t="s">
        <v>4752</v>
      </c>
    </row>
    <row r="14089" spans="1:1" ht="13">
      <c r="A14089" s="11" t="s">
        <v>4762</v>
      </c>
    </row>
    <row r="14090" spans="1:1" ht="13">
      <c r="A14090" s="11" t="s">
        <v>4753</v>
      </c>
    </row>
    <row r="14091" spans="1:1" ht="13">
      <c r="A14091" s="11" t="s">
        <v>5860</v>
      </c>
    </row>
    <row r="14092" spans="1:1" ht="13">
      <c r="A14092" s="11" t="s">
        <v>4755</v>
      </c>
    </row>
    <row r="14093" spans="1:1" ht="13">
      <c r="A14093" s="21">
        <v>1860</v>
      </c>
    </row>
    <row r="14094" spans="1:1" ht="13">
      <c r="A14094" s="21">
        <v>2155</v>
      </c>
    </row>
    <row r="14095" spans="1:1" ht="13">
      <c r="A14095" s="11" t="s">
        <v>4756</v>
      </c>
    </row>
    <row r="14096" spans="1:1" ht="13">
      <c r="A14096" s="11" t="s">
        <v>4757</v>
      </c>
    </row>
    <row r="14097" spans="1:1" ht="13">
      <c r="A14097" s="11" t="s">
        <v>5854</v>
      </c>
    </row>
    <row r="14098" spans="1:1" ht="13">
      <c r="A14098" s="11" t="s">
        <v>4748</v>
      </c>
    </row>
    <row r="14099" spans="1:1" ht="13">
      <c r="A14099" s="11" t="s">
        <v>4749</v>
      </c>
    </row>
    <row r="14100" spans="1:1" ht="13">
      <c r="A14100" s="11" t="s">
        <v>5861</v>
      </c>
    </row>
    <row r="14101" spans="1:1" ht="13">
      <c r="A14101" s="11" t="s">
        <v>9</v>
      </c>
    </row>
    <row r="14102" spans="1:1" ht="13">
      <c r="A14102" s="11" t="s">
        <v>584</v>
      </c>
    </row>
    <row r="14103" spans="1:1" ht="13">
      <c r="A14103" s="11" t="s">
        <v>4751</v>
      </c>
    </row>
    <row r="14104" spans="1:1" ht="13">
      <c r="A14104" s="11">
        <v>1</v>
      </c>
    </row>
    <row r="14105" spans="1:1" ht="13">
      <c r="A14105" s="11" t="s">
        <v>4752</v>
      </c>
    </row>
    <row r="14106" spans="1:1" ht="13">
      <c r="A14106" s="11">
        <v>1</v>
      </c>
    </row>
    <row r="14107" spans="1:1" ht="13">
      <c r="A14107" s="11" t="s">
        <v>4753</v>
      </c>
    </row>
    <row r="14108" spans="1:1" ht="13">
      <c r="A14108" s="11" t="s">
        <v>4846</v>
      </c>
    </row>
    <row r="14109" spans="1:1" ht="13">
      <c r="A14109" s="11" t="s">
        <v>4755</v>
      </c>
    </row>
    <row r="14110" spans="1:1" ht="13">
      <c r="A14110" s="21">
        <v>850</v>
      </c>
    </row>
    <row r="14111" spans="1:1" ht="13">
      <c r="A14111" s="21">
        <v>1060</v>
      </c>
    </row>
    <row r="14112" spans="1:1" ht="13">
      <c r="A14112" s="11" t="s">
        <v>4756</v>
      </c>
    </row>
    <row r="14113" spans="1:1" ht="13">
      <c r="A14113" s="11" t="s">
        <v>4757</v>
      </c>
    </row>
    <row r="14114" spans="1:1" ht="13">
      <c r="A14114" s="11" t="s">
        <v>5862</v>
      </c>
    </row>
    <row r="14115" spans="1:1" ht="13">
      <c r="A14115" s="11" t="s">
        <v>4748</v>
      </c>
    </row>
    <row r="14116" spans="1:1" ht="13">
      <c r="A14116" s="11" t="s">
        <v>4781</v>
      </c>
    </row>
    <row r="14117" spans="1:1" ht="13">
      <c r="A14117" s="11" t="s">
        <v>5564</v>
      </c>
    </row>
    <row r="14118" spans="1:1" ht="13">
      <c r="A14118" s="11" t="s">
        <v>6</v>
      </c>
    </row>
    <row r="14119" spans="1:1" ht="13">
      <c r="A14119" s="11" t="s">
        <v>248</v>
      </c>
    </row>
    <row r="14120" spans="1:1" ht="13">
      <c r="A14120" s="11" t="s">
        <v>4751</v>
      </c>
    </row>
    <row r="14121" spans="1:1" ht="13">
      <c r="A14121" s="11">
        <v>1</v>
      </c>
    </row>
    <row r="14122" spans="1:1" ht="13">
      <c r="A14122" s="11" t="s">
        <v>4752</v>
      </c>
    </row>
    <row r="14123" spans="1:1" ht="13">
      <c r="A14123" s="11">
        <v>1</v>
      </c>
    </row>
    <row r="14124" spans="1:1" ht="13">
      <c r="A14124" s="11" t="s">
        <v>4753</v>
      </c>
    </row>
    <row r="14125" spans="1:1" ht="13">
      <c r="A14125" s="11" t="s">
        <v>4892</v>
      </c>
    </row>
    <row r="14126" spans="1:1" ht="13">
      <c r="A14126" s="11" t="s">
        <v>4755</v>
      </c>
    </row>
    <row r="14127" spans="1:1" ht="13">
      <c r="A14127" s="21">
        <v>1380</v>
      </c>
    </row>
    <row r="14128" spans="1:1" ht="13">
      <c r="A14128" s="11" t="s">
        <v>4756</v>
      </c>
    </row>
    <row r="14129" spans="1:1" ht="13">
      <c r="A14129" s="11" t="s">
        <v>4783</v>
      </c>
    </row>
    <row r="14130" spans="1:1" ht="13">
      <c r="A14130" s="11" t="s">
        <v>5862</v>
      </c>
    </row>
    <row r="14131" spans="1:1" ht="13">
      <c r="A14131" s="11" t="s">
        <v>4748</v>
      </c>
    </row>
    <row r="14132" spans="1:1" ht="13">
      <c r="A14132" s="11" t="s">
        <v>4749</v>
      </c>
    </row>
    <row r="14133" spans="1:1" ht="13">
      <c r="A14133" s="11" t="s">
        <v>5863</v>
      </c>
    </row>
    <row r="14134" spans="1:1" ht="13">
      <c r="A14134" s="11" t="s">
        <v>13</v>
      </c>
    </row>
    <row r="14135" spans="1:1" ht="13">
      <c r="A14135" s="11" t="s">
        <v>3890</v>
      </c>
    </row>
    <row r="14136" spans="1:1" ht="13">
      <c r="A14136" s="11" t="s">
        <v>4751</v>
      </c>
    </row>
    <row r="14137" spans="1:1" ht="13">
      <c r="A14137" s="11">
        <v>3</v>
      </c>
    </row>
    <row r="14138" spans="1:1" ht="13">
      <c r="A14138" s="11" t="s">
        <v>4752</v>
      </c>
    </row>
    <row r="14139" spans="1:1" ht="13">
      <c r="A14139" s="11" t="s">
        <v>4789</v>
      </c>
    </row>
    <row r="14140" spans="1:1" ht="13">
      <c r="A14140" s="11" t="s">
        <v>4753</v>
      </c>
    </row>
    <row r="14141" spans="1:1" ht="13">
      <c r="A14141" s="11" t="s">
        <v>4790</v>
      </c>
    </row>
    <row r="14142" spans="1:1" ht="13">
      <c r="A14142" s="11" t="s">
        <v>4755</v>
      </c>
    </row>
    <row r="14143" spans="1:1" ht="13">
      <c r="A14143" s="21">
        <v>2250</v>
      </c>
    </row>
    <row r="14144" spans="1:1" ht="13">
      <c r="A14144" s="21">
        <v>2430</v>
      </c>
    </row>
    <row r="14145" spans="1:1" ht="13">
      <c r="A14145" s="11" t="s">
        <v>4756</v>
      </c>
    </row>
    <row r="14146" spans="1:1" ht="13">
      <c r="A14146" s="11" t="s">
        <v>4757</v>
      </c>
    </row>
    <row r="14147" spans="1:1" ht="13">
      <c r="A14147" s="11" t="s">
        <v>5862</v>
      </c>
    </row>
    <row r="14148" spans="1:1" ht="13">
      <c r="A14148" s="11" t="s">
        <v>4748</v>
      </c>
    </row>
    <row r="14149" spans="1:1" ht="13">
      <c r="A14149" s="11" t="s">
        <v>4749</v>
      </c>
    </row>
    <row r="14150" spans="1:1" ht="13">
      <c r="A14150" s="11" t="s">
        <v>5864</v>
      </c>
    </row>
    <row r="14151" spans="1:1" ht="13">
      <c r="A14151" s="11" t="s">
        <v>24</v>
      </c>
    </row>
    <row r="14152" spans="1:1" ht="13">
      <c r="A14152" s="11" t="s">
        <v>2109</v>
      </c>
    </row>
    <row r="14153" spans="1:1" ht="13">
      <c r="A14153" s="11" t="s">
        <v>4751</v>
      </c>
    </row>
    <row r="14154" spans="1:1" ht="13">
      <c r="A14154" s="11">
        <v>2</v>
      </c>
    </row>
    <row r="14155" spans="1:1" ht="13">
      <c r="A14155" s="11" t="s">
        <v>4752</v>
      </c>
    </row>
    <row r="14156" spans="1:1" ht="13">
      <c r="A14156" s="11">
        <v>2</v>
      </c>
    </row>
    <row r="14157" spans="1:1" ht="13">
      <c r="A14157" s="11" t="s">
        <v>4753</v>
      </c>
    </row>
    <row r="14158" spans="1:1" ht="13">
      <c r="A14158" s="11" t="s">
        <v>4769</v>
      </c>
    </row>
    <row r="14159" spans="1:1" ht="13">
      <c r="A14159" s="11" t="s">
        <v>4755</v>
      </c>
    </row>
    <row r="14160" spans="1:1" ht="13">
      <c r="A14160" s="21">
        <v>1530</v>
      </c>
    </row>
    <row r="14161" spans="1:1" ht="13">
      <c r="A14161" s="21">
        <v>1605</v>
      </c>
    </row>
    <row r="14162" spans="1:1" ht="13">
      <c r="A14162" s="11" t="s">
        <v>4756</v>
      </c>
    </row>
    <row r="14163" spans="1:1" ht="13">
      <c r="A14163" s="11" t="s">
        <v>4757</v>
      </c>
    </row>
    <row r="14164" spans="1:1" ht="13">
      <c r="A14164" s="11" t="s">
        <v>5865</v>
      </c>
    </row>
    <row r="14165" spans="1:1" ht="13">
      <c r="A14165" s="11" t="s">
        <v>4748</v>
      </c>
    </row>
    <row r="14166" spans="1:1" ht="13">
      <c r="A14166" s="11" t="s">
        <v>4749</v>
      </c>
    </row>
    <row r="14167" spans="1:1" ht="13">
      <c r="A14167" s="11" t="s">
        <v>5866</v>
      </c>
    </row>
    <row r="14168" spans="1:1" ht="13">
      <c r="A14168" s="11" t="s">
        <v>12</v>
      </c>
    </row>
    <row r="14169" spans="1:1" ht="13">
      <c r="A14169" s="11" t="s">
        <v>3282</v>
      </c>
    </row>
    <row r="14170" spans="1:1" ht="13">
      <c r="A14170" s="11" t="s">
        <v>4751</v>
      </c>
    </row>
    <row r="14171" spans="1:1" ht="13">
      <c r="A14171" s="11">
        <v>3</v>
      </c>
    </row>
    <row r="14172" spans="1:1" ht="13">
      <c r="A14172" s="11" t="s">
        <v>4752</v>
      </c>
    </row>
    <row r="14173" spans="1:1" ht="13">
      <c r="A14173" s="11" t="s">
        <v>4789</v>
      </c>
    </row>
    <row r="14174" spans="1:1" ht="13">
      <c r="A14174" s="11" t="s">
        <v>4753</v>
      </c>
    </row>
    <row r="14175" spans="1:1" ht="13">
      <c r="A14175" s="11" t="s">
        <v>4799</v>
      </c>
    </row>
    <row r="14176" spans="1:1" ht="13">
      <c r="A14176" s="11" t="s">
        <v>4755</v>
      </c>
    </row>
    <row r="14177" spans="1:1" ht="13">
      <c r="A14177" s="21">
        <v>2210</v>
      </c>
    </row>
    <row r="14178" spans="1:1" ht="13">
      <c r="A14178" s="11" t="s">
        <v>4756</v>
      </c>
    </row>
    <row r="14179" spans="1:1" ht="13">
      <c r="A14179" s="11" t="s">
        <v>4757</v>
      </c>
    </row>
    <row r="14180" spans="1:1" ht="13">
      <c r="A14180" s="11" t="s">
        <v>5865</v>
      </c>
    </row>
    <row r="14181" spans="1:1" ht="13">
      <c r="A14181" s="11" t="s">
        <v>4748</v>
      </c>
    </row>
    <row r="14182" spans="1:1" ht="13">
      <c r="A14182" s="11" t="s">
        <v>4749</v>
      </c>
    </row>
    <row r="14183" spans="1:1" ht="13">
      <c r="A14183" s="11" t="s">
        <v>5867</v>
      </c>
    </row>
    <row r="14184" spans="1:1" ht="13">
      <c r="A14184" s="11" t="s">
        <v>10</v>
      </c>
    </row>
    <row r="14185" spans="1:1" ht="13">
      <c r="A14185" s="11" t="s">
        <v>554</v>
      </c>
    </row>
    <row r="14186" spans="1:1" ht="13">
      <c r="A14186" s="11" t="s">
        <v>4751</v>
      </c>
    </row>
    <row r="14187" spans="1:1" ht="13">
      <c r="A14187" s="11">
        <v>1</v>
      </c>
    </row>
    <row r="14188" spans="1:1" ht="13">
      <c r="A14188" s="11" t="s">
        <v>4752</v>
      </c>
    </row>
    <row r="14189" spans="1:1" ht="13">
      <c r="A14189" s="11">
        <v>1</v>
      </c>
    </row>
    <row r="14190" spans="1:1" ht="13">
      <c r="A14190" s="11" t="s">
        <v>4753</v>
      </c>
    </row>
    <row r="14191" spans="1:1" ht="13">
      <c r="A14191" s="11" t="s">
        <v>4822</v>
      </c>
    </row>
    <row r="14192" spans="1:1" ht="13">
      <c r="A14192" s="11" t="s">
        <v>4755</v>
      </c>
    </row>
    <row r="14193" spans="1:1" ht="13">
      <c r="A14193" s="21">
        <v>1100</v>
      </c>
    </row>
    <row r="14194" spans="1:1" ht="13">
      <c r="A14194" s="21">
        <v>1390</v>
      </c>
    </row>
    <row r="14195" spans="1:1" ht="13">
      <c r="A14195" s="11" t="s">
        <v>4756</v>
      </c>
    </row>
    <row r="14196" spans="1:1" ht="13">
      <c r="A14196" s="11" t="s">
        <v>4757</v>
      </c>
    </row>
    <row r="14197" spans="1:1" ht="13">
      <c r="A14197" s="11" t="s">
        <v>5868</v>
      </c>
    </row>
    <row r="14198" spans="1:1" ht="13">
      <c r="A14198" s="11" t="s">
        <v>4748</v>
      </c>
    </row>
    <row r="14199" spans="1:1" ht="13">
      <c r="A14199" s="11" t="s">
        <v>4749</v>
      </c>
    </row>
    <row r="14200" spans="1:1" ht="13">
      <c r="A14200" s="11" t="s">
        <v>5869</v>
      </c>
    </row>
    <row r="14201" spans="1:1" ht="13">
      <c r="A14201" s="11" t="s">
        <v>6</v>
      </c>
    </row>
    <row r="14202" spans="1:1" ht="13">
      <c r="A14202" s="11" t="s">
        <v>970</v>
      </c>
    </row>
    <row r="14203" spans="1:1" ht="13">
      <c r="A14203" s="11" t="s">
        <v>4751</v>
      </c>
    </row>
    <row r="14204" spans="1:1" ht="13">
      <c r="A14204" s="11">
        <v>2</v>
      </c>
    </row>
    <row r="14205" spans="1:1" ht="13">
      <c r="A14205" s="11" t="s">
        <v>4752</v>
      </c>
    </row>
    <row r="14206" spans="1:1" ht="13">
      <c r="A14206" s="11">
        <v>1</v>
      </c>
    </row>
    <row r="14207" spans="1:1" ht="13">
      <c r="A14207" s="11" t="s">
        <v>4753</v>
      </c>
    </row>
    <row r="14208" spans="1:1" ht="13">
      <c r="A14208" s="11" t="s">
        <v>5022</v>
      </c>
    </row>
    <row r="14209" spans="1:1" ht="13">
      <c r="A14209" s="11" t="s">
        <v>4755</v>
      </c>
    </row>
    <row r="14210" spans="1:1" ht="13">
      <c r="A14210" s="21">
        <v>1290</v>
      </c>
    </row>
    <row r="14211" spans="1:1" ht="13">
      <c r="A14211" s="11" t="s">
        <v>4756</v>
      </c>
    </row>
    <row r="14212" spans="1:1" ht="13">
      <c r="A14212" s="11" t="s">
        <v>4757</v>
      </c>
    </row>
    <row r="14213" spans="1:1" ht="13">
      <c r="A14213" s="11" t="s">
        <v>5870</v>
      </c>
    </row>
    <row r="14214" spans="1:1" ht="13">
      <c r="A14214" s="11" t="s">
        <v>4748</v>
      </c>
    </row>
    <row r="14215" spans="1:1" ht="13">
      <c r="A14215" s="11" t="s">
        <v>4749</v>
      </c>
    </row>
    <row r="14216" spans="1:1" ht="13">
      <c r="A14216" s="11" t="s">
        <v>5871</v>
      </c>
    </row>
    <row r="14217" spans="1:1" ht="13">
      <c r="A14217" s="11" t="s">
        <v>21</v>
      </c>
    </row>
    <row r="14218" spans="1:1" ht="13">
      <c r="A14218" s="11" t="s">
        <v>1054</v>
      </c>
    </row>
    <row r="14219" spans="1:1" ht="13">
      <c r="A14219" s="11" t="s">
        <v>4751</v>
      </c>
    </row>
    <row r="14220" spans="1:1" ht="13">
      <c r="A14220" s="11">
        <v>2</v>
      </c>
    </row>
    <row r="14221" spans="1:1" ht="13">
      <c r="A14221" s="11" t="s">
        <v>4752</v>
      </c>
    </row>
    <row r="14222" spans="1:1" ht="13">
      <c r="A14222" s="11">
        <v>1</v>
      </c>
    </row>
    <row r="14223" spans="1:1" ht="13">
      <c r="A14223" s="11" t="s">
        <v>4753</v>
      </c>
    </row>
    <row r="14224" spans="1:1" ht="13">
      <c r="A14224" s="11" t="s">
        <v>4818</v>
      </c>
    </row>
    <row r="14225" spans="1:1" ht="13">
      <c r="A14225" s="11" t="s">
        <v>4755</v>
      </c>
    </row>
    <row r="14226" spans="1:1" ht="13">
      <c r="A14226" s="21">
        <v>1520</v>
      </c>
    </row>
    <row r="14227" spans="1:1" ht="13">
      <c r="A14227" s="11" t="s">
        <v>4756</v>
      </c>
    </row>
    <row r="14228" spans="1:1" ht="13">
      <c r="A14228" s="11" t="s">
        <v>4757</v>
      </c>
    </row>
    <row r="14229" spans="1:1" ht="13">
      <c r="A14229" s="11" t="s">
        <v>5870</v>
      </c>
    </row>
    <row r="14230" spans="1:1" ht="13">
      <c r="A14230" s="11" t="s">
        <v>4748</v>
      </c>
    </row>
    <row r="14231" spans="1:1" ht="13">
      <c r="A14231" s="11" t="s">
        <v>4749</v>
      </c>
    </row>
    <row r="14232" spans="1:1" ht="13">
      <c r="A14232" s="11" t="s">
        <v>5872</v>
      </c>
    </row>
    <row r="14233" spans="1:1" ht="13">
      <c r="A14233" s="11" t="s">
        <v>11</v>
      </c>
    </row>
    <row r="14234" spans="1:1" ht="13">
      <c r="A14234" s="11" t="s">
        <v>1181</v>
      </c>
    </row>
    <row r="14235" spans="1:1" ht="13">
      <c r="A14235" s="11" t="s">
        <v>4751</v>
      </c>
    </row>
    <row r="14236" spans="1:1" ht="13">
      <c r="A14236" s="11">
        <v>2</v>
      </c>
    </row>
    <row r="14237" spans="1:1" ht="13">
      <c r="A14237" s="11" t="s">
        <v>4752</v>
      </c>
    </row>
    <row r="14238" spans="1:1" ht="13">
      <c r="A14238" s="11">
        <v>1</v>
      </c>
    </row>
    <row r="14239" spans="1:1" ht="13">
      <c r="A14239" s="11" t="s">
        <v>4753</v>
      </c>
    </row>
    <row r="14240" spans="1:1" ht="13">
      <c r="A14240" s="11" t="s">
        <v>4780</v>
      </c>
    </row>
    <row r="14241" spans="1:1" ht="13">
      <c r="A14241" s="11" t="s">
        <v>4755</v>
      </c>
    </row>
    <row r="14242" spans="1:1" ht="13">
      <c r="A14242" s="21">
        <v>1850</v>
      </c>
    </row>
    <row r="14243" spans="1:1" ht="13">
      <c r="A14243" s="11" t="s">
        <v>4756</v>
      </c>
    </row>
    <row r="14244" spans="1:1" ht="13">
      <c r="A14244" s="11" t="s">
        <v>4757</v>
      </c>
    </row>
    <row r="14245" spans="1:1" ht="13">
      <c r="A14245" s="11" t="s">
        <v>5870</v>
      </c>
    </row>
    <row r="14246" spans="1:1" ht="13">
      <c r="A14246" s="11" t="s">
        <v>4748</v>
      </c>
    </row>
    <row r="14247" spans="1:1" ht="13">
      <c r="A14247" s="11" t="s">
        <v>4749</v>
      </c>
    </row>
    <row r="14248" spans="1:1" ht="13">
      <c r="A14248" s="11" t="s">
        <v>5873</v>
      </c>
    </row>
    <row r="14249" spans="1:1" ht="13">
      <c r="A14249" s="11" t="s">
        <v>9</v>
      </c>
    </row>
    <row r="14250" spans="1:1" ht="13">
      <c r="A14250" s="11" t="s">
        <v>1944</v>
      </c>
    </row>
    <row r="14251" spans="1:1" ht="13">
      <c r="A14251" s="11" t="s">
        <v>4751</v>
      </c>
    </row>
    <row r="14252" spans="1:1" ht="13">
      <c r="A14252" s="11">
        <v>2</v>
      </c>
    </row>
    <row r="14253" spans="1:1" ht="13">
      <c r="A14253" s="11" t="s">
        <v>4752</v>
      </c>
    </row>
    <row r="14254" spans="1:1" ht="13">
      <c r="A14254" s="11">
        <v>1</v>
      </c>
    </row>
    <row r="14255" spans="1:1" ht="13">
      <c r="A14255" s="11" t="s">
        <v>4753</v>
      </c>
    </row>
    <row r="14256" spans="1:1" ht="13">
      <c r="A14256" s="11" t="s">
        <v>4870</v>
      </c>
    </row>
    <row r="14257" spans="1:1" ht="13">
      <c r="A14257" s="11" t="s">
        <v>4755</v>
      </c>
    </row>
    <row r="14258" spans="1:1" ht="13">
      <c r="A14258" s="21">
        <v>1120</v>
      </c>
    </row>
    <row r="14259" spans="1:1" ht="13">
      <c r="A14259" s="21">
        <v>1405</v>
      </c>
    </row>
    <row r="14260" spans="1:1" ht="13">
      <c r="A14260" s="11" t="s">
        <v>4756</v>
      </c>
    </row>
    <row r="14261" spans="1:1" ht="13">
      <c r="A14261" s="11" t="s">
        <v>4757</v>
      </c>
    </row>
    <row r="14262" spans="1:1" ht="13">
      <c r="A14262" s="11" t="s">
        <v>5874</v>
      </c>
    </row>
    <row r="14263" spans="1:1" ht="13">
      <c r="A14263" s="11" t="s">
        <v>4748</v>
      </c>
    </row>
    <row r="14264" spans="1:1" ht="13">
      <c r="A14264" s="11" t="s">
        <v>4749</v>
      </c>
    </row>
    <row r="14265" spans="1:1" ht="13">
      <c r="A14265" s="11" t="s">
        <v>5875</v>
      </c>
    </row>
    <row r="14266" spans="1:1" ht="13">
      <c r="A14266" s="11" t="s">
        <v>7</v>
      </c>
    </row>
    <row r="14267" spans="1:1" ht="13">
      <c r="A14267" s="11" t="s">
        <v>1947</v>
      </c>
    </row>
    <row r="14268" spans="1:1" ht="13">
      <c r="A14268" s="11" t="s">
        <v>4751</v>
      </c>
    </row>
    <row r="14269" spans="1:1" ht="13">
      <c r="A14269" s="11">
        <v>2</v>
      </c>
    </row>
    <row r="14270" spans="1:1" ht="13">
      <c r="A14270" s="11" t="s">
        <v>4752</v>
      </c>
    </row>
    <row r="14271" spans="1:1" ht="13">
      <c r="A14271" s="11" t="s">
        <v>4762</v>
      </c>
    </row>
    <row r="14272" spans="1:1" ht="13">
      <c r="A14272" s="11" t="s">
        <v>4753</v>
      </c>
    </row>
    <row r="14273" spans="1:1" ht="13">
      <c r="A14273" s="11" t="s">
        <v>5017</v>
      </c>
    </row>
    <row r="14274" spans="1:1" ht="13">
      <c r="A14274" s="11" t="s">
        <v>4755</v>
      </c>
    </row>
    <row r="14275" spans="1:1" ht="13">
      <c r="A14275" s="21">
        <v>1220</v>
      </c>
    </row>
    <row r="14276" spans="1:1" ht="13">
      <c r="A14276" s="21">
        <v>1605</v>
      </c>
    </row>
    <row r="14277" spans="1:1" ht="13">
      <c r="A14277" s="11" t="s">
        <v>4756</v>
      </c>
    </row>
    <row r="14278" spans="1:1" ht="13">
      <c r="A14278" s="11" t="s">
        <v>4757</v>
      </c>
    </row>
    <row r="14279" spans="1:1" ht="13">
      <c r="A14279" s="11" t="s">
        <v>5874</v>
      </c>
    </row>
    <row r="14280" spans="1:1" ht="13">
      <c r="A14280" s="11" t="s">
        <v>4748</v>
      </c>
    </row>
    <row r="14281" spans="1:1" ht="13">
      <c r="A14281" s="11" t="s">
        <v>4749</v>
      </c>
    </row>
    <row r="14282" spans="1:1" ht="13">
      <c r="A14282" s="11" t="s">
        <v>5876</v>
      </c>
    </row>
    <row r="14283" spans="1:1" ht="13">
      <c r="A14283" s="11" t="s">
        <v>11</v>
      </c>
    </row>
    <row r="14284" spans="1:1" ht="13">
      <c r="A14284" s="11" t="s">
        <v>3749</v>
      </c>
    </row>
    <row r="14285" spans="1:1" ht="13">
      <c r="A14285" s="11" t="s">
        <v>4751</v>
      </c>
    </row>
    <row r="14286" spans="1:1" ht="13">
      <c r="A14286" s="11">
        <v>3</v>
      </c>
    </row>
    <row r="14287" spans="1:1" ht="13">
      <c r="A14287" s="11" t="s">
        <v>4752</v>
      </c>
    </row>
    <row r="14288" spans="1:1" ht="13">
      <c r="A14288" s="11">
        <v>2</v>
      </c>
    </row>
    <row r="14289" spans="1:1" ht="13">
      <c r="A14289" s="11" t="s">
        <v>4753</v>
      </c>
    </row>
    <row r="14290" spans="1:1" ht="13">
      <c r="A14290" s="11" t="s">
        <v>4771</v>
      </c>
    </row>
    <row r="14291" spans="1:1" ht="13">
      <c r="A14291" s="11" t="s">
        <v>4755</v>
      </c>
    </row>
    <row r="14292" spans="1:1" ht="13">
      <c r="A14292" s="21">
        <v>1760</v>
      </c>
    </row>
    <row r="14293" spans="1:1" ht="13">
      <c r="A14293" s="21">
        <v>2100</v>
      </c>
    </row>
    <row r="14294" spans="1:1" ht="13">
      <c r="A14294" s="11" t="s">
        <v>4756</v>
      </c>
    </row>
    <row r="14295" spans="1:1" ht="13">
      <c r="A14295" s="11" t="s">
        <v>4757</v>
      </c>
    </row>
    <row r="14296" spans="1:1" ht="13">
      <c r="A14296" s="11" t="s">
        <v>5877</v>
      </c>
    </row>
    <row r="14297" spans="1:1" ht="13">
      <c r="A14297" s="11" t="s">
        <v>4748</v>
      </c>
    </row>
    <row r="14298" spans="1:1" ht="13">
      <c r="A14298" s="11" t="s">
        <v>4749</v>
      </c>
    </row>
    <row r="14299" spans="1:1" ht="13">
      <c r="A14299" s="11" t="s">
        <v>5878</v>
      </c>
    </row>
    <row r="14300" spans="1:1" ht="13">
      <c r="A14300" s="11" t="s">
        <v>9</v>
      </c>
    </row>
    <row r="14301" spans="1:1" ht="13">
      <c r="A14301" s="11" t="s">
        <v>3725</v>
      </c>
    </row>
    <row r="14302" spans="1:1" ht="13">
      <c r="A14302" s="11" t="s">
        <v>4751</v>
      </c>
    </row>
    <row r="14303" spans="1:1" ht="13">
      <c r="A14303" s="11">
        <v>3</v>
      </c>
    </row>
    <row r="14304" spans="1:1" ht="13">
      <c r="A14304" s="11" t="s">
        <v>4752</v>
      </c>
    </row>
    <row r="14305" spans="1:1" ht="13">
      <c r="A14305" s="11">
        <v>2</v>
      </c>
    </row>
    <row r="14306" spans="1:1" ht="13">
      <c r="A14306" s="11" t="s">
        <v>4753</v>
      </c>
    </row>
    <row r="14307" spans="1:1" ht="13">
      <c r="A14307" s="11" t="s">
        <v>4818</v>
      </c>
    </row>
    <row r="14308" spans="1:1" ht="13">
      <c r="A14308" s="11" t="s">
        <v>4755</v>
      </c>
    </row>
    <row r="14309" spans="1:1" ht="13">
      <c r="A14309" s="21">
        <v>1150</v>
      </c>
    </row>
    <row r="14310" spans="1:1" ht="13">
      <c r="A14310" s="21">
        <v>1695</v>
      </c>
    </row>
    <row r="14311" spans="1:1" ht="13">
      <c r="A14311" s="11" t="s">
        <v>4756</v>
      </c>
    </row>
    <row r="14312" spans="1:1" ht="13">
      <c r="A14312" s="11" t="s">
        <v>4757</v>
      </c>
    </row>
    <row r="14313" spans="1:1" ht="13">
      <c r="A14313" s="11" t="s">
        <v>5879</v>
      </c>
    </row>
    <row r="14314" spans="1:1" ht="13">
      <c r="A14314" s="11" t="s">
        <v>4748</v>
      </c>
    </row>
    <row r="14315" spans="1:1" ht="13">
      <c r="A14315" s="11" t="s">
        <v>4749</v>
      </c>
    </row>
    <row r="14316" spans="1:1" ht="13">
      <c r="A14316" s="11" t="s">
        <v>5880</v>
      </c>
    </row>
    <row r="14317" spans="1:1" ht="13">
      <c r="A14317" s="11" t="s">
        <v>17</v>
      </c>
    </row>
    <row r="14318" spans="1:1" ht="13">
      <c r="A14318" s="11" t="s">
        <v>203</v>
      </c>
    </row>
    <row r="14319" spans="1:1" ht="13">
      <c r="A14319" s="11" t="s">
        <v>4751</v>
      </c>
    </row>
    <row r="14320" spans="1:1" ht="13">
      <c r="A14320" s="11">
        <v>1</v>
      </c>
    </row>
    <row r="14321" spans="1:1" ht="13">
      <c r="A14321" s="11" t="s">
        <v>4752</v>
      </c>
    </row>
    <row r="14322" spans="1:1" ht="13">
      <c r="A14322" s="11">
        <v>1</v>
      </c>
    </row>
    <row r="14323" spans="1:1" ht="13">
      <c r="A14323" s="11" t="s">
        <v>4753</v>
      </c>
    </row>
    <row r="14324" spans="1:1" ht="13">
      <c r="A14324" s="11" t="s">
        <v>4870</v>
      </c>
    </row>
    <row r="14325" spans="1:1" ht="13">
      <c r="A14325" s="11" t="s">
        <v>4755</v>
      </c>
    </row>
    <row r="14326" spans="1:1" ht="13">
      <c r="A14326" s="21">
        <v>1170</v>
      </c>
    </row>
    <row r="14327" spans="1:1" ht="13">
      <c r="A14327" s="11" t="s">
        <v>4756</v>
      </c>
    </row>
    <row r="14328" spans="1:1" ht="13">
      <c r="A14328" s="11" t="s">
        <v>4757</v>
      </c>
    </row>
    <row r="14329" spans="1:1" ht="13">
      <c r="A14329" s="11" t="s">
        <v>5879</v>
      </c>
    </row>
    <row r="14330" spans="1:1" ht="13">
      <c r="A14330" s="11" t="s">
        <v>4748</v>
      </c>
    </row>
    <row r="14331" spans="1:1" ht="13">
      <c r="A14331" s="11" t="s">
        <v>4749</v>
      </c>
    </row>
    <row r="14332" spans="1:1" ht="13">
      <c r="A14332" s="11" t="s">
        <v>5881</v>
      </c>
    </row>
    <row r="14333" spans="1:1" ht="13">
      <c r="A14333" s="11" t="s">
        <v>7</v>
      </c>
    </row>
    <row r="14334" spans="1:1" ht="13">
      <c r="A14334" s="11" t="s">
        <v>3239</v>
      </c>
    </row>
    <row r="14335" spans="1:1" ht="13">
      <c r="A14335" s="11" t="s">
        <v>4751</v>
      </c>
    </row>
    <row r="14336" spans="1:1" ht="13">
      <c r="A14336" s="11">
        <v>3</v>
      </c>
    </row>
    <row r="14337" spans="1:1" ht="13">
      <c r="A14337" s="11" t="s">
        <v>4752</v>
      </c>
    </row>
    <row r="14338" spans="1:1" ht="13">
      <c r="A14338" s="11">
        <v>2</v>
      </c>
    </row>
    <row r="14339" spans="1:1" ht="13">
      <c r="A14339" s="11" t="s">
        <v>4753</v>
      </c>
    </row>
    <row r="14340" spans="1:1" ht="13">
      <c r="A14340" s="11" t="s">
        <v>4795</v>
      </c>
    </row>
    <row r="14341" spans="1:1" ht="13">
      <c r="A14341" s="11" t="s">
        <v>4755</v>
      </c>
    </row>
    <row r="14342" spans="1:1" ht="13">
      <c r="A14342" s="21">
        <v>1690</v>
      </c>
    </row>
    <row r="14343" spans="1:1" ht="13">
      <c r="A14343" s="11" t="s">
        <v>4756</v>
      </c>
    </row>
    <row r="14344" spans="1:1" ht="13">
      <c r="A14344" s="11" t="s">
        <v>4757</v>
      </c>
    </row>
    <row r="14345" spans="1:1" ht="13">
      <c r="A14345" s="11" t="s">
        <v>5879</v>
      </c>
    </row>
    <row r="14346" spans="1:1" ht="13">
      <c r="A14346" s="11" t="s">
        <v>4748</v>
      </c>
    </row>
    <row r="14347" spans="1:1" ht="13">
      <c r="A14347" s="11" t="s">
        <v>4749</v>
      </c>
    </row>
    <row r="14348" spans="1:1" ht="13">
      <c r="A14348" s="11" t="s">
        <v>5882</v>
      </c>
    </row>
    <row r="14349" spans="1:1" ht="13">
      <c r="A14349" s="11" t="s">
        <v>18</v>
      </c>
    </row>
    <row r="14350" spans="1:1" ht="13">
      <c r="A14350" s="11" t="s">
        <v>458</v>
      </c>
    </row>
    <row r="14351" spans="1:1" ht="13">
      <c r="A14351" s="11" t="s">
        <v>4751</v>
      </c>
    </row>
    <row r="14352" spans="1:1" ht="13">
      <c r="A14352" s="11">
        <v>1</v>
      </c>
    </row>
    <row r="14353" spans="1:1" ht="13">
      <c r="A14353" s="11" t="s">
        <v>4752</v>
      </c>
    </row>
    <row r="14354" spans="1:1" ht="13">
      <c r="A14354" s="11">
        <v>1</v>
      </c>
    </row>
    <row r="14355" spans="1:1" ht="13">
      <c r="A14355" s="11" t="s">
        <v>4753</v>
      </c>
    </row>
    <row r="14356" spans="1:1" ht="13">
      <c r="A14356" s="11" t="s">
        <v>4822</v>
      </c>
    </row>
    <row r="14357" spans="1:1" ht="13">
      <c r="A14357" s="11" t="s">
        <v>4755</v>
      </c>
    </row>
    <row r="14358" spans="1:1" ht="13">
      <c r="A14358" s="21">
        <v>770</v>
      </c>
    </row>
    <row r="14359" spans="1:1" ht="13">
      <c r="A14359" s="21">
        <v>895</v>
      </c>
    </row>
    <row r="14360" spans="1:1" ht="13">
      <c r="A14360" s="11" t="s">
        <v>4756</v>
      </c>
    </row>
    <row r="14361" spans="1:1" ht="13">
      <c r="A14361" s="11" t="s">
        <v>4757</v>
      </c>
    </row>
    <row r="14362" spans="1:1" ht="13">
      <c r="A14362" s="11" t="s">
        <v>5883</v>
      </c>
    </row>
    <row r="14363" spans="1:1" ht="13">
      <c r="A14363" s="11" t="s">
        <v>4748</v>
      </c>
    </row>
    <row r="14364" spans="1:1" ht="13">
      <c r="A14364" s="11" t="s">
        <v>4749</v>
      </c>
    </row>
    <row r="14365" spans="1:1" ht="13">
      <c r="A14365" s="11" t="s">
        <v>5884</v>
      </c>
    </row>
    <row r="14366" spans="1:1" ht="13">
      <c r="A14366" s="11" t="s">
        <v>7</v>
      </c>
    </row>
    <row r="14367" spans="1:1" ht="13">
      <c r="A14367" s="11" t="s">
        <v>206</v>
      </c>
    </row>
    <row r="14368" spans="1:1" ht="13">
      <c r="A14368" s="11" t="s">
        <v>4751</v>
      </c>
    </row>
    <row r="14369" spans="1:1" ht="13">
      <c r="A14369" s="11">
        <v>1</v>
      </c>
    </row>
    <row r="14370" spans="1:1" ht="13">
      <c r="A14370" s="11" t="s">
        <v>4752</v>
      </c>
    </row>
    <row r="14371" spans="1:1" ht="13">
      <c r="A14371" s="11">
        <v>1</v>
      </c>
    </row>
    <row r="14372" spans="1:1" ht="13">
      <c r="A14372" s="11" t="s">
        <v>4753</v>
      </c>
    </row>
    <row r="14373" spans="1:1" ht="13">
      <c r="A14373" s="11" t="s">
        <v>4754</v>
      </c>
    </row>
    <row r="14374" spans="1:1" ht="13">
      <c r="A14374" s="11" t="s">
        <v>4755</v>
      </c>
    </row>
    <row r="14375" spans="1:1" ht="13">
      <c r="A14375" s="21">
        <v>1170</v>
      </c>
    </row>
    <row r="14376" spans="1:1" ht="13">
      <c r="A14376" s="11" t="s">
        <v>4756</v>
      </c>
    </row>
    <row r="14377" spans="1:1" ht="13">
      <c r="A14377" s="11" t="s">
        <v>4757</v>
      </c>
    </row>
    <row r="14378" spans="1:1" ht="13">
      <c r="A14378" s="11" t="s">
        <v>5883</v>
      </c>
    </row>
    <row r="14379" spans="1:1" ht="13">
      <c r="A14379" s="11" t="s">
        <v>4748</v>
      </c>
    </row>
    <row r="14380" spans="1:1" ht="13">
      <c r="A14380" s="11" t="s">
        <v>4749</v>
      </c>
    </row>
    <row r="14381" spans="1:1" ht="13">
      <c r="A14381" s="11" t="s">
        <v>5358</v>
      </c>
    </row>
    <row r="14382" spans="1:1" ht="13">
      <c r="A14382" s="11" t="s">
        <v>14</v>
      </c>
    </row>
    <row r="14383" spans="1:1" ht="13">
      <c r="A14383" s="11" t="s">
        <v>967</v>
      </c>
    </row>
    <row r="14384" spans="1:1" ht="13">
      <c r="A14384" s="11" t="s">
        <v>4751</v>
      </c>
    </row>
    <row r="14385" spans="1:1" ht="13">
      <c r="A14385" s="11">
        <v>2</v>
      </c>
    </row>
    <row r="14386" spans="1:1" ht="13">
      <c r="A14386" s="11" t="s">
        <v>4752</v>
      </c>
    </row>
    <row r="14387" spans="1:1" ht="13">
      <c r="A14387" s="11" t="s">
        <v>4762</v>
      </c>
    </row>
    <row r="14388" spans="1:1" ht="13">
      <c r="A14388" s="11" t="s">
        <v>4753</v>
      </c>
    </row>
    <row r="14389" spans="1:1" ht="13">
      <c r="A14389" s="11" t="s">
        <v>4771</v>
      </c>
    </row>
    <row r="14390" spans="1:1" ht="13">
      <c r="A14390" s="11" t="s">
        <v>4755</v>
      </c>
    </row>
    <row r="14391" spans="1:1" ht="13">
      <c r="A14391" s="21">
        <v>1270</v>
      </c>
    </row>
    <row r="14392" spans="1:1" ht="13">
      <c r="A14392" s="11" t="s">
        <v>4756</v>
      </c>
    </row>
    <row r="14393" spans="1:1" ht="13">
      <c r="A14393" s="11" t="s">
        <v>4757</v>
      </c>
    </row>
    <row r="14394" spans="1:1" ht="13">
      <c r="A14394" s="11" t="s">
        <v>5883</v>
      </c>
    </row>
    <row r="14395" spans="1:1" ht="13">
      <c r="A14395" s="11" t="s">
        <v>4748</v>
      </c>
    </row>
    <row r="14396" spans="1:1" ht="13">
      <c r="A14396" s="11" t="s">
        <v>4749</v>
      </c>
    </row>
    <row r="14397" spans="1:1" ht="13">
      <c r="A14397" s="11" t="s">
        <v>5885</v>
      </c>
    </row>
    <row r="14398" spans="1:1" ht="13">
      <c r="A14398" s="11" t="s">
        <v>19</v>
      </c>
    </row>
    <row r="14399" spans="1:1" ht="13">
      <c r="A14399" s="11" t="s">
        <v>1827</v>
      </c>
    </row>
    <row r="14400" spans="1:1" ht="13">
      <c r="A14400" s="11" t="s">
        <v>4751</v>
      </c>
    </row>
    <row r="14401" spans="1:1" ht="13">
      <c r="A14401" s="11">
        <v>2</v>
      </c>
    </row>
    <row r="14402" spans="1:1" ht="13">
      <c r="A14402" s="11" t="s">
        <v>4752</v>
      </c>
    </row>
    <row r="14403" spans="1:1" ht="13">
      <c r="A14403" s="11" t="s">
        <v>4762</v>
      </c>
    </row>
    <row r="14404" spans="1:1" ht="13">
      <c r="A14404" s="11" t="s">
        <v>4753</v>
      </c>
    </row>
    <row r="14405" spans="1:1" ht="13">
      <c r="A14405" s="11" t="s">
        <v>4881</v>
      </c>
    </row>
    <row r="14406" spans="1:1" ht="13">
      <c r="A14406" s="11" t="s">
        <v>4755</v>
      </c>
    </row>
    <row r="14407" spans="1:1" ht="13">
      <c r="A14407" s="21">
        <v>1580</v>
      </c>
    </row>
    <row r="14408" spans="1:1" ht="13">
      <c r="A14408" s="21">
        <v>1660</v>
      </c>
    </row>
    <row r="14409" spans="1:1" ht="13">
      <c r="A14409" s="11" t="s">
        <v>4756</v>
      </c>
    </row>
    <row r="14410" spans="1:1" ht="13">
      <c r="A14410" s="11" t="s">
        <v>4757</v>
      </c>
    </row>
    <row r="14411" spans="1:1" ht="13">
      <c r="A14411" s="11" t="s">
        <v>5883</v>
      </c>
    </row>
    <row r="14412" spans="1:1" ht="13">
      <c r="A14412" s="11" t="s">
        <v>4748</v>
      </c>
    </row>
    <row r="14413" spans="1:1" ht="13">
      <c r="A14413" s="11" t="s">
        <v>4749</v>
      </c>
    </row>
    <row r="14414" spans="1:1" ht="13">
      <c r="A14414" s="11" t="s">
        <v>5047</v>
      </c>
    </row>
    <row r="14415" spans="1:1" ht="13">
      <c r="A14415" s="11" t="s">
        <v>14</v>
      </c>
    </row>
    <row r="14416" spans="1:1" ht="13">
      <c r="A14416" s="11" t="s">
        <v>3692</v>
      </c>
    </row>
    <row r="14417" spans="1:1" ht="13">
      <c r="A14417" s="11" t="s">
        <v>4751</v>
      </c>
    </row>
    <row r="14418" spans="1:1" ht="13">
      <c r="A14418" s="11">
        <v>3</v>
      </c>
    </row>
    <row r="14419" spans="1:1" ht="13">
      <c r="A14419" s="11" t="s">
        <v>4752</v>
      </c>
    </row>
    <row r="14420" spans="1:1" ht="13">
      <c r="A14420" s="11">
        <v>2</v>
      </c>
    </row>
    <row r="14421" spans="1:1" ht="13">
      <c r="A14421" s="11" t="s">
        <v>4753</v>
      </c>
    </row>
    <row r="14422" spans="1:1" ht="13">
      <c r="A14422" s="11" t="s">
        <v>4799</v>
      </c>
    </row>
    <row r="14423" spans="1:1" ht="13">
      <c r="A14423" s="11" t="s">
        <v>4755</v>
      </c>
    </row>
    <row r="14424" spans="1:1" ht="13">
      <c r="A14424" s="21">
        <v>1570</v>
      </c>
    </row>
    <row r="14425" spans="1:1" ht="13">
      <c r="A14425" s="21">
        <v>1975</v>
      </c>
    </row>
    <row r="14426" spans="1:1" ht="13">
      <c r="A14426" s="11" t="s">
        <v>4756</v>
      </c>
    </row>
    <row r="14427" spans="1:1" ht="13">
      <c r="A14427" s="11" t="s">
        <v>4757</v>
      </c>
    </row>
    <row r="14428" spans="1:1" ht="13">
      <c r="A14428" s="11" t="s">
        <v>5883</v>
      </c>
    </row>
    <row r="14429" spans="1:1" ht="13">
      <c r="A14429" s="11" t="s">
        <v>4748</v>
      </c>
    </row>
    <row r="14430" spans="1:1" ht="13">
      <c r="A14430" s="11" t="s">
        <v>4749</v>
      </c>
    </row>
    <row r="14431" spans="1:1" ht="13">
      <c r="A14431" s="11" t="s">
        <v>5886</v>
      </c>
    </row>
    <row r="14432" spans="1:1" ht="13">
      <c r="A14432" s="11" t="s">
        <v>6</v>
      </c>
    </row>
    <row r="14433" spans="1:1" ht="13">
      <c r="A14433" s="11" t="s">
        <v>413</v>
      </c>
    </row>
    <row r="14434" spans="1:1" ht="13">
      <c r="A14434" s="11" t="s">
        <v>4751</v>
      </c>
    </row>
    <row r="14435" spans="1:1" ht="13">
      <c r="A14435" s="11">
        <v>1</v>
      </c>
    </row>
    <row r="14436" spans="1:1" ht="13">
      <c r="A14436" s="11" t="s">
        <v>4752</v>
      </c>
    </row>
    <row r="14437" spans="1:1" ht="13">
      <c r="A14437" s="11">
        <v>1</v>
      </c>
    </row>
    <row r="14438" spans="1:1" ht="13">
      <c r="A14438" s="11" t="s">
        <v>4753</v>
      </c>
    </row>
    <row r="14439" spans="1:1" ht="13">
      <c r="A14439" s="11" t="s">
        <v>4859</v>
      </c>
    </row>
    <row r="14440" spans="1:1" ht="13">
      <c r="A14440" s="11" t="s">
        <v>4755</v>
      </c>
    </row>
    <row r="14441" spans="1:1" ht="13">
      <c r="A14441" s="21">
        <v>910</v>
      </c>
    </row>
    <row r="14442" spans="1:1" ht="13">
      <c r="A14442" s="21">
        <v>985</v>
      </c>
    </row>
    <row r="14443" spans="1:1" ht="13">
      <c r="A14443" s="11" t="s">
        <v>4756</v>
      </c>
    </row>
    <row r="14444" spans="1:1" ht="13">
      <c r="A14444" s="11" t="s">
        <v>4757</v>
      </c>
    </row>
    <row r="14445" spans="1:1" ht="13">
      <c r="A14445" s="11" t="s">
        <v>5887</v>
      </c>
    </row>
    <row r="14446" spans="1:1" ht="13">
      <c r="A14446" s="11" t="s">
        <v>4748</v>
      </c>
    </row>
    <row r="14447" spans="1:1" ht="13">
      <c r="A14447" s="11" t="s">
        <v>4749</v>
      </c>
    </row>
    <row r="14448" spans="1:1" ht="13">
      <c r="A14448" s="11" t="s">
        <v>5888</v>
      </c>
    </row>
    <row r="14449" spans="1:1" ht="13">
      <c r="A14449" s="11" t="s">
        <v>9</v>
      </c>
    </row>
    <row r="14450" spans="1:1" ht="13">
      <c r="A14450" s="11" t="s">
        <v>416</v>
      </c>
    </row>
    <row r="14451" spans="1:1" ht="13">
      <c r="A14451" s="11" t="s">
        <v>4751</v>
      </c>
    </row>
    <row r="14452" spans="1:1" ht="13">
      <c r="A14452" s="11">
        <v>1</v>
      </c>
    </row>
    <row r="14453" spans="1:1" ht="13">
      <c r="A14453" s="11" t="s">
        <v>4752</v>
      </c>
    </row>
    <row r="14454" spans="1:1" ht="13">
      <c r="A14454" s="11">
        <v>1</v>
      </c>
    </row>
    <row r="14455" spans="1:1" ht="13">
      <c r="A14455" s="11" t="s">
        <v>4753</v>
      </c>
    </row>
    <row r="14456" spans="1:1" ht="13">
      <c r="A14456" s="11" t="s">
        <v>4859</v>
      </c>
    </row>
    <row r="14457" spans="1:1" ht="13">
      <c r="A14457" s="11" t="s">
        <v>4755</v>
      </c>
    </row>
    <row r="14458" spans="1:1" ht="13">
      <c r="A14458" s="21">
        <v>910</v>
      </c>
    </row>
    <row r="14459" spans="1:1" ht="13">
      <c r="A14459" s="21">
        <v>1085</v>
      </c>
    </row>
    <row r="14460" spans="1:1" ht="13">
      <c r="A14460" s="11" t="s">
        <v>4756</v>
      </c>
    </row>
    <row r="14461" spans="1:1" ht="13">
      <c r="A14461" s="11" t="s">
        <v>4757</v>
      </c>
    </row>
    <row r="14462" spans="1:1" ht="13">
      <c r="A14462" s="11" t="s">
        <v>5887</v>
      </c>
    </row>
    <row r="14463" spans="1:1" ht="13">
      <c r="A14463" s="11" t="s">
        <v>4748</v>
      </c>
    </row>
    <row r="14464" spans="1:1" ht="13">
      <c r="A14464" s="11" t="s">
        <v>4749</v>
      </c>
    </row>
    <row r="14465" spans="1:1" ht="13">
      <c r="A14465" s="11" t="s">
        <v>5889</v>
      </c>
    </row>
    <row r="14466" spans="1:1" ht="13">
      <c r="A14466" s="11" t="s">
        <v>6</v>
      </c>
    </row>
    <row r="14467" spans="1:1" ht="13">
      <c r="A14467" s="11" t="s">
        <v>137</v>
      </c>
    </row>
    <row r="14468" spans="1:1" ht="13">
      <c r="A14468" s="11" t="s">
        <v>4751</v>
      </c>
    </row>
    <row r="14469" spans="1:1" ht="13">
      <c r="A14469" s="11">
        <v>1</v>
      </c>
    </row>
    <row r="14470" spans="1:1" ht="13">
      <c r="A14470" s="11" t="s">
        <v>4752</v>
      </c>
    </row>
    <row r="14471" spans="1:1" ht="13">
      <c r="A14471" s="11">
        <v>1</v>
      </c>
    </row>
    <row r="14472" spans="1:1" ht="13">
      <c r="A14472" s="11" t="s">
        <v>4753</v>
      </c>
    </row>
    <row r="14473" spans="1:1" ht="13">
      <c r="A14473" s="11" t="s">
        <v>5636</v>
      </c>
    </row>
    <row r="14474" spans="1:1" ht="13">
      <c r="A14474" s="11" t="s">
        <v>4755</v>
      </c>
    </row>
    <row r="14475" spans="1:1" ht="13">
      <c r="A14475" s="21">
        <v>1020</v>
      </c>
    </row>
    <row r="14476" spans="1:1" ht="13">
      <c r="A14476" s="11" t="s">
        <v>4756</v>
      </c>
    </row>
    <row r="14477" spans="1:1" ht="13">
      <c r="A14477" s="11" t="s">
        <v>4757</v>
      </c>
    </row>
    <row r="14478" spans="1:1" ht="13">
      <c r="A14478" s="11" t="s">
        <v>5890</v>
      </c>
    </row>
    <row r="14479" spans="1:1" ht="13">
      <c r="A14479" s="11" t="s">
        <v>4748</v>
      </c>
    </row>
    <row r="14480" spans="1:1" ht="13">
      <c r="A14480" s="11" t="s">
        <v>4749</v>
      </c>
    </row>
    <row r="14481" spans="1:1" ht="13">
      <c r="A14481" s="11" t="s">
        <v>5891</v>
      </c>
    </row>
    <row r="14482" spans="1:1" ht="13">
      <c r="A14482" s="11" t="s">
        <v>33</v>
      </c>
    </row>
    <row r="14483" spans="1:1" ht="13">
      <c r="A14483" s="11" t="s">
        <v>1639</v>
      </c>
    </row>
    <row r="14484" spans="1:1" ht="13">
      <c r="A14484" s="11" t="s">
        <v>4751</v>
      </c>
    </row>
    <row r="14485" spans="1:1" ht="13">
      <c r="A14485" s="11">
        <v>2</v>
      </c>
    </row>
    <row r="14486" spans="1:1" ht="13">
      <c r="A14486" s="11" t="s">
        <v>4752</v>
      </c>
    </row>
    <row r="14487" spans="1:1" ht="13">
      <c r="A14487" s="11">
        <v>2</v>
      </c>
    </row>
    <row r="14488" spans="1:1" ht="13">
      <c r="A14488" s="11" t="s">
        <v>4753</v>
      </c>
    </row>
    <row r="14489" spans="1:1" ht="13">
      <c r="A14489" s="11" t="s">
        <v>4775</v>
      </c>
    </row>
    <row r="14490" spans="1:1" ht="13">
      <c r="A14490" s="11" t="s">
        <v>4755</v>
      </c>
    </row>
    <row r="14491" spans="1:1" ht="13">
      <c r="A14491" s="21">
        <v>1340</v>
      </c>
    </row>
    <row r="14492" spans="1:1" ht="13">
      <c r="A14492" s="21">
        <v>1810</v>
      </c>
    </row>
    <row r="14493" spans="1:1" ht="13">
      <c r="A14493" s="11" t="s">
        <v>4756</v>
      </c>
    </row>
    <row r="14494" spans="1:1" ht="13">
      <c r="A14494" s="11" t="s">
        <v>4757</v>
      </c>
    </row>
    <row r="14495" spans="1:1" ht="13">
      <c r="A14495" s="11" t="s">
        <v>5892</v>
      </c>
    </row>
    <row r="14496" spans="1:1" ht="13">
      <c r="A14496" s="11" t="s">
        <v>4748</v>
      </c>
    </row>
    <row r="14497" spans="1:1" ht="13">
      <c r="A14497" s="11" t="s">
        <v>4749</v>
      </c>
    </row>
    <row r="14498" spans="1:1" ht="13">
      <c r="A14498" s="11" t="s">
        <v>5893</v>
      </c>
    </row>
    <row r="14499" spans="1:1" ht="13">
      <c r="A14499" s="11" t="s">
        <v>7</v>
      </c>
    </row>
    <row r="14500" spans="1:1" ht="13">
      <c r="A14500" s="11" t="s">
        <v>101</v>
      </c>
    </row>
    <row r="14501" spans="1:1" ht="13">
      <c r="A14501" s="11" t="s">
        <v>4751</v>
      </c>
    </row>
    <row r="14502" spans="1:1" ht="13">
      <c r="A14502" s="11">
        <v>1</v>
      </c>
    </row>
    <row r="14503" spans="1:1" ht="13">
      <c r="A14503" s="11" t="s">
        <v>4752</v>
      </c>
    </row>
    <row r="14504" spans="1:1" ht="13">
      <c r="A14504" s="11">
        <v>1</v>
      </c>
    </row>
    <row r="14505" spans="1:1" ht="13">
      <c r="A14505" s="11" t="s">
        <v>4753</v>
      </c>
    </row>
    <row r="14506" spans="1:1" ht="13">
      <c r="A14506" s="11" t="s">
        <v>4818</v>
      </c>
    </row>
    <row r="14507" spans="1:1" ht="13">
      <c r="A14507" s="11" t="s">
        <v>4755</v>
      </c>
    </row>
    <row r="14508" spans="1:1" ht="13">
      <c r="A14508" s="21">
        <v>930</v>
      </c>
    </row>
    <row r="14509" spans="1:1" ht="13">
      <c r="A14509" s="11" t="s">
        <v>4756</v>
      </c>
    </row>
    <row r="14510" spans="1:1" ht="13">
      <c r="A14510" s="11" t="s">
        <v>4757</v>
      </c>
    </row>
    <row r="14511" spans="1:1" ht="13">
      <c r="A14511" s="11" t="s">
        <v>5894</v>
      </c>
    </row>
    <row r="14512" spans="1:1" ht="13">
      <c r="A14512" s="11" t="s">
        <v>4748</v>
      </c>
    </row>
    <row r="14513" spans="1:1" ht="13">
      <c r="A14513" s="11" t="s">
        <v>4749</v>
      </c>
    </row>
    <row r="14514" spans="1:1" ht="13">
      <c r="A14514" s="11" t="s">
        <v>5895</v>
      </c>
    </row>
    <row r="14515" spans="1:1" ht="13">
      <c r="A14515" s="11" t="s">
        <v>6</v>
      </c>
    </row>
    <row r="14516" spans="1:1" ht="13">
      <c r="A14516" s="11" t="s">
        <v>380</v>
      </c>
    </row>
    <row r="14517" spans="1:1" ht="13">
      <c r="A14517" s="11" t="s">
        <v>4751</v>
      </c>
    </row>
    <row r="14518" spans="1:1" ht="13">
      <c r="A14518" s="11">
        <v>1</v>
      </c>
    </row>
    <row r="14519" spans="1:1" ht="13">
      <c r="A14519" s="11" t="s">
        <v>4752</v>
      </c>
    </row>
    <row r="14520" spans="1:1" ht="13">
      <c r="A14520" s="11">
        <v>1</v>
      </c>
    </row>
    <row r="14521" spans="1:1" ht="13">
      <c r="A14521" s="11" t="s">
        <v>4753</v>
      </c>
    </row>
    <row r="14522" spans="1:1" ht="13">
      <c r="A14522" s="11" t="s">
        <v>4859</v>
      </c>
    </row>
    <row r="14523" spans="1:1" ht="13">
      <c r="A14523" s="11" t="s">
        <v>4755</v>
      </c>
    </row>
    <row r="14524" spans="1:1" ht="13">
      <c r="A14524" s="21">
        <v>970</v>
      </c>
    </row>
    <row r="14525" spans="1:1" ht="13">
      <c r="A14525" s="21">
        <v>1045</v>
      </c>
    </row>
    <row r="14526" spans="1:1" ht="13">
      <c r="A14526" s="11" t="s">
        <v>4756</v>
      </c>
    </row>
    <row r="14527" spans="1:1" ht="13">
      <c r="A14527" s="11" t="s">
        <v>4757</v>
      </c>
    </row>
    <row r="14528" spans="1:1" ht="13">
      <c r="A14528" s="11" t="s">
        <v>5894</v>
      </c>
    </row>
    <row r="14529" spans="1:1" ht="13">
      <c r="A14529" s="11" t="s">
        <v>4748</v>
      </c>
    </row>
    <row r="14530" spans="1:1" ht="13">
      <c r="A14530" s="11" t="s">
        <v>4749</v>
      </c>
    </row>
    <row r="14531" spans="1:1" ht="13">
      <c r="A14531" s="11" t="s">
        <v>5896</v>
      </c>
    </row>
    <row r="14532" spans="1:1" ht="13">
      <c r="A14532" s="11" t="s">
        <v>6</v>
      </c>
    </row>
    <row r="14533" spans="1:1" ht="13">
      <c r="A14533" s="11" t="s">
        <v>1594</v>
      </c>
    </row>
    <row r="14534" spans="1:1" ht="13">
      <c r="A14534" s="11" t="s">
        <v>4751</v>
      </c>
    </row>
    <row r="14535" spans="1:1" ht="13">
      <c r="A14535" s="11">
        <v>2</v>
      </c>
    </row>
    <row r="14536" spans="1:1" ht="13">
      <c r="A14536" s="11" t="s">
        <v>4752</v>
      </c>
    </row>
    <row r="14537" spans="1:1" ht="13">
      <c r="A14537" s="11">
        <v>1</v>
      </c>
    </row>
    <row r="14538" spans="1:1" ht="13">
      <c r="A14538" s="11" t="s">
        <v>4753</v>
      </c>
    </row>
    <row r="14539" spans="1:1" ht="13">
      <c r="A14539" s="11" t="s">
        <v>4775</v>
      </c>
    </row>
    <row r="14540" spans="1:1" ht="13">
      <c r="A14540" s="11" t="s">
        <v>4755</v>
      </c>
    </row>
    <row r="14541" spans="1:1" ht="13">
      <c r="A14541" s="21">
        <v>1070</v>
      </c>
    </row>
    <row r="14542" spans="1:1" ht="13">
      <c r="A14542" s="21">
        <v>1265</v>
      </c>
    </row>
    <row r="14543" spans="1:1" ht="13">
      <c r="A14543" s="11" t="s">
        <v>4756</v>
      </c>
    </row>
    <row r="14544" spans="1:1" ht="13">
      <c r="A14544" s="11" t="s">
        <v>4757</v>
      </c>
    </row>
    <row r="14545" spans="1:1" ht="13">
      <c r="A14545" s="11" t="s">
        <v>5894</v>
      </c>
    </row>
    <row r="14546" spans="1:1" ht="13">
      <c r="A14546" s="11" t="s">
        <v>4748</v>
      </c>
    </row>
    <row r="14547" spans="1:1" ht="13">
      <c r="A14547" s="11" t="s">
        <v>4749</v>
      </c>
    </row>
    <row r="14548" spans="1:1" ht="13">
      <c r="A14548" s="11" t="s">
        <v>5897</v>
      </c>
    </row>
    <row r="14549" spans="1:1" ht="13">
      <c r="A14549" s="11" t="s">
        <v>6</v>
      </c>
    </row>
    <row r="14550" spans="1:1" ht="13">
      <c r="A14550" s="11" t="s">
        <v>1597</v>
      </c>
    </row>
    <row r="14551" spans="1:1" ht="13">
      <c r="A14551" s="11" t="s">
        <v>4751</v>
      </c>
    </row>
    <row r="14552" spans="1:1" ht="13">
      <c r="A14552" s="11">
        <v>2</v>
      </c>
    </row>
    <row r="14553" spans="1:1" ht="13">
      <c r="A14553" s="11" t="s">
        <v>4752</v>
      </c>
    </row>
    <row r="14554" spans="1:1" ht="13">
      <c r="A14554" s="11" t="s">
        <v>4762</v>
      </c>
    </row>
    <row r="14555" spans="1:1" ht="13">
      <c r="A14555" s="11" t="s">
        <v>4753</v>
      </c>
    </row>
    <row r="14556" spans="1:1" ht="13">
      <c r="A14556" s="11" t="s">
        <v>4856</v>
      </c>
    </row>
    <row r="14557" spans="1:1" ht="13">
      <c r="A14557" s="11" t="s">
        <v>4755</v>
      </c>
    </row>
    <row r="14558" spans="1:1" ht="13">
      <c r="A14558" s="21">
        <v>1470</v>
      </c>
    </row>
    <row r="14559" spans="1:1" ht="13">
      <c r="A14559" s="21">
        <v>1720</v>
      </c>
    </row>
    <row r="14560" spans="1:1" ht="13">
      <c r="A14560" s="11" t="s">
        <v>4756</v>
      </c>
    </row>
    <row r="14561" spans="1:1" ht="13">
      <c r="A14561" s="11" t="s">
        <v>4757</v>
      </c>
    </row>
    <row r="14562" spans="1:1" ht="13">
      <c r="A14562" s="11" t="s">
        <v>5894</v>
      </c>
    </row>
    <row r="14563" spans="1:1" ht="13">
      <c r="A14563" s="11" t="s">
        <v>4748</v>
      </c>
    </row>
    <row r="14564" spans="1:1" ht="13">
      <c r="A14564" s="11" t="s">
        <v>4781</v>
      </c>
    </row>
    <row r="14565" spans="1:1" ht="13">
      <c r="A14565" s="11" t="s">
        <v>5898</v>
      </c>
    </row>
    <row r="14566" spans="1:1" ht="13">
      <c r="A14566" s="11" t="s">
        <v>13</v>
      </c>
    </row>
    <row r="14567" spans="1:1" ht="13">
      <c r="A14567" s="11" t="s">
        <v>218</v>
      </c>
    </row>
    <row r="14568" spans="1:1" ht="13">
      <c r="A14568" s="11" t="s">
        <v>4751</v>
      </c>
    </row>
    <row r="14569" spans="1:1" ht="13">
      <c r="A14569" s="11">
        <v>1</v>
      </c>
    </row>
    <row r="14570" spans="1:1" ht="13">
      <c r="A14570" s="11" t="s">
        <v>4752</v>
      </c>
    </row>
    <row r="14571" spans="1:1" ht="13">
      <c r="A14571" s="11">
        <v>1</v>
      </c>
    </row>
    <row r="14572" spans="1:1" ht="13">
      <c r="A14572" s="11" t="s">
        <v>4753</v>
      </c>
    </row>
    <row r="14573" spans="1:1" ht="13">
      <c r="A14573" s="11" t="s">
        <v>4754</v>
      </c>
    </row>
    <row r="14574" spans="1:1" ht="13">
      <c r="A14574" s="11" t="s">
        <v>4755</v>
      </c>
    </row>
    <row r="14575" spans="1:1" ht="13">
      <c r="A14575" s="21">
        <v>1200</v>
      </c>
    </row>
    <row r="14576" spans="1:1" ht="13">
      <c r="A14576" s="11" t="s">
        <v>4756</v>
      </c>
    </row>
    <row r="14577" spans="1:1" ht="13">
      <c r="A14577" s="11" t="s">
        <v>4783</v>
      </c>
    </row>
    <row r="14578" spans="1:1" ht="13">
      <c r="A14578" s="11" t="s">
        <v>5899</v>
      </c>
    </row>
    <row r="14579" spans="1:1" ht="13">
      <c r="A14579" s="11" t="s">
        <v>4748</v>
      </c>
    </row>
    <row r="14580" spans="1:1" ht="13">
      <c r="A14580" s="11" t="s">
        <v>4749</v>
      </c>
    </row>
    <row r="14581" spans="1:1" ht="13">
      <c r="A14581" s="11" t="s">
        <v>5900</v>
      </c>
    </row>
    <row r="14582" spans="1:1" ht="13">
      <c r="A14582" s="11" t="s">
        <v>16</v>
      </c>
    </row>
    <row r="14583" spans="1:1" ht="13">
      <c r="A14583" s="11" t="s">
        <v>1556</v>
      </c>
    </row>
    <row r="14584" spans="1:1" ht="13">
      <c r="A14584" s="11" t="s">
        <v>4751</v>
      </c>
    </row>
    <row r="14585" spans="1:1" ht="13">
      <c r="A14585" s="11">
        <v>2</v>
      </c>
    </row>
    <row r="14586" spans="1:1" ht="13">
      <c r="A14586" s="11" t="s">
        <v>4752</v>
      </c>
    </row>
    <row r="14587" spans="1:1" ht="13">
      <c r="A14587" s="11">
        <v>1</v>
      </c>
    </row>
    <row r="14588" spans="1:1" ht="13">
      <c r="A14588" s="11" t="s">
        <v>4753</v>
      </c>
    </row>
    <row r="14589" spans="1:1" ht="13">
      <c r="A14589" s="11" t="s">
        <v>4771</v>
      </c>
    </row>
    <row r="14590" spans="1:1" ht="13">
      <c r="A14590" s="11" t="s">
        <v>4755</v>
      </c>
    </row>
    <row r="14591" spans="1:1" ht="13">
      <c r="A14591" s="21">
        <v>1270</v>
      </c>
    </row>
    <row r="14592" spans="1:1" ht="13">
      <c r="A14592" s="21">
        <v>1365</v>
      </c>
    </row>
    <row r="14593" spans="1:1" ht="13">
      <c r="A14593" s="11" t="s">
        <v>4756</v>
      </c>
    </row>
    <row r="14594" spans="1:1" ht="13">
      <c r="A14594" s="11" t="s">
        <v>4757</v>
      </c>
    </row>
    <row r="14595" spans="1:1" ht="13">
      <c r="A14595" s="11" t="s">
        <v>5899</v>
      </c>
    </row>
    <row r="14596" spans="1:1" ht="13">
      <c r="A14596" s="11" t="s">
        <v>4748</v>
      </c>
    </row>
    <row r="14597" spans="1:1" ht="13">
      <c r="A14597" s="11" t="s">
        <v>4749</v>
      </c>
    </row>
    <row r="14598" spans="1:1" ht="13">
      <c r="A14598" s="11" t="s">
        <v>5901</v>
      </c>
    </row>
    <row r="14599" spans="1:1" ht="13">
      <c r="A14599" s="11" t="s">
        <v>11</v>
      </c>
    </row>
    <row r="14600" spans="1:1" ht="13">
      <c r="A14600" s="11" t="s">
        <v>350</v>
      </c>
    </row>
    <row r="14601" spans="1:1" ht="13">
      <c r="A14601" s="11" t="s">
        <v>4751</v>
      </c>
    </row>
    <row r="14602" spans="1:1" ht="13">
      <c r="A14602" s="11">
        <v>1</v>
      </c>
    </row>
    <row r="14603" spans="1:1" ht="13">
      <c r="A14603" s="11" t="s">
        <v>4752</v>
      </c>
    </row>
    <row r="14604" spans="1:1" ht="13">
      <c r="A14604" s="11">
        <v>2</v>
      </c>
    </row>
    <row r="14605" spans="1:1" ht="13">
      <c r="A14605" s="11" t="s">
        <v>4753</v>
      </c>
    </row>
    <row r="14606" spans="1:1" ht="13">
      <c r="A14606" s="11" t="s">
        <v>4780</v>
      </c>
    </row>
    <row r="14607" spans="1:1" ht="13">
      <c r="A14607" s="11" t="s">
        <v>4755</v>
      </c>
    </row>
    <row r="14608" spans="1:1" ht="13">
      <c r="A14608" s="21">
        <v>1380</v>
      </c>
    </row>
    <row r="14609" spans="1:1" ht="13">
      <c r="A14609" s="21">
        <v>1580</v>
      </c>
    </row>
    <row r="14610" spans="1:1" ht="13">
      <c r="A14610" s="11" t="s">
        <v>4756</v>
      </c>
    </row>
    <row r="14611" spans="1:1" ht="13">
      <c r="A14611" s="11" t="s">
        <v>4757</v>
      </c>
    </row>
    <row r="14612" spans="1:1" ht="13">
      <c r="A14612" s="11" t="s">
        <v>5899</v>
      </c>
    </row>
    <row r="14613" spans="1:1" ht="13">
      <c r="A14613" s="11" t="s">
        <v>4748</v>
      </c>
    </row>
    <row r="14614" spans="1:1" ht="13">
      <c r="A14614" s="11" t="s">
        <v>4749</v>
      </c>
    </row>
    <row r="14615" spans="1:1" ht="13">
      <c r="A14615" s="11" t="s">
        <v>5902</v>
      </c>
    </row>
    <row r="14616" spans="1:1" ht="13">
      <c r="A14616" s="11" t="s">
        <v>7</v>
      </c>
    </row>
    <row r="14617" spans="1:1" ht="13">
      <c r="A14617" s="11" t="s">
        <v>89</v>
      </c>
    </row>
    <row r="14618" spans="1:1" ht="13">
      <c r="A14618" s="11" t="s">
        <v>4751</v>
      </c>
    </row>
    <row r="14619" spans="1:1" ht="13">
      <c r="A14619" s="11">
        <v>1</v>
      </c>
    </row>
    <row r="14620" spans="1:1" ht="13">
      <c r="A14620" s="11" t="s">
        <v>4752</v>
      </c>
    </row>
    <row r="14621" spans="1:1" ht="13">
      <c r="A14621" s="11">
        <v>1</v>
      </c>
    </row>
    <row r="14622" spans="1:1" ht="13">
      <c r="A14622" s="11" t="s">
        <v>4753</v>
      </c>
    </row>
    <row r="14623" spans="1:1" ht="13">
      <c r="A14623" s="11" t="s">
        <v>4754</v>
      </c>
    </row>
    <row r="14624" spans="1:1" ht="13">
      <c r="A14624" s="11" t="s">
        <v>4755</v>
      </c>
    </row>
    <row r="14625" spans="1:1" ht="13">
      <c r="A14625" s="21">
        <v>920</v>
      </c>
    </row>
    <row r="14626" spans="1:1" ht="13">
      <c r="A14626" s="11" t="s">
        <v>4756</v>
      </c>
    </row>
    <row r="14627" spans="1:1" ht="13">
      <c r="A14627" s="11" t="s">
        <v>4757</v>
      </c>
    </row>
    <row r="14628" spans="1:1" ht="13">
      <c r="A14628" s="11" t="s">
        <v>5903</v>
      </c>
    </row>
    <row r="14629" spans="1:1" ht="13">
      <c r="A14629" s="11" t="s">
        <v>4748</v>
      </c>
    </row>
    <row r="14630" spans="1:1" ht="13">
      <c r="A14630" s="11" t="s">
        <v>4749</v>
      </c>
    </row>
    <row r="14631" spans="1:1" ht="13">
      <c r="A14631" s="11" t="s">
        <v>5904</v>
      </c>
    </row>
    <row r="14632" spans="1:1" ht="13">
      <c r="A14632" s="11" t="s">
        <v>13</v>
      </c>
    </row>
    <row r="14633" spans="1:1" ht="13">
      <c r="A14633" s="11" t="s">
        <v>326</v>
      </c>
    </row>
    <row r="14634" spans="1:1" ht="13">
      <c r="A14634" s="11" t="s">
        <v>4751</v>
      </c>
    </row>
    <row r="14635" spans="1:1" ht="13">
      <c r="A14635" s="11">
        <v>1</v>
      </c>
    </row>
    <row r="14636" spans="1:1" ht="13">
      <c r="A14636" s="11" t="s">
        <v>4752</v>
      </c>
    </row>
    <row r="14637" spans="1:1" ht="13">
      <c r="A14637" s="11">
        <v>1</v>
      </c>
    </row>
    <row r="14638" spans="1:1" ht="13">
      <c r="A14638" s="11" t="s">
        <v>4753</v>
      </c>
    </row>
    <row r="14639" spans="1:1" ht="13">
      <c r="A14639" s="11" t="s">
        <v>4754</v>
      </c>
    </row>
    <row r="14640" spans="1:1" ht="13">
      <c r="A14640" s="11" t="s">
        <v>4755</v>
      </c>
    </row>
    <row r="14641" spans="1:1" ht="13">
      <c r="A14641" s="21">
        <v>870</v>
      </c>
    </row>
    <row r="14642" spans="1:1" ht="13">
      <c r="A14642" s="21">
        <v>1005</v>
      </c>
    </row>
    <row r="14643" spans="1:1" ht="13">
      <c r="A14643" s="11" t="s">
        <v>4756</v>
      </c>
    </row>
    <row r="14644" spans="1:1" ht="13">
      <c r="A14644" s="11" t="s">
        <v>4757</v>
      </c>
    </row>
    <row r="14645" spans="1:1" ht="13">
      <c r="A14645" s="11" t="s">
        <v>5903</v>
      </c>
    </row>
    <row r="14646" spans="1:1" ht="13">
      <c r="A14646" s="11" t="s">
        <v>4748</v>
      </c>
    </row>
    <row r="14647" spans="1:1" ht="13">
      <c r="A14647" s="11" t="s">
        <v>4749</v>
      </c>
    </row>
    <row r="14648" spans="1:1" ht="13">
      <c r="A14648" s="11" t="s">
        <v>5905</v>
      </c>
    </row>
    <row r="14649" spans="1:1" ht="13">
      <c r="A14649" s="11" t="s">
        <v>6</v>
      </c>
    </row>
    <row r="14650" spans="1:1" ht="13">
      <c r="A14650" s="11" t="s">
        <v>1520</v>
      </c>
    </row>
    <row r="14651" spans="1:1" ht="13">
      <c r="A14651" s="11" t="s">
        <v>4751</v>
      </c>
    </row>
    <row r="14652" spans="1:1" ht="13">
      <c r="A14652" s="11">
        <v>2</v>
      </c>
    </row>
    <row r="14653" spans="1:1" ht="13">
      <c r="A14653" s="11" t="s">
        <v>4752</v>
      </c>
    </row>
    <row r="14654" spans="1:1" ht="13">
      <c r="A14654" s="11" t="s">
        <v>4762</v>
      </c>
    </row>
    <row r="14655" spans="1:1" ht="13">
      <c r="A14655" s="11" t="s">
        <v>4753</v>
      </c>
    </row>
    <row r="14656" spans="1:1" ht="13">
      <c r="A14656" s="11" t="s">
        <v>4765</v>
      </c>
    </row>
    <row r="14657" spans="1:1" ht="13">
      <c r="A14657" s="11" t="s">
        <v>4755</v>
      </c>
    </row>
    <row r="14658" spans="1:1" ht="13">
      <c r="A14658" s="21">
        <v>1290</v>
      </c>
    </row>
    <row r="14659" spans="1:1" ht="13">
      <c r="A14659" s="21">
        <v>1405</v>
      </c>
    </row>
    <row r="14660" spans="1:1" ht="13">
      <c r="A14660" s="11" t="s">
        <v>4756</v>
      </c>
    </row>
    <row r="14661" spans="1:1" ht="13">
      <c r="A14661" s="11" t="s">
        <v>4757</v>
      </c>
    </row>
    <row r="14662" spans="1:1" ht="13">
      <c r="A14662" s="11" t="s">
        <v>5903</v>
      </c>
    </row>
    <row r="14663" spans="1:1" ht="13">
      <c r="A14663" s="11" t="s">
        <v>4748</v>
      </c>
    </row>
    <row r="14664" spans="1:1" ht="13">
      <c r="A14664" s="11" t="s">
        <v>4781</v>
      </c>
    </row>
    <row r="14665" spans="1:1" ht="13">
      <c r="A14665" s="11" t="s">
        <v>5906</v>
      </c>
    </row>
    <row r="14666" spans="1:1" ht="13">
      <c r="A14666" s="11" t="s">
        <v>18</v>
      </c>
    </row>
    <row r="14667" spans="1:1" ht="13">
      <c r="A14667" s="11" t="s">
        <v>259</v>
      </c>
    </row>
    <row r="14668" spans="1:1" ht="13">
      <c r="A14668" s="11" t="s">
        <v>4751</v>
      </c>
    </row>
    <row r="14669" spans="1:1" ht="13">
      <c r="A14669" s="11">
        <v>1</v>
      </c>
    </row>
    <row r="14670" spans="1:1" ht="13">
      <c r="A14670" s="11" t="s">
        <v>4752</v>
      </c>
    </row>
    <row r="14671" spans="1:1" ht="13">
      <c r="A14671" s="11">
        <v>1</v>
      </c>
    </row>
    <row r="14672" spans="1:1" ht="13">
      <c r="A14672" s="11" t="s">
        <v>4753</v>
      </c>
    </row>
    <row r="14673" spans="1:1" ht="13">
      <c r="A14673" s="11" t="s">
        <v>4965</v>
      </c>
    </row>
    <row r="14674" spans="1:1" ht="13">
      <c r="A14674" s="11" t="s">
        <v>4755</v>
      </c>
    </row>
    <row r="14675" spans="1:1" ht="13">
      <c r="A14675" s="21">
        <v>1440</v>
      </c>
    </row>
    <row r="14676" spans="1:1" ht="13">
      <c r="A14676" s="11" t="s">
        <v>4756</v>
      </c>
    </row>
    <row r="14677" spans="1:1" ht="13">
      <c r="A14677" s="11" t="s">
        <v>4783</v>
      </c>
    </row>
    <row r="14678" spans="1:1" ht="13">
      <c r="A14678" s="11" t="s">
        <v>5903</v>
      </c>
    </row>
    <row r="14679" spans="1:1" ht="13">
      <c r="A14679" s="11" t="s">
        <v>4748</v>
      </c>
    </row>
    <row r="14680" spans="1:1" ht="13">
      <c r="A14680" s="11" t="s">
        <v>4749</v>
      </c>
    </row>
    <row r="14681" spans="1:1" ht="13">
      <c r="A14681" s="11" t="s">
        <v>5907</v>
      </c>
    </row>
    <row r="14682" spans="1:1" ht="13">
      <c r="A14682" s="11" t="s">
        <v>6</v>
      </c>
    </row>
    <row r="14683" spans="1:1" ht="13">
      <c r="A14683" s="11" t="s">
        <v>1424</v>
      </c>
    </row>
    <row r="14684" spans="1:1" ht="13">
      <c r="A14684" s="11" t="s">
        <v>4751</v>
      </c>
    </row>
    <row r="14685" spans="1:1" ht="13">
      <c r="A14685" s="11">
        <v>2</v>
      </c>
    </row>
    <row r="14686" spans="1:1" ht="13">
      <c r="A14686" s="11" t="s">
        <v>4752</v>
      </c>
    </row>
    <row r="14687" spans="1:1" ht="13">
      <c r="A14687" s="11" t="s">
        <v>4762</v>
      </c>
    </row>
    <row r="14688" spans="1:1" ht="13">
      <c r="A14688" s="11" t="s">
        <v>4753</v>
      </c>
    </row>
    <row r="14689" spans="1:1" ht="13">
      <c r="A14689" s="11" t="s">
        <v>4771</v>
      </c>
    </row>
    <row r="14690" spans="1:1" ht="13">
      <c r="A14690" s="11" t="s">
        <v>4755</v>
      </c>
    </row>
    <row r="14691" spans="1:1" ht="13">
      <c r="A14691" s="21">
        <v>1340</v>
      </c>
    </row>
    <row r="14692" spans="1:1" ht="13">
      <c r="A14692" s="21">
        <v>1550</v>
      </c>
    </row>
    <row r="14693" spans="1:1" ht="13">
      <c r="A14693" s="11" t="s">
        <v>4756</v>
      </c>
    </row>
    <row r="14694" spans="1:1" ht="13">
      <c r="A14694" s="11" t="s">
        <v>4757</v>
      </c>
    </row>
    <row r="14695" spans="1:1" ht="13">
      <c r="A14695" s="11" t="s">
        <v>5908</v>
      </c>
    </row>
    <row r="14696" spans="1:1" ht="13">
      <c r="A14696" s="11" t="s">
        <v>4748</v>
      </c>
    </row>
    <row r="14697" spans="1:1" ht="13">
      <c r="A14697" s="11" t="s">
        <v>4749</v>
      </c>
    </row>
    <row r="14698" spans="1:1" ht="13">
      <c r="A14698" s="11" t="s">
        <v>5909</v>
      </c>
    </row>
    <row r="14699" spans="1:1" ht="13">
      <c r="A14699" s="11" t="s">
        <v>18</v>
      </c>
    </row>
    <row r="14700" spans="1:1" ht="13">
      <c r="A14700" s="11" t="s">
        <v>1389</v>
      </c>
    </row>
    <row r="14701" spans="1:1" ht="13">
      <c r="A14701" s="11" t="s">
        <v>4751</v>
      </c>
    </row>
    <row r="14702" spans="1:1" ht="13">
      <c r="A14702" s="11">
        <v>2</v>
      </c>
    </row>
    <row r="14703" spans="1:1" ht="13">
      <c r="A14703" s="11" t="s">
        <v>4752</v>
      </c>
    </row>
    <row r="14704" spans="1:1" ht="13">
      <c r="A14704" s="11">
        <v>1</v>
      </c>
    </row>
    <row r="14705" spans="1:1" ht="13">
      <c r="A14705" s="11" t="s">
        <v>4753</v>
      </c>
    </row>
    <row r="14706" spans="1:1" ht="13">
      <c r="A14706" s="11" t="s">
        <v>4870</v>
      </c>
    </row>
    <row r="14707" spans="1:1" ht="13">
      <c r="A14707" s="11" t="s">
        <v>4755</v>
      </c>
    </row>
    <row r="14708" spans="1:1" ht="13">
      <c r="A14708" s="21">
        <v>1000</v>
      </c>
    </row>
    <row r="14709" spans="1:1" ht="13">
      <c r="A14709" s="21">
        <v>1225</v>
      </c>
    </row>
    <row r="14710" spans="1:1" ht="13">
      <c r="A14710" s="11" t="s">
        <v>4756</v>
      </c>
    </row>
    <row r="14711" spans="1:1" ht="13">
      <c r="A14711" s="11" t="s">
        <v>4757</v>
      </c>
    </row>
    <row r="14712" spans="1:1" ht="13">
      <c r="A14712" s="11" t="s">
        <v>5910</v>
      </c>
    </row>
    <row r="14713" spans="1:1" ht="13">
      <c r="A14713" s="11" t="s">
        <v>4748</v>
      </c>
    </row>
    <row r="14714" spans="1:1" ht="13">
      <c r="A14714" s="11" t="s">
        <v>4749</v>
      </c>
    </row>
    <row r="14715" spans="1:1" ht="13">
      <c r="A14715" s="11" t="s">
        <v>5911</v>
      </c>
    </row>
    <row r="14716" spans="1:1" ht="13">
      <c r="A14716" s="11" t="s">
        <v>9</v>
      </c>
    </row>
    <row r="14717" spans="1:1" ht="13">
      <c r="A14717" s="11" t="s">
        <v>1392</v>
      </c>
    </row>
    <row r="14718" spans="1:1" ht="13">
      <c r="A14718" s="11" t="s">
        <v>4751</v>
      </c>
    </row>
    <row r="14719" spans="1:1" ht="13">
      <c r="A14719" s="11">
        <v>2</v>
      </c>
    </row>
    <row r="14720" spans="1:1" ht="13">
      <c r="A14720" s="11" t="s">
        <v>4752</v>
      </c>
    </row>
    <row r="14721" spans="1:1" ht="13">
      <c r="A14721" s="11">
        <v>1</v>
      </c>
    </row>
    <row r="14722" spans="1:1" ht="13">
      <c r="A14722" s="11" t="s">
        <v>4753</v>
      </c>
    </row>
    <row r="14723" spans="1:1" ht="13">
      <c r="A14723" s="11" t="s">
        <v>4818</v>
      </c>
    </row>
    <row r="14724" spans="1:1" ht="13">
      <c r="A14724" s="11" t="s">
        <v>4755</v>
      </c>
    </row>
    <row r="14725" spans="1:1" ht="13">
      <c r="A14725" s="21">
        <v>1070</v>
      </c>
    </row>
    <row r="14726" spans="1:1" ht="13">
      <c r="A14726" s="21">
        <v>1275</v>
      </c>
    </row>
    <row r="14727" spans="1:1" ht="13">
      <c r="A14727" s="11" t="s">
        <v>4756</v>
      </c>
    </row>
    <row r="14728" spans="1:1" ht="13">
      <c r="A14728" s="11" t="s">
        <v>4757</v>
      </c>
    </row>
    <row r="14729" spans="1:1" ht="13">
      <c r="A14729" s="11" t="s">
        <v>5910</v>
      </c>
    </row>
    <row r="14730" spans="1:1" ht="13">
      <c r="A14730" s="11" t="s">
        <v>4748</v>
      </c>
    </row>
    <row r="14731" spans="1:1" ht="13">
      <c r="A14731" s="11" t="s">
        <v>4749</v>
      </c>
    </row>
    <row r="14732" spans="1:1" ht="13">
      <c r="A14732" s="11" t="s">
        <v>5912</v>
      </c>
    </row>
    <row r="14733" spans="1:1" ht="13">
      <c r="A14733" s="11" t="s">
        <v>19</v>
      </c>
    </row>
    <row r="14734" spans="1:1" ht="13">
      <c r="A14734" s="11" t="s">
        <v>1317</v>
      </c>
    </row>
    <row r="14735" spans="1:1" ht="13">
      <c r="A14735" s="11" t="s">
        <v>4751</v>
      </c>
    </row>
    <row r="14736" spans="1:1" ht="13">
      <c r="A14736" s="11">
        <v>2</v>
      </c>
    </row>
    <row r="14737" spans="1:1" ht="13">
      <c r="A14737" s="11" t="s">
        <v>4752</v>
      </c>
    </row>
    <row r="14738" spans="1:1" ht="13">
      <c r="A14738" s="11" t="s">
        <v>4762</v>
      </c>
    </row>
    <row r="14739" spans="1:1" ht="13">
      <c r="A14739" s="11" t="s">
        <v>4753</v>
      </c>
    </row>
    <row r="14740" spans="1:1" ht="13">
      <c r="A14740" s="11" t="s">
        <v>4771</v>
      </c>
    </row>
    <row r="14741" spans="1:1" ht="13">
      <c r="A14741" s="11" t="s">
        <v>4755</v>
      </c>
    </row>
    <row r="14742" spans="1:1" ht="13">
      <c r="A14742" s="21">
        <v>1260</v>
      </c>
    </row>
    <row r="14743" spans="1:1" ht="13">
      <c r="A14743" s="21">
        <v>1490</v>
      </c>
    </row>
    <row r="14744" spans="1:1" ht="13">
      <c r="A14744" s="11" t="s">
        <v>4756</v>
      </c>
    </row>
    <row r="14745" spans="1:1" ht="13">
      <c r="A14745" s="11" t="s">
        <v>4757</v>
      </c>
    </row>
    <row r="14746" spans="1:1" ht="13">
      <c r="A14746" s="11" t="s">
        <v>5913</v>
      </c>
    </row>
    <row r="14747" spans="1:1" ht="13">
      <c r="A14747" s="11" t="s">
        <v>4748</v>
      </c>
    </row>
    <row r="14748" spans="1:1" ht="13">
      <c r="A14748" s="11" t="s">
        <v>4749</v>
      </c>
    </row>
    <row r="14749" spans="1:1" ht="13">
      <c r="A14749" s="11" t="s">
        <v>5914</v>
      </c>
    </row>
    <row r="14750" spans="1:1" ht="13">
      <c r="A14750" s="11" t="s">
        <v>10</v>
      </c>
    </row>
    <row r="14751" spans="1:1" ht="13">
      <c r="A14751" s="11" t="s">
        <v>1314</v>
      </c>
    </row>
    <row r="14752" spans="1:1" ht="13">
      <c r="A14752" s="11" t="s">
        <v>4751</v>
      </c>
    </row>
    <row r="14753" spans="1:1" ht="13">
      <c r="A14753" s="11">
        <v>2</v>
      </c>
    </row>
    <row r="14754" spans="1:1" ht="13">
      <c r="A14754" s="11" t="s">
        <v>4752</v>
      </c>
    </row>
    <row r="14755" spans="1:1" ht="13">
      <c r="A14755" s="11">
        <v>1</v>
      </c>
    </row>
    <row r="14756" spans="1:1" ht="13">
      <c r="A14756" s="11" t="s">
        <v>4753</v>
      </c>
    </row>
    <row r="14757" spans="1:1" ht="13">
      <c r="A14757" s="11" t="s">
        <v>4780</v>
      </c>
    </row>
    <row r="14758" spans="1:1" ht="13">
      <c r="A14758" s="11" t="s">
        <v>4755</v>
      </c>
    </row>
    <row r="14759" spans="1:1" ht="13">
      <c r="A14759" s="21">
        <v>1180</v>
      </c>
    </row>
    <row r="14760" spans="1:1" ht="13">
      <c r="A14760" s="21">
        <v>1460</v>
      </c>
    </row>
    <row r="14761" spans="1:1" ht="13">
      <c r="A14761" s="11" t="s">
        <v>4756</v>
      </c>
    </row>
    <row r="14762" spans="1:1" ht="13">
      <c r="A14762" s="11" t="s">
        <v>4757</v>
      </c>
    </row>
    <row r="14763" spans="1:1" ht="13">
      <c r="A14763" s="11" t="s">
        <v>5913</v>
      </c>
    </row>
    <row r="14764" spans="1:1" ht="13">
      <c r="A14764" s="11" t="s">
        <v>4748</v>
      </c>
    </row>
    <row r="14765" spans="1:1" ht="13">
      <c r="A14765" s="11" t="s">
        <v>4749</v>
      </c>
    </row>
    <row r="14766" spans="1:1" ht="13">
      <c r="A14766" s="11" t="s">
        <v>5915</v>
      </c>
    </row>
    <row r="14767" spans="1:1" ht="13">
      <c r="A14767" s="11" t="s">
        <v>32</v>
      </c>
    </row>
    <row r="14768" spans="1:1" ht="13">
      <c r="A14768" s="11" t="s">
        <v>3380</v>
      </c>
    </row>
    <row r="14769" spans="1:1" ht="13">
      <c r="A14769" s="11" t="s">
        <v>4751</v>
      </c>
    </row>
    <row r="14770" spans="1:1" ht="13">
      <c r="A14770" s="11">
        <v>3</v>
      </c>
    </row>
    <row r="14771" spans="1:1" ht="13">
      <c r="A14771" s="11" t="s">
        <v>4752</v>
      </c>
    </row>
    <row r="14772" spans="1:1" ht="13">
      <c r="A14772" s="11" t="s">
        <v>4762</v>
      </c>
    </row>
    <row r="14773" spans="1:1" ht="13">
      <c r="A14773" s="11" t="s">
        <v>4753</v>
      </c>
    </row>
    <row r="14774" spans="1:1" ht="13">
      <c r="A14774" s="11" t="s">
        <v>4778</v>
      </c>
    </row>
    <row r="14775" spans="1:1" ht="13">
      <c r="A14775" s="11" t="s">
        <v>4755</v>
      </c>
    </row>
    <row r="14776" spans="1:1" ht="13">
      <c r="A14776" s="21">
        <v>1680</v>
      </c>
    </row>
    <row r="14777" spans="1:1" ht="13">
      <c r="A14777" s="21">
        <v>2025</v>
      </c>
    </row>
    <row r="14778" spans="1:1" ht="13">
      <c r="A14778" s="11" t="s">
        <v>4756</v>
      </c>
    </row>
    <row r="14779" spans="1:1" ht="13">
      <c r="A14779" s="11" t="s">
        <v>4757</v>
      </c>
    </row>
    <row r="14780" spans="1:1" ht="13">
      <c r="A14780" s="11" t="s">
        <v>5913</v>
      </c>
    </row>
    <row r="14781" spans="1:1" ht="13">
      <c r="A14781" s="11" t="s">
        <v>4748</v>
      </c>
    </row>
    <row r="14782" spans="1:1" ht="13">
      <c r="A14782" s="11" t="s">
        <v>4749</v>
      </c>
    </row>
    <row r="14783" spans="1:1" ht="13">
      <c r="A14783" s="11" t="s">
        <v>5916</v>
      </c>
    </row>
    <row r="14784" spans="1:1" ht="13">
      <c r="A14784" s="11" t="s">
        <v>10</v>
      </c>
    </row>
    <row r="14785" spans="1:1" ht="13">
      <c r="A14785" s="11" t="s">
        <v>3377</v>
      </c>
    </row>
    <row r="14786" spans="1:1" ht="13">
      <c r="A14786" s="11" t="s">
        <v>4751</v>
      </c>
    </row>
    <row r="14787" spans="1:1" ht="13">
      <c r="A14787" s="11">
        <v>3</v>
      </c>
    </row>
    <row r="14788" spans="1:1" ht="13">
      <c r="A14788" s="11" t="s">
        <v>4752</v>
      </c>
    </row>
    <row r="14789" spans="1:1" ht="13">
      <c r="A14789" s="11">
        <v>3</v>
      </c>
    </row>
    <row r="14790" spans="1:1" ht="13">
      <c r="A14790" s="11" t="s">
        <v>4753</v>
      </c>
    </row>
    <row r="14791" spans="1:1" ht="13">
      <c r="A14791" s="11" t="s">
        <v>4773</v>
      </c>
    </row>
    <row r="14792" spans="1:1" ht="13">
      <c r="A14792" s="11" t="s">
        <v>4755</v>
      </c>
    </row>
    <row r="14793" spans="1:1" ht="13">
      <c r="A14793" s="21">
        <v>1670</v>
      </c>
    </row>
    <row r="14794" spans="1:1" ht="13">
      <c r="A14794" s="21">
        <v>2125</v>
      </c>
    </row>
    <row r="14795" spans="1:1" ht="13">
      <c r="A14795" s="11" t="s">
        <v>4756</v>
      </c>
    </row>
    <row r="14796" spans="1:1" ht="13">
      <c r="A14796" s="11" t="s">
        <v>4757</v>
      </c>
    </row>
    <row r="14797" spans="1:1" ht="13">
      <c r="A14797" s="11" t="s">
        <v>5913</v>
      </c>
    </row>
    <row r="14798" spans="1:1" ht="13">
      <c r="A14798" s="11" t="s">
        <v>4748</v>
      </c>
    </row>
    <row r="14799" spans="1:1" ht="13">
      <c r="A14799" s="11" t="s">
        <v>4749</v>
      </c>
    </row>
    <row r="14800" spans="1:1" ht="13">
      <c r="A14800" s="11" t="s">
        <v>5917</v>
      </c>
    </row>
    <row r="14801" spans="1:1" ht="13">
      <c r="A14801" s="11" t="s">
        <v>12</v>
      </c>
    </row>
    <row r="14802" spans="1:1" ht="13">
      <c r="A14802" s="11" t="s">
        <v>290</v>
      </c>
    </row>
    <row r="14803" spans="1:1" ht="13">
      <c r="A14803" s="11" t="s">
        <v>4751</v>
      </c>
    </row>
    <row r="14804" spans="1:1" ht="13">
      <c r="A14804" s="11">
        <v>1</v>
      </c>
    </row>
    <row r="14805" spans="1:1" ht="13">
      <c r="A14805" s="11" t="s">
        <v>4752</v>
      </c>
    </row>
    <row r="14806" spans="1:1" ht="13">
      <c r="A14806" s="11">
        <v>1</v>
      </c>
    </row>
    <row r="14807" spans="1:1" ht="13">
      <c r="A14807" s="11" t="s">
        <v>4753</v>
      </c>
    </row>
    <row r="14808" spans="1:1" ht="13">
      <c r="A14808" s="11" t="s">
        <v>4870</v>
      </c>
    </row>
    <row r="14809" spans="1:1" ht="13">
      <c r="A14809" s="11" t="s">
        <v>4755</v>
      </c>
    </row>
    <row r="14810" spans="1:1" ht="13">
      <c r="A14810" s="21">
        <v>1260</v>
      </c>
    </row>
    <row r="14811" spans="1:1" ht="13">
      <c r="A14811" s="21">
        <v>1445</v>
      </c>
    </row>
    <row r="14812" spans="1:1" ht="13">
      <c r="A14812" s="11" t="s">
        <v>4756</v>
      </c>
    </row>
    <row r="14813" spans="1:1" ht="13">
      <c r="A14813" s="11" t="s">
        <v>4757</v>
      </c>
    </row>
    <row r="14814" spans="1:1" ht="13">
      <c r="A14814" s="11" t="s">
        <v>5918</v>
      </c>
    </row>
    <row r="14815" spans="1:1" ht="13">
      <c r="A14815" s="11" t="s">
        <v>4748</v>
      </c>
    </row>
    <row r="14816" spans="1:1" ht="13">
      <c r="A14816" s="11" t="s">
        <v>4749</v>
      </c>
    </row>
    <row r="14817" spans="1:1" ht="13">
      <c r="A14817" s="11" t="s">
        <v>5919</v>
      </c>
    </row>
    <row r="14818" spans="1:1" ht="13">
      <c r="A14818" s="11" t="s">
        <v>7</v>
      </c>
    </row>
    <row r="14819" spans="1:1" ht="13">
      <c r="A14819" s="11" t="s">
        <v>3356</v>
      </c>
    </row>
    <row r="14820" spans="1:1" ht="13">
      <c r="A14820" s="11" t="s">
        <v>4751</v>
      </c>
    </row>
    <row r="14821" spans="1:1" ht="13">
      <c r="A14821" s="11">
        <v>3</v>
      </c>
    </row>
    <row r="14822" spans="1:1" ht="13">
      <c r="A14822" s="11" t="s">
        <v>4752</v>
      </c>
    </row>
    <row r="14823" spans="1:1" ht="13">
      <c r="A14823" s="11">
        <v>2</v>
      </c>
    </row>
    <row r="14824" spans="1:1" ht="13">
      <c r="A14824" s="11" t="s">
        <v>4753</v>
      </c>
    </row>
    <row r="14825" spans="1:1" ht="13">
      <c r="A14825" s="11" t="s">
        <v>4773</v>
      </c>
    </row>
    <row r="14826" spans="1:1" ht="13">
      <c r="A14826" s="11" t="s">
        <v>4755</v>
      </c>
    </row>
    <row r="14827" spans="1:1" ht="13">
      <c r="A14827" s="21">
        <v>1630</v>
      </c>
    </row>
    <row r="14828" spans="1:1" ht="13">
      <c r="A14828" s="21">
        <v>1850</v>
      </c>
    </row>
    <row r="14829" spans="1:1" ht="13">
      <c r="A14829" s="11" t="s">
        <v>4756</v>
      </c>
    </row>
    <row r="14830" spans="1:1" ht="13">
      <c r="A14830" s="11" t="s">
        <v>4757</v>
      </c>
    </row>
    <row r="14831" spans="1:1" ht="13">
      <c r="A14831" s="11" t="s">
        <v>5918</v>
      </c>
    </row>
    <row r="14832" spans="1:1" ht="13">
      <c r="A14832" s="11" t="s">
        <v>4748</v>
      </c>
    </row>
    <row r="14833" spans="1:1" ht="13">
      <c r="A14833" s="11" t="s">
        <v>4749</v>
      </c>
    </row>
    <row r="14834" spans="1:1" ht="13">
      <c r="A14834" s="11" t="s">
        <v>5920</v>
      </c>
    </row>
    <row r="14835" spans="1:1" ht="13">
      <c r="A14835" s="11" t="s">
        <v>10</v>
      </c>
    </row>
    <row r="14836" spans="1:1" ht="13">
      <c r="A14836" s="11" t="s">
        <v>1233</v>
      </c>
    </row>
    <row r="14837" spans="1:1" ht="13">
      <c r="A14837" s="11" t="s">
        <v>4751</v>
      </c>
    </row>
    <row r="14838" spans="1:1" ht="13">
      <c r="A14838" s="11">
        <v>2</v>
      </c>
    </row>
    <row r="14839" spans="1:1" ht="13">
      <c r="A14839" s="11" t="s">
        <v>4752</v>
      </c>
    </row>
    <row r="14840" spans="1:1" ht="13">
      <c r="A14840" s="11">
        <v>1</v>
      </c>
    </row>
    <row r="14841" spans="1:1" ht="13">
      <c r="A14841" s="11" t="s">
        <v>4753</v>
      </c>
    </row>
    <row r="14842" spans="1:1" ht="13">
      <c r="A14842" s="11" t="s">
        <v>4780</v>
      </c>
    </row>
    <row r="14843" spans="1:1" ht="13">
      <c r="A14843" s="11" t="s">
        <v>4755</v>
      </c>
    </row>
    <row r="14844" spans="1:1" ht="13">
      <c r="A14844" s="21">
        <v>1240</v>
      </c>
    </row>
    <row r="14845" spans="1:1" ht="13">
      <c r="A14845" s="21">
        <v>1410</v>
      </c>
    </row>
    <row r="14846" spans="1:1" ht="13">
      <c r="A14846" s="11" t="s">
        <v>4756</v>
      </c>
    </row>
    <row r="14847" spans="1:1" ht="13">
      <c r="A14847" s="11" t="s">
        <v>4757</v>
      </c>
    </row>
    <row r="14848" spans="1:1" ht="13">
      <c r="A14848" s="11" t="s">
        <v>5921</v>
      </c>
    </row>
    <row r="14849" spans="1:1" ht="13">
      <c r="A14849" s="11" t="s">
        <v>4748</v>
      </c>
    </row>
    <row r="14850" spans="1:1" ht="13">
      <c r="A14850" s="11" t="s">
        <v>4749</v>
      </c>
    </row>
    <row r="14851" spans="1:1" ht="13">
      <c r="A14851" s="11" t="s">
        <v>5922</v>
      </c>
    </row>
    <row r="14852" spans="1:1" ht="13">
      <c r="A14852" s="11" t="s">
        <v>10</v>
      </c>
    </row>
    <row r="14853" spans="1:1" ht="13">
      <c r="A14853" s="11" t="s">
        <v>1236</v>
      </c>
    </row>
    <row r="14854" spans="1:1" ht="13">
      <c r="A14854" s="11" t="s">
        <v>4751</v>
      </c>
    </row>
    <row r="14855" spans="1:1" ht="13">
      <c r="A14855" s="11">
        <v>2</v>
      </c>
    </row>
    <row r="14856" spans="1:1" ht="13">
      <c r="A14856" s="11" t="s">
        <v>4752</v>
      </c>
    </row>
    <row r="14857" spans="1:1" ht="13">
      <c r="A14857" s="11" t="s">
        <v>4762</v>
      </c>
    </row>
    <row r="14858" spans="1:1" ht="13">
      <c r="A14858" s="11" t="s">
        <v>4753</v>
      </c>
    </row>
    <row r="14859" spans="1:1" ht="13">
      <c r="A14859" s="11" t="s">
        <v>4818</v>
      </c>
    </row>
    <row r="14860" spans="1:1" ht="13">
      <c r="A14860" s="11" t="s">
        <v>4755</v>
      </c>
    </row>
    <row r="14861" spans="1:1" ht="13">
      <c r="A14861" s="21">
        <v>1420</v>
      </c>
    </row>
    <row r="14862" spans="1:1" ht="13">
      <c r="A14862" s="21">
        <v>1635</v>
      </c>
    </row>
    <row r="14863" spans="1:1" ht="13">
      <c r="A14863" s="11" t="s">
        <v>4756</v>
      </c>
    </row>
    <row r="14864" spans="1:1" ht="13">
      <c r="A14864" s="11" t="s">
        <v>4757</v>
      </c>
    </row>
    <row r="14865" spans="1:1" ht="13">
      <c r="A14865" s="11" t="s">
        <v>5921</v>
      </c>
    </row>
    <row r="14866" spans="1:1" ht="13">
      <c r="A14866" s="11" t="s">
        <v>4748</v>
      </c>
    </row>
    <row r="14867" spans="1:1" ht="13">
      <c r="A14867" s="11" t="s">
        <v>4749</v>
      </c>
    </row>
    <row r="14868" spans="1:1" ht="13">
      <c r="A14868" s="11" t="s">
        <v>5923</v>
      </c>
    </row>
    <row r="14869" spans="1:1" ht="13">
      <c r="A14869" s="11" t="s">
        <v>20</v>
      </c>
    </row>
    <row r="14870" spans="1:1" ht="13">
      <c r="A14870" s="11" t="s">
        <v>1212</v>
      </c>
    </row>
    <row r="14871" spans="1:1" ht="13">
      <c r="A14871" s="11" t="s">
        <v>4751</v>
      </c>
    </row>
    <row r="14872" spans="1:1" ht="13">
      <c r="A14872" s="11">
        <v>2</v>
      </c>
    </row>
    <row r="14873" spans="1:1" ht="13">
      <c r="A14873" s="11" t="s">
        <v>4752</v>
      </c>
    </row>
    <row r="14874" spans="1:1" ht="13">
      <c r="A14874" s="11" t="s">
        <v>4762</v>
      </c>
    </row>
    <row r="14875" spans="1:1" ht="13">
      <c r="A14875" s="11" t="s">
        <v>4753</v>
      </c>
    </row>
    <row r="14876" spans="1:1" ht="13">
      <c r="A14876" s="11" t="s">
        <v>4881</v>
      </c>
    </row>
    <row r="14877" spans="1:1" ht="13">
      <c r="A14877" s="11" t="s">
        <v>4755</v>
      </c>
    </row>
    <row r="14878" spans="1:1" ht="13">
      <c r="A14878" s="21">
        <v>1250</v>
      </c>
    </row>
    <row r="14879" spans="1:1" ht="13">
      <c r="A14879" s="21">
        <v>1480</v>
      </c>
    </row>
    <row r="14880" spans="1:1" ht="13">
      <c r="A14880" s="11" t="s">
        <v>4756</v>
      </c>
    </row>
    <row r="14881" spans="1:1" ht="13">
      <c r="A14881" s="11" t="s">
        <v>4757</v>
      </c>
    </row>
    <row r="14882" spans="1:1" ht="13">
      <c r="A14882" s="11" t="s">
        <v>5924</v>
      </c>
    </row>
    <row r="14883" spans="1:1" ht="13">
      <c r="A14883" s="11" t="s">
        <v>4748</v>
      </c>
    </row>
    <row r="14884" spans="1:1" ht="13">
      <c r="A14884" s="11" t="s">
        <v>4749</v>
      </c>
    </row>
    <row r="14885" spans="1:1" ht="13">
      <c r="A14885" s="11" t="s">
        <v>5925</v>
      </c>
    </row>
    <row r="14886" spans="1:1" ht="13">
      <c r="A14886" s="11" t="s">
        <v>8</v>
      </c>
    </row>
    <row r="14887" spans="1:1" ht="13">
      <c r="A14887" s="11" t="s">
        <v>3305</v>
      </c>
    </row>
    <row r="14888" spans="1:1" ht="13">
      <c r="A14888" s="11" t="s">
        <v>4751</v>
      </c>
    </row>
    <row r="14889" spans="1:1" ht="13">
      <c r="A14889" s="11">
        <v>3</v>
      </c>
    </row>
    <row r="14890" spans="1:1" ht="13">
      <c r="A14890" s="11" t="s">
        <v>4752</v>
      </c>
    </row>
    <row r="14891" spans="1:1" ht="13">
      <c r="A14891" s="11">
        <v>2</v>
      </c>
    </row>
    <row r="14892" spans="1:1" ht="13">
      <c r="A14892" s="11" t="s">
        <v>4753</v>
      </c>
    </row>
    <row r="14893" spans="1:1" ht="13">
      <c r="A14893" s="11" t="s">
        <v>4787</v>
      </c>
    </row>
    <row r="14894" spans="1:1" ht="13">
      <c r="A14894" s="11" t="s">
        <v>4755</v>
      </c>
    </row>
    <row r="14895" spans="1:1" ht="13">
      <c r="A14895" s="21">
        <v>1320</v>
      </c>
    </row>
    <row r="14896" spans="1:1" ht="13">
      <c r="A14896" s="21">
        <v>1765</v>
      </c>
    </row>
    <row r="14897" spans="1:1" ht="13">
      <c r="A14897" s="11" t="s">
        <v>4756</v>
      </c>
    </row>
    <row r="14898" spans="1:1" ht="13">
      <c r="A14898" s="11" t="s">
        <v>4757</v>
      </c>
    </row>
    <row r="14899" spans="1:1" ht="13">
      <c r="A14899" s="11" t="s">
        <v>5924</v>
      </c>
    </row>
    <row r="14900" spans="1:1" ht="13">
      <c r="A14900" s="11" t="s">
        <v>4748</v>
      </c>
    </row>
    <row r="14901" spans="1:1" ht="13">
      <c r="A14901" s="11" t="s">
        <v>4781</v>
      </c>
    </row>
    <row r="14902" spans="1:1" ht="13">
      <c r="A14902" s="11" t="s">
        <v>4809</v>
      </c>
    </row>
    <row r="14903" spans="1:1" ht="13">
      <c r="A14903" s="11" t="s">
        <v>18</v>
      </c>
    </row>
    <row r="14904" spans="1:1" ht="13">
      <c r="A14904" s="11" t="s">
        <v>268</v>
      </c>
    </row>
    <row r="14905" spans="1:1" ht="13">
      <c r="A14905" s="11" t="s">
        <v>4751</v>
      </c>
    </row>
    <row r="14906" spans="1:1" ht="13">
      <c r="A14906" s="11">
        <v>1</v>
      </c>
    </row>
    <row r="14907" spans="1:1" ht="13">
      <c r="A14907" s="11" t="s">
        <v>4752</v>
      </c>
    </row>
    <row r="14908" spans="1:1" ht="13">
      <c r="A14908" s="11">
        <v>1</v>
      </c>
    </row>
    <row r="14909" spans="1:1" ht="13">
      <c r="A14909" s="11" t="s">
        <v>4753</v>
      </c>
    </row>
    <row r="14910" spans="1:1" ht="13">
      <c r="A14910" s="11" t="s">
        <v>5926</v>
      </c>
    </row>
    <row r="14911" spans="1:1" ht="13">
      <c r="A14911" s="11" t="s">
        <v>4755</v>
      </c>
    </row>
    <row r="14912" spans="1:1" ht="13">
      <c r="A14912" s="21">
        <v>1460</v>
      </c>
    </row>
    <row r="14913" spans="1:1" ht="13">
      <c r="A14913" s="11" t="s">
        <v>4756</v>
      </c>
    </row>
    <row r="14914" spans="1:1" ht="13">
      <c r="A14914" s="11" t="s">
        <v>4783</v>
      </c>
    </row>
    <row r="14915" spans="1:1" ht="13">
      <c r="A14915" s="11" t="s">
        <v>5924</v>
      </c>
    </row>
    <row r="14916" spans="1:1" ht="13">
      <c r="A14916" s="11" t="s">
        <v>4748</v>
      </c>
    </row>
    <row r="14917" spans="1:1" ht="13">
      <c r="A14917" s="11" t="s">
        <v>4749</v>
      </c>
    </row>
    <row r="14918" spans="1:1" ht="13">
      <c r="A14918" s="11" t="s">
        <v>5927</v>
      </c>
    </row>
    <row r="14919" spans="1:1" ht="13">
      <c r="A14919" s="11" t="s">
        <v>12</v>
      </c>
    </row>
    <row r="14920" spans="1:1" ht="13">
      <c r="A14920" s="11" t="s">
        <v>3308</v>
      </c>
    </row>
    <row r="14921" spans="1:1" ht="13">
      <c r="A14921" s="11" t="s">
        <v>4751</v>
      </c>
    </row>
    <row r="14922" spans="1:1" ht="13">
      <c r="A14922" s="11">
        <v>3</v>
      </c>
    </row>
    <row r="14923" spans="1:1" ht="13">
      <c r="A14923" s="11" t="s">
        <v>4752</v>
      </c>
    </row>
    <row r="14924" spans="1:1" ht="13">
      <c r="A14924" s="11" t="s">
        <v>4762</v>
      </c>
    </row>
    <row r="14925" spans="1:1" ht="13">
      <c r="A14925" s="11" t="s">
        <v>4753</v>
      </c>
    </row>
    <row r="14926" spans="1:1" ht="13">
      <c r="A14926" s="11" t="s">
        <v>4790</v>
      </c>
    </row>
    <row r="14927" spans="1:1" ht="13">
      <c r="A14927" s="11" t="s">
        <v>4755</v>
      </c>
    </row>
    <row r="14928" spans="1:1" ht="13">
      <c r="A14928" s="21">
        <v>2170</v>
      </c>
    </row>
    <row r="14929" spans="1:1" ht="13">
      <c r="A14929" s="21">
        <v>2370</v>
      </c>
    </row>
    <row r="14930" spans="1:1" ht="13">
      <c r="A14930" s="11" t="s">
        <v>4756</v>
      </c>
    </row>
    <row r="14931" spans="1:1" ht="13">
      <c r="A14931" s="11" t="s">
        <v>4757</v>
      </c>
    </row>
    <row r="14932" spans="1:1" ht="13">
      <c r="A14932" s="11" t="s">
        <v>5924</v>
      </c>
    </row>
    <row r="14933" spans="1:1" ht="13">
      <c r="A14933" s="11" t="s">
        <v>4748</v>
      </c>
    </row>
    <row r="14934" spans="1:1" ht="13">
      <c r="A14934" s="11" t="s">
        <v>4749</v>
      </c>
    </row>
    <row r="14935" spans="1:1" ht="13">
      <c r="A14935" s="11" t="s">
        <v>5928</v>
      </c>
    </row>
    <row r="14936" spans="1:1" ht="13">
      <c r="A14936" s="11" t="s">
        <v>7</v>
      </c>
    </row>
    <row r="14937" spans="1:1" ht="13">
      <c r="A14937" s="11" t="s">
        <v>820</v>
      </c>
    </row>
    <row r="14938" spans="1:1" ht="13">
      <c r="A14938" s="11" t="s">
        <v>4751</v>
      </c>
    </row>
    <row r="14939" spans="1:1" ht="13">
      <c r="A14939" s="11">
        <v>1</v>
      </c>
    </row>
    <row r="14940" spans="1:1" ht="13">
      <c r="A14940" s="11" t="s">
        <v>4752</v>
      </c>
    </row>
    <row r="14941" spans="1:1" ht="13">
      <c r="A14941" s="11">
        <v>1</v>
      </c>
    </row>
    <row r="14942" spans="1:1" ht="13">
      <c r="A14942" s="11" t="s">
        <v>4753</v>
      </c>
    </row>
    <row r="14943" spans="1:1" ht="13">
      <c r="A14943" s="11" t="s">
        <v>4760</v>
      </c>
    </row>
    <row r="14944" spans="1:1" ht="13">
      <c r="A14944" s="11" t="s">
        <v>4755</v>
      </c>
    </row>
    <row r="14945" spans="1:1" ht="13">
      <c r="A14945" s="21">
        <v>980</v>
      </c>
    </row>
    <row r="14946" spans="1:1" ht="13">
      <c r="A14946" s="21">
        <v>1165</v>
      </c>
    </row>
    <row r="14947" spans="1:1" ht="13">
      <c r="A14947" s="11" t="s">
        <v>4756</v>
      </c>
    </row>
    <row r="14948" spans="1:1" ht="13">
      <c r="A14948" s="11" t="s">
        <v>4757</v>
      </c>
    </row>
    <row r="14949" spans="1:1" ht="13">
      <c r="A14949" s="11" t="s">
        <v>5929</v>
      </c>
    </row>
    <row r="14950" spans="1:1" ht="13">
      <c r="A14950" s="11" t="s">
        <v>4748</v>
      </c>
    </row>
    <row r="14951" spans="1:1" ht="13">
      <c r="A14951" s="11" t="s">
        <v>4749</v>
      </c>
    </row>
    <row r="14952" spans="1:1" ht="13">
      <c r="A14952" s="11" t="s">
        <v>5930</v>
      </c>
    </row>
    <row r="14953" spans="1:1" ht="13">
      <c r="A14953" s="11" t="s">
        <v>14</v>
      </c>
    </row>
    <row r="14954" spans="1:1" ht="13">
      <c r="A14954" s="11" t="s">
        <v>2901</v>
      </c>
    </row>
    <row r="14955" spans="1:1" ht="13">
      <c r="A14955" s="11" t="s">
        <v>4751</v>
      </c>
    </row>
    <row r="14956" spans="1:1" ht="13">
      <c r="A14956" s="11">
        <v>2</v>
      </c>
    </row>
    <row r="14957" spans="1:1" ht="13">
      <c r="A14957" s="11" t="s">
        <v>4752</v>
      </c>
    </row>
    <row r="14958" spans="1:1" ht="13">
      <c r="A14958" s="11" t="s">
        <v>4762</v>
      </c>
    </row>
    <row r="14959" spans="1:1" ht="13">
      <c r="A14959" s="11" t="s">
        <v>4753</v>
      </c>
    </row>
    <row r="14960" spans="1:1" ht="13">
      <c r="A14960" s="11" t="s">
        <v>5004</v>
      </c>
    </row>
    <row r="14961" spans="1:1" ht="13">
      <c r="A14961" s="11" t="s">
        <v>4755</v>
      </c>
    </row>
    <row r="14962" spans="1:1" ht="13">
      <c r="A14962" s="21">
        <v>1250</v>
      </c>
    </row>
    <row r="14963" spans="1:1" ht="13">
      <c r="A14963" s="21">
        <v>1740</v>
      </c>
    </row>
    <row r="14964" spans="1:1" ht="13">
      <c r="A14964" s="11" t="s">
        <v>4756</v>
      </c>
    </row>
    <row r="14965" spans="1:1" ht="13">
      <c r="A14965" s="11" t="s">
        <v>4757</v>
      </c>
    </row>
    <row r="14966" spans="1:1" ht="13">
      <c r="A14966" s="11" t="s">
        <v>5929</v>
      </c>
    </row>
    <row r="14967" spans="1:1" ht="13">
      <c r="A14967" s="11" t="s">
        <v>4748</v>
      </c>
    </row>
    <row r="14968" spans="1:1" ht="13">
      <c r="A14968" s="11" t="s">
        <v>4749</v>
      </c>
    </row>
    <row r="14969" spans="1:1" ht="13">
      <c r="A14969" s="11" t="s">
        <v>5931</v>
      </c>
    </row>
    <row r="14970" spans="1:1" ht="13">
      <c r="A14970" s="11" t="s">
        <v>6</v>
      </c>
    </row>
    <row r="14971" spans="1:1" ht="13">
      <c r="A14971" s="11" t="s">
        <v>4310</v>
      </c>
    </row>
    <row r="14972" spans="1:1" ht="13">
      <c r="A14972" s="11" t="s">
        <v>4751</v>
      </c>
    </row>
    <row r="14973" spans="1:1" ht="13">
      <c r="A14973" s="11">
        <v>3</v>
      </c>
    </row>
    <row r="14974" spans="1:1" ht="13">
      <c r="A14974" s="11" t="s">
        <v>4752</v>
      </c>
    </row>
    <row r="14975" spans="1:1" ht="13">
      <c r="A14975" s="11" t="s">
        <v>4762</v>
      </c>
    </row>
    <row r="14976" spans="1:1" ht="13">
      <c r="A14976" s="11" t="s">
        <v>4753</v>
      </c>
    </row>
    <row r="14977" spans="1:1" ht="13">
      <c r="A14977" s="11" t="s">
        <v>4769</v>
      </c>
    </row>
    <row r="14978" spans="1:1" ht="13">
      <c r="A14978" s="11" t="s">
        <v>4755</v>
      </c>
    </row>
    <row r="14979" spans="1:1" ht="13">
      <c r="A14979" s="21">
        <v>1140</v>
      </c>
    </row>
    <row r="14980" spans="1:1" ht="13">
      <c r="A14980" s="21">
        <v>1495</v>
      </c>
    </row>
    <row r="14981" spans="1:1" ht="13">
      <c r="A14981" s="11" t="s">
        <v>4756</v>
      </c>
    </row>
    <row r="14982" spans="1:1" ht="13">
      <c r="A14982" s="11" t="s">
        <v>4757</v>
      </c>
    </row>
    <row r="14983" spans="1:1" ht="13">
      <c r="A14983" s="11" t="s">
        <v>5929</v>
      </c>
    </row>
    <row r="14984" spans="1:1" ht="13">
      <c r="A14984" s="11" t="s">
        <v>4748</v>
      </c>
    </row>
    <row r="14985" spans="1:1" ht="13">
      <c r="A14985" s="11" t="s">
        <v>4749</v>
      </c>
    </row>
    <row r="14986" spans="1:1" ht="13">
      <c r="A14986" s="11" t="s">
        <v>5932</v>
      </c>
    </row>
    <row r="14987" spans="1:1" ht="13">
      <c r="A14987" s="11" t="s">
        <v>6</v>
      </c>
    </row>
    <row r="14988" spans="1:1" ht="13">
      <c r="A14988" s="11" t="s">
        <v>2904</v>
      </c>
    </row>
    <row r="14989" spans="1:1" ht="13">
      <c r="A14989" s="11" t="s">
        <v>4751</v>
      </c>
    </row>
    <row r="14990" spans="1:1" ht="13">
      <c r="A14990" s="11">
        <v>2</v>
      </c>
    </row>
    <row r="14991" spans="1:1" ht="13">
      <c r="A14991" s="11" t="s">
        <v>4752</v>
      </c>
    </row>
    <row r="14992" spans="1:1" ht="13">
      <c r="A14992" s="11">
        <v>2</v>
      </c>
    </row>
    <row r="14993" spans="1:1" ht="13">
      <c r="A14993" s="11" t="s">
        <v>4753</v>
      </c>
    </row>
    <row r="14994" spans="1:1" ht="13">
      <c r="A14994" s="11" t="s">
        <v>4787</v>
      </c>
    </row>
    <row r="14995" spans="1:1" ht="13">
      <c r="A14995" s="11" t="s">
        <v>4755</v>
      </c>
    </row>
    <row r="14996" spans="1:1" ht="13">
      <c r="A14996" s="21">
        <v>1320</v>
      </c>
    </row>
    <row r="14997" spans="1:1" ht="13">
      <c r="A14997" s="21">
        <v>1740</v>
      </c>
    </row>
    <row r="14998" spans="1:1" ht="13">
      <c r="A14998" s="11" t="s">
        <v>4756</v>
      </c>
    </row>
    <row r="14999" spans="1:1" ht="13">
      <c r="A14999" s="11" t="s">
        <v>4757</v>
      </c>
    </row>
    <row r="15000" spans="1:1" ht="13">
      <c r="A15000" s="11" t="s">
        <v>5929</v>
      </c>
    </row>
    <row r="15001" spans="1:1" ht="13">
      <c r="A15001" s="11" t="s">
        <v>4748</v>
      </c>
    </row>
    <row r="15002" spans="1:1" ht="13">
      <c r="A15002" s="11" t="s">
        <v>4781</v>
      </c>
    </row>
    <row r="15003" spans="1:1" ht="13">
      <c r="A15003" s="11" t="s">
        <v>5933</v>
      </c>
    </row>
    <row r="15004" spans="1:1" ht="13">
      <c r="A15004" s="11" t="s">
        <v>7</v>
      </c>
    </row>
    <row r="15005" spans="1:1" ht="13">
      <c r="A15005" s="11" t="s">
        <v>1105</v>
      </c>
    </row>
    <row r="15006" spans="1:1" ht="13">
      <c r="A15006" s="11" t="s">
        <v>4751</v>
      </c>
    </row>
    <row r="15007" spans="1:1" ht="13">
      <c r="A15007" s="11">
        <v>2</v>
      </c>
    </row>
    <row r="15008" spans="1:1" ht="13">
      <c r="A15008" s="11" t="s">
        <v>4752</v>
      </c>
    </row>
    <row r="15009" spans="1:1" ht="13">
      <c r="A15009" s="11">
        <v>1</v>
      </c>
    </row>
    <row r="15010" spans="1:1" ht="13">
      <c r="A15010" s="11" t="s">
        <v>4753</v>
      </c>
    </row>
    <row r="15011" spans="1:1" ht="13">
      <c r="A15011" s="11" t="s">
        <v>5934</v>
      </c>
    </row>
    <row r="15012" spans="1:1" ht="13">
      <c r="A15012" s="11" t="s">
        <v>4755</v>
      </c>
    </row>
    <row r="15013" spans="1:1" ht="13">
      <c r="A15013" s="21">
        <v>1620</v>
      </c>
    </row>
    <row r="15014" spans="1:1" ht="13">
      <c r="A15014" s="11" t="s">
        <v>4756</v>
      </c>
    </row>
    <row r="15015" spans="1:1" ht="13">
      <c r="A15015" s="11" t="s">
        <v>4783</v>
      </c>
    </row>
    <row r="15016" spans="1:1" ht="13">
      <c r="A15016" s="11" t="s">
        <v>5929</v>
      </c>
    </row>
    <row r="15017" spans="1:1" ht="13">
      <c r="A15017" s="11" t="s">
        <v>4748</v>
      </c>
    </row>
    <row r="15018" spans="1:1" ht="13">
      <c r="A15018" s="11" t="s">
        <v>4749</v>
      </c>
    </row>
    <row r="15019" spans="1:1" ht="13">
      <c r="A15019" s="11" t="s">
        <v>5935</v>
      </c>
    </row>
    <row r="15020" spans="1:1" ht="13">
      <c r="A15020" s="11" t="s">
        <v>7</v>
      </c>
    </row>
    <row r="15021" spans="1:1" ht="13">
      <c r="A15021" s="11" t="s">
        <v>2907</v>
      </c>
    </row>
    <row r="15022" spans="1:1" ht="13">
      <c r="A15022" s="11" t="s">
        <v>4751</v>
      </c>
    </row>
    <row r="15023" spans="1:1" ht="13">
      <c r="A15023" s="11">
        <v>2</v>
      </c>
    </row>
    <row r="15024" spans="1:1" ht="13">
      <c r="A15024" s="11" t="s">
        <v>4752</v>
      </c>
    </row>
    <row r="15025" spans="1:1" ht="13">
      <c r="A15025" s="11" t="s">
        <v>4762</v>
      </c>
    </row>
    <row r="15026" spans="1:1" ht="13">
      <c r="A15026" s="11" t="s">
        <v>4753</v>
      </c>
    </row>
    <row r="15027" spans="1:1" ht="13">
      <c r="A15027" s="11" t="s">
        <v>4771</v>
      </c>
    </row>
    <row r="15028" spans="1:1" ht="13">
      <c r="A15028" s="11" t="s">
        <v>4755</v>
      </c>
    </row>
    <row r="15029" spans="1:1" ht="13">
      <c r="A15029" s="21">
        <v>1610</v>
      </c>
    </row>
    <row r="15030" spans="1:1" ht="13">
      <c r="A15030" s="21">
        <v>2160</v>
      </c>
    </row>
    <row r="15031" spans="1:1" ht="13">
      <c r="A15031" s="11" t="s">
        <v>4756</v>
      </c>
    </row>
    <row r="15032" spans="1:1" ht="13">
      <c r="A15032" s="11" t="s">
        <v>4757</v>
      </c>
    </row>
    <row r="15033" spans="1:1" ht="13">
      <c r="A15033" s="11" t="s">
        <v>5929</v>
      </c>
    </row>
    <row r="15034" spans="1:1" ht="13">
      <c r="A15034" s="11" t="s">
        <v>4748</v>
      </c>
    </row>
    <row r="15035" spans="1:1" ht="13">
      <c r="A15035" s="11" t="s">
        <v>4749</v>
      </c>
    </row>
    <row r="15036" spans="1:1" ht="13">
      <c r="A15036" s="11" t="s">
        <v>5936</v>
      </c>
    </row>
    <row r="15037" spans="1:1" ht="13">
      <c r="A15037" s="11" t="s">
        <v>16</v>
      </c>
    </row>
    <row r="15038" spans="1:1" ht="13">
      <c r="A15038" s="11" t="s">
        <v>4651</v>
      </c>
    </row>
    <row r="15039" spans="1:1" ht="13">
      <c r="A15039" s="11" t="s">
        <v>4751</v>
      </c>
    </row>
    <row r="15040" spans="1:1" ht="13">
      <c r="A15040" s="11">
        <v>4</v>
      </c>
    </row>
    <row r="15041" spans="1:1" ht="13">
      <c r="A15041" s="11" t="s">
        <v>4752</v>
      </c>
    </row>
    <row r="15042" spans="1:1" ht="13">
      <c r="A15042" s="11" t="s">
        <v>4789</v>
      </c>
    </row>
    <row r="15043" spans="1:1" ht="13">
      <c r="A15043" s="11" t="s">
        <v>4753</v>
      </c>
    </row>
    <row r="15044" spans="1:1" ht="13">
      <c r="A15044" s="11" t="s">
        <v>4790</v>
      </c>
    </row>
    <row r="15045" spans="1:1" ht="13">
      <c r="A15045" s="11" t="s">
        <v>4755</v>
      </c>
    </row>
    <row r="15046" spans="1:1" ht="13">
      <c r="A15046" s="21">
        <v>1960</v>
      </c>
    </row>
    <row r="15047" spans="1:1" ht="13">
      <c r="A15047" s="21">
        <v>3195</v>
      </c>
    </row>
    <row r="15048" spans="1:1" ht="13">
      <c r="A15048" s="11" t="s">
        <v>4756</v>
      </c>
    </row>
    <row r="15049" spans="1:1" ht="13">
      <c r="A15049" s="11" t="s">
        <v>4757</v>
      </c>
    </row>
    <row r="15050" spans="1:1" ht="13">
      <c r="A15050" s="11" t="s">
        <v>5929</v>
      </c>
    </row>
    <row r="15051" spans="1:1" ht="13">
      <c r="A15051" s="11" t="s">
        <v>4748</v>
      </c>
    </row>
    <row r="15052" spans="1:1" ht="13">
      <c r="A15052" s="11" t="s">
        <v>4749</v>
      </c>
    </row>
    <row r="15053" spans="1:1" ht="13">
      <c r="A15053" s="11" t="s">
        <v>5937</v>
      </c>
    </row>
    <row r="15054" spans="1:1" ht="13">
      <c r="A15054" s="11" t="s">
        <v>9</v>
      </c>
    </row>
    <row r="15055" spans="1:1" ht="13">
      <c r="A15055" s="11" t="s">
        <v>640</v>
      </c>
    </row>
    <row r="15056" spans="1:1" ht="13">
      <c r="A15056" s="11" t="s">
        <v>4751</v>
      </c>
    </row>
    <row r="15057" spans="1:1" ht="13">
      <c r="A15057" s="11">
        <v>1</v>
      </c>
    </row>
    <row r="15058" spans="1:1" ht="13">
      <c r="A15058" s="11" t="s">
        <v>4752</v>
      </c>
    </row>
    <row r="15059" spans="1:1" ht="13">
      <c r="A15059" s="11">
        <v>1</v>
      </c>
    </row>
    <row r="15060" spans="1:1" ht="13">
      <c r="A15060" s="11" t="s">
        <v>4753</v>
      </c>
    </row>
    <row r="15061" spans="1:1" ht="13">
      <c r="A15061" s="11" t="s">
        <v>4754</v>
      </c>
    </row>
    <row r="15062" spans="1:1" ht="13">
      <c r="A15062" s="11" t="s">
        <v>4755</v>
      </c>
    </row>
    <row r="15063" spans="1:1" ht="13">
      <c r="A15063" s="21">
        <v>740</v>
      </c>
    </row>
    <row r="15064" spans="1:1" ht="13">
      <c r="A15064" s="21">
        <v>855</v>
      </c>
    </row>
    <row r="15065" spans="1:1" ht="13">
      <c r="A15065" s="11" t="s">
        <v>4756</v>
      </c>
    </row>
    <row r="15066" spans="1:1" ht="13">
      <c r="A15066" s="11" t="s">
        <v>4757</v>
      </c>
    </row>
    <row r="15067" spans="1:1" ht="13">
      <c r="A15067" s="11" t="s">
        <v>5938</v>
      </c>
    </row>
    <row r="15068" spans="1:1" ht="13">
      <c r="A15068" s="11" t="s">
        <v>4748</v>
      </c>
    </row>
    <row r="15069" spans="1:1" ht="13">
      <c r="A15069" s="11" t="s">
        <v>4749</v>
      </c>
    </row>
    <row r="15070" spans="1:1" ht="13">
      <c r="A15070" s="11" t="s">
        <v>5939</v>
      </c>
    </row>
    <row r="15071" spans="1:1" ht="13">
      <c r="A15071" s="11" t="s">
        <v>13</v>
      </c>
    </row>
    <row r="15072" spans="1:1" ht="13">
      <c r="A15072" s="11" t="s">
        <v>2415</v>
      </c>
    </row>
    <row r="15073" spans="1:1" ht="13">
      <c r="A15073" s="11" t="s">
        <v>4751</v>
      </c>
    </row>
    <row r="15074" spans="1:1" ht="13">
      <c r="A15074" s="11">
        <v>2</v>
      </c>
    </row>
    <row r="15075" spans="1:1" ht="13">
      <c r="A15075" s="11" t="s">
        <v>4752</v>
      </c>
    </row>
    <row r="15076" spans="1:1" ht="13">
      <c r="A15076" s="11">
        <v>1</v>
      </c>
    </row>
    <row r="15077" spans="1:1" ht="13">
      <c r="A15077" s="11" t="s">
        <v>4753</v>
      </c>
    </row>
    <row r="15078" spans="1:1" ht="13">
      <c r="A15078" s="11" t="s">
        <v>4846</v>
      </c>
    </row>
    <row r="15079" spans="1:1" ht="13">
      <c r="A15079" s="11" t="s">
        <v>4755</v>
      </c>
    </row>
    <row r="15080" spans="1:1" ht="13">
      <c r="A15080" s="21">
        <v>780</v>
      </c>
    </row>
    <row r="15081" spans="1:1" ht="13">
      <c r="A15081" s="21">
        <v>1155</v>
      </c>
    </row>
    <row r="15082" spans="1:1" ht="13">
      <c r="A15082" s="11" t="s">
        <v>4756</v>
      </c>
    </row>
    <row r="15083" spans="1:1" ht="13">
      <c r="A15083" s="11" t="s">
        <v>4757</v>
      </c>
    </row>
    <row r="15084" spans="1:1" ht="13">
      <c r="A15084" s="11" t="s">
        <v>5938</v>
      </c>
    </row>
    <row r="15085" spans="1:1" ht="13">
      <c r="A15085" s="11" t="s">
        <v>4748</v>
      </c>
    </row>
    <row r="15086" spans="1:1" ht="13">
      <c r="A15086" s="11" t="s">
        <v>4749</v>
      </c>
    </row>
    <row r="15087" spans="1:1" ht="13">
      <c r="A15087" s="11" t="s">
        <v>5940</v>
      </c>
    </row>
    <row r="15088" spans="1:1" ht="13">
      <c r="A15088" s="11" t="s">
        <v>14</v>
      </c>
    </row>
    <row r="15089" spans="1:1" ht="13">
      <c r="A15089" s="11" t="s">
        <v>643</v>
      </c>
    </row>
    <row r="15090" spans="1:1" ht="13">
      <c r="A15090" s="11" t="s">
        <v>4751</v>
      </c>
    </row>
    <row r="15091" spans="1:1" ht="13">
      <c r="A15091" s="11">
        <v>1</v>
      </c>
    </row>
    <row r="15092" spans="1:1" ht="13">
      <c r="A15092" s="11" t="s">
        <v>4752</v>
      </c>
    </row>
    <row r="15093" spans="1:1" ht="13">
      <c r="A15093" s="11">
        <v>1</v>
      </c>
    </row>
    <row r="15094" spans="1:1" ht="13">
      <c r="A15094" s="11" t="s">
        <v>4753</v>
      </c>
    </row>
    <row r="15095" spans="1:1" ht="13">
      <c r="A15095" s="11" t="s">
        <v>4963</v>
      </c>
    </row>
    <row r="15096" spans="1:1" ht="13">
      <c r="A15096" s="11" t="s">
        <v>4755</v>
      </c>
    </row>
    <row r="15097" spans="1:1" ht="13">
      <c r="A15097" s="21">
        <v>790</v>
      </c>
    </row>
    <row r="15098" spans="1:1" ht="13">
      <c r="A15098" s="21">
        <v>1095</v>
      </c>
    </row>
    <row r="15099" spans="1:1" ht="13">
      <c r="A15099" s="11" t="s">
        <v>4756</v>
      </c>
    </row>
    <row r="15100" spans="1:1" ht="13">
      <c r="A15100" s="11" t="s">
        <v>4757</v>
      </c>
    </row>
    <row r="15101" spans="1:1" ht="13">
      <c r="A15101" s="11" t="s">
        <v>5938</v>
      </c>
    </row>
    <row r="15102" spans="1:1" ht="13">
      <c r="A15102" s="11" t="s">
        <v>4748</v>
      </c>
    </row>
    <row r="15103" spans="1:1" ht="13">
      <c r="A15103" s="11" t="s">
        <v>4749</v>
      </c>
    </row>
    <row r="15104" spans="1:1" ht="13">
      <c r="A15104" s="11" t="s">
        <v>5941</v>
      </c>
    </row>
    <row r="15105" spans="1:1" ht="13">
      <c r="A15105" s="11" t="s">
        <v>13</v>
      </c>
    </row>
    <row r="15106" spans="1:1" ht="13">
      <c r="A15106" s="11" t="s">
        <v>646</v>
      </c>
    </row>
    <row r="15107" spans="1:1" ht="13">
      <c r="A15107" s="11" t="s">
        <v>4751</v>
      </c>
    </row>
    <row r="15108" spans="1:1" ht="13">
      <c r="A15108" s="11">
        <v>1</v>
      </c>
    </row>
    <row r="15109" spans="1:1" ht="13">
      <c r="A15109" s="11" t="s">
        <v>4752</v>
      </c>
    </row>
    <row r="15110" spans="1:1" ht="13">
      <c r="A15110" s="11">
        <v>1</v>
      </c>
    </row>
    <row r="15111" spans="1:1" ht="13">
      <c r="A15111" s="11" t="s">
        <v>4753</v>
      </c>
    </row>
    <row r="15112" spans="1:1" ht="13">
      <c r="A15112" s="11" t="s">
        <v>4965</v>
      </c>
    </row>
    <row r="15113" spans="1:1" ht="13">
      <c r="A15113" s="11" t="s">
        <v>4755</v>
      </c>
    </row>
    <row r="15114" spans="1:1" ht="13">
      <c r="A15114" s="21">
        <v>800</v>
      </c>
    </row>
    <row r="15115" spans="1:1" ht="13">
      <c r="A15115" s="21">
        <v>940</v>
      </c>
    </row>
    <row r="15116" spans="1:1" ht="13">
      <c r="A15116" s="11" t="s">
        <v>4756</v>
      </c>
    </row>
    <row r="15117" spans="1:1" ht="13">
      <c r="A15117" s="11" t="s">
        <v>4757</v>
      </c>
    </row>
    <row r="15118" spans="1:1" ht="13">
      <c r="A15118" s="11" t="s">
        <v>5938</v>
      </c>
    </row>
    <row r="15119" spans="1:1" ht="13">
      <c r="A15119" s="11" t="s">
        <v>4748</v>
      </c>
    </row>
    <row r="15120" spans="1:1" ht="13">
      <c r="A15120" s="11" t="s">
        <v>4749</v>
      </c>
    </row>
    <row r="15121" spans="1:1" ht="13">
      <c r="A15121" s="11" t="s">
        <v>5942</v>
      </c>
    </row>
    <row r="15122" spans="1:1" ht="13">
      <c r="A15122" s="11" t="s">
        <v>11</v>
      </c>
    </row>
    <row r="15123" spans="1:1" ht="13">
      <c r="A15123" s="11" t="s">
        <v>649</v>
      </c>
    </row>
    <row r="15124" spans="1:1" ht="13">
      <c r="A15124" s="11" t="s">
        <v>4751</v>
      </c>
    </row>
    <row r="15125" spans="1:1" ht="13">
      <c r="A15125" s="11">
        <v>1</v>
      </c>
    </row>
    <row r="15126" spans="1:1" ht="13">
      <c r="A15126" s="11" t="s">
        <v>4752</v>
      </c>
    </row>
    <row r="15127" spans="1:1" ht="13">
      <c r="A15127" s="11">
        <v>1</v>
      </c>
    </row>
    <row r="15128" spans="1:1" ht="13">
      <c r="A15128" s="11" t="s">
        <v>4753</v>
      </c>
    </row>
    <row r="15129" spans="1:1" ht="13">
      <c r="A15129" s="11" t="s">
        <v>4957</v>
      </c>
    </row>
    <row r="15130" spans="1:1" ht="13">
      <c r="A15130" s="11" t="s">
        <v>4755</v>
      </c>
    </row>
    <row r="15131" spans="1:1" ht="13">
      <c r="A15131" s="21">
        <v>820</v>
      </c>
    </row>
    <row r="15132" spans="1:1" ht="13">
      <c r="A15132" s="21">
        <v>1185</v>
      </c>
    </row>
    <row r="15133" spans="1:1" ht="13">
      <c r="A15133" s="11" t="s">
        <v>4756</v>
      </c>
    </row>
    <row r="15134" spans="1:1" ht="13">
      <c r="A15134" s="11" t="s">
        <v>4757</v>
      </c>
    </row>
    <row r="15135" spans="1:1" ht="13">
      <c r="A15135" s="11" t="s">
        <v>5938</v>
      </c>
    </row>
    <row r="15136" spans="1:1" ht="13">
      <c r="A15136" s="11" t="s">
        <v>4748</v>
      </c>
    </row>
    <row r="15137" spans="1:1" ht="13">
      <c r="A15137" s="11" t="s">
        <v>4749</v>
      </c>
    </row>
    <row r="15138" spans="1:1" ht="13">
      <c r="A15138" s="11" t="s">
        <v>5943</v>
      </c>
    </row>
    <row r="15139" spans="1:1" ht="13">
      <c r="A15139" s="11" t="s">
        <v>14</v>
      </c>
    </row>
    <row r="15140" spans="1:1" ht="13">
      <c r="A15140" s="11" t="s">
        <v>652</v>
      </c>
    </row>
    <row r="15141" spans="1:1" ht="13">
      <c r="A15141" s="11" t="s">
        <v>4751</v>
      </c>
    </row>
    <row r="15142" spans="1:1" ht="13">
      <c r="A15142" s="11">
        <v>1</v>
      </c>
    </row>
    <row r="15143" spans="1:1" ht="13">
      <c r="A15143" s="11" t="s">
        <v>4752</v>
      </c>
    </row>
    <row r="15144" spans="1:1" ht="13">
      <c r="A15144" s="11">
        <v>1</v>
      </c>
    </row>
    <row r="15145" spans="1:1" ht="13">
      <c r="A15145" s="11" t="s">
        <v>4753</v>
      </c>
    </row>
    <row r="15146" spans="1:1" ht="13">
      <c r="A15146" s="11" t="s">
        <v>4822</v>
      </c>
    </row>
    <row r="15147" spans="1:1" ht="13">
      <c r="A15147" s="11" t="s">
        <v>4755</v>
      </c>
    </row>
    <row r="15148" spans="1:1" ht="13">
      <c r="A15148" s="21">
        <v>830</v>
      </c>
    </row>
    <row r="15149" spans="1:1" ht="13">
      <c r="A15149" s="21">
        <v>1185</v>
      </c>
    </row>
    <row r="15150" spans="1:1" ht="13">
      <c r="A15150" s="11" t="s">
        <v>4756</v>
      </c>
    </row>
    <row r="15151" spans="1:1" ht="13">
      <c r="A15151" s="11" t="s">
        <v>4757</v>
      </c>
    </row>
    <row r="15152" spans="1:1" ht="13">
      <c r="A15152" s="11" t="s">
        <v>5938</v>
      </c>
    </row>
    <row r="15153" spans="1:1" ht="13">
      <c r="A15153" s="11" t="s">
        <v>4748</v>
      </c>
    </row>
    <row r="15154" spans="1:1" ht="13">
      <c r="A15154" s="11" t="s">
        <v>4749</v>
      </c>
    </row>
    <row r="15155" spans="1:1" ht="13">
      <c r="A15155" s="11" t="s">
        <v>5944</v>
      </c>
    </row>
    <row r="15156" spans="1:1" ht="13">
      <c r="A15156" s="11" t="s">
        <v>14</v>
      </c>
    </row>
    <row r="15157" spans="1:1" ht="13">
      <c r="A15157" s="11" t="s">
        <v>655</v>
      </c>
    </row>
    <row r="15158" spans="1:1" ht="13">
      <c r="A15158" s="11" t="s">
        <v>4751</v>
      </c>
    </row>
    <row r="15159" spans="1:1" ht="13">
      <c r="A15159" s="11">
        <v>1</v>
      </c>
    </row>
    <row r="15160" spans="1:1" ht="13">
      <c r="A15160" s="11" t="s">
        <v>4752</v>
      </c>
    </row>
    <row r="15161" spans="1:1" ht="13">
      <c r="A15161" s="11">
        <v>1</v>
      </c>
    </row>
    <row r="15162" spans="1:1" ht="13">
      <c r="A15162" s="11" t="s">
        <v>4753</v>
      </c>
    </row>
    <row r="15163" spans="1:1" ht="13">
      <c r="A15163" s="11" t="s">
        <v>4957</v>
      </c>
    </row>
    <row r="15164" spans="1:1" ht="13">
      <c r="A15164" s="11" t="s">
        <v>4755</v>
      </c>
    </row>
    <row r="15165" spans="1:1" ht="13">
      <c r="A15165" s="21">
        <v>860</v>
      </c>
    </row>
    <row r="15166" spans="1:1" ht="13">
      <c r="A15166" s="21">
        <v>1165</v>
      </c>
    </row>
    <row r="15167" spans="1:1" ht="13">
      <c r="A15167" s="11" t="s">
        <v>4756</v>
      </c>
    </row>
    <row r="15168" spans="1:1" ht="13">
      <c r="A15168" s="11" t="s">
        <v>4757</v>
      </c>
    </row>
    <row r="15169" spans="1:1" ht="13">
      <c r="A15169" s="11" t="s">
        <v>5938</v>
      </c>
    </row>
    <row r="15170" spans="1:1" ht="13">
      <c r="A15170" s="11" t="s">
        <v>4748</v>
      </c>
    </row>
    <row r="15171" spans="1:1" ht="13">
      <c r="A15171" s="11" t="s">
        <v>4749</v>
      </c>
    </row>
    <row r="15172" spans="1:1" ht="13">
      <c r="A15172" s="11" t="s">
        <v>5945</v>
      </c>
    </row>
    <row r="15173" spans="1:1" ht="13">
      <c r="A15173" s="11" t="s">
        <v>13</v>
      </c>
    </row>
    <row r="15174" spans="1:1" ht="13">
      <c r="A15174" s="11" t="s">
        <v>2418</v>
      </c>
    </row>
    <row r="15175" spans="1:1" ht="13">
      <c r="A15175" s="11" t="s">
        <v>4751</v>
      </c>
    </row>
    <row r="15176" spans="1:1" ht="13">
      <c r="A15176" s="11">
        <v>2</v>
      </c>
    </row>
    <row r="15177" spans="1:1" ht="13">
      <c r="A15177" s="11" t="s">
        <v>4752</v>
      </c>
    </row>
    <row r="15178" spans="1:1" ht="13">
      <c r="A15178" s="11">
        <v>1</v>
      </c>
    </row>
    <row r="15179" spans="1:1" ht="13">
      <c r="A15179" s="11" t="s">
        <v>4753</v>
      </c>
    </row>
    <row r="15180" spans="1:1" ht="13">
      <c r="A15180" s="11" t="s">
        <v>4775</v>
      </c>
    </row>
    <row r="15181" spans="1:1" ht="13">
      <c r="A15181" s="11" t="s">
        <v>4755</v>
      </c>
    </row>
    <row r="15182" spans="1:1" ht="13">
      <c r="A15182" s="21">
        <v>940</v>
      </c>
    </row>
    <row r="15183" spans="1:1" ht="13">
      <c r="A15183" s="21">
        <v>1160</v>
      </c>
    </row>
    <row r="15184" spans="1:1" ht="13">
      <c r="A15184" s="11" t="s">
        <v>4756</v>
      </c>
    </row>
    <row r="15185" spans="1:1" ht="13">
      <c r="A15185" s="11" t="s">
        <v>4757</v>
      </c>
    </row>
    <row r="15186" spans="1:1" ht="13">
      <c r="A15186" s="11" t="s">
        <v>5938</v>
      </c>
    </row>
    <row r="15187" spans="1:1" ht="13">
      <c r="A15187" s="11" t="s">
        <v>4748</v>
      </c>
    </row>
    <row r="15188" spans="1:1" ht="13">
      <c r="A15188" s="11" t="s">
        <v>4749</v>
      </c>
    </row>
    <row r="15189" spans="1:1" ht="13">
      <c r="A15189" s="11" t="s">
        <v>5946</v>
      </c>
    </row>
    <row r="15190" spans="1:1" ht="13">
      <c r="A15190" s="11" t="s">
        <v>7</v>
      </c>
    </row>
    <row r="15191" spans="1:1" ht="13">
      <c r="A15191" s="11" t="s">
        <v>658</v>
      </c>
    </row>
    <row r="15192" spans="1:1" ht="13">
      <c r="A15192" s="11" t="s">
        <v>4751</v>
      </c>
    </row>
    <row r="15193" spans="1:1" ht="13">
      <c r="A15193" s="11">
        <v>1</v>
      </c>
    </row>
    <row r="15194" spans="1:1" ht="13">
      <c r="A15194" s="11" t="s">
        <v>4752</v>
      </c>
    </row>
    <row r="15195" spans="1:1" ht="13">
      <c r="A15195" s="11">
        <v>1</v>
      </c>
    </row>
    <row r="15196" spans="1:1" ht="13">
      <c r="A15196" s="11" t="s">
        <v>4753</v>
      </c>
    </row>
    <row r="15197" spans="1:1" ht="13">
      <c r="A15197" s="11" t="s">
        <v>4754</v>
      </c>
    </row>
    <row r="15198" spans="1:1" ht="13">
      <c r="A15198" s="11" t="s">
        <v>4755</v>
      </c>
    </row>
    <row r="15199" spans="1:1" ht="13">
      <c r="A15199" s="21">
        <v>900</v>
      </c>
    </row>
    <row r="15200" spans="1:1" ht="13">
      <c r="A15200" s="21">
        <v>1095</v>
      </c>
    </row>
    <row r="15201" spans="1:1" ht="13">
      <c r="A15201" s="11" t="s">
        <v>4756</v>
      </c>
    </row>
    <row r="15202" spans="1:1" ht="13">
      <c r="A15202" s="11" t="s">
        <v>4757</v>
      </c>
    </row>
    <row r="15203" spans="1:1" ht="13">
      <c r="A15203" s="11" t="s">
        <v>5938</v>
      </c>
    </row>
    <row r="15204" spans="1:1" ht="13">
      <c r="A15204" s="11" t="s">
        <v>4748</v>
      </c>
    </row>
    <row r="15205" spans="1:1" ht="13">
      <c r="A15205" s="11" t="s">
        <v>4749</v>
      </c>
    </row>
    <row r="15206" spans="1:1" ht="13">
      <c r="A15206" s="11" t="s">
        <v>5947</v>
      </c>
    </row>
    <row r="15207" spans="1:1" ht="13">
      <c r="A15207" s="11" t="s">
        <v>7</v>
      </c>
    </row>
    <row r="15208" spans="1:1" ht="13">
      <c r="A15208" s="11" t="s">
        <v>2424</v>
      </c>
    </row>
    <row r="15209" spans="1:1" ht="13">
      <c r="A15209" s="11" t="s">
        <v>4751</v>
      </c>
    </row>
    <row r="15210" spans="1:1" ht="13">
      <c r="A15210" s="11">
        <v>2</v>
      </c>
    </row>
    <row r="15211" spans="1:1" ht="13">
      <c r="A15211" s="11" t="s">
        <v>4752</v>
      </c>
    </row>
    <row r="15212" spans="1:1" ht="13">
      <c r="A15212" s="11">
        <v>1</v>
      </c>
    </row>
    <row r="15213" spans="1:1" ht="13">
      <c r="A15213" s="11" t="s">
        <v>4753</v>
      </c>
    </row>
    <row r="15214" spans="1:1" ht="13">
      <c r="A15214" s="11" t="s">
        <v>4818</v>
      </c>
    </row>
    <row r="15215" spans="1:1" ht="13">
      <c r="A15215" s="11" t="s">
        <v>4755</v>
      </c>
    </row>
    <row r="15216" spans="1:1" ht="13">
      <c r="A15216" s="21">
        <v>970</v>
      </c>
    </row>
    <row r="15217" spans="1:1" ht="13">
      <c r="A15217" s="21">
        <v>1180</v>
      </c>
    </row>
    <row r="15218" spans="1:1" ht="13">
      <c r="A15218" s="11" t="s">
        <v>4756</v>
      </c>
    </row>
    <row r="15219" spans="1:1" ht="13">
      <c r="A15219" s="11" t="s">
        <v>4757</v>
      </c>
    </row>
    <row r="15220" spans="1:1" ht="13">
      <c r="A15220" s="11" t="s">
        <v>5938</v>
      </c>
    </row>
    <row r="15221" spans="1:1" ht="13">
      <c r="A15221" s="11" t="s">
        <v>4748</v>
      </c>
    </row>
    <row r="15222" spans="1:1" ht="13">
      <c r="A15222" s="11" t="s">
        <v>4749</v>
      </c>
    </row>
    <row r="15223" spans="1:1" ht="13">
      <c r="A15223" s="11" t="s">
        <v>5948</v>
      </c>
    </row>
    <row r="15224" spans="1:1" ht="13">
      <c r="A15224" s="11" t="s">
        <v>9</v>
      </c>
    </row>
    <row r="15225" spans="1:1" ht="13">
      <c r="A15225" s="11" t="s">
        <v>2421</v>
      </c>
    </row>
    <row r="15226" spans="1:1" ht="13">
      <c r="A15226" s="11" t="s">
        <v>4751</v>
      </c>
    </row>
    <row r="15227" spans="1:1" ht="13">
      <c r="A15227" s="11">
        <v>2</v>
      </c>
    </row>
    <row r="15228" spans="1:1" ht="13">
      <c r="A15228" s="11" t="s">
        <v>4752</v>
      </c>
    </row>
    <row r="15229" spans="1:1" ht="13">
      <c r="A15229" s="11">
        <v>1</v>
      </c>
    </row>
    <row r="15230" spans="1:1" ht="13">
      <c r="A15230" s="11" t="s">
        <v>4753</v>
      </c>
    </row>
    <row r="15231" spans="1:1" ht="13">
      <c r="A15231" s="11" t="s">
        <v>4780</v>
      </c>
    </row>
    <row r="15232" spans="1:1" ht="13">
      <c r="A15232" s="11" t="s">
        <v>4755</v>
      </c>
    </row>
    <row r="15233" spans="1:1" ht="13">
      <c r="A15233" s="21">
        <v>940</v>
      </c>
    </row>
    <row r="15234" spans="1:1" ht="13">
      <c r="A15234" s="21">
        <v>1430</v>
      </c>
    </row>
    <row r="15235" spans="1:1" ht="13">
      <c r="A15235" s="11" t="s">
        <v>4756</v>
      </c>
    </row>
    <row r="15236" spans="1:1" ht="13">
      <c r="A15236" s="11" t="s">
        <v>4757</v>
      </c>
    </row>
    <row r="15237" spans="1:1" ht="13">
      <c r="A15237" s="11" t="s">
        <v>5938</v>
      </c>
    </row>
    <row r="15238" spans="1:1" ht="13">
      <c r="A15238" s="11" t="s">
        <v>4748</v>
      </c>
    </row>
    <row r="15239" spans="1:1" ht="13">
      <c r="A15239" s="11" t="s">
        <v>4749</v>
      </c>
    </row>
    <row r="15240" spans="1:1" ht="13">
      <c r="A15240" s="11" t="s">
        <v>5949</v>
      </c>
    </row>
    <row r="15241" spans="1:1" ht="13">
      <c r="A15241" s="11" t="s">
        <v>9</v>
      </c>
    </row>
    <row r="15242" spans="1:1" ht="13">
      <c r="A15242" s="11" t="s">
        <v>125</v>
      </c>
    </row>
    <row r="15243" spans="1:1" ht="13">
      <c r="A15243" s="11" t="s">
        <v>4751</v>
      </c>
    </row>
    <row r="15244" spans="1:1" ht="13">
      <c r="A15244" s="11">
        <v>1</v>
      </c>
    </row>
    <row r="15245" spans="1:1" ht="13">
      <c r="A15245" s="11" t="s">
        <v>4752</v>
      </c>
    </row>
    <row r="15246" spans="1:1" ht="13">
      <c r="A15246" s="11">
        <v>1</v>
      </c>
    </row>
    <row r="15247" spans="1:1" ht="13">
      <c r="A15247" s="11" t="s">
        <v>4753</v>
      </c>
    </row>
    <row r="15248" spans="1:1" ht="13">
      <c r="A15248" s="11" t="s">
        <v>4822</v>
      </c>
    </row>
    <row r="15249" spans="1:1" ht="13">
      <c r="A15249" s="11" t="s">
        <v>4755</v>
      </c>
    </row>
    <row r="15250" spans="1:1" ht="13">
      <c r="A15250" s="21">
        <v>1010</v>
      </c>
    </row>
    <row r="15251" spans="1:1" ht="13">
      <c r="A15251" s="11" t="s">
        <v>4756</v>
      </c>
    </row>
    <row r="15252" spans="1:1" ht="13">
      <c r="A15252" s="11" t="s">
        <v>4757</v>
      </c>
    </row>
    <row r="15253" spans="1:1" ht="13">
      <c r="A15253" s="11" t="s">
        <v>5938</v>
      </c>
    </row>
    <row r="15254" spans="1:1" ht="13">
      <c r="A15254" s="11" t="s">
        <v>4748</v>
      </c>
    </row>
    <row r="15255" spans="1:1" ht="13">
      <c r="A15255" s="11" t="s">
        <v>4749</v>
      </c>
    </row>
    <row r="15256" spans="1:1" ht="13">
      <c r="A15256" s="11" t="s">
        <v>5950</v>
      </c>
    </row>
    <row r="15257" spans="1:1" ht="13">
      <c r="A15257" s="11" t="s">
        <v>7</v>
      </c>
    </row>
    <row r="15258" spans="1:1" ht="13">
      <c r="A15258" s="11" t="s">
        <v>661</v>
      </c>
    </row>
    <row r="15259" spans="1:1" ht="13">
      <c r="A15259" s="11" t="s">
        <v>4751</v>
      </c>
    </row>
    <row r="15260" spans="1:1" ht="13">
      <c r="A15260" s="11">
        <v>1</v>
      </c>
    </row>
    <row r="15261" spans="1:1" ht="13">
      <c r="A15261" s="11" t="s">
        <v>4752</v>
      </c>
    </row>
    <row r="15262" spans="1:1" ht="13">
      <c r="A15262" s="11">
        <v>1</v>
      </c>
    </row>
    <row r="15263" spans="1:1" ht="13">
      <c r="A15263" s="11" t="s">
        <v>4753</v>
      </c>
    </row>
    <row r="15264" spans="1:1" ht="13">
      <c r="A15264" s="11" t="s">
        <v>4822</v>
      </c>
    </row>
    <row r="15265" spans="1:1" ht="13">
      <c r="A15265" s="11" t="s">
        <v>4755</v>
      </c>
    </row>
    <row r="15266" spans="1:1" ht="13">
      <c r="A15266" s="21">
        <v>1020</v>
      </c>
    </row>
    <row r="15267" spans="1:1" ht="13">
      <c r="A15267" s="21">
        <v>1155</v>
      </c>
    </row>
    <row r="15268" spans="1:1" ht="13">
      <c r="A15268" s="11" t="s">
        <v>4756</v>
      </c>
    </row>
    <row r="15269" spans="1:1" ht="13">
      <c r="A15269" s="11" t="s">
        <v>4757</v>
      </c>
    </row>
    <row r="15270" spans="1:1" ht="13">
      <c r="A15270" s="11" t="s">
        <v>5938</v>
      </c>
    </row>
    <row r="15271" spans="1:1" ht="13">
      <c r="A15271" s="11" t="s">
        <v>4748</v>
      </c>
    </row>
    <row r="15272" spans="1:1" ht="13">
      <c r="A15272" s="11" t="s">
        <v>4749</v>
      </c>
    </row>
    <row r="15273" spans="1:1" ht="13">
      <c r="A15273" s="11" t="s">
        <v>5951</v>
      </c>
    </row>
    <row r="15274" spans="1:1" ht="13">
      <c r="A15274" s="11" t="s">
        <v>12</v>
      </c>
    </row>
    <row r="15275" spans="1:1" ht="13">
      <c r="A15275" s="11" t="s">
        <v>149</v>
      </c>
    </row>
    <row r="15276" spans="1:1" ht="13">
      <c r="A15276" s="11" t="s">
        <v>4751</v>
      </c>
    </row>
    <row r="15277" spans="1:1" ht="13">
      <c r="A15277" s="11">
        <v>1</v>
      </c>
    </row>
    <row r="15278" spans="1:1" ht="13">
      <c r="A15278" s="11" t="s">
        <v>4752</v>
      </c>
    </row>
    <row r="15279" spans="1:1" ht="13">
      <c r="A15279" s="11">
        <v>1</v>
      </c>
    </row>
    <row r="15280" spans="1:1" ht="13">
      <c r="A15280" s="11" t="s">
        <v>4753</v>
      </c>
    </row>
    <row r="15281" spans="1:1" ht="13">
      <c r="A15281" s="11" t="s">
        <v>4822</v>
      </c>
    </row>
    <row r="15282" spans="1:1" ht="13">
      <c r="A15282" s="11" t="s">
        <v>4755</v>
      </c>
    </row>
    <row r="15283" spans="1:1" ht="13">
      <c r="A15283" s="21">
        <v>1030</v>
      </c>
    </row>
    <row r="15284" spans="1:1" ht="13">
      <c r="A15284" s="11" t="s">
        <v>4756</v>
      </c>
    </row>
    <row r="15285" spans="1:1" ht="13">
      <c r="A15285" s="11" t="s">
        <v>4757</v>
      </c>
    </row>
    <row r="15286" spans="1:1" ht="13">
      <c r="A15286" s="11" t="s">
        <v>5938</v>
      </c>
    </row>
    <row r="15287" spans="1:1" ht="13">
      <c r="A15287" s="11" t="s">
        <v>4748</v>
      </c>
    </row>
    <row r="15288" spans="1:1" ht="13">
      <c r="A15288" s="11" t="s">
        <v>4749</v>
      </c>
    </row>
    <row r="15289" spans="1:1" ht="13">
      <c r="A15289" s="11" t="s">
        <v>5952</v>
      </c>
    </row>
    <row r="15290" spans="1:1" ht="13">
      <c r="A15290" s="11" t="s">
        <v>21</v>
      </c>
    </row>
    <row r="15291" spans="1:1" ht="13">
      <c r="A15291" s="11" t="s">
        <v>212</v>
      </c>
    </row>
    <row r="15292" spans="1:1" ht="13">
      <c r="A15292" s="11" t="s">
        <v>4751</v>
      </c>
    </row>
    <row r="15293" spans="1:1" ht="13">
      <c r="A15293" s="11">
        <v>1</v>
      </c>
    </row>
    <row r="15294" spans="1:1" ht="13">
      <c r="A15294" s="11" t="s">
        <v>4752</v>
      </c>
    </row>
    <row r="15295" spans="1:1" ht="13">
      <c r="A15295" s="11">
        <v>1</v>
      </c>
    </row>
    <row r="15296" spans="1:1" ht="13">
      <c r="A15296" s="11" t="s">
        <v>4753</v>
      </c>
    </row>
    <row r="15297" spans="1:1" ht="13">
      <c r="A15297" s="11" t="s">
        <v>4846</v>
      </c>
    </row>
    <row r="15298" spans="1:1" ht="13">
      <c r="A15298" s="11" t="s">
        <v>4755</v>
      </c>
    </row>
    <row r="15299" spans="1:1" ht="13">
      <c r="A15299" s="21">
        <v>1180</v>
      </c>
    </row>
    <row r="15300" spans="1:1" ht="13">
      <c r="A15300" s="11" t="s">
        <v>4756</v>
      </c>
    </row>
    <row r="15301" spans="1:1" ht="13">
      <c r="A15301" s="11" t="s">
        <v>4757</v>
      </c>
    </row>
    <row r="15302" spans="1:1" ht="13">
      <c r="A15302" s="11" t="s">
        <v>5938</v>
      </c>
    </row>
    <row r="15303" spans="1:1" ht="13">
      <c r="A15303" s="11" t="s">
        <v>4748</v>
      </c>
    </row>
    <row r="15304" spans="1:1" ht="13">
      <c r="A15304" s="11" t="s">
        <v>4749</v>
      </c>
    </row>
    <row r="15305" spans="1:1" ht="13">
      <c r="A15305" s="11" t="s">
        <v>5953</v>
      </c>
    </row>
    <row r="15306" spans="1:1" ht="13">
      <c r="A15306" s="11" t="s">
        <v>16</v>
      </c>
    </row>
    <row r="15307" spans="1:1" ht="13">
      <c r="A15307" s="11" t="s">
        <v>2427</v>
      </c>
    </row>
    <row r="15308" spans="1:1" ht="13">
      <c r="A15308" s="11" t="s">
        <v>4751</v>
      </c>
    </row>
    <row r="15309" spans="1:1" ht="13">
      <c r="A15309" s="11">
        <v>2</v>
      </c>
    </row>
    <row r="15310" spans="1:1" ht="13">
      <c r="A15310" s="11" t="s">
        <v>4752</v>
      </c>
    </row>
    <row r="15311" spans="1:1" ht="13">
      <c r="A15311" s="11">
        <v>1</v>
      </c>
    </row>
    <row r="15312" spans="1:1" ht="13">
      <c r="A15312" s="11" t="s">
        <v>4753</v>
      </c>
    </row>
    <row r="15313" spans="1:1" ht="13">
      <c r="A15313" s="11" t="s">
        <v>4771</v>
      </c>
    </row>
    <row r="15314" spans="1:1" ht="13">
      <c r="A15314" s="11" t="s">
        <v>4755</v>
      </c>
    </row>
    <row r="15315" spans="1:1" ht="13">
      <c r="A15315" s="21">
        <v>1040</v>
      </c>
    </row>
    <row r="15316" spans="1:1" ht="13">
      <c r="A15316" s="21">
        <v>1210</v>
      </c>
    </row>
    <row r="15317" spans="1:1" ht="13">
      <c r="A15317" s="11" t="s">
        <v>4756</v>
      </c>
    </row>
    <row r="15318" spans="1:1" ht="13">
      <c r="A15318" s="11" t="s">
        <v>4757</v>
      </c>
    </row>
    <row r="15319" spans="1:1" ht="13">
      <c r="A15319" s="11" t="s">
        <v>5938</v>
      </c>
    </row>
    <row r="15320" spans="1:1" ht="13">
      <c r="A15320" s="11" t="s">
        <v>4748</v>
      </c>
    </row>
    <row r="15321" spans="1:1" ht="13">
      <c r="A15321" s="11" t="s">
        <v>4749</v>
      </c>
    </row>
    <row r="15322" spans="1:1" ht="13">
      <c r="A15322" s="11" t="s">
        <v>5954</v>
      </c>
    </row>
    <row r="15323" spans="1:1" ht="13">
      <c r="A15323" s="11" t="s">
        <v>9</v>
      </c>
    </row>
    <row r="15324" spans="1:1" ht="13">
      <c r="A15324" s="11" t="s">
        <v>2430</v>
      </c>
    </row>
    <row r="15325" spans="1:1" ht="13">
      <c r="A15325" s="11" t="s">
        <v>4751</v>
      </c>
    </row>
    <row r="15326" spans="1:1" ht="13">
      <c r="A15326" s="11">
        <v>2</v>
      </c>
    </row>
    <row r="15327" spans="1:1" ht="13">
      <c r="A15327" s="11" t="s">
        <v>4752</v>
      </c>
    </row>
    <row r="15328" spans="1:1" ht="13">
      <c r="A15328" s="11">
        <v>1</v>
      </c>
    </row>
    <row r="15329" spans="1:1" ht="13">
      <c r="A15329" s="11" t="s">
        <v>4753</v>
      </c>
    </row>
    <row r="15330" spans="1:1" ht="13">
      <c r="A15330" s="11" t="s">
        <v>4780</v>
      </c>
    </row>
    <row r="15331" spans="1:1" ht="13">
      <c r="A15331" s="11" t="s">
        <v>4755</v>
      </c>
    </row>
    <row r="15332" spans="1:1" ht="13">
      <c r="A15332" s="21">
        <v>1040</v>
      </c>
    </row>
    <row r="15333" spans="1:1" ht="13">
      <c r="A15333" s="21">
        <v>1235</v>
      </c>
    </row>
    <row r="15334" spans="1:1" ht="13">
      <c r="A15334" s="11" t="s">
        <v>4756</v>
      </c>
    </row>
    <row r="15335" spans="1:1" ht="13">
      <c r="A15335" s="11" t="s">
        <v>4757</v>
      </c>
    </row>
    <row r="15336" spans="1:1" ht="13">
      <c r="A15336" s="11" t="s">
        <v>5938</v>
      </c>
    </row>
    <row r="15337" spans="1:1" ht="13">
      <c r="A15337" s="11" t="s">
        <v>4748</v>
      </c>
    </row>
    <row r="15338" spans="1:1" ht="13">
      <c r="A15338" s="11" t="s">
        <v>4749</v>
      </c>
    </row>
    <row r="15339" spans="1:1" ht="13">
      <c r="A15339" s="11" t="s">
        <v>5955</v>
      </c>
    </row>
    <row r="15340" spans="1:1" ht="13">
      <c r="A15340" s="11" t="s">
        <v>9</v>
      </c>
    </row>
    <row r="15341" spans="1:1" ht="13">
      <c r="A15341" s="11" t="s">
        <v>2433</v>
      </c>
    </row>
    <row r="15342" spans="1:1" ht="13">
      <c r="A15342" s="11" t="s">
        <v>4751</v>
      </c>
    </row>
    <row r="15343" spans="1:1" ht="13">
      <c r="A15343" s="11">
        <v>2</v>
      </c>
    </row>
    <row r="15344" spans="1:1" ht="13">
      <c r="A15344" s="11" t="s">
        <v>4752</v>
      </c>
    </row>
    <row r="15345" spans="1:1" ht="13">
      <c r="A15345" s="11">
        <v>1</v>
      </c>
    </row>
    <row r="15346" spans="1:1" ht="13">
      <c r="A15346" s="11" t="s">
        <v>4753</v>
      </c>
    </row>
    <row r="15347" spans="1:1" ht="13">
      <c r="A15347" s="11" t="s">
        <v>4780</v>
      </c>
    </row>
    <row r="15348" spans="1:1" ht="13">
      <c r="A15348" s="11" t="s">
        <v>4755</v>
      </c>
    </row>
    <row r="15349" spans="1:1" ht="13">
      <c r="A15349" s="21">
        <v>1070</v>
      </c>
    </row>
    <row r="15350" spans="1:1" ht="13">
      <c r="A15350" s="21">
        <v>1245</v>
      </c>
    </row>
    <row r="15351" spans="1:1" ht="13">
      <c r="A15351" s="11" t="s">
        <v>4756</v>
      </c>
    </row>
    <row r="15352" spans="1:1" ht="13">
      <c r="A15352" s="11" t="s">
        <v>4757</v>
      </c>
    </row>
    <row r="15353" spans="1:1" ht="13">
      <c r="A15353" s="11" t="s">
        <v>5938</v>
      </c>
    </row>
    <row r="15354" spans="1:1" ht="13">
      <c r="A15354" s="11" t="s">
        <v>4748</v>
      </c>
    </row>
    <row r="15355" spans="1:1" ht="13">
      <c r="A15355" s="11" t="s">
        <v>4749</v>
      </c>
    </row>
    <row r="15356" spans="1:1" ht="13">
      <c r="A15356" s="11" t="s">
        <v>5956</v>
      </c>
    </row>
    <row r="15357" spans="1:1" ht="13">
      <c r="A15357" s="11" t="s">
        <v>14</v>
      </c>
    </row>
    <row r="15358" spans="1:1" ht="13">
      <c r="A15358" s="11" t="s">
        <v>2436</v>
      </c>
    </row>
    <row r="15359" spans="1:1" ht="13">
      <c r="A15359" s="11" t="s">
        <v>4751</v>
      </c>
    </row>
    <row r="15360" spans="1:1" ht="13">
      <c r="A15360" s="11">
        <v>2</v>
      </c>
    </row>
    <row r="15361" spans="1:1" ht="13">
      <c r="A15361" s="11" t="s">
        <v>4752</v>
      </c>
    </row>
    <row r="15362" spans="1:1" ht="13">
      <c r="A15362" s="11" t="s">
        <v>4762</v>
      </c>
    </row>
    <row r="15363" spans="1:1" ht="13">
      <c r="A15363" s="11" t="s">
        <v>4753</v>
      </c>
    </row>
    <row r="15364" spans="1:1" ht="13">
      <c r="A15364" s="11" t="s">
        <v>4816</v>
      </c>
    </row>
    <row r="15365" spans="1:1" ht="13">
      <c r="A15365" s="11" t="s">
        <v>4755</v>
      </c>
    </row>
    <row r="15366" spans="1:1" ht="13">
      <c r="A15366" s="21">
        <v>1090</v>
      </c>
    </row>
    <row r="15367" spans="1:1" ht="13">
      <c r="A15367" s="21">
        <v>1480</v>
      </c>
    </row>
    <row r="15368" spans="1:1" ht="13">
      <c r="A15368" s="11" t="s">
        <v>4756</v>
      </c>
    </row>
    <row r="15369" spans="1:1" ht="13">
      <c r="A15369" s="11" t="s">
        <v>4757</v>
      </c>
    </row>
    <row r="15370" spans="1:1" ht="13">
      <c r="A15370" s="11" t="s">
        <v>5938</v>
      </c>
    </row>
    <row r="15371" spans="1:1" ht="13">
      <c r="A15371" s="11" t="s">
        <v>4748</v>
      </c>
    </row>
    <row r="15372" spans="1:1" ht="13">
      <c r="A15372" s="11" t="s">
        <v>4749</v>
      </c>
    </row>
    <row r="15373" spans="1:1" ht="13">
      <c r="A15373" s="11" t="s">
        <v>5957</v>
      </c>
    </row>
    <row r="15374" spans="1:1" ht="13">
      <c r="A15374" s="11" t="s">
        <v>14</v>
      </c>
    </row>
    <row r="15375" spans="1:1" ht="13">
      <c r="A15375" s="11" t="s">
        <v>2439</v>
      </c>
    </row>
    <row r="15376" spans="1:1" ht="13">
      <c r="A15376" s="11" t="s">
        <v>4751</v>
      </c>
    </row>
    <row r="15377" spans="1:1" ht="13">
      <c r="A15377" s="11">
        <v>2</v>
      </c>
    </row>
    <row r="15378" spans="1:1" ht="13">
      <c r="A15378" s="11" t="s">
        <v>4752</v>
      </c>
    </row>
    <row r="15379" spans="1:1" ht="13">
      <c r="A15379" s="11" t="s">
        <v>4762</v>
      </c>
    </row>
    <row r="15380" spans="1:1" ht="13">
      <c r="A15380" s="11" t="s">
        <v>4753</v>
      </c>
    </row>
    <row r="15381" spans="1:1" ht="13">
      <c r="A15381" s="11" t="s">
        <v>4816</v>
      </c>
    </row>
    <row r="15382" spans="1:1" ht="13">
      <c r="A15382" s="11" t="s">
        <v>4755</v>
      </c>
    </row>
    <row r="15383" spans="1:1" ht="13">
      <c r="A15383" s="21">
        <v>1090</v>
      </c>
    </row>
    <row r="15384" spans="1:1" ht="13">
      <c r="A15384" s="21">
        <v>1480</v>
      </c>
    </row>
    <row r="15385" spans="1:1" ht="13">
      <c r="A15385" s="11" t="s">
        <v>4756</v>
      </c>
    </row>
    <row r="15386" spans="1:1" ht="13">
      <c r="A15386" s="11" t="s">
        <v>4757</v>
      </c>
    </row>
    <row r="15387" spans="1:1" ht="13">
      <c r="A15387" s="11" t="s">
        <v>5938</v>
      </c>
    </row>
    <row r="15388" spans="1:1" ht="13">
      <c r="A15388" s="11" t="s">
        <v>4748</v>
      </c>
    </row>
    <row r="15389" spans="1:1" ht="13">
      <c r="A15389" s="11" t="s">
        <v>4749</v>
      </c>
    </row>
    <row r="15390" spans="1:1" ht="13">
      <c r="A15390" s="11" t="s">
        <v>5958</v>
      </c>
    </row>
    <row r="15391" spans="1:1" ht="13">
      <c r="A15391" s="11" t="s">
        <v>13</v>
      </c>
    </row>
    <row r="15392" spans="1:1" ht="13">
      <c r="A15392" s="11" t="s">
        <v>2442</v>
      </c>
    </row>
    <row r="15393" spans="1:1" ht="13">
      <c r="A15393" s="11" t="s">
        <v>4751</v>
      </c>
    </row>
    <row r="15394" spans="1:1" ht="13">
      <c r="A15394" s="11">
        <v>2</v>
      </c>
    </row>
    <row r="15395" spans="1:1" ht="13">
      <c r="A15395" s="11" t="s">
        <v>4752</v>
      </c>
    </row>
    <row r="15396" spans="1:1" ht="13">
      <c r="A15396" s="11" t="s">
        <v>4762</v>
      </c>
    </row>
    <row r="15397" spans="1:1" ht="13">
      <c r="A15397" s="11" t="s">
        <v>4753</v>
      </c>
    </row>
    <row r="15398" spans="1:1" ht="13">
      <c r="A15398" s="11" t="s">
        <v>4775</v>
      </c>
    </row>
    <row r="15399" spans="1:1" ht="13">
      <c r="A15399" s="11" t="s">
        <v>4755</v>
      </c>
    </row>
    <row r="15400" spans="1:1" ht="13">
      <c r="A15400" s="21">
        <v>1110</v>
      </c>
    </row>
    <row r="15401" spans="1:1" ht="13">
      <c r="A15401" s="21">
        <v>1405</v>
      </c>
    </row>
    <row r="15402" spans="1:1" ht="13">
      <c r="A15402" s="11" t="s">
        <v>4756</v>
      </c>
    </row>
    <row r="15403" spans="1:1" ht="13">
      <c r="A15403" s="11" t="s">
        <v>4757</v>
      </c>
    </row>
    <row r="15404" spans="1:1" ht="13">
      <c r="A15404" s="11" t="s">
        <v>5938</v>
      </c>
    </row>
    <row r="15405" spans="1:1" ht="13">
      <c r="A15405" s="11" t="s">
        <v>4748</v>
      </c>
    </row>
    <row r="15406" spans="1:1" ht="13">
      <c r="A15406" s="11" t="s">
        <v>4749</v>
      </c>
    </row>
    <row r="15407" spans="1:1" ht="13">
      <c r="A15407" s="11" t="s">
        <v>5959</v>
      </c>
    </row>
    <row r="15408" spans="1:1" ht="13">
      <c r="A15408" s="11" t="s">
        <v>6</v>
      </c>
    </row>
    <row r="15409" spans="1:1" ht="13">
      <c r="A15409" s="11" t="s">
        <v>2445</v>
      </c>
    </row>
    <row r="15410" spans="1:1" ht="13">
      <c r="A15410" s="11" t="s">
        <v>4751</v>
      </c>
    </row>
    <row r="15411" spans="1:1" ht="13">
      <c r="A15411" s="11">
        <v>2</v>
      </c>
    </row>
    <row r="15412" spans="1:1" ht="13">
      <c r="A15412" s="11" t="s">
        <v>4752</v>
      </c>
    </row>
    <row r="15413" spans="1:1" ht="13">
      <c r="A15413" s="11" t="s">
        <v>4762</v>
      </c>
    </row>
    <row r="15414" spans="1:1" ht="13">
      <c r="A15414" s="11" t="s">
        <v>4753</v>
      </c>
    </row>
    <row r="15415" spans="1:1" ht="13">
      <c r="A15415" s="11" t="s">
        <v>4775</v>
      </c>
    </row>
    <row r="15416" spans="1:1" ht="13">
      <c r="A15416" s="11" t="s">
        <v>4755</v>
      </c>
    </row>
    <row r="15417" spans="1:1" ht="13">
      <c r="A15417" s="21">
        <v>1110</v>
      </c>
    </row>
    <row r="15418" spans="1:1" ht="13">
      <c r="A15418" s="21">
        <v>1450</v>
      </c>
    </row>
    <row r="15419" spans="1:1" ht="13">
      <c r="A15419" s="11" t="s">
        <v>4756</v>
      </c>
    </row>
    <row r="15420" spans="1:1" ht="13">
      <c r="A15420" s="11" t="s">
        <v>4757</v>
      </c>
    </row>
    <row r="15421" spans="1:1" ht="13">
      <c r="A15421" s="11" t="s">
        <v>5938</v>
      </c>
    </row>
    <row r="15422" spans="1:1" ht="13">
      <c r="A15422" s="11" t="s">
        <v>4748</v>
      </c>
    </row>
    <row r="15423" spans="1:1" ht="13">
      <c r="A15423" s="11" t="s">
        <v>4749</v>
      </c>
    </row>
    <row r="15424" spans="1:1" ht="13">
      <c r="A15424" s="11" t="s">
        <v>5960</v>
      </c>
    </row>
    <row r="15425" spans="1:1" ht="13">
      <c r="A15425" s="11" t="s">
        <v>23</v>
      </c>
    </row>
    <row r="15426" spans="1:1" ht="13">
      <c r="A15426" s="11" t="s">
        <v>2460</v>
      </c>
    </row>
    <row r="15427" spans="1:1" ht="13">
      <c r="A15427" s="11" t="s">
        <v>4751</v>
      </c>
    </row>
    <row r="15428" spans="1:1" ht="13">
      <c r="A15428" s="11">
        <v>2</v>
      </c>
    </row>
    <row r="15429" spans="1:1" ht="13">
      <c r="A15429" s="11" t="s">
        <v>4752</v>
      </c>
    </row>
    <row r="15430" spans="1:1" ht="13">
      <c r="A15430" s="11">
        <v>1</v>
      </c>
    </row>
    <row r="15431" spans="1:1" ht="13">
      <c r="A15431" s="11" t="s">
        <v>4753</v>
      </c>
    </row>
    <row r="15432" spans="1:1" ht="13">
      <c r="A15432" s="11" t="s">
        <v>4870</v>
      </c>
    </row>
    <row r="15433" spans="1:1" ht="13">
      <c r="A15433" s="11" t="s">
        <v>4755</v>
      </c>
    </row>
    <row r="15434" spans="1:1" ht="13">
      <c r="A15434" s="21">
        <v>1390</v>
      </c>
    </row>
    <row r="15435" spans="1:1" ht="13">
      <c r="A15435" s="21">
        <v>2309</v>
      </c>
    </row>
    <row r="15436" spans="1:1" ht="13">
      <c r="A15436" s="11" t="s">
        <v>4756</v>
      </c>
    </row>
    <row r="15437" spans="1:1" ht="13">
      <c r="A15437" s="11" t="s">
        <v>4757</v>
      </c>
    </row>
    <row r="15438" spans="1:1" ht="13">
      <c r="A15438" s="11" t="s">
        <v>5938</v>
      </c>
    </row>
    <row r="15439" spans="1:1" ht="13">
      <c r="A15439" s="11" t="s">
        <v>4748</v>
      </c>
    </row>
    <row r="15440" spans="1:1" ht="13">
      <c r="A15440" s="11" t="s">
        <v>4749</v>
      </c>
    </row>
    <row r="15441" spans="1:1" ht="13">
      <c r="A15441" s="11" t="s">
        <v>5961</v>
      </c>
    </row>
    <row r="15442" spans="1:1" ht="13">
      <c r="A15442" s="11" t="s">
        <v>6</v>
      </c>
    </row>
    <row r="15443" spans="1:1" ht="13">
      <c r="A15443" s="11" t="s">
        <v>2448</v>
      </c>
    </row>
    <row r="15444" spans="1:1" ht="13">
      <c r="A15444" s="11" t="s">
        <v>4751</v>
      </c>
    </row>
    <row r="15445" spans="1:1" ht="13">
      <c r="A15445" s="11">
        <v>2</v>
      </c>
    </row>
    <row r="15446" spans="1:1" ht="13">
      <c r="A15446" s="11" t="s">
        <v>4752</v>
      </c>
    </row>
    <row r="15447" spans="1:1" ht="13">
      <c r="A15447" s="11" t="s">
        <v>4762</v>
      </c>
    </row>
    <row r="15448" spans="1:1" ht="13">
      <c r="A15448" s="11" t="s">
        <v>4753</v>
      </c>
    </row>
    <row r="15449" spans="1:1" ht="13">
      <c r="A15449" s="11" t="s">
        <v>4771</v>
      </c>
    </row>
    <row r="15450" spans="1:1" ht="13">
      <c r="A15450" s="11" t="s">
        <v>4755</v>
      </c>
    </row>
    <row r="15451" spans="1:1" ht="13">
      <c r="A15451" s="21">
        <v>1220</v>
      </c>
    </row>
    <row r="15452" spans="1:1" ht="13">
      <c r="A15452" s="21">
        <v>1610</v>
      </c>
    </row>
    <row r="15453" spans="1:1" ht="13">
      <c r="A15453" s="11" t="s">
        <v>4756</v>
      </c>
    </row>
    <row r="15454" spans="1:1" ht="13">
      <c r="A15454" s="11" t="s">
        <v>4757</v>
      </c>
    </row>
    <row r="15455" spans="1:1" ht="13">
      <c r="A15455" s="11" t="s">
        <v>5938</v>
      </c>
    </row>
    <row r="15456" spans="1:1" ht="13">
      <c r="A15456" s="11" t="s">
        <v>4748</v>
      </c>
    </row>
    <row r="15457" spans="1:1" ht="13">
      <c r="A15457" s="11" t="s">
        <v>4749</v>
      </c>
    </row>
    <row r="15458" spans="1:1" ht="13">
      <c r="A15458" s="11" t="s">
        <v>5962</v>
      </c>
    </row>
    <row r="15459" spans="1:1" ht="13">
      <c r="A15459" s="11" t="s">
        <v>9</v>
      </c>
    </row>
    <row r="15460" spans="1:1" ht="13">
      <c r="A15460" s="11" t="s">
        <v>4000</v>
      </c>
    </row>
    <row r="15461" spans="1:1" ht="13">
      <c r="A15461" s="11" t="s">
        <v>4751</v>
      </c>
    </row>
    <row r="15462" spans="1:1" ht="13">
      <c r="A15462" s="11">
        <v>3</v>
      </c>
    </row>
    <row r="15463" spans="1:1" ht="13">
      <c r="A15463" s="11" t="s">
        <v>4752</v>
      </c>
    </row>
    <row r="15464" spans="1:1" ht="13">
      <c r="A15464" s="11" t="s">
        <v>4762</v>
      </c>
    </row>
    <row r="15465" spans="1:1" ht="13">
      <c r="A15465" s="11" t="s">
        <v>4753</v>
      </c>
    </row>
    <row r="15466" spans="1:1" ht="13">
      <c r="A15466" s="11" t="s">
        <v>4787</v>
      </c>
    </row>
    <row r="15467" spans="1:1" ht="13">
      <c r="A15467" s="11" t="s">
        <v>4755</v>
      </c>
    </row>
    <row r="15468" spans="1:1" ht="13">
      <c r="A15468" s="21">
        <v>1220</v>
      </c>
    </row>
    <row r="15469" spans="1:1" ht="13">
      <c r="A15469" s="21">
        <v>1565</v>
      </c>
    </row>
    <row r="15470" spans="1:1" ht="13">
      <c r="A15470" s="11" t="s">
        <v>4756</v>
      </c>
    </row>
    <row r="15471" spans="1:1" ht="13">
      <c r="A15471" s="11" t="s">
        <v>4757</v>
      </c>
    </row>
    <row r="15472" spans="1:1" ht="13">
      <c r="A15472" s="11" t="s">
        <v>5938</v>
      </c>
    </row>
    <row r="15473" spans="1:1" ht="13">
      <c r="A15473" s="11" t="s">
        <v>4748</v>
      </c>
    </row>
    <row r="15474" spans="1:1" ht="13">
      <c r="A15474" s="11" t="s">
        <v>4749</v>
      </c>
    </row>
    <row r="15475" spans="1:1" ht="13">
      <c r="A15475" s="11" t="s">
        <v>5963</v>
      </c>
    </row>
    <row r="15476" spans="1:1" ht="13">
      <c r="A15476" s="11" t="s">
        <v>7</v>
      </c>
    </row>
    <row r="15477" spans="1:1" ht="13">
      <c r="A15477" s="11" t="s">
        <v>2451</v>
      </c>
    </row>
    <row r="15478" spans="1:1" ht="13">
      <c r="A15478" s="11" t="s">
        <v>4751</v>
      </c>
    </row>
    <row r="15479" spans="1:1" ht="13">
      <c r="A15479" s="11">
        <v>2</v>
      </c>
    </row>
    <row r="15480" spans="1:1" ht="13">
      <c r="A15480" s="11" t="s">
        <v>4752</v>
      </c>
    </row>
    <row r="15481" spans="1:1" ht="13">
      <c r="A15481" s="11">
        <v>1</v>
      </c>
    </row>
    <row r="15482" spans="1:1" ht="13">
      <c r="A15482" s="11" t="s">
        <v>4753</v>
      </c>
    </row>
    <row r="15483" spans="1:1" ht="13">
      <c r="A15483" s="11" t="s">
        <v>4829</v>
      </c>
    </row>
    <row r="15484" spans="1:1" ht="13">
      <c r="A15484" s="11" t="s">
        <v>4755</v>
      </c>
    </row>
    <row r="15485" spans="1:1" ht="13">
      <c r="A15485" s="21">
        <v>1260</v>
      </c>
    </row>
    <row r="15486" spans="1:1" ht="13">
      <c r="A15486" s="21">
        <v>1575</v>
      </c>
    </row>
    <row r="15487" spans="1:1" ht="13">
      <c r="A15487" s="11" t="s">
        <v>4756</v>
      </c>
    </row>
    <row r="15488" spans="1:1" ht="13">
      <c r="A15488" s="11" t="s">
        <v>4757</v>
      </c>
    </row>
    <row r="15489" spans="1:1" ht="13">
      <c r="A15489" s="11" t="s">
        <v>5938</v>
      </c>
    </row>
    <row r="15490" spans="1:1" ht="13">
      <c r="A15490" s="11" t="s">
        <v>4748</v>
      </c>
    </row>
    <row r="15491" spans="1:1" ht="13">
      <c r="A15491" s="11" t="s">
        <v>4749</v>
      </c>
    </row>
    <row r="15492" spans="1:1" ht="13">
      <c r="A15492" s="11" t="s">
        <v>5964</v>
      </c>
    </row>
    <row r="15493" spans="1:1" ht="13">
      <c r="A15493" s="11" t="s">
        <v>16</v>
      </c>
    </row>
    <row r="15494" spans="1:1" ht="13">
      <c r="A15494" s="11" t="s">
        <v>2454</v>
      </c>
    </row>
    <row r="15495" spans="1:1" ht="13">
      <c r="A15495" s="11" t="s">
        <v>4751</v>
      </c>
    </row>
    <row r="15496" spans="1:1" ht="13">
      <c r="A15496" s="11">
        <v>2</v>
      </c>
    </row>
    <row r="15497" spans="1:1" ht="13">
      <c r="A15497" s="11" t="s">
        <v>4752</v>
      </c>
    </row>
    <row r="15498" spans="1:1" ht="13">
      <c r="A15498" s="11" t="s">
        <v>4762</v>
      </c>
    </row>
    <row r="15499" spans="1:1" ht="13">
      <c r="A15499" s="11" t="s">
        <v>4753</v>
      </c>
    </row>
    <row r="15500" spans="1:1" ht="13">
      <c r="A15500" s="11" t="s">
        <v>4870</v>
      </c>
    </row>
    <row r="15501" spans="1:1" ht="13">
      <c r="A15501" s="11" t="s">
        <v>4755</v>
      </c>
    </row>
    <row r="15502" spans="1:1" ht="13">
      <c r="A15502" s="21">
        <v>1330</v>
      </c>
    </row>
    <row r="15503" spans="1:1" ht="13">
      <c r="A15503" s="21">
        <v>1560</v>
      </c>
    </row>
    <row r="15504" spans="1:1" ht="13">
      <c r="A15504" s="11" t="s">
        <v>4756</v>
      </c>
    </row>
    <row r="15505" spans="1:1" ht="13">
      <c r="A15505" s="11" t="s">
        <v>4757</v>
      </c>
    </row>
    <row r="15506" spans="1:1" ht="13">
      <c r="A15506" s="11" t="s">
        <v>5938</v>
      </c>
    </row>
    <row r="15507" spans="1:1" ht="13">
      <c r="A15507" s="11" t="s">
        <v>4748</v>
      </c>
    </row>
    <row r="15508" spans="1:1" ht="13">
      <c r="A15508" s="11" t="s">
        <v>4749</v>
      </c>
    </row>
    <row r="15509" spans="1:1" ht="13">
      <c r="A15509" s="11" t="s">
        <v>5965</v>
      </c>
    </row>
    <row r="15510" spans="1:1" ht="13">
      <c r="A15510" s="11" t="s">
        <v>32</v>
      </c>
    </row>
    <row r="15511" spans="1:1" ht="13">
      <c r="A15511" s="11" t="s">
        <v>4003</v>
      </c>
    </row>
    <row r="15512" spans="1:1" ht="13">
      <c r="A15512" s="11" t="s">
        <v>4751</v>
      </c>
    </row>
    <row r="15513" spans="1:1" ht="13">
      <c r="A15513" s="11">
        <v>3</v>
      </c>
    </row>
    <row r="15514" spans="1:1" ht="13">
      <c r="A15514" s="11" t="s">
        <v>4752</v>
      </c>
    </row>
    <row r="15515" spans="1:1" ht="13">
      <c r="A15515" s="11" t="s">
        <v>4762</v>
      </c>
    </row>
    <row r="15516" spans="1:1" ht="13">
      <c r="A15516" s="11" t="s">
        <v>4753</v>
      </c>
    </row>
    <row r="15517" spans="1:1" ht="13">
      <c r="A15517" s="11" t="s">
        <v>4773</v>
      </c>
    </row>
    <row r="15518" spans="1:1" ht="13">
      <c r="A15518" s="11" t="s">
        <v>4755</v>
      </c>
    </row>
    <row r="15519" spans="1:1" ht="13">
      <c r="A15519" s="21">
        <v>1350</v>
      </c>
    </row>
    <row r="15520" spans="1:1" ht="13">
      <c r="A15520" s="21">
        <v>1710</v>
      </c>
    </row>
    <row r="15521" spans="1:1" ht="13">
      <c r="A15521" s="11" t="s">
        <v>4756</v>
      </c>
    </row>
    <row r="15522" spans="1:1" ht="13">
      <c r="A15522" s="11" t="s">
        <v>4757</v>
      </c>
    </row>
    <row r="15523" spans="1:1" ht="13">
      <c r="A15523" s="11" t="s">
        <v>5938</v>
      </c>
    </row>
    <row r="15524" spans="1:1" ht="13">
      <c r="A15524" s="11" t="s">
        <v>4748</v>
      </c>
    </row>
    <row r="15525" spans="1:1" ht="13">
      <c r="A15525" s="11" t="s">
        <v>4749</v>
      </c>
    </row>
    <row r="15526" spans="1:1" ht="13">
      <c r="A15526" s="11" t="s">
        <v>5966</v>
      </c>
    </row>
    <row r="15527" spans="1:1" ht="13">
      <c r="A15527" s="11" t="s">
        <v>21</v>
      </c>
    </row>
    <row r="15528" spans="1:1" ht="13">
      <c r="A15528" s="11" t="s">
        <v>2457</v>
      </c>
    </row>
    <row r="15529" spans="1:1" ht="13">
      <c r="A15529" s="11" t="s">
        <v>4751</v>
      </c>
    </row>
    <row r="15530" spans="1:1" ht="13">
      <c r="A15530" s="11">
        <v>2</v>
      </c>
    </row>
    <row r="15531" spans="1:1" ht="13">
      <c r="A15531" s="11" t="s">
        <v>4752</v>
      </c>
    </row>
    <row r="15532" spans="1:1" ht="13">
      <c r="A15532" s="11">
        <v>2</v>
      </c>
    </row>
    <row r="15533" spans="1:1" ht="13">
      <c r="A15533" s="11" t="s">
        <v>4753</v>
      </c>
    </row>
    <row r="15534" spans="1:1" ht="13">
      <c r="A15534" s="11" t="s">
        <v>4771</v>
      </c>
    </row>
    <row r="15535" spans="1:1" ht="13">
      <c r="A15535" s="11" t="s">
        <v>4755</v>
      </c>
    </row>
    <row r="15536" spans="1:1" ht="13">
      <c r="A15536" s="21">
        <v>1370</v>
      </c>
    </row>
    <row r="15537" spans="1:1" ht="13">
      <c r="A15537" s="21">
        <v>1765</v>
      </c>
    </row>
    <row r="15538" spans="1:1" ht="13">
      <c r="A15538" s="11" t="s">
        <v>4756</v>
      </c>
    </row>
    <row r="15539" spans="1:1" ht="13">
      <c r="A15539" s="11" t="s">
        <v>4757</v>
      </c>
    </row>
    <row r="15540" spans="1:1" ht="13">
      <c r="A15540" s="11" t="s">
        <v>5938</v>
      </c>
    </row>
    <row r="15541" spans="1:1" ht="13">
      <c r="A15541" s="11" t="s">
        <v>4748</v>
      </c>
    </row>
    <row r="15542" spans="1:1" ht="13">
      <c r="A15542" s="11" t="s">
        <v>4749</v>
      </c>
    </row>
    <row r="15543" spans="1:1" ht="13">
      <c r="A15543" s="11" t="s">
        <v>5967</v>
      </c>
    </row>
    <row r="15544" spans="1:1" ht="13">
      <c r="A15544" s="11" t="s">
        <v>6</v>
      </c>
    </row>
    <row r="15545" spans="1:1" ht="13">
      <c r="A15545" s="11" t="s">
        <v>4009</v>
      </c>
    </row>
    <row r="15546" spans="1:1" ht="13">
      <c r="A15546" s="11" t="s">
        <v>4751</v>
      </c>
    </row>
    <row r="15547" spans="1:1" ht="13">
      <c r="A15547" s="11">
        <v>3</v>
      </c>
    </row>
    <row r="15548" spans="1:1" ht="13">
      <c r="A15548" s="11" t="s">
        <v>4752</v>
      </c>
    </row>
    <row r="15549" spans="1:1" ht="13">
      <c r="A15549" s="11">
        <v>2</v>
      </c>
    </row>
    <row r="15550" spans="1:1" ht="13">
      <c r="A15550" s="11" t="s">
        <v>4753</v>
      </c>
    </row>
    <row r="15551" spans="1:1" ht="13">
      <c r="A15551" s="11" t="s">
        <v>5968</v>
      </c>
    </row>
    <row r="15552" spans="1:1" ht="13">
      <c r="A15552" s="11" t="s">
        <v>4755</v>
      </c>
    </row>
    <row r="15553" spans="1:1" ht="13">
      <c r="A15553" s="21">
        <v>1650</v>
      </c>
    </row>
    <row r="15554" spans="1:1" ht="13">
      <c r="A15554" s="21">
        <v>1870</v>
      </c>
    </row>
    <row r="15555" spans="1:1" ht="13">
      <c r="A15555" s="11" t="s">
        <v>4756</v>
      </c>
    </row>
    <row r="15556" spans="1:1" ht="13">
      <c r="A15556" s="11" t="s">
        <v>4757</v>
      </c>
    </row>
    <row r="15557" spans="1:1" ht="13">
      <c r="A15557" s="11" t="s">
        <v>5938</v>
      </c>
    </row>
    <row r="15558" spans="1:1" ht="13">
      <c r="A15558" s="11" t="s">
        <v>4748</v>
      </c>
    </row>
    <row r="15559" spans="1:1" ht="13">
      <c r="A15559" s="11" t="s">
        <v>4749</v>
      </c>
    </row>
    <row r="15560" spans="1:1" ht="13">
      <c r="A15560" s="11" t="s">
        <v>5969</v>
      </c>
    </row>
    <row r="15561" spans="1:1" ht="13">
      <c r="A15561" s="11" t="s">
        <v>11</v>
      </c>
    </row>
    <row r="15562" spans="1:1" ht="13">
      <c r="A15562" s="11" t="s">
        <v>4006</v>
      </c>
    </row>
    <row r="15563" spans="1:1" ht="13">
      <c r="A15563" s="11" t="s">
        <v>4751</v>
      </c>
    </row>
    <row r="15564" spans="1:1" ht="13">
      <c r="A15564" s="11">
        <v>3</v>
      </c>
    </row>
    <row r="15565" spans="1:1" ht="13">
      <c r="A15565" s="11" t="s">
        <v>4752</v>
      </c>
    </row>
    <row r="15566" spans="1:1" ht="13">
      <c r="A15566" s="11" t="s">
        <v>4762</v>
      </c>
    </row>
    <row r="15567" spans="1:1" ht="13">
      <c r="A15567" s="11" t="s">
        <v>4753</v>
      </c>
    </row>
    <row r="15568" spans="1:1" ht="13">
      <c r="A15568" s="11" t="s">
        <v>4778</v>
      </c>
    </row>
    <row r="15569" spans="1:1" ht="13">
      <c r="A15569" s="11" t="s">
        <v>4755</v>
      </c>
    </row>
    <row r="15570" spans="1:1" ht="13">
      <c r="A15570" s="21">
        <v>1610</v>
      </c>
    </row>
    <row r="15571" spans="1:1" ht="13">
      <c r="A15571" s="21">
        <v>1825</v>
      </c>
    </row>
    <row r="15572" spans="1:1" ht="13">
      <c r="A15572" s="11" t="s">
        <v>4756</v>
      </c>
    </row>
    <row r="15573" spans="1:1" ht="13">
      <c r="A15573" s="11" t="s">
        <v>4757</v>
      </c>
    </row>
    <row r="15574" spans="1:1" ht="13">
      <c r="A15574" s="11" t="s">
        <v>5938</v>
      </c>
    </row>
    <row r="15575" spans="1:1" ht="13">
      <c r="A15575" s="11" t="s">
        <v>4748</v>
      </c>
    </row>
    <row r="15576" spans="1:1" ht="13">
      <c r="A15576" s="11" t="s">
        <v>4749</v>
      </c>
    </row>
    <row r="15577" spans="1:1" ht="13">
      <c r="A15577" s="11" t="s">
        <v>5970</v>
      </c>
    </row>
    <row r="15578" spans="1:1" ht="13">
      <c r="A15578" s="11" t="s">
        <v>14</v>
      </c>
    </row>
    <row r="15579" spans="1:1" ht="13">
      <c r="A15579" s="11" t="s">
        <v>4012</v>
      </c>
    </row>
    <row r="15580" spans="1:1" ht="13">
      <c r="A15580" s="11" t="s">
        <v>4751</v>
      </c>
    </row>
    <row r="15581" spans="1:1" ht="13">
      <c r="A15581" s="11">
        <v>3</v>
      </c>
    </row>
    <row r="15582" spans="1:1" ht="13">
      <c r="A15582" s="11" t="s">
        <v>4752</v>
      </c>
    </row>
    <row r="15583" spans="1:1" ht="13">
      <c r="A15583" s="11">
        <v>2</v>
      </c>
    </row>
    <row r="15584" spans="1:1" ht="13">
      <c r="A15584" s="11" t="s">
        <v>4753</v>
      </c>
    </row>
    <row r="15585" spans="1:1" ht="13">
      <c r="A15585" s="11" t="s">
        <v>5000</v>
      </c>
    </row>
    <row r="15586" spans="1:1" ht="13">
      <c r="A15586" s="11" t="s">
        <v>4755</v>
      </c>
    </row>
    <row r="15587" spans="1:1" ht="13">
      <c r="A15587" s="21">
        <v>1650</v>
      </c>
    </row>
    <row r="15588" spans="1:1" ht="13">
      <c r="A15588" s="21">
        <v>1935</v>
      </c>
    </row>
    <row r="15589" spans="1:1" ht="13">
      <c r="A15589" s="11" t="s">
        <v>4756</v>
      </c>
    </row>
    <row r="15590" spans="1:1" ht="13">
      <c r="A15590" s="11" t="s">
        <v>4757</v>
      </c>
    </row>
    <row r="15591" spans="1:1" ht="13">
      <c r="A15591" s="11" t="s">
        <v>5938</v>
      </c>
    </row>
    <row r="15592" spans="1:1" ht="13">
      <c r="A15592" s="11" t="s">
        <v>4748</v>
      </c>
    </row>
    <row r="15593" spans="1:1" ht="13">
      <c r="A15593" s="11" t="s">
        <v>4749</v>
      </c>
    </row>
    <row r="15594" spans="1:1" ht="13">
      <c r="A15594" s="11" t="s">
        <v>5971</v>
      </c>
    </row>
    <row r="15595" spans="1:1" ht="13">
      <c r="A15595" s="11" t="s">
        <v>6</v>
      </c>
    </row>
    <row r="15596" spans="1:1" ht="13">
      <c r="A15596" s="11" t="s">
        <v>4018</v>
      </c>
    </row>
    <row r="15597" spans="1:1" ht="13">
      <c r="A15597" s="11" t="s">
        <v>4751</v>
      </c>
    </row>
    <row r="15598" spans="1:1" ht="13">
      <c r="A15598" s="11">
        <v>3</v>
      </c>
    </row>
    <row r="15599" spans="1:1" ht="13">
      <c r="A15599" s="11" t="s">
        <v>4752</v>
      </c>
    </row>
    <row r="15600" spans="1:1" ht="13">
      <c r="A15600" s="11" t="s">
        <v>4789</v>
      </c>
    </row>
    <row r="15601" spans="1:1" ht="13">
      <c r="A15601" s="11" t="s">
        <v>4753</v>
      </c>
    </row>
    <row r="15602" spans="1:1" ht="13">
      <c r="A15602" s="11" t="s">
        <v>4799</v>
      </c>
    </row>
    <row r="15603" spans="1:1" ht="13">
      <c r="A15603" s="11" t="s">
        <v>4755</v>
      </c>
    </row>
    <row r="15604" spans="1:1" ht="13">
      <c r="A15604" s="21">
        <v>1900</v>
      </c>
    </row>
    <row r="15605" spans="1:1" ht="13">
      <c r="A15605" s="21">
        <v>2075</v>
      </c>
    </row>
    <row r="15606" spans="1:1" ht="13">
      <c r="A15606" s="11" t="s">
        <v>4756</v>
      </c>
    </row>
    <row r="15607" spans="1:1" ht="13">
      <c r="A15607" s="11" t="s">
        <v>4757</v>
      </c>
    </row>
    <row r="15608" spans="1:1" ht="13">
      <c r="A15608" s="11" t="s">
        <v>5938</v>
      </c>
    </row>
    <row r="15609" spans="1:1" ht="13">
      <c r="A15609" s="11" t="s">
        <v>4748</v>
      </c>
    </row>
    <row r="15610" spans="1:1" ht="13">
      <c r="A15610" s="11" t="s">
        <v>4749</v>
      </c>
    </row>
    <row r="15611" spans="1:1" ht="13">
      <c r="A15611" s="11" t="s">
        <v>5972</v>
      </c>
    </row>
    <row r="15612" spans="1:1" ht="13">
      <c r="A15612" s="11" t="s">
        <v>11</v>
      </c>
    </row>
    <row r="15613" spans="1:1" ht="13">
      <c r="A15613" s="11" t="s">
        <v>4015</v>
      </c>
    </row>
    <row r="15614" spans="1:1" ht="13">
      <c r="A15614" s="11" t="s">
        <v>4751</v>
      </c>
    </row>
    <row r="15615" spans="1:1" ht="13">
      <c r="A15615" s="11">
        <v>3</v>
      </c>
    </row>
    <row r="15616" spans="1:1" ht="13">
      <c r="A15616" s="11" t="s">
        <v>4752</v>
      </c>
    </row>
    <row r="15617" spans="1:1" ht="13">
      <c r="A15617" s="11" t="s">
        <v>4762</v>
      </c>
    </row>
    <row r="15618" spans="1:1" ht="13">
      <c r="A15618" s="11" t="s">
        <v>4753</v>
      </c>
    </row>
    <row r="15619" spans="1:1" ht="13">
      <c r="A15619" s="11" t="s">
        <v>4799</v>
      </c>
    </row>
    <row r="15620" spans="1:1" ht="13">
      <c r="A15620" s="11" t="s">
        <v>4755</v>
      </c>
    </row>
    <row r="15621" spans="1:1" ht="13">
      <c r="A15621" s="21">
        <v>1840</v>
      </c>
    </row>
    <row r="15622" spans="1:1" ht="13">
      <c r="A15622" s="21">
        <v>2400</v>
      </c>
    </row>
    <row r="15623" spans="1:1" ht="13">
      <c r="A15623" s="11" t="s">
        <v>4756</v>
      </c>
    </row>
    <row r="15624" spans="1:1" ht="13">
      <c r="A15624" s="11" t="s">
        <v>4757</v>
      </c>
    </row>
    <row r="15625" spans="1:1" ht="13">
      <c r="A15625" s="11" t="s">
        <v>5938</v>
      </c>
    </row>
    <row r="15626" spans="1:1" ht="13">
      <c r="A15626" s="11" t="s">
        <v>4748</v>
      </c>
    </row>
    <row r="15627" spans="1:1" ht="13">
      <c r="A15627" s="11" t="s">
        <v>4749</v>
      </c>
    </row>
    <row r="15628" spans="1:1" ht="13">
      <c r="A15628" s="11" t="s">
        <v>5973</v>
      </c>
    </row>
    <row r="15629" spans="1:1" ht="13">
      <c r="A15629" s="11" t="s">
        <v>11</v>
      </c>
    </row>
    <row r="15630" spans="1:1" ht="13">
      <c r="A15630" s="11" t="s">
        <v>2463</v>
      </c>
    </row>
    <row r="15631" spans="1:1" ht="13">
      <c r="A15631" s="11" t="s">
        <v>4751</v>
      </c>
    </row>
    <row r="15632" spans="1:1" ht="13">
      <c r="A15632" s="11">
        <v>2</v>
      </c>
    </row>
    <row r="15633" spans="1:1" ht="13">
      <c r="A15633" s="11" t="s">
        <v>4752</v>
      </c>
    </row>
    <row r="15634" spans="1:1" ht="13">
      <c r="A15634" s="11" t="s">
        <v>4762</v>
      </c>
    </row>
    <row r="15635" spans="1:1" ht="13">
      <c r="A15635" s="11" t="s">
        <v>4753</v>
      </c>
    </row>
    <row r="15636" spans="1:1" ht="13">
      <c r="A15636" s="11" t="s">
        <v>4765</v>
      </c>
    </row>
    <row r="15637" spans="1:1" ht="13">
      <c r="A15637" s="11" t="s">
        <v>4755</v>
      </c>
    </row>
    <row r="15638" spans="1:1" ht="13">
      <c r="A15638" s="21">
        <v>2050</v>
      </c>
    </row>
    <row r="15639" spans="1:1" ht="13">
      <c r="A15639" s="21">
        <v>2265</v>
      </c>
    </row>
    <row r="15640" spans="1:1" ht="13">
      <c r="A15640" s="11" t="s">
        <v>4756</v>
      </c>
    </row>
    <row r="15641" spans="1:1" ht="13">
      <c r="A15641" s="11" t="s">
        <v>4757</v>
      </c>
    </row>
    <row r="15642" spans="1:1" ht="13">
      <c r="A15642" s="11" t="s">
        <v>5938</v>
      </c>
    </row>
    <row r="15643" spans="1:1" ht="13">
      <c r="A15643" s="11" t="s">
        <v>4748</v>
      </c>
    </row>
    <row r="15644" spans="1:1" ht="13">
      <c r="A15644" s="11" t="s">
        <v>4749</v>
      </c>
    </row>
    <row r="15645" spans="1:1" ht="13">
      <c r="A15645" s="11" t="s">
        <v>5974</v>
      </c>
    </row>
    <row r="15646" spans="1:1" ht="13">
      <c r="A15646" s="11" t="s">
        <v>22</v>
      </c>
    </row>
    <row r="15647" spans="1:1" ht="13">
      <c r="A15647" s="11" t="s">
        <v>2334</v>
      </c>
    </row>
    <row r="15648" spans="1:1" ht="13">
      <c r="A15648" s="11" t="s">
        <v>4751</v>
      </c>
    </row>
    <row r="15649" spans="1:1" ht="13">
      <c r="A15649" s="11">
        <v>2</v>
      </c>
    </row>
    <row r="15650" spans="1:1" ht="13">
      <c r="A15650" s="11" t="s">
        <v>4752</v>
      </c>
    </row>
    <row r="15651" spans="1:1" ht="13">
      <c r="A15651" s="11" t="s">
        <v>4762</v>
      </c>
    </row>
    <row r="15652" spans="1:1" ht="13">
      <c r="A15652" s="11" t="s">
        <v>4753</v>
      </c>
    </row>
    <row r="15653" spans="1:1" ht="13">
      <c r="A15653" s="11" t="s">
        <v>4818</v>
      </c>
    </row>
    <row r="15654" spans="1:1" ht="13">
      <c r="A15654" s="11" t="s">
        <v>4755</v>
      </c>
    </row>
    <row r="15655" spans="1:1" ht="13">
      <c r="A15655" s="21">
        <v>1040</v>
      </c>
    </row>
    <row r="15656" spans="1:1" ht="13">
      <c r="A15656" s="21">
        <v>1225</v>
      </c>
    </row>
    <row r="15657" spans="1:1" ht="13">
      <c r="A15657" s="11" t="s">
        <v>4756</v>
      </c>
    </row>
    <row r="15658" spans="1:1" ht="13">
      <c r="A15658" s="11" t="s">
        <v>4757</v>
      </c>
    </row>
    <row r="15659" spans="1:1" ht="13">
      <c r="A15659" s="11" t="s">
        <v>5975</v>
      </c>
    </row>
    <row r="15660" spans="1:1" ht="13">
      <c r="A15660" s="11" t="s">
        <v>4748</v>
      </c>
    </row>
    <row r="15661" spans="1:1" ht="13">
      <c r="A15661" s="11" t="s">
        <v>4749</v>
      </c>
    </row>
    <row r="15662" spans="1:1" ht="13">
      <c r="A15662" s="11" t="s">
        <v>5976</v>
      </c>
    </row>
    <row r="15663" spans="1:1" ht="13">
      <c r="A15663" s="11" t="s">
        <v>17</v>
      </c>
    </row>
    <row r="15664" spans="1:1" ht="13">
      <c r="A15664" s="11" t="s">
        <v>3968</v>
      </c>
    </row>
    <row r="15665" spans="1:1" ht="13">
      <c r="A15665" s="11" t="s">
        <v>4751</v>
      </c>
    </row>
    <row r="15666" spans="1:1" ht="13">
      <c r="A15666" s="11">
        <v>3</v>
      </c>
    </row>
    <row r="15667" spans="1:1" ht="13">
      <c r="A15667" s="11" t="s">
        <v>4752</v>
      </c>
    </row>
    <row r="15668" spans="1:1" ht="13">
      <c r="A15668" s="11">
        <v>1</v>
      </c>
    </row>
    <row r="15669" spans="1:1" ht="13">
      <c r="A15669" s="11" t="s">
        <v>4753</v>
      </c>
    </row>
    <row r="15670" spans="1:1" ht="13">
      <c r="A15670" s="11" t="s">
        <v>4769</v>
      </c>
    </row>
    <row r="15671" spans="1:1" ht="13">
      <c r="A15671" s="11" t="s">
        <v>4755</v>
      </c>
    </row>
    <row r="15672" spans="1:1" ht="13">
      <c r="A15672" s="21">
        <v>1130</v>
      </c>
    </row>
    <row r="15673" spans="1:1" ht="13">
      <c r="A15673" s="21">
        <v>1700</v>
      </c>
    </row>
    <row r="15674" spans="1:1" ht="13">
      <c r="A15674" s="11" t="s">
        <v>4756</v>
      </c>
    </row>
    <row r="15675" spans="1:1" ht="13">
      <c r="A15675" s="11" t="s">
        <v>4757</v>
      </c>
    </row>
    <row r="15676" spans="1:1" ht="13">
      <c r="A15676" s="11" t="s">
        <v>5975</v>
      </c>
    </row>
    <row r="15677" spans="1:1" ht="13">
      <c r="A15677" s="11" t="s">
        <v>4748</v>
      </c>
    </row>
    <row r="15678" spans="1:1" ht="13">
      <c r="A15678" s="11" t="s">
        <v>4749</v>
      </c>
    </row>
    <row r="15679" spans="1:1" ht="13">
      <c r="A15679" s="11" t="s">
        <v>5977</v>
      </c>
    </row>
    <row r="15680" spans="1:1" ht="13">
      <c r="A15680" s="11" t="s">
        <v>32</v>
      </c>
    </row>
    <row r="15681" spans="1:1" ht="13">
      <c r="A15681" s="11" t="s">
        <v>2337</v>
      </c>
    </row>
    <row r="15682" spans="1:1" ht="13">
      <c r="A15682" s="11" t="s">
        <v>4751</v>
      </c>
    </row>
    <row r="15683" spans="1:1" ht="13">
      <c r="A15683" s="11">
        <v>2</v>
      </c>
    </row>
    <row r="15684" spans="1:1" ht="13">
      <c r="A15684" s="11" t="s">
        <v>4752</v>
      </c>
    </row>
    <row r="15685" spans="1:1" ht="13">
      <c r="A15685" s="11" t="s">
        <v>4762</v>
      </c>
    </row>
    <row r="15686" spans="1:1" ht="13">
      <c r="A15686" s="11" t="s">
        <v>4753</v>
      </c>
    </row>
    <row r="15687" spans="1:1" ht="13">
      <c r="A15687" s="11" t="s">
        <v>4881</v>
      </c>
    </row>
    <row r="15688" spans="1:1" ht="13">
      <c r="A15688" s="11" t="s">
        <v>4755</v>
      </c>
    </row>
    <row r="15689" spans="1:1" ht="13">
      <c r="A15689" s="21">
        <v>1230</v>
      </c>
    </row>
    <row r="15690" spans="1:1" ht="13">
      <c r="A15690" s="21">
        <v>1720</v>
      </c>
    </row>
    <row r="15691" spans="1:1" ht="13">
      <c r="A15691" s="11" t="s">
        <v>4756</v>
      </c>
    </row>
    <row r="15692" spans="1:1" ht="13">
      <c r="A15692" s="11" t="s">
        <v>4757</v>
      </c>
    </row>
    <row r="15693" spans="1:1" ht="13">
      <c r="A15693" s="11" t="s">
        <v>5975</v>
      </c>
    </row>
    <row r="15694" spans="1:1" ht="13">
      <c r="A15694" s="11" t="s">
        <v>4748</v>
      </c>
    </row>
    <row r="15695" spans="1:1" ht="13">
      <c r="A15695" s="11" t="s">
        <v>4749</v>
      </c>
    </row>
    <row r="15696" spans="1:1" ht="13">
      <c r="A15696" s="11" t="s">
        <v>5978</v>
      </c>
    </row>
    <row r="15697" spans="1:1" ht="13">
      <c r="A15697" s="11" t="s">
        <v>11</v>
      </c>
    </row>
    <row r="15698" spans="1:1" ht="13">
      <c r="A15698" s="11" t="s">
        <v>2340</v>
      </c>
    </row>
    <row r="15699" spans="1:1" ht="13">
      <c r="A15699" s="11" t="s">
        <v>4751</v>
      </c>
    </row>
    <row r="15700" spans="1:1" ht="13">
      <c r="A15700" s="11">
        <v>2</v>
      </c>
    </row>
    <row r="15701" spans="1:1" ht="13">
      <c r="A15701" s="11" t="s">
        <v>4752</v>
      </c>
    </row>
    <row r="15702" spans="1:1" ht="13">
      <c r="A15702" s="11">
        <v>2</v>
      </c>
    </row>
    <row r="15703" spans="1:1" ht="13">
      <c r="A15703" s="11" t="s">
        <v>4753</v>
      </c>
    </row>
    <row r="15704" spans="1:1" ht="13">
      <c r="A15704" s="11" t="s">
        <v>4881</v>
      </c>
    </row>
    <row r="15705" spans="1:1" ht="13">
      <c r="A15705" s="11" t="s">
        <v>4755</v>
      </c>
    </row>
    <row r="15706" spans="1:1" ht="13">
      <c r="A15706" s="21">
        <v>2170</v>
      </c>
    </row>
    <row r="15707" spans="1:1" ht="13">
      <c r="A15707" s="21">
        <v>2620</v>
      </c>
    </row>
    <row r="15708" spans="1:1" ht="13">
      <c r="A15708" s="11" t="s">
        <v>4756</v>
      </c>
    </row>
    <row r="15709" spans="1:1" ht="13">
      <c r="A15709" s="11" t="s">
        <v>4757</v>
      </c>
    </row>
    <row r="15710" spans="1:1" ht="13">
      <c r="A15710" s="11" t="s">
        <v>5975</v>
      </c>
    </row>
    <row r="15711" spans="1:1" ht="13">
      <c r="A15711" s="11" t="s">
        <v>4748</v>
      </c>
    </row>
    <row r="15712" spans="1:1" ht="13">
      <c r="A15712" s="11" t="s">
        <v>4749</v>
      </c>
    </row>
    <row r="15713" spans="1:1" ht="13">
      <c r="A15713" s="11" t="s">
        <v>5979</v>
      </c>
    </row>
    <row r="15714" spans="1:1" ht="13">
      <c r="A15714" s="11" t="s">
        <v>9</v>
      </c>
    </row>
    <row r="15715" spans="1:1" ht="13">
      <c r="A15715" s="11" t="s">
        <v>110</v>
      </c>
    </row>
    <row r="15716" spans="1:1" ht="13">
      <c r="A15716" s="11" t="s">
        <v>4751</v>
      </c>
    </row>
    <row r="15717" spans="1:1" ht="13">
      <c r="A15717" s="11">
        <v>1</v>
      </c>
    </row>
    <row r="15718" spans="1:1" ht="13">
      <c r="A15718" s="11" t="s">
        <v>4752</v>
      </c>
    </row>
    <row r="15719" spans="1:1" ht="13">
      <c r="A15719" s="11">
        <v>1</v>
      </c>
    </row>
    <row r="15720" spans="1:1" ht="13">
      <c r="A15720" s="11" t="s">
        <v>4753</v>
      </c>
    </row>
    <row r="15721" spans="1:1" ht="13">
      <c r="A15721" s="11" t="s">
        <v>4859</v>
      </c>
    </row>
    <row r="15722" spans="1:1" ht="13">
      <c r="A15722" s="11" t="s">
        <v>4755</v>
      </c>
    </row>
    <row r="15723" spans="1:1" ht="13">
      <c r="A15723" s="21">
        <v>960</v>
      </c>
    </row>
    <row r="15724" spans="1:1" ht="13">
      <c r="A15724" s="11" t="s">
        <v>4756</v>
      </c>
    </row>
    <row r="15725" spans="1:1" ht="13">
      <c r="A15725" s="11" t="s">
        <v>4757</v>
      </c>
    </row>
    <row r="15726" spans="1:1" ht="13">
      <c r="A15726" s="11" t="s">
        <v>5980</v>
      </c>
    </row>
    <row r="15727" spans="1:1" ht="13">
      <c r="A15727" s="11" t="s">
        <v>4748</v>
      </c>
    </row>
    <row r="15728" spans="1:1" ht="13">
      <c r="A15728" s="11" t="s">
        <v>4749</v>
      </c>
    </row>
    <row r="15729" spans="1:1" ht="13">
      <c r="A15729" s="11" t="s">
        <v>5981</v>
      </c>
    </row>
    <row r="15730" spans="1:1" ht="13">
      <c r="A15730" s="11" t="s">
        <v>18</v>
      </c>
    </row>
    <row r="15731" spans="1:1" ht="13">
      <c r="A15731" s="11" t="s">
        <v>2268</v>
      </c>
    </row>
    <row r="15732" spans="1:1" ht="13">
      <c r="A15732" s="11" t="s">
        <v>4751</v>
      </c>
    </row>
    <row r="15733" spans="1:1" ht="13">
      <c r="A15733" s="11">
        <v>2</v>
      </c>
    </row>
    <row r="15734" spans="1:1" ht="13">
      <c r="A15734" s="11" t="s">
        <v>4752</v>
      </c>
    </row>
    <row r="15735" spans="1:1" ht="13">
      <c r="A15735" s="11">
        <v>1</v>
      </c>
    </row>
    <row r="15736" spans="1:1" ht="13">
      <c r="A15736" s="11" t="s">
        <v>4753</v>
      </c>
    </row>
    <row r="15737" spans="1:1" ht="13">
      <c r="A15737" s="11" t="s">
        <v>4818</v>
      </c>
    </row>
    <row r="15738" spans="1:1" ht="13">
      <c r="A15738" s="11" t="s">
        <v>4755</v>
      </c>
    </row>
    <row r="15739" spans="1:1" ht="13">
      <c r="A15739" s="21">
        <v>980</v>
      </c>
    </row>
    <row r="15740" spans="1:1" ht="13">
      <c r="A15740" s="21">
        <v>1410</v>
      </c>
    </row>
    <row r="15741" spans="1:1" ht="13">
      <c r="A15741" s="11" t="s">
        <v>4756</v>
      </c>
    </row>
    <row r="15742" spans="1:1" ht="13">
      <c r="A15742" s="11" t="s">
        <v>4757</v>
      </c>
    </row>
    <row r="15743" spans="1:1" ht="13">
      <c r="A15743" s="11" t="s">
        <v>5980</v>
      </c>
    </row>
    <row r="15744" spans="1:1" ht="13">
      <c r="A15744" s="11" t="s">
        <v>4748</v>
      </c>
    </row>
    <row r="15745" spans="1:1" ht="13">
      <c r="A15745" s="11" t="s">
        <v>4749</v>
      </c>
    </row>
    <row r="15746" spans="1:1" ht="13">
      <c r="A15746" s="11" t="s">
        <v>5982</v>
      </c>
    </row>
    <row r="15747" spans="1:1" ht="13">
      <c r="A15747" s="11" t="s">
        <v>24</v>
      </c>
    </row>
    <row r="15748" spans="1:1" ht="13">
      <c r="A15748" s="11" t="s">
        <v>2271</v>
      </c>
    </row>
    <row r="15749" spans="1:1" ht="13">
      <c r="A15749" s="11" t="s">
        <v>4751</v>
      </c>
    </row>
    <row r="15750" spans="1:1" ht="13">
      <c r="A15750" s="11">
        <v>2</v>
      </c>
    </row>
    <row r="15751" spans="1:1" ht="13">
      <c r="A15751" s="11" t="s">
        <v>4752</v>
      </c>
    </row>
    <row r="15752" spans="1:1" ht="13">
      <c r="A15752" s="11">
        <v>1</v>
      </c>
    </row>
    <row r="15753" spans="1:1" ht="13">
      <c r="A15753" s="11" t="s">
        <v>4753</v>
      </c>
    </row>
    <row r="15754" spans="1:1" ht="13">
      <c r="A15754" s="11" t="s">
        <v>4870</v>
      </c>
    </row>
    <row r="15755" spans="1:1" ht="13">
      <c r="A15755" s="11" t="s">
        <v>4755</v>
      </c>
    </row>
    <row r="15756" spans="1:1" ht="13">
      <c r="A15756" s="21">
        <v>1060</v>
      </c>
    </row>
    <row r="15757" spans="1:1" ht="13">
      <c r="A15757" s="21">
        <v>1305</v>
      </c>
    </row>
    <row r="15758" spans="1:1" ht="13">
      <c r="A15758" s="11" t="s">
        <v>4756</v>
      </c>
    </row>
    <row r="15759" spans="1:1" ht="13">
      <c r="A15759" s="11" t="s">
        <v>4757</v>
      </c>
    </row>
    <row r="15760" spans="1:1" ht="13">
      <c r="A15760" s="11" t="s">
        <v>5980</v>
      </c>
    </row>
    <row r="15761" spans="1:1" ht="13">
      <c r="A15761" s="11" t="s">
        <v>4748</v>
      </c>
    </row>
    <row r="15762" spans="1:1" ht="13">
      <c r="A15762" s="11" t="s">
        <v>4749</v>
      </c>
    </row>
    <row r="15763" spans="1:1" ht="13">
      <c r="A15763" s="11" t="s">
        <v>5983</v>
      </c>
    </row>
    <row r="15764" spans="1:1" ht="13">
      <c r="A15764" s="11" t="s">
        <v>11</v>
      </c>
    </row>
    <row r="15765" spans="1:1" ht="13">
      <c r="A15765" s="11" t="s">
        <v>3941</v>
      </c>
    </row>
    <row r="15766" spans="1:1" ht="13">
      <c r="A15766" s="11" t="s">
        <v>4751</v>
      </c>
    </row>
    <row r="15767" spans="1:1" ht="13">
      <c r="A15767" s="11">
        <v>3</v>
      </c>
    </row>
    <row r="15768" spans="1:1" ht="13">
      <c r="A15768" s="11" t="s">
        <v>4752</v>
      </c>
    </row>
    <row r="15769" spans="1:1" ht="13">
      <c r="A15769" s="11" t="s">
        <v>4762</v>
      </c>
    </row>
    <row r="15770" spans="1:1" ht="13">
      <c r="A15770" s="11" t="s">
        <v>4753</v>
      </c>
    </row>
    <row r="15771" spans="1:1" ht="13">
      <c r="A15771" s="11" t="s">
        <v>4773</v>
      </c>
    </row>
    <row r="15772" spans="1:1" ht="13">
      <c r="A15772" s="11" t="s">
        <v>4755</v>
      </c>
    </row>
    <row r="15773" spans="1:1" ht="13">
      <c r="A15773" s="21">
        <v>1680</v>
      </c>
    </row>
    <row r="15774" spans="1:1" ht="13">
      <c r="A15774" s="21">
        <v>2100</v>
      </c>
    </row>
    <row r="15775" spans="1:1" ht="13">
      <c r="A15775" s="11" t="s">
        <v>4756</v>
      </c>
    </row>
    <row r="15776" spans="1:1" ht="13">
      <c r="A15776" s="11" t="s">
        <v>4757</v>
      </c>
    </row>
    <row r="15777" spans="1:1" ht="13">
      <c r="A15777" s="11" t="s">
        <v>5980</v>
      </c>
    </row>
    <row r="15778" spans="1:1" ht="13">
      <c r="A15778" s="11" t="s">
        <v>4748</v>
      </c>
    </row>
    <row r="15779" spans="1:1" ht="13">
      <c r="A15779" s="11" t="s">
        <v>4749</v>
      </c>
    </row>
    <row r="15780" spans="1:1" ht="13">
      <c r="A15780" s="11" t="s">
        <v>5984</v>
      </c>
    </row>
    <row r="15781" spans="1:1" ht="13">
      <c r="A15781" s="11" t="s">
        <v>11</v>
      </c>
    </row>
    <row r="15782" spans="1:1" ht="13">
      <c r="A15782" s="11" t="s">
        <v>2274</v>
      </c>
    </row>
    <row r="15783" spans="1:1" ht="13">
      <c r="A15783" s="11" t="s">
        <v>4751</v>
      </c>
    </row>
    <row r="15784" spans="1:1" ht="13">
      <c r="A15784" s="11">
        <v>2</v>
      </c>
    </row>
    <row r="15785" spans="1:1" ht="13">
      <c r="A15785" s="11" t="s">
        <v>4752</v>
      </c>
    </row>
    <row r="15786" spans="1:1" ht="13">
      <c r="A15786" s="11" t="s">
        <v>4762</v>
      </c>
    </row>
    <row r="15787" spans="1:1" ht="13">
      <c r="A15787" s="11" t="s">
        <v>4753</v>
      </c>
    </row>
    <row r="15788" spans="1:1" ht="13">
      <c r="A15788" s="11" t="s">
        <v>4765</v>
      </c>
    </row>
    <row r="15789" spans="1:1" ht="13">
      <c r="A15789" s="11" t="s">
        <v>4755</v>
      </c>
    </row>
    <row r="15790" spans="1:1" ht="13">
      <c r="A15790" s="21">
        <v>2100</v>
      </c>
    </row>
    <row r="15791" spans="1:1" ht="13">
      <c r="A15791" s="21">
        <v>3225</v>
      </c>
    </row>
    <row r="15792" spans="1:1" ht="13">
      <c r="A15792" s="11" t="s">
        <v>4756</v>
      </c>
    </row>
    <row r="15793" spans="1:1" ht="13">
      <c r="A15793" s="11" t="s">
        <v>4757</v>
      </c>
    </row>
    <row r="15794" spans="1:1" ht="13">
      <c r="A15794" s="11" t="s">
        <v>5980</v>
      </c>
    </row>
    <row r="15795" spans="1:1" ht="13">
      <c r="A15795" s="11" t="s">
        <v>4748</v>
      </c>
    </row>
    <row r="15796" spans="1:1" ht="13">
      <c r="A15796" s="11" t="s">
        <v>4749</v>
      </c>
    </row>
    <row r="15797" spans="1:1" ht="13">
      <c r="A15797" s="11" t="s">
        <v>5985</v>
      </c>
    </row>
    <row r="15798" spans="1:1" ht="13">
      <c r="A15798" s="11" t="s">
        <v>21</v>
      </c>
    </row>
    <row r="15799" spans="1:1" ht="13">
      <c r="A15799" s="11" t="s">
        <v>104</v>
      </c>
    </row>
    <row r="15800" spans="1:1" ht="13">
      <c r="A15800" s="11" t="s">
        <v>4751</v>
      </c>
    </row>
    <row r="15801" spans="1:1" ht="13">
      <c r="A15801" s="11">
        <v>1</v>
      </c>
    </row>
    <row r="15802" spans="1:1" ht="13">
      <c r="A15802" s="11" t="s">
        <v>4752</v>
      </c>
    </row>
    <row r="15803" spans="1:1" ht="13">
      <c r="A15803" s="11">
        <v>1</v>
      </c>
    </row>
    <row r="15804" spans="1:1" ht="13">
      <c r="A15804" s="11" t="s">
        <v>4753</v>
      </c>
    </row>
    <row r="15805" spans="1:1" ht="13">
      <c r="A15805" s="11" t="s">
        <v>5053</v>
      </c>
    </row>
    <row r="15806" spans="1:1" ht="13">
      <c r="A15806" s="11" t="s">
        <v>4755</v>
      </c>
    </row>
    <row r="15807" spans="1:1" ht="13">
      <c r="A15807" s="21">
        <v>930</v>
      </c>
    </row>
    <row r="15808" spans="1:1" ht="13">
      <c r="A15808" s="11" t="s">
        <v>4756</v>
      </c>
    </row>
    <row r="15809" spans="1:1" ht="13">
      <c r="A15809" s="11" t="s">
        <v>4757</v>
      </c>
    </row>
    <row r="15810" spans="1:1" ht="13">
      <c r="A15810" s="11" t="s">
        <v>5986</v>
      </c>
    </row>
    <row r="15811" spans="1:1" ht="13">
      <c r="A15811" s="11" t="s">
        <v>4748</v>
      </c>
    </row>
    <row r="15812" spans="1:1" ht="13">
      <c r="A15812" s="11" t="s">
        <v>4749</v>
      </c>
    </row>
    <row r="15813" spans="1:1" ht="13">
      <c r="A15813" s="11" t="s">
        <v>5987</v>
      </c>
    </row>
    <row r="15814" spans="1:1" ht="13">
      <c r="A15814" s="11" t="s">
        <v>13</v>
      </c>
    </row>
    <row r="15815" spans="1:1" ht="13">
      <c r="A15815" s="11" t="s">
        <v>2148</v>
      </c>
    </row>
    <row r="15816" spans="1:1" ht="13">
      <c r="A15816" s="11" t="s">
        <v>4751</v>
      </c>
    </row>
    <row r="15817" spans="1:1" ht="13">
      <c r="A15817" s="11">
        <v>2</v>
      </c>
    </row>
    <row r="15818" spans="1:1" ht="13">
      <c r="A15818" s="11" t="s">
        <v>4752</v>
      </c>
    </row>
    <row r="15819" spans="1:1" ht="13">
      <c r="A15819" s="11">
        <v>1</v>
      </c>
    </row>
    <row r="15820" spans="1:1" ht="13">
      <c r="A15820" s="11" t="s">
        <v>4753</v>
      </c>
    </row>
    <row r="15821" spans="1:1" ht="13">
      <c r="A15821" s="11" t="s">
        <v>4780</v>
      </c>
    </row>
    <row r="15822" spans="1:1" ht="13">
      <c r="A15822" s="11" t="s">
        <v>4755</v>
      </c>
    </row>
    <row r="15823" spans="1:1" ht="13">
      <c r="A15823" s="21">
        <v>1050</v>
      </c>
    </row>
    <row r="15824" spans="1:1" ht="13">
      <c r="A15824" s="21">
        <v>1245</v>
      </c>
    </row>
    <row r="15825" spans="1:1" ht="13">
      <c r="A15825" s="11" t="s">
        <v>4756</v>
      </c>
    </row>
    <row r="15826" spans="1:1" ht="13">
      <c r="A15826" s="11" t="s">
        <v>4757</v>
      </c>
    </row>
    <row r="15827" spans="1:1" ht="13">
      <c r="A15827" s="11" t="s">
        <v>5988</v>
      </c>
    </row>
    <row r="15828" spans="1:1" ht="13">
      <c r="A15828" s="11" t="s">
        <v>4748</v>
      </c>
    </row>
    <row r="15829" spans="1:1" ht="13">
      <c r="A15829" s="11" t="s">
        <v>4749</v>
      </c>
    </row>
    <row r="15830" spans="1:1" ht="13">
      <c r="A15830" s="11" t="s">
        <v>5989</v>
      </c>
    </row>
    <row r="15831" spans="1:1" ht="13">
      <c r="A15831" s="11" t="s">
        <v>21</v>
      </c>
    </row>
    <row r="15832" spans="1:1" ht="13">
      <c r="A15832" s="11" t="s">
        <v>2115</v>
      </c>
    </row>
    <row r="15833" spans="1:1" ht="13">
      <c r="A15833" s="11" t="s">
        <v>4751</v>
      </c>
    </row>
    <row r="15834" spans="1:1" ht="13">
      <c r="A15834" s="11">
        <v>2</v>
      </c>
    </row>
    <row r="15835" spans="1:1" ht="13">
      <c r="A15835" s="11" t="s">
        <v>4752</v>
      </c>
    </row>
    <row r="15836" spans="1:1" ht="13">
      <c r="A15836" s="11" t="s">
        <v>4762</v>
      </c>
    </row>
    <row r="15837" spans="1:1" ht="13">
      <c r="A15837" s="11" t="s">
        <v>4753</v>
      </c>
    </row>
    <row r="15838" spans="1:1" ht="13">
      <c r="A15838" s="11" t="s">
        <v>5017</v>
      </c>
    </row>
    <row r="15839" spans="1:1" ht="13">
      <c r="A15839" s="11" t="s">
        <v>4755</v>
      </c>
    </row>
    <row r="15840" spans="1:1" ht="13">
      <c r="A15840" s="21">
        <v>1430</v>
      </c>
    </row>
    <row r="15841" spans="1:1" ht="13">
      <c r="A15841" s="21">
        <v>1935</v>
      </c>
    </row>
    <row r="15842" spans="1:1" ht="13">
      <c r="A15842" s="11" t="s">
        <v>4756</v>
      </c>
    </row>
    <row r="15843" spans="1:1" ht="13">
      <c r="A15843" s="11" t="s">
        <v>4757</v>
      </c>
    </row>
    <row r="15844" spans="1:1" ht="13">
      <c r="A15844" s="11" t="s">
        <v>5990</v>
      </c>
    </row>
    <row r="15845" spans="1:1" ht="13">
      <c r="A15845" s="11" t="s">
        <v>4748</v>
      </c>
    </row>
    <row r="15846" spans="1:1" ht="13">
      <c r="A15846" s="11" t="s">
        <v>4749</v>
      </c>
    </row>
    <row r="15847" spans="1:1" ht="13">
      <c r="A15847" s="11" t="s">
        <v>5991</v>
      </c>
    </row>
    <row r="15848" spans="1:1" ht="13">
      <c r="A15848" s="11" t="s">
        <v>6</v>
      </c>
    </row>
    <row r="15849" spans="1:1" ht="13">
      <c r="A15849" s="11" t="s">
        <v>4669</v>
      </c>
    </row>
    <row r="15850" spans="1:1" ht="13">
      <c r="A15850" s="11" t="s">
        <v>4751</v>
      </c>
    </row>
    <row r="15851" spans="1:1" ht="13">
      <c r="A15851" s="11">
        <v>5</v>
      </c>
    </row>
    <row r="15852" spans="1:1" ht="13">
      <c r="A15852" s="11" t="s">
        <v>4752</v>
      </c>
    </row>
    <row r="15853" spans="1:1" ht="13">
      <c r="A15853" s="11" t="s">
        <v>5069</v>
      </c>
    </row>
    <row r="15854" spans="1:1" ht="13">
      <c r="A15854" s="11" t="s">
        <v>4753</v>
      </c>
    </row>
    <row r="15855" spans="1:1" ht="13">
      <c r="A15855" s="11" t="s">
        <v>5847</v>
      </c>
    </row>
    <row r="15856" spans="1:1" ht="13">
      <c r="A15856" s="11" t="s">
        <v>4755</v>
      </c>
    </row>
    <row r="15857" spans="1:1" ht="13">
      <c r="A15857" s="21">
        <v>1840</v>
      </c>
    </row>
    <row r="15858" spans="1:1" ht="13">
      <c r="A15858" s="21">
        <v>2290</v>
      </c>
    </row>
    <row r="15859" spans="1:1" ht="13">
      <c r="A15859" s="11" t="s">
        <v>4756</v>
      </c>
    </row>
    <row r="15860" spans="1:1" ht="13">
      <c r="A15860" s="11" t="s">
        <v>4757</v>
      </c>
    </row>
    <row r="15861" spans="1:1" ht="13">
      <c r="A15861" s="11" t="s">
        <v>5990</v>
      </c>
    </row>
    <row r="15862" spans="1:1" ht="13">
      <c r="A15862" s="11" t="s">
        <v>4748</v>
      </c>
    </row>
    <row r="15863" spans="1:1" ht="13">
      <c r="A15863" s="11" t="s">
        <v>4749</v>
      </c>
    </row>
    <row r="15864" spans="1:1" ht="13">
      <c r="A15864" s="11" t="s">
        <v>5992</v>
      </c>
    </row>
    <row r="15865" spans="1:1" ht="13">
      <c r="A15865" s="11" t="s">
        <v>7</v>
      </c>
    </row>
    <row r="15866" spans="1:1" ht="13">
      <c r="A15866" s="11" t="s">
        <v>539</v>
      </c>
    </row>
    <row r="15867" spans="1:1" ht="13">
      <c r="A15867" s="11" t="s">
        <v>4751</v>
      </c>
    </row>
    <row r="15868" spans="1:1" ht="13">
      <c r="A15868" s="11">
        <v>1</v>
      </c>
    </row>
    <row r="15869" spans="1:1" ht="13">
      <c r="A15869" s="11" t="s">
        <v>4752</v>
      </c>
    </row>
    <row r="15870" spans="1:1" ht="13">
      <c r="A15870" s="11">
        <v>1</v>
      </c>
    </row>
    <row r="15871" spans="1:1" ht="13">
      <c r="A15871" s="11" t="s">
        <v>4753</v>
      </c>
    </row>
    <row r="15872" spans="1:1" ht="13">
      <c r="A15872" s="11" t="s">
        <v>4859</v>
      </c>
    </row>
    <row r="15873" spans="1:1" ht="13">
      <c r="A15873" s="11" t="s">
        <v>4755</v>
      </c>
    </row>
    <row r="15874" spans="1:1" ht="13">
      <c r="A15874" s="21">
        <v>970</v>
      </c>
    </row>
    <row r="15875" spans="1:1" ht="13">
      <c r="A15875" s="21">
        <v>1035</v>
      </c>
    </row>
    <row r="15876" spans="1:1" ht="13">
      <c r="A15876" s="11" t="s">
        <v>4756</v>
      </c>
    </row>
    <row r="15877" spans="1:1" ht="13">
      <c r="A15877" s="11" t="s">
        <v>4757</v>
      </c>
    </row>
    <row r="15878" spans="1:1" ht="13">
      <c r="A15878" s="11" t="s">
        <v>5993</v>
      </c>
    </row>
    <row r="15879" spans="1:1" ht="13">
      <c r="A15879" s="11" t="s">
        <v>4748</v>
      </c>
    </row>
    <row r="15880" spans="1:1" ht="13">
      <c r="A15880" s="11" t="s">
        <v>4749</v>
      </c>
    </row>
    <row r="15881" spans="1:1" ht="13">
      <c r="A15881" s="11" t="s">
        <v>5994</v>
      </c>
    </row>
    <row r="15882" spans="1:1" ht="13">
      <c r="A15882" s="11" t="s">
        <v>20</v>
      </c>
    </row>
    <row r="15883" spans="1:1" ht="13">
      <c r="A15883" s="11" t="s">
        <v>2073</v>
      </c>
    </row>
    <row r="15884" spans="1:1" ht="13">
      <c r="A15884" s="11" t="s">
        <v>4751</v>
      </c>
    </row>
    <row r="15885" spans="1:1" ht="13">
      <c r="A15885" s="11">
        <v>2</v>
      </c>
    </row>
    <row r="15886" spans="1:1" ht="13">
      <c r="A15886" s="11" t="s">
        <v>4752</v>
      </c>
    </row>
    <row r="15887" spans="1:1" ht="13">
      <c r="A15887" s="11" t="s">
        <v>4762</v>
      </c>
    </row>
    <row r="15888" spans="1:1" ht="13">
      <c r="A15888" s="11" t="s">
        <v>4753</v>
      </c>
    </row>
    <row r="15889" spans="1:1" ht="13">
      <c r="A15889" s="11" t="s">
        <v>4765</v>
      </c>
    </row>
    <row r="15890" spans="1:1" ht="13">
      <c r="A15890" s="11" t="s">
        <v>4755</v>
      </c>
    </row>
    <row r="15891" spans="1:1" ht="13">
      <c r="A15891" s="21">
        <v>1380</v>
      </c>
    </row>
    <row r="15892" spans="1:1" ht="13">
      <c r="A15892" s="21">
        <v>1870</v>
      </c>
    </row>
    <row r="15893" spans="1:1" ht="13">
      <c r="A15893" s="11" t="s">
        <v>4756</v>
      </c>
    </row>
    <row r="15894" spans="1:1" ht="13">
      <c r="A15894" s="11" t="s">
        <v>4757</v>
      </c>
    </row>
    <row r="15895" spans="1:1" ht="13">
      <c r="A15895" s="11" t="s">
        <v>5993</v>
      </c>
    </row>
    <row r="15896" spans="1:1" ht="13">
      <c r="A15896" s="11" t="s">
        <v>4748</v>
      </c>
    </row>
    <row r="15897" spans="1:1" ht="13">
      <c r="A15897" s="11" t="s">
        <v>4749</v>
      </c>
    </row>
    <row r="15898" spans="1:1" ht="13">
      <c r="A15898" s="11" t="s">
        <v>5995</v>
      </c>
    </row>
    <row r="15899" spans="1:1" ht="13">
      <c r="A15899" s="11" t="s">
        <v>13</v>
      </c>
    </row>
    <row r="15900" spans="1:1" ht="13">
      <c r="A15900" s="11" t="s">
        <v>530</v>
      </c>
    </row>
    <row r="15901" spans="1:1" ht="13">
      <c r="A15901" s="11" t="s">
        <v>4751</v>
      </c>
    </row>
    <row r="15902" spans="1:1" ht="13">
      <c r="A15902" s="11">
        <v>1</v>
      </c>
    </row>
    <row r="15903" spans="1:1" ht="13">
      <c r="A15903" s="11" t="s">
        <v>4752</v>
      </c>
    </row>
    <row r="15904" spans="1:1" ht="13">
      <c r="A15904" s="11">
        <v>1</v>
      </c>
    </row>
    <row r="15905" spans="1:1" ht="13">
      <c r="A15905" s="11" t="s">
        <v>4753</v>
      </c>
    </row>
    <row r="15906" spans="1:1" ht="13">
      <c r="A15906" s="11" t="s">
        <v>4946</v>
      </c>
    </row>
    <row r="15907" spans="1:1" ht="13">
      <c r="A15907" s="11" t="s">
        <v>4755</v>
      </c>
    </row>
    <row r="15908" spans="1:1" ht="13">
      <c r="A15908" s="21">
        <v>890</v>
      </c>
    </row>
    <row r="15909" spans="1:1" ht="13">
      <c r="A15909" s="21">
        <v>1000</v>
      </c>
    </row>
    <row r="15910" spans="1:1" ht="13">
      <c r="A15910" s="11" t="s">
        <v>4756</v>
      </c>
    </row>
    <row r="15911" spans="1:1" ht="13">
      <c r="A15911" s="11" t="s">
        <v>4757</v>
      </c>
    </row>
    <row r="15912" spans="1:1" ht="13">
      <c r="A15912" s="11" t="s">
        <v>5996</v>
      </c>
    </row>
    <row r="15913" spans="1:1" ht="13">
      <c r="A15913" s="11" t="s">
        <v>4748</v>
      </c>
    </row>
    <row r="15914" spans="1:1" ht="13">
      <c r="A15914" s="11" t="s">
        <v>4749</v>
      </c>
    </row>
    <row r="15915" spans="1:1" ht="13">
      <c r="A15915" s="11" t="s">
        <v>5997</v>
      </c>
    </row>
    <row r="15916" spans="1:1" ht="13">
      <c r="A15916" s="11" t="s">
        <v>17</v>
      </c>
    </row>
    <row r="15917" spans="1:1" ht="13">
      <c r="A15917" s="11" t="s">
        <v>113</v>
      </c>
    </row>
    <row r="15918" spans="1:1" ht="13">
      <c r="A15918" s="11" t="s">
        <v>4751</v>
      </c>
    </row>
    <row r="15919" spans="1:1" ht="13">
      <c r="A15919" s="11">
        <v>1</v>
      </c>
    </row>
    <row r="15920" spans="1:1" ht="13">
      <c r="A15920" s="11" t="s">
        <v>4752</v>
      </c>
    </row>
    <row r="15921" spans="1:1" ht="13">
      <c r="A15921" s="11">
        <v>1</v>
      </c>
    </row>
    <row r="15922" spans="1:1" ht="13">
      <c r="A15922" s="11" t="s">
        <v>4753</v>
      </c>
    </row>
    <row r="15923" spans="1:1" ht="13">
      <c r="A15923" s="11" t="s">
        <v>4859</v>
      </c>
    </row>
    <row r="15924" spans="1:1" ht="13">
      <c r="A15924" s="11" t="s">
        <v>4755</v>
      </c>
    </row>
    <row r="15925" spans="1:1" ht="13">
      <c r="A15925" s="21">
        <v>970</v>
      </c>
    </row>
    <row r="15926" spans="1:1" ht="13">
      <c r="A15926" s="11" t="s">
        <v>4756</v>
      </c>
    </row>
    <row r="15927" spans="1:1" ht="13">
      <c r="A15927" s="11" t="s">
        <v>4757</v>
      </c>
    </row>
    <row r="15928" spans="1:1" ht="13">
      <c r="A15928" s="11" t="s">
        <v>5996</v>
      </c>
    </row>
    <row r="15929" spans="1:1" ht="13">
      <c r="A15929" s="11" t="s">
        <v>4748</v>
      </c>
    </row>
    <row r="15930" spans="1:1" ht="13">
      <c r="A15930" s="11" t="s">
        <v>4749</v>
      </c>
    </row>
    <row r="15931" spans="1:1" ht="13">
      <c r="A15931" s="11" t="s">
        <v>5998</v>
      </c>
    </row>
    <row r="15932" spans="1:1" ht="13">
      <c r="A15932" s="11" t="s">
        <v>10</v>
      </c>
    </row>
    <row r="15933" spans="1:1" ht="13">
      <c r="A15933" s="11" t="s">
        <v>521</v>
      </c>
    </row>
    <row r="15934" spans="1:1" ht="13">
      <c r="A15934" s="11" t="s">
        <v>4751</v>
      </c>
    </row>
    <row r="15935" spans="1:1" ht="13">
      <c r="A15935" s="11">
        <v>1</v>
      </c>
    </row>
    <row r="15936" spans="1:1" ht="13">
      <c r="A15936" s="11" t="s">
        <v>4752</v>
      </c>
    </row>
    <row r="15937" spans="1:1" ht="13">
      <c r="A15937" s="11">
        <v>1</v>
      </c>
    </row>
    <row r="15938" spans="1:1" ht="13">
      <c r="A15938" s="11" t="s">
        <v>4753</v>
      </c>
    </row>
    <row r="15939" spans="1:1" ht="13">
      <c r="A15939" s="11" t="s">
        <v>4822</v>
      </c>
    </row>
    <row r="15940" spans="1:1" ht="13">
      <c r="A15940" s="11" t="s">
        <v>4755</v>
      </c>
    </row>
    <row r="15941" spans="1:1" ht="13">
      <c r="A15941" s="21">
        <v>850</v>
      </c>
    </row>
    <row r="15942" spans="1:1" ht="13">
      <c r="A15942" s="21">
        <v>970</v>
      </c>
    </row>
    <row r="15943" spans="1:1" ht="13">
      <c r="A15943" s="11" t="s">
        <v>4756</v>
      </c>
    </row>
    <row r="15944" spans="1:1" ht="13">
      <c r="A15944" s="11" t="s">
        <v>4757</v>
      </c>
    </row>
    <row r="15945" spans="1:1" ht="13">
      <c r="A15945" s="11" t="s">
        <v>5999</v>
      </c>
    </row>
    <row r="15946" spans="1:1" ht="13">
      <c r="A15946" s="11" t="s">
        <v>4748</v>
      </c>
    </row>
    <row r="15947" spans="1:1" ht="13">
      <c r="A15947" s="11" t="s">
        <v>4749</v>
      </c>
    </row>
    <row r="15948" spans="1:1" ht="13">
      <c r="A15948" s="11" t="s">
        <v>6000</v>
      </c>
    </row>
    <row r="15949" spans="1:1" ht="13">
      <c r="A15949" s="11" t="s">
        <v>21</v>
      </c>
    </row>
    <row r="15950" spans="1:1" ht="13">
      <c r="A15950" s="11" t="s">
        <v>3794</v>
      </c>
    </row>
    <row r="15951" spans="1:1" ht="13">
      <c r="A15951" s="11" t="s">
        <v>4751</v>
      </c>
    </row>
    <row r="15952" spans="1:1" ht="13">
      <c r="A15952" s="11">
        <v>3</v>
      </c>
    </row>
    <row r="15953" spans="1:1" ht="13">
      <c r="A15953" s="11" t="s">
        <v>4752</v>
      </c>
    </row>
    <row r="15954" spans="1:1" ht="13">
      <c r="A15954" s="11">
        <v>1</v>
      </c>
    </row>
    <row r="15955" spans="1:1" ht="13">
      <c r="A15955" s="11" t="s">
        <v>4753</v>
      </c>
    </row>
    <row r="15956" spans="1:1" ht="13">
      <c r="A15956" s="11" t="s">
        <v>4769</v>
      </c>
    </row>
    <row r="15957" spans="1:1" ht="13">
      <c r="A15957" s="11" t="s">
        <v>4755</v>
      </c>
    </row>
    <row r="15958" spans="1:1" ht="13">
      <c r="A15958" s="21">
        <v>1130</v>
      </c>
    </row>
    <row r="15959" spans="1:1" ht="13">
      <c r="A15959" s="21">
        <v>1785</v>
      </c>
    </row>
    <row r="15960" spans="1:1" ht="13">
      <c r="A15960" s="11" t="s">
        <v>4756</v>
      </c>
    </row>
    <row r="15961" spans="1:1" ht="13">
      <c r="A15961" s="11" t="s">
        <v>4757</v>
      </c>
    </row>
    <row r="15962" spans="1:1" ht="13">
      <c r="A15962" s="11" t="s">
        <v>5999</v>
      </c>
    </row>
    <row r="15963" spans="1:1" ht="13">
      <c r="A15963" s="11" t="s">
        <v>4748</v>
      </c>
    </row>
    <row r="15964" spans="1:1" ht="13">
      <c r="A15964" s="11" t="s">
        <v>4749</v>
      </c>
    </row>
    <row r="15965" spans="1:1" ht="13">
      <c r="A15965" s="11" t="s">
        <v>6001</v>
      </c>
    </row>
    <row r="15966" spans="1:1" ht="13">
      <c r="A15966" s="11" t="s">
        <v>7</v>
      </c>
    </row>
    <row r="15967" spans="1:1" ht="13">
      <c r="A15967" s="11" t="s">
        <v>1980</v>
      </c>
    </row>
    <row r="15968" spans="1:1" ht="13">
      <c r="A15968" s="11" t="s">
        <v>4751</v>
      </c>
    </row>
    <row r="15969" spans="1:1" ht="13">
      <c r="A15969" s="11">
        <v>2</v>
      </c>
    </row>
    <row r="15970" spans="1:1" ht="13">
      <c r="A15970" s="11" t="s">
        <v>4752</v>
      </c>
    </row>
    <row r="15971" spans="1:1" ht="13">
      <c r="A15971" s="11">
        <v>1</v>
      </c>
    </row>
    <row r="15972" spans="1:1" ht="13">
      <c r="A15972" s="11" t="s">
        <v>4753</v>
      </c>
    </row>
    <row r="15973" spans="1:1" ht="13">
      <c r="A15973" s="11" t="s">
        <v>4780</v>
      </c>
    </row>
    <row r="15974" spans="1:1" ht="13">
      <c r="A15974" s="11" t="s">
        <v>4755</v>
      </c>
    </row>
    <row r="15975" spans="1:1" ht="13">
      <c r="A15975" s="21">
        <v>1000</v>
      </c>
    </row>
    <row r="15976" spans="1:1" ht="13">
      <c r="A15976" s="21">
        <v>1345</v>
      </c>
    </row>
    <row r="15977" spans="1:1" ht="13">
      <c r="A15977" s="11" t="s">
        <v>4756</v>
      </c>
    </row>
    <row r="15978" spans="1:1" ht="13">
      <c r="A15978" s="11" t="s">
        <v>4757</v>
      </c>
    </row>
    <row r="15979" spans="1:1" ht="13">
      <c r="A15979" s="11" t="s">
        <v>5999</v>
      </c>
    </row>
    <row r="15980" spans="1:1" ht="13">
      <c r="A15980" s="11" t="s">
        <v>4748</v>
      </c>
    </row>
    <row r="15981" spans="1:1" ht="13">
      <c r="A15981" s="11" t="s">
        <v>4749</v>
      </c>
    </row>
    <row r="15982" spans="1:1" ht="13">
      <c r="A15982" s="11" t="s">
        <v>6002</v>
      </c>
    </row>
    <row r="15983" spans="1:1" ht="13">
      <c r="A15983" s="11" t="s">
        <v>10</v>
      </c>
    </row>
    <row r="15984" spans="1:1" ht="13">
      <c r="A15984" s="11" t="s">
        <v>1983</v>
      </c>
    </row>
    <row r="15985" spans="1:1" ht="13">
      <c r="A15985" s="11" t="s">
        <v>4751</v>
      </c>
    </row>
    <row r="15986" spans="1:1" ht="13">
      <c r="A15986" s="11">
        <v>2</v>
      </c>
    </row>
    <row r="15987" spans="1:1" ht="13">
      <c r="A15987" s="11" t="s">
        <v>4752</v>
      </c>
    </row>
    <row r="15988" spans="1:1" ht="13">
      <c r="A15988" s="11">
        <v>1</v>
      </c>
    </row>
    <row r="15989" spans="1:1" ht="13">
      <c r="A15989" s="11" t="s">
        <v>4753</v>
      </c>
    </row>
    <row r="15990" spans="1:1" ht="13">
      <c r="A15990" s="11" t="s">
        <v>4771</v>
      </c>
    </row>
    <row r="15991" spans="1:1" ht="13">
      <c r="A15991" s="11" t="s">
        <v>4755</v>
      </c>
    </row>
    <row r="15992" spans="1:1" ht="13">
      <c r="A15992" s="21">
        <v>1150</v>
      </c>
    </row>
    <row r="15993" spans="1:1" ht="13">
      <c r="A15993" s="21">
        <v>1285</v>
      </c>
    </row>
    <row r="15994" spans="1:1" ht="13">
      <c r="A15994" s="11" t="s">
        <v>4756</v>
      </c>
    </row>
    <row r="15995" spans="1:1" ht="13">
      <c r="A15995" s="11" t="s">
        <v>4757</v>
      </c>
    </row>
    <row r="15996" spans="1:1" ht="13">
      <c r="A15996" s="11" t="s">
        <v>5999</v>
      </c>
    </row>
    <row r="15997" spans="1:1" ht="13">
      <c r="A15997" s="11" t="s">
        <v>4748</v>
      </c>
    </row>
    <row r="15998" spans="1:1" ht="13">
      <c r="A15998" s="11" t="s">
        <v>4749</v>
      </c>
    </row>
    <row r="15999" spans="1:1" ht="13">
      <c r="A15999" s="11" t="s">
        <v>6003</v>
      </c>
    </row>
    <row r="16000" spans="1:1" ht="13">
      <c r="A16000" s="11" t="s">
        <v>9</v>
      </c>
    </row>
    <row r="16001" spans="1:1" ht="13">
      <c r="A16001" s="11" t="s">
        <v>1950</v>
      </c>
    </row>
    <row r="16002" spans="1:1" ht="13">
      <c r="A16002" s="11" t="s">
        <v>4751</v>
      </c>
    </row>
    <row r="16003" spans="1:1" ht="13">
      <c r="A16003" s="11">
        <v>2</v>
      </c>
    </row>
    <row r="16004" spans="1:1" ht="13">
      <c r="A16004" s="11" t="s">
        <v>4752</v>
      </c>
    </row>
    <row r="16005" spans="1:1" ht="13">
      <c r="A16005" s="11" t="s">
        <v>4762</v>
      </c>
    </row>
    <row r="16006" spans="1:1" ht="13">
      <c r="A16006" s="11" t="s">
        <v>4753</v>
      </c>
    </row>
    <row r="16007" spans="1:1" ht="13">
      <c r="A16007" s="11" t="s">
        <v>4765</v>
      </c>
    </row>
    <row r="16008" spans="1:1" ht="13">
      <c r="A16008" s="11" t="s">
        <v>4755</v>
      </c>
    </row>
    <row r="16009" spans="1:1" ht="13">
      <c r="A16009" s="21">
        <v>1070</v>
      </c>
    </row>
    <row r="16010" spans="1:1" ht="13">
      <c r="A16010" s="21">
        <v>1370</v>
      </c>
    </row>
    <row r="16011" spans="1:1" ht="13">
      <c r="A16011" s="11" t="s">
        <v>4756</v>
      </c>
    </row>
    <row r="16012" spans="1:1" ht="13">
      <c r="A16012" s="11" t="s">
        <v>4757</v>
      </c>
    </row>
    <row r="16013" spans="1:1" ht="13">
      <c r="A16013" s="11" t="s">
        <v>6004</v>
      </c>
    </row>
    <row r="16014" spans="1:1" ht="13">
      <c r="A16014" s="11" t="s">
        <v>4748</v>
      </c>
    </row>
    <row r="16015" spans="1:1" ht="13">
      <c r="A16015" s="11" t="s">
        <v>4749</v>
      </c>
    </row>
    <row r="16016" spans="1:1" ht="13">
      <c r="A16016" s="11" t="s">
        <v>6005</v>
      </c>
    </row>
    <row r="16017" spans="1:1" ht="13">
      <c r="A16017" s="11" t="s">
        <v>14</v>
      </c>
    </row>
    <row r="16018" spans="1:1" ht="13">
      <c r="A16018" s="11" t="s">
        <v>497</v>
      </c>
    </row>
    <row r="16019" spans="1:1" ht="13">
      <c r="A16019" s="11" t="s">
        <v>4751</v>
      </c>
    </row>
    <row r="16020" spans="1:1" ht="13">
      <c r="A16020" s="11">
        <v>1</v>
      </c>
    </row>
    <row r="16021" spans="1:1" ht="13">
      <c r="A16021" s="11" t="s">
        <v>4752</v>
      </c>
    </row>
    <row r="16022" spans="1:1" ht="13">
      <c r="A16022" s="11">
        <v>1</v>
      </c>
    </row>
    <row r="16023" spans="1:1" ht="13">
      <c r="A16023" s="11" t="s">
        <v>4753</v>
      </c>
    </row>
    <row r="16024" spans="1:1" ht="13">
      <c r="A16024" s="11" t="s">
        <v>4822</v>
      </c>
    </row>
    <row r="16025" spans="1:1" ht="13">
      <c r="A16025" s="11" t="s">
        <v>4755</v>
      </c>
    </row>
    <row r="16026" spans="1:1" ht="13">
      <c r="A16026" s="21">
        <v>950</v>
      </c>
    </row>
    <row r="16027" spans="1:1" ht="13">
      <c r="A16027" s="21">
        <v>1115</v>
      </c>
    </row>
    <row r="16028" spans="1:1" ht="13">
      <c r="A16028" s="11" t="s">
        <v>4756</v>
      </c>
    </row>
    <row r="16029" spans="1:1" ht="13">
      <c r="A16029" s="11" t="s">
        <v>4757</v>
      </c>
    </row>
    <row r="16030" spans="1:1" ht="13">
      <c r="A16030" s="11" t="s">
        <v>6006</v>
      </c>
    </row>
    <row r="16031" spans="1:1" ht="13">
      <c r="A16031" s="11" t="s">
        <v>4748</v>
      </c>
    </row>
    <row r="16032" spans="1:1" ht="13">
      <c r="A16032" s="11" t="s">
        <v>4749</v>
      </c>
    </row>
    <row r="16033" spans="1:1" ht="13">
      <c r="A16033" s="11" t="s">
        <v>6007</v>
      </c>
    </row>
    <row r="16034" spans="1:1" ht="13">
      <c r="A16034" s="11" t="s">
        <v>9</v>
      </c>
    </row>
    <row r="16035" spans="1:1" ht="13">
      <c r="A16035" s="11" t="s">
        <v>1920</v>
      </c>
    </row>
    <row r="16036" spans="1:1" ht="13">
      <c r="A16036" s="11" t="s">
        <v>4751</v>
      </c>
    </row>
    <row r="16037" spans="1:1" ht="13">
      <c r="A16037" s="11">
        <v>2</v>
      </c>
    </row>
    <row r="16038" spans="1:1" ht="13">
      <c r="A16038" s="11" t="s">
        <v>4752</v>
      </c>
    </row>
    <row r="16039" spans="1:1" ht="13">
      <c r="A16039" s="11">
        <v>1</v>
      </c>
    </row>
    <row r="16040" spans="1:1" ht="13">
      <c r="A16040" s="11" t="s">
        <v>4753</v>
      </c>
    </row>
    <row r="16041" spans="1:1" ht="13">
      <c r="A16041" s="11" t="s">
        <v>4870</v>
      </c>
    </row>
    <row r="16042" spans="1:1" ht="13">
      <c r="A16042" s="11" t="s">
        <v>4755</v>
      </c>
    </row>
    <row r="16043" spans="1:1" ht="13">
      <c r="A16043" s="21">
        <v>1030</v>
      </c>
    </row>
    <row r="16044" spans="1:1" ht="13">
      <c r="A16044" s="21">
        <v>1165</v>
      </c>
    </row>
    <row r="16045" spans="1:1" ht="13">
      <c r="A16045" s="11" t="s">
        <v>4756</v>
      </c>
    </row>
    <row r="16046" spans="1:1" ht="13">
      <c r="A16046" s="11" t="s">
        <v>4757</v>
      </c>
    </row>
    <row r="16047" spans="1:1" ht="13">
      <c r="A16047" s="11" t="s">
        <v>6006</v>
      </c>
    </row>
    <row r="16048" spans="1:1" ht="13">
      <c r="A16048" s="11" t="s">
        <v>4748</v>
      </c>
    </row>
    <row r="16049" spans="1:1" ht="13">
      <c r="A16049" s="11" t="s">
        <v>4749</v>
      </c>
    </row>
    <row r="16050" spans="1:1" ht="13">
      <c r="A16050" s="11" t="s">
        <v>6008</v>
      </c>
    </row>
    <row r="16051" spans="1:1" ht="13">
      <c r="A16051" s="11" t="s">
        <v>6</v>
      </c>
    </row>
    <row r="16052" spans="1:1" ht="13">
      <c r="A16052" s="11" t="s">
        <v>3758</v>
      </c>
    </row>
    <row r="16053" spans="1:1" ht="13">
      <c r="A16053" s="11" t="s">
        <v>4751</v>
      </c>
    </row>
    <row r="16054" spans="1:1" ht="13">
      <c r="A16054" s="11">
        <v>3</v>
      </c>
    </row>
    <row r="16055" spans="1:1" ht="13">
      <c r="A16055" s="11" t="s">
        <v>4752</v>
      </c>
    </row>
    <row r="16056" spans="1:1" ht="13">
      <c r="A16056" s="11">
        <v>2</v>
      </c>
    </row>
    <row r="16057" spans="1:1" ht="13">
      <c r="A16057" s="11" t="s">
        <v>4753</v>
      </c>
    </row>
    <row r="16058" spans="1:1" ht="13">
      <c r="A16058" s="11" t="s">
        <v>4785</v>
      </c>
    </row>
    <row r="16059" spans="1:1" ht="13">
      <c r="A16059" s="11" t="s">
        <v>4755</v>
      </c>
    </row>
    <row r="16060" spans="1:1" ht="13">
      <c r="A16060" s="21">
        <v>1560</v>
      </c>
    </row>
    <row r="16061" spans="1:1" ht="13">
      <c r="A16061" s="21">
        <v>1645</v>
      </c>
    </row>
    <row r="16062" spans="1:1" ht="13">
      <c r="A16062" s="11" t="s">
        <v>4756</v>
      </c>
    </row>
    <row r="16063" spans="1:1" ht="13">
      <c r="A16063" s="11" t="s">
        <v>4757</v>
      </c>
    </row>
    <row r="16064" spans="1:1" ht="13">
      <c r="A16064" s="11" t="s">
        <v>6006</v>
      </c>
    </row>
    <row r="16065" spans="1:1" ht="13">
      <c r="A16065" s="11" t="s">
        <v>4748</v>
      </c>
    </row>
    <row r="16066" spans="1:1" ht="13">
      <c r="A16066" s="11" t="s">
        <v>4749</v>
      </c>
    </row>
    <row r="16067" spans="1:1" ht="13">
      <c r="A16067" s="11" t="s">
        <v>6009</v>
      </c>
    </row>
    <row r="16068" spans="1:1" ht="13">
      <c r="A16068" s="11" t="s">
        <v>14</v>
      </c>
    </row>
    <row r="16069" spans="1:1" ht="13">
      <c r="A16069" s="11" t="s">
        <v>479</v>
      </c>
    </row>
    <row r="16070" spans="1:1" ht="13">
      <c r="A16070" s="11" t="s">
        <v>4751</v>
      </c>
    </row>
    <row r="16071" spans="1:1" ht="13">
      <c r="A16071" s="11">
        <v>1</v>
      </c>
    </row>
    <row r="16072" spans="1:1" ht="13">
      <c r="A16072" s="11" t="s">
        <v>4752</v>
      </c>
    </row>
    <row r="16073" spans="1:1" ht="13">
      <c r="A16073" s="11">
        <v>1</v>
      </c>
    </row>
    <row r="16074" spans="1:1" ht="13">
      <c r="A16074" s="11" t="s">
        <v>4753</v>
      </c>
    </row>
    <row r="16075" spans="1:1" ht="13">
      <c r="A16075" s="11" t="s">
        <v>6010</v>
      </c>
    </row>
    <row r="16076" spans="1:1" ht="13">
      <c r="A16076" s="11" t="s">
        <v>4755</v>
      </c>
    </row>
    <row r="16077" spans="1:1" ht="13">
      <c r="A16077" s="21">
        <v>830</v>
      </c>
    </row>
    <row r="16078" spans="1:1" ht="13">
      <c r="A16078" s="21">
        <v>1185</v>
      </c>
    </row>
    <row r="16079" spans="1:1" ht="13">
      <c r="A16079" s="11" t="s">
        <v>4756</v>
      </c>
    </row>
    <row r="16080" spans="1:1" ht="13">
      <c r="A16080" s="11" t="s">
        <v>4757</v>
      </c>
    </row>
    <row r="16081" spans="1:1" ht="13">
      <c r="A16081" s="11" t="s">
        <v>6011</v>
      </c>
    </row>
    <row r="16082" spans="1:1" ht="13">
      <c r="A16082" s="11" t="s">
        <v>4748</v>
      </c>
    </row>
    <row r="16083" spans="1:1" ht="13">
      <c r="A16083" s="11" t="s">
        <v>4749</v>
      </c>
    </row>
    <row r="16084" spans="1:1" ht="13">
      <c r="A16084" s="11" t="s">
        <v>6012</v>
      </c>
    </row>
    <row r="16085" spans="1:1" ht="13">
      <c r="A16085" s="11" t="s">
        <v>6</v>
      </c>
    </row>
    <row r="16086" spans="1:1" ht="13">
      <c r="A16086" s="11" t="s">
        <v>66</v>
      </c>
    </row>
    <row r="16087" spans="1:1" ht="13">
      <c r="A16087" s="11" t="s">
        <v>4751</v>
      </c>
    </row>
    <row r="16088" spans="1:1" ht="13">
      <c r="A16088" s="11">
        <v>1</v>
      </c>
    </row>
    <row r="16089" spans="1:1" ht="13">
      <c r="A16089" s="11" t="s">
        <v>4752</v>
      </c>
    </row>
    <row r="16090" spans="1:1" ht="13">
      <c r="A16090" s="11">
        <v>1</v>
      </c>
    </row>
    <row r="16091" spans="1:1" ht="13">
      <c r="A16091" s="11" t="s">
        <v>4753</v>
      </c>
    </row>
    <row r="16092" spans="1:1" ht="13">
      <c r="A16092" s="11" t="s">
        <v>4822</v>
      </c>
    </row>
    <row r="16093" spans="1:1" ht="13">
      <c r="A16093" s="11" t="s">
        <v>4755</v>
      </c>
    </row>
    <row r="16094" spans="1:1" ht="13">
      <c r="A16094" s="21">
        <v>860</v>
      </c>
    </row>
    <row r="16095" spans="1:1" ht="13">
      <c r="A16095" s="11" t="s">
        <v>4756</v>
      </c>
    </row>
    <row r="16096" spans="1:1" ht="13">
      <c r="A16096" s="11" t="s">
        <v>4757</v>
      </c>
    </row>
    <row r="16097" spans="1:1" ht="13">
      <c r="A16097" s="11" t="s">
        <v>6013</v>
      </c>
    </row>
    <row r="16098" spans="1:1" ht="13">
      <c r="A16098" s="11" t="s">
        <v>4748</v>
      </c>
    </row>
    <row r="16099" spans="1:1" ht="13">
      <c r="A16099" s="11" t="s">
        <v>4749</v>
      </c>
    </row>
    <row r="16100" spans="1:1" ht="13">
      <c r="A16100" s="11" t="s">
        <v>6014</v>
      </c>
    </row>
    <row r="16101" spans="1:1" ht="13">
      <c r="A16101" s="11" t="s">
        <v>14</v>
      </c>
    </row>
    <row r="16102" spans="1:1" ht="13">
      <c r="A16102" s="11" t="s">
        <v>1728</v>
      </c>
    </row>
    <row r="16103" spans="1:1" ht="13">
      <c r="A16103" s="11" t="s">
        <v>4751</v>
      </c>
    </row>
    <row r="16104" spans="1:1" ht="13">
      <c r="A16104" s="11">
        <v>2</v>
      </c>
    </row>
    <row r="16105" spans="1:1" ht="13">
      <c r="A16105" s="11" t="s">
        <v>4752</v>
      </c>
    </row>
    <row r="16106" spans="1:1" ht="13">
      <c r="A16106" s="11" t="s">
        <v>4762</v>
      </c>
    </row>
    <row r="16107" spans="1:1" ht="13">
      <c r="A16107" s="11" t="s">
        <v>4753</v>
      </c>
    </row>
    <row r="16108" spans="1:1" ht="13">
      <c r="A16108" s="11" t="s">
        <v>4816</v>
      </c>
    </row>
    <row r="16109" spans="1:1" ht="13">
      <c r="A16109" s="11" t="s">
        <v>4755</v>
      </c>
    </row>
    <row r="16110" spans="1:1" ht="13">
      <c r="A16110" s="21">
        <v>1210</v>
      </c>
    </row>
    <row r="16111" spans="1:1" ht="13">
      <c r="A16111" s="21">
        <v>1850</v>
      </c>
    </row>
    <row r="16112" spans="1:1" ht="13">
      <c r="A16112" s="11" t="s">
        <v>4756</v>
      </c>
    </row>
    <row r="16113" spans="1:1" ht="13">
      <c r="A16113" s="11" t="s">
        <v>4757</v>
      </c>
    </row>
    <row r="16114" spans="1:1" ht="13">
      <c r="A16114" s="11" t="s">
        <v>6013</v>
      </c>
    </row>
    <row r="16115" spans="1:1" ht="13">
      <c r="A16115" s="11" t="s">
        <v>4748</v>
      </c>
    </row>
    <row r="16116" spans="1:1" ht="13">
      <c r="A16116" s="11" t="s">
        <v>4749</v>
      </c>
    </row>
    <row r="16117" spans="1:1" ht="13">
      <c r="A16117" s="11" t="s">
        <v>6015</v>
      </c>
    </row>
    <row r="16118" spans="1:1" ht="13">
      <c r="A16118" s="11" t="s">
        <v>12</v>
      </c>
    </row>
    <row r="16119" spans="1:1" ht="13">
      <c r="A16119" s="11" t="s">
        <v>230</v>
      </c>
    </row>
    <row r="16120" spans="1:1" ht="13">
      <c r="A16120" s="11" t="s">
        <v>4751</v>
      </c>
    </row>
    <row r="16121" spans="1:1" ht="13">
      <c r="A16121" s="11">
        <v>1</v>
      </c>
    </row>
    <row r="16122" spans="1:1" ht="13">
      <c r="A16122" s="11" t="s">
        <v>4752</v>
      </c>
    </row>
    <row r="16123" spans="1:1" ht="13">
      <c r="A16123" s="11">
        <v>1</v>
      </c>
    </row>
    <row r="16124" spans="1:1" ht="13">
      <c r="A16124" s="11" t="s">
        <v>4753</v>
      </c>
    </row>
    <row r="16125" spans="1:1" ht="13">
      <c r="A16125" s="11" t="s">
        <v>4846</v>
      </c>
    </row>
    <row r="16126" spans="1:1" ht="13">
      <c r="A16126" s="11" t="s">
        <v>4755</v>
      </c>
    </row>
    <row r="16127" spans="1:1" ht="13">
      <c r="A16127" s="21">
        <v>1240</v>
      </c>
    </row>
    <row r="16128" spans="1:1" ht="13">
      <c r="A16128" s="11" t="s">
        <v>4756</v>
      </c>
    </row>
    <row r="16129" spans="1:1" ht="13">
      <c r="A16129" s="11" t="s">
        <v>4757</v>
      </c>
    </row>
    <row r="16130" spans="1:1" ht="13">
      <c r="A16130" s="11" t="s">
        <v>6013</v>
      </c>
    </row>
    <row r="16131" spans="1:1" ht="13">
      <c r="A16131" s="11" t="s">
        <v>4748</v>
      </c>
    </row>
    <row r="16132" spans="1:1" ht="13">
      <c r="A16132" s="11" t="s">
        <v>4749</v>
      </c>
    </row>
    <row r="16133" spans="1:1" ht="13">
      <c r="A16133" s="11" t="s">
        <v>6016</v>
      </c>
    </row>
    <row r="16134" spans="1:1" ht="13">
      <c r="A16134" s="11" t="s">
        <v>16</v>
      </c>
    </row>
    <row r="16135" spans="1:1" ht="13">
      <c r="A16135" s="11" t="s">
        <v>1737</v>
      </c>
    </row>
    <row r="16136" spans="1:1" ht="13">
      <c r="A16136" s="11" t="s">
        <v>4751</v>
      </c>
    </row>
    <row r="16137" spans="1:1" ht="13">
      <c r="A16137" s="11">
        <v>2</v>
      </c>
    </row>
    <row r="16138" spans="1:1" ht="13">
      <c r="A16138" s="11" t="s">
        <v>4752</v>
      </c>
    </row>
    <row r="16139" spans="1:1" ht="13">
      <c r="A16139" s="11" t="s">
        <v>4762</v>
      </c>
    </row>
    <row r="16140" spans="1:1" ht="13">
      <c r="A16140" s="11" t="s">
        <v>4753</v>
      </c>
    </row>
    <row r="16141" spans="1:1" ht="13">
      <c r="A16141" s="11" t="s">
        <v>4787</v>
      </c>
    </row>
    <row r="16142" spans="1:1" ht="13">
      <c r="A16142" s="11" t="s">
        <v>4755</v>
      </c>
    </row>
    <row r="16143" spans="1:1" ht="13">
      <c r="A16143" s="21">
        <v>1390</v>
      </c>
    </row>
    <row r="16144" spans="1:1" ht="13">
      <c r="A16144" s="21">
        <v>1535</v>
      </c>
    </row>
    <row r="16145" spans="1:1" ht="13">
      <c r="A16145" s="11" t="s">
        <v>4756</v>
      </c>
    </row>
    <row r="16146" spans="1:1" ht="13">
      <c r="A16146" s="11" t="s">
        <v>4757</v>
      </c>
    </row>
    <row r="16147" spans="1:1" ht="13">
      <c r="A16147" s="11" t="s">
        <v>6013</v>
      </c>
    </row>
    <row r="16148" spans="1:1" ht="13">
      <c r="A16148" s="11" t="s">
        <v>4748</v>
      </c>
    </row>
    <row r="16149" spans="1:1" ht="13">
      <c r="A16149" s="11" t="s">
        <v>4749</v>
      </c>
    </row>
    <row r="16150" spans="1:1" ht="13">
      <c r="A16150" s="11" t="s">
        <v>6017</v>
      </c>
    </row>
    <row r="16151" spans="1:1" ht="13">
      <c r="A16151" s="11" t="s">
        <v>27</v>
      </c>
    </row>
    <row r="16152" spans="1:1" ht="13">
      <c r="A16152" s="11" t="s">
        <v>1731</v>
      </c>
    </row>
    <row r="16153" spans="1:1" ht="13">
      <c r="A16153" s="11" t="s">
        <v>4751</v>
      </c>
    </row>
    <row r="16154" spans="1:1" ht="13">
      <c r="A16154" s="11">
        <v>2</v>
      </c>
    </row>
    <row r="16155" spans="1:1" ht="13">
      <c r="A16155" s="11" t="s">
        <v>4752</v>
      </c>
    </row>
    <row r="16156" spans="1:1" ht="13">
      <c r="A16156" s="11" t="s">
        <v>4762</v>
      </c>
    </row>
    <row r="16157" spans="1:1" ht="13">
      <c r="A16157" s="11" t="s">
        <v>4753</v>
      </c>
    </row>
    <row r="16158" spans="1:1" ht="13">
      <c r="A16158" s="11" t="s">
        <v>4771</v>
      </c>
    </row>
    <row r="16159" spans="1:1" ht="13">
      <c r="A16159" s="11" t="s">
        <v>4755</v>
      </c>
    </row>
    <row r="16160" spans="1:1" ht="13">
      <c r="A16160" s="21">
        <v>1270</v>
      </c>
    </row>
    <row r="16161" spans="1:1" ht="13">
      <c r="A16161" s="21">
        <v>1350</v>
      </c>
    </row>
    <row r="16162" spans="1:1" ht="13">
      <c r="A16162" s="11" t="s">
        <v>4756</v>
      </c>
    </row>
    <row r="16163" spans="1:1" ht="13">
      <c r="A16163" s="11" t="s">
        <v>4757</v>
      </c>
    </row>
    <row r="16164" spans="1:1" ht="13">
      <c r="A16164" s="11" t="s">
        <v>6013</v>
      </c>
    </row>
    <row r="16165" spans="1:1" ht="13">
      <c r="A16165" s="11" t="s">
        <v>4748</v>
      </c>
    </row>
    <row r="16166" spans="1:1" ht="13">
      <c r="A16166" s="11" t="s">
        <v>4749</v>
      </c>
    </row>
    <row r="16167" spans="1:1" ht="13">
      <c r="A16167" s="11" t="s">
        <v>6018</v>
      </c>
    </row>
    <row r="16168" spans="1:1" ht="13">
      <c r="A16168" s="11" t="s">
        <v>6</v>
      </c>
    </row>
    <row r="16169" spans="1:1" ht="13">
      <c r="A16169" s="11" t="s">
        <v>1734</v>
      </c>
    </row>
    <row r="16170" spans="1:1" ht="13">
      <c r="A16170" s="11" t="s">
        <v>4751</v>
      </c>
    </row>
    <row r="16171" spans="1:1" ht="13">
      <c r="A16171" s="11">
        <v>2</v>
      </c>
    </row>
    <row r="16172" spans="1:1" ht="13">
      <c r="A16172" s="11" t="s">
        <v>4752</v>
      </c>
    </row>
    <row r="16173" spans="1:1" ht="13">
      <c r="A16173" s="11" t="s">
        <v>4762</v>
      </c>
    </row>
    <row r="16174" spans="1:1" ht="13">
      <c r="A16174" s="11" t="s">
        <v>4753</v>
      </c>
    </row>
    <row r="16175" spans="1:1" ht="13">
      <c r="A16175" s="11" t="s">
        <v>4769</v>
      </c>
    </row>
    <row r="16176" spans="1:1" ht="13">
      <c r="A16176" s="11" t="s">
        <v>4755</v>
      </c>
    </row>
    <row r="16177" spans="1:1" ht="13">
      <c r="A16177" s="21">
        <v>1290</v>
      </c>
    </row>
    <row r="16178" spans="1:1" ht="13">
      <c r="A16178" s="21">
        <v>1680</v>
      </c>
    </row>
    <row r="16179" spans="1:1" ht="13">
      <c r="A16179" s="11" t="s">
        <v>4756</v>
      </c>
    </row>
    <row r="16180" spans="1:1" ht="13">
      <c r="A16180" s="11" t="s">
        <v>4757</v>
      </c>
    </row>
    <row r="16181" spans="1:1" ht="13">
      <c r="A16181" s="11" t="s">
        <v>6013</v>
      </c>
    </row>
    <row r="16182" spans="1:1" ht="13">
      <c r="A16182" s="11" t="s">
        <v>4748</v>
      </c>
    </row>
    <row r="16183" spans="1:1" ht="13">
      <c r="A16183" s="11" t="s">
        <v>4749</v>
      </c>
    </row>
    <row r="16184" spans="1:1" ht="13">
      <c r="A16184" s="11" t="s">
        <v>6019</v>
      </c>
    </row>
    <row r="16185" spans="1:1" ht="13">
      <c r="A16185" s="11" t="s">
        <v>7</v>
      </c>
    </row>
    <row r="16186" spans="1:1" ht="13">
      <c r="A16186" s="11" t="s">
        <v>3615</v>
      </c>
    </row>
    <row r="16187" spans="1:1" ht="13">
      <c r="A16187" s="11" t="s">
        <v>4751</v>
      </c>
    </row>
    <row r="16188" spans="1:1" ht="13">
      <c r="A16188" s="11">
        <v>3</v>
      </c>
    </row>
    <row r="16189" spans="1:1" ht="13">
      <c r="A16189" s="11" t="s">
        <v>4752</v>
      </c>
    </row>
    <row r="16190" spans="1:1" ht="13">
      <c r="A16190" s="11" t="s">
        <v>4762</v>
      </c>
    </row>
    <row r="16191" spans="1:1" ht="13">
      <c r="A16191" s="11" t="s">
        <v>4753</v>
      </c>
    </row>
    <row r="16192" spans="1:1" ht="13">
      <c r="A16192" s="11" t="s">
        <v>4773</v>
      </c>
    </row>
    <row r="16193" spans="1:1" ht="13">
      <c r="A16193" s="11" t="s">
        <v>4755</v>
      </c>
    </row>
    <row r="16194" spans="1:1" ht="13">
      <c r="A16194" s="21">
        <v>1790</v>
      </c>
    </row>
    <row r="16195" spans="1:1" ht="13">
      <c r="A16195" s="21">
        <v>1995</v>
      </c>
    </row>
    <row r="16196" spans="1:1" ht="13">
      <c r="A16196" s="11" t="s">
        <v>4756</v>
      </c>
    </row>
    <row r="16197" spans="1:1" ht="13">
      <c r="A16197" s="11" t="s">
        <v>4757</v>
      </c>
    </row>
    <row r="16198" spans="1:1" ht="13">
      <c r="A16198" s="11" t="s">
        <v>6013</v>
      </c>
    </row>
    <row r="16199" spans="1:1" ht="13">
      <c r="A16199" s="11" t="s">
        <v>4748</v>
      </c>
    </row>
    <row r="16200" spans="1:1" ht="13">
      <c r="A16200" s="11" t="s">
        <v>4749</v>
      </c>
    </row>
    <row r="16201" spans="1:1" ht="13">
      <c r="A16201" s="11" t="s">
        <v>6020</v>
      </c>
    </row>
    <row r="16202" spans="1:1" ht="13">
      <c r="A16202" s="11" t="s">
        <v>6</v>
      </c>
    </row>
    <row r="16203" spans="1:1" ht="13">
      <c r="A16203" s="11" t="s">
        <v>3582</v>
      </c>
    </row>
    <row r="16204" spans="1:1" ht="13">
      <c r="A16204" s="11" t="s">
        <v>4751</v>
      </c>
    </row>
    <row r="16205" spans="1:1" ht="13">
      <c r="A16205" s="11">
        <v>3</v>
      </c>
    </row>
    <row r="16206" spans="1:1" ht="13">
      <c r="A16206" s="11" t="s">
        <v>4752</v>
      </c>
    </row>
    <row r="16207" spans="1:1" ht="13">
      <c r="A16207" s="11">
        <v>2</v>
      </c>
    </row>
    <row r="16208" spans="1:1" ht="13">
      <c r="A16208" s="11" t="s">
        <v>4753</v>
      </c>
    </row>
    <row r="16209" spans="1:1" ht="13">
      <c r="A16209" s="11" t="s">
        <v>4792</v>
      </c>
    </row>
    <row r="16210" spans="1:1" ht="13">
      <c r="A16210" s="11" t="s">
        <v>4755</v>
      </c>
    </row>
    <row r="16211" spans="1:1" ht="13">
      <c r="A16211" s="21">
        <v>1270</v>
      </c>
    </row>
    <row r="16212" spans="1:1" ht="13">
      <c r="A16212" s="21">
        <v>1675</v>
      </c>
    </row>
    <row r="16213" spans="1:1" ht="13">
      <c r="A16213" s="11" t="s">
        <v>4756</v>
      </c>
    </row>
    <row r="16214" spans="1:1" ht="13">
      <c r="A16214" s="11" t="s">
        <v>4757</v>
      </c>
    </row>
    <row r="16215" spans="1:1" ht="13">
      <c r="A16215" s="11" t="s">
        <v>6021</v>
      </c>
    </row>
    <row r="16216" spans="1:1" ht="13">
      <c r="A16216" s="11" t="s">
        <v>4748</v>
      </c>
    </row>
    <row r="16217" spans="1:1" ht="13">
      <c r="A16217" s="11" t="s">
        <v>4749</v>
      </c>
    </row>
    <row r="16218" spans="1:1" ht="13">
      <c r="A16218" s="11" t="s">
        <v>6022</v>
      </c>
    </row>
    <row r="16219" spans="1:1" ht="13">
      <c r="A16219" s="11" t="s">
        <v>20</v>
      </c>
    </row>
    <row r="16220" spans="1:1" ht="13">
      <c r="A16220" s="11" t="s">
        <v>1642</v>
      </c>
    </row>
    <row r="16221" spans="1:1" ht="13">
      <c r="A16221" s="11" t="s">
        <v>4751</v>
      </c>
    </row>
    <row r="16222" spans="1:1" ht="13">
      <c r="A16222" s="11">
        <v>2</v>
      </c>
    </row>
    <row r="16223" spans="1:1" ht="13">
      <c r="A16223" s="11" t="s">
        <v>4752</v>
      </c>
    </row>
    <row r="16224" spans="1:1" ht="13">
      <c r="A16224" s="11">
        <v>1</v>
      </c>
    </row>
    <row r="16225" spans="1:1" ht="13">
      <c r="A16225" s="11" t="s">
        <v>4753</v>
      </c>
    </row>
    <row r="16226" spans="1:1" ht="13">
      <c r="A16226" s="11" t="s">
        <v>4870</v>
      </c>
    </row>
    <row r="16227" spans="1:1" ht="13">
      <c r="A16227" s="11" t="s">
        <v>4755</v>
      </c>
    </row>
    <row r="16228" spans="1:1" ht="13">
      <c r="A16228" s="21">
        <v>1030</v>
      </c>
    </row>
    <row r="16229" spans="1:1" ht="13">
      <c r="A16229" s="21">
        <v>1335</v>
      </c>
    </row>
    <row r="16230" spans="1:1" ht="13">
      <c r="A16230" s="11" t="s">
        <v>4756</v>
      </c>
    </row>
    <row r="16231" spans="1:1" ht="13">
      <c r="A16231" s="11" t="s">
        <v>4757</v>
      </c>
    </row>
    <row r="16232" spans="1:1" ht="13">
      <c r="A16232" s="11" t="s">
        <v>6023</v>
      </c>
    </row>
    <row r="16233" spans="1:1" ht="13">
      <c r="A16233" s="11" t="s">
        <v>4748</v>
      </c>
    </row>
    <row r="16234" spans="1:1" ht="13">
      <c r="A16234" s="11" t="s">
        <v>4749</v>
      </c>
    </row>
    <row r="16235" spans="1:1" ht="13">
      <c r="A16235" s="11" t="s">
        <v>6024</v>
      </c>
    </row>
    <row r="16236" spans="1:1" ht="13">
      <c r="A16236" s="11" t="s">
        <v>7</v>
      </c>
    </row>
    <row r="16237" spans="1:1" ht="13">
      <c r="A16237" s="11" t="s">
        <v>1645</v>
      </c>
    </row>
    <row r="16238" spans="1:1" ht="13">
      <c r="A16238" s="11" t="s">
        <v>4751</v>
      </c>
    </row>
    <row r="16239" spans="1:1" ht="13">
      <c r="A16239" s="11">
        <v>2</v>
      </c>
    </row>
    <row r="16240" spans="1:1" ht="13">
      <c r="A16240" s="11" t="s">
        <v>4752</v>
      </c>
    </row>
    <row r="16241" spans="1:1" ht="13">
      <c r="A16241" s="11">
        <v>1</v>
      </c>
    </row>
    <row r="16242" spans="1:1" ht="13">
      <c r="A16242" s="11" t="s">
        <v>4753</v>
      </c>
    </row>
    <row r="16243" spans="1:1" ht="13">
      <c r="A16243" s="11" t="s">
        <v>4775</v>
      </c>
    </row>
    <row r="16244" spans="1:1" ht="13">
      <c r="A16244" s="11" t="s">
        <v>4755</v>
      </c>
    </row>
    <row r="16245" spans="1:1" ht="13">
      <c r="A16245" s="21">
        <v>1190</v>
      </c>
    </row>
    <row r="16246" spans="1:1" ht="13">
      <c r="A16246" s="21">
        <v>1455</v>
      </c>
    </row>
    <row r="16247" spans="1:1" ht="13">
      <c r="A16247" s="11" t="s">
        <v>4756</v>
      </c>
    </row>
    <row r="16248" spans="1:1" ht="13">
      <c r="A16248" s="11" t="s">
        <v>4757</v>
      </c>
    </row>
    <row r="16249" spans="1:1" ht="13">
      <c r="A16249" s="11" t="s">
        <v>6023</v>
      </c>
    </row>
    <row r="16250" spans="1:1" ht="13">
      <c r="A16250" s="11" t="s">
        <v>4748</v>
      </c>
    </row>
    <row r="16251" spans="1:1" ht="13">
      <c r="A16251" s="11" t="s">
        <v>4749</v>
      </c>
    </row>
    <row r="16252" spans="1:1" ht="13">
      <c r="A16252" s="11" t="s">
        <v>6025</v>
      </c>
    </row>
    <row r="16253" spans="1:1" ht="13">
      <c r="A16253" s="11" t="s">
        <v>10</v>
      </c>
    </row>
    <row r="16254" spans="1:1" ht="13">
      <c r="A16254" s="11" t="s">
        <v>1648</v>
      </c>
    </row>
    <row r="16255" spans="1:1" ht="13">
      <c r="A16255" s="11" t="s">
        <v>4751</v>
      </c>
    </row>
    <row r="16256" spans="1:1" ht="13">
      <c r="A16256" s="11">
        <v>2</v>
      </c>
    </row>
    <row r="16257" spans="1:1" ht="13">
      <c r="A16257" s="11" t="s">
        <v>4752</v>
      </c>
    </row>
    <row r="16258" spans="1:1" ht="13">
      <c r="A16258" s="11" t="s">
        <v>4762</v>
      </c>
    </row>
    <row r="16259" spans="1:1" ht="13">
      <c r="A16259" s="11" t="s">
        <v>4753</v>
      </c>
    </row>
    <row r="16260" spans="1:1" ht="13">
      <c r="A16260" s="11" t="s">
        <v>4771</v>
      </c>
    </row>
    <row r="16261" spans="1:1" ht="13">
      <c r="A16261" s="11" t="s">
        <v>4755</v>
      </c>
    </row>
    <row r="16262" spans="1:1" ht="13">
      <c r="A16262" s="21">
        <v>1290</v>
      </c>
    </row>
    <row r="16263" spans="1:1" ht="13">
      <c r="A16263" s="21">
        <v>1535</v>
      </c>
    </row>
    <row r="16264" spans="1:1" ht="13">
      <c r="A16264" s="11" t="s">
        <v>4756</v>
      </c>
    </row>
    <row r="16265" spans="1:1" ht="13">
      <c r="A16265" s="11" t="s">
        <v>4757</v>
      </c>
    </row>
    <row r="16266" spans="1:1" ht="13">
      <c r="A16266" s="11" t="s">
        <v>6023</v>
      </c>
    </row>
    <row r="16267" spans="1:1" ht="13">
      <c r="A16267" s="11" t="s">
        <v>4748</v>
      </c>
    </row>
    <row r="16268" spans="1:1" ht="13">
      <c r="A16268" s="11" t="s">
        <v>4749</v>
      </c>
    </row>
    <row r="16269" spans="1:1" ht="13">
      <c r="A16269" s="11" t="s">
        <v>6026</v>
      </c>
    </row>
    <row r="16270" spans="1:1" ht="13">
      <c r="A16270" s="11" t="s">
        <v>6</v>
      </c>
    </row>
    <row r="16271" spans="1:1" ht="13">
      <c r="A16271" s="11" t="s">
        <v>3553</v>
      </c>
    </row>
    <row r="16272" spans="1:1" ht="13">
      <c r="A16272" s="11" t="s">
        <v>4751</v>
      </c>
    </row>
    <row r="16273" spans="1:1" ht="13">
      <c r="A16273" s="11">
        <v>3</v>
      </c>
    </row>
    <row r="16274" spans="1:1" ht="13">
      <c r="A16274" s="11" t="s">
        <v>4752</v>
      </c>
    </row>
    <row r="16275" spans="1:1" ht="13">
      <c r="A16275" s="11" t="s">
        <v>4762</v>
      </c>
    </row>
    <row r="16276" spans="1:1" ht="13">
      <c r="A16276" s="11" t="s">
        <v>4753</v>
      </c>
    </row>
    <row r="16277" spans="1:1" ht="13">
      <c r="A16277" s="11" t="s">
        <v>4765</v>
      </c>
    </row>
    <row r="16278" spans="1:1" ht="13">
      <c r="A16278" s="11" t="s">
        <v>4755</v>
      </c>
    </row>
    <row r="16279" spans="1:1" ht="13">
      <c r="A16279" s="21">
        <v>1440</v>
      </c>
    </row>
    <row r="16280" spans="1:1" ht="13">
      <c r="A16280" s="21">
        <v>1955</v>
      </c>
    </row>
    <row r="16281" spans="1:1" ht="13">
      <c r="A16281" s="11" t="s">
        <v>4756</v>
      </c>
    </row>
    <row r="16282" spans="1:1" ht="13">
      <c r="A16282" s="11" t="s">
        <v>4757</v>
      </c>
    </row>
    <row r="16283" spans="1:1" ht="13">
      <c r="A16283" s="11" t="s">
        <v>6023</v>
      </c>
    </row>
    <row r="16284" spans="1:1" ht="13">
      <c r="A16284" s="11" t="s">
        <v>4748</v>
      </c>
    </row>
    <row r="16285" spans="1:1" ht="13">
      <c r="A16285" s="11" t="s">
        <v>4749</v>
      </c>
    </row>
    <row r="16286" spans="1:1" ht="13">
      <c r="A16286" s="11" t="s">
        <v>6027</v>
      </c>
    </row>
    <row r="16287" spans="1:1" ht="13">
      <c r="A16287" s="11" t="s">
        <v>6</v>
      </c>
    </row>
    <row r="16288" spans="1:1" ht="13">
      <c r="A16288" s="11" t="s">
        <v>4612</v>
      </c>
    </row>
    <row r="16289" spans="1:1" ht="13">
      <c r="A16289" s="11" t="s">
        <v>4751</v>
      </c>
    </row>
    <row r="16290" spans="1:1" ht="13">
      <c r="A16290" s="11">
        <v>4</v>
      </c>
    </row>
    <row r="16291" spans="1:1" ht="13">
      <c r="A16291" s="11" t="s">
        <v>4752</v>
      </c>
    </row>
    <row r="16292" spans="1:1" ht="13">
      <c r="A16292" s="11" t="s">
        <v>6028</v>
      </c>
    </row>
    <row r="16293" spans="1:1" ht="13">
      <c r="A16293" s="11" t="s">
        <v>4753</v>
      </c>
    </row>
    <row r="16294" spans="1:1" ht="13">
      <c r="A16294" s="11" t="s">
        <v>5072</v>
      </c>
    </row>
    <row r="16295" spans="1:1" ht="13">
      <c r="A16295" s="11" t="s">
        <v>4755</v>
      </c>
    </row>
    <row r="16296" spans="1:1" ht="13">
      <c r="A16296" s="21">
        <v>1990</v>
      </c>
    </row>
    <row r="16297" spans="1:1" ht="13">
      <c r="A16297" s="21">
        <v>2960</v>
      </c>
    </row>
    <row r="16298" spans="1:1" ht="13">
      <c r="A16298" s="11" t="s">
        <v>4756</v>
      </c>
    </row>
    <row r="16299" spans="1:1" ht="13">
      <c r="A16299" s="11" t="s">
        <v>4757</v>
      </c>
    </row>
    <row r="16300" spans="1:1" ht="13">
      <c r="A16300" s="11" t="s">
        <v>6023</v>
      </c>
    </row>
    <row r="16301" spans="1:1" ht="13">
      <c r="A16301" s="11" t="s">
        <v>4748</v>
      </c>
    </row>
    <row r="16302" spans="1:1" ht="13">
      <c r="A16302" s="11" t="s">
        <v>4749</v>
      </c>
    </row>
    <row r="16303" spans="1:1" ht="13">
      <c r="A16303" s="11" t="s">
        <v>6029</v>
      </c>
    </row>
    <row r="16304" spans="1:1" ht="13">
      <c r="A16304" s="11" t="s">
        <v>6</v>
      </c>
    </row>
    <row r="16305" spans="1:1" ht="13">
      <c r="A16305" s="11" t="s">
        <v>3526</v>
      </c>
    </row>
    <row r="16306" spans="1:1" ht="13">
      <c r="A16306" s="11" t="s">
        <v>4751</v>
      </c>
    </row>
    <row r="16307" spans="1:1" ht="13">
      <c r="A16307" s="11">
        <v>3</v>
      </c>
    </row>
    <row r="16308" spans="1:1" ht="13">
      <c r="A16308" s="11" t="s">
        <v>4752</v>
      </c>
    </row>
    <row r="16309" spans="1:1" ht="13">
      <c r="A16309" s="11" t="s">
        <v>4789</v>
      </c>
    </row>
    <row r="16310" spans="1:1" ht="13">
      <c r="A16310" s="11" t="s">
        <v>4753</v>
      </c>
    </row>
    <row r="16311" spans="1:1" ht="13">
      <c r="A16311" s="11" t="s">
        <v>4878</v>
      </c>
    </row>
    <row r="16312" spans="1:1" ht="13">
      <c r="A16312" s="11" t="s">
        <v>4755</v>
      </c>
    </row>
    <row r="16313" spans="1:1" ht="13">
      <c r="A16313" s="21">
        <v>1490</v>
      </c>
    </row>
    <row r="16314" spans="1:1" ht="13">
      <c r="A16314" s="21">
        <v>1890</v>
      </c>
    </row>
    <row r="16315" spans="1:1" ht="13">
      <c r="A16315" s="11" t="s">
        <v>4756</v>
      </c>
    </row>
    <row r="16316" spans="1:1" ht="13">
      <c r="A16316" s="11" t="s">
        <v>4757</v>
      </c>
    </row>
    <row r="16317" spans="1:1" ht="13">
      <c r="A16317" s="11" t="s">
        <v>6030</v>
      </c>
    </row>
    <row r="16318" spans="1:1" ht="13">
      <c r="A16318" s="11" t="s">
        <v>4748</v>
      </c>
    </row>
    <row r="16319" spans="1:1" ht="13">
      <c r="A16319" s="11" t="s">
        <v>4749</v>
      </c>
    </row>
    <row r="16320" spans="1:1" ht="13">
      <c r="A16320" s="11" t="s">
        <v>6031</v>
      </c>
    </row>
    <row r="16321" spans="1:1" ht="13">
      <c r="A16321" s="11" t="s">
        <v>11</v>
      </c>
    </row>
    <row r="16322" spans="1:1" ht="13">
      <c r="A16322" s="11" t="s">
        <v>1600</v>
      </c>
    </row>
    <row r="16323" spans="1:1" ht="13">
      <c r="A16323" s="11" t="s">
        <v>4751</v>
      </c>
    </row>
    <row r="16324" spans="1:1" ht="13">
      <c r="A16324" s="11">
        <v>2</v>
      </c>
    </row>
    <row r="16325" spans="1:1" ht="13">
      <c r="A16325" s="11" t="s">
        <v>4752</v>
      </c>
    </row>
    <row r="16326" spans="1:1" ht="13">
      <c r="A16326" s="11">
        <v>2</v>
      </c>
    </row>
    <row r="16327" spans="1:1" ht="13">
      <c r="A16327" s="11" t="s">
        <v>4753</v>
      </c>
    </row>
    <row r="16328" spans="1:1" ht="13">
      <c r="A16328" s="11" t="s">
        <v>6032</v>
      </c>
    </row>
    <row r="16329" spans="1:1" ht="13">
      <c r="A16329" s="11" t="s">
        <v>4755</v>
      </c>
    </row>
    <row r="16330" spans="1:1" ht="13">
      <c r="A16330" s="21">
        <v>2730</v>
      </c>
    </row>
    <row r="16331" spans="1:1" ht="13">
      <c r="A16331" s="21">
        <v>3365</v>
      </c>
    </row>
    <row r="16332" spans="1:1" ht="13">
      <c r="A16332" s="11" t="s">
        <v>4756</v>
      </c>
    </row>
    <row r="16333" spans="1:1" ht="13">
      <c r="A16333" s="11" t="s">
        <v>4757</v>
      </c>
    </row>
    <row r="16334" spans="1:1" ht="13">
      <c r="A16334" s="11" t="s">
        <v>6030</v>
      </c>
    </row>
    <row r="16335" spans="1:1" ht="13">
      <c r="A16335" s="11" t="s">
        <v>4748</v>
      </c>
    </row>
    <row r="16336" spans="1:1" ht="13">
      <c r="A16336" s="11" t="s">
        <v>4749</v>
      </c>
    </row>
    <row r="16337" spans="1:1" ht="13">
      <c r="A16337" s="11" t="s">
        <v>6033</v>
      </c>
    </row>
    <row r="16338" spans="1:1" ht="13">
      <c r="A16338" s="11" t="s">
        <v>6</v>
      </c>
    </row>
    <row r="16339" spans="1:1" ht="13">
      <c r="A16339" s="11" t="s">
        <v>332</v>
      </c>
    </row>
    <row r="16340" spans="1:1" ht="13">
      <c r="A16340" s="11" t="s">
        <v>4751</v>
      </c>
    </row>
    <row r="16341" spans="1:1" ht="13">
      <c r="A16341" s="11">
        <v>1</v>
      </c>
    </row>
    <row r="16342" spans="1:1" ht="13">
      <c r="A16342" s="11" t="s">
        <v>4752</v>
      </c>
    </row>
    <row r="16343" spans="1:1" ht="13">
      <c r="A16343" s="11">
        <v>1</v>
      </c>
    </row>
    <row r="16344" spans="1:1" ht="13">
      <c r="A16344" s="11" t="s">
        <v>4753</v>
      </c>
    </row>
    <row r="16345" spans="1:1" ht="13">
      <c r="A16345" s="11" t="s">
        <v>4754</v>
      </c>
    </row>
    <row r="16346" spans="1:1" ht="13">
      <c r="A16346" s="11" t="s">
        <v>4755</v>
      </c>
    </row>
    <row r="16347" spans="1:1" ht="13">
      <c r="A16347" s="21">
        <v>810</v>
      </c>
    </row>
    <row r="16348" spans="1:1" ht="13">
      <c r="A16348" s="21">
        <v>875</v>
      </c>
    </row>
    <row r="16349" spans="1:1" ht="13">
      <c r="A16349" s="11" t="s">
        <v>4756</v>
      </c>
    </row>
    <row r="16350" spans="1:1" ht="13">
      <c r="A16350" s="11" t="s">
        <v>4757</v>
      </c>
    </row>
    <row r="16351" spans="1:1" ht="13">
      <c r="A16351" s="11" t="s">
        <v>6034</v>
      </c>
    </row>
    <row r="16352" spans="1:1" ht="13">
      <c r="A16352" s="11" t="s">
        <v>4748</v>
      </c>
    </row>
    <row r="16353" spans="1:1" ht="13">
      <c r="A16353" s="11" t="s">
        <v>4749</v>
      </c>
    </row>
    <row r="16354" spans="1:1" ht="13">
      <c r="A16354" s="11" t="s">
        <v>6035</v>
      </c>
    </row>
    <row r="16355" spans="1:1" ht="13">
      <c r="A16355" s="11" t="s">
        <v>14</v>
      </c>
    </row>
    <row r="16356" spans="1:1" ht="13">
      <c r="A16356" s="11" t="s">
        <v>1526</v>
      </c>
    </row>
    <row r="16357" spans="1:1" ht="13">
      <c r="A16357" s="11" t="s">
        <v>4751</v>
      </c>
    </row>
    <row r="16358" spans="1:1" ht="13">
      <c r="A16358" s="11">
        <v>2</v>
      </c>
    </row>
    <row r="16359" spans="1:1" ht="13">
      <c r="A16359" s="11" t="s">
        <v>4752</v>
      </c>
    </row>
    <row r="16360" spans="1:1" ht="13">
      <c r="A16360" s="11">
        <v>1</v>
      </c>
    </row>
    <row r="16361" spans="1:1" ht="13">
      <c r="A16361" s="11" t="s">
        <v>4753</v>
      </c>
    </row>
    <row r="16362" spans="1:1" ht="13">
      <c r="A16362" s="11" t="s">
        <v>4818</v>
      </c>
    </row>
    <row r="16363" spans="1:1" ht="13">
      <c r="A16363" s="11" t="s">
        <v>4755</v>
      </c>
    </row>
    <row r="16364" spans="1:1" ht="13">
      <c r="A16364" s="21">
        <v>1150</v>
      </c>
    </row>
    <row r="16365" spans="1:1" ht="13">
      <c r="A16365" s="21">
        <v>1540</v>
      </c>
    </row>
    <row r="16366" spans="1:1" ht="13">
      <c r="A16366" s="11" t="s">
        <v>4756</v>
      </c>
    </row>
    <row r="16367" spans="1:1" ht="13">
      <c r="A16367" s="11" t="s">
        <v>4757</v>
      </c>
    </row>
    <row r="16368" spans="1:1" ht="13">
      <c r="A16368" s="11" t="s">
        <v>6034</v>
      </c>
    </row>
    <row r="16369" spans="1:1" ht="13">
      <c r="A16369" s="11" t="s">
        <v>4748</v>
      </c>
    </row>
    <row r="16370" spans="1:1" ht="13">
      <c r="A16370" s="11" t="s">
        <v>4749</v>
      </c>
    </row>
    <row r="16371" spans="1:1" ht="13">
      <c r="A16371" s="11" t="s">
        <v>6036</v>
      </c>
    </row>
    <row r="16372" spans="1:1" ht="13">
      <c r="A16372" s="11" t="s">
        <v>14</v>
      </c>
    </row>
    <row r="16373" spans="1:1" ht="13">
      <c r="A16373" s="11" t="s">
        <v>200</v>
      </c>
    </row>
    <row r="16374" spans="1:1" ht="13">
      <c r="A16374" s="11" t="s">
        <v>4751</v>
      </c>
    </row>
    <row r="16375" spans="1:1" ht="13">
      <c r="A16375" s="11">
        <v>1</v>
      </c>
    </row>
    <row r="16376" spans="1:1" ht="13">
      <c r="A16376" s="11" t="s">
        <v>4752</v>
      </c>
    </row>
    <row r="16377" spans="1:1" ht="13">
      <c r="A16377" s="11">
        <v>1</v>
      </c>
    </row>
    <row r="16378" spans="1:1" ht="13">
      <c r="A16378" s="11" t="s">
        <v>4753</v>
      </c>
    </row>
    <row r="16379" spans="1:1" ht="13">
      <c r="A16379" s="11" t="s">
        <v>4754</v>
      </c>
    </row>
    <row r="16380" spans="1:1" ht="13">
      <c r="A16380" s="11" t="s">
        <v>4755</v>
      </c>
    </row>
    <row r="16381" spans="1:1" ht="13">
      <c r="A16381" s="21">
        <v>1160</v>
      </c>
    </row>
    <row r="16382" spans="1:1" ht="13">
      <c r="A16382" s="11" t="s">
        <v>4756</v>
      </c>
    </row>
    <row r="16383" spans="1:1" ht="13">
      <c r="A16383" s="11" t="s">
        <v>4757</v>
      </c>
    </row>
    <row r="16384" spans="1:1" ht="13">
      <c r="A16384" s="11" t="s">
        <v>6034</v>
      </c>
    </row>
    <row r="16385" spans="1:1" ht="13">
      <c r="A16385" s="11" t="s">
        <v>4748</v>
      </c>
    </row>
    <row r="16386" spans="1:1" ht="13">
      <c r="A16386" s="11" t="s">
        <v>4749</v>
      </c>
    </row>
    <row r="16387" spans="1:1" ht="13">
      <c r="A16387" s="11" t="s">
        <v>6037</v>
      </c>
    </row>
    <row r="16388" spans="1:1" ht="13">
      <c r="A16388" s="11" t="s">
        <v>10</v>
      </c>
    </row>
    <row r="16389" spans="1:1" ht="13">
      <c r="A16389" s="11" t="s">
        <v>1529</v>
      </c>
    </row>
    <row r="16390" spans="1:1" ht="13">
      <c r="A16390" s="11" t="s">
        <v>4751</v>
      </c>
    </row>
    <row r="16391" spans="1:1" ht="13">
      <c r="A16391" s="11">
        <v>2</v>
      </c>
    </row>
    <row r="16392" spans="1:1" ht="13">
      <c r="A16392" s="11" t="s">
        <v>4752</v>
      </c>
    </row>
    <row r="16393" spans="1:1" ht="13">
      <c r="A16393" s="11">
        <v>2</v>
      </c>
    </row>
    <row r="16394" spans="1:1" ht="13">
      <c r="A16394" s="11" t="s">
        <v>4753</v>
      </c>
    </row>
    <row r="16395" spans="1:1" ht="13">
      <c r="A16395" s="11" t="s">
        <v>4780</v>
      </c>
    </row>
    <row r="16396" spans="1:1" ht="13">
      <c r="A16396" s="11" t="s">
        <v>4755</v>
      </c>
    </row>
    <row r="16397" spans="1:1" ht="13">
      <c r="A16397" s="21">
        <v>1200</v>
      </c>
    </row>
    <row r="16398" spans="1:1" ht="13">
      <c r="A16398" s="21">
        <v>1535</v>
      </c>
    </row>
    <row r="16399" spans="1:1" ht="13">
      <c r="A16399" s="11" t="s">
        <v>4756</v>
      </c>
    </row>
    <row r="16400" spans="1:1" ht="13">
      <c r="A16400" s="11" t="s">
        <v>4757</v>
      </c>
    </row>
    <row r="16401" spans="1:1" ht="13">
      <c r="A16401" s="11" t="s">
        <v>6034</v>
      </c>
    </row>
    <row r="16402" spans="1:1" ht="13">
      <c r="A16402" s="11" t="s">
        <v>4748</v>
      </c>
    </row>
    <row r="16403" spans="1:1" ht="13">
      <c r="A16403" s="11" t="s">
        <v>4749</v>
      </c>
    </row>
    <row r="16404" spans="1:1" ht="13">
      <c r="A16404" s="11" t="s">
        <v>6038</v>
      </c>
    </row>
    <row r="16405" spans="1:1" ht="13">
      <c r="A16405" s="11" t="s">
        <v>6</v>
      </c>
    </row>
    <row r="16406" spans="1:1" ht="13">
      <c r="A16406" s="11" t="s">
        <v>1532</v>
      </c>
    </row>
    <row r="16407" spans="1:1" ht="13">
      <c r="A16407" s="11" t="s">
        <v>4751</v>
      </c>
    </row>
    <row r="16408" spans="1:1" ht="13">
      <c r="A16408" s="11">
        <v>2</v>
      </c>
    </row>
    <row r="16409" spans="1:1" ht="13">
      <c r="A16409" s="11" t="s">
        <v>4752</v>
      </c>
    </row>
    <row r="16410" spans="1:1" ht="13">
      <c r="A16410" s="11" t="s">
        <v>4762</v>
      </c>
    </row>
    <row r="16411" spans="1:1" ht="13">
      <c r="A16411" s="11" t="s">
        <v>4753</v>
      </c>
    </row>
    <row r="16412" spans="1:1" ht="13">
      <c r="A16412" s="11" t="s">
        <v>4771</v>
      </c>
    </row>
    <row r="16413" spans="1:1" ht="13">
      <c r="A16413" s="11" t="s">
        <v>4755</v>
      </c>
    </row>
    <row r="16414" spans="1:1" ht="13">
      <c r="A16414" s="21">
        <v>1270</v>
      </c>
    </row>
    <row r="16415" spans="1:1" ht="13">
      <c r="A16415" s="21">
        <v>1380</v>
      </c>
    </row>
    <row r="16416" spans="1:1" ht="13">
      <c r="A16416" s="11" t="s">
        <v>4756</v>
      </c>
    </row>
    <row r="16417" spans="1:1" ht="13">
      <c r="A16417" s="11" t="s">
        <v>4757</v>
      </c>
    </row>
    <row r="16418" spans="1:1" ht="13">
      <c r="A16418" s="11" t="s">
        <v>6034</v>
      </c>
    </row>
    <row r="16419" spans="1:1" ht="13">
      <c r="A16419" s="11" t="s">
        <v>4748</v>
      </c>
    </row>
    <row r="16420" spans="1:1" ht="13">
      <c r="A16420" s="11" t="s">
        <v>4749</v>
      </c>
    </row>
    <row r="16421" spans="1:1" ht="13">
      <c r="A16421" s="11" t="s">
        <v>6039</v>
      </c>
    </row>
    <row r="16422" spans="1:1" ht="13">
      <c r="A16422" s="11" t="s">
        <v>25</v>
      </c>
    </row>
    <row r="16423" spans="1:1" ht="13">
      <c r="A16423" s="11" t="s">
        <v>3487</v>
      </c>
    </row>
    <row r="16424" spans="1:1" ht="13">
      <c r="A16424" s="11" t="s">
        <v>4751</v>
      </c>
    </row>
    <row r="16425" spans="1:1" ht="13">
      <c r="A16425" s="11">
        <v>3</v>
      </c>
    </row>
    <row r="16426" spans="1:1" ht="13">
      <c r="A16426" s="11" t="s">
        <v>4752</v>
      </c>
    </row>
    <row r="16427" spans="1:1" ht="13">
      <c r="A16427" s="11" t="s">
        <v>4762</v>
      </c>
    </row>
    <row r="16428" spans="1:1" ht="13">
      <c r="A16428" s="11" t="s">
        <v>4753</v>
      </c>
    </row>
    <row r="16429" spans="1:1" ht="13">
      <c r="A16429" s="11" t="s">
        <v>4787</v>
      </c>
    </row>
    <row r="16430" spans="1:1" ht="13">
      <c r="A16430" s="11" t="s">
        <v>4755</v>
      </c>
    </row>
    <row r="16431" spans="1:1" ht="13">
      <c r="A16431" s="21">
        <v>1440</v>
      </c>
    </row>
    <row r="16432" spans="1:1" ht="13">
      <c r="A16432" s="21">
        <v>1615</v>
      </c>
    </row>
    <row r="16433" spans="1:1" ht="13">
      <c r="A16433" s="11" t="s">
        <v>4756</v>
      </c>
    </row>
    <row r="16434" spans="1:1" ht="13">
      <c r="A16434" s="11" t="s">
        <v>4757</v>
      </c>
    </row>
    <row r="16435" spans="1:1" ht="13">
      <c r="A16435" s="11" t="s">
        <v>6034</v>
      </c>
    </row>
    <row r="16436" spans="1:1" ht="13">
      <c r="A16436" s="11" t="s">
        <v>4748</v>
      </c>
    </row>
    <row r="16437" spans="1:1" ht="13">
      <c r="A16437" s="11" t="s">
        <v>4749</v>
      </c>
    </row>
    <row r="16438" spans="1:1" ht="13">
      <c r="A16438" s="11" t="s">
        <v>6040</v>
      </c>
    </row>
    <row r="16439" spans="1:1" ht="13">
      <c r="A16439" s="11" t="s">
        <v>11</v>
      </c>
    </row>
    <row r="16440" spans="1:1" ht="13">
      <c r="A16440" s="11" t="s">
        <v>317</v>
      </c>
    </row>
    <row r="16441" spans="1:1" ht="13">
      <c r="A16441" s="11" t="s">
        <v>4751</v>
      </c>
    </row>
    <row r="16442" spans="1:1" ht="13">
      <c r="A16442" s="11">
        <v>1</v>
      </c>
    </row>
    <row r="16443" spans="1:1" ht="13">
      <c r="A16443" s="11" t="s">
        <v>4752</v>
      </c>
    </row>
    <row r="16444" spans="1:1" ht="13">
      <c r="A16444" s="11" t="s">
        <v>4762</v>
      </c>
    </row>
    <row r="16445" spans="1:1" ht="13">
      <c r="A16445" s="11" t="s">
        <v>4753</v>
      </c>
    </row>
    <row r="16446" spans="1:1" ht="13">
      <c r="A16446" s="11" t="s">
        <v>4780</v>
      </c>
    </row>
    <row r="16447" spans="1:1" ht="13">
      <c r="A16447" s="11" t="s">
        <v>4755</v>
      </c>
    </row>
    <row r="16448" spans="1:1" ht="13">
      <c r="A16448" s="21">
        <v>1280</v>
      </c>
    </row>
    <row r="16449" spans="1:1" ht="13">
      <c r="A16449" s="21">
        <v>1475</v>
      </c>
    </row>
    <row r="16450" spans="1:1" ht="13">
      <c r="A16450" s="11" t="s">
        <v>4756</v>
      </c>
    </row>
    <row r="16451" spans="1:1" ht="13">
      <c r="A16451" s="11" t="s">
        <v>4757</v>
      </c>
    </row>
    <row r="16452" spans="1:1" ht="13">
      <c r="A16452" s="11" t="s">
        <v>6041</v>
      </c>
    </row>
    <row r="16453" spans="1:1" ht="13">
      <c r="A16453" s="11" t="s">
        <v>4748</v>
      </c>
    </row>
    <row r="16454" spans="1:1" ht="13">
      <c r="A16454" s="11" t="s">
        <v>4749</v>
      </c>
    </row>
    <row r="16455" spans="1:1" ht="13">
      <c r="A16455" s="11" t="s">
        <v>6042</v>
      </c>
    </row>
    <row r="16456" spans="1:1" ht="13">
      <c r="A16456" s="11" t="s">
        <v>11</v>
      </c>
    </row>
    <row r="16457" spans="1:1" ht="13">
      <c r="A16457" s="11" t="s">
        <v>4701</v>
      </c>
    </row>
    <row r="16458" spans="1:1" ht="13">
      <c r="A16458" s="11" t="s">
        <v>4751</v>
      </c>
    </row>
    <row r="16459" spans="1:1" ht="13">
      <c r="A16459" s="11" t="s">
        <v>4839</v>
      </c>
    </row>
    <row r="16460" spans="1:1" ht="13">
      <c r="A16460" s="11" t="s">
        <v>4752</v>
      </c>
    </row>
    <row r="16461" spans="1:1" ht="13">
      <c r="A16461" s="11">
        <v>1</v>
      </c>
    </row>
    <row r="16462" spans="1:1" ht="13">
      <c r="A16462" s="11" t="s">
        <v>4753</v>
      </c>
    </row>
    <row r="16463" spans="1:1" ht="13">
      <c r="A16463" s="11" t="s">
        <v>6043</v>
      </c>
    </row>
    <row r="16464" spans="1:1" ht="13">
      <c r="A16464" s="11" t="s">
        <v>4755</v>
      </c>
    </row>
    <row r="16465" spans="1:1" ht="13">
      <c r="A16465" s="21">
        <v>600</v>
      </c>
    </row>
    <row r="16466" spans="1:1" ht="13">
      <c r="A16466" s="21">
        <v>730</v>
      </c>
    </row>
    <row r="16467" spans="1:1" ht="13">
      <c r="A16467" s="11" t="s">
        <v>4756</v>
      </c>
    </row>
    <row r="16468" spans="1:1" ht="13">
      <c r="A16468" s="11" t="s">
        <v>4757</v>
      </c>
    </row>
    <row r="16469" spans="1:1" ht="13">
      <c r="A16469" s="11" t="s">
        <v>6044</v>
      </c>
    </row>
    <row r="16470" spans="1:1" ht="13">
      <c r="A16470" s="11" t="s">
        <v>4748</v>
      </c>
    </row>
    <row r="16471" spans="1:1" ht="13">
      <c r="A16471" s="11" t="s">
        <v>4749</v>
      </c>
    </row>
    <row r="16472" spans="1:1" ht="13">
      <c r="A16472" s="11" t="s">
        <v>6045</v>
      </c>
    </row>
    <row r="16473" spans="1:1" ht="13">
      <c r="A16473" s="11" t="s">
        <v>9</v>
      </c>
    </row>
    <row r="16474" spans="1:1" ht="13">
      <c r="A16474" s="11" t="s">
        <v>1427</v>
      </c>
    </row>
    <row r="16475" spans="1:1" ht="13">
      <c r="A16475" s="11" t="s">
        <v>4751</v>
      </c>
    </row>
    <row r="16476" spans="1:1" ht="13">
      <c r="A16476" s="11">
        <v>2</v>
      </c>
    </row>
    <row r="16477" spans="1:1" ht="13">
      <c r="A16477" s="11" t="s">
        <v>4752</v>
      </c>
    </row>
    <row r="16478" spans="1:1" ht="13">
      <c r="A16478" s="11">
        <v>1</v>
      </c>
    </row>
    <row r="16479" spans="1:1" ht="13">
      <c r="A16479" s="11" t="s">
        <v>4753</v>
      </c>
    </row>
    <row r="16480" spans="1:1" ht="13">
      <c r="A16480" s="11" t="s">
        <v>4818</v>
      </c>
    </row>
    <row r="16481" spans="1:1" ht="13">
      <c r="A16481" s="11" t="s">
        <v>4755</v>
      </c>
    </row>
    <row r="16482" spans="1:1" ht="13">
      <c r="A16482" s="21">
        <v>900</v>
      </c>
    </row>
    <row r="16483" spans="1:1" ht="13">
      <c r="A16483" s="21">
        <v>1195</v>
      </c>
    </row>
    <row r="16484" spans="1:1" ht="13">
      <c r="A16484" s="11" t="s">
        <v>4756</v>
      </c>
    </row>
    <row r="16485" spans="1:1" ht="13">
      <c r="A16485" s="11" t="s">
        <v>4757</v>
      </c>
    </row>
    <row r="16486" spans="1:1" ht="13">
      <c r="A16486" s="11" t="s">
        <v>6044</v>
      </c>
    </row>
    <row r="16487" spans="1:1" ht="13">
      <c r="A16487" s="11" t="s">
        <v>4748</v>
      </c>
    </row>
    <row r="16488" spans="1:1" ht="13">
      <c r="A16488" s="11" t="s">
        <v>4749</v>
      </c>
    </row>
    <row r="16489" spans="1:1" ht="13">
      <c r="A16489" s="11" t="s">
        <v>6046</v>
      </c>
    </row>
    <row r="16490" spans="1:1" ht="13">
      <c r="A16490" s="11" t="s">
        <v>10</v>
      </c>
    </row>
    <row r="16491" spans="1:1" ht="13">
      <c r="A16491" s="11" t="s">
        <v>1430</v>
      </c>
    </row>
    <row r="16492" spans="1:1" ht="13">
      <c r="A16492" s="11" t="s">
        <v>4751</v>
      </c>
    </row>
    <row r="16493" spans="1:1" ht="13">
      <c r="A16493" s="11">
        <v>2</v>
      </c>
    </row>
    <row r="16494" spans="1:1" ht="13">
      <c r="A16494" s="11" t="s">
        <v>4752</v>
      </c>
    </row>
    <row r="16495" spans="1:1" ht="13">
      <c r="A16495" s="11" t="s">
        <v>4762</v>
      </c>
    </row>
    <row r="16496" spans="1:1" ht="13">
      <c r="A16496" s="11" t="s">
        <v>4753</v>
      </c>
    </row>
    <row r="16497" spans="1:1" ht="13">
      <c r="A16497" s="11" t="s">
        <v>4765</v>
      </c>
    </row>
    <row r="16498" spans="1:1" ht="13">
      <c r="A16498" s="11" t="s">
        <v>4755</v>
      </c>
    </row>
    <row r="16499" spans="1:1" ht="13">
      <c r="A16499" s="21">
        <v>1210</v>
      </c>
    </row>
    <row r="16500" spans="1:1" ht="13">
      <c r="A16500" s="21">
        <v>1350</v>
      </c>
    </row>
    <row r="16501" spans="1:1" ht="13">
      <c r="A16501" s="11" t="s">
        <v>4756</v>
      </c>
    </row>
    <row r="16502" spans="1:1" ht="13">
      <c r="A16502" s="11" t="s">
        <v>4757</v>
      </c>
    </row>
    <row r="16503" spans="1:1" ht="13">
      <c r="A16503" s="11" t="s">
        <v>6044</v>
      </c>
    </row>
    <row r="16504" spans="1:1" ht="13">
      <c r="A16504" s="11" t="s">
        <v>4748</v>
      </c>
    </row>
    <row r="16505" spans="1:1" ht="13">
      <c r="A16505" s="11" t="s">
        <v>4749</v>
      </c>
    </row>
    <row r="16506" spans="1:1" ht="13">
      <c r="A16506" s="11" t="s">
        <v>6047</v>
      </c>
    </row>
    <row r="16507" spans="1:1" ht="13">
      <c r="A16507" s="11" t="s">
        <v>7</v>
      </c>
    </row>
    <row r="16508" spans="1:1" ht="13">
      <c r="A16508" s="11" t="s">
        <v>1433</v>
      </c>
    </row>
    <row r="16509" spans="1:1" ht="13">
      <c r="A16509" s="11" t="s">
        <v>4751</v>
      </c>
    </row>
    <row r="16510" spans="1:1" ht="13">
      <c r="A16510" s="11">
        <v>2</v>
      </c>
    </row>
    <row r="16511" spans="1:1" ht="13">
      <c r="A16511" s="11" t="s">
        <v>4752</v>
      </c>
    </row>
    <row r="16512" spans="1:1" ht="13">
      <c r="A16512" s="11" t="s">
        <v>4762</v>
      </c>
    </row>
    <row r="16513" spans="1:1" ht="13">
      <c r="A16513" s="11" t="s">
        <v>4753</v>
      </c>
    </row>
    <row r="16514" spans="1:1" ht="13">
      <c r="A16514" s="11" t="s">
        <v>4771</v>
      </c>
    </row>
    <row r="16515" spans="1:1" ht="13">
      <c r="A16515" s="11" t="s">
        <v>4755</v>
      </c>
    </row>
    <row r="16516" spans="1:1" ht="13">
      <c r="A16516" s="21">
        <v>1210</v>
      </c>
    </row>
    <row r="16517" spans="1:1" ht="13">
      <c r="A16517" s="21">
        <v>1530</v>
      </c>
    </row>
    <row r="16518" spans="1:1" ht="13">
      <c r="A16518" s="11" t="s">
        <v>4756</v>
      </c>
    </row>
    <row r="16519" spans="1:1" ht="13">
      <c r="A16519" s="11" t="s">
        <v>4757</v>
      </c>
    </row>
    <row r="16520" spans="1:1" ht="13">
      <c r="A16520" s="11" t="s">
        <v>6044</v>
      </c>
    </row>
    <row r="16521" spans="1:1" ht="13">
      <c r="A16521" s="11" t="s">
        <v>4748</v>
      </c>
    </row>
    <row r="16522" spans="1:1" ht="13">
      <c r="A16522" s="11" t="s">
        <v>4749</v>
      </c>
    </row>
    <row r="16523" spans="1:1" ht="13">
      <c r="A16523" s="11" t="s">
        <v>6048</v>
      </c>
    </row>
    <row r="16524" spans="1:1" ht="13">
      <c r="A16524" s="11" t="s">
        <v>19</v>
      </c>
    </row>
    <row r="16525" spans="1:1" ht="13">
      <c r="A16525" s="11" t="s">
        <v>1436</v>
      </c>
    </row>
    <row r="16526" spans="1:1" ht="13">
      <c r="A16526" s="11" t="s">
        <v>4751</v>
      </c>
    </row>
    <row r="16527" spans="1:1" ht="13">
      <c r="A16527" s="11">
        <v>2</v>
      </c>
    </row>
    <row r="16528" spans="1:1" ht="13">
      <c r="A16528" s="11" t="s">
        <v>4752</v>
      </c>
    </row>
    <row r="16529" spans="1:1" ht="13">
      <c r="A16529" s="11">
        <v>2</v>
      </c>
    </row>
    <row r="16530" spans="1:1" ht="13">
      <c r="A16530" s="11" t="s">
        <v>4753</v>
      </c>
    </row>
    <row r="16531" spans="1:1" ht="13">
      <c r="A16531" s="11" t="s">
        <v>4787</v>
      </c>
    </row>
    <row r="16532" spans="1:1" ht="13">
      <c r="A16532" s="11" t="s">
        <v>4755</v>
      </c>
    </row>
    <row r="16533" spans="1:1" ht="13">
      <c r="A16533" s="21">
        <v>1270</v>
      </c>
    </row>
    <row r="16534" spans="1:1" ht="13">
      <c r="A16534" s="21">
        <v>1610</v>
      </c>
    </row>
    <row r="16535" spans="1:1" ht="13">
      <c r="A16535" s="11" t="s">
        <v>4756</v>
      </c>
    </row>
    <row r="16536" spans="1:1" ht="13">
      <c r="A16536" s="11" t="s">
        <v>4757</v>
      </c>
    </row>
    <row r="16537" spans="1:1" ht="13">
      <c r="A16537" s="11" t="s">
        <v>6044</v>
      </c>
    </row>
    <row r="16538" spans="1:1" ht="13">
      <c r="A16538" s="11" t="s">
        <v>4748</v>
      </c>
    </row>
    <row r="16539" spans="1:1" ht="13">
      <c r="A16539" s="11" t="s">
        <v>4749</v>
      </c>
    </row>
    <row r="16540" spans="1:1" ht="13">
      <c r="A16540" s="11" t="s">
        <v>6049</v>
      </c>
    </row>
    <row r="16541" spans="1:1" ht="13">
      <c r="A16541" s="11" t="s">
        <v>6</v>
      </c>
    </row>
    <row r="16542" spans="1:1" ht="13">
      <c r="A16542" s="11" t="s">
        <v>3455</v>
      </c>
    </row>
    <row r="16543" spans="1:1" ht="13">
      <c r="A16543" s="11" t="s">
        <v>4751</v>
      </c>
    </row>
    <row r="16544" spans="1:1" ht="13">
      <c r="A16544" s="11">
        <v>3</v>
      </c>
    </row>
    <row r="16545" spans="1:1" ht="13">
      <c r="A16545" s="11" t="s">
        <v>4752</v>
      </c>
    </row>
    <row r="16546" spans="1:1" ht="13">
      <c r="A16546" s="11">
        <v>2</v>
      </c>
    </row>
    <row r="16547" spans="1:1" ht="13">
      <c r="A16547" s="11" t="s">
        <v>4753</v>
      </c>
    </row>
    <row r="16548" spans="1:1" ht="13">
      <c r="A16548" s="11" t="s">
        <v>4878</v>
      </c>
    </row>
    <row r="16549" spans="1:1" ht="13">
      <c r="A16549" s="11" t="s">
        <v>4755</v>
      </c>
    </row>
    <row r="16550" spans="1:1" ht="13">
      <c r="A16550" s="21">
        <v>1430</v>
      </c>
    </row>
    <row r="16551" spans="1:1" ht="13">
      <c r="A16551" s="21">
        <v>1540</v>
      </c>
    </row>
    <row r="16552" spans="1:1" ht="13">
      <c r="A16552" s="11" t="s">
        <v>4756</v>
      </c>
    </row>
    <row r="16553" spans="1:1" ht="13">
      <c r="A16553" s="11" t="s">
        <v>4757</v>
      </c>
    </row>
    <row r="16554" spans="1:1" ht="13">
      <c r="A16554" s="11" t="s">
        <v>6044</v>
      </c>
    </row>
    <row r="16555" spans="1:1" ht="13">
      <c r="A16555" s="11" t="s">
        <v>4748</v>
      </c>
    </row>
    <row r="16556" spans="1:1" ht="13">
      <c r="A16556" s="11" t="s">
        <v>4749</v>
      </c>
    </row>
    <row r="16557" spans="1:1" ht="13">
      <c r="A16557" s="11" t="s">
        <v>6050</v>
      </c>
    </row>
    <row r="16558" spans="1:1" ht="13">
      <c r="A16558" s="11" t="s">
        <v>7</v>
      </c>
    </row>
    <row r="16559" spans="1:1" ht="13">
      <c r="A16559" s="11" t="s">
        <v>3458</v>
      </c>
    </row>
    <row r="16560" spans="1:1" ht="13">
      <c r="A16560" s="11" t="s">
        <v>4751</v>
      </c>
    </row>
    <row r="16561" spans="1:1" ht="13">
      <c r="A16561" s="11">
        <v>3</v>
      </c>
    </row>
    <row r="16562" spans="1:1" ht="13">
      <c r="A16562" s="11" t="s">
        <v>4752</v>
      </c>
    </row>
    <row r="16563" spans="1:1" ht="13">
      <c r="A16563" s="11" t="s">
        <v>4762</v>
      </c>
    </row>
    <row r="16564" spans="1:1" ht="13">
      <c r="A16564" s="11" t="s">
        <v>4753</v>
      </c>
    </row>
    <row r="16565" spans="1:1" ht="13">
      <c r="A16565" s="11" t="s">
        <v>5199</v>
      </c>
    </row>
    <row r="16566" spans="1:1" ht="13">
      <c r="A16566" s="11" t="s">
        <v>4755</v>
      </c>
    </row>
    <row r="16567" spans="1:1" ht="13">
      <c r="A16567" s="21">
        <v>1720</v>
      </c>
    </row>
    <row r="16568" spans="1:1" ht="13">
      <c r="A16568" s="21">
        <v>2335</v>
      </c>
    </row>
    <row r="16569" spans="1:1" ht="13">
      <c r="A16569" s="11" t="s">
        <v>4756</v>
      </c>
    </row>
    <row r="16570" spans="1:1" ht="13">
      <c r="A16570" s="11" t="s">
        <v>4757</v>
      </c>
    </row>
    <row r="16571" spans="1:1" ht="13">
      <c r="A16571" s="11" t="s">
        <v>6044</v>
      </c>
    </row>
    <row r="16572" spans="1:1" ht="13">
      <c r="A16572" s="11" t="s">
        <v>4748</v>
      </c>
    </row>
    <row r="16573" spans="1:1" ht="13">
      <c r="A16573" s="11" t="s">
        <v>4749</v>
      </c>
    </row>
    <row r="16574" spans="1:1" ht="13">
      <c r="A16574" s="11" t="s">
        <v>6051</v>
      </c>
    </row>
    <row r="16575" spans="1:1" ht="13">
      <c r="A16575" s="11" t="s">
        <v>12</v>
      </c>
    </row>
    <row r="16576" spans="1:1" ht="13">
      <c r="A16576" s="11" t="s">
        <v>4663</v>
      </c>
    </row>
    <row r="16577" spans="1:1" ht="13">
      <c r="A16577" s="11" t="s">
        <v>4751</v>
      </c>
    </row>
    <row r="16578" spans="1:1" ht="13">
      <c r="A16578" s="11">
        <v>5</v>
      </c>
    </row>
    <row r="16579" spans="1:1" ht="13">
      <c r="A16579" s="11" t="s">
        <v>4752</v>
      </c>
    </row>
    <row r="16580" spans="1:1" ht="13">
      <c r="A16580" s="11" t="s">
        <v>5069</v>
      </c>
    </row>
    <row r="16581" spans="1:1" ht="13">
      <c r="A16581" s="11" t="s">
        <v>4753</v>
      </c>
    </row>
    <row r="16582" spans="1:1" ht="13">
      <c r="A16582" s="11" t="s">
        <v>6052</v>
      </c>
    </row>
    <row r="16583" spans="1:1" ht="13">
      <c r="A16583" s="11" t="s">
        <v>4755</v>
      </c>
    </row>
    <row r="16584" spans="1:1" ht="13">
      <c r="A16584" s="21">
        <v>2320</v>
      </c>
    </row>
    <row r="16585" spans="1:1" ht="13">
      <c r="A16585" s="21">
        <v>4145</v>
      </c>
    </row>
    <row r="16586" spans="1:1" ht="13">
      <c r="A16586" s="11" t="s">
        <v>4756</v>
      </c>
    </row>
    <row r="16587" spans="1:1" ht="13">
      <c r="A16587" s="11" t="s">
        <v>4757</v>
      </c>
    </row>
    <row r="16588" spans="1:1" ht="13">
      <c r="A16588" s="11" t="s">
        <v>6044</v>
      </c>
    </row>
    <row r="16589" spans="1:1" ht="13">
      <c r="A16589" s="11" t="s">
        <v>4748</v>
      </c>
    </row>
    <row r="16590" spans="1:1" ht="13">
      <c r="A16590" s="11" t="s">
        <v>4749</v>
      </c>
    </row>
    <row r="16591" spans="1:1" ht="13">
      <c r="A16591" s="11" t="s">
        <v>6053</v>
      </c>
    </row>
    <row r="16592" spans="1:1" ht="13">
      <c r="A16592" s="11" t="s">
        <v>6</v>
      </c>
    </row>
    <row r="16593" spans="1:1" ht="13">
      <c r="A16593" s="11" t="s">
        <v>128</v>
      </c>
    </row>
    <row r="16594" spans="1:1" ht="13">
      <c r="A16594" s="11" t="s">
        <v>4751</v>
      </c>
    </row>
    <row r="16595" spans="1:1" ht="13">
      <c r="A16595" s="11">
        <v>1</v>
      </c>
    </row>
    <row r="16596" spans="1:1" ht="13">
      <c r="A16596" s="11" t="s">
        <v>4752</v>
      </c>
    </row>
    <row r="16597" spans="1:1" ht="13">
      <c r="A16597" s="11">
        <v>1</v>
      </c>
    </row>
    <row r="16598" spans="1:1" ht="13">
      <c r="A16598" s="11" t="s">
        <v>4753</v>
      </c>
    </row>
    <row r="16599" spans="1:1" ht="13">
      <c r="A16599" s="11" t="s">
        <v>4754</v>
      </c>
    </row>
    <row r="16600" spans="1:1" ht="13">
      <c r="A16600" s="11" t="s">
        <v>4755</v>
      </c>
    </row>
    <row r="16601" spans="1:1" ht="13">
      <c r="A16601" s="21">
        <v>1010</v>
      </c>
    </row>
    <row r="16602" spans="1:1" ht="13">
      <c r="A16602" s="11" t="s">
        <v>4756</v>
      </c>
    </row>
    <row r="16603" spans="1:1" ht="13">
      <c r="A16603" s="11" t="s">
        <v>4757</v>
      </c>
    </row>
    <row r="16604" spans="1:1" ht="13">
      <c r="A16604" s="11" t="s">
        <v>6054</v>
      </c>
    </row>
    <row r="16605" spans="1:1" ht="13">
      <c r="A16605" s="11" t="s">
        <v>4748</v>
      </c>
    </row>
    <row r="16606" spans="1:1" ht="13">
      <c r="A16606" s="11" t="s">
        <v>4749</v>
      </c>
    </row>
    <row r="16607" spans="1:1" ht="13">
      <c r="A16607" s="11" t="s">
        <v>6055</v>
      </c>
    </row>
    <row r="16608" spans="1:1" ht="13">
      <c r="A16608" s="11" t="s">
        <v>25</v>
      </c>
    </row>
    <row r="16609" spans="1:1" ht="13">
      <c r="A16609" s="11" t="s">
        <v>1365</v>
      </c>
    </row>
    <row r="16610" spans="1:1" ht="13">
      <c r="A16610" s="11" t="s">
        <v>4751</v>
      </c>
    </row>
    <row r="16611" spans="1:1" ht="13">
      <c r="A16611" s="11">
        <v>2</v>
      </c>
    </row>
    <row r="16612" spans="1:1" ht="13">
      <c r="A16612" s="11" t="s">
        <v>4752</v>
      </c>
    </row>
    <row r="16613" spans="1:1" ht="13">
      <c r="A16613" s="11">
        <v>1</v>
      </c>
    </row>
    <row r="16614" spans="1:1" ht="13">
      <c r="A16614" s="11" t="s">
        <v>4753</v>
      </c>
    </row>
    <row r="16615" spans="1:1" ht="13">
      <c r="A16615" s="11" t="s">
        <v>4870</v>
      </c>
    </row>
    <row r="16616" spans="1:1" ht="13">
      <c r="A16616" s="11" t="s">
        <v>4755</v>
      </c>
    </row>
    <row r="16617" spans="1:1" ht="13">
      <c r="A16617" s="21">
        <v>1010</v>
      </c>
    </row>
    <row r="16618" spans="1:1" ht="13">
      <c r="A16618" s="21">
        <v>1270</v>
      </c>
    </row>
    <row r="16619" spans="1:1" ht="13">
      <c r="A16619" s="11" t="s">
        <v>4756</v>
      </c>
    </row>
    <row r="16620" spans="1:1" ht="13">
      <c r="A16620" s="11" t="s">
        <v>4757</v>
      </c>
    </row>
    <row r="16621" spans="1:1" ht="13">
      <c r="A16621" s="11" t="s">
        <v>6054</v>
      </c>
    </row>
    <row r="16622" spans="1:1" ht="13">
      <c r="A16622" s="11" t="s">
        <v>4748</v>
      </c>
    </row>
    <row r="16623" spans="1:1" ht="13">
      <c r="A16623" s="11" t="s">
        <v>4749</v>
      </c>
    </row>
    <row r="16624" spans="1:1" ht="13">
      <c r="A16624" s="11" t="s">
        <v>6056</v>
      </c>
    </row>
    <row r="16625" spans="1:1" ht="13">
      <c r="A16625" s="11" t="s">
        <v>16</v>
      </c>
    </row>
    <row r="16626" spans="1:1" ht="13">
      <c r="A16626" s="11" t="s">
        <v>1368</v>
      </c>
    </row>
    <row r="16627" spans="1:1" ht="13">
      <c r="A16627" s="11" t="s">
        <v>4751</v>
      </c>
    </row>
    <row r="16628" spans="1:1" ht="13">
      <c r="A16628" s="11">
        <v>2</v>
      </c>
    </row>
    <row r="16629" spans="1:1" ht="13">
      <c r="A16629" s="11" t="s">
        <v>4752</v>
      </c>
    </row>
    <row r="16630" spans="1:1" ht="13">
      <c r="A16630" s="11">
        <v>1</v>
      </c>
    </row>
    <row r="16631" spans="1:1" ht="13">
      <c r="A16631" s="11" t="s">
        <v>4753</v>
      </c>
    </row>
    <row r="16632" spans="1:1" ht="13">
      <c r="A16632" s="11" t="s">
        <v>4818</v>
      </c>
    </row>
    <row r="16633" spans="1:1" ht="13">
      <c r="A16633" s="11" t="s">
        <v>4755</v>
      </c>
    </row>
    <row r="16634" spans="1:1" ht="13">
      <c r="A16634" s="21">
        <v>1600</v>
      </c>
    </row>
    <row r="16635" spans="1:1" ht="13">
      <c r="A16635" s="21">
        <v>2040</v>
      </c>
    </row>
    <row r="16636" spans="1:1" ht="13">
      <c r="A16636" s="11" t="s">
        <v>4756</v>
      </c>
    </row>
    <row r="16637" spans="1:1" ht="13">
      <c r="A16637" s="11" t="s">
        <v>4757</v>
      </c>
    </row>
    <row r="16638" spans="1:1" ht="13">
      <c r="A16638" s="11" t="s">
        <v>6054</v>
      </c>
    </row>
    <row r="16639" spans="1:1" ht="13">
      <c r="A16639" s="11" t="s">
        <v>4748</v>
      </c>
    </row>
    <row r="16640" spans="1:1" ht="13">
      <c r="A16640" s="11" t="s">
        <v>4749</v>
      </c>
    </row>
    <row r="16641" spans="1:1" ht="13">
      <c r="A16641" s="11" t="s">
        <v>6057</v>
      </c>
    </row>
    <row r="16642" spans="1:1" ht="13">
      <c r="A16642" s="11" t="s">
        <v>20</v>
      </c>
    </row>
    <row r="16643" spans="1:1" ht="13">
      <c r="A16643" s="11" t="s">
        <v>3407</v>
      </c>
    </row>
    <row r="16644" spans="1:1" ht="13">
      <c r="A16644" s="11" t="s">
        <v>4751</v>
      </c>
    </row>
    <row r="16645" spans="1:1" ht="13">
      <c r="A16645" s="11">
        <v>3</v>
      </c>
    </row>
    <row r="16646" spans="1:1" ht="13">
      <c r="A16646" s="11" t="s">
        <v>4752</v>
      </c>
    </row>
    <row r="16647" spans="1:1" ht="13">
      <c r="A16647" s="11">
        <v>2</v>
      </c>
    </row>
    <row r="16648" spans="1:1" ht="13">
      <c r="A16648" s="11" t="s">
        <v>4753</v>
      </c>
    </row>
    <row r="16649" spans="1:1" ht="13">
      <c r="A16649" s="11" t="s">
        <v>4773</v>
      </c>
    </row>
    <row r="16650" spans="1:1" ht="13">
      <c r="A16650" s="11" t="s">
        <v>4755</v>
      </c>
    </row>
    <row r="16651" spans="1:1" ht="13">
      <c r="A16651" s="21">
        <v>1850</v>
      </c>
    </row>
    <row r="16652" spans="1:1" ht="13">
      <c r="A16652" s="21">
        <v>2330</v>
      </c>
    </row>
    <row r="16653" spans="1:1" ht="13">
      <c r="A16653" s="11" t="s">
        <v>4756</v>
      </c>
    </row>
    <row r="16654" spans="1:1" ht="13">
      <c r="A16654" s="11" t="s">
        <v>4757</v>
      </c>
    </row>
    <row r="16655" spans="1:1" ht="13">
      <c r="A16655" s="11" t="s">
        <v>6054</v>
      </c>
    </row>
    <row r="16656" spans="1:1" ht="13">
      <c r="A16656" s="11" t="s">
        <v>4748</v>
      </c>
    </row>
    <row r="16657" spans="1:1" ht="13">
      <c r="A16657" s="11" t="s">
        <v>4749</v>
      </c>
    </row>
    <row r="16658" spans="1:1" ht="13">
      <c r="A16658" s="11" t="s">
        <v>6058</v>
      </c>
    </row>
    <row r="16659" spans="1:1" ht="13">
      <c r="A16659" s="11" t="s">
        <v>7</v>
      </c>
    </row>
    <row r="16660" spans="1:1" ht="13">
      <c r="A16660" s="11" t="s">
        <v>3359</v>
      </c>
    </row>
    <row r="16661" spans="1:1" ht="13">
      <c r="A16661" s="11" t="s">
        <v>4751</v>
      </c>
    </row>
    <row r="16662" spans="1:1" ht="13">
      <c r="A16662" s="11">
        <v>3</v>
      </c>
    </row>
    <row r="16663" spans="1:1" ht="13">
      <c r="A16663" s="11" t="s">
        <v>4752</v>
      </c>
    </row>
    <row r="16664" spans="1:1" ht="13">
      <c r="A16664" s="11">
        <v>2</v>
      </c>
    </row>
    <row r="16665" spans="1:1" ht="13">
      <c r="A16665" s="11" t="s">
        <v>4753</v>
      </c>
    </row>
    <row r="16666" spans="1:1" ht="13">
      <c r="A16666" s="11" t="s">
        <v>4787</v>
      </c>
    </row>
    <row r="16667" spans="1:1" ht="13">
      <c r="A16667" s="11" t="s">
        <v>4755</v>
      </c>
    </row>
    <row r="16668" spans="1:1" ht="13">
      <c r="A16668" s="21">
        <v>1470</v>
      </c>
    </row>
    <row r="16669" spans="1:1" ht="13">
      <c r="A16669" s="21">
        <v>1770</v>
      </c>
    </row>
    <row r="16670" spans="1:1" ht="13">
      <c r="A16670" s="11" t="s">
        <v>4756</v>
      </c>
    </row>
    <row r="16671" spans="1:1" ht="13">
      <c r="A16671" s="11" t="s">
        <v>4757</v>
      </c>
    </row>
    <row r="16672" spans="1:1" ht="13">
      <c r="A16672" s="11" t="s">
        <v>6059</v>
      </c>
    </row>
    <row r="16673" spans="1:1" ht="13">
      <c r="A16673" s="11" t="s">
        <v>4748</v>
      </c>
    </row>
    <row r="16674" spans="1:1" ht="13">
      <c r="A16674" s="11" t="s">
        <v>4749</v>
      </c>
    </row>
    <row r="16675" spans="1:1" ht="13">
      <c r="A16675" s="11" t="s">
        <v>6060</v>
      </c>
    </row>
    <row r="16676" spans="1:1" ht="13">
      <c r="A16676" s="11" t="s">
        <v>12</v>
      </c>
    </row>
    <row r="16677" spans="1:1" ht="13">
      <c r="A16677" s="11" t="s">
        <v>3362</v>
      </c>
    </row>
    <row r="16678" spans="1:1" ht="13">
      <c r="A16678" s="11" t="s">
        <v>4751</v>
      </c>
    </row>
    <row r="16679" spans="1:1" ht="13">
      <c r="A16679" s="11">
        <v>3</v>
      </c>
    </row>
    <row r="16680" spans="1:1" ht="13">
      <c r="A16680" s="11" t="s">
        <v>4752</v>
      </c>
    </row>
    <row r="16681" spans="1:1" ht="13">
      <c r="A16681" s="11" t="s">
        <v>4789</v>
      </c>
    </row>
    <row r="16682" spans="1:1" ht="13">
      <c r="A16682" s="11" t="s">
        <v>4753</v>
      </c>
    </row>
    <row r="16683" spans="1:1" ht="13">
      <c r="A16683" s="11" t="s">
        <v>4959</v>
      </c>
    </row>
    <row r="16684" spans="1:1" ht="13">
      <c r="A16684" s="11" t="s">
        <v>4755</v>
      </c>
    </row>
    <row r="16685" spans="1:1" ht="13">
      <c r="A16685" s="21">
        <v>1890</v>
      </c>
    </row>
    <row r="16686" spans="1:1" ht="13">
      <c r="A16686" s="21">
        <v>2095</v>
      </c>
    </row>
    <row r="16687" spans="1:1" ht="13">
      <c r="A16687" s="11" t="s">
        <v>4756</v>
      </c>
    </row>
    <row r="16688" spans="1:1" ht="13">
      <c r="A16688" s="11" t="s">
        <v>4757</v>
      </c>
    </row>
    <row r="16689" spans="1:1" ht="13">
      <c r="A16689" s="11" t="s">
        <v>6059</v>
      </c>
    </row>
    <row r="16690" spans="1:1" ht="13">
      <c r="A16690" s="11" t="s">
        <v>4748</v>
      </c>
    </row>
    <row r="16691" spans="1:1" ht="13">
      <c r="A16691" s="11" t="s">
        <v>4749</v>
      </c>
    </row>
    <row r="16692" spans="1:1" ht="13">
      <c r="A16692" s="11" t="s">
        <v>6061</v>
      </c>
    </row>
    <row r="16693" spans="1:1" ht="13">
      <c r="A16693" s="11" t="s">
        <v>9</v>
      </c>
    </row>
    <row r="16694" spans="1:1" ht="13">
      <c r="A16694" s="11" t="s">
        <v>1269</v>
      </c>
    </row>
    <row r="16695" spans="1:1" ht="13">
      <c r="A16695" s="11" t="s">
        <v>4751</v>
      </c>
    </row>
    <row r="16696" spans="1:1" ht="13">
      <c r="A16696" s="11">
        <v>2</v>
      </c>
    </row>
    <row r="16697" spans="1:1" ht="13">
      <c r="A16697" s="11" t="s">
        <v>4752</v>
      </c>
    </row>
    <row r="16698" spans="1:1" ht="13">
      <c r="A16698" s="11">
        <v>1</v>
      </c>
    </row>
    <row r="16699" spans="1:1" ht="13">
      <c r="A16699" s="11" t="s">
        <v>4753</v>
      </c>
    </row>
    <row r="16700" spans="1:1" ht="13">
      <c r="A16700" s="11" t="s">
        <v>4780</v>
      </c>
    </row>
    <row r="16701" spans="1:1" ht="13">
      <c r="A16701" s="11" t="s">
        <v>4755</v>
      </c>
    </row>
    <row r="16702" spans="1:1" ht="13">
      <c r="A16702" s="21">
        <v>1090</v>
      </c>
    </row>
    <row r="16703" spans="1:1" ht="13">
      <c r="A16703" s="21">
        <v>1345</v>
      </c>
    </row>
    <row r="16704" spans="1:1" ht="13">
      <c r="A16704" s="11" t="s">
        <v>4756</v>
      </c>
    </row>
    <row r="16705" spans="1:1" ht="13">
      <c r="A16705" s="11" t="s">
        <v>4757</v>
      </c>
    </row>
    <row r="16706" spans="1:1" ht="13">
      <c r="A16706" s="11" t="s">
        <v>6062</v>
      </c>
    </row>
    <row r="16707" spans="1:1" ht="13">
      <c r="A16707" s="11" t="s">
        <v>4748</v>
      </c>
    </row>
    <row r="16708" spans="1:1" ht="13">
      <c r="A16708" s="11" t="s">
        <v>4749</v>
      </c>
    </row>
    <row r="16709" spans="1:1" ht="13">
      <c r="A16709" s="11" t="s">
        <v>6063</v>
      </c>
    </row>
    <row r="16710" spans="1:1" ht="13">
      <c r="A16710" s="11" t="s">
        <v>16</v>
      </c>
    </row>
    <row r="16711" spans="1:1" ht="13">
      <c r="A16711" s="11" t="s">
        <v>823</v>
      </c>
    </row>
    <row r="16712" spans="1:1" ht="13">
      <c r="A16712" s="11" t="s">
        <v>4751</v>
      </c>
    </row>
    <row r="16713" spans="1:1" ht="13">
      <c r="A16713" s="11">
        <v>1</v>
      </c>
    </row>
    <row r="16714" spans="1:1" ht="13">
      <c r="A16714" s="11" t="s">
        <v>4752</v>
      </c>
    </row>
    <row r="16715" spans="1:1" ht="13">
      <c r="A16715" s="11">
        <v>1</v>
      </c>
    </row>
    <row r="16716" spans="1:1" ht="13">
      <c r="A16716" s="11" t="s">
        <v>4753</v>
      </c>
    </row>
    <row r="16717" spans="1:1" ht="13">
      <c r="A16717" s="11" t="s">
        <v>4754</v>
      </c>
    </row>
    <row r="16718" spans="1:1" ht="13">
      <c r="A16718" s="11" t="s">
        <v>4755</v>
      </c>
    </row>
    <row r="16719" spans="1:1" ht="13">
      <c r="A16719" s="21">
        <v>810</v>
      </c>
    </row>
    <row r="16720" spans="1:1" ht="13">
      <c r="A16720" s="21">
        <v>980</v>
      </c>
    </row>
    <row r="16721" spans="1:1" ht="13">
      <c r="A16721" s="11" t="s">
        <v>4756</v>
      </c>
    </row>
    <row r="16722" spans="1:1" ht="13">
      <c r="A16722" s="11" t="s">
        <v>4757</v>
      </c>
    </row>
    <row r="16723" spans="1:1" ht="13">
      <c r="A16723" s="11" t="s">
        <v>6064</v>
      </c>
    </row>
    <row r="16724" spans="1:1" ht="13">
      <c r="A16724" s="11" t="s">
        <v>4748</v>
      </c>
    </row>
    <row r="16725" spans="1:1" ht="13">
      <c r="A16725" s="11" t="s">
        <v>4749</v>
      </c>
    </row>
    <row r="16726" spans="1:1" ht="13">
      <c r="A16726" s="11" t="s">
        <v>6065</v>
      </c>
    </row>
    <row r="16727" spans="1:1" ht="13">
      <c r="A16727" s="11" t="s">
        <v>19</v>
      </c>
    </row>
    <row r="16728" spans="1:1" ht="13">
      <c r="A16728" s="11" t="s">
        <v>2910</v>
      </c>
    </row>
    <row r="16729" spans="1:1" ht="13">
      <c r="A16729" s="11" t="s">
        <v>4751</v>
      </c>
    </row>
    <row r="16730" spans="1:1" ht="13">
      <c r="A16730" s="11">
        <v>2</v>
      </c>
    </row>
    <row r="16731" spans="1:1" ht="13">
      <c r="A16731" s="11" t="s">
        <v>4752</v>
      </c>
    </row>
    <row r="16732" spans="1:1" ht="13">
      <c r="A16732" s="11">
        <v>1</v>
      </c>
    </row>
    <row r="16733" spans="1:1" ht="13">
      <c r="A16733" s="11" t="s">
        <v>4753</v>
      </c>
    </row>
    <row r="16734" spans="1:1" ht="13">
      <c r="A16734" s="11" t="s">
        <v>4870</v>
      </c>
    </row>
    <row r="16735" spans="1:1" ht="13">
      <c r="A16735" s="11" t="s">
        <v>4755</v>
      </c>
    </row>
    <row r="16736" spans="1:1" ht="13">
      <c r="A16736" s="21">
        <v>980</v>
      </c>
    </row>
    <row r="16737" spans="1:1" ht="13">
      <c r="A16737" s="21">
        <v>1315</v>
      </c>
    </row>
    <row r="16738" spans="1:1" ht="13">
      <c r="A16738" s="11" t="s">
        <v>4756</v>
      </c>
    </row>
    <row r="16739" spans="1:1" ht="13">
      <c r="A16739" s="11" t="s">
        <v>4757</v>
      </c>
    </row>
    <row r="16740" spans="1:1" ht="13">
      <c r="A16740" s="11" t="s">
        <v>6064</v>
      </c>
    </row>
    <row r="16741" spans="1:1" ht="13">
      <c r="A16741" s="11" t="s">
        <v>4748</v>
      </c>
    </row>
    <row r="16742" spans="1:1" ht="13">
      <c r="A16742" s="11" t="s">
        <v>4749</v>
      </c>
    </row>
    <row r="16743" spans="1:1" ht="13">
      <c r="A16743" s="11" t="s">
        <v>6066</v>
      </c>
    </row>
    <row r="16744" spans="1:1" ht="13">
      <c r="A16744" s="11" t="s">
        <v>7</v>
      </c>
    </row>
    <row r="16745" spans="1:1" ht="13">
      <c r="A16745" s="11" t="s">
        <v>826</v>
      </c>
    </row>
    <row r="16746" spans="1:1" ht="13">
      <c r="A16746" s="11" t="s">
        <v>4751</v>
      </c>
    </row>
    <row r="16747" spans="1:1" ht="13">
      <c r="A16747" s="11">
        <v>1</v>
      </c>
    </row>
    <row r="16748" spans="1:1" ht="13">
      <c r="A16748" s="11" t="s">
        <v>4752</v>
      </c>
    </row>
    <row r="16749" spans="1:1" ht="13">
      <c r="A16749" s="11">
        <v>1</v>
      </c>
    </row>
    <row r="16750" spans="1:1" ht="13">
      <c r="A16750" s="11" t="s">
        <v>4753</v>
      </c>
    </row>
    <row r="16751" spans="1:1" ht="13">
      <c r="A16751" s="11" t="s">
        <v>4822</v>
      </c>
    </row>
    <row r="16752" spans="1:1" ht="13">
      <c r="A16752" s="11" t="s">
        <v>4755</v>
      </c>
    </row>
    <row r="16753" spans="1:1" ht="13">
      <c r="A16753" s="21">
        <v>920</v>
      </c>
    </row>
    <row r="16754" spans="1:1" ht="13">
      <c r="A16754" s="21">
        <v>1110</v>
      </c>
    </row>
    <row r="16755" spans="1:1" ht="13">
      <c r="A16755" s="11" t="s">
        <v>4756</v>
      </c>
    </row>
    <row r="16756" spans="1:1" ht="13">
      <c r="A16756" s="11" t="s">
        <v>4757</v>
      </c>
    </row>
    <row r="16757" spans="1:1" ht="13">
      <c r="A16757" s="11" t="s">
        <v>6064</v>
      </c>
    </row>
    <row r="16758" spans="1:1" ht="13">
      <c r="A16758" s="11" t="s">
        <v>4748</v>
      </c>
    </row>
    <row r="16759" spans="1:1" ht="13">
      <c r="A16759" s="11" t="s">
        <v>4749</v>
      </c>
    </row>
    <row r="16760" spans="1:1" ht="13">
      <c r="A16760" s="11" t="s">
        <v>6067</v>
      </c>
    </row>
    <row r="16761" spans="1:1" ht="13">
      <c r="A16761" s="11" t="s">
        <v>13</v>
      </c>
    </row>
    <row r="16762" spans="1:1" ht="13">
      <c r="A16762" s="11" t="s">
        <v>194</v>
      </c>
    </row>
    <row r="16763" spans="1:1" ht="13">
      <c r="A16763" s="11" t="s">
        <v>4751</v>
      </c>
    </row>
    <row r="16764" spans="1:1" ht="13">
      <c r="A16764" s="11">
        <v>1</v>
      </c>
    </row>
    <row r="16765" spans="1:1" ht="13">
      <c r="A16765" s="11" t="s">
        <v>4752</v>
      </c>
    </row>
    <row r="16766" spans="1:1" ht="13">
      <c r="A16766" s="11" t="s">
        <v>4762</v>
      </c>
    </row>
    <row r="16767" spans="1:1" ht="13">
      <c r="A16767" s="11" t="s">
        <v>4753</v>
      </c>
    </row>
    <row r="16768" spans="1:1" ht="13">
      <c r="A16768" s="11" t="s">
        <v>4859</v>
      </c>
    </row>
    <row r="16769" spans="1:1" ht="13">
      <c r="A16769" s="11" t="s">
        <v>4755</v>
      </c>
    </row>
    <row r="16770" spans="1:1" ht="13">
      <c r="A16770" s="21">
        <v>1150</v>
      </c>
    </row>
    <row r="16771" spans="1:1" ht="13">
      <c r="A16771" s="11" t="s">
        <v>4756</v>
      </c>
    </row>
    <row r="16772" spans="1:1" ht="13">
      <c r="A16772" s="11" t="s">
        <v>4757</v>
      </c>
    </row>
    <row r="16773" spans="1:1" ht="13">
      <c r="A16773" s="11" t="s">
        <v>6064</v>
      </c>
    </row>
    <row r="16774" spans="1:1" ht="13">
      <c r="A16774" s="11" t="s">
        <v>4748</v>
      </c>
    </row>
    <row r="16775" spans="1:1" ht="13">
      <c r="A16775" s="11" t="s">
        <v>4749</v>
      </c>
    </row>
    <row r="16776" spans="1:1" ht="13">
      <c r="A16776" s="11" t="s">
        <v>6068</v>
      </c>
    </row>
    <row r="16777" spans="1:1" ht="13">
      <c r="A16777" s="11" t="s">
        <v>13</v>
      </c>
    </row>
    <row r="16778" spans="1:1" ht="13">
      <c r="A16778" s="11" t="s">
        <v>2913</v>
      </c>
    </row>
    <row r="16779" spans="1:1" ht="13">
      <c r="A16779" s="11" t="s">
        <v>4751</v>
      </c>
    </row>
    <row r="16780" spans="1:1" ht="13">
      <c r="A16780" s="11">
        <v>2</v>
      </c>
    </row>
    <row r="16781" spans="1:1" ht="13">
      <c r="A16781" s="11" t="s">
        <v>4752</v>
      </c>
    </row>
    <row r="16782" spans="1:1" ht="13">
      <c r="A16782" s="11">
        <v>1</v>
      </c>
    </row>
    <row r="16783" spans="1:1" ht="13">
      <c r="A16783" s="11" t="s">
        <v>4753</v>
      </c>
    </row>
    <row r="16784" spans="1:1" ht="13">
      <c r="A16784" s="11" t="s">
        <v>4862</v>
      </c>
    </row>
    <row r="16785" spans="1:1" ht="13">
      <c r="A16785" s="11" t="s">
        <v>4755</v>
      </c>
    </row>
    <row r="16786" spans="1:1" ht="13">
      <c r="A16786" s="21">
        <v>1210</v>
      </c>
    </row>
    <row r="16787" spans="1:1" ht="13">
      <c r="A16787" s="21">
        <v>1465</v>
      </c>
    </row>
    <row r="16788" spans="1:1" ht="13">
      <c r="A16788" s="11" t="s">
        <v>4756</v>
      </c>
    </row>
    <row r="16789" spans="1:1" ht="13">
      <c r="A16789" s="11" t="s">
        <v>4757</v>
      </c>
    </row>
    <row r="16790" spans="1:1" ht="13">
      <c r="A16790" s="11" t="s">
        <v>6064</v>
      </c>
    </row>
    <row r="16791" spans="1:1" ht="13">
      <c r="A16791" s="11" t="s">
        <v>4748</v>
      </c>
    </row>
    <row r="16792" spans="1:1" ht="13">
      <c r="A16792" s="11" t="s">
        <v>4749</v>
      </c>
    </row>
    <row r="16793" spans="1:1" ht="13">
      <c r="A16793" s="11" t="s">
        <v>6069</v>
      </c>
    </row>
    <row r="16794" spans="1:1" ht="13">
      <c r="A16794" s="11" t="s">
        <v>28</v>
      </c>
    </row>
    <row r="16795" spans="1:1" ht="13">
      <c r="A16795" s="11" t="s">
        <v>2916</v>
      </c>
    </row>
    <row r="16796" spans="1:1" ht="13">
      <c r="A16796" s="11" t="s">
        <v>4751</v>
      </c>
    </row>
    <row r="16797" spans="1:1" ht="13">
      <c r="A16797" s="11">
        <v>2</v>
      </c>
    </row>
    <row r="16798" spans="1:1" ht="13">
      <c r="A16798" s="11" t="s">
        <v>4752</v>
      </c>
    </row>
    <row r="16799" spans="1:1" ht="13">
      <c r="A16799" s="11" t="s">
        <v>4762</v>
      </c>
    </row>
    <row r="16800" spans="1:1" ht="13">
      <c r="A16800" s="11" t="s">
        <v>4753</v>
      </c>
    </row>
    <row r="16801" spans="1:1" ht="13">
      <c r="A16801" s="11" t="s">
        <v>4769</v>
      </c>
    </row>
    <row r="16802" spans="1:1" ht="13">
      <c r="A16802" s="11" t="s">
        <v>4755</v>
      </c>
    </row>
    <row r="16803" spans="1:1" ht="13">
      <c r="A16803" s="21">
        <v>1570</v>
      </c>
    </row>
    <row r="16804" spans="1:1" ht="13">
      <c r="A16804" s="21">
        <v>1765</v>
      </c>
    </row>
    <row r="16805" spans="1:1" ht="13">
      <c r="A16805" s="11" t="s">
        <v>4756</v>
      </c>
    </row>
    <row r="16806" spans="1:1" ht="13">
      <c r="A16806" s="11" t="s">
        <v>4757</v>
      </c>
    </row>
    <row r="16807" spans="1:1" ht="13">
      <c r="A16807" s="11" t="s">
        <v>6064</v>
      </c>
    </row>
    <row r="16808" spans="1:1" ht="13">
      <c r="A16808" s="11" t="s">
        <v>4748</v>
      </c>
    </row>
    <row r="16809" spans="1:1" ht="13">
      <c r="A16809" s="11" t="s">
        <v>4749</v>
      </c>
    </row>
    <row r="16810" spans="1:1" ht="13">
      <c r="A16810" s="11" t="s">
        <v>6070</v>
      </c>
    </row>
    <row r="16811" spans="1:1" ht="13">
      <c r="A16811" s="11" t="s">
        <v>7</v>
      </c>
    </row>
    <row r="16812" spans="1:1" ht="13">
      <c r="A16812" s="11" t="s">
        <v>2919</v>
      </c>
    </row>
    <row r="16813" spans="1:1" ht="13">
      <c r="A16813" s="11" t="s">
        <v>4751</v>
      </c>
    </row>
    <row r="16814" spans="1:1" ht="13">
      <c r="A16814" s="11">
        <v>2</v>
      </c>
    </row>
    <row r="16815" spans="1:1" ht="13">
      <c r="A16815" s="11" t="s">
        <v>4752</v>
      </c>
    </row>
    <row r="16816" spans="1:1" ht="13">
      <c r="A16816" s="11" t="s">
        <v>4762</v>
      </c>
    </row>
    <row r="16817" spans="1:1" ht="13">
      <c r="A16817" s="11" t="s">
        <v>4753</v>
      </c>
    </row>
    <row r="16818" spans="1:1" ht="13">
      <c r="A16818" s="11" t="s">
        <v>4771</v>
      </c>
    </row>
    <row r="16819" spans="1:1" ht="13">
      <c r="A16819" s="11" t="s">
        <v>4755</v>
      </c>
    </row>
    <row r="16820" spans="1:1" ht="13">
      <c r="A16820" s="21">
        <v>1610</v>
      </c>
    </row>
    <row r="16821" spans="1:1" ht="13">
      <c r="A16821" s="21">
        <v>2090</v>
      </c>
    </row>
    <row r="16822" spans="1:1" ht="13">
      <c r="A16822" s="11" t="s">
        <v>4756</v>
      </c>
    </row>
    <row r="16823" spans="1:1" ht="13">
      <c r="A16823" s="11" t="s">
        <v>4757</v>
      </c>
    </row>
    <row r="16824" spans="1:1" ht="13">
      <c r="A16824" s="11" t="s">
        <v>6064</v>
      </c>
    </row>
    <row r="16825" spans="1:1" ht="13">
      <c r="A16825" s="11" t="s">
        <v>4748</v>
      </c>
    </row>
    <row r="16826" spans="1:1" ht="13">
      <c r="A16826" s="11" t="s">
        <v>4749</v>
      </c>
    </row>
    <row r="16827" spans="1:1" ht="13">
      <c r="A16827" s="11" t="s">
        <v>6071</v>
      </c>
    </row>
    <row r="16828" spans="1:1" ht="13">
      <c r="A16828" s="11" t="s">
        <v>27</v>
      </c>
    </row>
    <row r="16829" spans="1:1" ht="13">
      <c r="A16829" s="11" t="s">
        <v>2634</v>
      </c>
    </row>
    <row r="16830" spans="1:1" ht="13">
      <c r="A16830" s="11" t="s">
        <v>4751</v>
      </c>
    </row>
    <row r="16831" spans="1:1" ht="13">
      <c r="A16831" s="11">
        <v>2</v>
      </c>
    </row>
    <row r="16832" spans="1:1" ht="13">
      <c r="A16832" s="11" t="s">
        <v>4752</v>
      </c>
    </row>
    <row r="16833" spans="1:1" ht="13">
      <c r="A16833" s="11">
        <v>1</v>
      </c>
    </row>
    <row r="16834" spans="1:1" ht="13">
      <c r="A16834" s="11" t="s">
        <v>4753</v>
      </c>
    </row>
    <row r="16835" spans="1:1" ht="13">
      <c r="A16835" s="11" t="s">
        <v>4859</v>
      </c>
    </row>
    <row r="16836" spans="1:1" ht="13">
      <c r="A16836" s="11" t="s">
        <v>4755</v>
      </c>
    </row>
    <row r="16837" spans="1:1" ht="13">
      <c r="A16837" s="21">
        <v>660</v>
      </c>
    </row>
    <row r="16838" spans="1:1" ht="13">
      <c r="A16838" s="21">
        <v>1045</v>
      </c>
    </row>
    <row r="16839" spans="1:1" ht="13">
      <c r="A16839" s="11" t="s">
        <v>4756</v>
      </c>
    </row>
    <row r="16840" spans="1:1" ht="13">
      <c r="A16840" s="11" t="s">
        <v>4757</v>
      </c>
    </row>
    <row r="16841" spans="1:1" ht="13">
      <c r="A16841" s="11" t="s">
        <v>6072</v>
      </c>
    </row>
    <row r="16842" spans="1:1" ht="13">
      <c r="A16842" s="11" t="s">
        <v>4748</v>
      </c>
    </row>
    <row r="16843" spans="1:1" ht="13">
      <c r="A16843" s="11" t="s">
        <v>4749</v>
      </c>
    </row>
    <row r="16844" spans="1:1" ht="13">
      <c r="A16844" s="11" t="s">
        <v>6073</v>
      </c>
    </row>
    <row r="16845" spans="1:1" ht="13">
      <c r="A16845" s="11" t="s">
        <v>17</v>
      </c>
    </row>
    <row r="16846" spans="1:1" ht="13">
      <c r="A16846" s="11" t="s">
        <v>733</v>
      </c>
    </row>
    <row r="16847" spans="1:1" ht="13">
      <c r="A16847" s="11" t="s">
        <v>4751</v>
      </c>
    </row>
    <row r="16848" spans="1:1" ht="13">
      <c r="A16848" s="11">
        <v>1</v>
      </c>
    </row>
    <row r="16849" spans="1:1" ht="13">
      <c r="A16849" s="11" t="s">
        <v>4752</v>
      </c>
    </row>
    <row r="16850" spans="1:1" ht="13">
      <c r="A16850" s="11">
        <v>1</v>
      </c>
    </row>
    <row r="16851" spans="1:1" ht="13">
      <c r="A16851" s="11" t="s">
        <v>4753</v>
      </c>
    </row>
    <row r="16852" spans="1:1" ht="13">
      <c r="A16852" s="11" t="s">
        <v>4834</v>
      </c>
    </row>
    <row r="16853" spans="1:1" ht="13">
      <c r="A16853" s="11" t="s">
        <v>4755</v>
      </c>
    </row>
    <row r="16854" spans="1:1" ht="13">
      <c r="A16854" s="21">
        <v>830</v>
      </c>
    </row>
    <row r="16855" spans="1:1" ht="13">
      <c r="A16855" s="21">
        <v>1055</v>
      </c>
    </row>
    <row r="16856" spans="1:1" ht="13">
      <c r="A16856" s="11" t="s">
        <v>4756</v>
      </c>
    </row>
    <row r="16857" spans="1:1" ht="13">
      <c r="A16857" s="11" t="s">
        <v>4757</v>
      </c>
    </row>
    <row r="16858" spans="1:1" ht="13">
      <c r="A16858" s="11" t="s">
        <v>6072</v>
      </c>
    </row>
    <row r="16859" spans="1:1" ht="13">
      <c r="A16859" s="11" t="s">
        <v>4748</v>
      </c>
    </row>
    <row r="16860" spans="1:1" ht="13">
      <c r="A16860" s="11" t="s">
        <v>4749</v>
      </c>
    </row>
    <row r="16861" spans="1:1" ht="13">
      <c r="A16861" s="11" t="s">
        <v>6074</v>
      </c>
    </row>
    <row r="16862" spans="1:1" ht="13">
      <c r="A16862" s="11" t="s">
        <v>9</v>
      </c>
    </row>
    <row r="16863" spans="1:1" ht="13">
      <c r="A16863" s="11" t="s">
        <v>736</v>
      </c>
    </row>
    <row r="16864" spans="1:1" ht="13">
      <c r="A16864" s="11" t="s">
        <v>4751</v>
      </c>
    </row>
    <row r="16865" spans="1:1" ht="13">
      <c r="A16865" s="11">
        <v>1</v>
      </c>
    </row>
    <row r="16866" spans="1:1" ht="13">
      <c r="A16866" s="11" t="s">
        <v>4752</v>
      </c>
    </row>
    <row r="16867" spans="1:1" ht="13">
      <c r="A16867" s="11">
        <v>1</v>
      </c>
    </row>
    <row r="16868" spans="1:1" ht="13">
      <c r="A16868" s="11" t="s">
        <v>4753</v>
      </c>
    </row>
    <row r="16869" spans="1:1" ht="13">
      <c r="A16869" s="11" t="s">
        <v>4754</v>
      </c>
    </row>
    <row r="16870" spans="1:1" ht="13">
      <c r="A16870" s="11" t="s">
        <v>4755</v>
      </c>
    </row>
    <row r="16871" spans="1:1" ht="13">
      <c r="A16871" s="21">
        <v>830</v>
      </c>
    </row>
    <row r="16872" spans="1:1" ht="13">
      <c r="A16872" s="21">
        <v>1150</v>
      </c>
    </row>
    <row r="16873" spans="1:1" ht="13">
      <c r="A16873" s="11" t="s">
        <v>4756</v>
      </c>
    </row>
    <row r="16874" spans="1:1" ht="13">
      <c r="A16874" s="11" t="s">
        <v>4757</v>
      </c>
    </row>
    <row r="16875" spans="1:1" ht="13">
      <c r="A16875" s="11" t="s">
        <v>6072</v>
      </c>
    </row>
    <row r="16876" spans="1:1" ht="13">
      <c r="A16876" s="11" t="s">
        <v>4748</v>
      </c>
    </row>
    <row r="16877" spans="1:1" ht="13">
      <c r="A16877" s="11" t="s">
        <v>4749</v>
      </c>
    </row>
    <row r="16878" spans="1:1" ht="13">
      <c r="A16878" s="11" t="s">
        <v>6075</v>
      </c>
    </row>
    <row r="16879" spans="1:1" ht="13">
      <c r="A16879" s="11" t="s">
        <v>23</v>
      </c>
    </row>
    <row r="16880" spans="1:1" ht="13">
      <c r="A16880" s="11" t="s">
        <v>2637</v>
      </c>
    </row>
    <row r="16881" spans="1:1" ht="13">
      <c r="A16881" s="11" t="s">
        <v>4751</v>
      </c>
    </row>
    <row r="16882" spans="1:1" ht="13">
      <c r="A16882" s="11">
        <v>2</v>
      </c>
    </row>
    <row r="16883" spans="1:1" ht="13">
      <c r="A16883" s="11" t="s">
        <v>4752</v>
      </c>
    </row>
    <row r="16884" spans="1:1" ht="13">
      <c r="A16884" s="11">
        <v>1</v>
      </c>
    </row>
    <row r="16885" spans="1:1" ht="13">
      <c r="A16885" s="11" t="s">
        <v>4753</v>
      </c>
    </row>
    <row r="16886" spans="1:1" ht="13">
      <c r="A16886" s="11" t="s">
        <v>4818</v>
      </c>
    </row>
    <row r="16887" spans="1:1" ht="13">
      <c r="A16887" s="11" t="s">
        <v>4755</v>
      </c>
    </row>
    <row r="16888" spans="1:1" ht="13">
      <c r="A16888" s="21">
        <v>890</v>
      </c>
    </row>
    <row r="16889" spans="1:1" ht="13">
      <c r="A16889" s="21">
        <v>1195</v>
      </c>
    </row>
    <row r="16890" spans="1:1" ht="13">
      <c r="A16890" s="11" t="s">
        <v>4756</v>
      </c>
    </row>
    <row r="16891" spans="1:1" ht="13">
      <c r="A16891" s="11" t="s">
        <v>4757</v>
      </c>
    </row>
    <row r="16892" spans="1:1" ht="13">
      <c r="A16892" s="11" t="s">
        <v>6072</v>
      </c>
    </row>
    <row r="16893" spans="1:1" ht="13">
      <c r="A16893" s="11" t="s">
        <v>4748</v>
      </c>
    </row>
    <row r="16894" spans="1:1" ht="13">
      <c r="A16894" s="11" t="s">
        <v>4749</v>
      </c>
    </row>
    <row r="16895" spans="1:1" ht="13">
      <c r="A16895" s="11" t="s">
        <v>6076</v>
      </c>
    </row>
    <row r="16896" spans="1:1" ht="13">
      <c r="A16896" s="11" t="s">
        <v>33</v>
      </c>
    </row>
    <row r="16897" spans="1:1" ht="13">
      <c r="A16897" s="11" t="s">
        <v>739</v>
      </c>
    </row>
    <row r="16898" spans="1:1" ht="13">
      <c r="A16898" s="11" t="s">
        <v>4751</v>
      </c>
    </row>
    <row r="16899" spans="1:1" ht="13">
      <c r="A16899" s="11">
        <v>1</v>
      </c>
    </row>
    <row r="16900" spans="1:1" ht="13">
      <c r="A16900" s="11" t="s">
        <v>4752</v>
      </c>
    </row>
    <row r="16901" spans="1:1" ht="13">
      <c r="A16901" s="11">
        <v>1</v>
      </c>
    </row>
    <row r="16902" spans="1:1" ht="13">
      <c r="A16902" s="11" t="s">
        <v>4753</v>
      </c>
    </row>
    <row r="16903" spans="1:1" ht="13">
      <c r="A16903" s="11" t="s">
        <v>4985</v>
      </c>
    </row>
    <row r="16904" spans="1:1" ht="13">
      <c r="A16904" s="11" t="s">
        <v>4755</v>
      </c>
    </row>
    <row r="16905" spans="1:1" ht="13">
      <c r="A16905" s="21">
        <v>940</v>
      </c>
    </row>
    <row r="16906" spans="1:1" ht="13">
      <c r="A16906" s="21">
        <v>1050</v>
      </c>
    </row>
    <row r="16907" spans="1:1" ht="13">
      <c r="A16907" s="11" t="s">
        <v>4756</v>
      </c>
    </row>
    <row r="16908" spans="1:1" ht="13">
      <c r="A16908" s="11" t="s">
        <v>4757</v>
      </c>
    </row>
    <row r="16909" spans="1:1" ht="13">
      <c r="A16909" s="11" t="s">
        <v>6072</v>
      </c>
    </row>
    <row r="16910" spans="1:1" ht="13">
      <c r="A16910" s="11" t="s">
        <v>4748</v>
      </c>
    </row>
    <row r="16911" spans="1:1" ht="13">
      <c r="A16911" s="11" t="s">
        <v>4749</v>
      </c>
    </row>
    <row r="16912" spans="1:1" ht="13">
      <c r="A16912" s="11" t="s">
        <v>6077</v>
      </c>
    </row>
    <row r="16913" spans="1:1" ht="13">
      <c r="A16913" s="11" t="s">
        <v>9</v>
      </c>
    </row>
    <row r="16914" spans="1:1" ht="13">
      <c r="A16914" s="11" t="s">
        <v>2640</v>
      </c>
    </row>
    <row r="16915" spans="1:1" ht="13">
      <c r="A16915" s="11" t="s">
        <v>4751</v>
      </c>
    </row>
    <row r="16916" spans="1:1" ht="13">
      <c r="A16916" s="11">
        <v>2</v>
      </c>
    </row>
    <row r="16917" spans="1:1" ht="13">
      <c r="A16917" s="11" t="s">
        <v>4752</v>
      </c>
    </row>
    <row r="16918" spans="1:1" ht="13">
      <c r="A16918" s="11">
        <v>1</v>
      </c>
    </row>
    <row r="16919" spans="1:1" ht="13">
      <c r="A16919" s="11" t="s">
        <v>4753</v>
      </c>
    </row>
    <row r="16920" spans="1:1" ht="13">
      <c r="A16920" s="11" t="s">
        <v>4780</v>
      </c>
    </row>
    <row r="16921" spans="1:1" ht="13">
      <c r="A16921" s="11" t="s">
        <v>4755</v>
      </c>
    </row>
    <row r="16922" spans="1:1" ht="13">
      <c r="A16922" s="21">
        <v>1000</v>
      </c>
    </row>
    <row r="16923" spans="1:1" ht="13">
      <c r="A16923" s="21">
        <v>1345</v>
      </c>
    </row>
    <row r="16924" spans="1:1" ht="13">
      <c r="A16924" s="11" t="s">
        <v>4756</v>
      </c>
    </row>
    <row r="16925" spans="1:1" ht="13">
      <c r="A16925" s="11" t="s">
        <v>4757</v>
      </c>
    </row>
    <row r="16926" spans="1:1" ht="13">
      <c r="A16926" s="11" t="s">
        <v>6072</v>
      </c>
    </row>
    <row r="16927" spans="1:1" ht="13">
      <c r="A16927" s="11" t="s">
        <v>4748</v>
      </c>
    </row>
    <row r="16928" spans="1:1" ht="13">
      <c r="A16928" s="11" t="s">
        <v>4749</v>
      </c>
    </row>
    <row r="16929" spans="1:1" ht="13">
      <c r="A16929" s="11" t="s">
        <v>6078</v>
      </c>
    </row>
    <row r="16930" spans="1:1" ht="13">
      <c r="A16930" s="11" t="s">
        <v>9</v>
      </c>
    </row>
    <row r="16931" spans="1:1" ht="13">
      <c r="A16931" s="11" t="s">
        <v>2643</v>
      </c>
    </row>
    <row r="16932" spans="1:1" ht="13">
      <c r="A16932" s="11" t="s">
        <v>4751</v>
      </c>
    </row>
    <row r="16933" spans="1:1" ht="13">
      <c r="A16933" s="11">
        <v>2</v>
      </c>
    </row>
    <row r="16934" spans="1:1" ht="13">
      <c r="A16934" s="11" t="s">
        <v>4752</v>
      </c>
    </row>
    <row r="16935" spans="1:1" ht="13">
      <c r="A16935" s="11">
        <v>1</v>
      </c>
    </row>
    <row r="16936" spans="1:1" ht="13">
      <c r="A16936" s="11" t="s">
        <v>4753</v>
      </c>
    </row>
    <row r="16937" spans="1:1" ht="13">
      <c r="A16937" s="11" t="s">
        <v>4870</v>
      </c>
    </row>
    <row r="16938" spans="1:1" ht="13">
      <c r="A16938" s="11" t="s">
        <v>4755</v>
      </c>
    </row>
    <row r="16939" spans="1:1" ht="13">
      <c r="A16939" s="21">
        <v>1020</v>
      </c>
    </row>
    <row r="16940" spans="1:1" ht="13">
      <c r="A16940" s="21">
        <v>1425</v>
      </c>
    </row>
    <row r="16941" spans="1:1" ht="13">
      <c r="A16941" s="11" t="s">
        <v>4756</v>
      </c>
    </row>
    <row r="16942" spans="1:1" ht="13">
      <c r="A16942" s="11" t="s">
        <v>4757</v>
      </c>
    </row>
    <row r="16943" spans="1:1" ht="13">
      <c r="A16943" s="11" t="s">
        <v>6072</v>
      </c>
    </row>
    <row r="16944" spans="1:1" ht="13">
      <c r="A16944" s="11" t="s">
        <v>4748</v>
      </c>
    </row>
    <row r="16945" spans="1:1" ht="13">
      <c r="A16945" s="11" t="s">
        <v>4749</v>
      </c>
    </row>
    <row r="16946" spans="1:1" ht="13">
      <c r="A16946" s="11" t="s">
        <v>6079</v>
      </c>
    </row>
    <row r="16947" spans="1:1" ht="13">
      <c r="A16947" s="11" t="s">
        <v>17</v>
      </c>
    </row>
    <row r="16948" spans="1:1" ht="13">
      <c r="A16948" s="11" t="s">
        <v>2646</v>
      </c>
    </row>
    <row r="16949" spans="1:1" ht="13">
      <c r="A16949" s="11" t="s">
        <v>4751</v>
      </c>
    </row>
    <row r="16950" spans="1:1" ht="13">
      <c r="A16950" s="11">
        <v>2</v>
      </c>
    </row>
    <row r="16951" spans="1:1" ht="13">
      <c r="A16951" s="11" t="s">
        <v>4752</v>
      </c>
    </row>
    <row r="16952" spans="1:1" ht="13">
      <c r="A16952" s="11">
        <v>1</v>
      </c>
    </row>
    <row r="16953" spans="1:1" ht="13">
      <c r="A16953" s="11" t="s">
        <v>4753</v>
      </c>
    </row>
    <row r="16954" spans="1:1" ht="13">
      <c r="A16954" s="11" t="s">
        <v>4818</v>
      </c>
    </row>
    <row r="16955" spans="1:1" ht="13">
      <c r="A16955" s="11" t="s">
        <v>4755</v>
      </c>
    </row>
    <row r="16956" spans="1:1" ht="13">
      <c r="A16956" s="21">
        <v>1030</v>
      </c>
    </row>
    <row r="16957" spans="1:1" ht="13">
      <c r="A16957" s="21">
        <v>1425</v>
      </c>
    </row>
    <row r="16958" spans="1:1" ht="13">
      <c r="A16958" s="11" t="s">
        <v>4756</v>
      </c>
    </row>
    <row r="16959" spans="1:1" ht="13">
      <c r="A16959" s="11" t="s">
        <v>4757</v>
      </c>
    </row>
    <row r="16960" spans="1:1" ht="13">
      <c r="A16960" s="11" t="s">
        <v>6072</v>
      </c>
    </row>
    <row r="16961" spans="1:1" ht="13">
      <c r="A16961" s="11" t="s">
        <v>4748</v>
      </c>
    </row>
    <row r="16962" spans="1:1" ht="13">
      <c r="A16962" s="11" t="s">
        <v>4749</v>
      </c>
    </row>
    <row r="16963" spans="1:1" ht="13">
      <c r="A16963" s="11" t="s">
        <v>6080</v>
      </c>
    </row>
    <row r="16964" spans="1:1" ht="13">
      <c r="A16964" s="11" t="s">
        <v>6</v>
      </c>
    </row>
    <row r="16965" spans="1:1" ht="13">
      <c r="A16965" s="11" t="s">
        <v>176</v>
      </c>
    </row>
    <row r="16966" spans="1:1" ht="13">
      <c r="A16966" s="11" t="s">
        <v>4751</v>
      </c>
    </row>
    <row r="16967" spans="1:1" ht="13">
      <c r="A16967" s="11">
        <v>1</v>
      </c>
    </row>
    <row r="16968" spans="1:1" ht="13">
      <c r="A16968" s="11" t="s">
        <v>4752</v>
      </c>
    </row>
    <row r="16969" spans="1:1" ht="13">
      <c r="A16969" s="11">
        <v>1</v>
      </c>
    </row>
    <row r="16970" spans="1:1" ht="13">
      <c r="A16970" s="11" t="s">
        <v>4753</v>
      </c>
    </row>
    <row r="16971" spans="1:1" ht="13">
      <c r="A16971" s="11" t="s">
        <v>4822</v>
      </c>
    </row>
    <row r="16972" spans="1:1" ht="13">
      <c r="A16972" s="11" t="s">
        <v>4755</v>
      </c>
    </row>
    <row r="16973" spans="1:1" ht="13">
      <c r="A16973" s="21">
        <v>1070</v>
      </c>
    </row>
    <row r="16974" spans="1:1" ht="13">
      <c r="A16974" s="11" t="s">
        <v>4756</v>
      </c>
    </row>
    <row r="16975" spans="1:1" ht="13">
      <c r="A16975" s="11" t="s">
        <v>4757</v>
      </c>
    </row>
    <row r="16976" spans="1:1" ht="13">
      <c r="A16976" s="11" t="s">
        <v>6072</v>
      </c>
    </row>
    <row r="16977" spans="1:1" ht="13">
      <c r="A16977" s="11" t="s">
        <v>4748</v>
      </c>
    </row>
    <row r="16978" spans="1:1" ht="13">
      <c r="A16978" s="11" t="s">
        <v>4749</v>
      </c>
    </row>
    <row r="16979" spans="1:1" ht="13">
      <c r="A16979" s="11" t="s">
        <v>6081</v>
      </c>
    </row>
    <row r="16980" spans="1:1" ht="13">
      <c r="A16980" s="11" t="s">
        <v>13</v>
      </c>
    </row>
    <row r="16981" spans="1:1" ht="13">
      <c r="A16981" s="11" t="s">
        <v>2649</v>
      </c>
    </row>
    <row r="16982" spans="1:1" ht="13">
      <c r="A16982" s="11" t="s">
        <v>4751</v>
      </c>
    </row>
    <row r="16983" spans="1:1" ht="13">
      <c r="A16983" s="11">
        <v>2</v>
      </c>
    </row>
    <row r="16984" spans="1:1" ht="13">
      <c r="A16984" s="11" t="s">
        <v>4752</v>
      </c>
    </row>
    <row r="16985" spans="1:1" ht="13">
      <c r="A16985" s="11">
        <v>1</v>
      </c>
    </row>
    <row r="16986" spans="1:1" ht="13">
      <c r="A16986" s="11" t="s">
        <v>4753</v>
      </c>
    </row>
    <row r="16987" spans="1:1" ht="13">
      <c r="A16987" s="11" t="s">
        <v>4856</v>
      </c>
    </row>
    <row r="16988" spans="1:1" ht="13">
      <c r="A16988" s="11" t="s">
        <v>4755</v>
      </c>
    </row>
    <row r="16989" spans="1:1" ht="13">
      <c r="A16989" s="21">
        <v>1080</v>
      </c>
    </row>
    <row r="16990" spans="1:1" ht="13">
      <c r="A16990" s="21">
        <v>1275</v>
      </c>
    </row>
    <row r="16991" spans="1:1" ht="13">
      <c r="A16991" s="11" t="s">
        <v>4756</v>
      </c>
    </row>
    <row r="16992" spans="1:1" ht="13">
      <c r="A16992" s="11" t="s">
        <v>4757</v>
      </c>
    </row>
    <row r="16993" spans="1:1" ht="13">
      <c r="A16993" s="11" t="s">
        <v>6072</v>
      </c>
    </row>
    <row r="16994" spans="1:1" ht="13">
      <c r="A16994" s="11" t="s">
        <v>4748</v>
      </c>
    </row>
    <row r="16995" spans="1:1" ht="13">
      <c r="A16995" s="11" t="s">
        <v>4749</v>
      </c>
    </row>
    <row r="16996" spans="1:1" ht="13">
      <c r="A16996" s="11" t="s">
        <v>6082</v>
      </c>
    </row>
    <row r="16997" spans="1:1" ht="13">
      <c r="A16997" s="11" t="s">
        <v>14</v>
      </c>
    </row>
    <row r="16998" spans="1:1" ht="13">
      <c r="A16998" s="11" t="s">
        <v>2661</v>
      </c>
    </row>
    <row r="16999" spans="1:1" ht="13">
      <c r="A16999" s="11" t="s">
        <v>4751</v>
      </c>
    </row>
    <row r="17000" spans="1:1" ht="13">
      <c r="A17000" s="11">
        <v>2</v>
      </c>
    </row>
    <row r="17001" spans="1:1" ht="13">
      <c r="A17001" s="11" t="s">
        <v>4752</v>
      </c>
    </row>
    <row r="17002" spans="1:1" ht="13">
      <c r="A17002" s="11" t="s">
        <v>4762</v>
      </c>
    </row>
    <row r="17003" spans="1:1" ht="13">
      <c r="A17003" s="11" t="s">
        <v>4753</v>
      </c>
    </row>
    <row r="17004" spans="1:1" ht="13">
      <c r="A17004" s="11" t="s">
        <v>5004</v>
      </c>
    </row>
    <row r="17005" spans="1:1" ht="13">
      <c r="A17005" s="11" t="s">
        <v>4755</v>
      </c>
    </row>
    <row r="17006" spans="1:1" ht="13">
      <c r="A17006" s="21">
        <v>1250</v>
      </c>
    </row>
    <row r="17007" spans="1:1" ht="13">
      <c r="A17007" s="21">
        <v>1530</v>
      </c>
    </row>
    <row r="17008" spans="1:1" ht="13">
      <c r="A17008" s="11" t="s">
        <v>4756</v>
      </c>
    </row>
    <row r="17009" spans="1:1" ht="13">
      <c r="A17009" s="11" t="s">
        <v>4757</v>
      </c>
    </row>
    <row r="17010" spans="1:1" ht="13">
      <c r="A17010" s="11" t="s">
        <v>6072</v>
      </c>
    </row>
    <row r="17011" spans="1:1" ht="13">
      <c r="A17011" s="11" t="s">
        <v>4748</v>
      </c>
    </row>
    <row r="17012" spans="1:1" ht="13">
      <c r="A17012" s="11" t="s">
        <v>4749</v>
      </c>
    </row>
    <row r="17013" spans="1:1" ht="13">
      <c r="A17013" s="11" t="s">
        <v>6083</v>
      </c>
    </row>
    <row r="17014" spans="1:1" ht="13">
      <c r="A17014" s="11" t="s">
        <v>16</v>
      </c>
    </row>
    <row r="17015" spans="1:1" ht="13">
      <c r="A17015" s="11" t="s">
        <v>2652</v>
      </c>
    </row>
    <row r="17016" spans="1:1" ht="13">
      <c r="A17016" s="11" t="s">
        <v>4751</v>
      </c>
    </row>
    <row r="17017" spans="1:1" ht="13">
      <c r="A17017" s="11">
        <v>2</v>
      </c>
    </row>
    <row r="17018" spans="1:1" ht="13">
      <c r="A17018" s="11" t="s">
        <v>4752</v>
      </c>
    </row>
    <row r="17019" spans="1:1" ht="13">
      <c r="A17019" s="11">
        <v>2</v>
      </c>
    </row>
    <row r="17020" spans="1:1" ht="13">
      <c r="A17020" s="11" t="s">
        <v>4753</v>
      </c>
    </row>
    <row r="17021" spans="1:1" ht="13">
      <c r="A17021" s="11" t="s">
        <v>4818</v>
      </c>
    </row>
    <row r="17022" spans="1:1" ht="13">
      <c r="A17022" s="11" t="s">
        <v>4755</v>
      </c>
    </row>
    <row r="17023" spans="1:1" ht="13">
      <c r="A17023" s="21">
        <v>1150</v>
      </c>
    </row>
    <row r="17024" spans="1:1" ht="13">
      <c r="A17024" s="21">
        <v>1610</v>
      </c>
    </row>
    <row r="17025" spans="1:1" ht="13">
      <c r="A17025" s="11" t="s">
        <v>4756</v>
      </c>
    </row>
    <row r="17026" spans="1:1" ht="13">
      <c r="A17026" s="11" t="s">
        <v>4757</v>
      </c>
    </row>
    <row r="17027" spans="1:1" ht="13">
      <c r="A17027" s="11" t="s">
        <v>6072</v>
      </c>
    </row>
    <row r="17028" spans="1:1" ht="13">
      <c r="A17028" s="11" t="s">
        <v>4748</v>
      </c>
    </row>
    <row r="17029" spans="1:1" ht="13">
      <c r="A17029" s="11" t="s">
        <v>4749</v>
      </c>
    </row>
    <row r="17030" spans="1:1" ht="13">
      <c r="A17030" s="11" t="s">
        <v>6084</v>
      </c>
    </row>
    <row r="17031" spans="1:1" ht="13">
      <c r="A17031" s="11" t="s">
        <v>14</v>
      </c>
    </row>
    <row r="17032" spans="1:1" ht="13">
      <c r="A17032" s="11" t="s">
        <v>2655</v>
      </c>
    </row>
    <row r="17033" spans="1:1" ht="13">
      <c r="A17033" s="11" t="s">
        <v>4751</v>
      </c>
    </row>
    <row r="17034" spans="1:1" ht="13">
      <c r="A17034" s="11">
        <v>2</v>
      </c>
    </row>
    <row r="17035" spans="1:1" ht="13">
      <c r="A17035" s="11" t="s">
        <v>4752</v>
      </c>
    </row>
    <row r="17036" spans="1:1" ht="13">
      <c r="A17036" s="11">
        <v>1</v>
      </c>
    </row>
    <row r="17037" spans="1:1" ht="13">
      <c r="A17037" s="11" t="s">
        <v>4753</v>
      </c>
    </row>
    <row r="17038" spans="1:1" ht="13">
      <c r="A17038" s="11" t="s">
        <v>4765</v>
      </c>
    </row>
    <row r="17039" spans="1:1" ht="13">
      <c r="A17039" s="11" t="s">
        <v>4755</v>
      </c>
    </row>
    <row r="17040" spans="1:1" ht="13">
      <c r="A17040" s="21">
        <v>1150</v>
      </c>
    </row>
    <row r="17041" spans="1:1" ht="13">
      <c r="A17041" s="21">
        <v>1530</v>
      </c>
    </row>
    <row r="17042" spans="1:1" ht="13">
      <c r="A17042" s="11" t="s">
        <v>4756</v>
      </c>
    </row>
    <row r="17043" spans="1:1" ht="13">
      <c r="A17043" s="11" t="s">
        <v>4757</v>
      </c>
    </row>
    <row r="17044" spans="1:1" ht="13">
      <c r="A17044" s="11" t="s">
        <v>6072</v>
      </c>
    </row>
    <row r="17045" spans="1:1" ht="13">
      <c r="A17045" s="11" t="s">
        <v>4748</v>
      </c>
    </row>
    <row r="17046" spans="1:1" ht="13">
      <c r="A17046" s="11" t="s">
        <v>4749</v>
      </c>
    </row>
    <row r="17047" spans="1:1" ht="13">
      <c r="A17047" s="11" t="s">
        <v>6085</v>
      </c>
    </row>
    <row r="17048" spans="1:1" ht="13">
      <c r="A17048" s="11" t="s">
        <v>14</v>
      </c>
    </row>
    <row r="17049" spans="1:1" ht="13">
      <c r="A17049" s="11" t="s">
        <v>2658</v>
      </c>
    </row>
    <row r="17050" spans="1:1" ht="13">
      <c r="A17050" s="11" t="s">
        <v>4751</v>
      </c>
    </row>
    <row r="17051" spans="1:1" ht="13">
      <c r="A17051" s="11">
        <v>2</v>
      </c>
    </row>
    <row r="17052" spans="1:1" ht="13">
      <c r="A17052" s="11" t="s">
        <v>4752</v>
      </c>
    </row>
    <row r="17053" spans="1:1" ht="13">
      <c r="A17053" s="11" t="s">
        <v>4762</v>
      </c>
    </row>
    <row r="17054" spans="1:1" ht="13">
      <c r="A17054" s="11" t="s">
        <v>4753</v>
      </c>
    </row>
    <row r="17055" spans="1:1" ht="13">
      <c r="A17055" s="11" t="s">
        <v>4881</v>
      </c>
    </row>
    <row r="17056" spans="1:1" ht="13">
      <c r="A17056" s="11" t="s">
        <v>4755</v>
      </c>
    </row>
    <row r="17057" spans="1:1" ht="13">
      <c r="A17057" s="21">
        <v>1200</v>
      </c>
    </row>
    <row r="17058" spans="1:1" ht="13">
      <c r="A17058" s="21">
        <v>1655</v>
      </c>
    </row>
    <row r="17059" spans="1:1" ht="13">
      <c r="A17059" s="11" t="s">
        <v>4756</v>
      </c>
    </row>
    <row r="17060" spans="1:1" ht="13">
      <c r="A17060" s="11" t="s">
        <v>4757</v>
      </c>
    </row>
    <row r="17061" spans="1:1" ht="13">
      <c r="A17061" s="11" t="s">
        <v>6072</v>
      </c>
    </row>
    <row r="17062" spans="1:1" ht="13">
      <c r="A17062" s="11" t="s">
        <v>4748</v>
      </c>
    </row>
    <row r="17063" spans="1:1" ht="13">
      <c r="A17063" s="11" t="s">
        <v>4749</v>
      </c>
    </row>
    <row r="17064" spans="1:1" ht="13">
      <c r="A17064" s="11" t="s">
        <v>6086</v>
      </c>
    </row>
    <row r="17065" spans="1:1" ht="13">
      <c r="A17065" s="11" t="s">
        <v>7</v>
      </c>
    </row>
    <row r="17066" spans="1:1" ht="13">
      <c r="A17066" s="11" t="s">
        <v>2664</v>
      </c>
    </row>
    <row r="17067" spans="1:1" ht="13">
      <c r="A17067" s="11" t="s">
        <v>4751</v>
      </c>
    </row>
    <row r="17068" spans="1:1" ht="13">
      <c r="A17068" s="11">
        <v>2</v>
      </c>
    </row>
    <row r="17069" spans="1:1" ht="13">
      <c r="A17069" s="11" t="s">
        <v>4752</v>
      </c>
    </row>
    <row r="17070" spans="1:1" ht="13">
      <c r="A17070" s="11">
        <v>2</v>
      </c>
    </row>
    <row r="17071" spans="1:1" ht="13">
      <c r="A17071" s="11" t="s">
        <v>4753</v>
      </c>
    </row>
    <row r="17072" spans="1:1" ht="13">
      <c r="A17072" s="11" t="s">
        <v>4765</v>
      </c>
    </row>
    <row r="17073" spans="1:1" ht="13">
      <c r="A17073" s="11" t="s">
        <v>4755</v>
      </c>
    </row>
    <row r="17074" spans="1:1" ht="13">
      <c r="A17074" s="21">
        <v>1280</v>
      </c>
    </row>
    <row r="17075" spans="1:1" ht="13">
      <c r="A17075" s="21">
        <v>1565</v>
      </c>
    </row>
    <row r="17076" spans="1:1" ht="13">
      <c r="A17076" s="11" t="s">
        <v>4756</v>
      </c>
    </row>
    <row r="17077" spans="1:1" ht="13">
      <c r="A17077" s="11" t="s">
        <v>4757</v>
      </c>
    </row>
    <row r="17078" spans="1:1" ht="13">
      <c r="A17078" s="11" t="s">
        <v>6072</v>
      </c>
    </row>
    <row r="17079" spans="1:1" ht="13">
      <c r="A17079" s="11" t="s">
        <v>4748</v>
      </c>
    </row>
    <row r="17080" spans="1:1" ht="13">
      <c r="A17080" s="11" t="s">
        <v>4749</v>
      </c>
    </row>
    <row r="17081" spans="1:1" ht="13">
      <c r="A17081" s="11" t="s">
        <v>6087</v>
      </c>
    </row>
    <row r="17082" spans="1:1" ht="13">
      <c r="A17082" s="11" t="s">
        <v>7</v>
      </c>
    </row>
    <row r="17083" spans="1:1" ht="13">
      <c r="A17083" s="11" t="s">
        <v>4132</v>
      </c>
    </row>
    <row r="17084" spans="1:1" ht="13">
      <c r="A17084" s="11" t="s">
        <v>4751</v>
      </c>
    </row>
    <row r="17085" spans="1:1" ht="13">
      <c r="A17085" s="11">
        <v>3</v>
      </c>
    </row>
    <row r="17086" spans="1:1" ht="13">
      <c r="A17086" s="11" t="s">
        <v>4752</v>
      </c>
    </row>
    <row r="17087" spans="1:1" ht="13">
      <c r="A17087" s="11" t="s">
        <v>4762</v>
      </c>
    </row>
    <row r="17088" spans="1:1" ht="13">
      <c r="A17088" s="11" t="s">
        <v>4753</v>
      </c>
    </row>
    <row r="17089" spans="1:1" ht="13">
      <c r="A17089" s="11" t="s">
        <v>4881</v>
      </c>
    </row>
    <row r="17090" spans="1:1" ht="13">
      <c r="A17090" s="11" t="s">
        <v>4755</v>
      </c>
    </row>
    <row r="17091" spans="1:1" ht="13">
      <c r="A17091" s="21">
        <v>1370</v>
      </c>
    </row>
    <row r="17092" spans="1:1" ht="13">
      <c r="A17092" s="21">
        <v>1585</v>
      </c>
    </row>
    <row r="17093" spans="1:1" ht="13">
      <c r="A17093" s="11" t="s">
        <v>4756</v>
      </c>
    </row>
    <row r="17094" spans="1:1" ht="13">
      <c r="A17094" s="11" t="s">
        <v>4757</v>
      </c>
    </row>
    <row r="17095" spans="1:1" ht="13">
      <c r="A17095" s="11" t="s">
        <v>6072</v>
      </c>
    </row>
    <row r="17096" spans="1:1" ht="13">
      <c r="A17096" s="11" t="s">
        <v>4748</v>
      </c>
    </row>
    <row r="17097" spans="1:1" ht="13">
      <c r="A17097" s="11" t="s">
        <v>4749</v>
      </c>
    </row>
    <row r="17098" spans="1:1" ht="13">
      <c r="A17098" s="11" t="s">
        <v>6088</v>
      </c>
    </row>
    <row r="17099" spans="1:1" ht="13">
      <c r="A17099" s="11" t="s">
        <v>7</v>
      </c>
    </row>
    <row r="17100" spans="1:1" ht="13">
      <c r="A17100" s="11" t="s">
        <v>2667</v>
      </c>
    </row>
    <row r="17101" spans="1:1" ht="13">
      <c r="A17101" s="11" t="s">
        <v>4751</v>
      </c>
    </row>
    <row r="17102" spans="1:1" ht="13">
      <c r="A17102" s="11">
        <v>2</v>
      </c>
    </row>
    <row r="17103" spans="1:1" ht="13">
      <c r="A17103" s="11" t="s">
        <v>4752</v>
      </c>
    </row>
    <row r="17104" spans="1:1" ht="13">
      <c r="A17104" s="11">
        <v>2</v>
      </c>
    </row>
    <row r="17105" spans="1:1" ht="13">
      <c r="A17105" s="11" t="s">
        <v>4753</v>
      </c>
    </row>
    <row r="17106" spans="1:1" ht="13">
      <c r="A17106" s="11" t="s">
        <v>5157</v>
      </c>
    </row>
    <row r="17107" spans="1:1" ht="13">
      <c r="A17107" s="11" t="s">
        <v>4755</v>
      </c>
    </row>
    <row r="17108" spans="1:1" ht="13">
      <c r="A17108" s="21">
        <v>1380</v>
      </c>
    </row>
    <row r="17109" spans="1:1" ht="13">
      <c r="A17109" s="21">
        <v>1905</v>
      </c>
    </row>
    <row r="17110" spans="1:1" ht="13">
      <c r="A17110" s="11" t="s">
        <v>4756</v>
      </c>
    </row>
    <row r="17111" spans="1:1" ht="13">
      <c r="A17111" s="11" t="s">
        <v>4757</v>
      </c>
    </row>
    <row r="17112" spans="1:1" ht="13">
      <c r="A17112" s="11" t="s">
        <v>6072</v>
      </c>
    </row>
    <row r="17113" spans="1:1" ht="13">
      <c r="A17113" s="11" t="s">
        <v>4748</v>
      </c>
    </row>
    <row r="17114" spans="1:1" ht="13">
      <c r="A17114" s="11" t="s">
        <v>4749</v>
      </c>
    </row>
    <row r="17115" spans="1:1" ht="13">
      <c r="A17115" s="11" t="s">
        <v>6089</v>
      </c>
    </row>
    <row r="17116" spans="1:1" ht="13">
      <c r="A17116" s="11" t="s">
        <v>19</v>
      </c>
    </row>
    <row r="17117" spans="1:1" ht="13">
      <c r="A17117" s="11" t="s">
        <v>2670</v>
      </c>
    </row>
    <row r="17118" spans="1:1" ht="13">
      <c r="A17118" s="11" t="s">
        <v>4751</v>
      </c>
    </row>
    <row r="17119" spans="1:1" ht="13">
      <c r="A17119" s="11">
        <v>2</v>
      </c>
    </row>
    <row r="17120" spans="1:1" ht="13">
      <c r="A17120" s="11" t="s">
        <v>4752</v>
      </c>
    </row>
    <row r="17121" spans="1:1" ht="13">
      <c r="A17121" s="11" t="s">
        <v>4762</v>
      </c>
    </row>
    <row r="17122" spans="1:1" ht="13">
      <c r="A17122" s="11" t="s">
        <v>4753</v>
      </c>
    </row>
    <row r="17123" spans="1:1" ht="13">
      <c r="A17123" s="11" t="s">
        <v>5004</v>
      </c>
    </row>
    <row r="17124" spans="1:1" ht="13">
      <c r="A17124" s="11" t="s">
        <v>4755</v>
      </c>
    </row>
    <row r="17125" spans="1:1" ht="13">
      <c r="A17125" s="21">
        <v>1390</v>
      </c>
    </row>
    <row r="17126" spans="1:1" ht="13">
      <c r="A17126" s="21">
        <v>1609</v>
      </c>
    </row>
    <row r="17127" spans="1:1" ht="13">
      <c r="A17127" s="11" t="s">
        <v>4756</v>
      </c>
    </row>
    <row r="17128" spans="1:1" ht="13">
      <c r="A17128" s="11" t="s">
        <v>4757</v>
      </c>
    </row>
    <row r="17129" spans="1:1" ht="13">
      <c r="A17129" s="11" t="s">
        <v>6072</v>
      </c>
    </row>
    <row r="17130" spans="1:1" ht="13">
      <c r="A17130" s="11" t="s">
        <v>4748</v>
      </c>
    </row>
    <row r="17131" spans="1:1" ht="13">
      <c r="A17131" s="11" t="s">
        <v>4749</v>
      </c>
    </row>
    <row r="17132" spans="1:1" ht="13">
      <c r="A17132" s="11" t="s">
        <v>6090</v>
      </c>
    </row>
    <row r="17133" spans="1:1" ht="13">
      <c r="A17133" s="11" t="s">
        <v>6</v>
      </c>
    </row>
    <row r="17134" spans="1:1" ht="13">
      <c r="A17134" s="11" t="s">
        <v>2673</v>
      </c>
    </row>
    <row r="17135" spans="1:1" ht="13">
      <c r="A17135" s="11" t="s">
        <v>4751</v>
      </c>
    </row>
    <row r="17136" spans="1:1" ht="13">
      <c r="A17136" s="11">
        <v>2</v>
      </c>
    </row>
    <row r="17137" spans="1:1" ht="13">
      <c r="A17137" s="11" t="s">
        <v>4752</v>
      </c>
    </row>
    <row r="17138" spans="1:1" ht="13">
      <c r="A17138" s="11">
        <v>1</v>
      </c>
    </row>
    <row r="17139" spans="1:1" ht="13">
      <c r="A17139" s="11" t="s">
        <v>4753</v>
      </c>
    </row>
    <row r="17140" spans="1:1" ht="13">
      <c r="A17140" s="11" t="s">
        <v>4818</v>
      </c>
    </row>
    <row r="17141" spans="1:1" ht="13">
      <c r="A17141" s="11" t="s">
        <v>4755</v>
      </c>
    </row>
    <row r="17142" spans="1:1" ht="13">
      <c r="A17142" s="21">
        <v>1390</v>
      </c>
    </row>
    <row r="17143" spans="1:1" ht="13">
      <c r="A17143" s="21">
        <v>1580</v>
      </c>
    </row>
    <row r="17144" spans="1:1" ht="13">
      <c r="A17144" s="11" t="s">
        <v>4756</v>
      </c>
    </row>
    <row r="17145" spans="1:1" ht="13">
      <c r="A17145" s="11" t="s">
        <v>4757</v>
      </c>
    </row>
    <row r="17146" spans="1:1" ht="13">
      <c r="A17146" s="11" t="s">
        <v>6072</v>
      </c>
    </row>
    <row r="17147" spans="1:1" ht="13">
      <c r="A17147" s="11" t="s">
        <v>4748</v>
      </c>
    </row>
    <row r="17148" spans="1:1" ht="13">
      <c r="A17148" s="11" t="s">
        <v>4749</v>
      </c>
    </row>
    <row r="17149" spans="1:1" ht="13">
      <c r="A17149" s="11" t="s">
        <v>6091</v>
      </c>
    </row>
    <row r="17150" spans="1:1" ht="13">
      <c r="A17150" s="11" t="s">
        <v>14</v>
      </c>
    </row>
    <row r="17151" spans="1:1" ht="13">
      <c r="A17151" s="11" t="s">
        <v>4135</v>
      </c>
    </row>
    <row r="17152" spans="1:1" ht="13">
      <c r="A17152" s="11" t="s">
        <v>4751</v>
      </c>
    </row>
    <row r="17153" spans="1:1" ht="13">
      <c r="A17153" s="11">
        <v>3</v>
      </c>
    </row>
    <row r="17154" spans="1:1" ht="13">
      <c r="A17154" s="11" t="s">
        <v>4752</v>
      </c>
    </row>
    <row r="17155" spans="1:1" ht="13">
      <c r="A17155" s="11">
        <v>2</v>
      </c>
    </row>
    <row r="17156" spans="1:1" ht="13">
      <c r="A17156" s="11" t="s">
        <v>4753</v>
      </c>
    </row>
    <row r="17157" spans="1:1" ht="13">
      <c r="A17157" s="11" t="s">
        <v>4881</v>
      </c>
    </row>
    <row r="17158" spans="1:1" ht="13">
      <c r="A17158" s="11" t="s">
        <v>4755</v>
      </c>
    </row>
    <row r="17159" spans="1:1" ht="13">
      <c r="A17159" s="21">
        <v>1390</v>
      </c>
    </row>
    <row r="17160" spans="1:1" ht="13">
      <c r="A17160" s="21">
        <v>1710</v>
      </c>
    </row>
    <row r="17161" spans="1:1" ht="13">
      <c r="A17161" s="11" t="s">
        <v>4756</v>
      </c>
    </row>
    <row r="17162" spans="1:1" ht="13">
      <c r="A17162" s="11" t="s">
        <v>4757</v>
      </c>
    </row>
    <row r="17163" spans="1:1" ht="13">
      <c r="A17163" s="11" t="s">
        <v>6072</v>
      </c>
    </row>
    <row r="17164" spans="1:1" ht="13">
      <c r="A17164" s="11" t="s">
        <v>4748</v>
      </c>
    </row>
    <row r="17165" spans="1:1" ht="13">
      <c r="A17165" s="11" t="s">
        <v>4749</v>
      </c>
    </row>
    <row r="17166" spans="1:1" ht="13">
      <c r="A17166" s="11" t="s">
        <v>6092</v>
      </c>
    </row>
    <row r="17167" spans="1:1" ht="13">
      <c r="A17167" s="11" t="s">
        <v>6</v>
      </c>
    </row>
    <row r="17168" spans="1:1" ht="13">
      <c r="A17168" s="11" t="s">
        <v>4138</v>
      </c>
    </row>
    <row r="17169" spans="1:1" ht="13">
      <c r="A17169" s="11" t="s">
        <v>4751</v>
      </c>
    </row>
    <row r="17170" spans="1:1" ht="13">
      <c r="A17170" s="11">
        <v>3</v>
      </c>
    </row>
    <row r="17171" spans="1:1" ht="13">
      <c r="A17171" s="11" t="s">
        <v>4752</v>
      </c>
    </row>
    <row r="17172" spans="1:1" ht="13">
      <c r="A17172" s="11">
        <v>2</v>
      </c>
    </row>
    <row r="17173" spans="1:1" ht="13">
      <c r="A17173" s="11" t="s">
        <v>4753</v>
      </c>
    </row>
    <row r="17174" spans="1:1" ht="13">
      <c r="A17174" s="11" t="s">
        <v>4785</v>
      </c>
    </row>
    <row r="17175" spans="1:1" ht="13">
      <c r="A17175" s="11" t="s">
        <v>4755</v>
      </c>
    </row>
    <row r="17176" spans="1:1" ht="13">
      <c r="A17176" s="21">
        <v>1490</v>
      </c>
    </row>
    <row r="17177" spans="1:1" ht="13">
      <c r="A17177" s="21">
        <v>1825</v>
      </c>
    </row>
    <row r="17178" spans="1:1" ht="13">
      <c r="A17178" s="11" t="s">
        <v>4756</v>
      </c>
    </row>
    <row r="17179" spans="1:1" ht="13">
      <c r="A17179" s="11" t="s">
        <v>4757</v>
      </c>
    </row>
    <row r="17180" spans="1:1" ht="13">
      <c r="A17180" s="11" t="s">
        <v>6072</v>
      </c>
    </row>
    <row r="17181" spans="1:1" ht="13">
      <c r="A17181" s="11" t="s">
        <v>4748</v>
      </c>
    </row>
    <row r="17182" spans="1:1" ht="13">
      <c r="A17182" s="11" t="s">
        <v>4781</v>
      </c>
    </row>
    <row r="17183" spans="1:1" ht="13">
      <c r="A17183" s="11" t="s">
        <v>6093</v>
      </c>
    </row>
    <row r="17184" spans="1:1" ht="13">
      <c r="A17184" s="11" t="s">
        <v>6</v>
      </c>
    </row>
    <row r="17185" spans="1:1" ht="13">
      <c r="A17185" s="11" t="s">
        <v>1081</v>
      </c>
    </row>
    <row r="17186" spans="1:1" ht="13">
      <c r="A17186" s="11" t="s">
        <v>4751</v>
      </c>
    </row>
    <row r="17187" spans="1:1" ht="13">
      <c r="A17187" s="11">
        <v>2</v>
      </c>
    </row>
    <row r="17188" spans="1:1" ht="13">
      <c r="A17188" s="11" t="s">
        <v>4752</v>
      </c>
    </row>
    <row r="17189" spans="1:1" ht="13">
      <c r="A17189" s="11">
        <v>1</v>
      </c>
    </row>
    <row r="17190" spans="1:1" ht="13">
      <c r="A17190" s="11" t="s">
        <v>4753</v>
      </c>
    </row>
    <row r="17191" spans="1:1" ht="13">
      <c r="A17191" s="11" t="s">
        <v>4870</v>
      </c>
    </row>
    <row r="17192" spans="1:1" ht="13">
      <c r="A17192" s="11" t="s">
        <v>4755</v>
      </c>
    </row>
    <row r="17193" spans="1:1" ht="13">
      <c r="A17193" s="21">
        <v>1570</v>
      </c>
    </row>
    <row r="17194" spans="1:1" ht="13">
      <c r="A17194" s="11" t="s">
        <v>4756</v>
      </c>
    </row>
    <row r="17195" spans="1:1" ht="13">
      <c r="A17195" s="11" t="s">
        <v>4783</v>
      </c>
    </row>
    <row r="17196" spans="1:1" ht="13">
      <c r="A17196" s="11" t="s">
        <v>6072</v>
      </c>
    </row>
    <row r="17197" spans="1:1" ht="13">
      <c r="A17197" s="11" t="s">
        <v>4748</v>
      </c>
    </row>
    <row r="17198" spans="1:1" ht="13">
      <c r="A17198" s="11" t="s">
        <v>4749</v>
      </c>
    </row>
    <row r="17199" spans="1:1" ht="13">
      <c r="A17199" s="11" t="s">
        <v>6094</v>
      </c>
    </row>
    <row r="17200" spans="1:1" ht="13">
      <c r="A17200" s="11" t="s">
        <v>6</v>
      </c>
    </row>
    <row r="17201" spans="1:1" ht="13">
      <c r="A17201" s="11" t="s">
        <v>4576</v>
      </c>
    </row>
    <row r="17202" spans="1:1" ht="13">
      <c r="A17202" s="11" t="s">
        <v>4751</v>
      </c>
    </row>
    <row r="17203" spans="1:1" ht="13">
      <c r="A17203" s="11">
        <v>4</v>
      </c>
    </row>
    <row r="17204" spans="1:1" ht="13">
      <c r="A17204" s="11" t="s">
        <v>4752</v>
      </c>
    </row>
    <row r="17205" spans="1:1" ht="13">
      <c r="A17205" s="11">
        <v>2</v>
      </c>
    </row>
    <row r="17206" spans="1:1" ht="13">
      <c r="A17206" s="11" t="s">
        <v>4753</v>
      </c>
    </row>
    <row r="17207" spans="1:1" ht="13">
      <c r="A17207" s="11" t="s">
        <v>4785</v>
      </c>
    </row>
    <row r="17208" spans="1:1" ht="13">
      <c r="A17208" s="11" t="s">
        <v>4755</v>
      </c>
    </row>
    <row r="17209" spans="1:1" ht="13">
      <c r="A17209" s="21">
        <v>1700</v>
      </c>
    </row>
    <row r="17210" spans="1:1" ht="13">
      <c r="A17210" s="11" t="s">
        <v>4756</v>
      </c>
    </row>
    <row r="17211" spans="1:1" ht="13">
      <c r="A17211" s="11" t="s">
        <v>4757</v>
      </c>
    </row>
    <row r="17212" spans="1:1" ht="13">
      <c r="A17212" s="11" t="s">
        <v>6072</v>
      </c>
    </row>
    <row r="17213" spans="1:1" ht="13">
      <c r="A17213" s="11" t="s">
        <v>4748</v>
      </c>
    </row>
    <row r="17214" spans="1:1" ht="13">
      <c r="A17214" s="11" t="s">
        <v>4749</v>
      </c>
    </row>
    <row r="17215" spans="1:1" ht="13">
      <c r="A17215" s="11" t="s">
        <v>6095</v>
      </c>
    </row>
    <row r="17216" spans="1:1" ht="13">
      <c r="A17216" s="11" t="s">
        <v>7</v>
      </c>
    </row>
    <row r="17217" spans="1:1" ht="13">
      <c r="A17217" s="11" t="s">
        <v>4648</v>
      </c>
    </row>
    <row r="17218" spans="1:1" ht="13">
      <c r="A17218" s="11" t="s">
        <v>4751</v>
      </c>
    </row>
    <row r="17219" spans="1:1" ht="13">
      <c r="A17219" s="11">
        <v>4</v>
      </c>
    </row>
    <row r="17220" spans="1:1" ht="13">
      <c r="A17220" s="11" t="s">
        <v>4752</v>
      </c>
    </row>
    <row r="17221" spans="1:1" ht="13">
      <c r="A17221" s="11" t="s">
        <v>4789</v>
      </c>
    </row>
    <row r="17222" spans="1:1" ht="13">
      <c r="A17222" s="11" t="s">
        <v>4753</v>
      </c>
    </row>
    <row r="17223" spans="1:1" ht="13">
      <c r="A17223" s="11" t="s">
        <v>6096</v>
      </c>
    </row>
    <row r="17224" spans="1:1" ht="13">
      <c r="A17224" s="11" t="s">
        <v>4755</v>
      </c>
    </row>
    <row r="17225" spans="1:1" ht="13">
      <c r="A17225" s="21">
        <v>1840</v>
      </c>
    </row>
    <row r="17226" spans="1:1" ht="13">
      <c r="A17226" s="21">
        <v>2260</v>
      </c>
    </row>
    <row r="17227" spans="1:1" ht="13">
      <c r="A17227" s="11" t="s">
        <v>4756</v>
      </c>
    </row>
    <row r="17228" spans="1:1" ht="13">
      <c r="A17228" s="11" t="s">
        <v>4757</v>
      </c>
    </row>
    <row r="17229" spans="1:1" ht="13">
      <c r="A17229" s="11" t="s">
        <v>6072</v>
      </c>
    </row>
    <row r="17230" spans="1:1" ht="13">
      <c r="A17230" s="11" t="s">
        <v>4748</v>
      </c>
    </row>
    <row r="17231" spans="1:1" ht="13">
      <c r="A17231" s="11" t="s">
        <v>4749</v>
      </c>
    </row>
    <row r="17232" spans="1:1" ht="13">
      <c r="A17232" s="11" t="s">
        <v>6097</v>
      </c>
    </row>
    <row r="17233" spans="1:1" ht="13">
      <c r="A17233" s="11" t="s">
        <v>11</v>
      </c>
    </row>
    <row r="17234" spans="1:1" ht="13">
      <c r="A17234" s="11" t="s">
        <v>4141</v>
      </c>
    </row>
    <row r="17235" spans="1:1" ht="13">
      <c r="A17235" s="11" t="s">
        <v>4751</v>
      </c>
    </row>
    <row r="17236" spans="1:1" ht="13">
      <c r="A17236" s="11">
        <v>3</v>
      </c>
    </row>
    <row r="17237" spans="1:1" ht="13">
      <c r="A17237" s="11" t="s">
        <v>4752</v>
      </c>
    </row>
    <row r="17238" spans="1:1" ht="13">
      <c r="A17238" s="11" t="s">
        <v>4762</v>
      </c>
    </row>
    <row r="17239" spans="1:1" ht="13">
      <c r="A17239" s="11" t="s">
        <v>4753</v>
      </c>
    </row>
    <row r="17240" spans="1:1" ht="13">
      <c r="A17240" s="11" t="s">
        <v>4878</v>
      </c>
    </row>
    <row r="17241" spans="1:1" ht="13">
      <c r="A17241" s="11" t="s">
        <v>4755</v>
      </c>
    </row>
    <row r="17242" spans="1:1" ht="13">
      <c r="A17242" s="21">
        <v>2130</v>
      </c>
    </row>
    <row r="17243" spans="1:1" ht="13">
      <c r="A17243" s="21">
        <v>2225</v>
      </c>
    </row>
    <row r="17244" spans="1:1" ht="13">
      <c r="A17244" s="11" t="s">
        <v>4756</v>
      </c>
    </row>
    <row r="17245" spans="1:1" ht="13">
      <c r="A17245" s="11" t="s">
        <v>4757</v>
      </c>
    </row>
    <row r="17246" spans="1:1" ht="13">
      <c r="A17246" s="11" t="s">
        <v>6072</v>
      </c>
    </row>
    <row r="17247" spans="1:1" ht="13">
      <c r="A17247" s="11" t="s">
        <v>4748</v>
      </c>
    </row>
    <row r="17248" spans="1:1" ht="13">
      <c r="A17248" s="11" t="s">
        <v>4749</v>
      </c>
    </row>
    <row r="17249" spans="1:1" ht="13">
      <c r="A17249" s="11" t="s">
        <v>6098</v>
      </c>
    </row>
    <row r="17250" spans="1:1" ht="13">
      <c r="A17250" s="11" t="s">
        <v>11</v>
      </c>
    </row>
    <row r="17251" spans="1:1" ht="13">
      <c r="A17251" s="11" t="s">
        <v>2676</v>
      </c>
    </row>
    <row r="17252" spans="1:1" ht="13">
      <c r="A17252" s="11" t="s">
        <v>4751</v>
      </c>
    </row>
    <row r="17253" spans="1:1" ht="13">
      <c r="A17253" s="11">
        <v>2</v>
      </c>
    </row>
    <row r="17254" spans="1:1" ht="13">
      <c r="A17254" s="11" t="s">
        <v>4752</v>
      </c>
    </row>
    <row r="17255" spans="1:1" ht="13">
      <c r="A17255" s="11" t="s">
        <v>4762</v>
      </c>
    </row>
    <row r="17256" spans="1:1" ht="13">
      <c r="A17256" s="11" t="s">
        <v>4753</v>
      </c>
    </row>
    <row r="17257" spans="1:1" ht="13">
      <c r="A17257" s="11" t="s">
        <v>4765</v>
      </c>
    </row>
    <row r="17258" spans="1:1" ht="13">
      <c r="A17258" s="11" t="s">
        <v>4755</v>
      </c>
    </row>
    <row r="17259" spans="1:1" ht="13">
      <c r="A17259" s="21">
        <v>1930</v>
      </c>
    </row>
    <row r="17260" spans="1:1" ht="13">
      <c r="A17260" s="21">
        <v>2400</v>
      </c>
    </row>
    <row r="17261" spans="1:1" ht="13">
      <c r="A17261" s="11" t="s">
        <v>4756</v>
      </c>
    </row>
    <row r="17262" spans="1:1" ht="13">
      <c r="A17262" s="11" t="s">
        <v>4757</v>
      </c>
    </row>
    <row r="17263" spans="1:1" ht="13">
      <c r="A17263" s="11" t="s">
        <v>6072</v>
      </c>
    </row>
    <row r="17264" spans="1:1" ht="13">
      <c r="A17264" s="11" t="s">
        <v>4748</v>
      </c>
    </row>
    <row r="17265" spans="1:1" ht="13">
      <c r="A17265" s="11" t="s">
        <v>4749</v>
      </c>
    </row>
    <row r="17266" spans="1:1" ht="13">
      <c r="A17266" s="11" t="s">
        <v>6099</v>
      </c>
    </row>
    <row r="17267" spans="1:1" ht="13">
      <c r="A17267" s="11" t="s">
        <v>23</v>
      </c>
    </row>
    <row r="17268" spans="1:1" ht="13">
      <c r="A17268" s="11" t="s">
        <v>4579</v>
      </c>
    </row>
    <row r="17269" spans="1:1" ht="13">
      <c r="A17269" s="11" t="s">
        <v>4751</v>
      </c>
    </row>
    <row r="17270" spans="1:1" ht="13">
      <c r="A17270" s="11">
        <v>4</v>
      </c>
    </row>
    <row r="17271" spans="1:1" ht="13">
      <c r="A17271" s="11" t="s">
        <v>4752</v>
      </c>
    </row>
    <row r="17272" spans="1:1" ht="13">
      <c r="A17272" s="11">
        <v>2</v>
      </c>
    </row>
    <row r="17273" spans="1:1" ht="13">
      <c r="A17273" s="11" t="s">
        <v>4753</v>
      </c>
    </row>
    <row r="17274" spans="1:1" ht="13">
      <c r="A17274" s="11" t="s">
        <v>5312</v>
      </c>
    </row>
    <row r="17275" spans="1:1" ht="13">
      <c r="A17275" s="11" t="s">
        <v>4755</v>
      </c>
    </row>
    <row r="17276" spans="1:1" ht="13">
      <c r="A17276" s="21">
        <v>2120</v>
      </c>
    </row>
    <row r="17277" spans="1:1" ht="13">
      <c r="A17277" s="11" t="s">
        <v>4756</v>
      </c>
    </row>
    <row r="17278" spans="1:1" ht="13">
      <c r="A17278" s="11" t="s">
        <v>4757</v>
      </c>
    </row>
    <row r="17279" spans="1:1" ht="13">
      <c r="A17279" s="11" t="s">
        <v>6072</v>
      </c>
    </row>
    <row r="17280" spans="1:1" ht="13">
      <c r="A17280" s="11" t="s">
        <v>4748</v>
      </c>
    </row>
    <row r="17281" spans="1:1" ht="13">
      <c r="A17281" s="11" t="s">
        <v>4749</v>
      </c>
    </row>
    <row r="17282" spans="1:1" ht="13">
      <c r="A17282" s="11" t="s">
        <v>6100</v>
      </c>
    </row>
    <row r="17283" spans="1:1" ht="13">
      <c r="A17283" s="11" t="s">
        <v>11</v>
      </c>
    </row>
    <row r="17284" spans="1:1" ht="13">
      <c r="A17284" s="11" t="s">
        <v>4144</v>
      </c>
    </row>
    <row r="17285" spans="1:1" ht="13">
      <c r="A17285" s="11" t="s">
        <v>4751</v>
      </c>
    </row>
    <row r="17286" spans="1:1" ht="13">
      <c r="A17286" s="11">
        <v>3</v>
      </c>
    </row>
    <row r="17287" spans="1:1" ht="13">
      <c r="A17287" s="11" t="s">
        <v>4752</v>
      </c>
    </row>
    <row r="17288" spans="1:1" ht="13">
      <c r="A17288" s="11" t="s">
        <v>4762</v>
      </c>
    </row>
    <row r="17289" spans="1:1" ht="13">
      <c r="A17289" s="11" t="s">
        <v>4753</v>
      </c>
    </row>
    <row r="17290" spans="1:1" ht="13">
      <c r="A17290" s="11" t="s">
        <v>4799</v>
      </c>
    </row>
    <row r="17291" spans="1:1" ht="13">
      <c r="A17291" s="11" t="s">
        <v>4755</v>
      </c>
    </row>
    <row r="17292" spans="1:1" ht="13">
      <c r="A17292" s="21">
        <v>2950</v>
      </c>
    </row>
    <row r="17293" spans="1:1" ht="13">
      <c r="A17293" s="21">
        <v>4785</v>
      </c>
    </row>
    <row r="17294" spans="1:1" ht="13">
      <c r="A17294" s="11" t="s">
        <v>4756</v>
      </c>
    </row>
    <row r="17295" spans="1:1" ht="13">
      <c r="A17295" s="11" t="s">
        <v>4757</v>
      </c>
    </row>
    <row r="17296" spans="1:1" ht="13">
      <c r="A17296" s="11" t="s">
        <v>6072</v>
      </c>
    </row>
    <row r="17297" spans="1:1" ht="13">
      <c r="A17297" s="11" t="s">
        <v>4748</v>
      </c>
    </row>
    <row r="17298" spans="1:1" ht="13">
      <c r="A17298" s="11" t="s">
        <v>4749</v>
      </c>
    </row>
    <row r="17299" spans="1:1" ht="13">
      <c r="A17299" s="11" t="s">
        <v>6101</v>
      </c>
    </row>
    <row r="17300" spans="1:1" ht="13">
      <c r="A17300" s="11" t="s">
        <v>10</v>
      </c>
    </row>
    <row r="17301" spans="1:1" ht="13">
      <c r="A17301" s="11" t="s">
        <v>2466</v>
      </c>
    </row>
    <row r="17302" spans="1:1" ht="13">
      <c r="A17302" s="11" t="s">
        <v>4751</v>
      </c>
    </row>
    <row r="17303" spans="1:1" ht="13">
      <c r="A17303" s="11">
        <v>2</v>
      </c>
    </row>
    <row r="17304" spans="1:1" ht="13">
      <c r="A17304" s="11" t="s">
        <v>4752</v>
      </c>
    </row>
    <row r="17305" spans="1:1" ht="13">
      <c r="A17305" s="11">
        <v>1</v>
      </c>
    </row>
    <row r="17306" spans="1:1" ht="13">
      <c r="A17306" s="11" t="s">
        <v>4753</v>
      </c>
    </row>
    <row r="17307" spans="1:1" ht="13">
      <c r="A17307" s="11" t="s">
        <v>4780</v>
      </c>
    </row>
    <row r="17308" spans="1:1" ht="13">
      <c r="A17308" s="11" t="s">
        <v>4755</v>
      </c>
    </row>
    <row r="17309" spans="1:1" ht="13">
      <c r="A17309" s="21">
        <v>1140</v>
      </c>
    </row>
    <row r="17310" spans="1:1" ht="13">
      <c r="A17310" s="21">
        <v>1360</v>
      </c>
    </row>
    <row r="17311" spans="1:1" ht="13">
      <c r="A17311" s="11" t="s">
        <v>4756</v>
      </c>
    </row>
    <row r="17312" spans="1:1" ht="13">
      <c r="A17312" s="11" t="s">
        <v>4757</v>
      </c>
    </row>
    <row r="17313" spans="1:1" ht="13">
      <c r="A17313" s="11" t="s">
        <v>6102</v>
      </c>
    </row>
    <row r="17314" spans="1:1" ht="13">
      <c r="A17314" s="11" t="s">
        <v>4748</v>
      </c>
    </row>
    <row r="17315" spans="1:1" ht="13">
      <c r="A17315" s="11" t="s">
        <v>4749</v>
      </c>
    </row>
    <row r="17316" spans="1:1" ht="13">
      <c r="A17316" s="11" t="s">
        <v>5632</v>
      </c>
    </row>
    <row r="17317" spans="1:1" ht="13">
      <c r="A17317" s="11" t="s">
        <v>10</v>
      </c>
    </row>
    <row r="17318" spans="1:1" ht="13">
      <c r="A17318" s="11" t="s">
        <v>2469</v>
      </c>
    </row>
    <row r="17319" spans="1:1" ht="13">
      <c r="A17319" s="11" t="s">
        <v>4751</v>
      </c>
    </row>
    <row r="17320" spans="1:1" ht="13">
      <c r="A17320" s="11">
        <v>2</v>
      </c>
    </row>
    <row r="17321" spans="1:1" ht="13">
      <c r="A17321" s="11" t="s">
        <v>4752</v>
      </c>
    </row>
    <row r="17322" spans="1:1" ht="13">
      <c r="A17322" s="11" t="s">
        <v>4762</v>
      </c>
    </row>
    <row r="17323" spans="1:1" ht="13">
      <c r="A17323" s="11" t="s">
        <v>4753</v>
      </c>
    </row>
    <row r="17324" spans="1:1" ht="13">
      <c r="A17324" s="11" t="s">
        <v>4780</v>
      </c>
    </row>
    <row r="17325" spans="1:1" ht="13">
      <c r="A17325" s="11" t="s">
        <v>4755</v>
      </c>
    </row>
    <row r="17326" spans="1:1" ht="13">
      <c r="A17326" s="21">
        <v>1210</v>
      </c>
    </row>
    <row r="17327" spans="1:1" ht="13">
      <c r="A17327" s="21">
        <v>1460</v>
      </c>
    </row>
    <row r="17328" spans="1:1" ht="13">
      <c r="A17328" s="11" t="s">
        <v>4756</v>
      </c>
    </row>
    <row r="17329" spans="1:1" ht="13">
      <c r="A17329" s="11" t="s">
        <v>4757</v>
      </c>
    </row>
    <row r="17330" spans="1:1" ht="13">
      <c r="A17330" s="11" t="s">
        <v>6102</v>
      </c>
    </row>
    <row r="17331" spans="1:1" ht="13">
      <c r="A17331" s="11" t="s">
        <v>4748</v>
      </c>
    </row>
    <row r="17332" spans="1:1" ht="13">
      <c r="A17332" s="11" t="s">
        <v>4749</v>
      </c>
    </row>
    <row r="17333" spans="1:1" ht="13">
      <c r="A17333" s="11" t="s">
        <v>6103</v>
      </c>
    </row>
    <row r="17334" spans="1:1" ht="13">
      <c r="A17334" s="11" t="s">
        <v>14</v>
      </c>
    </row>
    <row r="17335" spans="1:1" ht="13">
      <c r="A17335" s="11" t="s">
        <v>2472</v>
      </c>
    </row>
    <row r="17336" spans="1:1" ht="13">
      <c r="A17336" s="11" t="s">
        <v>4751</v>
      </c>
    </row>
    <row r="17337" spans="1:1" ht="13">
      <c r="A17337" s="11">
        <v>2</v>
      </c>
    </row>
    <row r="17338" spans="1:1" ht="13">
      <c r="A17338" s="11" t="s">
        <v>4752</v>
      </c>
    </row>
    <row r="17339" spans="1:1" ht="13">
      <c r="A17339" s="11">
        <v>2</v>
      </c>
    </row>
    <row r="17340" spans="1:1" ht="13">
      <c r="A17340" s="11" t="s">
        <v>4753</v>
      </c>
    </row>
    <row r="17341" spans="1:1" ht="13">
      <c r="A17341" s="11" t="s">
        <v>4775</v>
      </c>
    </row>
    <row r="17342" spans="1:1" ht="13">
      <c r="A17342" s="11" t="s">
        <v>4755</v>
      </c>
    </row>
    <row r="17343" spans="1:1" ht="13">
      <c r="A17343" s="21">
        <v>1240</v>
      </c>
    </row>
    <row r="17344" spans="1:1" ht="13">
      <c r="A17344" s="21">
        <v>1840</v>
      </c>
    </row>
    <row r="17345" spans="1:1" ht="13">
      <c r="A17345" s="11" t="s">
        <v>4756</v>
      </c>
    </row>
    <row r="17346" spans="1:1" ht="13">
      <c r="A17346" s="11" t="s">
        <v>4757</v>
      </c>
    </row>
    <row r="17347" spans="1:1" ht="13">
      <c r="A17347" s="11" t="s">
        <v>6102</v>
      </c>
    </row>
    <row r="17348" spans="1:1" ht="13">
      <c r="A17348" s="11" t="s">
        <v>4748</v>
      </c>
    </row>
    <row r="17349" spans="1:1" ht="13">
      <c r="A17349" s="11" t="s">
        <v>4749</v>
      </c>
    </row>
    <row r="17350" spans="1:1" ht="13">
      <c r="A17350" s="11" t="s">
        <v>6104</v>
      </c>
    </row>
    <row r="17351" spans="1:1" ht="13">
      <c r="A17351" s="11" t="s">
        <v>34</v>
      </c>
    </row>
    <row r="17352" spans="1:1" ht="13">
      <c r="A17352" s="11" t="s">
        <v>4021</v>
      </c>
    </row>
    <row r="17353" spans="1:1" ht="13">
      <c r="A17353" s="11" t="s">
        <v>4751</v>
      </c>
    </row>
    <row r="17354" spans="1:1" ht="13">
      <c r="A17354" s="11">
        <v>3</v>
      </c>
    </row>
    <row r="17355" spans="1:1" ht="13">
      <c r="A17355" s="11" t="s">
        <v>4752</v>
      </c>
    </row>
    <row r="17356" spans="1:1" ht="13">
      <c r="A17356" s="11">
        <v>2</v>
      </c>
    </row>
    <row r="17357" spans="1:1" ht="13">
      <c r="A17357" s="11" t="s">
        <v>4753</v>
      </c>
    </row>
    <row r="17358" spans="1:1" ht="13">
      <c r="A17358" s="11" t="s">
        <v>4773</v>
      </c>
    </row>
    <row r="17359" spans="1:1" ht="13">
      <c r="A17359" s="11" t="s">
        <v>4755</v>
      </c>
    </row>
    <row r="17360" spans="1:1" ht="13">
      <c r="A17360" s="21">
        <v>1400</v>
      </c>
    </row>
    <row r="17361" spans="1:1" ht="13">
      <c r="A17361" s="21">
        <v>1740</v>
      </c>
    </row>
    <row r="17362" spans="1:1" ht="13">
      <c r="A17362" s="11" t="s">
        <v>4756</v>
      </c>
    </row>
    <row r="17363" spans="1:1" ht="13">
      <c r="A17363" s="11" t="s">
        <v>4757</v>
      </c>
    </row>
    <row r="17364" spans="1:1" ht="13">
      <c r="A17364" s="11" t="s">
        <v>6102</v>
      </c>
    </row>
    <row r="17365" spans="1:1" ht="13">
      <c r="A17365" s="11" t="s">
        <v>4748</v>
      </c>
    </row>
    <row r="17366" spans="1:1" ht="13">
      <c r="A17366" s="11" t="s">
        <v>4781</v>
      </c>
    </row>
    <row r="17367" spans="1:1" ht="13">
      <c r="A17367" s="11" t="s">
        <v>6105</v>
      </c>
    </row>
    <row r="17368" spans="1:1" ht="13">
      <c r="A17368" s="11" t="s">
        <v>7</v>
      </c>
    </row>
    <row r="17369" spans="1:1" ht="13">
      <c r="A17369" s="11" t="s">
        <v>1186</v>
      </c>
    </row>
    <row r="17370" spans="1:1" ht="13">
      <c r="A17370" s="11" t="s">
        <v>4751</v>
      </c>
    </row>
    <row r="17371" spans="1:1" ht="13">
      <c r="A17371" s="11">
        <v>2</v>
      </c>
    </row>
    <row r="17372" spans="1:1" ht="13">
      <c r="A17372" s="11" t="s">
        <v>4752</v>
      </c>
    </row>
    <row r="17373" spans="1:1" ht="13">
      <c r="A17373" s="11">
        <v>1</v>
      </c>
    </row>
    <row r="17374" spans="1:1" ht="13">
      <c r="A17374" s="11" t="s">
        <v>4753</v>
      </c>
    </row>
    <row r="17375" spans="1:1" ht="13">
      <c r="A17375" s="11" t="s">
        <v>4765</v>
      </c>
    </row>
    <row r="17376" spans="1:1" ht="13">
      <c r="A17376" s="11" t="s">
        <v>4755</v>
      </c>
    </row>
    <row r="17377" spans="1:1" ht="13">
      <c r="A17377" s="21">
        <v>1890</v>
      </c>
    </row>
    <row r="17378" spans="1:1" ht="13">
      <c r="A17378" s="11" t="s">
        <v>4756</v>
      </c>
    </row>
    <row r="17379" spans="1:1" ht="13">
      <c r="A17379" s="11" t="s">
        <v>4783</v>
      </c>
    </row>
    <row r="17380" spans="1:1" ht="13">
      <c r="A17380" s="11" t="s">
        <v>6102</v>
      </c>
    </row>
    <row r="17381" spans="1:1" ht="13">
      <c r="A17381" s="11" t="s">
        <v>4748</v>
      </c>
    </row>
    <row r="17382" spans="1:1" ht="13">
      <c r="A17382" s="11" t="s">
        <v>4749</v>
      </c>
    </row>
    <row r="17383" spans="1:1" ht="13">
      <c r="A17383" s="11" t="s">
        <v>6106</v>
      </c>
    </row>
    <row r="17384" spans="1:1" ht="13">
      <c r="A17384" s="11" t="s">
        <v>26</v>
      </c>
    </row>
    <row r="17385" spans="1:1" ht="13">
      <c r="A17385" s="11" t="s">
        <v>2349</v>
      </c>
    </row>
    <row r="17386" spans="1:1" ht="13">
      <c r="A17386" s="11" t="s">
        <v>4751</v>
      </c>
    </row>
    <row r="17387" spans="1:1" ht="13">
      <c r="A17387" s="11">
        <v>2</v>
      </c>
    </row>
    <row r="17388" spans="1:1" ht="13">
      <c r="A17388" s="11" t="s">
        <v>4752</v>
      </c>
    </row>
    <row r="17389" spans="1:1" ht="13">
      <c r="A17389" s="11" t="s">
        <v>4762</v>
      </c>
    </row>
    <row r="17390" spans="1:1" ht="13">
      <c r="A17390" s="11" t="s">
        <v>4753</v>
      </c>
    </row>
    <row r="17391" spans="1:1" ht="13">
      <c r="A17391" s="11" t="s">
        <v>4771</v>
      </c>
    </row>
    <row r="17392" spans="1:1" ht="13">
      <c r="A17392" s="11" t="s">
        <v>4755</v>
      </c>
    </row>
    <row r="17393" spans="1:1" ht="13">
      <c r="A17393" s="21">
        <v>1190</v>
      </c>
    </row>
    <row r="17394" spans="1:1" ht="13">
      <c r="A17394" s="21">
        <v>1380</v>
      </c>
    </row>
    <row r="17395" spans="1:1" ht="13">
      <c r="A17395" s="11" t="s">
        <v>4756</v>
      </c>
    </row>
    <row r="17396" spans="1:1" ht="13">
      <c r="A17396" s="11" t="s">
        <v>4757</v>
      </c>
    </row>
    <row r="17397" spans="1:1" ht="13">
      <c r="A17397" s="11" t="s">
        <v>6107</v>
      </c>
    </row>
    <row r="17398" spans="1:1" ht="13">
      <c r="A17398" s="11" t="s">
        <v>4748</v>
      </c>
    </row>
    <row r="17399" spans="1:1" ht="13">
      <c r="A17399" s="11" t="s">
        <v>4749</v>
      </c>
    </row>
    <row r="17400" spans="1:1" ht="13">
      <c r="A17400" s="11" t="s">
        <v>6108</v>
      </c>
    </row>
    <row r="17401" spans="1:1" ht="13">
      <c r="A17401" s="11" t="s">
        <v>14</v>
      </c>
    </row>
    <row r="17402" spans="1:1" ht="13">
      <c r="A17402" s="11" t="s">
        <v>2346</v>
      </c>
    </row>
    <row r="17403" spans="1:1" ht="13">
      <c r="A17403" s="11" t="s">
        <v>4751</v>
      </c>
    </row>
    <row r="17404" spans="1:1" ht="13">
      <c r="A17404" s="11">
        <v>2</v>
      </c>
    </row>
    <row r="17405" spans="1:1" ht="13">
      <c r="A17405" s="11" t="s">
        <v>4752</v>
      </c>
    </row>
    <row r="17406" spans="1:1" ht="13">
      <c r="A17406" s="11" t="s">
        <v>4762</v>
      </c>
    </row>
    <row r="17407" spans="1:1" ht="13">
      <c r="A17407" s="11" t="s">
        <v>4753</v>
      </c>
    </row>
    <row r="17408" spans="1:1" ht="13">
      <c r="A17408" s="11" t="s">
        <v>4780</v>
      </c>
    </row>
    <row r="17409" spans="1:1" ht="13">
      <c r="A17409" s="11" t="s">
        <v>4755</v>
      </c>
    </row>
    <row r="17410" spans="1:1" ht="13">
      <c r="A17410" s="21">
        <v>1150</v>
      </c>
    </row>
    <row r="17411" spans="1:1" ht="13">
      <c r="A17411" s="21">
        <v>1440</v>
      </c>
    </row>
    <row r="17412" spans="1:1" ht="13">
      <c r="A17412" s="11" t="s">
        <v>4756</v>
      </c>
    </row>
    <row r="17413" spans="1:1" ht="13">
      <c r="A17413" s="11" t="s">
        <v>4757</v>
      </c>
    </row>
    <row r="17414" spans="1:1" ht="13">
      <c r="A17414" s="11" t="s">
        <v>6107</v>
      </c>
    </row>
    <row r="17415" spans="1:1" ht="13">
      <c r="A17415" s="11" t="s">
        <v>4748</v>
      </c>
    </row>
    <row r="17416" spans="1:1" ht="13">
      <c r="A17416" s="11" t="s">
        <v>4749</v>
      </c>
    </row>
    <row r="17417" spans="1:1" ht="13">
      <c r="A17417" s="11" t="s">
        <v>5541</v>
      </c>
    </row>
    <row r="17418" spans="1:1" ht="13">
      <c r="A17418" s="11" t="s">
        <v>6</v>
      </c>
    </row>
    <row r="17419" spans="1:1" ht="13">
      <c r="A17419" s="11" t="s">
        <v>3971</v>
      </c>
    </row>
    <row r="17420" spans="1:1" ht="13">
      <c r="A17420" s="11" t="s">
        <v>4751</v>
      </c>
    </row>
    <row r="17421" spans="1:1" ht="13">
      <c r="A17421" s="11">
        <v>3</v>
      </c>
    </row>
    <row r="17422" spans="1:1" ht="13">
      <c r="A17422" s="11" t="s">
        <v>4752</v>
      </c>
    </row>
    <row r="17423" spans="1:1" ht="13">
      <c r="A17423" s="11">
        <v>2</v>
      </c>
    </row>
    <row r="17424" spans="1:1" ht="13">
      <c r="A17424" s="11" t="s">
        <v>4753</v>
      </c>
    </row>
    <row r="17425" spans="1:1" ht="13">
      <c r="A17425" s="11" t="s">
        <v>5281</v>
      </c>
    </row>
    <row r="17426" spans="1:1" ht="13">
      <c r="A17426" s="11" t="s">
        <v>4755</v>
      </c>
    </row>
    <row r="17427" spans="1:1" ht="13">
      <c r="A17427" s="21">
        <v>1440</v>
      </c>
    </row>
    <row r="17428" spans="1:1" ht="13">
      <c r="A17428" s="21">
        <v>1695</v>
      </c>
    </row>
    <row r="17429" spans="1:1" ht="13">
      <c r="A17429" s="11" t="s">
        <v>4756</v>
      </c>
    </row>
    <row r="17430" spans="1:1" ht="13">
      <c r="A17430" s="11" t="s">
        <v>4757</v>
      </c>
    </row>
    <row r="17431" spans="1:1" ht="13">
      <c r="A17431" s="11" t="s">
        <v>6107</v>
      </c>
    </row>
    <row r="17432" spans="1:1" ht="13">
      <c r="A17432" s="11" t="s">
        <v>4748</v>
      </c>
    </row>
    <row r="17433" spans="1:1" ht="13">
      <c r="A17433" s="11" t="s">
        <v>4749</v>
      </c>
    </row>
    <row r="17434" spans="1:1" ht="13">
      <c r="A17434" s="11" t="s">
        <v>6109</v>
      </c>
    </row>
    <row r="17435" spans="1:1" ht="13">
      <c r="A17435" s="11" t="s">
        <v>19</v>
      </c>
    </row>
    <row r="17436" spans="1:1" ht="13">
      <c r="A17436" s="11" t="s">
        <v>3973</v>
      </c>
    </row>
    <row r="17437" spans="1:1" ht="13">
      <c r="A17437" s="11" t="s">
        <v>4751</v>
      </c>
    </row>
    <row r="17438" spans="1:1" ht="13">
      <c r="A17438" s="11">
        <v>3</v>
      </c>
    </row>
    <row r="17439" spans="1:1" ht="13">
      <c r="A17439" s="11" t="s">
        <v>4752</v>
      </c>
    </row>
    <row r="17440" spans="1:1" ht="13">
      <c r="A17440" s="11">
        <v>2</v>
      </c>
    </row>
    <row r="17441" spans="1:1" ht="13">
      <c r="A17441" s="11" t="s">
        <v>4753</v>
      </c>
    </row>
    <row r="17442" spans="1:1" ht="13">
      <c r="A17442" s="11" t="s">
        <v>4878</v>
      </c>
    </row>
    <row r="17443" spans="1:1" ht="13">
      <c r="A17443" s="11" t="s">
        <v>4755</v>
      </c>
    </row>
    <row r="17444" spans="1:1" ht="13">
      <c r="A17444" s="21">
        <v>1480</v>
      </c>
    </row>
    <row r="17445" spans="1:1" ht="13">
      <c r="A17445" s="21">
        <v>1895</v>
      </c>
    </row>
    <row r="17446" spans="1:1" ht="13">
      <c r="A17446" s="11" t="s">
        <v>4756</v>
      </c>
    </row>
    <row r="17447" spans="1:1" ht="13">
      <c r="A17447" s="11" t="s">
        <v>4757</v>
      </c>
    </row>
    <row r="17448" spans="1:1" ht="13">
      <c r="A17448" s="11" t="s">
        <v>6107</v>
      </c>
    </row>
    <row r="17449" spans="1:1" ht="13">
      <c r="A17449" s="11" t="s">
        <v>4748</v>
      </c>
    </row>
    <row r="17450" spans="1:1" ht="13">
      <c r="A17450" s="11" t="s">
        <v>4781</v>
      </c>
    </row>
    <row r="17451" spans="1:1" ht="13">
      <c r="A17451" s="11" t="s">
        <v>5307</v>
      </c>
    </row>
    <row r="17452" spans="1:1" ht="13">
      <c r="A17452" s="11" t="s">
        <v>6</v>
      </c>
    </row>
    <row r="17453" spans="1:1" ht="13">
      <c r="A17453" s="11" t="s">
        <v>227</v>
      </c>
    </row>
    <row r="17454" spans="1:1" ht="13">
      <c r="A17454" s="11" t="s">
        <v>4751</v>
      </c>
    </row>
    <row r="17455" spans="1:1" ht="13">
      <c r="A17455" s="11">
        <v>1</v>
      </c>
    </row>
    <row r="17456" spans="1:1" ht="13">
      <c r="A17456" s="11" t="s">
        <v>4752</v>
      </c>
    </row>
    <row r="17457" spans="1:1" ht="13">
      <c r="A17457" s="11">
        <v>1</v>
      </c>
    </row>
    <row r="17458" spans="1:1" ht="13">
      <c r="A17458" s="11" t="s">
        <v>4753</v>
      </c>
    </row>
    <row r="17459" spans="1:1" ht="13">
      <c r="A17459" s="11" t="s">
        <v>4918</v>
      </c>
    </row>
    <row r="17460" spans="1:1" ht="13">
      <c r="A17460" s="11" t="s">
        <v>4755</v>
      </c>
    </row>
    <row r="17461" spans="1:1" ht="13">
      <c r="A17461" s="21">
        <v>1230</v>
      </c>
    </row>
    <row r="17462" spans="1:1" ht="13">
      <c r="A17462" s="11" t="s">
        <v>4756</v>
      </c>
    </row>
    <row r="17463" spans="1:1" ht="13">
      <c r="A17463" s="11" t="s">
        <v>4783</v>
      </c>
    </row>
    <row r="17464" spans="1:1" ht="13">
      <c r="A17464" s="11" t="s">
        <v>6110</v>
      </c>
    </row>
    <row r="17465" spans="1:1" ht="13">
      <c r="A17465" s="11" t="s">
        <v>4748</v>
      </c>
    </row>
    <row r="17466" spans="1:1" ht="13">
      <c r="A17466" s="11" t="s">
        <v>4749</v>
      </c>
    </row>
    <row r="17467" spans="1:1" ht="13">
      <c r="A17467" s="11" t="s">
        <v>6111</v>
      </c>
    </row>
    <row r="17468" spans="1:1" ht="13">
      <c r="A17468" s="11" t="s">
        <v>14</v>
      </c>
    </row>
    <row r="17469" spans="1:1" ht="13">
      <c r="A17469" s="11" t="s">
        <v>2277</v>
      </c>
    </row>
    <row r="17470" spans="1:1" ht="13">
      <c r="A17470" s="11" t="s">
        <v>4751</v>
      </c>
    </row>
    <row r="17471" spans="1:1" ht="13">
      <c r="A17471" s="11">
        <v>2</v>
      </c>
    </row>
    <row r="17472" spans="1:1" ht="13">
      <c r="A17472" s="11" t="s">
        <v>4752</v>
      </c>
    </row>
    <row r="17473" spans="1:1" ht="13">
      <c r="A17473" s="11">
        <v>2</v>
      </c>
    </row>
    <row r="17474" spans="1:1" ht="13">
      <c r="A17474" s="11" t="s">
        <v>4753</v>
      </c>
    </row>
    <row r="17475" spans="1:1" ht="13">
      <c r="A17475" s="11" t="s">
        <v>5262</v>
      </c>
    </row>
    <row r="17476" spans="1:1" ht="13">
      <c r="A17476" s="11" t="s">
        <v>4755</v>
      </c>
    </row>
    <row r="17477" spans="1:1" ht="13">
      <c r="A17477" s="21">
        <v>1410</v>
      </c>
    </row>
    <row r="17478" spans="1:1" ht="13">
      <c r="A17478" s="21">
        <v>1660</v>
      </c>
    </row>
    <row r="17479" spans="1:1" ht="13">
      <c r="A17479" s="11" t="s">
        <v>4756</v>
      </c>
    </row>
    <row r="17480" spans="1:1" ht="13">
      <c r="A17480" s="11" t="s">
        <v>4757</v>
      </c>
    </row>
    <row r="17481" spans="1:1" ht="13">
      <c r="A17481" s="11" t="s">
        <v>6110</v>
      </c>
    </row>
    <row r="17482" spans="1:1" ht="13">
      <c r="A17482" s="11" t="s">
        <v>4748</v>
      </c>
    </row>
    <row r="17483" spans="1:1" ht="13">
      <c r="A17483" s="11" t="s">
        <v>4749</v>
      </c>
    </row>
    <row r="17484" spans="1:1" ht="13">
      <c r="A17484" s="11" t="s">
        <v>6112</v>
      </c>
    </row>
    <row r="17485" spans="1:1" ht="13">
      <c r="A17485" s="11" t="s">
        <v>13</v>
      </c>
    </row>
    <row r="17486" spans="1:1" ht="13">
      <c r="A17486" s="11" t="s">
        <v>604</v>
      </c>
    </row>
    <row r="17487" spans="1:1" ht="13">
      <c r="A17487" s="11" t="s">
        <v>4751</v>
      </c>
    </row>
    <row r="17488" spans="1:1" ht="13">
      <c r="A17488" s="11">
        <v>1</v>
      </c>
    </row>
    <row r="17489" spans="1:1" ht="13">
      <c r="A17489" s="11" t="s">
        <v>4752</v>
      </c>
    </row>
    <row r="17490" spans="1:1" ht="13">
      <c r="A17490" s="11">
        <v>1</v>
      </c>
    </row>
    <row r="17491" spans="1:1" ht="13">
      <c r="A17491" s="11" t="s">
        <v>4753</v>
      </c>
    </row>
    <row r="17492" spans="1:1" ht="13">
      <c r="A17492" s="11" t="s">
        <v>4834</v>
      </c>
    </row>
    <row r="17493" spans="1:1" ht="13">
      <c r="A17493" s="11" t="s">
        <v>4755</v>
      </c>
    </row>
    <row r="17494" spans="1:1" ht="13">
      <c r="A17494" s="21">
        <v>810</v>
      </c>
    </row>
    <row r="17495" spans="1:1" ht="13">
      <c r="A17495" s="21">
        <v>1040</v>
      </c>
    </row>
    <row r="17496" spans="1:1" ht="13">
      <c r="A17496" s="11" t="s">
        <v>4756</v>
      </c>
    </row>
    <row r="17497" spans="1:1" ht="13">
      <c r="A17497" s="11" t="s">
        <v>4757</v>
      </c>
    </row>
    <row r="17498" spans="1:1" ht="13">
      <c r="A17498" s="11" t="s">
        <v>6113</v>
      </c>
    </row>
    <row r="17499" spans="1:1" ht="13">
      <c r="A17499" s="11" t="s">
        <v>4748</v>
      </c>
    </row>
    <row r="17500" spans="1:1" ht="13">
      <c r="A17500" s="11" t="s">
        <v>4749</v>
      </c>
    </row>
    <row r="17501" spans="1:1" ht="13">
      <c r="A17501" s="11" t="s">
        <v>6114</v>
      </c>
    </row>
    <row r="17502" spans="1:1" ht="13">
      <c r="A17502" s="11" t="s">
        <v>13</v>
      </c>
    </row>
    <row r="17503" spans="1:1" ht="13">
      <c r="A17503" s="11" t="s">
        <v>2220</v>
      </c>
    </row>
    <row r="17504" spans="1:1" ht="13">
      <c r="A17504" s="11" t="s">
        <v>4751</v>
      </c>
    </row>
    <row r="17505" spans="1:1" ht="13">
      <c r="A17505" s="11">
        <v>2</v>
      </c>
    </row>
    <row r="17506" spans="1:1" ht="13">
      <c r="A17506" s="11" t="s">
        <v>4752</v>
      </c>
    </row>
    <row r="17507" spans="1:1" ht="13">
      <c r="A17507" s="11">
        <v>1</v>
      </c>
    </row>
    <row r="17508" spans="1:1" ht="13">
      <c r="A17508" s="11" t="s">
        <v>4753</v>
      </c>
    </row>
    <row r="17509" spans="1:1" ht="13">
      <c r="A17509" s="11" t="s">
        <v>4814</v>
      </c>
    </row>
    <row r="17510" spans="1:1" ht="13">
      <c r="A17510" s="11" t="s">
        <v>4755</v>
      </c>
    </row>
    <row r="17511" spans="1:1" ht="13">
      <c r="A17511" s="21">
        <v>1040</v>
      </c>
    </row>
    <row r="17512" spans="1:1" ht="13">
      <c r="A17512" s="21">
        <v>1289</v>
      </c>
    </row>
    <row r="17513" spans="1:1" ht="13">
      <c r="A17513" s="11" t="s">
        <v>4756</v>
      </c>
    </row>
    <row r="17514" spans="1:1" ht="13">
      <c r="A17514" s="11" t="s">
        <v>4757</v>
      </c>
    </row>
    <row r="17515" spans="1:1" ht="13">
      <c r="A17515" s="11" t="s">
        <v>6113</v>
      </c>
    </row>
    <row r="17516" spans="1:1" ht="13">
      <c r="A17516" s="11" t="s">
        <v>4748</v>
      </c>
    </row>
    <row r="17517" spans="1:1" ht="13">
      <c r="A17517" s="11" t="s">
        <v>4749</v>
      </c>
    </row>
    <row r="17518" spans="1:1" ht="13">
      <c r="A17518" s="11" t="s">
        <v>6115</v>
      </c>
    </row>
    <row r="17519" spans="1:1" ht="13">
      <c r="A17519" s="11" t="s">
        <v>32</v>
      </c>
    </row>
    <row r="17520" spans="1:1" ht="13">
      <c r="A17520" s="11" t="s">
        <v>78</v>
      </c>
    </row>
    <row r="17521" spans="1:1" ht="13">
      <c r="A17521" s="11" t="s">
        <v>4751</v>
      </c>
    </row>
    <row r="17522" spans="1:1" ht="13">
      <c r="A17522" s="11">
        <v>1</v>
      </c>
    </row>
    <row r="17523" spans="1:1" ht="13">
      <c r="A17523" s="11" t="s">
        <v>4752</v>
      </c>
    </row>
    <row r="17524" spans="1:1" ht="13">
      <c r="A17524" s="11" t="s">
        <v>4762</v>
      </c>
    </row>
    <row r="17525" spans="1:1" ht="13">
      <c r="A17525" s="11" t="s">
        <v>4753</v>
      </c>
    </row>
    <row r="17526" spans="1:1" ht="13">
      <c r="A17526" s="11" t="s">
        <v>4754</v>
      </c>
    </row>
    <row r="17527" spans="1:1" ht="13">
      <c r="A17527" s="11" t="s">
        <v>4755</v>
      </c>
    </row>
    <row r="17528" spans="1:1" ht="13">
      <c r="A17528" s="21">
        <v>890</v>
      </c>
    </row>
    <row r="17529" spans="1:1" ht="13">
      <c r="A17529" s="11" t="s">
        <v>4756</v>
      </c>
    </row>
    <row r="17530" spans="1:1" ht="13">
      <c r="A17530" s="11" t="s">
        <v>4757</v>
      </c>
    </row>
    <row r="17531" spans="1:1" ht="13">
      <c r="A17531" s="11" t="s">
        <v>6116</v>
      </c>
    </row>
    <row r="17532" spans="1:1" ht="13">
      <c r="A17532" s="11" t="s">
        <v>4748</v>
      </c>
    </row>
    <row r="17533" spans="1:1" ht="13">
      <c r="A17533" s="11" t="s">
        <v>4749</v>
      </c>
    </row>
    <row r="17534" spans="1:1" ht="13">
      <c r="A17534" s="11" t="s">
        <v>6117</v>
      </c>
    </row>
    <row r="17535" spans="1:1" ht="13">
      <c r="A17535" s="11" t="s">
        <v>13</v>
      </c>
    </row>
    <row r="17536" spans="1:1" ht="13">
      <c r="A17536" s="11" t="s">
        <v>572</v>
      </c>
    </row>
    <row r="17537" spans="1:1" ht="13">
      <c r="A17537" s="11" t="s">
        <v>4751</v>
      </c>
    </row>
    <row r="17538" spans="1:1" ht="13">
      <c r="A17538" s="11">
        <v>1</v>
      </c>
    </row>
    <row r="17539" spans="1:1" ht="13">
      <c r="A17539" s="11" t="s">
        <v>4752</v>
      </c>
    </row>
    <row r="17540" spans="1:1" ht="13">
      <c r="A17540" s="11">
        <v>1</v>
      </c>
    </row>
    <row r="17541" spans="1:1" ht="13">
      <c r="A17541" s="11" t="s">
        <v>4753</v>
      </c>
    </row>
    <row r="17542" spans="1:1" ht="13">
      <c r="A17542" s="11" t="s">
        <v>4965</v>
      </c>
    </row>
    <row r="17543" spans="1:1" ht="13">
      <c r="A17543" s="11" t="s">
        <v>4755</v>
      </c>
    </row>
    <row r="17544" spans="1:1" ht="13">
      <c r="A17544" s="21">
        <v>980</v>
      </c>
    </row>
    <row r="17545" spans="1:1" ht="13">
      <c r="A17545" s="21">
        <v>1140</v>
      </c>
    </row>
    <row r="17546" spans="1:1" ht="13">
      <c r="A17546" s="11" t="s">
        <v>4756</v>
      </c>
    </row>
    <row r="17547" spans="1:1" ht="13">
      <c r="A17547" s="11" t="s">
        <v>4757</v>
      </c>
    </row>
    <row r="17548" spans="1:1" ht="13">
      <c r="A17548" s="11" t="s">
        <v>6116</v>
      </c>
    </row>
    <row r="17549" spans="1:1" ht="13">
      <c r="A17549" s="11" t="s">
        <v>4748</v>
      </c>
    </row>
    <row r="17550" spans="1:1" ht="13">
      <c r="A17550" s="11" t="s">
        <v>4749</v>
      </c>
    </row>
    <row r="17551" spans="1:1" ht="13">
      <c r="A17551" s="11" t="s">
        <v>6118</v>
      </c>
    </row>
    <row r="17552" spans="1:1" ht="13">
      <c r="A17552" s="11" t="s">
        <v>9</v>
      </c>
    </row>
    <row r="17553" spans="1:1" ht="13">
      <c r="A17553" s="11" t="s">
        <v>2118</v>
      </c>
    </row>
    <row r="17554" spans="1:1" ht="13">
      <c r="A17554" s="11" t="s">
        <v>4751</v>
      </c>
    </row>
    <row r="17555" spans="1:1" ht="13">
      <c r="A17555" s="11">
        <v>2</v>
      </c>
    </row>
    <row r="17556" spans="1:1" ht="13">
      <c r="A17556" s="11" t="s">
        <v>4752</v>
      </c>
    </row>
    <row r="17557" spans="1:1" ht="13">
      <c r="A17557" s="11">
        <v>1</v>
      </c>
    </row>
    <row r="17558" spans="1:1" ht="13">
      <c r="A17558" s="11" t="s">
        <v>4753</v>
      </c>
    </row>
    <row r="17559" spans="1:1" ht="13">
      <c r="A17559" s="11" t="s">
        <v>4775</v>
      </c>
    </row>
    <row r="17560" spans="1:1" ht="13">
      <c r="A17560" s="11" t="s">
        <v>4755</v>
      </c>
    </row>
    <row r="17561" spans="1:1" ht="13">
      <c r="A17561" s="21">
        <v>1220</v>
      </c>
    </row>
    <row r="17562" spans="1:1" ht="13">
      <c r="A17562" s="21">
        <v>1480</v>
      </c>
    </row>
    <row r="17563" spans="1:1" ht="13">
      <c r="A17563" s="11" t="s">
        <v>4756</v>
      </c>
    </row>
    <row r="17564" spans="1:1" ht="13">
      <c r="A17564" s="11" t="s">
        <v>4757</v>
      </c>
    </row>
    <row r="17565" spans="1:1" ht="13">
      <c r="A17565" s="11" t="s">
        <v>6116</v>
      </c>
    </row>
    <row r="17566" spans="1:1" ht="13">
      <c r="A17566" s="11" t="s">
        <v>4748</v>
      </c>
    </row>
    <row r="17567" spans="1:1" ht="13">
      <c r="A17567" s="11" t="s">
        <v>4749</v>
      </c>
    </row>
    <row r="17568" spans="1:1" ht="13">
      <c r="A17568" s="11" t="s">
        <v>6119</v>
      </c>
    </row>
    <row r="17569" spans="1:1" ht="13">
      <c r="A17569" s="11" t="s">
        <v>16</v>
      </c>
    </row>
    <row r="17570" spans="1:1" ht="13">
      <c r="A17570" s="11" t="s">
        <v>3857</v>
      </c>
    </row>
    <row r="17571" spans="1:1" ht="13">
      <c r="A17571" s="11" t="s">
        <v>4751</v>
      </c>
    </row>
    <row r="17572" spans="1:1" ht="13">
      <c r="A17572" s="11">
        <v>3</v>
      </c>
    </row>
    <row r="17573" spans="1:1" ht="13">
      <c r="A17573" s="11" t="s">
        <v>4752</v>
      </c>
    </row>
    <row r="17574" spans="1:1" ht="13">
      <c r="A17574" s="11" t="s">
        <v>4789</v>
      </c>
    </row>
    <row r="17575" spans="1:1" ht="13">
      <c r="A17575" s="11" t="s">
        <v>4753</v>
      </c>
    </row>
    <row r="17576" spans="1:1" ht="13">
      <c r="A17576" s="11" t="s">
        <v>4994</v>
      </c>
    </row>
    <row r="17577" spans="1:1" ht="13">
      <c r="A17577" s="11" t="s">
        <v>4755</v>
      </c>
    </row>
    <row r="17578" spans="1:1" ht="13">
      <c r="A17578" s="21">
        <v>1930</v>
      </c>
    </row>
    <row r="17579" spans="1:1" ht="13">
      <c r="A17579" s="21">
        <v>2485</v>
      </c>
    </row>
    <row r="17580" spans="1:1" ht="13">
      <c r="A17580" s="11" t="s">
        <v>4756</v>
      </c>
    </row>
    <row r="17581" spans="1:1" ht="13">
      <c r="A17581" s="11" t="s">
        <v>4757</v>
      </c>
    </row>
    <row r="17582" spans="1:1" ht="13">
      <c r="A17582" s="11" t="s">
        <v>6120</v>
      </c>
    </row>
    <row r="17583" spans="1:1" ht="13">
      <c r="A17583" s="11" t="s">
        <v>4748</v>
      </c>
    </row>
    <row r="17584" spans="1:1" ht="13">
      <c r="A17584" s="11" t="s">
        <v>4749</v>
      </c>
    </row>
    <row r="17585" spans="1:1" ht="13">
      <c r="A17585" s="11" t="s">
        <v>6121</v>
      </c>
    </row>
    <row r="17586" spans="1:1" ht="13">
      <c r="A17586" s="11" t="s">
        <v>13</v>
      </c>
    </row>
    <row r="17587" spans="1:1" ht="13">
      <c r="A17587" s="11" t="s">
        <v>2040</v>
      </c>
    </row>
    <row r="17588" spans="1:1" ht="13">
      <c r="A17588" s="11" t="s">
        <v>4751</v>
      </c>
    </row>
    <row r="17589" spans="1:1" ht="13">
      <c r="A17589" s="11">
        <v>2</v>
      </c>
    </row>
    <row r="17590" spans="1:1" ht="13">
      <c r="A17590" s="11" t="s">
        <v>4752</v>
      </c>
    </row>
    <row r="17591" spans="1:1" ht="13">
      <c r="A17591" s="11">
        <v>1</v>
      </c>
    </row>
    <row r="17592" spans="1:1" ht="13">
      <c r="A17592" s="11" t="s">
        <v>4753</v>
      </c>
    </row>
    <row r="17593" spans="1:1" ht="13">
      <c r="A17593" s="11" t="s">
        <v>4763</v>
      </c>
    </row>
    <row r="17594" spans="1:1" ht="13">
      <c r="A17594" s="11" t="s">
        <v>4755</v>
      </c>
    </row>
    <row r="17595" spans="1:1" ht="13">
      <c r="A17595" s="21">
        <v>960</v>
      </c>
    </row>
    <row r="17596" spans="1:1" ht="13">
      <c r="A17596" s="21">
        <v>1205</v>
      </c>
    </row>
    <row r="17597" spans="1:1" ht="13">
      <c r="A17597" s="11" t="s">
        <v>4756</v>
      </c>
    </row>
    <row r="17598" spans="1:1" ht="13">
      <c r="A17598" s="11" t="s">
        <v>4757</v>
      </c>
    </row>
    <row r="17599" spans="1:1" ht="13">
      <c r="A17599" s="11" t="s">
        <v>6122</v>
      </c>
    </row>
    <row r="17600" spans="1:1" ht="13">
      <c r="A17600" s="11" t="s">
        <v>4748</v>
      </c>
    </row>
    <row r="17601" spans="1:1" ht="13">
      <c r="A17601" s="11" t="s">
        <v>4749</v>
      </c>
    </row>
    <row r="17602" spans="1:1" ht="13">
      <c r="A17602" s="11" t="s">
        <v>6123</v>
      </c>
    </row>
    <row r="17603" spans="1:1" ht="13">
      <c r="A17603" s="11" t="s">
        <v>6</v>
      </c>
    </row>
    <row r="17604" spans="1:1" ht="13">
      <c r="A17604" s="11" t="s">
        <v>2046</v>
      </c>
    </row>
    <row r="17605" spans="1:1" ht="13">
      <c r="A17605" s="11" t="s">
        <v>4751</v>
      </c>
    </row>
    <row r="17606" spans="1:1" ht="13">
      <c r="A17606" s="11">
        <v>2</v>
      </c>
    </row>
    <row r="17607" spans="1:1" ht="13">
      <c r="A17607" s="11" t="s">
        <v>4752</v>
      </c>
    </row>
    <row r="17608" spans="1:1" ht="13">
      <c r="A17608" s="11" t="s">
        <v>4762</v>
      </c>
    </row>
    <row r="17609" spans="1:1" ht="13">
      <c r="A17609" s="11" t="s">
        <v>4753</v>
      </c>
    </row>
    <row r="17610" spans="1:1" ht="13">
      <c r="A17610" s="11" t="s">
        <v>4780</v>
      </c>
    </row>
    <row r="17611" spans="1:1" ht="13">
      <c r="A17611" s="11" t="s">
        <v>4755</v>
      </c>
    </row>
    <row r="17612" spans="1:1" ht="13">
      <c r="A17612" s="21">
        <v>1310</v>
      </c>
    </row>
    <row r="17613" spans="1:1" ht="13">
      <c r="A17613" s="21">
        <v>2140</v>
      </c>
    </row>
    <row r="17614" spans="1:1" ht="13">
      <c r="A17614" s="11" t="s">
        <v>4756</v>
      </c>
    </row>
    <row r="17615" spans="1:1" ht="13">
      <c r="A17615" s="11" t="s">
        <v>4757</v>
      </c>
    </row>
    <row r="17616" spans="1:1" ht="13">
      <c r="A17616" s="11" t="s">
        <v>6122</v>
      </c>
    </row>
    <row r="17617" spans="1:1" ht="13">
      <c r="A17617" s="11" t="s">
        <v>4748</v>
      </c>
    </row>
    <row r="17618" spans="1:1" ht="13">
      <c r="A17618" s="11" t="s">
        <v>4749</v>
      </c>
    </row>
    <row r="17619" spans="1:1" ht="13">
      <c r="A17619" s="11" t="s">
        <v>6124</v>
      </c>
    </row>
    <row r="17620" spans="1:1" ht="13">
      <c r="A17620" s="11" t="s">
        <v>14</v>
      </c>
    </row>
    <row r="17621" spans="1:1" ht="13">
      <c r="A17621" s="11" t="s">
        <v>2043</v>
      </c>
    </row>
    <row r="17622" spans="1:1" ht="13">
      <c r="A17622" s="11" t="s">
        <v>4751</v>
      </c>
    </row>
    <row r="17623" spans="1:1" ht="13">
      <c r="A17623" s="11">
        <v>2</v>
      </c>
    </row>
    <row r="17624" spans="1:1" ht="13">
      <c r="A17624" s="11" t="s">
        <v>4752</v>
      </c>
    </row>
    <row r="17625" spans="1:1" ht="13">
      <c r="A17625" s="11" t="s">
        <v>4762</v>
      </c>
    </row>
    <row r="17626" spans="1:1" ht="13">
      <c r="A17626" s="11" t="s">
        <v>4753</v>
      </c>
    </row>
    <row r="17627" spans="1:1" ht="13">
      <c r="A17627" s="11" t="s">
        <v>4769</v>
      </c>
    </row>
    <row r="17628" spans="1:1" ht="13">
      <c r="A17628" s="11" t="s">
        <v>4755</v>
      </c>
    </row>
    <row r="17629" spans="1:1" ht="13">
      <c r="A17629" s="21">
        <v>1150</v>
      </c>
    </row>
    <row r="17630" spans="1:1" ht="13">
      <c r="A17630" s="21">
        <v>1435</v>
      </c>
    </row>
    <row r="17631" spans="1:1" ht="13">
      <c r="A17631" s="11" t="s">
        <v>4756</v>
      </c>
    </row>
    <row r="17632" spans="1:1" ht="13">
      <c r="A17632" s="11" t="s">
        <v>4757</v>
      </c>
    </row>
    <row r="17633" spans="1:1" ht="13">
      <c r="A17633" s="11" t="s">
        <v>6122</v>
      </c>
    </row>
    <row r="17634" spans="1:1" ht="13">
      <c r="A17634" s="11" t="s">
        <v>4748</v>
      </c>
    </row>
    <row r="17635" spans="1:1" ht="13">
      <c r="A17635" s="11" t="s">
        <v>4749</v>
      </c>
    </row>
    <row r="17636" spans="1:1" ht="13">
      <c r="A17636" s="11" t="s">
        <v>6125</v>
      </c>
    </row>
    <row r="17637" spans="1:1" ht="13">
      <c r="A17637" s="11" t="s">
        <v>10</v>
      </c>
    </row>
    <row r="17638" spans="1:1" ht="13">
      <c r="A17638" s="11" t="s">
        <v>1009</v>
      </c>
    </row>
    <row r="17639" spans="1:1" ht="13">
      <c r="A17639" s="11" t="s">
        <v>4751</v>
      </c>
    </row>
    <row r="17640" spans="1:1" ht="13">
      <c r="A17640" s="11">
        <v>2</v>
      </c>
    </row>
    <row r="17641" spans="1:1" ht="13">
      <c r="A17641" s="11" t="s">
        <v>4752</v>
      </c>
    </row>
    <row r="17642" spans="1:1" ht="13">
      <c r="A17642" s="11" t="s">
        <v>4762</v>
      </c>
    </row>
    <row r="17643" spans="1:1" ht="13">
      <c r="A17643" s="11" t="s">
        <v>4753</v>
      </c>
    </row>
    <row r="17644" spans="1:1" ht="13">
      <c r="A17644" s="11" t="s">
        <v>4881</v>
      </c>
    </row>
    <row r="17645" spans="1:1" ht="13">
      <c r="A17645" s="11" t="s">
        <v>4755</v>
      </c>
    </row>
    <row r="17646" spans="1:1" ht="13">
      <c r="A17646" s="21">
        <v>1410</v>
      </c>
    </row>
    <row r="17647" spans="1:1" ht="13">
      <c r="A17647" s="11" t="s">
        <v>4756</v>
      </c>
    </row>
    <row r="17648" spans="1:1" ht="13">
      <c r="A17648" s="11" t="s">
        <v>4757</v>
      </c>
    </row>
    <row r="17649" spans="1:1" ht="13">
      <c r="A17649" s="11" t="s">
        <v>6122</v>
      </c>
    </row>
    <row r="17650" spans="1:1" ht="13">
      <c r="A17650" s="11" t="s">
        <v>4748</v>
      </c>
    </row>
    <row r="17651" spans="1:1" ht="13">
      <c r="A17651" s="11" t="s">
        <v>4749</v>
      </c>
    </row>
    <row r="17652" spans="1:1" ht="13">
      <c r="A17652" s="11" t="s">
        <v>6126</v>
      </c>
    </row>
    <row r="17653" spans="1:1" ht="13">
      <c r="A17653" s="11" t="s">
        <v>6</v>
      </c>
    </row>
    <row r="17654" spans="1:1" ht="13">
      <c r="A17654" s="11" t="s">
        <v>3830</v>
      </c>
    </row>
    <row r="17655" spans="1:1" ht="13">
      <c r="A17655" s="11" t="s">
        <v>4751</v>
      </c>
    </row>
    <row r="17656" spans="1:1" ht="13">
      <c r="A17656" s="11">
        <v>3</v>
      </c>
    </row>
    <row r="17657" spans="1:1" ht="13">
      <c r="A17657" s="11" t="s">
        <v>4752</v>
      </c>
    </row>
    <row r="17658" spans="1:1" ht="13">
      <c r="A17658" s="11">
        <v>2</v>
      </c>
    </row>
    <row r="17659" spans="1:1" ht="13">
      <c r="A17659" s="11" t="s">
        <v>4753</v>
      </c>
    </row>
    <row r="17660" spans="1:1" ht="13">
      <c r="A17660" s="11" t="s">
        <v>6127</v>
      </c>
    </row>
    <row r="17661" spans="1:1" ht="13">
      <c r="A17661" s="11" t="s">
        <v>4755</v>
      </c>
    </row>
    <row r="17662" spans="1:1" ht="13">
      <c r="A17662" s="21">
        <v>1740</v>
      </c>
    </row>
    <row r="17663" spans="1:1" ht="13">
      <c r="A17663" s="21">
        <v>2270</v>
      </c>
    </row>
    <row r="17664" spans="1:1" ht="13">
      <c r="A17664" s="11" t="s">
        <v>4756</v>
      </c>
    </row>
    <row r="17665" spans="1:1" ht="13">
      <c r="A17665" s="11" t="s">
        <v>4757</v>
      </c>
    </row>
    <row r="17666" spans="1:1" ht="13">
      <c r="A17666" s="11" t="s">
        <v>6122</v>
      </c>
    </row>
    <row r="17667" spans="1:1" ht="13">
      <c r="A17667" s="11" t="s">
        <v>4748</v>
      </c>
    </row>
    <row r="17668" spans="1:1" ht="13">
      <c r="A17668" s="11" t="s">
        <v>4749</v>
      </c>
    </row>
    <row r="17669" spans="1:1" ht="13">
      <c r="A17669" s="11" t="s">
        <v>6128</v>
      </c>
    </row>
    <row r="17670" spans="1:1" ht="13">
      <c r="A17670" s="11" t="s">
        <v>13</v>
      </c>
    </row>
    <row r="17671" spans="1:1" ht="13">
      <c r="A17671" s="11" t="s">
        <v>524</v>
      </c>
    </row>
    <row r="17672" spans="1:1" ht="13">
      <c r="A17672" s="11" t="s">
        <v>4751</v>
      </c>
    </row>
    <row r="17673" spans="1:1" ht="13">
      <c r="A17673" s="11">
        <v>1</v>
      </c>
    </row>
    <row r="17674" spans="1:1" ht="13">
      <c r="A17674" s="11" t="s">
        <v>4752</v>
      </c>
    </row>
    <row r="17675" spans="1:1" ht="13">
      <c r="A17675" s="11">
        <v>1</v>
      </c>
    </row>
    <row r="17676" spans="1:1" ht="13">
      <c r="A17676" s="11" t="s">
        <v>4753</v>
      </c>
    </row>
    <row r="17677" spans="1:1" ht="13">
      <c r="A17677" s="11" t="s">
        <v>4965</v>
      </c>
    </row>
    <row r="17678" spans="1:1" ht="13">
      <c r="A17678" s="11" t="s">
        <v>4755</v>
      </c>
    </row>
    <row r="17679" spans="1:1" ht="13">
      <c r="A17679" s="21">
        <v>870</v>
      </c>
    </row>
    <row r="17680" spans="1:1" ht="13">
      <c r="A17680" s="21">
        <v>1080</v>
      </c>
    </row>
    <row r="17681" spans="1:1" ht="13">
      <c r="A17681" s="11" t="s">
        <v>4756</v>
      </c>
    </row>
    <row r="17682" spans="1:1" ht="13">
      <c r="A17682" s="11" t="s">
        <v>4757</v>
      </c>
    </row>
    <row r="17683" spans="1:1" ht="13">
      <c r="A17683" s="11" t="s">
        <v>6129</v>
      </c>
    </row>
    <row r="17684" spans="1:1" ht="13">
      <c r="A17684" s="11" t="s">
        <v>4748</v>
      </c>
    </row>
    <row r="17685" spans="1:1" ht="13">
      <c r="A17685" s="11" t="s">
        <v>4749</v>
      </c>
    </row>
    <row r="17686" spans="1:1" ht="13">
      <c r="A17686" s="11" t="s">
        <v>6130</v>
      </c>
    </row>
    <row r="17687" spans="1:1" ht="13">
      <c r="A17687" s="11" t="s">
        <v>9</v>
      </c>
    </row>
    <row r="17688" spans="1:1" ht="13">
      <c r="A17688" s="11" t="s">
        <v>1986</v>
      </c>
    </row>
    <row r="17689" spans="1:1" ht="13">
      <c r="A17689" s="11" t="s">
        <v>4751</v>
      </c>
    </row>
    <row r="17690" spans="1:1" ht="13">
      <c r="A17690" s="11">
        <v>2</v>
      </c>
    </row>
    <row r="17691" spans="1:1" ht="13">
      <c r="A17691" s="11" t="s">
        <v>4752</v>
      </c>
    </row>
    <row r="17692" spans="1:1" ht="13">
      <c r="A17692" s="11">
        <v>2</v>
      </c>
    </row>
    <row r="17693" spans="1:1" ht="13">
      <c r="A17693" s="11" t="s">
        <v>4753</v>
      </c>
    </row>
    <row r="17694" spans="1:1" ht="13">
      <c r="A17694" s="11" t="s">
        <v>4780</v>
      </c>
    </row>
    <row r="17695" spans="1:1" ht="13">
      <c r="A17695" s="11" t="s">
        <v>4755</v>
      </c>
    </row>
    <row r="17696" spans="1:1" ht="13">
      <c r="A17696" s="21">
        <v>1090</v>
      </c>
    </row>
    <row r="17697" spans="1:1" ht="13">
      <c r="A17697" s="21">
        <v>1405</v>
      </c>
    </row>
    <row r="17698" spans="1:1" ht="13">
      <c r="A17698" s="11" t="s">
        <v>4756</v>
      </c>
    </row>
    <row r="17699" spans="1:1" ht="13">
      <c r="A17699" s="11" t="s">
        <v>4757</v>
      </c>
    </row>
    <row r="17700" spans="1:1" ht="13">
      <c r="A17700" s="11" t="s">
        <v>6129</v>
      </c>
    </row>
    <row r="17701" spans="1:1" ht="13">
      <c r="A17701" s="11" t="s">
        <v>4748</v>
      </c>
    </row>
    <row r="17702" spans="1:1" ht="13">
      <c r="A17702" s="11" t="s">
        <v>4749</v>
      </c>
    </row>
    <row r="17703" spans="1:1" ht="13">
      <c r="A17703" s="11" t="s">
        <v>6131</v>
      </c>
    </row>
    <row r="17704" spans="1:1" ht="13">
      <c r="A17704" s="11" t="s">
        <v>6</v>
      </c>
    </row>
    <row r="17705" spans="1:1" ht="13">
      <c r="A17705" s="11" t="s">
        <v>3782</v>
      </c>
    </row>
    <row r="17706" spans="1:1" ht="13">
      <c r="A17706" s="11" t="s">
        <v>4751</v>
      </c>
    </row>
    <row r="17707" spans="1:1" ht="13">
      <c r="A17707" s="11">
        <v>3</v>
      </c>
    </row>
    <row r="17708" spans="1:1" ht="13">
      <c r="A17708" s="11" t="s">
        <v>4752</v>
      </c>
    </row>
    <row r="17709" spans="1:1" ht="13">
      <c r="A17709" s="11" t="s">
        <v>4762</v>
      </c>
    </row>
    <row r="17710" spans="1:1" ht="13">
      <c r="A17710" s="11" t="s">
        <v>4753</v>
      </c>
    </row>
    <row r="17711" spans="1:1" ht="13">
      <c r="A17711" s="11" t="s">
        <v>4773</v>
      </c>
    </row>
    <row r="17712" spans="1:1" ht="13">
      <c r="A17712" s="11" t="s">
        <v>4755</v>
      </c>
    </row>
    <row r="17713" spans="1:1" ht="13">
      <c r="A17713" s="21">
        <v>1560</v>
      </c>
    </row>
    <row r="17714" spans="1:1" ht="13">
      <c r="A17714" s="21">
        <v>2085</v>
      </c>
    </row>
    <row r="17715" spans="1:1" ht="13">
      <c r="A17715" s="11" t="s">
        <v>4756</v>
      </c>
    </row>
    <row r="17716" spans="1:1" ht="13">
      <c r="A17716" s="11" t="s">
        <v>4757</v>
      </c>
    </row>
    <row r="17717" spans="1:1" ht="13">
      <c r="A17717" s="11" t="s">
        <v>6132</v>
      </c>
    </row>
    <row r="17718" spans="1:1" ht="13">
      <c r="A17718" s="11" t="s">
        <v>4748</v>
      </c>
    </row>
    <row r="17719" spans="1:1" ht="13">
      <c r="A17719" s="11" t="s">
        <v>4749</v>
      </c>
    </row>
    <row r="17720" spans="1:1" ht="13">
      <c r="A17720" s="11" t="s">
        <v>6133</v>
      </c>
    </row>
    <row r="17721" spans="1:1" ht="13">
      <c r="A17721" s="11" t="s">
        <v>9</v>
      </c>
    </row>
    <row r="17722" spans="1:1" ht="13">
      <c r="A17722" s="11" t="s">
        <v>1869</v>
      </c>
    </row>
    <row r="17723" spans="1:1" ht="13">
      <c r="A17723" s="11" t="s">
        <v>4751</v>
      </c>
    </row>
    <row r="17724" spans="1:1" ht="13">
      <c r="A17724" s="11">
        <v>2</v>
      </c>
    </row>
    <row r="17725" spans="1:1" ht="13">
      <c r="A17725" s="11" t="s">
        <v>4752</v>
      </c>
    </row>
    <row r="17726" spans="1:1" ht="13">
      <c r="A17726" s="11">
        <v>1</v>
      </c>
    </row>
    <row r="17727" spans="1:1" ht="13">
      <c r="A17727" s="11" t="s">
        <v>4753</v>
      </c>
    </row>
    <row r="17728" spans="1:1" ht="13">
      <c r="A17728" s="11" t="s">
        <v>4780</v>
      </c>
    </row>
    <row r="17729" spans="1:1" ht="13">
      <c r="A17729" s="11" t="s">
        <v>4755</v>
      </c>
    </row>
    <row r="17730" spans="1:1" ht="13">
      <c r="A17730" s="21">
        <v>910</v>
      </c>
    </row>
    <row r="17731" spans="1:1" ht="13">
      <c r="A17731" s="21">
        <v>1140</v>
      </c>
    </row>
    <row r="17732" spans="1:1" ht="13">
      <c r="A17732" s="11" t="s">
        <v>4756</v>
      </c>
    </row>
    <row r="17733" spans="1:1" ht="13">
      <c r="A17733" s="11" t="s">
        <v>4757</v>
      </c>
    </row>
    <row r="17734" spans="1:1" ht="13">
      <c r="A17734" s="11" t="s">
        <v>6134</v>
      </c>
    </row>
    <row r="17735" spans="1:1" ht="13">
      <c r="A17735" s="11" t="s">
        <v>4748</v>
      </c>
    </row>
    <row r="17736" spans="1:1" ht="13">
      <c r="A17736" s="11" t="s">
        <v>4749</v>
      </c>
    </row>
    <row r="17737" spans="1:1" ht="13">
      <c r="A17737" s="11" t="s">
        <v>6135</v>
      </c>
    </row>
    <row r="17738" spans="1:1" ht="13">
      <c r="A17738" s="11" t="s">
        <v>13</v>
      </c>
    </row>
    <row r="17739" spans="1:1" ht="13">
      <c r="A17739" s="11" t="s">
        <v>1872</v>
      </c>
    </row>
    <row r="17740" spans="1:1" ht="13">
      <c r="A17740" s="11" t="s">
        <v>4751</v>
      </c>
    </row>
    <row r="17741" spans="1:1" ht="13">
      <c r="A17741" s="11">
        <v>2</v>
      </c>
    </row>
    <row r="17742" spans="1:1" ht="13">
      <c r="A17742" s="11" t="s">
        <v>4752</v>
      </c>
    </row>
    <row r="17743" spans="1:1" ht="13">
      <c r="A17743" s="11">
        <v>1</v>
      </c>
    </row>
    <row r="17744" spans="1:1" ht="13">
      <c r="A17744" s="11" t="s">
        <v>4753</v>
      </c>
    </row>
    <row r="17745" spans="1:1" ht="13">
      <c r="A17745" s="11" t="s">
        <v>4775</v>
      </c>
    </row>
    <row r="17746" spans="1:1" ht="13">
      <c r="A17746" s="11" t="s">
        <v>4755</v>
      </c>
    </row>
    <row r="17747" spans="1:1" ht="13">
      <c r="A17747" s="21">
        <v>1010</v>
      </c>
    </row>
    <row r="17748" spans="1:1" ht="13">
      <c r="A17748" s="21">
        <v>1245</v>
      </c>
    </row>
    <row r="17749" spans="1:1" ht="13">
      <c r="A17749" s="11" t="s">
        <v>4756</v>
      </c>
    </row>
    <row r="17750" spans="1:1" ht="13">
      <c r="A17750" s="11" t="s">
        <v>4757</v>
      </c>
    </row>
    <row r="17751" spans="1:1" ht="13">
      <c r="A17751" s="11" t="s">
        <v>6134</v>
      </c>
    </row>
    <row r="17752" spans="1:1" ht="13">
      <c r="A17752" s="11" t="s">
        <v>4748</v>
      </c>
    </row>
    <row r="17753" spans="1:1" ht="13">
      <c r="A17753" s="11" t="s">
        <v>4749</v>
      </c>
    </row>
    <row r="17754" spans="1:1" ht="13">
      <c r="A17754" s="11" t="s">
        <v>6136</v>
      </c>
    </row>
    <row r="17755" spans="1:1" ht="13">
      <c r="A17755" s="11" t="s">
        <v>9</v>
      </c>
    </row>
    <row r="17756" spans="1:1" ht="13">
      <c r="A17756" s="11" t="s">
        <v>3728</v>
      </c>
    </row>
    <row r="17757" spans="1:1" ht="13">
      <c r="A17757" s="11" t="s">
        <v>4751</v>
      </c>
    </row>
    <row r="17758" spans="1:1" ht="13">
      <c r="A17758" s="11">
        <v>3</v>
      </c>
    </row>
    <row r="17759" spans="1:1" ht="13">
      <c r="A17759" s="11" t="s">
        <v>4752</v>
      </c>
    </row>
    <row r="17760" spans="1:1" ht="13">
      <c r="A17760" s="11" t="s">
        <v>4762</v>
      </c>
    </row>
    <row r="17761" spans="1:1" ht="13">
      <c r="A17761" s="11" t="s">
        <v>4753</v>
      </c>
    </row>
    <row r="17762" spans="1:1" ht="13">
      <c r="A17762" s="11" t="s">
        <v>4765</v>
      </c>
    </row>
    <row r="17763" spans="1:1" ht="13">
      <c r="A17763" s="11" t="s">
        <v>4755</v>
      </c>
    </row>
    <row r="17764" spans="1:1" ht="13">
      <c r="A17764" s="21">
        <v>1220</v>
      </c>
    </row>
    <row r="17765" spans="1:1" ht="13">
      <c r="A17765" s="21">
        <v>1655</v>
      </c>
    </row>
    <row r="17766" spans="1:1" ht="13">
      <c r="A17766" s="11" t="s">
        <v>4756</v>
      </c>
    </row>
    <row r="17767" spans="1:1" ht="13">
      <c r="A17767" s="11" t="s">
        <v>4757</v>
      </c>
    </row>
    <row r="17768" spans="1:1" ht="13">
      <c r="A17768" s="11" t="s">
        <v>6134</v>
      </c>
    </row>
    <row r="17769" spans="1:1" ht="13">
      <c r="A17769" s="11" t="s">
        <v>4748</v>
      </c>
    </row>
    <row r="17770" spans="1:1" ht="13">
      <c r="A17770" s="11" t="s">
        <v>4749</v>
      </c>
    </row>
    <row r="17771" spans="1:1" ht="13">
      <c r="A17771" s="11" t="s">
        <v>6137</v>
      </c>
    </row>
    <row r="17772" spans="1:1" ht="13">
      <c r="A17772" s="11" t="s">
        <v>7</v>
      </c>
    </row>
    <row r="17773" spans="1:1" ht="13">
      <c r="A17773" s="11" t="s">
        <v>1875</v>
      </c>
    </row>
    <row r="17774" spans="1:1" ht="13">
      <c r="A17774" s="11" t="s">
        <v>4751</v>
      </c>
    </row>
    <row r="17775" spans="1:1" ht="13">
      <c r="A17775" s="11">
        <v>2</v>
      </c>
    </row>
    <row r="17776" spans="1:1" ht="13">
      <c r="A17776" s="11" t="s">
        <v>4752</v>
      </c>
    </row>
    <row r="17777" spans="1:1" ht="13">
      <c r="A17777" s="11" t="s">
        <v>4762</v>
      </c>
    </row>
    <row r="17778" spans="1:1" ht="13">
      <c r="A17778" s="11" t="s">
        <v>4753</v>
      </c>
    </row>
    <row r="17779" spans="1:1" ht="13">
      <c r="A17779" s="11" t="s">
        <v>4771</v>
      </c>
    </row>
    <row r="17780" spans="1:1" ht="13">
      <c r="A17780" s="11" t="s">
        <v>4755</v>
      </c>
    </row>
    <row r="17781" spans="1:1" ht="13">
      <c r="A17781" s="21">
        <v>1640</v>
      </c>
    </row>
    <row r="17782" spans="1:1" ht="13">
      <c r="A17782" s="21">
        <v>2020</v>
      </c>
    </row>
    <row r="17783" spans="1:1" ht="13">
      <c r="A17783" s="11" t="s">
        <v>4756</v>
      </c>
    </row>
    <row r="17784" spans="1:1" ht="13">
      <c r="A17784" s="11" t="s">
        <v>4757</v>
      </c>
    </row>
    <row r="17785" spans="1:1" ht="13">
      <c r="A17785" s="11" t="s">
        <v>6134</v>
      </c>
    </row>
    <row r="17786" spans="1:1" ht="13">
      <c r="A17786" s="11" t="s">
        <v>4748</v>
      </c>
    </row>
    <row r="17787" spans="1:1" ht="13">
      <c r="A17787" s="11" t="s">
        <v>4749</v>
      </c>
    </row>
    <row r="17788" spans="1:1" ht="13">
      <c r="A17788" s="11" t="s">
        <v>6138</v>
      </c>
    </row>
    <row r="17789" spans="1:1" ht="13">
      <c r="A17789" s="11" t="s">
        <v>6</v>
      </c>
    </row>
    <row r="17790" spans="1:1" ht="13">
      <c r="A17790" s="11" t="s">
        <v>3731</v>
      </c>
    </row>
    <row r="17791" spans="1:1" ht="13">
      <c r="A17791" s="11" t="s">
        <v>4751</v>
      </c>
    </row>
    <row r="17792" spans="1:1" ht="13">
      <c r="A17792" s="11">
        <v>3</v>
      </c>
    </row>
    <row r="17793" spans="1:1" ht="13">
      <c r="A17793" s="11" t="s">
        <v>4752</v>
      </c>
    </row>
    <row r="17794" spans="1:1" ht="13">
      <c r="A17794" s="11">
        <v>2</v>
      </c>
    </row>
    <row r="17795" spans="1:1" ht="13">
      <c r="A17795" s="11" t="s">
        <v>4753</v>
      </c>
    </row>
    <row r="17796" spans="1:1" ht="13">
      <c r="A17796" s="11" t="s">
        <v>4785</v>
      </c>
    </row>
    <row r="17797" spans="1:1" ht="13">
      <c r="A17797" s="11" t="s">
        <v>4755</v>
      </c>
    </row>
    <row r="17798" spans="1:1" ht="13">
      <c r="A17798" s="21">
        <v>1750</v>
      </c>
    </row>
    <row r="17799" spans="1:1" ht="13">
      <c r="A17799" s="21">
        <v>1985</v>
      </c>
    </row>
    <row r="17800" spans="1:1" ht="13">
      <c r="A17800" s="11" t="s">
        <v>4756</v>
      </c>
    </row>
    <row r="17801" spans="1:1" ht="13">
      <c r="A17801" s="11" t="s">
        <v>4757</v>
      </c>
    </row>
    <row r="17802" spans="1:1" ht="13">
      <c r="A17802" s="11" t="s">
        <v>6134</v>
      </c>
    </row>
    <row r="17803" spans="1:1" ht="13">
      <c r="A17803" s="11" t="s">
        <v>4748</v>
      </c>
    </row>
    <row r="17804" spans="1:1" ht="13">
      <c r="A17804" s="11" t="s">
        <v>4749</v>
      </c>
    </row>
    <row r="17805" spans="1:1" ht="13">
      <c r="A17805" s="11" t="s">
        <v>6139</v>
      </c>
    </row>
    <row r="17806" spans="1:1" ht="13">
      <c r="A17806" s="11" t="s">
        <v>17</v>
      </c>
    </row>
    <row r="17807" spans="1:1" ht="13">
      <c r="A17807" s="11" t="s">
        <v>1842</v>
      </c>
    </row>
    <row r="17808" spans="1:1" ht="13">
      <c r="A17808" s="11" t="s">
        <v>4751</v>
      </c>
    </row>
    <row r="17809" spans="1:1" ht="13">
      <c r="A17809" s="11">
        <v>2</v>
      </c>
    </row>
    <row r="17810" spans="1:1" ht="13">
      <c r="A17810" s="11" t="s">
        <v>4752</v>
      </c>
    </row>
    <row r="17811" spans="1:1" ht="13">
      <c r="A17811" s="11">
        <v>1</v>
      </c>
    </row>
    <row r="17812" spans="1:1" ht="13">
      <c r="A17812" s="11" t="s">
        <v>4753</v>
      </c>
    </row>
    <row r="17813" spans="1:1" ht="13">
      <c r="A17813" s="11" t="s">
        <v>4870</v>
      </c>
    </row>
    <row r="17814" spans="1:1" ht="13">
      <c r="A17814" s="11" t="s">
        <v>4755</v>
      </c>
    </row>
    <row r="17815" spans="1:1" ht="13">
      <c r="A17815" s="21">
        <v>1080</v>
      </c>
    </row>
    <row r="17816" spans="1:1" ht="13">
      <c r="A17816" s="21">
        <v>1290</v>
      </c>
    </row>
    <row r="17817" spans="1:1" ht="13">
      <c r="A17817" s="11" t="s">
        <v>4756</v>
      </c>
    </row>
    <row r="17818" spans="1:1" ht="13">
      <c r="A17818" s="11" t="s">
        <v>4757</v>
      </c>
    </row>
    <row r="17819" spans="1:1" ht="13">
      <c r="A17819" s="11" t="s">
        <v>6140</v>
      </c>
    </row>
    <row r="17820" spans="1:1" ht="13">
      <c r="A17820" s="11" t="s">
        <v>4748</v>
      </c>
    </row>
    <row r="17821" spans="1:1" ht="13">
      <c r="A17821" s="11" t="s">
        <v>4749</v>
      </c>
    </row>
    <row r="17822" spans="1:1" ht="13">
      <c r="A17822" s="11" t="s">
        <v>6141</v>
      </c>
    </row>
    <row r="17823" spans="1:1" ht="13">
      <c r="A17823" s="11" t="s">
        <v>12</v>
      </c>
    </row>
    <row r="17824" spans="1:1" ht="13">
      <c r="A17824" s="11" t="s">
        <v>1845</v>
      </c>
    </row>
    <row r="17825" spans="1:1" ht="13">
      <c r="A17825" s="11" t="s">
        <v>4751</v>
      </c>
    </row>
    <row r="17826" spans="1:1" ht="13">
      <c r="A17826" s="11">
        <v>2</v>
      </c>
    </row>
    <row r="17827" spans="1:1" ht="13">
      <c r="A17827" s="11" t="s">
        <v>4752</v>
      </c>
    </row>
    <row r="17828" spans="1:1" ht="13">
      <c r="A17828" s="11" t="s">
        <v>4762</v>
      </c>
    </row>
    <row r="17829" spans="1:1" ht="13">
      <c r="A17829" s="11" t="s">
        <v>4753</v>
      </c>
    </row>
    <row r="17830" spans="1:1" ht="13">
      <c r="A17830" s="11" t="s">
        <v>4787</v>
      </c>
    </row>
    <row r="17831" spans="1:1" ht="13">
      <c r="A17831" s="11" t="s">
        <v>4755</v>
      </c>
    </row>
    <row r="17832" spans="1:1" ht="13">
      <c r="A17832" s="21">
        <v>1330</v>
      </c>
    </row>
    <row r="17833" spans="1:1" ht="13">
      <c r="A17833" s="21">
        <v>1390</v>
      </c>
    </row>
    <row r="17834" spans="1:1" ht="13">
      <c r="A17834" s="11" t="s">
        <v>4756</v>
      </c>
    </row>
    <row r="17835" spans="1:1" ht="13">
      <c r="A17835" s="11" t="s">
        <v>4757</v>
      </c>
    </row>
    <row r="17836" spans="1:1" ht="13">
      <c r="A17836" s="11" t="s">
        <v>6140</v>
      </c>
    </row>
    <row r="17837" spans="1:1" ht="13">
      <c r="A17837" s="11" t="s">
        <v>4748</v>
      </c>
    </row>
    <row r="17838" spans="1:1" ht="13">
      <c r="A17838" s="11" t="s">
        <v>4749</v>
      </c>
    </row>
    <row r="17839" spans="1:1" ht="13">
      <c r="A17839" s="11" t="s">
        <v>5270</v>
      </c>
    </row>
    <row r="17840" spans="1:1" ht="13">
      <c r="A17840" s="11" t="s">
        <v>7</v>
      </c>
    </row>
    <row r="17841" spans="1:1" ht="13">
      <c r="A17841" s="11" t="s">
        <v>3698</v>
      </c>
    </row>
    <row r="17842" spans="1:1" ht="13">
      <c r="A17842" s="11" t="s">
        <v>4751</v>
      </c>
    </row>
    <row r="17843" spans="1:1" ht="13">
      <c r="A17843" s="11">
        <v>3</v>
      </c>
    </row>
    <row r="17844" spans="1:1" ht="13">
      <c r="A17844" s="11" t="s">
        <v>4752</v>
      </c>
    </row>
    <row r="17845" spans="1:1" ht="13">
      <c r="A17845" s="11" t="s">
        <v>4762</v>
      </c>
    </row>
    <row r="17846" spans="1:1" ht="13">
      <c r="A17846" s="11" t="s">
        <v>4753</v>
      </c>
    </row>
    <row r="17847" spans="1:1" ht="13">
      <c r="A17847" s="11" t="s">
        <v>4881</v>
      </c>
    </row>
    <row r="17848" spans="1:1" ht="13">
      <c r="A17848" s="11" t="s">
        <v>4755</v>
      </c>
    </row>
    <row r="17849" spans="1:1" ht="13">
      <c r="A17849" s="21">
        <v>1380</v>
      </c>
    </row>
    <row r="17850" spans="1:1" ht="13">
      <c r="A17850" s="21">
        <v>1600</v>
      </c>
    </row>
    <row r="17851" spans="1:1" ht="13">
      <c r="A17851" s="11" t="s">
        <v>4756</v>
      </c>
    </row>
    <row r="17852" spans="1:1" ht="13">
      <c r="A17852" s="11" t="s">
        <v>4757</v>
      </c>
    </row>
    <row r="17853" spans="1:1" ht="13">
      <c r="A17853" s="11" t="s">
        <v>6140</v>
      </c>
    </row>
    <row r="17854" spans="1:1" ht="13">
      <c r="A17854" s="11" t="s">
        <v>4748</v>
      </c>
    </row>
    <row r="17855" spans="1:1" ht="13">
      <c r="A17855" s="11" t="s">
        <v>4749</v>
      </c>
    </row>
    <row r="17856" spans="1:1" ht="13">
      <c r="A17856" s="11" t="s">
        <v>6142</v>
      </c>
    </row>
    <row r="17857" spans="1:1" ht="13">
      <c r="A17857" s="11" t="s">
        <v>33</v>
      </c>
    </row>
    <row r="17858" spans="1:1" ht="13">
      <c r="A17858" s="11" t="s">
        <v>3701</v>
      </c>
    </row>
    <row r="17859" spans="1:1" ht="13">
      <c r="A17859" s="11" t="s">
        <v>4751</v>
      </c>
    </row>
    <row r="17860" spans="1:1" ht="13">
      <c r="A17860" s="11">
        <v>3</v>
      </c>
    </row>
    <row r="17861" spans="1:1" ht="13">
      <c r="A17861" s="11" t="s">
        <v>4752</v>
      </c>
    </row>
    <row r="17862" spans="1:1" ht="13">
      <c r="A17862" s="11" t="s">
        <v>4789</v>
      </c>
    </row>
    <row r="17863" spans="1:1" ht="13">
      <c r="A17863" s="11" t="s">
        <v>4753</v>
      </c>
    </row>
    <row r="17864" spans="1:1" ht="13">
      <c r="A17864" s="11" t="s">
        <v>4787</v>
      </c>
    </row>
    <row r="17865" spans="1:1" ht="13">
      <c r="A17865" s="11" t="s">
        <v>4755</v>
      </c>
    </row>
    <row r="17866" spans="1:1" ht="13">
      <c r="A17866" s="21">
        <v>1800</v>
      </c>
    </row>
    <row r="17867" spans="1:1" ht="13">
      <c r="A17867" s="21">
        <v>2180</v>
      </c>
    </row>
    <row r="17868" spans="1:1" ht="13">
      <c r="A17868" s="11" t="s">
        <v>4756</v>
      </c>
    </row>
    <row r="17869" spans="1:1" ht="13">
      <c r="A17869" s="11" t="s">
        <v>4757</v>
      </c>
    </row>
    <row r="17870" spans="1:1" ht="13">
      <c r="A17870" s="11" t="s">
        <v>6140</v>
      </c>
    </row>
    <row r="17871" spans="1:1" ht="13">
      <c r="A17871" s="11" t="s">
        <v>4748</v>
      </c>
    </row>
    <row r="17872" spans="1:1" ht="13">
      <c r="A17872" s="11" t="s">
        <v>4749</v>
      </c>
    </row>
    <row r="17873" spans="1:1" ht="13">
      <c r="A17873" s="11" t="s">
        <v>6143</v>
      </c>
    </row>
    <row r="17874" spans="1:1" ht="13">
      <c r="A17874" s="11" t="s">
        <v>17</v>
      </c>
    </row>
    <row r="17875" spans="1:1" ht="13">
      <c r="A17875" s="11" t="s">
        <v>419</v>
      </c>
    </row>
    <row r="17876" spans="1:1" ht="13">
      <c r="A17876" s="11" t="s">
        <v>4751</v>
      </c>
    </row>
    <row r="17877" spans="1:1" ht="13">
      <c r="A17877" s="11">
        <v>1</v>
      </c>
    </row>
    <row r="17878" spans="1:1" ht="13">
      <c r="A17878" s="11" t="s">
        <v>4752</v>
      </c>
    </row>
    <row r="17879" spans="1:1" ht="13">
      <c r="A17879" s="11">
        <v>1</v>
      </c>
    </row>
    <row r="17880" spans="1:1" ht="13">
      <c r="A17880" s="11" t="s">
        <v>4753</v>
      </c>
    </row>
    <row r="17881" spans="1:1" ht="13">
      <c r="A17881" s="11" t="s">
        <v>6144</v>
      </c>
    </row>
    <row r="17882" spans="1:1" ht="13">
      <c r="A17882" s="11" t="s">
        <v>4755</v>
      </c>
    </row>
    <row r="17883" spans="1:1" ht="13">
      <c r="A17883" s="21">
        <v>690</v>
      </c>
    </row>
    <row r="17884" spans="1:1" ht="13">
      <c r="A17884" s="21">
        <v>825</v>
      </c>
    </row>
    <row r="17885" spans="1:1" ht="13">
      <c r="A17885" s="11" t="s">
        <v>4756</v>
      </c>
    </row>
    <row r="17886" spans="1:1" ht="13">
      <c r="A17886" s="11" t="s">
        <v>4757</v>
      </c>
    </row>
    <row r="17887" spans="1:1" ht="13">
      <c r="A17887" s="11" t="s">
        <v>6145</v>
      </c>
    </row>
    <row r="17888" spans="1:1" ht="13">
      <c r="A17888" s="11" t="s">
        <v>4748</v>
      </c>
    </row>
    <row r="17889" spans="1:1" ht="13">
      <c r="A17889" s="11" t="s">
        <v>4749</v>
      </c>
    </row>
    <row r="17890" spans="1:1" ht="13">
      <c r="A17890" s="11" t="s">
        <v>6146</v>
      </c>
    </row>
    <row r="17891" spans="1:1" ht="13">
      <c r="A17891" s="11" t="s">
        <v>17</v>
      </c>
    </row>
    <row r="17892" spans="1:1" ht="13">
      <c r="A17892" s="11" t="s">
        <v>1740</v>
      </c>
    </row>
    <row r="17893" spans="1:1" ht="13">
      <c r="A17893" s="11" t="s">
        <v>4751</v>
      </c>
    </row>
    <row r="17894" spans="1:1" ht="13">
      <c r="A17894" s="11">
        <v>2</v>
      </c>
    </row>
    <row r="17895" spans="1:1" ht="13">
      <c r="A17895" s="11" t="s">
        <v>4752</v>
      </c>
    </row>
    <row r="17896" spans="1:1" ht="13">
      <c r="A17896" s="11">
        <v>1</v>
      </c>
    </row>
    <row r="17897" spans="1:1" ht="13">
      <c r="A17897" s="11" t="s">
        <v>4753</v>
      </c>
    </row>
    <row r="17898" spans="1:1" ht="13">
      <c r="A17898" s="11" t="s">
        <v>4818</v>
      </c>
    </row>
    <row r="17899" spans="1:1" ht="13">
      <c r="A17899" s="11" t="s">
        <v>4755</v>
      </c>
    </row>
    <row r="17900" spans="1:1" ht="13">
      <c r="A17900" s="21">
        <v>1000</v>
      </c>
    </row>
    <row r="17901" spans="1:1" ht="13">
      <c r="A17901" s="21">
        <v>1760</v>
      </c>
    </row>
    <row r="17902" spans="1:1" ht="13">
      <c r="A17902" s="11" t="s">
        <v>4756</v>
      </c>
    </row>
    <row r="17903" spans="1:1" ht="13">
      <c r="A17903" s="11" t="s">
        <v>4757</v>
      </c>
    </row>
    <row r="17904" spans="1:1" ht="13">
      <c r="A17904" s="11" t="s">
        <v>6145</v>
      </c>
    </row>
    <row r="17905" spans="1:1" ht="13">
      <c r="A17905" s="11" t="s">
        <v>4748</v>
      </c>
    </row>
    <row r="17906" spans="1:1" ht="13">
      <c r="A17906" s="11" t="s">
        <v>4749</v>
      </c>
    </row>
    <row r="17907" spans="1:1" ht="13">
      <c r="A17907" s="11" t="s">
        <v>6147</v>
      </c>
    </row>
    <row r="17908" spans="1:1" ht="13">
      <c r="A17908" s="11" t="s">
        <v>14</v>
      </c>
    </row>
    <row r="17909" spans="1:1" ht="13">
      <c r="A17909" s="11" t="s">
        <v>3621</v>
      </c>
    </row>
    <row r="17910" spans="1:1" ht="13">
      <c r="A17910" s="11" t="s">
        <v>4751</v>
      </c>
    </row>
    <row r="17911" spans="1:1" ht="13">
      <c r="A17911" s="11">
        <v>3</v>
      </c>
    </row>
    <row r="17912" spans="1:1" ht="13">
      <c r="A17912" s="11" t="s">
        <v>4752</v>
      </c>
    </row>
    <row r="17913" spans="1:1" ht="13">
      <c r="A17913" s="11" t="s">
        <v>4762</v>
      </c>
    </row>
    <row r="17914" spans="1:1" ht="13">
      <c r="A17914" s="11" t="s">
        <v>4753</v>
      </c>
    </row>
    <row r="17915" spans="1:1" ht="13">
      <c r="A17915" s="11" t="s">
        <v>4787</v>
      </c>
    </row>
    <row r="17916" spans="1:1" ht="13">
      <c r="A17916" s="11" t="s">
        <v>4755</v>
      </c>
    </row>
    <row r="17917" spans="1:1" ht="13">
      <c r="A17917" s="21">
        <v>1420</v>
      </c>
    </row>
    <row r="17918" spans="1:1" ht="13">
      <c r="A17918" s="21">
        <v>1935</v>
      </c>
    </row>
    <row r="17919" spans="1:1" ht="13">
      <c r="A17919" s="11" t="s">
        <v>4756</v>
      </c>
    </row>
    <row r="17920" spans="1:1" ht="13">
      <c r="A17920" s="11" t="s">
        <v>4757</v>
      </c>
    </row>
    <row r="17921" spans="1:1" ht="13">
      <c r="A17921" s="11" t="s">
        <v>6145</v>
      </c>
    </row>
    <row r="17922" spans="1:1" ht="13">
      <c r="A17922" s="11" t="s">
        <v>4748</v>
      </c>
    </row>
    <row r="17923" spans="1:1" ht="13">
      <c r="A17923" s="11" t="s">
        <v>4749</v>
      </c>
    </row>
    <row r="17924" spans="1:1" ht="13">
      <c r="A17924" s="11" t="s">
        <v>6050</v>
      </c>
    </row>
    <row r="17925" spans="1:1" ht="13">
      <c r="A17925" s="11" t="s">
        <v>6</v>
      </c>
    </row>
    <row r="17926" spans="1:1" ht="13">
      <c r="A17926" s="11" t="s">
        <v>3618</v>
      </c>
    </row>
    <row r="17927" spans="1:1" ht="13">
      <c r="A17927" s="11" t="s">
        <v>4751</v>
      </c>
    </row>
    <row r="17928" spans="1:1" ht="13">
      <c r="A17928" s="11">
        <v>3</v>
      </c>
    </row>
    <row r="17929" spans="1:1" ht="13">
      <c r="A17929" s="11" t="s">
        <v>4752</v>
      </c>
    </row>
    <row r="17930" spans="1:1" ht="13">
      <c r="A17930" s="11">
        <v>2</v>
      </c>
    </row>
    <row r="17931" spans="1:1" ht="13">
      <c r="A17931" s="11" t="s">
        <v>4753</v>
      </c>
    </row>
    <row r="17932" spans="1:1" ht="13">
      <c r="A17932" s="11" t="s">
        <v>4773</v>
      </c>
    </row>
    <row r="17933" spans="1:1" ht="13">
      <c r="A17933" s="11" t="s">
        <v>4755</v>
      </c>
    </row>
    <row r="17934" spans="1:1" ht="13">
      <c r="A17934" s="21">
        <v>1380</v>
      </c>
    </row>
    <row r="17935" spans="1:1" ht="13">
      <c r="A17935" s="21">
        <v>1770</v>
      </c>
    </row>
    <row r="17936" spans="1:1" ht="13">
      <c r="A17936" s="11" t="s">
        <v>4756</v>
      </c>
    </row>
    <row r="17937" spans="1:1" ht="13">
      <c r="A17937" s="11" t="s">
        <v>4757</v>
      </c>
    </row>
    <row r="17938" spans="1:1" ht="13">
      <c r="A17938" s="11" t="s">
        <v>6145</v>
      </c>
    </row>
    <row r="17939" spans="1:1" ht="13">
      <c r="A17939" s="11" t="s">
        <v>4748</v>
      </c>
    </row>
    <row r="17940" spans="1:1" ht="13">
      <c r="A17940" s="11" t="s">
        <v>4749</v>
      </c>
    </row>
    <row r="17941" spans="1:1" ht="13">
      <c r="A17941" s="11" t="s">
        <v>6148</v>
      </c>
    </row>
    <row r="17942" spans="1:1" ht="13">
      <c r="A17942" s="11" t="s">
        <v>10</v>
      </c>
    </row>
    <row r="17943" spans="1:1" ht="13">
      <c r="A17943" s="11" t="s">
        <v>3585</v>
      </c>
    </row>
    <row r="17944" spans="1:1" ht="13">
      <c r="A17944" s="11" t="s">
        <v>4751</v>
      </c>
    </row>
    <row r="17945" spans="1:1" ht="13">
      <c r="A17945" s="11">
        <v>3</v>
      </c>
    </row>
    <row r="17946" spans="1:1" ht="13">
      <c r="A17946" s="11" t="s">
        <v>4752</v>
      </c>
    </row>
    <row r="17947" spans="1:1" ht="13">
      <c r="A17947" s="11">
        <v>2</v>
      </c>
    </row>
    <row r="17948" spans="1:1" ht="13">
      <c r="A17948" s="11" t="s">
        <v>4753</v>
      </c>
    </row>
    <row r="17949" spans="1:1" ht="13">
      <c r="A17949" s="11" t="s">
        <v>5000</v>
      </c>
    </row>
    <row r="17950" spans="1:1" ht="13">
      <c r="A17950" s="11" t="s">
        <v>4755</v>
      </c>
    </row>
    <row r="17951" spans="1:1" ht="13">
      <c r="A17951" s="21">
        <v>1830</v>
      </c>
    </row>
    <row r="17952" spans="1:1" ht="13">
      <c r="A17952" s="21">
        <v>2900</v>
      </c>
    </row>
    <row r="17953" spans="1:1" ht="13">
      <c r="A17953" s="11" t="s">
        <v>4756</v>
      </c>
    </row>
    <row r="17954" spans="1:1" ht="13">
      <c r="A17954" s="11" t="s">
        <v>4757</v>
      </c>
    </row>
    <row r="17955" spans="1:1" ht="13">
      <c r="A17955" s="11" t="s">
        <v>6149</v>
      </c>
    </row>
    <row r="17956" spans="1:1" ht="13">
      <c r="A17956" s="11" t="s">
        <v>4748</v>
      </c>
    </row>
    <row r="17957" spans="1:1" ht="13">
      <c r="A17957" s="11" t="s">
        <v>4749</v>
      </c>
    </row>
    <row r="17958" spans="1:1" ht="13">
      <c r="A17958" s="11" t="s">
        <v>6150</v>
      </c>
    </row>
    <row r="17959" spans="1:1" ht="13">
      <c r="A17959" s="11" t="s">
        <v>13</v>
      </c>
    </row>
    <row r="17960" spans="1:1" ht="13">
      <c r="A17960" s="11" t="s">
        <v>386</v>
      </c>
    </row>
    <row r="17961" spans="1:1" ht="13">
      <c r="A17961" s="11" t="s">
        <v>4751</v>
      </c>
    </row>
    <row r="17962" spans="1:1" ht="13">
      <c r="A17962" s="11">
        <v>1</v>
      </c>
    </row>
    <row r="17963" spans="1:1" ht="13">
      <c r="A17963" s="11" t="s">
        <v>4752</v>
      </c>
    </row>
    <row r="17964" spans="1:1" ht="13">
      <c r="A17964" s="11">
        <v>1</v>
      </c>
    </row>
    <row r="17965" spans="1:1" ht="13">
      <c r="A17965" s="11" t="s">
        <v>4753</v>
      </c>
    </row>
    <row r="17966" spans="1:1" ht="13">
      <c r="A17966" s="11" t="s">
        <v>4754</v>
      </c>
    </row>
    <row r="17967" spans="1:1" ht="13">
      <c r="A17967" s="11" t="s">
        <v>4755</v>
      </c>
    </row>
    <row r="17968" spans="1:1" ht="13">
      <c r="A17968" s="21">
        <v>970</v>
      </c>
    </row>
    <row r="17969" spans="1:1" ht="13">
      <c r="A17969" s="21">
        <v>1070</v>
      </c>
    </row>
    <row r="17970" spans="1:1" ht="13">
      <c r="A17970" s="11" t="s">
        <v>4756</v>
      </c>
    </row>
    <row r="17971" spans="1:1" ht="13">
      <c r="A17971" s="11" t="s">
        <v>4757</v>
      </c>
    </row>
    <row r="17972" spans="1:1" ht="13">
      <c r="A17972" s="11" t="s">
        <v>6151</v>
      </c>
    </row>
    <row r="17973" spans="1:1" ht="13">
      <c r="A17973" s="11" t="s">
        <v>4748</v>
      </c>
    </row>
    <row r="17974" spans="1:1" ht="13">
      <c r="A17974" s="11" t="s">
        <v>4749</v>
      </c>
    </row>
    <row r="17975" spans="1:1" ht="13">
      <c r="A17975" s="11" t="s">
        <v>6152</v>
      </c>
    </row>
    <row r="17976" spans="1:1" ht="13">
      <c r="A17976" s="11" t="s">
        <v>7</v>
      </c>
    </row>
    <row r="17977" spans="1:1" ht="13">
      <c r="A17977" s="11" t="s">
        <v>1603</v>
      </c>
    </row>
    <row r="17978" spans="1:1" ht="13">
      <c r="A17978" s="11" t="s">
        <v>4751</v>
      </c>
    </row>
    <row r="17979" spans="1:1" ht="13">
      <c r="A17979" s="11">
        <v>2</v>
      </c>
    </row>
    <row r="17980" spans="1:1" ht="13">
      <c r="A17980" s="11" t="s">
        <v>4752</v>
      </c>
    </row>
    <row r="17981" spans="1:1" ht="13">
      <c r="A17981" s="11">
        <v>2</v>
      </c>
    </row>
    <row r="17982" spans="1:1" ht="13">
      <c r="A17982" s="11" t="s">
        <v>4753</v>
      </c>
    </row>
    <row r="17983" spans="1:1" ht="13">
      <c r="A17983" s="11" t="s">
        <v>4837</v>
      </c>
    </row>
    <row r="17984" spans="1:1" ht="13">
      <c r="A17984" s="11" t="s">
        <v>4755</v>
      </c>
    </row>
    <row r="17985" spans="1:1" ht="13">
      <c r="A17985" s="21">
        <v>1060</v>
      </c>
    </row>
    <row r="17986" spans="1:1" ht="13">
      <c r="A17986" s="21">
        <v>1235</v>
      </c>
    </row>
    <row r="17987" spans="1:1" ht="13">
      <c r="A17987" s="11" t="s">
        <v>4756</v>
      </c>
    </row>
    <row r="17988" spans="1:1" ht="13">
      <c r="A17988" s="11" t="s">
        <v>4757</v>
      </c>
    </row>
    <row r="17989" spans="1:1" ht="13">
      <c r="A17989" s="11" t="s">
        <v>6151</v>
      </c>
    </row>
    <row r="17990" spans="1:1" ht="13">
      <c r="A17990" s="11" t="s">
        <v>4748</v>
      </c>
    </row>
    <row r="17991" spans="1:1" ht="13">
      <c r="A17991" s="11" t="s">
        <v>4749</v>
      </c>
    </row>
    <row r="17992" spans="1:1" ht="13">
      <c r="A17992" s="11" t="s">
        <v>6153</v>
      </c>
    </row>
    <row r="17993" spans="1:1" ht="13">
      <c r="A17993" s="11" t="s">
        <v>11</v>
      </c>
    </row>
    <row r="17994" spans="1:1" ht="13">
      <c r="A17994" s="11" t="s">
        <v>4704</v>
      </c>
    </row>
    <row r="17995" spans="1:1" ht="13">
      <c r="A17995" s="11" t="s">
        <v>4751</v>
      </c>
    </row>
    <row r="17996" spans="1:1" ht="13">
      <c r="A17996" s="11" t="s">
        <v>4839</v>
      </c>
    </row>
    <row r="17997" spans="1:1" ht="13">
      <c r="A17997" s="11" t="s">
        <v>4752</v>
      </c>
    </row>
    <row r="17998" spans="1:1" ht="13">
      <c r="A17998" s="11">
        <v>1</v>
      </c>
    </row>
    <row r="17999" spans="1:1" ht="13">
      <c r="A17999" s="11" t="s">
        <v>4753</v>
      </c>
    </row>
    <row r="18000" spans="1:1" ht="13">
      <c r="A18000" s="11" t="s">
        <v>6043</v>
      </c>
    </row>
    <row r="18001" spans="1:1" ht="13">
      <c r="A18001" s="11" t="s">
        <v>4755</v>
      </c>
    </row>
    <row r="18002" spans="1:1" ht="13">
      <c r="A18002" s="21">
        <v>610</v>
      </c>
    </row>
    <row r="18003" spans="1:1" ht="13">
      <c r="A18003" s="21">
        <v>750</v>
      </c>
    </row>
    <row r="18004" spans="1:1" ht="13">
      <c r="A18004" s="11" t="s">
        <v>4756</v>
      </c>
    </row>
    <row r="18005" spans="1:1" ht="13">
      <c r="A18005" s="11" t="s">
        <v>4757</v>
      </c>
    </row>
    <row r="18006" spans="1:1" ht="13">
      <c r="A18006" s="11" t="s">
        <v>6154</v>
      </c>
    </row>
    <row r="18007" spans="1:1" ht="13">
      <c r="A18007" s="11" t="s">
        <v>4748</v>
      </c>
    </row>
    <row r="18008" spans="1:1" ht="13">
      <c r="A18008" s="11" t="s">
        <v>4749</v>
      </c>
    </row>
    <row r="18009" spans="1:1" ht="13">
      <c r="A18009" s="11" t="s">
        <v>6155</v>
      </c>
    </row>
    <row r="18010" spans="1:1" ht="13">
      <c r="A18010" s="11" t="s">
        <v>10</v>
      </c>
    </row>
    <row r="18011" spans="1:1" ht="13">
      <c r="A18011" s="11" t="s">
        <v>335</v>
      </c>
    </row>
    <row r="18012" spans="1:1" ht="13">
      <c r="A18012" s="11" t="s">
        <v>4751</v>
      </c>
    </row>
    <row r="18013" spans="1:1" ht="13">
      <c r="A18013" s="11">
        <v>1</v>
      </c>
    </row>
    <row r="18014" spans="1:1" ht="13">
      <c r="A18014" s="11" t="s">
        <v>4752</v>
      </c>
    </row>
    <row r="18015" spans="1:1" ht="13">
      <c r="A18015" s="11">
        <v>1</v>
      </c>
    </row>
    <row r="18016" spans="1:1" ht="13">
      <c r="A18016" s="11" t="s">
        <v>4753</v>
      </c>
    </row>
    <row r="18017" spans="1:1" ht="13">
      <c r="A18017" s="11" t="s">
        <v>4822</v>
      </c>
    </row>
    <row r="18018" spans="1:1" ht="13">
      <c r="A18018" s="11" t="s">
        <v>4755</v>
      </c>
    </row>
    <row r="18019" spans="1:1" ht="13">
      <c r="A18019" s="21">
        <v>920</v>
      </c>
    </row>
    <row r="18020" spans="1:1" ht="13">
      <c r="A18020" s="21">
        <v>1040</v>
      </c>
    </row>
    <row r="18021" spans="1:1" ht="13">
      <c r="A18021" s="11" t="s">
        <v>4756</v>
      </c>
    </row>
    <row r="18022" spans="1:1" ht="13">
      <c r="A18022" s="11" t="s">
        <v>4757</v>
      </c>
    </row>
    <row r="18023" spans="1:1" ht="13">
      <c r="A18023" s="11" t="s">
        <v>6154</v>
      </c>
    </row>
    <row r="18024" spans="1:1" ht="13">
      <c r="A18024" s="11" t="s">
        <v>4748</v>
      </c>
    </row>
    <row r="18025" spans="1:1" ht="13">
      <c r="A18025" s="11" t="s">
        <v>4749</v>
      </c>
    </row>
    <row r="18026" spans="1:1" ht="13">
      <c r="A18026" s="11" t="s">
        <v>6156</v>
      </c>
    </row>
    <row r="18027" spans="1:1" ht="13">
      <c r="A18027" s="11" t="s">
        <v>6</v>
      </c>
    </row>
    <row r="18028" spans="1:1" ht="13">
      <c r="A18028" s="11" t="s">
        <v>167</v>
      </c>
    </row>
    <row r="18029" spans="1:1" ht="13">
      <c r="A18029" s="11" t="s">
        <v>4751</v>
      </c>
    </row>
    <row r="18030" spans="1:1" ht="13">
      <c r="A18030" s="11">
        <v>1</v>
      </c>
    </row>
    <row r="18031" spans="1:1" ht="13">
      <c r="A18031" s="11" t="s">
        <v>4752</v>
      </c>
    </row>
    <row r="18032" spans="1:1" ht="13">
      <c r="A18032" s="11">
        <v>1</v>
      </c>
    </row>
    <row r="18033" spans="1:1" ht="13">
      <c r="A18033" s="11" t="s">
        <v>4753</v>
      </c>
    </row>
    <row r="18034" spans="1:1" ht="13">
      <c r="A18034" s="11" t="s">
        <v>4754</v>
      </c>
    </row>
    <row r="18035" spans="1:1" ht="13">
      <c r="A18035" s="11" t="s">
        <v>4755</v>
      </c>
    </row>
    <row r="18036" spans="1:1" ht="13">
      <c r="A18036" s="21">
        <v>1060</v>
      </c>
    </row>
    <row r="18037" spans="1:1" ht="13">
      <c r="A18037" s="11" t="s">
        <v>4756</v>
      </c>
    </row>
    <row r="18038" spans="1:1" ht="13">
      <c r="A18038" s="11" t="s">
        <v>4757</v>
      </c>
    </row>
    <row r="18039" spans="1:1" ht="13">
      <c r="A18039" s="11" t="s">
        <v>6154</v>
      </c>
    </row>
    <row r="18040" spans="1:1" ht="13">
      <c r="A18040" s="11" t="s">
        <v>4748</v>
      </c>
    </row>
    <row r="18041" spans="1:1" ht="13">
      <c r="A18041" s="11" t="s">
        <v>4749</v>
      </c>
    </row>
    <row r="18042" spans="1:1" ht="13">
      <c r="A18042" s="11" t="s">
        <v>6157</v>
      </c>
    </row>
    <row r="18043" spans="1:1" ht="13">
      <c r="A18043" s="11" t="s">
        <v>7</v>
      </c>
    </row>
    <row r="18044" spans="1:1" ht="13">
      <c r="A18044" s="11" t="s">
        <v>3490</v>
      </c>
    </row>
    <row r="18045" spans="1:1" ht="13">
      <c r="A18045" s="11" t="s">
        <v>4751</v>
      </c>
    </row>
    <row r="18046" spans="1:1" ht="13">
      <c r="A18046" s="11">
        <v>3</v>
      </c>
    </row>
    <row r="18047" spans="1:1" ht="13">
      <c r="A18047" s="11" t="s">
        <v>4752</v>
      </c>
    </row>
    <row r="18048" spans="1:1" ht="13">
      <c r="A18048" s="11">
        <v>1</v>
      </c>
    </row>
    <row r="18049" spans="1:1" ht="13">
      <c r="A18049" s="11" t="s">
        <v>4753</v>
      </c>
    </row>
    <row r="18050" spans="1:1" ht="13">
      <c r="A18050" s="11" t="s">
        <v>4881</v>
      </c>
    </row>
    <row r="18051" spans="1:1" ht="13">
      <c r="A18051" s="11" t="s">
        <v>4755</v>
      </c>
    </row>
    <row r="18052" spans="1:1" ht="13">
      <c r="A18052" s="21">
        <v>1120</v>
      </c>
    </row>
    <row r="18053" spans="1:1" ht="13">
      <c r="A18053" s="21">
        <v>1505</v>
      </c>
    </row>
    <row r="18054" spans="1:1" ht="13">
      <c r="A18054" s="11" t="s">
        <v>4756</v>
      </c>
    </row>
    <row r="18055" spans="1:1" ht="13">
      <c r="A18055" s="11" t="s">
        <v>4757</v>
      </c>
    </row>
    <row r="18056" spans="1:1" ht="13">
      <c r="A18056" s="11" t="s">
        <v>6154</v>
      </c>
    </row>
    <row r="18057" spans="1:1" ht="13">
      <c r="A18057" s="11" t="s">
        <v>4748</v>
      </c>
    </row>
    <row r="18058" spans="1:1" ht="13">
      <c r="A18058" s="11" t="s">
        <v>4749</v>
      </c>
    </row>
    <row r="18059" spans="1:1" ht="13">
      <c r="A18059" s="11" t="s">
        <v>6158</v>
      </c>
    </row>
    <row r="18060" spans="1:1" ht="13">
      <c r="A18060" s="11" t="s">
        <v>9</v>
      </c>
    </row>
    <row r="18061" spans="1:1" ht="13">
      <c r="A18061" s="11" t="s">
        <v>1475</v>
      </c>
    </row>
    <row r="18062" spans="1:1" ht="13">
      <c r="A18062" s="11" t="s">
        <v>4751</v>
      </c>
    </row>
    <row r="18063" spans="1:1" ht="13">
      <c r="A18063" s="11">
        <v>2</v>
      </c>
    </row>
    <row r="18064" spans="1:1" ht="13">
      <c r="A18064" s="11" t="s">
        <v>4752</v>
      </c>
    </row>
    <row r="18065" spans="1:1" ht="13">
      <c r="A18065" s="11" t="s">
        <v>4762</v>
      </c>
    </row>
    <row r="18066" spans="1:1" ht="13">
      <c r="A18066" s="11" t="s">
        <v>4753</v>
      </c>
    </row>
    <row r="18067" spans="1:1" ht="13">
      <c r="A18067" s="11" t="s">
        <v>4771</v>
      </c>
    </row>
    <row r="18068" spans="1:1" ht="13">
      <c r="A18068" s="11" t="s">
        <v>4755</v>
      </c>
    </row>
    <row r="18069" spans="1:1" ht="13">
      <c r="A18069" s="21">
        <v>1340</v>
      </c>
    </row>
    <row r="18070" spans="1:1" ht="13">
      <c r="A18070" s="21">
        <v>2100</v>
      </c>
    </row>
    <row r="18071" spans="1:1" ht="13">
      <c r="A18071" s="11" t="s">
        <v>4756</v>
      </c>
    </row>
    <row r="18072" spans="1:1" ht="13">
      <c r="A18072" s="11" t="s">
        <v>4757</v>
      </c>
    </row>
    <row r="18073" spans="1:1" ht="13">
      <c r="A18073" s="11" t="s">
        <v>6159</v>
      </c>
    </row>
    <row r="18074" spans="1:1" ht="13">
      <c r="A18074" s="11" t="s">
        <v>4748</v>
      </c>
    </row>
    <row r="18075" spans="1:1" ht="13">
      <c r="A18075" s="11" t="s">
        <v>4749</v>
      </c>
    </row>
    <row r="18076" spans="1:1" ht="13">
      <c r="A18076" s="11" t="s">
        <v>6160</v>
      </c>
    </row>
    <row r="18077" spans="1:1" ht="13">
      <c r="A18077" s="11" t="s">
        <v>14</v>
      </c>
    </row>
    <row r="18078" spans="1:1" ht="13">
      <c r="A18078" s="11" t="s">
        <v>1478</v>
      </c>
    </row>
    <row r="18079" spans="1:1" ht="13">
      <c r="A18079" s="11" t="s">
        <v>4751</v>
      </c>
    </row>
    <row r="18080" spans="1:1" ht="13">
      <c r="A18080" s="11">
        <v>2</v>
      </c>
    </row>
    <row r="18081" spans="1:1" ht="13">
      <c r="A18081" s="11" t="s">
        <v>4752</v>
      </c>
    </row>
    <row r="18082" spans="1:1" ht="13">
      <c r="A18082" s="11" t="s">
        <v>4762</v>
      </c>
    </row>
    <row r="18083" spans="1:1" ht="13">
      <c r="A18083" s="11" t="s">
        <v>4753</v>
      </c>
    </row>
    <row r="18084" spans="1:1" ht="13">
      <c r="A18084" s="11" t="s">
        <v>5000</v>
      </c>
    </row>
    <row r="18085" spans="1:1" ht="13">
      <c r="A18085" s="11" t="s">
        <v>4755</v>
      </c>
    </row>
    <row r="18086" spans="1:1" ht="13">
      <c r="A18086" s="21">
        <v>1390</v>
      </c>
    </row>
    <row r="18087" spans="1:1" ht="13">
      <c r="A18087" s="21">
        <v>1850</v>
      </c>
    </row>
    <row r="18088" spans="1:1" ht="13">
      <c r="A18088" s="11" t="s">
        <v>4756</v>
      </c>
    </row>
    <row r="18089" spans="1:1" ht="13">
      <c r="A18089" s="11" t="s">
        <v>4757</v>
      </c>
    </row>
    <row r="18090" spans="1:1" ht="13">
      <c r="A18090" s="11" t="s">
        <v>6159</v>
      </c>
    </row>
    <row r="18091" spans="1:1" ht="13">
      <c r="A18091" s="11" t="s">
        <v>4748</v>
      </c>
    </row>
    <row r="18092" spans="1:1" ht="13">
      <c r="A18092" s="11" t="s">
        <v>4749</v>
      </c>
    </row>
    <row r="18093" spans="1:1" ht="13">
      <c r="A18093" s="11" t="s">
        <v>6161</v>
      </c>
    </row>
    <row r="18094" spans="1:1" ht="13">
      <c r="A18094" s="11" t="s">
        <v>9</v>
      </c>
    </row>
    <row r="18095" spans="1:1" ht="13">
      <c r="A18095" s="11" t="s">
        <v>1439</v>
      </c>
    </row>
    <row r="18096" spans="1:1" ht="13">
      <c r="A18096" s="11" t="s">
        <v>4751</v>
      </c>
    </row>
    <row r="18097" spans="1:1" ht="13">
      <c r="A18097" s="11">
        <v>2</v>
      </c>
    </row>
    <row r="18098" spans="1:1" ht="13">
      <c r="A18098" s="11" t="s">
        <v>4752</v>
      </c>
    </row>
    <row r="18099" spans="1:1" ht="13">
      <c r="A18099" s="11">
        <v>1</v>
      </c>
    </row>
    <row r="18100" spans="1:1" ht="13">
      <c r="A18100" s="11" t="s">
        <v>4753</v>
      </c>
    </row>
    <row r="18101" spans="1:1" ht="13">
      <c r="A18101" s="11" t="s">
        <v>4769</v>
      </c>
    </row>
    <row r="18102" spans="1:1" ht="13">
      <c r="A18102" s="11" t="s">
        <v>4755</v>
      </c>
    </row>
    <row r="18103" spans="1:1" ht="13">
      <c r="A18103" s="21">
        <v>1190</v>
      </c>
    </row>
    <row r="18104" spans="1:1" ht="13">
      <c r="A18104" s="21">
        <v>1350</v>
      </c>
    </row>
    <row r="18105" spans="1:1" ht="13">
      <c r="A18105" s="11" t="s">
        <v>4756</v>
      </c>
    </row>
    <row r="18106" spans="1:1" ht="13">
      <c r="A18106" s="11" t="s">
        <v>4757</v>
      </c>
    </row>
    <row r="18107" spans="1:1" ht="13">
      <c r="A18107" s="11" t="s">
        <v>6162</v>
      </c>
    </row>
    <row r="18108" spans="1:1" ht="13">
      <c r="A18108" s="11" t="s">
        <v>4748</v>
      </c>
    </row>
    <row r="18109" spans="1:1" ht="13">
      <c r="A18109" s="11" t="s">
        <v>4749</v>
      </c>
    </row>
    <row r="18110" spans="1:1" ht="13">
      <c r="A18110" s="11" t="s">
        <v>6163</v>
      </c>
    </row>
    <row r="18111" spans="1:1" ht="13">
      <c r="A18111" s="11" t="s">
        <v>20</v>
      </c>
    </row>
    <row r="18112" spans="1:1" ht="13">
      <c r="A18112" s="11" t="s">
        <v>991</v>
      </c>
    </row>
    <row r="18113" spans="1:1" ht="13">
      <c r="A18113" s="11" t="s">
        <v>4751</v>
      </c>
    </row>
    <row r="18114" spans="1:1" ht="13">
      <c r="A18114" s="11">
        <v>2</v>
      </c>
    </row>
    <row r="18115" spans="1:1" ht="13">
      <c r="A18115" s="11" t="s">
        <v>4752</v>
      </c>
    </row>
    <row r="18116" spans="1:1" ht="13">
      <c r="A18116" s="11">
        <v>1</v>
      </c>
    </row>
    <row r="18117" spans="1:1" ht="13">
      <c r="A18117" s="11" t="s">
        <v>4753</v>
      </c>
    </row>
    <row r="18118" spans="1:1" ht="13">
      <c r="A18118" s="11" t="s">
        <v>5157</v>
      </c>
    </row>
    <row r="18119" spans="1:1" ht="13">
      <c r="A18119" s="11" t="s">
        <v>4755</v>
      </c>
    </row>
    <row r="18120" spans="1:1" ht="13">
      <c r="A18120" s="21">
        <v>1370</v>
      </c>
    </row>
    <row r="18121" spans="1:1" ht="13">
      <c r="A18121" s="11" t="s">
        <v>4756</v>
      </c>
    </row>
    <row r="18122" spans="1:1" ht="13">
      <c r="A18122" s="11" t="s">
        <v>4757</v>
      </c>
    </row>
    <row r="18123" spans="1:1" ht="13">
      <c r="A18123" s="11" t="s">
        <v>6162</v>
      </c>
    </row>
    <row r="18124" spans="1:1" ht="13">
      <c r="A18124" s="11" t="s">
        <v>4748</v>
      </c>
    </row>
    <row r="18125" spans="1:1" ht="13">
      <c r="A18125" s="11" t="s">
        <v>4749</v>
      </c>
    </row>
    <row r="18126" spans="1:1" ht="13">
      <c r="A18126" s="11" t="s">
        <v>6164</v>
      </c>
    </row>
    <row r="18127" spans="1:1" ht="13">
      <c r="A18127" s="11" t="s">
        <v>31</v>
      </c>
    </row>
    <row r="18128" spans="1:1" ht="13">
      <c r="A18128" s="11" t="s">
        <v>3437</v>
      </c>
    </row>
    <row r="18129" spans="1:1" ht="13">
      <c r="A18129" s="11" t="s">
        <v>4751</v>
      </c>
    </row>
    <row r="18130" spans="1:1" ht="13">
      <c r="A18130" s="11">
        <v>3</v>
      </c>
    </row>
    <row r="18131" spans="1:1" ht="13">
      <c r="A18131" s="11" t="s">
        <v>4752</v>
      </c>
    </row>
    <row r="18132" spans="1:1" ht="13">
      <c r="A18132" s="11" t="s">
        <v>4762</v>
      </c>
    </row>
    <row r="18133" spans="1:1" ht="13">
      <c r="A18133" s="11" t="s">
        <v>4753</v>
      </c>
    </row>
    <row r="18134" spans="1:1" ht="13">
      <c r="A18134" s="11" t="s">
        <v>4785</v>
      </c>
    </row>
    <row r="18135" spans="1:1" ht="13">
      <c r="A18135" s="11" t="s">
        <v>4755</v>
      </c>
    </row>
    <row r="18136" spans="1:1" ht="13">
      <c r="A18136" s="21">
        <v>1690</v>
      </c>
    </row>
    <row r="18137" spans="1:1" ht="13">
      <c r="A18137" s="21">
        <v>2155</v>
      </c>
    </row>
    <row r="18138" spans="1:1" ht="13">
      <c r="A18138" s="11" t="s">
        <v>4756</v>
      </c>
    </row>
    <row r="18139" spans="1:1" ht="13">
      <c r="A18139" s="11" t="s">
        <v>4757</v>
      </c>
    </row>
    <row r="18140" spans="1:1" ht="13">
      <c r="A18140" s="11" t="s">
        <v>6165</v>
      </c>
    </row>
    <row r="18141" spans="1:1" ht="13">
      <c r="A18141" s="11" t="s">
        <v>4748</v>
      </c>
    </row>
    <row r="18142" spans="1:1" ht="13">
      <c r="A18142" s="11" t="s">
        <v>4749</v>
      </c>
    </row>
    <row r="18143" spans="1:1" ht="13">
      <c r="A18143" s="11" t="s">
        <v>6166</v>
      </c>
    </row>
    <row r="18144" spans="1:1" ht="13">
      <c r="A18144" s="11" t="s">
        <v>18</v>
      </c>
    </row>
    <row r="18145" spans="1:1" ht="13">
      <c r="A18145" s="11" t="s">
        <v>1371</v>
      </c>
    </row>
    <row r="18146" spans="1:1" ht="13">
      <c r="A18146" s="11" t="s">
        <v>4751</v>
      </c>
    </row>
    <row r="18147" spans="1:1" ht="13">
      <c r="A18147" s="11">
        <v>2</v>
      </c>
    </row>
    <row r="18148" spans="1:1" ht="13">
      <c r="A18148" s="11" t="s">
        <v>4752</v>
      </c>
    </row>
    <row r="18149" spans="1:1" ht="13">
      <c r="A18149" s="11">
        <v>1</v>
      </c>
    </row>
    <row r="18150" spans="1:1" ht="13">
      <c r="A18150" s="11" t="s">
        <v>4753</v>
      </c>
    </row>
    <row r="18151" spans="1:1" ht="13">
      <c r="A18151" s="11" t="s">
        <v>4846</v>
      </c>
    </row>
    <row r="18152" spans="1:1" ht="13">
      <c r="A18152" s="11" t="s">
        <v>4755</v>
      </c>
    </row>
    <row r="18153" spans="1:1" ht="13">
      <c r="A18153" s="21">
        <v>720</v>
      </c>
    </row>
    <row r="18154" spans="1:1" ht="13">
      <c r="A18154" s="21">
        <v>875</v>
      </c>
    </row>
    <row r="18155" spans="1:1" ht="13">
      <c r="A18155" s="11" t="s">
        <v>4756</v>
      </c>
    </row>
    <row r="18156" spans="1:1" ht="13">
      <c r="A18156" s="11" t="s">
        <v>4757</v>
      </c>
    </row>
    <row r="18157" spans="1:1" ht="13">
      <c r="A18157" s="11" t="s">
        <v>6167</v>
      </c>
    </row>
    <row r="18158" spans="1:1" ht="13">
      <c r="A18158" s="11" t="s">
        <v>4748</v>
      </c>
    </row>
    <row r="18159" spans="1:1" ht="13">
      <c r="A18159" s="11" t="s">
        <v>4749</v>
      </c>
    </row>
    <row r="18160" spans="1:1" ht="13">
      <c r="A18160" s="11" t="s">
        <v>6168</v>
      </c>
    </row>
    <row r="18161" spans="1:1" ht="13">
      <c r="A18161" s="11" t="s">
        <v>25</v>
      </c>
    </row>
    <row r="18162" spans="1:1" ht="13">
      <c r="A18162" s="11" t="s">
        <v>973</v>
      </c>
    </row>
    <row r="18163" spans="1:1" ht="13">
      <c r="A18163" s="11" t="s">
        <v>4751</v>
      </c>
    </row>
    <row r="18164" spans="1:1" ht="13">
      <c r="A18164" s="11">
        <v>2</v>
      </c>
    </row>
    <row r="18165" spans="1:1" ht="13">
      <c r="A18165" s="11" t="s">
        <v>4752</v>
      </c>
    </row>
    <row r="18166" spans="1:1" ht="13">
      <c r="A18166" s="11">
        <v>1</v>
      </c>
    </row>
    <row r="18167" spans="1:1" ht="13">
      <c r="A18167" s="11" t="s">
        <v>4753</v>
      </c>
    </row>
    <row r="18168" spans="1:1" ht="13">
      <c r="A18168" s="11" t="s">
        <v>4892</v>
      </c>
    </row>
    <row r="18169" spans="1:1" ht="13">
      <c r="A18169" s="11" t="s">
        <v>4755</v>
      </c>
    </row>
    <row r="18170" spans="1:1" ht="13">
      <c r="A18170" s="21">
        <v>1290</v>
      </c>
    </row>
    <row r="18171" spans="1:1" ht="13">
      <c r="A18171" s="11" t="s">
        <v>4756</v>
      </c>
    </row>
    <row r="18172" spans="1:1" ht="13">
      <c r="A18172" s="11" t="s">
        <v>4757</v>
      </c>
    </row>
    <row r="18173" spans="1:1" ht="13">
      <c r="A18173" s="11" t="s">
        <v>6167</v>
      </c>
    </row>
    <row r="18174" spans="1:1" ht="13">
      <c r="A18174" s="11" t="s">
        <v>4748</v>
      </c>
    </row>
    <row r="18175" spans="1:1" ht="13">
      <c r="A18175" s="11" t="s">
        <v>4749</v>
      </c>
    </row>
    <row r="18176" spans="1:1" ht="13">
      <c r="A18176" s="11" t="s">
        <v>5478</v>
      </c>
    </row>
    <row r="18177" spans="1:1" ht="13">
      <c r="A18177" s="11" t="s">
        <v>10</v>
      </c>
    </row>
    <row r="18178" spans="1:1" ht="13">
      <c r="A18178" s="11" t="s">
        <v>1326</v>
      </c>
    </row>
    <row r="18179" spans="1:1" ht="13">
      <c r="A18179" s="11" t="s">
        <v>4751</v>
      </c>
    </row>
    <row r="18180" spans="1:1" ht="13">
      <c r="A18180" s="11">
        <v>2</v>
      </c>
    </row>
    <row r="18181" spans="1:1" ht="13">
      <c r="A18181" s="11" t="s">
        <v>4752</v>
      </c>
    </row>
    <row r="18182" spans="1:1" ht="13">
      <c r="A18182" s="11">
        <v>1</v>
      </c>
    </row>
    <row r="18183" spans="1:1" ht="13">
      <c r="A18183" s="11" t="s">
        <v>4753</v>
      </c>
    </row>
    <row r="18184" spans="1:1" ht="13">
      <c r="A18184" s="11" t="s">
        <v>4780</v>
      </c>
    </row>
    <row r="18185" spans="1:1" ht="13">
      <c r="A18185" s="11" t="s">
        <v>4755</v>
      </c>
    </row>
    <row r="18186" spans="1:1" ht="13">
      <c r="A18186" s="21">
        <v>1140</v>
      </c>
    </row>
    <row r="18187" spans="1:1" ht="13">
      <c r="A18187" s="21">
        <v>1345</v>
      </c>
    </row>
    <row r="18188" spans="1:1" ht="13">
      <c r="A18188" s="11" t="s">
        <v>4756</v>
      </c>
    </row>
    <row r="18189" spans="1:1" ht="13">
      <c r="A18189" s="11" t="s">
        <v>4757</v>
      </c>
    </row>
    <row r="18190" spans="1:1" ht="13">
      <c r="A18190" s="11" t="s">
        <v>6169</v>
      </c>
    </row>
    <row r="18191" spans="1:1" ht="13">
      <c r="A18191" s="11" t="s">
        <v>4748</v>
      </c>
    </row>
    <row r="18192" spans="1:1" ht="13">
      <c r="A18192" s="11" t="s">
        <v>4749</v>
      </c>
    </row>
    <row r="18193" spans="1:1" ht="13">
      <c r="A18193" s="11" t="s">
        <v>6170</v>
      </c>
    </row>
    <row r="18194" spans="1:1" ht="13">
      <c r="A18194" s="11" t="s">
        <v>13</v>
      </c>
    </row>
    <row r="18195" spans="1:1" ht="13">
      <c r="A18195" s="11" t="s">
        <v>1272</v>
      </c>
    </row>
    <row r="18196" spans="1:1" ht="13">
      <c r="A18196" s="11" t="s">
        <v>4751</v>
      </c>
    </row>
    <row r="18197" spans="1:1" ht="13">
      <c r="A18197" s="11">
        <v>2</v>
      </c>
    </row>
    <row r="18198" spans="1:1" ht="13">
      <c r="A18198" s="11" t="s">
        <v>4752</v>
      </c>
    </row>
    <row r="18199" spans="1:1" ht="13">
      <c r="A18199" s="11">
        <v>1</v>
      </c>
    </row>
    <row r="18200" spans="1:1" ht="13">
      <c r="A18200" s="11" t="s">
        <v>4753</v>
      </c>
    </row>
    <row r="18201" spans="1:1" ht="13">
      <c r="A18201" s="11" t="s">
        <v>4892</v>
      </c>
    </row>
    <row r="18202" spans="1:1" ht="13">
      <c r="A18202" s="11" t="s">
        <v>4755</v>
      </c>
    </row>
    <row r="18203" spans="1:1" ht="13">
      <c r="A18203" s="21">
        <v>920</v>
      </c>
    </row>
    <row r="18204" spans="1:1" ht="13">
      <c r="A18204" s="21">
        <v>1205</v>
      </c>
    </row>
    <row r="18205" spans="1:1" ht="13">
      <c r="A18205" s="11" t="s">
        <v>4756</v>
      </c>
    </row>
    <row r="18206" spans="1:1" ht="13">
      <c r="A18206" s="11" t="s">
        <v>4757</v>
      </c>
    </row>
    <row r="18207" spans="1:1" ht="13">
      <c r="A18207" s="11" t="s">
        <v>6171</v>
      </c>
    </row>
    <row r="18208" spans="1:1" ht="13">
      <c r="A18208" s="11" t="s">
        <v>4748</v>
      </c>
    </row>
    <row r="18209" spans="1:1" ht="13">
      <c r="A18209" s="11" t="s">
        <v>4749</v>
      </c>
    </row>
    <row r="18210" spans="1:1" ht="13">
      <c r="A18210" s="11" t="s">
        <v>5158</v>
      </c>
    </row>
    <row r="18211" spans="1:1" ht="13">
      <c r="A18211" s="11" t="s">
        <v>23</v>
      </c>
    </row>
    <row r="18212" spans="1:1" ht="13">
      <c r="A18212" s="11" t="s">
        <v>1275</v>
      </c>
    </row>
    <row r="18213" spans="1:1" ht="13">
      <c r="A18213" s="11" t="s">
        <v>4751</v>
      </c>
    </row>
    <row r="18214" spans="1:1" ht="13">
      <c r="A18214" s="11">
        <v>2</v>
      </c>
    </row>
    <row r="18215" spans="1:1" ht="13">
      <c r="A18215" s="11" t="s">
        <v>4752</v>
      </c>
    </row>
    <row r="18216" spans="1:1" ht="13">
      <c r="A18216" s="11">
        <v>1</v>
      </c>
    </row>
    <row r="18217" spans="1:1" ht="13">
      <c r="A18217" s="11" t="s">
        <v>4753</v>
      </c>
    </row>
    <row r="18218" spans="1:1" ht="13">
      <c r="A18218" s="11" t="s">
        <v>4818</v>
      </c>
    </row>
    <row r="18219" spans="1:1" ht="13">
      <c r="A18219" s="11" t="s">
        <v>4755</v>
      </c>
    </row>
    <row r="18220" spans="1:1" ht="13">
      <c r="A18220" s="21">
        <v>1020</v>
      </c>
    </row>
    <row r="18221" spans="1:1" ht="13">
      <c r="A18221" s="21">
        <v>1220</v>
      </c>
    </row>
    <row r="18222" spans="1:1" ht="13">
      <c r="A18222" s="11" t="s">
        <v>4756</v>
      </c>
    </row>
    <row r="18223" spans="1:1" ht="13">
      <c r="A18223" s="11" t="s">
        <v>4757</v>
      </c>
    </row>
    <row r="18224" spans="1:1" ht="13">
      <c r="A18224" s="11" t="s">
        <v>6171</v>
      </c>
    </row>
    <row r="18225" spans="1:1" ht="13">
      <c r="A18225" s="11" t="s">
        <v>4748</v>
      </c>
    </row>
    <row r="18226" spans="1:1" ht="13">
      <c r="A18226" s="11" t="s">
        <v>4749</v>
      </c>
    </row>
    <row r="18227" spans="1:1" ht="13">
      <c r="A18227" s="11" t="s">
        <v>6172</v>
      </c>
    </row>
    <row r="18228" spans="1:1" ht="13">
      <c r="A18228" s="11" t="s">
        <v>7</v>
      </c>
    </row>
    <row r="18229" spans="1:1" ht="13">
      <c r="A18229" s="11" t="s">
        <v>3335</v>
      </c>
    </row>
    <row r="18230" spans="1:1" ht="13">
      <c r="A18230" s="11" t="s">
        <v>4751</v>
      </c>
    </row>
    <row r="18231" spans="1:1" ht="13">
      <c r="A18231" s="11">
        <v>3</v>
      </c>
    </row>
    <row r="18232" spans="1:1" ht="13">
      <c r="A18232" s="11" t="s">
        <v>4752</v>
      </c>
    </row>
    <row r="18233" spans="1:1" ht="13">
      <c r="A18233" s="11">
        <v>2</v>
      </c>
    </row>
    <row r="18234" spans="1:1" ht="13">
      <c r="A18234" s="11" t="s">
        <v>4753</v>
      </c>
    </row>
    <row r="18235" spans="1:1" ht="13">
      <c r="A18235" s="11" t="s">
        <v>4787</v>
      </c>
    </row>
    <row r="18236" spans="1:1" ht="13">
      <c r="A18236" s="11" t="s">
        <v>4755</v>
      </c>
    </row>
    <row r="18237" spans="1:1" ht="13">
      <c r="A18237" s="21">
        <v>1470</v>
      </c>
    </row>
    <row r="18238" spans="1:1" ht="13">
      <c r="A18238" s="21">
        <v>1695</v>
      </c>
    </row>
    <row r="18239" spans="1:1" ht="13">
      <c r="A18239" s="11" t="s">
        <v>4756</v>
      </c>
    </row>
    <row r="18240" spans="1:1" ht="13">
      <c r="A18240" s="11" t="s">
        <v>4757</v>
      </c>
    </row>
    <row r="18241" spans="1:1" ht="13">
      <c r="A18241" s="11" t="s">
        <v>6171</v>
      </c>
    </row>
    <row r="18242" spans="1:1" ht="13">
      <c r="A18242" s="11" t="s">
        <v>4748</v>
      </c>
    </row>
    <row r="18243" spans="1:1" ht="13">
      <c r="A18243" s="11" t="s">
        <v>4749</v>
      </c>
    </row>
    <row r="18244" spans="1:1" ht="13">
      <c r="A18244" s="11" t="s">
        <v>6173</v>
      </c>
    </row>
    <row r="18245" spans="1:1" ht="13">
      <c r="A18245" s="11" t="s">
        <v>7</v>
      </c>
    </row>
    <row r="18246" spans="1:1" ht="13">
      <c r="A18246" s="11" t="s">
        <v>3338</v>
      </c>
    </row>
    <row r="18247" spans="1:1" ht="13">
      <c r="A18247" s="11" t="s">
        <v>4751</v>
      </c>
    </row>
    <row r="18248" spans="1:1" ht="13">
      <c r="A18248" s="11">
        <v>3</v>
      </c>
    </row>
    <row r="18249" spans="1:1" ht="13">
      <c r="A18249" s="11" t="s">
        <v>4752</v>
      </c>
    </row>
    <row r="18250" spans="1:1" ht="13">
      <c r="A18250" s="11" t="s">
        <v>4762</v>
      </c>
    </row>
    <row r="18251" spans="1:1" ht="13">
      <c r="A18251" s="11" t="s">
        <v>4753</v>
      </c>
    </row>
    <row r="18252" spans="1:1" ht="13">
      <c r="A18252" s="11" t="s">
        <v>5000</v>
      </c>
    </row>
    <row r="18253" spans="1:1" ht="13">
      <c r="A18253" s="11" t="s">
        <v>4755</v>
      </c>
    </row>
    <row r="18254" spans="1:1" ht="13">
      <c r="A18254" s="21">
        <v>1490</v>
      </c>
    </row>
    <row r="18255" spans="1:1" ht="13">
      <c r="A18255" s="21">
        <v>1880</v>
      </c>
    </row>
    <row r="18256" spans="1:1" ht="13">
      <c r="A18256" s="11" t="s">
        <v>4756</v>
      </c>
    </row>
    <row r="18257" spans="1:1" ht="13">
      <c r="A18257" s="11" t="s">
        <v>4757</v>
      </c>
    </row>
    <row r="18258" spans="1:1" ht="13">
      <c r="A18258" s="11" t="s">
        <v>6171</v>
      </c>
    </row>
    <row r="18259" spans="1:1" ht="13">
      <c r="A18259" s="11" t="s">
        <v>4748</v>
      </c>
    </row>
    <row r="18260" spans="1:1" ht="13">
      <c r="A18260" s="11" t="s">
        <v>4749</v>
      </c>
    </row>
    <row r="18261" spans="1:1" ht="13">
      <c r="A18261" s="11" t="s">
        <v>6174</v>
      </c>
    </row>
    <row r="18262" spans="1:1" ht="13">
      <c r="A18262" s="11" t="s">
        <v>9</v>
      </c>
    </row>
    <row r="18263" spans="1:1" ht="13">
      <c r="A18263" s="11" t="s">
        <v>3341</v>
      </c>
    </row>
    <row r="18264" spans="1:1" ht="13">
      <c r="A18264" s="11" t="s">
        <v>4751</v>
      </c>
    </row>
    <row r="18265" spans="1:1" ht="13">
      <c r="A18265" s="11">
        <v>3</v>
      </c>
    </row>
    <row r="18266" spans="1:1" ht="13">
      <c r="A18266" s="11" t="s">
        <v>4752</v>
      </c>
    </row>
    <row r="18267" spans="1:1" ht="13">
      <c r="A18267" s="11">
        <v>2</v>
      </c>
    </row>
    <row r="18268" spans="1:1" ht="13">
      <c r="A18268" s="11" t="s">
        <v>4753</v>
      </c>
    </row>
    <row r="18269" spans="1:1" ht="13">
      <c r="A18269" s="11" t="s">
        <v>4799</v>
      </c>
    </row>
    <row r="18270" spans="1:1" ht="13">
      <c r="A18270" s="11" t="s">
        <v>4755</v>
      </c>
    </row>
    <row r="18271" spans="1:1" ht="13">
      <c r="A18271" s="21">
        <v>1720</v>
      </c>
    </row>
    <row r="18272" spans="1:1" ht="13">
      <c r="A18272" s="21">
        <v>1960</v>
      </c>
    </row>
    <row r="18273" spans="1:1" ht="13">
      <c r="A18273" s="11" t="s">
        <v>4756</v>
      </c>
    </row>
    <row r="18274" spans="1:1" ht="13">
      <c r="A18274" s="11" t="s">
        <v>4757</v>
      </c>
    </row>
    <row r="18275" spans="1:1" ht="13">
      <c r="A18275" s="11" t="s">
        <v>6171</v>
      </c>
    </row>
    <row r="18276" spans="1:1" ht="13">
      <c r="A18276" s="11" t="s">
        <v>4748</v>
      </c>
    </row>
    <row r="18277" spans="1:1" ht="13">
      <c r="A18277" s="11" t="s">
        <v>4749</v>
      </c>
    </row>
    <row r="18278" spans="1:1" ht="13">
      <c r="A18278" s="11" t="s">
        <v>6175</v>
      </c>
    </row>
    <row r="18279" spans="1:1" ht="13">
      <c r="A18279" s="11" t="s">
        <v>11</v>
      </c>
    </row>
    <row r="18280" spans="1:1" ht="13">
      <c r="A18280" s="11" t="s">
        <v>1242</v>
      </c>
    </row>
    <row r="18281" spans="1:1" ht="13">
      <c r="A18281" s="11" t="s">
        <v>4751</v>
      </c>
    </row>
    <row r="18282" spans="1:1" ht="13">
      <c r="A18282" s="11">
        <v>2</v>
      </c>
    </row>
    <row r="18283" spans="1:1" ht="13">
      <c r="A18283" s="11" t="s">
        <v>4752</v>
      </c>
    </row>
    <row r="18284" spans="1:1" ht="13">
      <c r="A18284" s="11">
        <v>2</v>
      </c>
    </row>
    <row r="18285" spans="1:1" ht="13">
      <c r="A18285" s="11" t="s">
        <v>4753</v>
      </c>
    </row>
    <row r="18286" spans="1:1" ht="13">
      <c r="A18286" s="11" t="s">
        <v>4773</v>
      </c>
    </row>
    <row r="18287" spans="1:1" ht="13">
      <c r="A18287" s="11" t="s">
        <v>4755</v>
      </c>
    </row>
    <row r="18288" spans="1:1" ht="13">
      <c r="A18288" s="21">
        <v>1890</v>
      </c>
    </row>
    <row r="18289" spans="1:1" ht="13">
      <c r="A18289" s="21">
        <v>2480</v>
      </c>
    </row>
    <row r="18290" spans="1:1" ht="13">
      <c r="A18290" s="11" t="s">
        <v>4756</v>
      </c>
    </row>
    <row r="18291" spans="1:1" ht="13">
      <c r="A18291" s="11" t="s">
        <v>4757</v>
      </c>
    </row>
    <row r="18292" spans="1:1" ht="13">
      <c r="A18292" s="11" t="s">
        <v>6176</v>
      </c>
    </row>
    <row r="18293" spans="1:1" ht="13">
      <c r="A18293" s="11" t="s">
        <v>4748</v>
      </c>
    </row>
    <row r="18294" spans="1:1" ht="13">
      <c r="A18294" s="11" t="s">
        <v>4749</v>
      </c>
    </row>
    <row r="18295" spans="1:1" ht="13">
      <c r="A18295" s="11" t="s">
        <v>6177</v>
      </c>
    </row>
    <row r="18296" spans="1:1" ht="13">
      <c r="A18296" s="11" t="s">
        <v>11</v>
      </c>
    </row>
    <row r="18297" spans="1:1" ht="13">
      <c r="A18297" s="11" t="s">
        <v>1218</v>
      </c>
    </row>
    <row r="18298" spans="1:1" ht="13">
      <c r="A18298" s="11" t="s">
        <v>4751</v>
      </c>
    </row>
    <row r="18299" spans="1:1" ht="13">
      <c r="A18299" s="11">
        <v>2</v>
      </c>
    </row>
    <row r="18300" spans="1:1" ht="13">
      <c r="A18300" s="11" t="s">
        <v>4752</v>
      </c>
    </row>
    <row r="18301" spans="1:1" ht="13">
      <c r="A18301" s="11">
        <v>2</v>
      </c>
    </row>
    <row r="18302" spans="1:1" ht="13">
      <c r="A18302" s="11" t="s">
        <v>4753</v>
      </c>
    </row>
    <row r="18303" spans="1:1" ht="13">
      <c r="A18303" s="11" t="s">
        <v>4780</v>
      </c>
    </row>
    <row r="18304" spans="1:1" ht="13">
      <c r="A18304" s="11" t="s">
        <v>4755</v>
      </c>
    </row>
    <row r="18305" spans="1:1" ht="13">
      <c r="A18305" s="21">
        <v>1280</v>
      </c>
    </row>
    <row r="18306" spans="1:1" ht="13">
      <c r="A18306" s="21">
        <v>1525</v>
      </c>
    </row>
    <row r="18307" spans="1:1" ht="13">
      <c r="A18307" s="11" t="s">
        <v>4756</v>
      </c>
    </row>
    <row r="18308" spans="1:1" ht="13">
      <c r="A18308" s="11" t="s">
        <v>4757</v>
      </c>
    </row>
    <row r="18309" spans="1:1" ht="13">
      <c r="A18309" s="11" t="s">
        <v>6178</v>
      </c>
    </row>
    <row r="18310" spans="1:1" ht="13">
      <c r="A18310" s="11" t="s">
        <v>4748</v>
      </c>
    </row>
    <row r="18311" spans="1:1" ht="13">
      <c r="A18311" s="11" t="s">
        <v>4749</v>
      </c>
    </row>
    <row r="18312" spans="1:1" ht="13">
      <c r="A18312" s="11" t="s">
        <v>6179</v>
      </c>
    </row>
    <row r="18313" spans="1:1" ht="13">
      <c r="A18313" s="11" t="s">
        <v>7</v>
      </c>
    </row>
    <row r="18314" spans="1:1" ht="13">
      <c r="A18314" s="11" t="s">
        <v>4588</v>
      </c>
    </row>
    <row r="18315" spans="1:1" ht="13">
      <c r="A18315" s="11" t="s">
        <v>4751</v>
      </c>
    </row>
    <row r="18316" spans="1:1" ht="13">
      <c r="A18316" s="11">
        <v>4</v>
      </c>
    </row>
    <row r="18317" spans="1:1" ht="13">
      <c r="A18317" s="11" t="s">
        <v>4752</v>
      </c>
    </row>
    <row r="18318" spans="1:1" ht="13">
      <c r="A18318" s="11" t="s">
        <v>5069</v>
      </c>
    </row>
    <row r="18319" spans="1:1" ht="13">
      <c r="A18319" s="11" t="s">
        <v>4753</v>
      </c>
    </row>
    <row r="18320" spans="1:1" ht="13">
      <c r="A18320" s="11" t="s">
        <v>4979</v>
      </c>
    </row>
    <row r="18321" spans="1:1" ht="13">
      <c r="A18321" s="11" t="s">
        <v>4755</v>
      </c>
    </row>
    <row r="18322" spans="1:1" ht="13">
      <c r="A18322" s="21">
        <v>1940</v>
      </c>
    </row>
    <row r="18323" spans="1:1" ht="13">
      <c r="A18323" s="21">
        <v>2115</v>
      </c>
    </row>
    <row r="18324" spans="1:1" ht="13">
      <c r="A18324" s="11" t="s">
        <v>4756</v>
      </c>
    </row>
    <row r="18325" spans="1:1" ht="13">
      <c r="A18325" s="11" t="s">
        <v>4757</v>
      </c>
    </row>
    <row r="18326" spans="1:1" ht="13">
      <c r="A18326" s="11" t="s">
        <v>6178</v>
      </c>
    </row>
    <row r="18327" spans="1:1" ht="13">
      <c r="A18327" s="11" t="s">
        <v>4748</v>
      </c>
    </row>
    <row r="18328" spans="1:1" ht="13">
      <c r="A18328" s="11" t="s">
        <v>4749</v>
      </c>
    </row>
    <row r="18329" spans="1:1" ht="13">
      <c r="A18329" s="11" t="s">
        <v>6180</v>
      </c>
    </row>
    <row r="18330" spans="1:1" ht="13">
      <c r="A18330" s="11" t="s">
        <v>13</v>
      </c>
    </row>
    <row r="18331" spans="1:1" ht="13">
      <c r="A18331" s="11" t="s">
        <v>796</v>
      </c>
    </row>
    <row r="18332" spans="1:1" ht="13">
      <c r="A18332" s="11" t="s">
        <v>4751</v>
      </c>
    </row>
    <row r="18333" spans="1:1" ht="13">
      <c r="A18333" s="11">
        <v>1</v>
      </c>
    </row>
    <row r="18334" spans="1:1" ht="13">
      <c r="A18334" s="11" t="s">
        <v>4752</v>
      </c>
    </row>
    <row r="18335" spans="1:1" ht="13">
      <c r="A18335" s="11">
        <v>1</v>
      </c>
    </row>
    <row r="18336" spans="1:1" ht="13">
      <c r="A18336" s="11" t="s">
        <v>4753</v>
      </c>
    </row>
    <row r="18337" spans="1:1" ht="13">
      <c r="A18337" s="11" t="s">
        <v>4754</v>
      </c>
    </row>
    <row r="18338" spans="1:1" ht="13">
      <c r="A18338" s="11" t="s">
        <v>4755</v>
      </c>
    </row>
    <row r="18339" spans="1:1" ht="13">
      <c r="A18339" s="21">
        <v>760</v>
      </c>
    </row>
    <row r="18340" spans="1:1" ht="13">
      <c r="A18340" s="21">
        <v>985</v>
      </c>
    </row>
    <row r="18341" spans="1:1" ht="13">
      <c r="A18341" s="11" t="s">
        <v>4756</v>
      </c>
    </row>
    <row r="18342" spans="1:1" ht="13">
      <c r="A18342" s="11" t="s">
        <v>4757</v>
      </c>
    </row>
    <row r="18343" spans="1:1" ht="13">
      <c r="A18343" s="11" t="s">
        <v>6181</v>
      </c>
    </row>
    <row r="18344" spans="1:1" ht="13">
      <c r="A18344" s="11" t="s">
        <v>4748</v>
      </c>
    </row>
    <row r="18345" spans="1:1" ht="13">
      <c r="A18345" s="11" t="s">
        <v>4749</v>
      </c>
    </row>
    <row r="18346" spans="1:1" ht="13">
      <c r="A18346" s="11" t="s">
        <v>6182</v>
      </c>
    </row>
    <row r="18347" spans="1:1" ht="13">
      <c r="A18347" s="11" t="s">
        <v>23</v>
      </c>
    </row>
    <row r="18348" spans="1:1" ht="13">
      <c r="A18348" s="11" t="s">
        <v>92</v>
      </c>
    </row>
    <row r="18349" spans="1:1" ht="13">
      <c r="A18349" s="11" t="s">
        <v>4751</v>
      </c>
    </row>
    <row r="18350" spans="1:1" ht="13">
      <c r="A18350" s="11">
        <v>1</v>
      </c>
    </row>
    <row r="18351" spans="1:1" ht="13">
      <c r="A18351" s="11" t="s">
        <v>4752</v>
      </c>
    </row>
    <row r="18352" spans="1:1" ht="13">
      <c r="A18352" s="11">
        <v>1</v>
      </c>
    </row>
    <row r="18353" spans="1:1" ht="13">
      <c r="A18353" s="11" t="s">
        <v>4753</v>
      </c>
    </row>
    <row r="18354" spans="1:1" ht="13">
      <c r="A18354" s="11" t="s">
        <v>4859</v>
      </c>
    </row>
    <row r="18355" spans="1:1" ht="13">
      <c r="A18355" s="11" t="s">
        <v>4755</v>
      </c>
    </row>
    <row r="18356" spans="1:1" ht="13">
      <c r="A18356" s="21">
        <v>920</v>
      </c>
    </row>
    <row r="18357" spans="1:1" ht="13">
      <c r="A18357" s="11" t="s">
        <v>4756</v>
      </c>
    </row>
    <row r="18358" spans="1:1" ht="13">
      <c r="A18358" s="11" t="s">
        <v>4757</v>
      </c>
    </row>
    <row r="18359" spans="1:1" ht="13">
      <c r="A18359" s="11" t="s">
        <v>6181</v>
      </c>
    </row>
    <row r="18360" spans="1:1" ht="13">
      <c r="A18360" s="11" t="s">
        <v>4748</v>
      </c>
    </row>
    <row r="18361" spans="1:1" ht="13">
      <c r="A18361" s="11" t="s">
        <v>4749</v>
      </c>
    </row>
    <row r="18362" spans="1:1" ht="13">
      <c r="A18362" s="11" t="s">
        <v>6183</v>
      </c>
    </row>
    <row r="18363" spans="1:1" ht="13">
      <c r="A18363" s="11" t="s">
        <v>13</v>
      </c>
    </row>
    <row r="18364" spans="1:1" ht="13">
      <c r="A18364" s="11" t="s">
        <v>2820</v>
      </c>
    </row>
    <row r="18365" spans="1:1" ht="13">
      <c r="A18365" s="11" t="s">
        <v>4751</v>
      </c>
    </row>
    <row r="18366" spans="1:1" ht="13">
      <c r="A18366" s="11">
        <v>2</v>
      </c>
    </row>
    <row r="18367" spans="1:1" ht="13">
      <c r="A18367" s="11" t="s">
        <v>4752</v>
      </c>
    </row>
    <row r="18368" spans="1:1" ht="13">
      <c r="A18368" s="11">
        <v>2</v>
      </c>
    </row>
    <row r="18369" spans="1:1" ht="13">
      <c r="A18369" s="11" t="s">
        <v>4753</v>
      </c>
    </row>
    <row r="18370" spans="1:1" ht="13">
      <c r="A18370" s="11" t="s">
        <v>5157</v>
      </c>
    </row>
    <row r="18371" spans="1:1" ht="13">
      <c r="A18371" s="11" t="s">
        <v>4755</v>
      </c>
    </row>
    <row r="18372" spans="1:1" ht="13">
      <c r="A18372" s="21">
        <v>1020</v>
      </c>
    </row>
    <row r="18373" spans="1:1" ht="13">
      <c r="A18373" s="21">
        <v>1375</v>
      </c>
    </row>
    <row r="18374" spans="1:1" ht="13">
      <c r="A18374" s="11" t="s">
        <v>4756</v>
      </c>
    </row>
    <row r="18375" spans="1:1" ht="13">
      <c r="A18375" s="11" t="s">
        <v>4757</v>
      </c>
    </row>
    <row r="18376" spans="1:1" ht="13">
      <c r="A18376" s="11" t="s">
        <v>6181</v>
      </c>
    </row>
    <row r="18377" spans="1:1" ht="13">
      <c r="A18377" s="11" t="s">
        <v>4748</v>
      </c>
    </row>
    <row r="18378" spans="1:1" ht="13">
      <c r="A18378" s="11" t="s">
        <v>4749</v>
      </c>
    </row>
    <row r="18379" spans="1:1" ht="13">
      <c r="A18379" s="11" t="s">
        <v>6184</v>
      </c>
    </row>
    <row r="18380" spans="1:1" ht="13">
      <c r="A18380" s="11" t="s">
        <v>9</v>
      </c>
    </row>
    <row r="18381" spans="1:1" ht="13">
      <c r="A18381" s="11" t="s">
        <v>2823</v>
      </c>
    </row>
    <row r="18382" spans="1:1" ht="13">
      <c r="A18382" s="11" t="s">
        <v>4751</v>
      </c>
    </row>
    <row r="18383" spans="1:1" ht="13">
      <c r="A18383" s="11">
        <v>2</v>
      </c>
    </row>
    <row r="18384" spans="1:1" ht="13">
      <c r="A18384" s="11" t="s">
        <v>4752</v>
      </c>
    </row>
    <row r="18385" spans="1:1" ht="13">
      <c r="A18385" s="11">
        <v>1</v>
      </c>
    </row>
    <row r="18386" spans="1:1" ht="13">
      <c r="A18386" s="11" t="s">
        <v>4753</v>
      </c>
    </row>
    <row r="18387" spans="1:1" ht="13">
      <c r="A18387" s="11" t="s">
        <v>4870</v>
      </c>
    </row>
    <row r="18388" spans="1:1" ht="13">
      <c r="A18388" s="11" t="s">
        <v>4755</v>
      </c>
    </row>
    <row r="18389" spans="1:1" ht="13">
      <c r="A18389" s="21">
        <v>1020</v>
      </c>
    </row>
    <row r="18390" spans="1:1" ht="13">
      <c r="A18390" s="21">
        <v>1205</v>
      </c>
    </row>
    <row r="18391" spans="1:1" ht="13">
      <c r="A18391" s="11" t="s">
        <v>4756</v>
      </c>
    </row>
    <row r="18392" spans="1:1" ht="13">
      <c r="A18392" s="11" t="s">
        <v>4757</v>
      </c>
    </row>
    <row r="18393" spans="1:1" ht="13">
      <c r="A18393" s="11" t="s">
        <v>6181</v>
      </c>
    </row>
    <row r="18394" spans="1:1" ht="13">
      <c r="A18394" s="11" t="s">
        <v>4748</v>
      </c>
    </row>
    <row r="18395" spans="1:1" ht="13">
      <c r="A18395" s="11" t="s">
        <v>4749</v>
      </c>
    </row>
    <row r="18396" spans="1:1" ht="13">
      <c r="A18396" s="11" t="s">
        <v>6185</v>
      </c>
    </row>
    <row r="18397" spans="1:1" ht="13">
      <c r="A18397" s="11" t="s">
        <v>9</v>
      </c>
    </row>
    <row r="18398" spans="1:1" ht="13">
      <c r="A18398" s="11" t="s">
        <v>2826</v>
      </c>
    </row>
    <row r="18399" spans="1:1" ht="13">
      <c r="A18399" s="11" t="s">
        <v>4751</v>
      </c>
    </row>
    <row r="18400" spans="1:1" ht="13">
      <c r="A18400" s="11">
        <v>2</v>
      </c>
    </row>
    <row r="18401" spans="1:1" ht="13">
      <c r="A18401" s="11" t="s">
        <v>4752</v>
      </c>
    </row>
    <row r="18402" spans="1:1" ht="13">
      <c r="A18402" s="11">
        <v>1</v>
      </c>
    </row>
    <row r="18403" spans="1:1" ht="13">
      <c r="A18403" s="11" t="s">
        <v>4753</v>
      </c>
    </row>
    <row r="18404" spans="1:1" ht="13">
      <c r="A18404" s="11" t="s">
        <v>4818</v>
      </c>
    </row>
    <row r="18405" spans="1:1" ht="13">
      <c r="A18405" s="11" t="s">
        <v>4755</v>
      </c>
    </row>
    <row r="18406" spans="1:1" ht="13">
      <c r="A18406" s="21">
        <v>1040</v>
      </c>
    </row>
    <row r="18407" spans="1:1" ht="13">
      <c r="A18407" s="21">
        <v>1250</v>
      </c>
    </row>
    <row r="18408" spans="1:1" ht="13">
      <c r="A18408" s="11" t="s">
        <v>4756</v>
      </c>
    </row>
    <row r="18409" spans="1:1" ht="13">
      <c r="A18409" s="11" t="s">
        <v>4757</v>
      </c>
    </row>
    <row r="18410" spans="1:1" ht="13">
      <c r="A18410" s="11" t="s">
        <v>6181</v>
      </c>
    </row>
    <row r="18411" spans="1:1" ht="13">
      <c r="A18411" s="11" t="s">
        <v>4748</v>
      </c>
    </row>
    <row r="18412" spans="1:1" ht="13">
      <c r="A18412" s="11" t="s">
        <v>4749</v>
      </c>
    </row>
    <row r="18413" spans="1:1" ht="13">
      <c r="A18413" s="11" t="s">
        <v>6186</v>
      </c>
    </row>
    <row r="18414" spans="1:1" ht="13">
      <c r="A18414" s="11" t="s">
        <v>9</v>
      </c>
    </row>
    <row r="18415" spans="1:1" ht="13">
      <c r="A18415" s="11" t="s">
        <v>2829</v>
      </c>
    </row>
    <row r="18416" spans="1:1" ht="13">
      <c r="A18416" s="11" t="s">
        <v>4751</v>
      </c>
    </row>
    <row r="18417" spans="1:1" ht="13">
      <c r="A18417" s="11">
        <v>2</v>
      </c>
    </row>
    <row r="18418" spans="1:1" ht="13">
      <c r="A18418" s="11" t="s">
        <v>4752</v>
      </c>
    </row>
    <row r="18419" spans="1:1" ht="13">
      <c r="A18419" s="11">
        <v>1</v>
      </c>
    </row>
    <row r="18420" spans="1:1" ht="13">
      <c r="A18420" s="11" t="s">
        <v>4753</v>
      </c>
    </row>
    <row r="18421" spans="1:1" ht="13">
      <c r="A18421" s="11" t="s">
        <v>4771</v>
      </c>
    </row>
    <row r="18422" spans="1:1" ht="13">
      <c r="A18422" s="11" t="s">
        <v>4755</v>
      </c>
    </row>
    <row r="18423" spans="1:1" ht="13">
      <c r="A18423" s="21">
        <v>1050</v>
      </c>
    </row>
    <row r="18424" spans="1:1" ht="13">
      <c r="A18424" s="21">
        <v>1515</v>
      </c>
    </row>
    <row r="18425" spans="1:1" ht="13">
      <c r="A18425" s="11" t="s">
        <v>4756</v>
      </c>
    </row>
    <row r="18426" spans="1:1" ht="13">
      <c r="A18426" s="11" t="s">
        <v>4757</v>
      </c>
    </row>
    <row r="18427" spans="1:1" ht="13">
      <c r="A18427" s="11" t="s">
        <v>6181</v>
      </c>
    </row>
    <row r="18428" spans="1:1" ht="13">
      <c r="A18428" s="11" t="s">
        <v>4748</v>
      </c>
    </row>
    <row r="18429" spans="1:1" ht="13">
      <c r="A18429" s="11" t="s">
        <v>4749</v>
      </c>
    </row>
    <row r="18430" spans="1:1" ht="13">
      <c r="A18430" s="11" t="s">
        <v>6187</v>
      </c>
    </row>
    <row r="18431" spans="1:1" ht="13">
      <c r="A18431" s="11" t="s">
        <v>14</v>
      </c>
    </row>
    <row r="18432" spans="1:1" ht="13">
      <c r="A18432" s="11" t="s">
        <v>2832</v>
      </c>
    </row>
    <row r="18433" spans="1:1" ht="13">
      <c r="A18433" s="11" t="s">
        <v>4751</v>
      </c>
    </row>
    <row r="18434" spans="1:1" ht="13">
      <c r="A18434" s="11">
        <v>2</v>
      </c>
    </row>
    <row r="18435" spans="1:1" ht="13">
      <c r="A18435" s="11" t="s">
        <v>4752</v>
      </c>
    </row>
    <row r="18436" spans="1:1" ht="13">
      <c r="A18436" s="11">
        <v>1</v>
      </c>
    </row>
    <row r="18437" spans="1:1" ht="13">
      <c r="A18437" s="11" t="s">
        <v>4753</v>
      </c>
    </row>
    <row r="18438" spans="1:1" ht="13">
      <c r="A18438" s="11" t="s">
        <v>4942</v>
      </c>
    </row>
    <row r="18439" spans="1:1" ht="13">
      <c r="A18439" s="11" t="s">
        <v>4755</v>
      </c>
    </row>
    <row r="18440" spans="1:1" ht="13">
      <c r="A18440" s="21">
        <v>1110</v>
      </c>
    </row>
    <row r="18441" spans="1:1" ht="13">
      <c r="A18441" s="21">
        <v>1490</v>
      </c>
    </row>
    <row r="18442" spans="1:1" ht="13">
      <c r="A18442" s="11" t="s">
        <v>4756</v>
      </c>
    </row>
    <row r="18443" spans="1:1" ht="13">
      <c r="A18443" s="11" t="s">
        <v>4757</v>
      </c>
    </row>
    <row r="18444" spans="1:1" ht="13">
      <c r="A18444" s="11" t="s">
        <v>6181</v>
      </c>
    </row>
    <row r="18445" spans="1:1" ht="13">
      <c r="A18445" s="11" t="s">
        <v>4748</v>
      </c>
    </row>
    <row r="18446" spans="1:1" ht="13">
      <c r="A18446" s="11" t="s">
        <v>4749</v>
      </c>
    </row>
    <row r="18447" spans="1:1" ht="13">
      <c r="A18447" s="11" t="s">
        <v>6188</v>
      </c>
    </row>
    <row r="18448" spans="1:1" ht="13">
      <c r="A18448" s="11" t="s">
        <v>13</v>
      </c>
    </row>
    <row r="18449" spans="1:1" ht="13">
      <c r="A18449" s="11" t="s">
        <v>4250</v>
      </c>
    </row>
    <row r="18450" spans="1:1" ht="13">
      <c r="A18450" s="11" t="s">
        <v>4751</v>
      </c>
    </row>
    <row r="18451" spans="1:1" ht="13">
      <c r="A18451" s="11">
        <v>3</v>
      </c>
    </row>
    <row r="18452" spans="1:1" ht="13">
      <c r="A18452" s="11" t="s">
        <v>4752</v>
      </c>
    </row>
    <row r="18453" spans="1:1" ht="13">
      <c r="A18453" s="11">
        <v>1</v>
      </c>
    </row>
    <row r="18454" spans="1:1" ht="13">
      <c r="A18454" s="11" t="s">
        <v>4753</v>
      </c>
    </row>
    <row r="18455" spans="1:1" ht="13">
      <c r="A18455" s="11" t="s">
        <v>4769</v>
      </c>
    </row>
    <row r="18456" spans="1:1" ht="13">
      <c r="A18456" s="11" t="s">
        <v>4755</v>
      </c>
    </row>
    <row r="18457" spans="1:1" ht="13">
      <c r="A18457" s="21">
        <v>1090</v>
      </c>
    </row>
    <row r="18458" spans="1:1" ht="13">
      <c r="A18458" s="21">
        <v>1495</v>
      </c>
    </row>
    <row r="18459" spans="1:1" ht="13">
      <c r="A18459" s="11" t="s">
        <v>4756</v>
      </c>
    </row>
    <row r="18460" spans="1:1" ht="13">
      <c r="A18460" s="11" t="s">
        <v>4757</v>
      </c>
    </row>
    <row r="18461" spans="1:1" ht="13">
      <c r="A18461" s="11" t="s">
        <v>6181</v>
      </c>
    </row>
    <row r="18462" spans="1:1" ht="13">
      <c r="A18462" s="11" t="s">
        <v>4748</v>
      </c>
    </row>
    <row r="18463" spans="1:1" ht="13">
      <c r="A18463" s="11" t="s">
        <v>4749</v>
      </c>
    </row>
    <row r="18464" spans="1:1" ht="13">
      <c r="A18464" s="11" t="s">
        <v>6189</v>
      </c>
    </row>
    <row r="18465" spans="1:1" ht="13">
      <c r="A18465" s="11" t="s">
        <v>7</v>
      </c>
    </row>
    <row r="18466" spans="1:1" ht="13">
      <c r="A18466" s="11" t="s">
        <v>952</v>
      </c>
    </row>
    <row r="18467" spans="1:1" ht="13">
      <c r="A18467" s="11" t="s">
        <v>4751</v>
      </c>
    </row>
    <row r="18468" spans="1:1" ht="13">
      <c r="A18468" s="11">
        <v>2</v>
      </c>
    </row>
    <row r="18469" spans="1:1" ht="13">
      <c r="A18469" s="11" t="s">
        <v>4752</v>
      </c>
    </row>
    <row r="18470" spans="1:1" ht="13">
      <c r="A18470" s="11">
        <v>1</v>
      </c>
    </row>
    <row r="18471" spans="1:1" ht="13">
      <c r="A18471" s="11" t="s">
        <v>4753</v>
      </c>
    </row>
    <row r="18472" spans="1:1" ht="13">
      <c r="A18472" s="11" t="s">
        <v>4985</v>
      </c>
    </row>
    <row r="18473" spans="1:1" ht="13">
      <c r="A18473" s="11" t="s">
        <v>4755</v>
      </c>
    </row>
    <row r="18474" spans="1:1" ht="13">
      <c r="A18474" s="21">
        <v>1150</v>
      </c>
    </row>
    <row r="18475" spans="1:1" ht="13">
      <c r="A18475" s="11" t="s">
        <v>4756</v>
      </c>
    </row>
    <row r="18476" spans="1:1" ht="13">
      <c r="A18476" s="11" t="s">
        <v>4757</v>
      </c>
    </row>
    <row r="18477" spans="1:1" ht="13">
      <c r="A18477" s="11" t="s">
        <v>6181</v>
      </c>
    </row>
    <row r="18478" spans="1:1" ht="13">
      <c r="A18478" s="11" t="s">
        <v>4748</v>
      </c>
    </row>
    <row r="18479" spans="1:1" ht="13">
      <c r="A18479" s="11" t="s">
        <v>4749</v>
      </c>
    </row>
    <row r="18480" spans="1:1" ht="13">
      <c r="A18480" s="11" t="s">
        <v>6190</v>
      </c>
    </row>
    <row r="18481" spans="1:1" ht="13">
      <c r="A18481" s="11" t="s">
        <v>11</v>
      </c>
    </row>
    <row r="18482" spans="1:1" ht="13">
      <c r="A18482" s="11" t="s">
        <v>233</v>
      </c>
    </row>
    <row r="18483" spans="1:1" ht="13">
      <c r="A18483" s="11" t="s">
        <v>4751</v>
      </c>
    </row>
    <row r="18484" spans="1:1" ht="13">
      <c r="A18484" s="11">
        <v>1</v>
      </c>
    </row>
    <row r="18485" spans="1:1" ht="13">
      <c r="A18485" s="11" t="s">
        <v>4752</v>
      </c>
    </row>
    <row r="18486" spans="1:1" ht="13">
      <c r="A18486" s="11">
        <v>1</v>
      </c>
    </row>
    <row r="18487" spans="1:1" ht="13">
      <c r="A18487" s="11" t="s">
        <v>4753</v>
      </c>
    </row>
    <row r="18488" spans="1:1" ht="13">
      <c r="A18488" s="11" t="s">
        <v>4754</v>
      </c>
    </row>
    <row r="18489" spans="1:1" ht="13">
      <c r="A18489" s="11" t="s">
        <v>4755</v>
      </c>
    </row>
    <row r="18490" spans="1:1" ht="13">
      <c r="A18490" s="21">
        <v>1240</v>
      </c>
    </row>
    <row r="18491" spans="1:1" ht="13">
      <c r="A18491" s="11" t="s">
        <v>4756</v>
      </c>
    </row>
    <row r="18492" spans="1:1" ht="13">
      <c r="A18492" s="11" t="s">
        <v>4757</v>
      </c>
    </row>
    <row r="18493" spans="1:1" ht="13">
      <c r="A18493" s="11" t="s">
        <v>6181</v>
      </c>
    </row>
    <row r="18494" spans="1:1" ht="13">
      <c r="A18494" s="11" t="s">
        <v>4748</v>
      </c>
    </row>
    <row r="18495" spans="1:1" ht="13">
      <c r="A18495" s="11" t="s">
        <v>4749</v>
      </c>
    </row>
    <row r="18496" spans="1:1" ht="13">
      <c r="A18496" s="11" t="s">
        <v>6191</v>
      </c>
    </row>
    <row r="18497" spans="1:1" ht="13">
      <c r="A18497" s="11" t="s">
        <v>33</v>
      </c>
    </row>
    <row r="18498" spans="1:1" ht="13">
      <c r="A18498" s="11" t="s">
        <v>2835</v>
      </c>
    </row>
    <row r="18499" spans="1:1" ht="13">
      <c r="A18499" s="11" t="s">
        <v>4751</v>
      </c>
    </row>
    <row r="18500" spans="1:1" ht="13">
      <c r="A18500" s="11">
        <v>2</v>
      </c>
    </row>
    <row r="18501" spans="1:1" ht="13">
      <c r="A18501" s="11" t="s">
        <v>4752</v>
      </c>
    </row>
    <row r="18502" spans="1:1" ht="13">
      <c r="A18502" s="11">
        <v>1</v>
      </c>
    </row>
    <row r="18503" spans="1:1" ht="13">
      <c r="A18503" s="11" t="s">
        <v>4753</v>
      </c>
    </row>
    <row r="18504" spans="1:1" ht="13">
      <c r="A18504" s="11" t="s">
        <v>4953</v>
      </c>
    </row>
    <row r="18505" spans="1:1" ht="13">
      <c r="A18505" s="11" t="s">
        <v>4755</v>
      </c>
    </row>
    <row r="18506" spans="1:1" ht="13">
      <c r="A18506" s="21">
        <v>1350</v>
      </c>
    </row>
    <row r="18507" spans="1:1" ht="13">
      <c r="A18507" s="21">
        <v>1750</v>
      </c>
    </row>
    <row r="18508" spans="1:1" ht="13">
      <c r="A18508" s="11" t="s">
        <v>4756</v>
      </c>
    </row>
    <row r="18509" spans="1:1" ht="13">
      <c r="A18509" s="11" t="s">
        <v>4757</v>
      </c>
    </row>
    <row r="18510" spans="1:1" ht="13">
      <c r="A18510" s="11" t="s">
        <v>6181</v>
      </c>
    </row>
    <row r="18511" spans="1:1" ht="13">
      <c r="A18511" s="11" t="s">
        <v>4748</v>
      </c>
    </row>
    <row r="18512" spans="1:1" ht="13">
      <c r="A18512" s="11" t="s">
        <v>4749</v>
      </c>
    </row>
    <row r="18513" spans="1:1" ht="13">
      <c r="A18513" s="11" t="s">
        <v>6192</v>
      </c>
    </row>
    <row r="18514" spans="1:1" ht="13">
      <c r="A18514" s="11" t="s">
        <v>16</v>
      </c>
    </row>
    <row r="18515" spans="1:1" ht="13">
      <c r="A18515" s="11" t="s">
        <v>2841</v>
      </c>
    </row>
    <row r="18516" spans="1:1" ht="13">
      <c r="A18516" s="11" t="s">
        <v>4751</v>
      </c>
    </row>
    <row r="18517" spans="1:1" ht="13">
      <c r="A18517" s="11">
        <v>2</v>
      </c>
    </row>
    <row r="18518" spans="1:1" ht="13">
      <c r="A18518" s="11" t="s">
        <v>4752</v>
      </c>
    </row>
    <row r="18519" spans="1:1" ht="13">
      <c r="A18519" s="11">
        <v>1</v>
      </c>
    </row>
    <row r="18520" spans="1:1" ht="13">
      <c r="A18520" s="11" t="s">
        <v>4753</v>
      </c>
    </row>
    <row r="18521" spans="1:1" ht="13">
      <c r="A18521" s="11" t="s">
        <v>4775</v>
      </c>
    </row>
    <row r="18522" spans="1:1" ht="13">
      <c r="A18522" s="11" t="s">
        <v>4755</v>
      </c>
    </row>
    <row r="18523" spans="1:1" ht="13">
      <c r="A18523" s="21">
        <v>1400</v>
      </c>
    </row>
    <row r="18524" spans="1:1" ht="13">
      <c r="A18524" s="21">
        <v>1540</v>
      </c>
    </row>
    <row r="18525" spans="1:1" ht="13">
      <c r="A18525" s="11" t="s">
        <v>4756</v>
      </c>
    </row>
    <row r="18526" spans="1:1" ht="13">
      <c r="A18526" s="11" t="s">
        <v>4757</v>
      </c>
    </row>
    <row r="18527" spans="1:1" ht="13">
      <c r="A18527" s="11" t="s">
        <v>6181</v>
      </c>
    </row>
    <row r="18528" spans="1:1" ht="13">
      <c r="A18528" s="11" t="s">
        <v>4748</v>
      </c>
    </row>
    <row r="18529" spans="1:1" ht="13">
      <c r="A18529" s="11" t="s">
        <v>4749</v>
      </c>
    </row>
    <row r="18530" spans="1:1" ht="13">
      <c r="A18530" s="11" t="s">
        <v>6193</v>
      </c>
    </row>
    <row r="18531" spans="1:1" ht="13">
      <c r="A18531" s="11" t="s">
        <v>7</v>
      </c>
    </row>
    <row r="18532" spans="1:1" ht="13">
      <c r="A18532" s="11" t="s">
        <v>4253</v>
      </c>
    </row>
    <row r="18533" spans="1:1" ht="13">
      <c r="A18533" s="11" t="s">
        <v>4751</v>
      </c>
    </row>
    <row r="18534" spans="1:1" ht="13">
      <c r="A18534" s="11">
        <v>3</v>
      </c>
    </row>
    <row r="18535" spans="1:1" ht="13">
      <c r="A18535" s="11" t="s">
        <v>4752</v>
      </c>
    </row>
    <row r="18536" spans="1:1" ht="13">
      <c r="A18536" s="11" t="s">
        <v>4762</v>
      </c>
    </row>
    <row r="18537" spans="1:1" ht="13">
      <c r="A18537" s="11" t="s">
        <v>4753</v>
      </c>
    </row>
    <row r="18538" spans="1:1" ht="13">
      <c r="A18538" s="11" t="s">
        <v>4785</v>
      </c>
    </row>
    <row r="18539" spans="1:1" ht="13">
      <c r="A18539" s="11" t="s">
        <v>4755</v>
      </c>
    </row>
    <row r="18540" spans="1:1" ht="13">
      <c r="A18540" s="21">
        <v>1530</v>
      </c>
    </row>
    <row r="18541" spans="1:1" ht="13">
      <c r="A18541" s="21">
        <v>2370</v>
      </c>
    </row>
    <row r="18542" spans="1:1" ht="13">
      <c r="A18542" s="11" t="s">
        <v>4756</v>
      </c>
    </row>
    <row r="18543" spans="1:1" ht="13">
      <c r="A18543" s="11" t="s">
        <v>4757</v>
      </c>
    </row>
    <row r="18544" spans="1:1" ht="13">
      <c r="A18544" s="11" t="s">
        <v>6181</v>
      </c>
    </row>
    <row r="18545" spans="1:1" ht="13">
      <c r="A18545" s="11" t="s">
        <v>4748</v>
      </c>
    </row>
    <row r="18546" spans="1:1" ht="13">
      <c r="A18546" s="11" t="s">
        <v>4749</v>
      </c>
    </row>
    <row r="18547" spans="1:1" ht="13">
      <c r="A18547" s="11" t="s">
        <v>6194</v>
      </c>
    </row>
    <row r="18548" spans="1:1" ht="13">
      <c r="A18548" s="11" t="s">
        <v>12</v>
      </c>
    </row>
    <row r="18549" spans="1:1" ht="13">
      <c r="A18549" s="11" t="s">
        <v>2838</v>
      </c>
    </row>
    <row r="18550" spans="1:1" ht="13">
      <c r="A18550" s="11" t="s">
        <v>4751</v>
      </c>
    </row>
    <row r="18551" spans="1:1" ht="13">
      <c r="A18551" s="11">
        <v>2</v>
      </c>
    </row>
    <row r="18552" spans="1:1" ht="13">
      <c r="A18552" s="11" t="s">
        <v>4752</v>
      </c>
    </row>
    <row r="18553" spans="1:1" ht="13">
      <c r="A18553" s="11" t="s">
        <v>4762</v>
      </c>
    </row>
    <row r="18554" spans="1:1" ht="13">
      <c r="A18554" s="11" t="s">
        <v>4753</v>
      </c>
    </row>
    <row r="18555" spans="1:1" ht="13">
      <c r="A18555" s="11" t="s">
        <v>6195</v>
      </c>
    </row>
    <row r="18556" spans="1:1" ht="13">
      <c r="A18556" s="11" t="s">
        <v>4755</v>
      </c>
    </row>
    <row r="18557" spans="1:1" ht="13">
      <c r="A18557" s="21">
        <v>1390</v>
      </c>
    </row>
    <row r="18558" spans="1:1" ht="13">
      <c r="A18558" s="21">
        <v>1795</v>
      </c>
    </row>
    <row r="18559" spans="1:1" ht="13">
      <c r="A18559" s="11" t="s">
        <v>4756</v>
      </c>
    </row>
    <row r="18560" spans="1:1" ht="13">
      <c r="A18560" s="11" t="s">
        <v>4757</v>
      </c>
    </row>
    <row r="18561" spans="1:1" ht="13">
      <c r="A18561" s="11" t="s">
        <v>6181</v>
      </c>
    </row>
    <row r="18562" spans="1:1" ht="13">
      <c r="A18562" s="11" t="s">
        <v>4748</v>
      </c>
    </row>
    <row r="18563" spans="1:1" ht="13">
      <c r="A18563" s="11" t="s">
        <v>4749</v>
      </c>
    </row>
    <row r="18564" spans="1:1" ht="13">
      <c r="A18564" s="11" t="s">
        <v>6196</v>
      </c>
    </row>
    <row r="18565" spans="1:1" ht="13">
      <c r="A18565" s="11" t="s">
        <v>14</v>
      </c>
    </row>
    <row r="18566" spans="1:1" ht="13">
      <c r="A18566" s="11" t="s">
        <v>4256</v>
      </c>
    </row>
    <row r="18567" spans="1:1" ht="13">
      <c r="A18567" s="11" t="s">
        <v>4751</v>
      </c>
    </row>
    <row r="18568" spans="1:1" ht="13">
      <c r="A18568" s="11">
        <v>3</v>
      </c>
    </row>
    <row r="18569" spans="1:1" ht="13">
      <c r="A18569" s="11" t="s">
        <v>4752</v>
      </c>
    </row>
    <row r="18570" spans="1:1" ht="13">
      <c r="A18570" s="11" t="s">
        <v>4762</v>
      </c>
    </row>
    <row r="18571" spans="1:1" ht="13">
      <c r="A18571" s="11" t="s">
        <v>4753</v>
      </c>
    </row>
    <row r="18572" spans="1:1" ht="13">
      <c r="A18572" s="11" t="s">
        <v>4989</v>
      </c>
    </row>
    <row r="18573" spans="1:1" ht="13">
      <c r="A18573" s="11" t="s">
        <v>4755</v>
      </c>
    </row>
    <row r="18574" spans="1:1" ht="13">
      <c r="A18574" s="21">
        <v>1580</v>
      </c>
    </row>
    <row r="18575" spans="1:1" ht="13">
      <c r="A18575" s="21">
        <v>2330</v>
      </c>
    </row>
    <row r="18576" spans="1:1" ht="13">
      <c r="A18576" s="11" t="s">
        <v>4756</v>
      </c>
    </row>
    <row r="18577" spans="1:1" ht="13">
      <c r="A18577" s="11" t="s">
        <v>4757</v>
      </c>
    </row>
    <row r="18578" spans="1:1" ht="13">
      <c r="A18578" s="11" t="s">
        <v>6181</v>
      </c>
    </row>
    <row r="18579" spans="1:1" ht="13">
      <c r="A18579" s="11" t="s">
        <v>4748</v>
      </c>
    </row>
    <row r="18580" spans="1:1" ht="13">
      <c r="A18580" s="11" t="s">
        <v>4749</v>
      </c>
    </row>
    <row r="18581" spans="1:1" ht="13">
      <c r="A18581" s="11" t="s">
        <v>6197</v>
      </c>
    </row>
    <row r="18582" spans="1:1" ht="13">
      <c r="A18582" s="11" t="s">
        <v>12</v>
      </c>
    </row>
    <row r="18583" spans="1:1" ht="13">
      <c r="A18583" s="11" t="s">
        <v>2844</v>
      </c>
    </row>
    <row r="18584" spans="1:1" ht="13">
      <c r="A18584" s="11" t="s">
        <v>4751</v>
      </c>
    </row>
    <row r="18585" spans="1:1" ht="13">
      <c r="A18585" s="11">
        <v>2</v>
      </c>
    </row>
    <row r="18586" spans="1:1" ht="13">
      <c r="A18586" s="11" t="s">
        <v>4752</v>
      </c>
    </row>
    <row r="18587" spans="1:1" ht="13">
      <c r="A18587" s="11">
        <v>2</v>
      </c>
    </row>
    <row r="18588" spans="1:1" ht="13">
      <c r="A18588" s="11" t="s">
        <v>4753</v>
      </c>
    </row>
    <row r="18589" spans="1:1" ht="13">
      <c r="A18589" s="11" t="s">
        <v>4881</v>
      </c>
    </row>
    <row r="18590" spans="1:1" ht="13">
      <c r="A18590" s="11" t="s">
        <v>4755</v>
      </c>
    </row>
    <row r="18591" spans="1:1" ht="13">
      <c r="A18591" s="21">
        <v>1430</v>
      </c>
    </row>
    <row r="18592" spans="1:1" ht="13">
      <c r="A18592" s="21">
        <v>1610</v>
      </c>
    </row>
    <row r="18593" spans="1:1" ht="13">
      <c r="A18593" s="11" t="s">
        <v>4756</v>
      </c>
    </row>
    <row r="18594" spans="1:1" ht="13">
      <c r="A18594" s="11" t="s">
        <v>4757</v>
      </c>
    </row>
    <row r="18595" spans="1:1" ht="13">
      <c r="A18595" s="11" t="s">
        <v>6181</v>
      </c>
    </row>
    <row r="18596" spans="1:1" ht="13">
      <c r="A18596" s="11" t="s">
        <v>4748</v>
      </c>
    </row>
    <row r="18597" spans="1:1" ht="13">
      <c r="A18597" s="11" t="s">
        <v>4749</v>
      </c>
    </row>
    <row r="18598" spans="1:1" ht="13">
      <c r="A18598" s="11" t="s">
        <v>6198</v>
      </c>
    </row>
    <row r="18599" spans="1:1" ht="13">
      <c r="A18599" s="11" t="s">
        <v>17</v>
      </c>
    </row>
    <row r="18600" spans="1:1" ht="13">
      <c r="A18600" s="11" t="s">
        <v>2847</v>
      </c>
    </row>
    <row r="18601" spans="1:1" ht="13">
      <c r="A18601" s="11" t="s">
        <v>4751</v>
      </c>
    </row>
    <row r="18602" spans="1:1" ht="13">
      <c r="A18602" s="11">
        <v>2</v>
      </c>
    </row>
    <row r="18603" spans="1:1" ht="13">
      <c r="A18603" s="11" t="s">
        <v>4752</v>
      </c>
    </row>
    <row r="18604" spans="1:1" ht="13">
      <c r="A18604" s="11">
        <v>2</v>
      </c>
    </row>
    <row r="18605" spans="1:1" ht="13">
      <c r="A18605" s="11" t="s">
        <v>4753</v>
      </c>
    </row>
    <row r="18606" spans="1:1" ht="13">
      <c r="A18606" s="11" t="s">
        <v>4771</v>
      </c>
    </row>
    <row r="18607" spans="1:1" ht="13">
      <c r="A18607" s="11" t="s">
        <v>4755</v>
      </c>
    </row>
    <row r="18608" spans="1:1" ht="13">
      <c r="A18608" s="21">
        <v>1620</v>
      </c>
    </row>
    <row r="18609" spans="1:1" ht="13">
      <c r="A18609" s="21">
        <v>1870</v>
      </c>
    </row>
    <row r="18610" spans="1:1" ht="13">
      <c r="A18610" s="11" t="s">
        <v>4756</v>
      </c>
    </row>
    <row r="18611" spans="1:1" ht="13">
      <c r="A18611" s="11" t="s">
        <v>4757</v>
      </c>
    </row>
    <row r="18612" spans="1:1" ht="13">
      <c r="A18612" s="11" t="s">
        <v>6181</v>
      </c>
    </row>
    <row r="18613" spans="1:1" ht="13">
      <c r="A18613" s="11" t="s">
        <v>4748</v>
      </c>
    </row>
    <row r="18614" spans="1:1" ht="13">
      <c r="A18614" s="11" t="s">
        <v>4749</v>
      </c>
    </row>
    <row r="18615" spans="1:1" ht="13">
      <c r="A18615" s="11" t="s">
        <v>6199</v>
      </c>
    </row>
    <row r="18616" spans="1:1" ht="13">
      <c r="A18616" s="11" t="s">
        <v>33</v>
      </c>
    </row>
    <row r="18617" spans="1:1" ht="13">
      <c r="A18617" s="11" t="s">
        <v>2850</v>
      </c>
    </row>
    <row r="18618" spans="1:1" ht="13">
      <c r="A18618" s="11" t="s">
        <v>4751</v>
      </c>
    </row>
    <row r="18619" spans="1:1" ht="13">
      <c r="A18619" s="11">
        <v>2</v>
      </c>
    </row>
    <row r="18620" spans="1:1" ht="13">
      <c r="A18620" s="11" t="s">
        <v>4752</v>
      </c>
    </row>
    <row r="18621" spans="1:1" ht="13">
      <c r="A18621" s="11">
        <v>2</v>
      </c>
    </row>
    <row r="18622" spans="1:1" ht="13">
      <c r="A18622" s="11" t="s">
        <v>4753</v>
      </c>
    </row>
    <row r="18623" spans="1:1" ht="13">
      <c r="A18623" s="11" t="s">
        <v>4862</v>
      </c>
    </row>
    <row r="18624" spans="1:1" ht="13">
      <c r="A18624" s="11" t="s">
        <v>4755</v>
      </c>
    </row>
    <row r="18625" spans="1:1" ht="13">
      <c r="A18625" s="21">
        <v>1760</v>
      </c>
    </row>
    <row r="18626" spans="1:1" ht="13">
      <c r="A18626" s="21">
        <v>2700</v>
      </c>
    </row>
    <row r="18627" spans="1:1" ht="13">
      <c r="A18627" s="11" t="s">
        <v>4756</v>
      </c>
    </row>
    <row r="18628" spans="1:1" ht="13">
      <c r="A18628" s="11" t="s">
        <v>4757</v>
      </c>
    </row>
    <row r="18629" spans="1:1" ht="13">
      <c r="A18629" s="11" t="s">
        <v>6181</v>
      </c>
    </row>
    <row r="18630" spans="1:1" ht="13">
      <c r="A18630" s="11" t="s">
        <v>4748</v>
      </c>
    </row>
    <row r="18631" spans="1:1" ht="13">
      <c r="A18631" s="11" t="s">
        <v>4749</v>
      </c>
    </row>
    <row r="18632" spans="1:1" ht="13">
      <c r="A18632" s="11" t="s">
        <v>6200</v>
      </c>
    </row>
    <row r="18633" spans="1:1" ht="13">
      <c r="A18633" s="11" t="s">
        <v>7</v>
      </c>
    </row>
    <row r="18634" spans="1:1" ht="13">
      <c r="A18634" s="11" t="s">
        <v>4259</v>
      </c>
    </row>
    <row r="18635" spans="1:1" ht="13">
      <c r="A18635" s="11" t="s">
        <v>4751</v>
      </c>
    </row>
    <row r="18636" spans="1:1" ht="13">
      <c r="A18636" s="11">
        <v>3</v>
      </c>
    </row>
    <row r="18637" spans="1:1" ht="13">
      <c r="A18637" s="11" t="s">
        <v>4752</v>
      </c>
    </row>
    <row r="18638" spans="1:1" ht="13">
      <c r="A18638" s="11" t="s">
        <v>4762</v>
      </c>
    </row>
    <row r="18639" spans="1:1" ht="13">
      <c r="A18639" s="11" t="s">
        <v>4753</v>
      </c>
    </row>
    <row r="18640" spans="1:1" ht="13">
      <c r="A18640" s="11" t="s">
        <v>4787</v>
      </c>
    </row>
    <row r="18641" spans="1:1" ht="13">
      <c r="A18641" s="11" t="s">
        <v>4755</v>
      </c>
    </row>
    <row r="18642" spans="1:1" ht="13">
      <c r="A18642" s="21">
        <v>1740</v>
      </c>
    </row>
    <row r="18643" spans="1:1" ht="13">
      <c r="A18643" s="21">
        <v>1870</v>
      </c>
    </row>
    <row r="18644" spans="1:1" ht="13">
      <c r="A18644" s="11" t="s">
        <v>4756</v>
      </c>
    </row>
    <row r="18645" spans="1:1" ht="13">
      <c r="A18645" s="11" t="s">
        <v>4757</v>
      </c>
    </row>
    <row r="18646" spans="1:1" ht="13">
      <c r="A18646" s="11" t="s">
        <v>6181</v>
      </c>
    </row>
    <row r="18647" spans="1:1" ht="13">
      <c r="A18647" s="11" t="s">
        <v>4748</v>
      </c>
    </row>
    <row r="18648" spans="1:1" ht="13">
      <c r="A18648" s="11" t="s">
        <v>4749</v>
      </c>
    </row>
    <row r="18649" spans="1:1" ht="13">
      <c r="A18649" s="11" t="s">
        <v>6201</v>
      </c>
    </row>
    <row r="18650" spans="1:1" ht="13">
      <c r="A18650" s="11" t="s">
        <v>33</v>
      </c>
    </row>
    <row r="18651" spans="1:1" ht="13">
      <c r="A18651" s="11" t="s">
        <v>4262</v>
      </c>
    </row>
    <row r="18652" spans="1:1" ht="13">
      <c r="A18652" s="11" t="s">
        <v>4751</v>
      </c>
    </row>
    <row r="18653" spans="1:1" ht="13">
      <c r="A18653" s="11">
        <v>3</v>
      </c>
    </row>
    <row r="18654" spans="1:1" ht="13">
      <c r="A18654" s="11" t="s">
        <v>4752</v>
      </c>
    </row>
    <row r="18655" spans="1:1" ht="13">
      <c r="A18655" s="11" t="s">
        <v>4789</v>
      </c>
    </row>
    <row r="18656" spans="1:1" ht="13">
      <c r="A18656" s="11" t="s">
        <v>4753</v>
      </c>
    </row>
    <row r="18657" spans="1:1" ht="13">
      <c r="A18657" s="11" t="s">
        <v>4787</v>
      </c>
    </row>
    <row r="18658" spans="1:1" ht="13">
      <c r="A18658" s="11" t="s">
        <v>4755</v>
      </c>
    </row>
    <row r="18659" spans="1:1" ht="13">
      <c r="A18659" s="21">
        <v>1790</v>
      </c>
    </row>
    <row r="18660" spans="1:1" ht="13">
      <c r="A18660" s="21">
        <v>2180</v>
      </c>
    </row>
    <row r="18661" spans="1:1" ht="13">
      <c r="A18661" s="11" t="s">
        <v>4756</v>
      </c>
    </row>
    <row r="18662" spans="1:1" ht="13">
      <c r="A18662" s="11" t="s">
        <v>4757</v>
      </c>
    </row>
    <row r="18663" spans="1:1" ht="13">
      <c r="A18663" s="11" t="s">
        <v>6181</v>
      </c>
    </row>
    <row r="18664" spans="1:1" ht="13">
      <c r="A18664" s="11" t="s">
        <v>4748</v>
      </c>
    </row>
    <row r="18665" spans="1:1" ht="13">
      <c r="A18665" s="11" t="s">
        <v>4749</v>
      </c>
    </row>
    <row r="18666" spans="1:1" ht="13">
      <c r="A18666" s="11" t="s">
        <v>6202</v>
      </c>
    </row>
    <row r="18667" spans="1:1" ht="13">
      <c r="A18667" s="11" t="s">
        <v>6</v>
      </c>
    </row>
    <row r="18668" spans="1:1" ht="13">
      <c r="A18668" s="11" t="s">
        <v>4265</v>
      </c>
    </row>
    <row r="18669" spans="1:1" ht="13">
      <c r="A18669" s="11" t="s">
        <v>4751</v>
      </c>
    </row>
    <row r="18670" spans="1:1" ht="13">
      <c r="A18670" s="11">
        <v>3</v>
      </c>
    </row>
    <row r="18671" spans="1:1" ht="13">
      <c r="A18671" s="11" t="s">
        <v>4752</v>
      </c>
    </row>
    <row r="18672" spans="1:1" ht="13">
      <c r="A18672" s="11" t="s">
        <v>4789</v>
      </c>
    </row>
    <row r="18673" spans="1:1" ht="13">
      <c r="A18673" s="11" t="s">
        <v>4753</v>
      </c>
    </row>
    <row r="18674" spans="1:1" ht="13">
      <c r="A18674" s="11" t="s">
        <v>4994</v>
      </c>
    </row>
    <row r="18675" spans="1:1" ht="13">
      <c r="A18675" s="11" t="s">
        <v>4755</v>
      </c>
    </row>
    <row r="18676" spans="1:1" ht="13">
      <c r="A18676" s="21">
        <v>2040</v>
      </c>
    </row>
    <row r="18677" spans="1:1" ht="13">
      <c r="A18677" s="21">
        <v>2230</v>
      </c>
    </row>
    <row r="18678" spans="1:1" ht="13">
      <c r="A18678" s="11" t="s">
        <v>4756</v>
      </c>
    </row>
    <row r="18679" spans="1:1" ht="13">
      <c r="A18679" s="11" t="s">
        <v>4757</v>
      </c>
    </row>
    <row r="18680" spans="1:1" ht="13">
      <c r="A18680" s="11" t="s">
        <v>6181</v>
      </c>
    </row>
    <row r="18681" spans="1:1" ht="13">
      <c r="A18681" s="11" t="s">
        <v>4748</v>
      </c>
    </row>
    <row r="18682" spans="1:1" ht="13">
      <c r="A18682" s="11" t="s">
        <v>4749</v>
      </c>
    </row>
    <row r="18683" spans="1:1" ht="13">
      <c r="A18683" s="11" t="s">
        <v>6203</v>
      </c>
    </row>
    <row r="18684" spans="1:1" ht="13">
      <c r="A18684" s="11" t="s">
        <v>6</v>
      </c>
    </row>
    <row r="18685" spans="1:1" ht="13">
      <c r="A18685" s="11" t="s">
        <v>682</v>
      </c>
    </row>
    <row r="18686" spans="1:1" ht="13">
      <c r="A18686" s="11" t="s">
        <v>4751</v>
      </c>
    </row>
    <row r="18687" spans="1:1" ht="13">
      <c r="A18687" s="11">
        <v>1</v>
      </c>
    </row>
    <row r="18688" spans="1:1" ht="13">
      <c r="A18688" s="11" t="s">
        <v>4752</v>
      </c>
    </row>
    <row r="18689" spans="1:1" ht="13">
      <c r="A18689" s="11">
        <v>1</v>
      </c>
    </row>
    <row r="18690" spans="1:1" ht="13">
      <c r="A18690" s="11" t="s">
        <v>4753</v>
      </c>
    </row>
    <row r="18691" spans="1:1" ht="13">
      <c r="A18691" s="11" t="s">
        <v>4834</v>
      </c>
    </row>
    <row r="18692" spans="1:1" ht="13">
      <c r="A18692" s="11" t="s">
        <v>4755</v>
      </c>
    </row>
    <row r="18693" spans="1:1" ht="13">
      <c r="A18693" s="21">
        <v>790</v>
      </c>
    </row>
    <row r="18694" spans="1:1" ht="13">
      <c r="A18694" s="21">
        <v>1000</v>
      </c>
    </row>
    <row r="18695" spans="1:1" ht="13">
      <c r="A18695" s="11" t="s">
        <v>4756</v>
      </c>
    </row>
    <row r="18696" spans="1:1" ht="13">
      <c r="A18696" s="11" t="s">
        <v>4757</v>
      </c>
    </row>
    <row r="18697" spans="1:1" ht="13">
      <c r="A18697" s="11" t="s">
        <v>6204</v>
      </c>
    </row>
    <row r="18698" spans="1:1" ht="13">
      <c r="A18698" s="11" t="s">
        <v>4748</v>
      </c>
    </row>
    <row r="18699" spans="1:1" ht="13">
      <c r="A18699" s="11" t="s">
        <v>4749</v>
      </c>
    </row>
    <row r="18700" spans="1:1" ht="13">
      <c r="A18700" s="11" t="s">
        <v>6205</v>
      </c>
    </row>
    <row r="18701" spans="1:1" ht="13">
      <c r="A18701" s="11" t="s">
        <v>17</v>
      </c>
    </row>
    <row r="18702" spans="1:1" ht="13">
      <c r="A18702" s="11" t="s">
        <v>107</v>
      </c>
    </row>
    <row r="18703" spans="1:1" ht="13">
      <c r="A18703" s="11" t="s">
        <v>4751</v>
      </c>
    </row>
    <row r="18704" spans="1:1" ht="13">
      <c r="A18704" s="11">
        <v>1</v>
      </c>
    </row>
    <row r="18705" spans="1:1" ht="13">
      <c r="A18705" s="11" t="s">
        <v>4752</v>
      </c>
    </row>
    <row r="18706" spans="1:1" ht="13">
      <c r="A18706" s="11">
        <v>1</v>
      </c>
    </row>
    <row r="18707" spans="1:1" ht="13">
      <c r="A18707" s="11" t="s">
        <v>4753</v>
      </c>
    </row>
    <row r="18708" spans="1:1" ht="13">
      <c r="A18708" s="11" t="s">
        <v>4822</v>
      </c>
    </row>
    <row r="18709" spans="1:1" ht="13">
      <c r="A18709" s="11" t="s">
        <v>4755</v>
      </c>
    </row>
    <row r="18710" spans="1:1" ht="13">
      <c r="A18710" s="21">
        <v>940</v>
      </c>
    </row>
    <row r="18711" spans="1:1" ht="13">
      <c r="A18711" s="11" t="s">
        <v>4756</v>
      </c>
    </row>
    <row r="18712" spans="1:1" ht="13">
      <c r="A18712" s="11" t="s">
        <v>4757</v>
      </c>
    </row>
    <row r="18713" spans="1:1" ht="13">
      <c r="A18713" s="11" t="s">
        <v>6204</v>
      </c>
    </row>
    <row r="18714" spans="1:1" ht="13">
      <c r="A18714" s="11" t="s">
        <v>4748</v>
      </c>
    </row>
    <row r="18715" spans="1:1" ht="13">
      <c r="A18715" s="11" t="s">
        <v>4749</v>
      </c>
    </row>
    <row r="18716" spans="1:1" ht="13">
      <c r="A18716" s="11" t="s">
        <v>6206</v>
      </c>
    </row>
    <row r="18717" spans="1:1" ht="13">
      <c r="A18717" s="11" t="s">
        <v>20</v>
      </c>
    </row>
    <row r="18718" spans="1:1" ht="13">
      <c r="A18718" s="11" t="s">
        <v>2514</v>
      </c>
    </row>
    <row r="18719" spans="1:1" ht="13">
      <c r="A18719" s="11" t="s">
        <v>4751</v>
      </c>
    </row>
    <row r="18720" spans="1:1" ht="13">
      <c r="A18720" s="11">
        <v>2</v>
      </c>
    </row>
    <row r="18721" spans="1:1" ht="13">
      <c r="A18721" s="11" t="s">
        <v>4752</v>
      </c>
    </row>
    <row r="18722" spans="1:1" ht="13">
      <c r="A18722" s="11">
        <v>2</v>
      </c>
    </row>
    <row r="18723" spans="1:1" ht="13">
      <c r="A18723" s="11" t="s">
        <v>4753</v>
      </c>
    </row>
    <row r="18724" spans="1:1" ht="13">
      <c r="A18724" s="11" t="s">
        <v>4862</v>
      </c>
    </row>
    <row r="18725" spans="1:1" ht="13">
      <c r="A18725" s="11" t="s">
        <v>4755</v>
      </c>
    </row>
    <row r="18726" spans="1:1" ht="13">
      <c r="A18726" s="21">
        <v>1340</v>
      </c>
    </row>
    <row r="18727" spans="1:1" ht="13">
      <c r="A18727" s="21">
        <v>1645</v>
      </c>
    </row>
    <row r="18728" spans="1:1" ht="13">
      <c r="A18728" s="11" t="s">
        <v>4756</v>
      </c>
    </row>
    <row r="18729" spans="1:1" ht="13">
      <c r="A18729" s="11" t="s">
        <v>4757</v>
      </c>
    </row>
    <row r="18730" spans="1:1" ht="13">
      <c r="A18730" s="11" t="s">
        <v>6204</v>
      </c>
    </row>
    <row r="18731" spans="1:1" ht="13">
      <c r="A18731" s="11" t="s">
        <v>4748</v>
      </c>
    </row>
    <row r="18732" spans="1:1" ht="13">
      <c r="A18732" s="11" t="s">
        <v>4749</v>
      </c>
    </row>
    <row r="18733" spans="1:1" ht="13">
      <c r="A18733" s="11" t="s">
        <v>6207</v>
      </c>
    </row>
    <row r="18734" spans="1:1" ht="13">
      <c r="A18734" s="11" t="s">
        <v>7</v>
      </c>
    </row>
    <row r="18735" spans="1:1" ht="13">
      <c r="A18735" s="11" t="s">
        <v>4048</v>
      </c>
    </row>
    <row r="18736" spans="1:1" ht="13">
      <c r="A18736" s="11" t="s">
        <v>4751</v>
      </c>
    </row>
    <row r="18737" spans="1:1" ht="13">
      <c r="A18737" s="11">
        <v>3</v>
      </c>
    </row>
    <row r="18738" spans="1:1" ht="13">
      <c r="A18738" s="11" t="s">
        <v>4752</v>
      </c>
    </row>
    <row r="18739" spans="1:1" ht="13">
      <c r="A18739" s="11" t="s">
        <v>4762</v>
      </c>
    </row>
    <row r="18740" spans="1:1" ht="13">
      <c r="A18740" s="11" t="s">
        <v>4753</v>
      </c>
    </row>
    <row r="18741" spans="1:1" ht="13">
      <c r="A18741" s="11" t="s">
        <v>4881</v>
      </c>
    </row>
    <row r="18742" spans="1:1" ht="13">
      <c r="A18742" s="11" t="s">
        <v>4755</v>
      </c>
    </row>
    <row r="18743" spans="1:1" ht="13">
      <c r="A18743" s="21">
        <v>1350</v>
      </c>
    </row>
    <row r="18744" spans="1:1" ht="13">
      <c r="A18744" s="21">
        <v>1825</v>
      </c>
    </row>
    <row r="18745" spans="1:1" ht="13">
      <c r="A18745" s="11" t="s">
        <v>4756</v>
      </c>
    </row>
    <row r="18746" spans="1:1" ht="13">
      <c r="A18746" s="11" t="s">
        <v>4757</v>
      </c>
    </row>
    <row r="18747" spans="1:1" ht="13">
      <c r="A18747" s="11" t="s">
        <v>6204</v>
      </c>
    </row>
    <row r="18748" spans="1:1" ht="13">
      <c r="A18748" s="11" t="s">
        <v>4748</v>
      </c>
    </row>
    <row r="18749" spans="1:1" ht="13">
      <c r="A18749" s="11" t="s">
        <v>4749</v>
      </c>
    </row>
    <row r="18750" spans="1:1" ht="13">
      <c r="A18750" s="11" t="s">
        <v>6208</v>
      </c>
    </row>
    <row r="18751" spans="1:1" ht="13">
      <c r="A18751" s="11" t="s">
        <v>11</v>
      </c>
    </row>
    <row r="18752" spans="1:1" ht="13">
      <c r="A18752" s="11" t="s">
        <v>2517</v>
      </c>
    </row>
    <row r="18753" spans="1:1" ht="13">
      <c r="A18753" s="11" t="s">
        <v>4751</v>
      </c>
    </row>
    <row r="18754" spans="1:1" ht="13">
      <c r="A18754" s="11">
        <v>2</v>
      </c>
    </row>
    <row r="18755" spans="1:1" ht="13">
      <c r="A18755" s="11" t="s">
        <v>4752</v>
      </c>
    </row>
    <row r="18756" spans="1:1" ht="13">
      <c r="A18756" s="11">
        <v>2</v>
      </c>
    </row>
    <row r="18757" spans="1:1" ht="13">
      <c r="A18757" s="11" t="s">
        <v>4753</v>
      </c>
    </row>
    <row r="18758" spans="1:1" ht="13">
      <c r="A18758" s="11" t="s">
        <v>4769</v>
      </c>
    </row>
    <row r="18759" spans="1:1" ht="13">
      <c r="A18759" s="11" t="s">
        <v>4755</v>
      </c>
    </row>
    <row r="18760" spans="1:1" ht="13">
      <c r="A18760" s="21">
        <v>1520</v>
      </c>
    </row>
    <row r="18761" spans="1:1" ht="13">
      <c r="A18761" s="21">
        <v>2025</v>
      </c>
    </row>
    <row r="18762" spans="1:1" ht="13">
      <c r="A18762" s="11" t="s">
        <v>4756</v>
      </c>
    </row>
    <row r="18763" spans="1:1" ht="13">
      <c r="A18763" s="11" t="s">
        <v>4757</v>
      </c>
    </row>
    <row r="18764" spans="1:1" ht="13">
      <c r="A18764" s="11" t="s">
        <v>6204</v>
      </c>
    </row>
    <row r="18765" spans="1:1" ht="13">
      <c r="A18765" s="11" t="s">
        <v>4748</v>
      </c>
    </row>
    <row r="18766" spans="1:1" ht="13">
      <c r="A18766" s="11" t="s">
        <v>4749</v>
      </c>
    </row>
    <row r="18767" spans="1:1" ht="13">
      <c r="A18767" s="11" t="s">
        <v>6209</v>
      </c>
    </row>
    <row r="18768" spans="1:1" ht="13">
      <c r="A18768" s="11" t="s">
        <v>16</v>
      </c>
    </row>
    <row r="18769" spans="1:1" ht="13">
      <c r="A18769" s="11" t="s">
        <v>619</v>
      </c>
    </row>
    <row r="18770" spans="1:1" ht="13">
      <c r="A18770" s="11" t="s">
        <v>4751</v>
      </c>
    </row>
    <row r="18771" spans="1:1" ht="13">
      <c r="A18771" s="11">
        <v>1</v>
      </c>
    </row>
    <row r="18772" spans="1:1" ht="13">
      <c r="A18772" s="11" t="s">
        <v>4752</v>
      </c>
    </row>
    <row r="18773" spans="1:1" ht="13">
      <c r="A18773" s="11">
        <v>1</v>
      </c>
    </row>
    <row r="18774" spans="1:1" ht="13">
      <c r="A18774" s="11" t="s">
        <v>4753</v>
      </c>
    </row>
    <row r="18775" spans="1:1" ht="13">
      <c r="A18775" s="11" t="s">
        <v>4859</v>
      </c>
    </row>
    <row r="18776" spans="1:1" ht="13">
      <c r="A18776" s="11" t="s">
        <v>4755</v>
      </c>
    </row>
    <row r="18777" spans="1:1" ht="13">
      <c r="A18777" s="21">
        <v>1060</v>
      </c>
    </row>
    <row r="18778" spans="1:1" ht="13">
      <c r="A18778" s="21">
        <v>1300</v>
      </c>
    </row>
    <row r="18779" spans="1:1" ht="13">
      <c r="A18779" s="11" t="s">
        <v>4756</v>
      </c>
    </row>
    <row r="18780" spans="1:1" ht="13">
      <c r="A18780" s="11" t="s">
        <v>4757</v>
      </c>
    </row>
    <row r="18781" spans="1:1" ht="13">
      <c r="A18781" s="11" t="s">
        <v>6210</v>
      </c>
    </row>
    <row r="18782" spans="1:1" ht="13">
      <c r="A18782" s="11" t="s">
        <v>4748</v>
      </c>
    </row>
    <row r="18783" spans="1:1" ht="13">
      <c r="A18783" s="11" t="s">
        <v>4749</v>
      </c>
    </row>
    <row r="18784" spans="1:1" ht="13">
      <c r="A18784" s="11" t="s">
        <v>6211</v>
      </c>
    </row>
    <row r="18785" spans="1:1" ht="13">
      <c r="A18785" s="11" t="s">
        <v>26</v>
      </c>
    </row>
    <row r="18786" spans="1:1" ht="13">
      <c r="A18786" s="11" t="s">
        <v>2292</v>
      </c>
    </row>
    <row r="18787" spans="1:1" ht="13">
      <c r="A18787" s="11" t="s">
        <v>4751</v>
      </c>
    </row>
    <row r="18788" spans="1:1" ht="13">
      <c r="A18788" s="11">
        <v>2</v>
      </c>
    </row>
    <row r="18789" spans="1:1" ht="13">
      <c r="A18789" s="11" t="s">
        <v>4752</v>
      </c>
    </row>
    <row r="18790" spans="1:1" ht="13">
      <c r="A18790" s="11">
        <v>1</v>
      </c>
    </row>
    <row r="18791" spans="1:1" ht="13">
      <c r="A18791" s="11" t="s">
        <v>4753</v>
      </c>
    </row>
    <row r="18792" spans="1:1" ht="13">
      <c r="A18792" s="11" t="s">
        <v>4953</v>
      </c>
    </row>
    <row r="18793" spans="1:1" ht="13">
      <c r="A18793" s="11" t="s">
        <v>4755</v>
      </c>
    </row>
    <row r="18794" spans="1:1" ht="13">
      <c r="A18794" s="21">
        <v>1150</v>
      </c>
    </row>
    <row r="18795" spans="1:1" ht="13">
      <c r="A18795" s="21">
        <v>1355</v>
      </c>
    </row>
    <row r="18796" spans="1:1" ht="13">
      <c r="A18796" s="11" t="s">
        <v>4756</v>
      </c>
    </row>
    <row r="18797" spans="1:1" ht="13">
      <c r="A18797" s="11" t="s">
        <v>4757</v>
      </c>
    </row>
    <row r="18798" spans="1:1" ht="13">
      <c r="A18798" s="11" t="s">
        <v>6210</v>
      </c>
    </row>
    <row r="18799" spans="1:1" ht="13">
      <c r="A18799" s="11" t="s">
        <v>4748</v>
      </c>
    </row>
    <row r="18800" spans="1:1" ht="13">
      <c r="A18800" s="11" t="s">
        <v>4749</v>
      </c>
    </row>
    <row r="18801" spans="1:1" ht="13">
      <c r="A18801" s="11" t="s">
        <v>6212</v>
      </c>
    </row>
    <row r="18802" spans="1:1" ht="13">
      <c r="A18802" s="11" t="s">
        <v>10</v>
      </c>
    </row>
    <row r="18803" spans="1:1" ht="13">
      <c r="A18803" s="11" t="s">
        <v>2295</v>
      </c>
    </row>
    <row r="18804" spans="1:1" ht="13">
      <c r="A18804" s="11" t="s">
        <v>4751</v>
      </c>
    </row>
    <row r="18805" spans="1:1" ht="13">
      <c r="A18805" s="11">
        <v>2</v>
      </c>
    </row>
    <row r="18806" spans="1:1" ht="13">
      <c r="A18806" s="11" t="s">
        <v>4752</v>
      </c>
    </row>
    <row r="18807" spans="1:1" ht="13">
      <c r="A18807" s="11">
        <v>2</v>
      </c>
    </row>
    <row r="18808" spans="1:1" ht="13">
      <c r="A18808" s="11" t="s">
        <v>4753</v>
      </c>
    </row>
    <row r="18809" spans="1:1" ht="13">
      <c r="A18809" s="11" t="s">
        <v>4769</v>
      </c>
    </row>
    <row r="18810" spans="1:1" ht="13">
      <c r="A18810" s="11" t="s">
        <v>4755</v>
      </c>
    </row>
    <row r="18811" spans="1:1" ht="13">
      <c r="A18811" s="21">
        <v>1380</v>
      </c>
    </row>
    <row r="18812" spans="1:1" ht="13">
      <c r="A18812" s="21">
        <v>1810</v>
      </c>
    </row>
    <row r="18813" spans="1:1" ht="13">
      <c r="A18813" s="11" t="s">
        <v>4756</v>
      </c>
    </row>
    <row r="18814" spans="1:1" ht="13">
      <c r="A18814" s="11" t="s">
        <v>4757</v>
      </c>
    </row>
    <row r="18815" spans="1:1" ht="13">
      <c r="A18815" s="11" t="s">
        <v>6210</v>
      </c>
    </row>
    <row r="18816" spans="1:1" ht="13">
      <c r="A18816" s="11" t="s">
        <v>4748</v>
      </c>
    </row>
    <row r="18817" spans="1:1" ht="13">
      <c r="A18817" s="11" t="s">
        <v>4749</v>
      </c>
    </row>
    <row r="18818" spans="1:1" ht="13">
      <c r="A18818" s="11" t="s">
        <v>6213</v>
      </c>
    </row>
    <row r="18819" spans="1:1" ht="13">
      <c r="A18819" s="11" t="s">
        <v>6</v>
      </c>
    </row>
    <row r="18820" spans="1:1" ht="13">
      <c r="A18820" s="11" t="s">
        <v>2298</v>
      </c>
    </row>
    <row r="18821" spans="1:1" ht="13">
      <c r="A18821" s="11" t="s">
        <v>4751</v>
      </c>
    </row>
    <row r="18822" spans="1:1" ht="13">
      <c r="A18822" s="11">
        <v>2</v>
      </c>
    </row>
    <row r="18823" spans="1:1" ht="13">
      <c r="A18823" s="11" t="s">
        <v>4752</v>
      </c>
    </row>
    <row r="18824" spans="1:1" ht="13">
      <c r="A18824" s="11">
        <v>1</v>
      </c>
    </row>
    <row r="18825" spans="1:1" ht="13">
      <c r="A18825" s="11" t="s">
        <v>4753</v>
      </c>
    </row>
    <row r="18826" spans="1:1" ht="13">
      <c r="A18826" s="11" t="s">
        <v>4780</v>
      </c>
    </row>
    <row r="18827" spans="1:1" ht="13">
      <c r="A18827" s="11" t="s">
        <v>4755</v>
      </c>
    </row>
    <row r="18828" spans="1:1" ht="13">
      <c r="A18828" s="21">
        <v>1520</v>
      </c>
    </row>
    <row r="18829" spans="1:1" ht="13">
      <c r="A18829" s="21">
        <v>2540</v>
      </c>
    </row>
    <row r="18830" spans="1:1" ht="13">
      <c r="A18830" s="11" t="s">
        <v>4756</v>
      </c>
    </row>
    <row r="18831" spans="1:1" ht="13">
      <c r="A18831" s="11" t="s">
        <v>4757</v>
      </c>
    </row>
    <row r="18832" spans="1:1" ht="13">
      <c r="A18832" s="11" t="s">
        <v>6210</v>
      </c>
    </row>
    <row r="18833" spans="1:1" ht="13">
      <c r="A18833" s="11" t="s">
        <v>4748</v>
      </c>
    </row>
    <row r="18834" spans="1:1" ht="13">
      <c r="A18834" s="11" t="s">
        <v>4749</v>
      </c>
    </row>
    <row r="18835" spans="1:1" ht="13">
      <c r="A18835" s="11" t="s">
        <v>6214</v>
      </c>
    </row>
    <row r="18836" spans="1:1" ht="13">
      <c r="A18836" s="11" t="s">
        <v>11</v>
      </c>
    </row>
    <row r="18837" spans="1:1" ht="13">
      <c r="A18837" s="11" t="s">
        <v>2301</v>
      </c>
    </row>
    <row r="18838" spans="1:1" ht="13">
      <c r="A18838" s="11" t="s">
        <v>4751</v>
      </c>
    </row>
    <row r="18839" spans="1:1" ht="13">
      <c r="A18839" s="11">
        <v>2</v>
      </c>
    </row>
    <row r="18840" spans="1:1" ht="13">
      <c r="A18840" s="11" t="s">
        <v>4752</v>
      </c>
    </row>
    <row r="18841" spans="1:1" ht="13">
      <c r="A18841" s="11">
        <v>2</v>
      </c>
    </row>
    <row r="18842" spans="1:1" ht="13">
      <c r="A18842" s="11" t="s">
        <v>4753</v>
      </c>
    </row>
    <row r="18843" spans="1:1" ht="13">
      <c r="A18843" s="11" t="s">
        <v>4778</v>
      </c>
    </row>
    <row r="18844" spans="1:1" ht="13">
      <c r="A18844" s="11" t="s">
        <v>4755</v>
      </c>
    </row>
    <row r="18845" spans="1:1" ht="13">
      <c r="A18845" s="21">
        <v>1870</v>
      </c>
    </row>
    <row r="18846" spans="1:1" ht="13">
      <c r="A18846" s="21">
        <v>2200</v>
      </c>
    </row>
    <row r="18847" spans="1:1" ht="13">
      <c r="A18847" s="11" t="s">
        <v>4756</v>
      </c>
    </row>
    <row r="18848" spans="1:1" ht="13">
      <c r="A18848" s="11" t="s">
        <v>4757</v>
      </c>
    </row>
    <row r="18849" spans="1:1" ht="13">
      <c r="A18849" s="11" t="s">
        <v>6210</v>
      </c>
    </row>
    <row r="18850" spans="1:1" ht="13">
      <c r="A18850" s="11" t="s">
        <v>4748</v>
      </c>
    </row>
    <row r="18851" spans="1:1" ht="13">
      <c r="A18851" s="11" t="s">
        <v>4749</v>
      </c>
    </row>
    <row r="18852" spans="1:1" ht="13">
      <c r="A18852" s="11" t="s">
        <v>6215</v>
      </c>
    </row>
    <row r="18853" spans="1:1" ht="13">
      <c r="A18853" s="11" t="s">
        <v>14</v>
      </c>
    </row>
    <row r="18854" spans="1:1" ht="13">
      <c r="A18854" s="11" t="s">
        <v>610</v>
      </c>
    </row>
    <row r="18855" spans="1:1" ht="13">
      <c r="A18855" s="11" t="s">
        <v>4751</v>
      </c>
    </row>
    <row r="18856" spans="1:1" ht="13">
      <c r="A18856" s="11">
        <v>1</v>
      </c>
    </row>
    <row r="18857" spans="1:1" ht="13">
      <c r="A18857" s="11" t="s">
        <v>4752</v>
      </c>
    </row>
    <row r="18858" spans="1:1" ht="13">
      <c r="A18858" s="11">
        <v>1</v>
      </c>
    </row>
    <row r="18859" spans="1:1" ht="13">
      <c r="A18859" s="11" t="s">
        <v>4753</v>
      </c>
    </row>
    <row r="18860" spans="1:1" ht="13">
      <c r="A18860" s="11" t="s">
        <v>4859</v>
      </c>
    </row>
    <row r="18861" spans="1:1" ht="13">
      <c r="A18861" s="11" t="s">
        <v>4755</v>
      </c>
    </row>
    <row r="18862" spans="1:1" ht="13">
      <c r="A18862" s="21">
        <v>880</v>
      </c>
    </row>
    <row r="18863" spans="1:1" ht="13">
      <c r="A18863" s="21">
        <v>920</v>
      </c>
    </row>
    <row r="18864" spans="1:1" ht="13">
      <c r="A18864" s="11" t="s">
        <v>4756</v>
      </c>
    </row>
    <row r="18865" spans="1:1" ht="13">
      <c r="A18865" s="11" t="s">
        <v>4757</v>
      </c>
    </row>
    <row r="18866" spans="1:1" ht="13">
      <c r="A18866" s="11" t="s">
        <v>6216</v>
      </c>
    </row>
    <row r="18867" spans="1:1" ht="13">
      <c r="A18867" s="11" t="s">
        <v>4748</v>
      </c>
    </row>
    <row r="18868" spans="1:1" ht="13">
      <c r="A18868" s="11" t="s">
        <v>4749</v>
      </c>
    </row>
    <row r="18869" spans="1:1" ht="13">
      <c r="A18869" s="11" t="s">
        <v>6217</v>
      </c>
    </row>
    <row r="18870" spans="1:1" ht="13">
      <c r="A18870" s="11" t="s">
        <v>10</v>
      </c>
    </row>
    <row r="18871" spans="1:1" ht="13">
      <c r="A18871" s="11" t="s">
        <v>2232</v>
      </c>
    </row>
    <row r="18872" spans="1:1" ht="13">
      <c r="A18872" s="11" t="s">
        <v>4751</v>
      </c>
    </row>
    <row r="18873" spans="1:1" ht="13">
      <c r="A18873" s="11">
        <v>2</v>
      </c>
    </row>
    <row r="18874" spans="1:1" ht="13">
      <c r="A18874" s="11" t="s">
        <v>4752</v>
      </c>
    </row>
    <row r="18875" spans="1:1" ht="13">
      <c r="A18875" s="11" t="s">
        <v>4762</v>
      </c>
    </row>
    <row r="18876" spans="1:1" ht="13">
      <c r="A18876" s="11" t="s">
        <v>4753</v>
      </c>
    </row>
    <row r="18877" spans="1:1" ht="13">
      <c r="A18877" s="11" t="s">
        <v>4881</v>
      </c>
    </row>
    <row r="18878" spans="1:1" ht="13">
      <c r="A18878" s="11" t="s">
        <v>4755</v>
      </c>
    </row>
    <row r="18879" spans="1:1" ht="13">
      <c r="A18879" s="21">
        <v>1200</v>
      </c>
    </row>
    <row r="18880" spans="1:1" ht="13">
      <c r="A18880" s="21">
        <v>1535</v>
      </c>
    </row>
    <row r="18881" spans="1:1" ht="13">
      <c r="A18881" s="11" t="s">
        <v>4756</v>
      </c>
    </row>
    <row r="18882" spans="1:1" ht="13">
      <c r="A18882" s="11" t="s">
        <v>4757</v>
      </c>
    </row>
    <row r="18883" spans="1:1" ht="13">
      <c r="A18883" s="11" t="s">
        <v>6216</v>
      </c>
    </row>
    <row r="18884" spans="1:1" ht="13">
      <c r="A18884" s="11" t="s">
        <v>4748</v>
      </c>
    </row>
    <row r="18885" spans="1:1" ht="13">
      <c r="A18885" s="11" t="s">
        <v>4749</v>
      </c>
    </row>
    <row r="18886" spans="1:1" ht="13">
      <c r="A18886" s="11" t="s">
        <v>6218</v>
      </c>
    </row>
    <row r="18887" spans="1:1" ht="13">
      <c r="A18887" s="11" t="s">
        <v>34</v>
      </c>
    </row>
    <row r="18888" spans="1:1" ht="13">
      <c r="A18888" s="11" t="s">
        <v>3920</v>
      </c>
    </row>
    <row r="18889" spans="1:1" ht="13">
      <c r="A18889" s="11" t="s">
        <v>4751</v>
      </c>
    </row>
    <row r="18890" spans="1:1" ht="13">
      <c r="A18890" s="11">
        <v>3</v>
      </c>
    </row>
    <row r="18891" spans="1:1" ht="13">
      <c r="A18891" s="11" t="s">
        <v>4752</v>
      </c>
    </row>
    <row r="18892" spans="1:1" ht="13">
      <c r="A18892" s="11">
        <v>1</v>
      </c>
    </row>
    <row r="18893" spans="1:1" ht="13">
      <c r="A18893" s="11" t="s">
        <v>4753</v>
      </c>
    </row>
    <row r="18894" spans="1:1" ht="13">
      <c r="A18894" s="11" t="s">
        <v>4773</v>
      </c>
    </row>
    <row r="18895" spans="1:1" ht="13">
      <c r="A18895" s="11" t="s">
        <v>4755</v>
      </c>
    </row>
    <row r="18896" spans="1:1" ht="13">
      <c r="A18896" s="21">
        <v>1320</v>
      </c>
    </row>
    <row r="18897" spans="1:1" ht="13">
      <c r="A18897" s="21">
        <v>1570</v>
      </c>
    </row>
    <row r="18898" spans="1:1" ht="13">
      <c r="A18898" s="11" t="s">
        <v>4756</v>
      </c>
    </row>
    <row r="18899" spans="1:1" ht="13">
      <c r="A18899" s="11" t="s">
        <v>4757</v>
      </c>
    </row>
    <row r="18900" spans="1:1" ht="13">
      <c r="A18900" s="11" t="s">
        <v>6216</v>
      </c>
    </row>
    <row r="18901" spans="1:1" ht="13">
      <c r="A18901" s="11" t="s">
        <v>4748</v>
      </c>
    </row>
    <row r="18902" spans="1:1" ht="13">
      <c r="A18902" s="11" t="s">
        <v>4749</v>
      </c>
    </row>
    <row r="18903" spans="1:1" ht="13">
      <c r="A18903" s="11" t="s">
        <v>6219</v>
      </c>
    </row>
    <row r="18904" spans="1:1" ht="13">
      <c r="A18904" s="11" t="s">
        <v>12</v>
      </c>
    </row>
    <row r="18905" spans="1:1" ht="13">
      <c r="A18905" s="11" t="s">
        <v>3923</v>
      </c>
    </row>
    <row r="18906" spans="1:1" ht="13">
      <c r="A18906" s="11" t="s">
        <v>4751</v>
      </c>
    </row>
    <row r="18907" spans="1:1" ht="13">
      <c r="A18907" s="11">
        <v>3</v>
      </c>
    </row>
    <row r="18908" spans="1:1" ht="13">
      <c r="A18908" s="11" t="s">
        <v>4752</v>
      </c>
    </row>
    <row r="18909" spans="1:1" ht="13">
      <c r="A18909" s="11" t="s">
        <v>4789</v>
      </c>
    </row>
    <row r="18910" spans="1:1" ht="13">
      <c r="A18910" s="11" t="s">
        <v>4753</v>
      </c>
    </row>
    <row r="18911" spans="1:1" ht="13">
      <c r="A18911" s="11" t="s">
        <v>4778</v>
      </c>
    </row>
    <row r="18912" spans="1:1" ht="13">
      <c r="A18912" s="11" t="s">
        <v>4755</v>
      </c>
    </row>
    <row r="18913" spans="1:1" ht="13">
      <c r="A18913" s="21">
        <v>2660</v>
      </c>
    </row>
    <row r="18914" spans="1:1" ht="13">
      <c r="A18914" s="21">
        <v>2890</v>
      </c>
    </row>
    <row r="18915" spans="1:1" ht="13">
      <c r="A18915" s="11" t="s">
        <v>4756</v>
      </c>
    </row>
    <row r="18916" spans="1:1" ht="13">
      <c r="A18916" s="11" t="s">
        <v>4757</v>
      </c>
    </row>
    <row r="18917" spans="1:1" ht="13">
      <c r="A18917" s="11" t="s">
        <v>6216</v>
      </c>
    </row>
    <row r="18918" spans="1:1" ht="13">
      <c r="A18918" s="11" t="s">
        <v>4748</v>
      </c>
    </row>
    <row r="18919" spans="1:1" ht="13">
      <c r="A18919" s="11" t="s">
        <v>4749</v>
      </c>
    </row>
    <row r="18920" spans="1:1" ht="13">
      <c r="A18920" s="11" t="s">
        <v>6220</v>
      </c>
    </row>
    <row r="18921" spans="1:1" ht="13">
      <c r="A18921" s="11" t="s">
        <v>27</v>
      </c>
    </row>
    <row r="18922" spans="1:1" ht="13">
      <c r="A18922" s="11" t="s">
        <v>4716</v>
      </c>
    </row>
    <row r="18923" spans="1:1" ht="13">
      <c r="A18923" s="11" t="s">
        <v>4751</v>
      </c>
    </row>
    <row r="18924" spans="1:1" ht="13">
      <c r="A18924" s="11" t="s">
        <v>4839</v>
      </c>
    </row>
    <row r="18925" spans="1:1" ht="13">
      <c r="A18925" s="11" t="s">
        <v>4752</v>
      </c>
    </row>
    <row r="18926" spans="1:1" ht="13">
      <c r="A18926" s="11">
        <v>1</v>
      </c>
    </row>
    <row r="18927" spans="1:1" ht="13">
      <c r="A18927" s="11" t="s">
        <v>4753</v>
      </c>
    </row>
    <row r="18928" spans="1:1" ht="13">
      <c r="A18928" s="11" t="s">
        <v>4834</v>
      </c>
    </row>
    <row r="18929" spans="1:1" ht="13">
      <c r="A18929" s="11" t="s">
        <v>4755</v>
      </c>
    </row>
    <row r="18930" spans="1:1" ht="13">
      <c r="A18930" s="21">
        <v>860</v>
      </c>
    </row>
    <row r="18931" spans="1:1" ht="13">
      <c r="A18931" s="21">
        <v>945</v>
      </c>
    </row>
    <row r="18932" spans="1:1" ht="13">
      <c r="A18932" s="11" t="s">
        <v>4756</v>
      </c>
    </row>
    <row r="18933" spans="1:1" ht="13">
      <c r="A18933" s="11" t="s">
        <v>4757</v>
      </c>
    </row>
    <row r="18934" spans="1:1" ht="13">
      <c r="A18934" s="11" t="s">
        <v>6221</v>
      </c>
    </row>
    <row r="18935" spans="1:1" ht="13">
      <c r="A18935" s="11" t="s">
        <v>4748</v>
      </c>
    </row>
    <row r="18936" spans="1:1" ht="13">
      <c r="A18936" s="11" t="s">
        <v>4749</v>
      </c>
    </row>
    <row r="18937" spans="1:1" ht="13">
      <c r="A18937" s="11" t="s">
        <v>6222</v>
      </c>
    </row>
    <row r="18938" spans="1:1" ht="13">
      <c r="A18938" s="11" t="s">
        <v>10</v>
      </c>
    </row>
    <row r="18939" spans="1:1" ht="13">
      <c r="A18939" s="11" t="s">
        <v>2181</v>
      </c>
    </row>
    <row r="18940" spans="1:1" ht="13">
      <c r="A18940" s="11" t="s">
        <v>4751</v>
      </c>
    </row>
    <row r="18941" spans="1:1" ht="13">
      <c r="A18941" s="11">
        <v>2</v>
      </c>
    </row>
    <row r="18942" spans="1:1" ht="13">
      <c r="A18942" s="11" t="s">
        <v>4752</v>
      </c>
    </row>
    <row r="18943" spans="1:1" ht="13">
      <c r="A18943" s="11" t="s">
        <v>4762</v>
      </c>
    </row>
    <row r="18944" spans="1:1" ht="13">
      <c r="A18944" s="11" t="s">
        <v>4753</v>
      </c>
    </row>
    <row r="18945" spans="1:1" ht="13">
      <c r="A18945" s="11" t="s">
        <v>4775</v>
      </c>
    </row>
    <row r="18946" spans="1:1" ht="13">
      <c r="A18946" s="11" t="s">
        <v>4755</v>
      </c>
    </row>
    <row r="18947" spans="1:1" ht="13">
      <c r="A18947" s="21">
        <v>1210</v>
      </c>
    </row>
    <row r="18948" spans="1:1" ht="13">
      <c r="A18948" s="21">
        <v>1475</v>
      </c>
    </row>
    <row r="18949" spans="1:1" ht="13">
      <c r="A18949" s="11" t="s">
        <v>4756</v>
      </c>
    </row>
    <row r="18950" spans="1:1" ht="13">
      <c r="A18950" s="11" t="s">
        <v>4757</v>
      </c>
    </row>
    <row r="18951" spans="1:1" ht="13">
      <c r="A18951" s="11" t="s">
        <v>6221</v>
      </c>
    </row>
    <row r="18952" spans="1:1" ht="13">
      <c r="A18952" s="11" t="s">
        <v>4748</v>
      </c>
    </row>
    <row r="18953" spans="1:1" ht="13">
      <c r="A18953" s="11" t="s">
        <v>4749</v>
      </c>
    </row>
    <row r="18954" spans="1:1" ht="13">
      <c r="A18954" s="11" t="s">
        <v>6223</v>
      </c>
    </row>
    <row r="18955" spans="1:1" ht="13">
      <c r="A18955" s="11" t="s">
        <v>13</v>
      </c>
    </row>
    <row r="18956" spans="1:1" ht="13">
      <c r="A18956" s="11" t="s">
        <v>2184</v>
      </c>
    </row>
    <row r="18957" spans="1:1" ht="13">
      <c r="A18957" s="11" t="s">
        <v>4751</v>
      </c>
    </row>
    <row r="18958" spans="1:1" ht="13">
      <c r="A18958" s="11">
        <v>2</v>
      </c>
    </row>
    <row r="18959" spans="1:1" ht="13">
      <c r="A18959" s="11" t="s">
        <v>4752</v>
      </c>
    </row>
    <row r="18960" spans="1:1" ht="13">
      <c r="A18960" s="11" t="s">
        <v>4762</v>
      </c>
    </row>
    <row r="18961" spans="1:1" ht="13">
      <c r="A18961" s="11" t="s">
        <v>4753</v>
      </c>
    </row>
    <row r="18962" spans="1:1" ht="13">
      <c r="A18962" s="11" t="s">
        <v>4818</v>
      </c>
    </row>
    <row r="18963" spans="1:1" ht="13">
      <c r="A18963" s="11" t="s">
        <v>4755</v>
      </c>
    </row>
    <row r="18964" spans="1:1" ht="13">
      <c r="A18964" s="21">
        <v>1220</v>
      </c>
    </row>
    <row r="18965" spans="1:1" ht="13">
      <c r="A18965" s="21">
        <v>1280</v>
      </c>
    </row>
    <row r="18966" spans="1:1" ht="13">
      <c r="A18966" s="11" t="s">
        <v>4756</v>
      </c>
    </row>
    <row r="18967" spans="1:1" ht="13">
      <c r="A18967" s="11" t="s">
        <v>4757</v>
      </c>
    </row>
    <row r="18968" spans="1:1" ht="13">
      <c r="A18968" s="11" t="s">
        <v>6221</v>
      </c>
    </row>
    <row r="18969" spans="1:1" ht="13">
      <c r="A18969" s="11" t="s">
        <v>4748</v>
      </c>
    </row>
    <row r="18970" spans="1:1" ht="13">
      <c r="A18970" s="11" t="s">
        <v>4749</v>
      </c>
    </row>
    <row r="18971" spans="1:1" ht="13">
      <c r="A18971" s="11" t="s">
        <v>6224</v>
      </c>
    </row>
    <row r="18972" spans="1:1" ht="13">
      <c r="A18972" s="11" t="s">
        <v>6</v>
      </c>
    </row>
    <row r="18973" spans="1:1" ht="13">
      <c r="A18973" s="11" t="s">
        <v>2187</v>
      </c>
    </row>
    <row r="18974" spans="1:1" ht="13">
      <c r="A18974" s="11" t="s">
        <v>4751</v>
      </c>
    </row>
    <row r="18975" spans="1:1" ht="13">
      <c r="A18975" s="11">
        <v>2</v>
      </c>
    </row>
    <row r="18976" spans="1:1" ht="13">
      <c r="A18976" s="11" t="s">
        <v>4752</v>
      </c>
    </row>
    <row r="18977" spans="1:1" ht="13">
      <c r="A18977" s="11" t="s">
        <v>4762</v>
      </c>
    </row>
    <row r="18978" spans="1:1" ht="13">
      <c r="A18978" s="11" t="s">
        <v>4753</v>
      </c>
    </row>
    <row r="18979" spans="1:1" ht="13">
      <c r="A18979" s="11" t="s">
        <v>4862</v>
      </c>
    </row>
    <row r="18980" spans="1:1" ht="13">
      <c r="A18980" s="11" t="s">
        <v>4755</v>
      </c>
    </row>
    <row r="18981" spans="1:1" ht="13">
      <c r="A18981" s="21">
        <v>1430</v>
      </c>
    </row>
    <row r="18982" spans="1:1" ht="13">
      <c r="A18982" s="21">
        <v>1785</v>
      </c>
    </row>
    <row r="18983" spans="1:1" ht="13">
      <c r="A18983" s="11" t="s">
        <v>4756</v>
      </c>
    </row>
    <row r="18984" spans="1:1" ht="13">
      <c r="A18984" s="11" t="s">
        <v>4757</v>
      </c>
    </row>
    <row r="18985" spans="1:1" ht="13">
      <c r="A18985" s="11" t="s">
        <v>6221</v>
      </c>
    </row>
    <row r="18986" spans="1:1" ht="13">
      <c r="A18986" s="11" t="s">
        <v>4748</v>
      </c>
    </row>
    <row r="18987" spans="1:1" ht="13">
      <c r="A18987" s="11" t="s">
        <v>4749</v>
      </c>
    </row>
    <row r="18988" spans="1:1" ht="13">
      <c r="A18988" s="11" t="s">
        <v>6225</v>
      </c>
    </row>
    <row r="18989" spans="1:1" ht="13">
      <c r="A18989" s="11" t="s">
        <v>14</v>
      </c>
    </row>
    <row r="18990" spans="1:1" ht="13">
      <c r="A18990" s="11" t="s">
        <v>3878</v>
      </c>
    </row>
    <row r="18991" spans="1:1" ht="13">
      <c r="A18991" s="11" t="s">
        <v>4751</v>
      </c>
    </row>
    <row r="18992" spans="1:1" ht="13">
      <c r="A18992" s="11">
        <v>3</v>
      </c>
    </row>
    <row r="18993" spans="1:1" ht="13">
      <c r="A18993" s="11" t="s">
        <v>4752</v>
      </c>
    </row>
    <row r="18994" spans="1:1" ht="13">
      <c r="A18994" s="11">
        <v>2</v>
      </c>
    </row>
    <row r="18995" spans="1:1" ht="13">
      <c r="A18995" s="11" t="s">
        <v>4753</v>
      </c>
    </row>
    <row r="18996" spans="1:1" ht="13">
      <c r="A18996" s="11" t="s">
        <v>4765</v>
      </c>
    </row>
    <row r="18997" spans="1:1" ht="13">
      <c r="A18997" s="11" t="s">
        <v>4755</v>
      </c>
    </row>
    <row r="18998" spans="1:1" ht="13">
      <c r="A18998" s="21">
        <v>1390</v>
      </c>
    </row>
    <row r="18999" spans="1:1" ht="13">
      <c r="A18999" s="21">
        <v>1685</v>
      </c>
    </row>
    <row r="19000" spans="1:1" ht="13">
      <c r="A19000" s="11" t="s">
        <v>4756</v>
      </c>
    </row>
    <row r="19001" spans="1:1" ht="13">
      <c r="A19001" s="11" t="s">
        <v>4757</v>
      </c>
    </row>
    <row r="19002" spans="1:1" ht="13">
      <c r="A19002" s="11" t="s">
        <v>6226</v>
      </c>
    </row>
    <row r="19003" spans="1:1" ht="13">
      <c r="A19003" s="11" t="s">
        <v>4748</v>
      </c>
    </row>
    <row r="19004" spans="1:1" ht="13">
      <c r="A19004" s="11" t="s">
        <v>4749</v>
      </c>
    </row>
    <row r="19005" spans="1:1" ht="13">
      <c r="A19005" s="11" t="s">
        <v>6227</v>
      </c>
    </row>
    <row r="19006" spans="1:1" ht="13">
      <c r="A19006" s="11" t="s">
        <v>19</v>
      </c>
    </row>
    <row r="19007" spans="1:1" ht="13">
      <c r="A19007" s="11" t="s">
        <v>3863</v>
      </c>
    </row>
    <row r="19008" spans="1:1" ht="13">
      <c r="A19008" s="11" t="s">
        <v>4751</v>
      </c>
    </row>
    <row r="19009" spans="1:1" ht="13">
      <c r="A19009" s="11">
        <v>3</v>
      </c>
    </row>
    <row r="19010" spans="1:1" ht="13">
      <c r="A19010" s="11" t="s">
        <v>4752</v>
      </c>
    </row>
    <row r="19011" spans="1:1" ht="13">
      <c r="A19011" s="11">
        <v>2</v>
      </c>
    </row>
    <row r="19012" spans="1:1" ht="13">
      <c r="A19012" s="11" t="s">
        <v>4753</v>
      </c>
    </row>
    <row r="19013" spans="1:1" ht="13">
      <c r="A19013" s="11" t="s">
        <v>4787</v>
      </c>
    </row>
    <row r="19014" spans="1:1" ht="13">
      <c r="A19014" s="11" t="s">
        <v>4755</v>
      </c>
    </row>
    <row r="19015" spans="1:1" ht="13">
      <c r="A19015" s="21">
        <v>1430</v>
      </c>
    </row>
    <row r="19016" spans="1:1" ht="13">
      <c r="A19016" s="21">
        <v>1820</v>
      </c>
    </row>
    <row r="19017" spans="1:1" ht="13">
      <c r="A19017" s="11" t="s">
        <v>4756</v>
      </c>
    </row>
    <row r="19018" spans="1:1" ht="13">
      <c r="A19018" s="11" t="s">
        <v>4757</v>
      </c>
    </row>
    <row r="19019" spans="1:1" ht="13">
      <c r="A19019" s="11" t="s">
        <v>6228</v>
      </c>
    </row>
    <row r="19020" spans="1:1" ht="13">
      <c r="A19020" s="11" t="s">
        <v>4748</v>
      </c>
    </row>
    <row r="19021" spans="1:1" ht="13">
      <c r="A19021" s="11" t="s">
        <v>4749</v>
      </c>
    </row>
    <row r="19022" spans="1:1" ht="13">
      <c r="A19022" s="11" t="s">
        <v>6229</v>
      </c>
    </row>
    <row r="19023" spans="1:1" ht="13">
      <c r="A19023" s="11" t="s">
        <v>7</v>
      </c>
    </row>
    <row r="19024" spans="1:1" ht="13">
      <c r="A19024" s="11" t="s">
        <v>2100</v>
      </c>
    </row>
    <row r="19025" spans="1:1" ht="13">
      <c r="A19025" s="11" t="s">
        <v>4751</v>
      </c>
    </row>
    <row r="19026" spans="1:1" ht="13">
      <c r="A19026" s="11">
        <v>2</v>
      </c>
    </row>
    <row r="19027" spans="1:1" ht="13">
      <c r="A19027" s="11" t="s">
        <v>4752</v>
      </c>
    </row>
    <row r="19028" spans="1:1" ht="13">
      <c r="A19028" s="11" t="s">
        <v>4762</v>
      </c>
    </row>
    <row r="19029" spans="1:1" ht="13">
      <c r="A19029" s="11" t="s">
        <v>4753</v>
      </c>
    </row>
    <row r="19030" spans="1:1" ht="13">
      <c r="A19030" s="11" t="s">
        <v>4771</v>
      </c>
    </row>
    <row r="19031" spans="1:1" ht="13">
      <c r="A19031" s="11" t="s">
        <v>4755</v>
      </c>
    </row>
    <row r="19032" spans="1:1" ht="13">
      <c r="A19032" s="21">
        <v>1570</v>
      </c>
    </row>
    <row r="19033" spans="1:1" ht="13">
      <c r="A19033" s="21">
        <v>2160</v>
      </c>
    </row>
    <row r="19034" spans="1:1" ht="13">
      <c r="A19034" s="11" t="s">
        <v>4756</v>
      </c>
    </row>
    <row r="19035" spans="1:1" ht="13">
      <c r="A19035" s="11" t="s">
        <v>4757</v>
      </c>
    </row>
    <row r="19036" spans="1:1" ht="13">
      <c r="A19036" s="11" t="s">
        <v>6228</v>
      </c>
    </row>
    <row r="19037" spans="1:1" ht="13">
      <c r="A19037" s="11" t="s">
        <v>4748</v>
      </c>
    </row>
    <row r="19038" spans="1:1" ht="13">
      <c r="A19038" s="11" t="s">
        <v>4749</v>
      </c>
    </row>
    <row r="19039" spans="1:1" ht="13">
      <c r="A19039" s="11" t="s">
        <v>6230</v>
      </c>
    </row>
    <row r="19040" spans="1:1" ht="13">
      <c r="A19040" s="11" t="s">
        <v>20</v>
      </c>
    </row>
    <row r="19041" spans="1:1" ht="13">
      <c r="A19041" s="11" t="s">
        <v>3866</v>
      </c>
    </row>
    <row r="19042" spans="1:1" ht="13">
      <c r="A19042" s="11" t="s">
        <v>4751</v>
      </c>
    </row>
    <row r="19043" spans="1:1" ht="13">
      <c r="A19043" s="11">
        <v>3</v>
      </c>
    </row>
    <row r="19044" spans="1:1" ht="13">
      <c r="A19044" s="11" t="s">
        <v>4752</v>
      </c>
    </row>
    <row r="19045" spans="1:1" ht="13">
      <c r="A19045" s="11">
        <v>2</v>
      </c>
    </row>
    <row r="19046" spans="1:1" ht="13">
      <c r="A19046" s="11" t="s">
        <v>4753</v>
      </c>
    </row>
    <row r="19047" spans="1:1" ht="13">
      <c r="A19047" s="11" t="s">
        <v>6127</v>
      </c>
    </row>
    <row r="19048" spans="1:1" ht="13">
      <c r="A19048" s="11" t="s">
        <v>4755</v>
      </c>
    </row>
    <row r="19049" spans="1:1" ht="13">
      <c r="A19049" s="21">
        <v>1800</v>
      </c>
    </row>
    <row r="19050" spans="1:1" ht="13">
      <c r="A19050" s="21">
        <v>3260</v>
      </c>
    </row>
    <row r="19051" spans="1:1" ht="13">
      <c r="A19051" s="11" t="s">
        <v>4756</v>
      </c>
    </row>
    <row r="19052" spans="1:1" ht="13">
      <c r="A19052" s="11" t="s">
        <v>4757</v>
      </c>
    </row>
    <row r="19053" spans="1:1" ht="13">
      <c r="A19053" s="11" t="s">
        <v>6228</v>
      </c>
    </row>
    <row r="19054" spans="1:1" ht="13">
      <c r="A19054" s="11" t="s">
        <v>4748</v>
      </c>
    </row>
    <row r="19055" spans="1:1" ht="13">
      <c r="A19055" s="11" t="s">
        <v>4749</v>
      </c>
    </row>
    <row r="19056" spans="1:1" ht="13">
      <c r="A19056" s="11" t="s">
        <v>6231</v>
      </c>
    </row>
    <row r="19057" spans="1:1" ht="13">
      <c r="A19057" s="11" t="s">
        <v>16</v>
      </c>
    </row>
    <row r="19058" spans="1:1" ht="13">
      <c r="A19058" s="11" t="s">
        <v>2085</v>
      </c>
    </row>
    <row r="19059" spans="1:1" ht="13">
      <c r="A19059" s="11" t="s">
        <v>4751</v>
      </c>
    </row>
    <row r="19060" spans="1:1" ht="13">
      <c r="A19060" s="11">
        <v>2</v>
      </c>
    </row>
    <row r="19061" spans="1:1" ht="13">
      <c r="A19061" s="11" t="s">
        <v>4752</v>
      </c>
    </row>
    <row r="19062" spans="1:1" ht="13">
      <c r="A19062" s="11" t="s">
        <v>4762</v>
      </c>
    </row>
    <row r="19063" spans="1:1" ht="13">
      <c r="A19063" s="11" t="s">
        <v>4753</v>
      </c>
    </row>
    <row r="19064" spans="1:1" ht="13">
      <c r="A19064" s="11" t="s">
        <v>4771</v>
      </c>
    </row>
    <row r="19065" spans="1:1" ht="13">
      <c r="A19065" s="11" t="s">
        <v>4755</v>
      </c>
    </row>
    <row r="19066" spans="1:1" ht="13">
      <c r="A19066" s="21">
        <v>1380</v>
      </c>
    </row>
    <row r="19067" spans="1:1" ht="13">
      <c r="A19067" s="21">
        <v>2075</v>
      </c>
    </row>
    <row r="19068" spans="1:1" ht="13">
      <c r="A19068" s="11" t="s">
        <v>4756</v>
      </c>
    </row>
    <row r="19069" spans="1:1" ht="13">
      <c r="A19069" s="11" t="s">
        <v>4757</v>
      </c>
    </row>
    <row r="19070" spans="1:1" ht="13">
      <c r="A19070" s="11" t="s">
        <v>6232</v>
      </c>
    </row>
    <row r="19071" spans="1:1" ht="13">
      <c r="A19071" s="11" t="s">
        <v>4748</v>
      </c>
    </row>
    <row r="19072" spans="1:1" ht="13">
      <c r="A19072" s="11" t="s">
        <v>4749</v>
      </c>
    </row>
    <row r="19073" spans="1:1" ht="13">
      <c r="A19073" s="11" t="s">
        <v>6233</v>
      </c>
    </row>
    <row r="19074" spans="1:1" ht="13">
      <c r="A19074" s="11" t="s">
        <v>17</v>
      </c>
    </row>
    <row r="19075" spans="1:1" ht="13">
      <c r="A19075" s="11" t="s">
        <v>527</v>
      </c>
    </row>
    <row r="19076" spans="1:1" ht="13">
      <c r="A19076" s="11" t="s">
        <v>4751</v>
      </c>
    </row>
    <row r="19077" spans="1:1" ht="13">
      <c r="A19077" s="11">
        <v>1</v>
      </c>
    </row>
    <row r="19078" spans="1:1" ht="13">
      <c r="A19078" s="11" t="s">
        <v>4752</v>
      </c>
    </row>
    <row r="19079" spans="1:1" ht="13">
      <c r="A19079" s="11">
        <v>1</v>
      </c>
    </row>
    <row r="19080" spans="1:1" ht="13">
      <c r="A19080" s="11" t="s">
        <v>4753</v>
      </c>
    </row>
    <row r="19081" spans="1:1" ht="13">
      <c r="A19081" s="11" t="s">
        <v>4754</v>
      </c>
    </row>
    <row r="19082" spans="1:1" ht="13">
      <c r="A19082" s="11" t="s">
        <v>4755</v>
      </c>
    </row>
    <row r="19083" spans="1:1" ht="13">
      <c r="A19083" s="21">
        <v>790</v>
      </c>
    </row>
    <row r="19084" spans="1:1" ht="13">
      <c r="A19084" s="21">
        <v>850</v>
      </c>
    </row>
    <row r="19085" spans="1:1" ht="13">
      <c r="A19085" s="11" t="s">
        <v>4756</v>
      </c>
    </row>
    <row r="19086" spans="1:1" ht="13">
      <c r="A19086" s="11" t="s">
        <v>4757</v>
      </c>
    </row>
    <row r="19087" spans="1:1" ht="13">
      <c r="A19087" s="11" t="s">
        <v>6234</v>
      </c>
    </row>
    <row r="19088" spans="1:1" ht="13">
      <c r="A19088" s="11" t="s">
        <v>4748</v>
      </c>
    </row>
    <row r="19089" spans="1:1" ht="13">
      <c r="A19089" s="11" t="s">
        <v>4749</v>
      </c>
    </row>
    <row r="19090" spans="1:1" ht="13">
      <c r="A19090" s="11" t="s">
        <v>6235</v>
      </c>
    </row>
    <row r="19091" spans="1:1" ht="13">
      <c r="A19091" s="11" t="s">
        <v>14</v>
      </c>
    </row>
    <row r="19092" spans="1:1" ht="13">
      <c r="A19092" s="11" t="s">
        <v>2010</v>
      </c>
    </row>
    <row r="19093" spans="1:1" ht="13">
      <c r="A19093" s="11" t="s">
        <v>4751</v>
      </c>
    </row>
    <row r="19094" spans="1:1" ht="13">
      <c r="A19094" s="11">
        <v>2</v>
      </c>
    </row>
    <row r="19095" spans="1:1" ht="13">
      <c r="A19095" s="11" t="s">
        <v>4752</v>
      </c>
    </row>
    <row r="19096" spans="1:1" ht="13">
      <c r="A19096" s="11" t="s">
        <v>4762</v>
      </c>
    </row>
    <row r="19097" spans="1:1" ht="13">
      <c r="A19097" s="11" t="s">
        <v>4753</v>
      </c>
    </row>
    <row r="19098" spans="1:1" ht="13">
      <c r="A19098" s="11" t="s">
        <v>4771</v>
      </c>
    </row>
    <row r="19099" spans="1:1" ht="13">
      <c r="A19099" s="11" t="s">
        <v>4755</v>
      </c>
    </row>
    <row r="19100" spans="1:1" ht="13">
      <c r="A19100" s="21">
        <v>1170</v>
      </c>
    </row>
    <row r="19101" spans="1:1" ht="13">
      <c r="A19101" s="21">
        <v>1450</v>
      </c>
    </row>
    <row r="19102" spans="1:1" ht="13">
      <c r="A19102" s="11" t="s">
        <v>4756</v>
      </c>
    </row>
    <row r="19103" spans="1:1" ht="13">
      <c r="A19103" s="11" t="s">
        <v>4757</v>
      </c>
    </row>
    <row r="19104" spans="1:1" ht="13">
      <c r="A19104" s="11" t="s">
        <v>6234</v>
      </c>
    </row>
    <row r="19105" spans="1:1" ht="13">
      <c r="A19105" s="11" t="s">
        <v>4748</v>
      </c>
    </row>
    <row r="19106" spans="1:1" ht="13">
      <c r="A19106" s="11" t="s">
        <v>4749</v>
      </c>
    </row>
    <row r="19107" spans="1:1" ht="13">
      <c r="A19107" s="11" t="s">
        <v>6236</v>
      </c>
    </row>
    <row r="19108" spans="1:1" ht="13">
      <c r="A19108" s="11" t="s">
        <v>25</v>
      </c>
    </row>
    <row r="19109" spans="1:1" ht="13">
      <c r="A19109" s="11" t="s">
        <v>3803</v>
      </c>
    </row>
    <row r="19110" spans="1:1" ht="13">
      <c r="A19110" s="11" t="s">
        <v>4751</v>
      </c>
    </row>
    <row r="19111" spans="1:1" ht="13">
      <c r="A19111" s="11">
        <v>3</v>
      </c>
    </row>
    <row r="19112" spans="1:1" ht="13">
      <c r="A19112" s="11" t="s">
        <v>4752</v>
      </c>
    </row>
    <row r="19113" spans="1:1" ht="13">
      <c r="A19113" s="11">
        <v>2</v>
      </c>
    </row>
    <row r="19114" spans="1:1" ht="13">
      <c r="A19114" s="11" t="s">
        <v>4753</v>
      </c>
    </row>
    <row r="19115" spans="1:1" ht="13">
      <c r="A19115" s="11" t="s">
        <v>6237</v>
      </c>
    </row>
    <row r="19116" spans="1:1" ht="13">
      <c r="A19116" s="11" t="s">
        <v>4755</v>
      </c>
    </row>
    <row r="19117" spans="1:1" ht="13">
      <c r="A19117" s="21">
        <v>1550</v>
      </c>
    </row>
    <row r="19118" spans="1:1" ht="13">
      <c r="A19118" s="21">
        <v>1875</v>
      </c>
    </row>
    <row r="19119" spans="1:1" ht="13">
      <c r="A19119" s="11" t="s">
        <v>4756</v>
      </c>
    </row>
    <row r="19120" spans="1:1" ht="13">
      <c r="A19120" s="11" t="s">
        <v>4757</v>
      </c>
    </row>
    <row r="19121" spans="1:1" ht="13">
      <c r="A19121" s="11" t="s">
        <v>6234</v>
      </c>
    </row>
    <row r="19122" spans="1:1" ht="13">
      <c r="A19122" s="11" t="s">
        <v>4748</v>
      </c>
    </row>
    <row r="19123" spans="1:1" ht="13">
      <c r="A19123" s="11" t="s">
        <v>4749</v>
      </c>
    </row>
    <row r="19124" spans="1:1" ht="13">
      <c r="A19124" s="11" t="s">
        <v>6238</v>
      </c>
    </row>
    <row r="19125" spans="1:1" ht="13">
      <c r="A19125" s="11" t="s">
        <v>7</v>
      </c>
    </row>
    <row r="19126" spans="1:1" ht="13">
      <c r="A19126" s="11" t="s">
        <v>1932</v>
      </c>
    </row>
    <row r="19127" spans="1:1" ht="13">
      <c r="A19127" s="11" t="s">
        <v>4751</v>
      </c>
    </row>
    <row r="19128" spans="1:1" ht="13">
      <c r="A19128" s="11">
        <v>2</v>
      </c>
    </row>
    <row r="19129" spans="1:1" ht="13">
      <c r="A19129" s="11" t="s">
        <v>4752</v>
      </c>
    </row>
    <row r="19130" spans="1:1" ht="13">
      <c r="A19130" s="11">
        <v>1</v>
      </c>
    </row>
    <row r="19131" spans="1:1" ht="13">
      <c r="A19131" s="11" t="s">
        <v>4753</v>
      </c>
    </row>
    <row r="19132" spans="1:1" ht="13">
      <c r="A19132" s="11" t="s">
        <v>4870</v>
      </c>
    </row>
    <row r="19133" spans="1:1" ht="13">
      <c r="A19133" s="11" t="s">
        <v>4755</v>
      </c>
    </row>
    <row r="19134" spans="1:1" ht="13">
      <c r="A19134" s="21">
        <v>1290</v>
      </c>
    </row>
    <row r="19135" spans="1:1" ht="13">
      <c r="A19135" s="21">
        <v>2060</v>
      </c>
    </row>
    <row r="19136" spans="1:1" ht="13">
      <c r="A19136" s="11" t="s">
        <v>4756</v>
      </c>
    </row>
    <row r="19137" spans="1:1" ht="13">
      <c r="A19137" s="11" t="s">
        <v>4757</v>
      </c>
    </row>
    <row r="19138" spans="1:1" ht="13">
      <c r="A19138" s="11" t="s">
        <v>6239</v>
      </c>
    </row>
    <row r="19139" spans="1:1" ht="13">
      <c r="A19139" s="11" t="s">
        <v>4748</v>
      </c>
    </row>
    <row r="19140" spans="1:1" ht="13">
      <c r="A19140" s="11" t="s">
        <v>4749</v>
      </c>
    </row>
    <row r="19141" spans="1:1" ht="13">
      <c r="A19141" s="11" t="s">
        <v>6240</v>
      </c>
    </row>
    <row r="19142" spans="1:1" ht="13">
      <c r="A19142" s="11" t="s">
        <v>12</v>
      </c>
    </row>
    <row r="19143" spans="1:1" ht="13">
      <c r="A19143" s="11" t="s">
        <v>3770</v>
      </c>
    </row>
    <row r="19144" spans="1:1" ht="13">
      <c r="A19144" s="11" t="s">
        <v>4751</v>
      </c>
    </row>
    <row r="19145" spans="1:1" ht="13">
      <c r="A19145" s="11">
        <v>3</v>
      </c>
    </row>
    <row r="19146" spans="1:1" ht="13">
      <c r="A19146" s="11" t="s">
        <v>4752</v>
      </c>
    </row>
    <row r="19147" spans="1:1" ht="13">
      <c r="A19147" s="11" t="s">
        <v>4762</v>
      </c>
    </row>
    <row r="19148" spans="1:1" ht="13">
      <c r="A19148" s="11" t="s">
        <v>4753</v>
      </c>
    </row>
    <row r="19149" spans="1:1" ht="13">
      <c r="A19149" s="11" t="s">
        <v>5089</v>
      </c>
    </row>
    <row r="19150" spans="1:1" ht="13">
      <c r="A19150" s="11" t="s">
        <v>4755</v>
      </c>
    </row>
    <row r="19151" spans="1:1" ht="13">
      <c r="A19151" s="21">
        <v>1990</v>
      </c>
    </row>
    <row r="19152" spans="1:1" ht="13">
      <c r="A19152" s="21">
        <v>3550</v>
      </c>
    </row>
    <row r="19153" spans="1:1" ht="13">
      <c r="A19153" s="11" t="s">
        <v>4756</v>
      </c>
    </row>
    <row r="19154" spans="1:1" ht="13">
      <c r="A19154" s="11" t="s">
        <v>4757</v>
      </c>
    </row>
    <row r="19155" spans="1:1" ht="13">
      <c r="A19155" s="11" t="s">
        <v>6239</v>
      </c>
    </row>
    <row r="19156" spans="1:1" ht="13">
      <c r="A19156" s="11" t="s">
        <v>4748</v>
      </c>
    </row>
    <row r="19157" spans="1:1" ht="13">
      <c r="A19157" s="11" t="s">
        <v>4749</v>
      </c>
    </row>
    <row r="19158" spans="1:1" ht="13">
      <c r="A19158" s="11" t="s">
        <v>6241</v>
      </c>
    </row>
    <row r="19159" spans="1:1" ht="13">
      <c r="A19159" s="11" t="s">
        <v>21</v>
      </c>
    </row>
    <row r="19160" spans="1:1" ht="13">
      <c r="A19160" s="11" t="s">
        <v>1896</v>
      </c>
    </row>
    <row r="19161" spans="1:1" ht="13">
      <c r="A19161" s="11" t="s">
        <v>4751</v>
      </c>
    </row>
    <row r="19162" spans="1:1" ht="13">
      <c r="A19162" s="11">
        <v>2</v>
      </c>
    </row>
    <row r="19163" spans="1:1" ht="13">
      <c r="A19163" s="11" t="s">
        <v>4752</v>
      </c>
    </row>
    <row r="19164" spans="1:1" ht="13">
      <c r="A19164" s="11" t="s">
        <v>4762</v>
      </c>
    </row>
    <row r="19165" spans="1:1" ht="13">
      <c r="A19165" s="11" t="s">
        <v>4753</v>
      </c>
    </row>
    <row r="19166" spans="1:1" ht="13">
      <c r="A19166" s="11" t="s">
        <v>4785</v>
      </c>
    </row>
    <row r="19167" spans="1:1" ht="13">
      <c r="A19167" s="11" t="s">
        <v>4755</v>
      </c>
    </row>
    <row r="19168" spans="1:1" ht="13">
      <c r="A19168" s="21">
        <v>1550</v>
      </c>
    </row>
    <row r="19169" spans="1:1" ht="13">
      <c r="A19169" s="21">
        <v>1650</v>
      </c>
    </row>
    <row r="19170" spans="1:1" ht="13">
      <c r="A19170" s="11" t="s">
        <v>4756</v>
      </c>
    </row>
    <row r="19171" spans="1:1" ht="13">
      <c r="A19171" s="11" t="s">
        <v>4757</v>
      </c>
    </row>
    <row r="19172" spans="1:1" ht="13">
      <c r="A19172" s="11" t="s">
        <v>6242</v>
      </c>
    </row>
    <row r="19173" spans="1:1" ht="13">
      <c r="A19173" s="11" t="s">
        <v>4748</v>
      </c>
    </row>
    <row r="19174" spans="1:1" ht="13">
      <c r="A19174" s="11" t="s">
        <v>4749</v>
      </c>
    </row>
    <row r="19175" spans="1:1" ht="13">
      <c r="A19175" s="11" t="s">
        <v>6243</v>
      </c>
    </row>
    <row r="19176" spans="1:1" ht="13">
      <c r="A19176" s="11" t="s">
        <v>27</v>
      </c>
    </row>
    <row r="19177" spans="1:1" ht="13">
      <c r="A19177" s="11" t="s">
        <v>1857</v>
      </c>
    </row>
    <row r="19178" spans="1:1" ht="13">
      <c r="A19178" s="11" t="s">
        <v>4751</v>
      </c>
    </row>
    <row r="19179" spans="1:1" ht="13">
      <c r="A19179" s="11">
        <v>2</v>
      </c>
    </row>
    <row r="19180" spans="1:1" ht="13">
      <c r="A19180" s="11" t="s">
        <v>4752</v>
      </c>
    </row>
    <row r="19181" spans="1:1" ht="13">
      <c r="A19181" s="11" t="s">
        <v>4762</v>
      </c>
    </row>
    <row r="19182" spans="1:1" ht="13">
      <c r="A19182" s="11" t="s">
        <v>4753</v>
      </c>
    </row>
    <row r="19183" spans="1:1" ht="13">
      <c r="A19183" s="11" t="s">
        <v>4765</v>
      </c>
    </row>
    <row r="19184" spans="1:1" ht="13">
      <c r="A19184" s="11" t="s">
        <v>4755</v>
      </c>
    </row>
    <row r="19185" spans="1:1" ht="13">
      <c r="A19185" s="21">
        <v>1500</v>
      </c>
    </row>
    <row r="19186" spans="1:1" ht="13">
      <c r="A19186" s="21">
        <v>2330</v>
      </c>
    </row>
    <row r="19187" spans="1:1" ht="13">
      <c r="A19187" s="11" t="s">
        <v>4756</v>
      </c>
    </row>
    <row r="19188" spans="1:1" ht="13">
      <c r="A19188" s="11" t="s">
        <v>4757</v>
      </c>
    </row>
    <row r="19189" spans="1:1" ht="13">
      <c r="A19189" s="11" t="s">
        <v>6244</v>
      </c>
    </row>
    <row r="19190" spans="1:1" ht="13">
      <c r="A19190" s="11" t="s">
        <v>4748</v>
      </c>
    </row>
    <row r="19191" spans="1:1" ht="13">
      <c r="A19191" s="11" t="s">
        <v>4749</v>
      </c>
    </row>
    <row r="19192" spans="1:1" ht="13">
      <c r="A19192" s="11" t="s">
        <v>6245</v>
      </c>
    </row>
    <row r="19193" spans="1:1" ht="13">
      <c r="A19193" s="11" t="s">
        <v>18</v>
      </c>
    </row>
    <row r="19194" spans="1:1" ht="13">
      <c r="A19194" s="11" t="s">
        <v>1785</v>
      </c>
    </row>
    <row r="19195" spans="1:1" ht="13">
      <c r="A19195" s="11" t="s">
        <v>4751</v>
      </c>
    </row>
    <row r="19196" spans="1:1" ht="13">
      <c r="A19196" s="11">
        <v>2</v>
      </c>
    </row>
    <row r="19197" spans="1:1" ht="13">
      <c r="A19197" s="11" t="s">
        <v>4752</v>
      </c>
    </row>
    <row r="19198" spans="1:1" ht="13">
      <c r="A19198" s="11">
        <v>1</v>
      </c>
    </row>
    <row r="19199" spans="1:1" ht="13">
      <c r="A19199" s="11" t="s">
        <v>4753</v>
      </c>
    </row>
    <row r="19200" spans="1:1" ht="13">
      <c r="A19200" s="11" t="s">
        <v>4818</v>
      </c>
    </row>
    <row r="19201" spans="1:1" ht="13">
      <c r="A19201" s="11" t="s">
        <v>4755</v>
      </c>
    </row>
    <row r="19202" spans="1:1" ht="13">
      <c r="A19202" s="21">
        <v>1000</v>
      </c>
    </row>
    <row r="19203" spans="1:1" ht="13">
      <c r="A19203" s="21">
        <v>1890</v>
      </c>
    </row>
    <row r="19204" spans="1:1" ht="13">
      <c r="A19204" s="11" t="s">
        <v>4756</v>
      </c>
    </row>
    <row r="19205" spans="1:1" ht="13">
      <c r="A19205" s="11" t="s">
        <v>4757</v>
      </c>
    </row>
    <row r="19206" spans="1:1" ht="13">
      <c r="A19206" s="11" t="s">
        <v>6246</v>
      </c>
    </row>
    <row r="19207" spans="1:1" ht="13">
      <c r="A19207" s="11" t="s">
        <v>4748</v>
      </c>
    </row>
    <row r="19208" spans="1:1" ht="13">
      <c r="A19208" s="11" t="s">
        <v>4749</v>
      </c>
    </row>
    <row r="19209" spans="1:1" ht="13">
      <c r="A19209" s="11" t="s">
        <v>6247</v>
      </c>
    </row>
    <row r="19210" spans="1:1" ht="13">
      <c r="A19210" s="11" t="s">
        <v>20</v>
      </c>
    </row>
    <row r="19211" spans="1:1" ht="13">
      <c r="A19211" s="11" t="s">
        <v>3627</v>
      </c>
    </row>
    <row r="19212" spans="1:1" ht="13">
      <c r="A19212" s="11" t="s">
        <v>4751</v>
      </c>
    </row>
    <row r="19213" spans="1:1" ht="13">
      <c r="A19213" s="11">
        <v>3</v>
      </c>
    </row>
    <row r="19214" spans="1:1" ht="13">
      <c r="A19214" s="11" t="s">
        <v>4752</v>
      </c>
    </row>
    <row r="19215" spans="1:1" ht="13">
      <c r="A19215" s="11" t="s">
        <v>4789</v>
      </c>
    </row>
    <row r="19216" spans="1:1" ht="13">
      <c r="A19216" s="11" t="s">
        <v>4753</v>
      </c>
    </row>
    <row r="19217" spans="1:1" ht="13">
      <c r="A19217" s="11" t="s">
        <v>4785</v>
      </c>
    </row>
    <row r="19218" spans="1:1" ht="13">
      <c r="A19218" s="11" t="s">
        <v>4755</v>
      </c>
    </row>
    <row r="19219" spans="1:1" ht="13">
      <c r="A19219" s="21">
        <v>1480</v>
      </c>
    </row>
    <row r="19220" spans="1:1" ht="13">
      <c r="A19220" s="21">
        <v>1695</v>
      </c>
    </row>
    <row r="19221" spans="1:1" ht="13">
      <c r="A19221" s="11" t="s">
        <v>4756</v>
      </c>
    </row>
    <row r="19222" spans="1:1" ht="13">
      <c r="A19222" s="11" t="s">
        <v>4757</v>
      </c>
    </row>
    <row r="19223" spans="1:1" ht="13">
      <c r="A19223" s="11" t="s">
        <v>6246</v>
      </c>
    </row>
    <row r="19224" spans="1:1" ht="13">
      <c r="A19224" s="11" t="s">
        <v>4748</v>
      </c>
    </row>
    <row r="19225" spans="1:1" ht="13">
      <c r="A19225" s="11" t="s">
        <v>4749</v>
      </c>
    </row>
    <row r="19226" spans="1:1" ht="13">
      <c r="A19226" s="11" t="s">
        <v>6248</v>
      </c>
    </row>
    <row r="19227" spans="1:1" ht="13">
      <c r="A19227" s="11" t="s">
        <v>7</v>
      </c>
    </row>
    <row r="19228" spans="1:1" ht="13">
      <c r="A19228" s="11" t="s">
        <v>4624</v>
      </c>
    </row>
    <row r="19229" spans="1:1" ht="13">
      <c r="A19229" s="11" t="s">
        <v>4751</v>
      </c>
    </row>
    <row r="19230" spans="1:1" ht="13">
      <c r="A19230" s="11">
        <v>4</v>
      </c>
    </row>
    <row r="19231" spans="1:1" ht="13">
      <c r="A19231" s="11" t="s">
        <v>4752</v>
      </c>
    </row>
    <row r="19232" spans="1:1" ht="13">
      <c r="A19232" s="11" t="s">
        <v>6249</v>
      </c>
    </row>
    <row r="19233" spans="1:1" ht="13">
      <c r="A19233" s="11" t="s">
        <v>4753</v>
      </c>
    </row>
    <row r="19234" spans="1:1" ht="13">
      <c r="A19234" s="11" t="s">
        <v>5072</v>
      </c>
    </row>
    <row r="19235" spans="1:1" ht="13">
      <c r="A19235" s="11" t="s">
        <v>4755</v>
      </c>
    </row>
    <row r="19236" spans="1:1" ht="13">
      <c r="A19236" s="21">
        <v>1940</v>
      </c>
    </row>
    <row r="19237" spans="1:1" ht="13">
      <c r="A19237" s="21">
        <v>2445</v>
      </c>
    </row>
    <row r="19238" spans="1:1" ht="13">
      <c r="A19238" s="11" t="s">
        <v>4756</v>
      </c>
    </row>
    <row r="19239" spans="1:1" ht="13">
      <c r="A19239" s="11" t="s">
        <v>4757</v>
      </c>
    </row>
    <row r="19240" spans="1:1" ht="13">
      <c r="A19240" s="11" t="s">
        <v>6246</v>
      </c>
    </row>
    <row r="19241" spans="1:1" ht="13">
      <c r="A19241" s="11" t="s">
        <v>4748</v>
      </c>
    </row>
    <row r="19242" spans="1:1" ht="13">
      <c r="A19242" s="11" t="s">
        <v>4749</v>
      </c>
    </row>
    <row r="19243" spans="1:1" ht="13">
      <c r="A19243" s="11" t="s">
        <v>6250</v>
      </c>
    </row>
    <row r="19244" spans="1:1" ht="13">
      <c r="A19244" s="11" t="s">
        <v>9</v>
      </c>
    </row>
    <row r="19245" spans="1:1" ht="13">
      <c r="A19245" s="11" t="s">
        <v>1662</v>
      </c>
    </row>
    <row r="19246" spans="1:1" ht="13">
      <c r="A19246" s="11" t="s">
        <v>4751</v>
      </c>
    </row>
    <row r="19247" spans="1:1" ht="13">
      <c r="A19247" s="11">
        <v>2</v>
      </c>
    </row>
    <row r="19248" spans="1:1" ht="13">
      <c r="A19248" s="11" t="s">
        <v>4752</v>
      </c>
    </row>
    <row r="19249" spans="1:1" ht="13">
      <c r="A19249" s="11">
        <v>1</v>
      </c>
    </row>
    <row r="19250" spans="1:1" ht="13">
      <c r="A19250" s="11" t="s">
        <v>4753</v>
      </c>
    </row>
    <row r="19251" spans="1:1" ht="13">
      <c r="A19251" s="11" t="s">
        <v>4937</v>
      </c>
    </row>
    <row r="19252" spans="1:1" ht="13">
      <c r="A19252" s="11" t="s">
        <v>4755</v>
      </c>
    </row>
    <row r="19253" spans="1:1" ht="13">
      <c r="A19253" s="21">
        <v>1140</v>
      </c>
    </row>
    <row r="19254" spans="1:1" ht="13">
      <c r="A19254" s="21">
        <v>1295</v>
      </c>
    </row>
    <row r="19255" spans="1:1" ht="13">
      <c r="A19255" s="11" t="s">
        <v>4756</v>
      </c>
    </row>
    <row r="19256" spans="1:1" ht="13">
      <c r="A19256" s="11" t="s">
        <v>4757</v>
      </c>
    </row>
    <row r="19257" spans="1:1" ht="13">
      <c r="A19257" s="11" t="s">
        <v>6251</v>
      </c>
    </row>
    <row r="19258" spans="1:1" ht="13">
      <c r="A19258" s="11" t="s">
        <v>4748</v>
      </c>
    </row>
    <row r="19259" spans="1:1" ht="13">
      <c r="A19259" s="11" t="s">
        <v>4749</v>
      </c>
    </row>
    <row r="19260" spans="1:1" ht="13">
      <c r="A19260" s="11" t="s">
        <v>6252</v>
      </c>
    </row>
    <row r="19261" spans="1:1" ht="13">
      <c r="A19261" s="11" t="s">
        <v>22</v>
      </c>
    </row>
    <row r="19262" spans="1:1" ht="13">
      <c r="A19262" s="11" t="s">
        <v>1665</v>
      </c>
    </row>
    <row r="19263" spans="1:1" ht="13">
      <c r="A19263" s="11" t="s">
        <v>4751</v>
      </c>
    </row>
    <row r="19264" spans="1:1" ht="13">
      <c r="A19264" s="11">
        <v>2</v>
      </c>
    </row>
    <row r="19265" spans="1:1" ht="13">
      <c r="A19265" s="11" t="s">
        <v>4752</v>
      </c>
    </row>
    <row r="19266" spans="1:1" ht="13">
      <c r="A19266" s="11" t="s">
        <v>4762</v>
      </c>
    </row>
    <row r="19267" spans="1:1" ht="13">
      <c r="A19267" s="11" t="s">
        <v>4753</v>
      </c>
    </row>
    <row r="19268" spans="1:1" ht="13">
      <c r="A19268" s="11" t="s">
        <v>5017</v>
      </c>
    </row>
    <row r="19269" spans="1:1" ht="13">
      <c r="A19269" s="11" t="s">
        <v>4755</v>
      </c>
    </row>
    <row r="19270" spans="1:1" ht="13">
      <c r="A19270" s="21">
        <v>1220</v>
      </c>
    </row>
    <row r="19271" spans="1:1" ht="13">
      <c r="A19271" s="21">
        <v>1555</v>
      </c>
    </row>
    <row r="19272" spans="1:1" ht="13">
      <c r="A19272" s="11" t="s">
        <v>4756</v>
      </c>
    </row>
    <row r="19273" spans="1:1" ht="13">
      <c r="A19273" s="11" t="s">
        <v>4757</v>
      </c>
    </row>
    <row r="19274" spans="1:1" ht="13">
      <c r="A19274" s="11" t="s">
        <v>6251</v>
      </c>
    </row>
    <row r="19275" spans="1:1" ht="13">
      <c r="A19275" s="11" t="s">
        <v>4748</v>
      </c>
    </row>
    <row r="19276" spans="1:1" ht="13">
      <c r="A19276" s="11" t="s">
        <v>4749</v>
      </c>
    </row>
    <row r="19277" spans="1:1" ht="13">
      <c r="A19277" s="11" t="s">
        <v>6253</v>
      </c>
    </row>
    <row r="19278" spans="1:1" ht="13">
      <c r="A19278" s="11" t="s">
        <v>12</v>
      </c>
    </row>
    <row r="19279" spans="1:1" ht="13">
      <c r="A19279" s="11" t="s">
        <v>3558</v>
      </c>
    </row>
    <row r="19280" spans="1:1" ht="13">
      <c r="A19280" s="11" t="s">
        <v>4751</v>
      </c>
    </row>
    <row r="19281" spans="1:1" ht="13">
      <c r="A19281" s="11">
        <v>3</v>
      </c>
    </row>
    <row r="19282" spans="1:1" ht="13">
      <c r="A19282" s="11" t="s">
        <v>4752</v>
      </c>
    </row>
    <row r="19283" spans="1:1" ht="13">
      <c r="A19283" s="11" t="s">
        <v>4762</v>
      </c>
    </row>
    <row r="19284" spans="1:1" ht="13">
      <c r="A19284" s="11" t="s">
        <v>4753</v>
      </c>
    </row>
    <row r="19285" spans="1:1" ht="13">
      <c r="A19285" s="11" t="s">
        <v>5000</v>
      </c>
    </row>
    <row r="19286" spans="1:1" ht="13">
      <c r="A19286" s="11" t="s">
        <v>4755</v>
      </c>
    </row>
    <row r="19287" spans="1:1" ht="13">
      <c r="A19287" s="21">
        <v>1370</v>
      </c>
    </row>
    <row r="19288" spans="1:1" ht="13">
      <c r="A19288" s="21">
        <v>1830</v>
      </c>
    </row>
    <row r="19289" spans="1:1" ht="13">
      <c r="A19289" s="11" t="s">
        <v>4756</v>
      </c>
    </row>
    <row r="19290" spans="1:1" ht="13">
      <c r="A19290" s="11" t="s">
        <v>4757</v>
      </c>
    </row>
    <row r="19291" spans="1:1" ht="13">
      <c r="A19291" s="11" t="s">
        <v>6251</v>
      </c>
    </row>
    <row r="19292" spans="1:1" ht="13">
      <c r="A19292" s="11" t="s">
        <v>4748</v>
      </c>
    </row>
    <row r="19293" spans="1:1" ht="13">
      <c r="A19293" s="11" t="s">
        <v>4749</v>
      </c>
    </row>
    <row r="19294" spans="1:1" ht="13">
      <c r="A19294" s="11" t="s">
        <v>6254</v>
      </c>
    </row>
    <row r="19295" spans="1:1" ht="13">
      <c r="A19295" s="11" t="s">
        <v>12</v>
      </c>
    </row>
    <row r="19296" spans="1:1" ht="13">
      <c r="A19296" s="11" t="s">
        <v>1137</v>
      </c>
    </row>
    <row r="19297" spans="1:1" ht="13">
      <c r="A19297" s="11" t="s">
        <v>4751</v>
      </c>
    </row>
    <row r="19298" spans="1:1" ht="13">
      <c r="A19298" s="11">
        <v>2</v>
      </c>
    </row>
    <row r="19299" spans="1:1" ht="13">
      <c r="A19299" s="11" t="s">
        <v>4752</v>
      </c>
    </row>
    <row r="19300" spans="1:1" ht="13">
      <c r="A19300" s="11" t="s">
        <v>4762</v>
      </c>
    </row>
    <row r="19301" spans="1:1" ht="13">
      <c r="A19301" s="11" t="s">
        <v>4753</v>
      </c>
    </row>
    <row r="19302" spans="1:1" ht="13">
      <c r="A19302" s="11" t="s">
        <v>4765</v>
      </c>
    </row>
    <row r="19303" spans="1:1" ht="13">
      <c r="A19303" s="11" t="s">
        <v>4755</v>
      </c>
    </row>
    <row r="19304" spans="1:1" ht="13">
      <c r="A19304" s="21">
        <v>1700</v>
      </c>
    </row>
    <row r="19305" spans="1:1" ht="13">
      <c r="A19305" s="11" t="s">
        <v>4756</v>
      </c>
    </row>
    <row r="19306" spans="1:1" ht="13">
      <c r="A19306" s="11" t="s">
        <v>4757</v>
      </c>
    </row>
    <row r="19307" spans="1:1" ht="13">
      <c r="A19307" s="11" t="s">
        <v>6251</v>
      </c>
    </row>
    <row r="19308" spans="1:1" ht="13">
      <c r="A19308" s="11" t="s">
        <v>4748</v>
      </c>
    </row>
    <row r="19309" spans="1:1" ht="13">
      <c r="A19309" s="11" t="s">
        <v>4749</v>
      </c>
    </row>
    <row r="19310" spans="1:1" ht="13">
      <c r="A19310" s="11" t="s">
        <v>6255</v>
      </c>
    </row>
    <row r="19311" spans="1:1" ht="13">
      <c r="A19311" s="11" t="s">
        <v>14</v>
      </c>
    </row>
    <row r="19312" spans="1:1" ht="13">
      <c r="A19312" s="11" t="s">
        <v>3561</v>
      </c>
    </row>
    <row r="19313" spans="1:1" ht="13">
      <c r="A19313" s="11" t="s">
        <v>4751</v>
      </c>
    </row>
    <row r="19314" spans="1:1" ht="13">
      <c r="A19314" s="11">
        <v>3</v>
      </c>
    </row>
    <row r="19315" spans="1:1" ht="13">
      <c r="A19315" s="11" t="s">
        <v>4752</v>
      </c>
    </row>
    <row r="19316" spans="1:1" ht="13">
      <c r="A19316" s="11">
        <v>2</v>
      </c>
    </row>
    <row r="19317" spans="1:1" ht="13">
      <c r="A19317" s="11" t="s">
        <v>4753</v>
      </c>
    </row>
    <row r="19318" spans="1:1" ht="13">
      <c r="A19318" s="11" t="s">
        <v>5968</v>
      </c>
    </row>
    <row r="19319" spans="1:1" ht="13">
      <c r="A19319" s="11" t="s">
        <v>4755</v>
      </c>
    </row>
    <row r="19320" spans="1:1" ht="13">
      <c r="A19320" s="21">
        <v>2330</v>
      </c>
    </row>
    <row r="19321" spans="1:1" ht="13">
      <c r="A19321" s="21">
        <v>4110</v>
      </c>
    </row>
    <row r="19322" spans="1:1" ht="13">
      <c r="A19322" s="11" t="s">
        <v>4756</v>
      </c>
    </row>
    <row r="19323" spans="1:1" ht="13">
      <c r="A19323" s="11" t="s">
        <v>4757</v>
      </c>
    </row>
    <row r="19324" spans="1:1" ht="13">
      <c r="A19324" s="11" t="s">
        <v>6251</v>
      </c>
    </row>
    <row r="19325" spans="1:1" ht="13">
      <c r="A19325" s="11" t="s">
        <v>4748</v>
      </c>
    </row>
    <row r="19326" spans="1:1" ht="13">
      <c r="A19326" s="11" t="s">
        <v>4749</v>
      </c>
    </row>
    <row r="19327" spans="1:1" ht="13">
      <c r="A19327" s="11" t="s">
        <v>6256</v>
      </c>
    </row>
    <row r="19328" spans="1:1" ht="13">
      <c r="A19328" s="11" t="s">
        <v>13</v>
      </c>
    </row>
    <row r="19329" spans="1:1" ht="13">
      <c r="A19329" s="11" t="s">
        <v>374</v>
      </c>
    </row>
    <row r="19330" spans="1:1" ht="13">
      <c r="A19330" s="11" t="s">
        <v>4751</v>
      </c>
    </row>
    <row r="19331" spans="1:1" ht="13">
      <c r="A19331" s="11">
        <v>1</v>
      </c>
    </row>
    <row r="19332" spans="1:1" ht="13">
      <c r="A19332" s="11" t="s">
        <v>4752</v>
      </c>
    </row>
    <row r="19333" spans="1:1" ht="13">
      <c r="A19333" s="11">
        <v>1</v>
      </c>
    </row>
    <row r="19334" spans="1:1" ht="13">
      <c r="A19334" s="11" t="s">
        <v>4753</v>
      </c>
    </row>
    <row r="19335" spans="1:1" ht="13">
      <c r="A19335" s="11" t="s">
        <v>5636</v>
      </c>
    </row>
    <row r="19336" spans="1:1" ht="13">
      <c r="A19336" s="11" t="s">
        <v>4755</v>
      </c>
    </row>
    <row r="19337" spans="1:1" ht="13">
      <c r="A19337" s="21">
        <v>780</v>
      </c>
    </row>
    <row r="19338" spans="1:1" ht="13">
      <c r="A19338" s="21">
        <v>920</v>
      </c>
    </row>
    <row r="19339" spans="1:1" ht="13">
      <c r="A19339" s="11" t="s">
        <v>4756</v>
      </c>
    </row>
    <row r="19340" spans="1:1" ht="13">
      <c r="A19340" s="11" t="s">
        <v>4757</v>
      </c>
    </row>
    <row r="19341" spans="1:1" ht="13">
      <c r="A19341" s="11" t="s">
        <v>6257</v>
      </c>
    </row>
    <row r="19342" spans="1:1" ht="13">
      <c r="A19342" s="11" t="s">
        <v>4748</v>
      </c>
    </row>
    <row r="19343" spans="1:1" ht="13">
      <c r="A19343" s="11" t="s">
        <v>4749</v>
      </c>
    </row>
    <row r="19344" spans="1:1" ht="13">
      <c r="A19344" s="11" t="s">
        <v>6258</v>
      </c>
    </row>
    <row r="19345" spans="1:1" ht="13">
      <c r="A19345" s="11" t="s">
        <v>9</v>
      </c>
    </row>
    <row r="19346" spans="1:1" ht="13">
      <c r="A19346" s="11" t="s">
        <v>1573</v>
      </c>
    </row>
    <row r="19347" spans="1:1" ht="13">
      <c r="A19347" s="11" t="s">
        <v>4751</v>
      </c>
    </row>
    <row r="19348" spans="1:1" ht="13">
      <c r="A19348" s="11">
        <v>2</v>
      </c>
    </row>
    <row r="19349" spans="1:1" ht="13">
      <c r="A19349" s="11" t="s">
        <v>4752</v>
      </c>
    </row>
    <row r="19350" spans="1:1" ht="13">
      <c r="A19350" s="11">
        <v>1</v>
      </c>
    </row>
    <row r="19351" spans="1:1" ht="13">
      <c r="A19351" s="11" t="s">
        <v>4753</v>
      </c>
    </row>
    <row r="19352" spans="1:1" ht="13">
      <c r="A19352" s="11" t="s">
        <v>4870</v>
      </c>
    </row>
    <row r="19353" spans="1:1" ht="13">
      <c r="A19353" s="11" t="s">
        <v>4755</v>
      </c>
    </row>
    <row r="19354" spans="1:1" ht="13">
      <c r="A19354" s="21">
        <v>850</v>
      </c>
    </row>
    <row r="19355" spans="1:1" ht="13">
      <c r="A19355" s="21">
        <v>1445</v>
      </c>
    </row>
    <row r="19356" spans="1:1" ht="13">
      <c r="A19356" s="11" t="s">
        <v>4756</v>
      </c>
    </row>
    <row r="19357" spans="1:1" ht="13">
      <c r="A19357" s="11" t="s">
        <v>4757</v>
      </c>
    </row>
    <row r="19358" spans="1:1" ht="13">
      <c r="A19358" s="11" t="s">
        <v>6257</v>
      </c>
    </row>
    <row r="19359" spans="1:1" ht="13">
      <c r="A19359" s="11" t="s">
        <v>4748</v>
      </c>
    </row>
    <row r="19360" spans="1:1" ht="13">
      <c r="A19360" s="11" t="s">
        <v>4749</v>
      </c>
    </row>
    <row r="19361" spans="1:1" ht="13">
      <c r="A19361" s="11" t="s">
        <v>6259</v>
      </c>
    </row>
    <row r="19362" spans="1:1" ht="13">
      <c r="A19362" s="11" t="s">
        <v>26</v>
      </c>
    </row>
    <row r="19363" spans="1:1" ht="13">
      <c r="A19363" s="11" t="s">
        <v>1576</v>
      </c>
    </row>
    <row r="19364" spans="1:1" ht="13">
      <c r="A19364" s="11" t="s">
        <v>4751</v>
      </c>
    </row>
    <row r="19365" spans="1:1" ht="13">
      <c r="A19365" s="11">
        <v>2</v>
      </c>
    </row>
    <row r="19366" spans="1:1" ht="13">
      <c r="A19366" s="11" t="s">
        <v>4752</v>
      </c>
    </row>
    <row r="19367" spans="1:1" ht="13">
      <c r="A19367" s="11">
        <v>1</v>
      </c>
    </row>
    <row r="19368" spans="1:1" ht="13">
      <c r="A19368" s="11" t="s">
        <v>4753</v>
      </c>
    </row>
    <row r="19369" spans="1:1" ht="13">
      <c r="A19369" s="11" t="s">
        <v>4780</v>
      </c>
    </row>
    <row r="19370" spans="1:1" ht="13">
      <c r="A19370" s="11" t="s">
        <v>4755</v>
      </c>
    </row>
    <row r="19371" spans="1:1" ht="13">
      <c r="A19371" s="21">
        <v>1140</v>
      </c>
    </row>
    <row r="19372" spans="1:1" ht="13">
      <c r="A19372" s="21">
        <v>1645</v>
      </c>
    </row>
    <row r="19373" spans="1:1" ht="13">
      <c r="A19373" s="11" t="s">
        <v>4756</v>
      </c>
    </row>
    <row r="19374" spans="1:1" ht="13">
      <c r="A19374" s="11" t="s">
        <v>4757</v>
      </c>
    </row>
    <row r="19375" spans="1:1" ht="13">
      <c r="A19375" s="11" t="s">
        <v>6257</v>
      </c>
    </row>
    <row r="19376" spans="1:1" ht="13">
      <c r="A19376" s="11" t="s">
        <v>4748</v>
      </c>
    </row>
    <row r="19377" spans="1:1" ht="13">
      <c r="A19377" s="11" t="s">
        <v>4749</v>
      </c>
    </row>
    <row r="19378" spans="1:1" ht="13">
      <c r="A19378" s="11" t="s">
        <v>6260</v>
      </c>
    </row>
    <row r="19379" spans="1:1" ht="13">
      <c r="A19379" s="11" t="s">
        <v>7</v>
      </c>
    </row>
    <row r="19380" spans="1:1" ht="13">
      <c r="A19380" s="11" t="s">
        <v>3523</v>
      </c>
    </row>
    <row r="19381" spans="1:1" ht="13">
      <c r="A19381" s="11" t="s">
        <v>4751</v>
      </c>
    </row>
    <row r="19382" spans="1:1" ht="13">
      <c r="A19382" s="11">
        <v>3</v>
      </c>
    </row>
    <row r="19383" spans="1:1" ht="13">
      <c r="A19383" s="11" t="s">
        <v>4752</v>
      </c>
    </row>
    <row r="19384" spans="1:1" ht="13">
      <c r="A19384" s="11" t="s">
        <v>4762</v>
      </c>
    </row>
    <row r="19385" spans="1:1" ht="13">
      <c r="A19385" s="11" t="s">
        <v>4753</v>
      </c>
    </row>
    <row r="19386" spans="1:1" ht="13">
      <c r="A19386" s="11" t="s">
        <v>4959</v>
      </c>
    </row>
    <row r="19387" spans="1:1" ht="13">
      <c r="A19387" s="11" t="s">
        <v>4755</v>
      </c>
    </row>
    <row r="19388" spans="1:1" ht="13">
      <c r="A19388" s="21">
        <v>1690</v>
      </c>
    </row>
    <row r="19389" spans="1:1" ht="13">
      <c r="A19389" s="21">
        <v>1995</v>
      </c>
    </row>
    <row r="19390" spans="1:1" ht="13">
      <c r="A19390" s="11" t="s">
        <v>4756</v>
      </c>
    </row>
    <row r="19391" spans="1:1" ht="13">
      <c r="A19391" s="11" t="s">
        <v>4757</v>
      </c>
    </row>
    <row r="19392" spans="1:1" ht="13">
      <c r="A19392" s="11" t="s">
        <v>6257</v>
      </c>
    </row>
    <row r="19393" spans="1:1" ht="13">
      <c r="A19393" s="11" t="s">
        <v>4748</v>
      </c>
    </row>
    <row r="19394" spans="1:1" ht="13">
      <c r="A19394" s="11" t="s">
        <v>4749</v>
      </c>
    </row>
    <row r="19395" spans="1:1" ht="13">
      <c r="A19395" s="11" t="s">
        <v>6261</v>
      </c>
    </row>
    <row r="19396" spans="1:1" ht="13">
      <c r="A19396" s="11" t="s">
        <v>11</v>
      </c>
    </row>
    <row r="19397" spans="1:1" ht="13">
      <c r="A19397" s="11" t="s">
        <v>1579</v>
      </c>
    </row>
    <row r="19398" spans="1:1" ht="13">
      <c r="A19398" s="11" t="s">
        <v>4751</v>
      </c>
    </row>
    <row r="19399" spans="1:1" ht="13">
      <c r="A19399" s="11">
        <v>2</v>
      </c>
    </row>
    <row r="19400" spans="1:1" ht="13">
      <c r="A19400" s="11" t="s">
        <v>4752</v>
      </c>
    </row>
    <row r="19401" spans="1:1" ht="13">
      <c r="A19401" s="11">
        <v>2</v>
      </c>
    </row>
    <row r="19402" spans="1:1" ht="13">
      <c r="A19402" s="11" t="s">
        <v>4753</v>
      </c>
    </row>
    <row r="19403" spans="1:1" ht="13">
      <c r="A19403" s="11" t="s">
        <v>4881</v>
      </c>
    </row>
    <row r="19404" spans="1:1" ht="13">
      <c r="A19404" s="11" t="s">
        <v>4755</v>
      </c>
    </row>
    <row r="19405" spans="1:1" ht="13">
      <c r="A19405" s="21">
        <v>1900</v>
      </c>
    </row>
    <row r="19406" spans="1:1" ht="13">
      <c r="A19406" s="21">
        <v>3230</v>
      </c>
    </row>
    <row r="19407" spans="1:1" ht="13">
      <c r="A19407" s="11" t="s">
        <v>4756</v>
      </c>
    </row>
    <row r="19408" spans="1:1" ht="13">
      <c r="A19408" s="11" t="s">
        <v>4757</v>
      </c>
    </row>
    <row r="19409" spans="1:1" ht="13">
      <c r="A19409" s="11" t="s">
        <v>6257</v>
      </c>
    </row>
    <row r="19410" spans="1:1" ht="13">
      <c r="A19410" s="11" t="s">
        <v>4748</v>
      </c>
    </row>
    <row r="19411" spans="1:1" ht="13">
      <c r="A19411" s="11" t="s">
        <v>4749</v>
      </c>
    </row>
    <row r="19412" spans="1:1" ht="13">
      <c r="A19412" s="11" t="s">
        <v>6262</v>
      </c>
    </row>
    <row r="19413" spans="1:1" ht="13">
      <c r="A19413" s="11" t="s">
        <v>9</v>
      </c>
    </row>
    <row r="19414" spans="1:1" ht="13">
      <c r="A19414" s="11" t="s">
        <v>308</v>
      </c>
    </row>
    <row r="19415" spans="1:1" ht="13">
      <c r="A19415" s="11" t="s">
        <v>4751</v>
      </c>
    </row>
    <row r="19416" spans="1:1" ht="13">
      <c r="A19416" s="11">
        <v>1</v>
      </c>
    </row>
    <row r="19417" spans="1:1" ht="13">
      <c r="A19417" s="11" t="s">
        <v>4752</v>
      </c>
    </row>
    <row r="19418" spans="1:1" ht="13">
      <c r="A19418" s="11">
        <v>1</v>
      </c>
    </row>
    <row r="19419" spans="1:1" ht="13">
      <c r="A19419" s="11" t="s">
        <v>4753</v>
      </c>
    </row>
    <row r="19420" spans="1:1" ht="13">
      <c r="A19420" s="11" t="s">
        <v>4754</v>
      </c>
    </row>
    <row r="19421" spans="1:1" ht="13">
      <c r="A19421" s="11" t="s">
        <v>4755</v>
      </c>
    </row>
    <row r="19422" spans="1:1" ht="13">
      <c r="A19422" s="21">
        <v>810</v>
      </c>
    </row>
    <row r="19423" spans="1:1" ht="13">
      <c r="A19423" s="21">
        <v>880</v>
      </c>
    </row>
    <row r="19424" spans="1:1" ht="13">
      <c r="A19424" s="11" t="s">
        <v>4756</v>
      </c>
    </row>
    <row r="19425" spans="1:1" ht="13">
      <c r="A19425" s="11" t="s">
        <v>4757</v>
      </c>
    </row>
    <row r="19426" spans="1:1" ht="13">
      <c r="A19426" s="11" t="s">
        <v>6263</v>
      </c>
    </row>
    <row r="19427" spans="1:1" ht="13">
      <c r="A19427" s="11" t="s">
        <v>4748</v>
      </c>
    </row>
    <row r="19428" spans="1:1" ht="13">
      <c r="A19428" s="11" t="s">
        <v>4781</v>
      </c>
    </row>
    <row r="19429" spans="1:1" ht="13">
      <c r="A19429" s="11" t="s">
        <v>5961</v>
      </c>
    </row>
    <row r="19430" spans="1:1" ht="13">
      <c r="A19430" s="11" t="s">
        <v>6</v>
      </c>
    </row>
    <row r="19431" spans="1:1" ht="13">
      <c r="A19431" s="11" t="s">
        <v>3248</v>
      </c>
    </row>
    <row r="19432" spans="1:1" ht="13">
      <c r="A19432" s="11" t="s">
        <v>4751</v>
      </c>
    </row>
    <row r="19433" spans="1:1" ht="13">
      <c r="A19433" s="11">
        <v>3</v>
      </c>
    </row>
    <row r="19434" spans="1:1" ht="13">
      <c r="A19434" s="11" t="s">
        <v>4752</v>
      </c>
    </row>
    <row r="19435" spans="1:1" ht="13">
      <c r="A19435" s="11">
        <v>1</v>
      </c>
    </row>
    <row r="19436" spans="1:1" ht="13">
      <c r="A19436" s="11" t="s">
        <v>4753</v>
      </c>
    </row>
    <row r="19437" spans="1:1" ht="13">
      <c r="A19437" s="11" t="s">
        <v>4787</v>
      </c>
    </row>
    <row r="19438" spans="1:1" ht="13">
      <c r="A19438" s="11" t="s">
        <v>4755</v>
      </c>
    </row>
    <row r="19439" spans="1:1" ht="13">
      <c r="A19439" s="21">
        <v>1730</v>
      </c>
    </row>
    <row r="19440" spans="1:1" ht="13">
      <c r="A19440" s="11" t="s">
        <v>4756</v>
      </c>
    </row>
    <row r="19441" spans="1:1" ht="13">
      <c r="A19441" s="11" t="s">
        <v>4783</v>
      </c>
    </row>
    <row r="19442" spans="1:1" ht="13">
      <c r="A19442" s="11" t="s">
        <v>6263</v>
      </c>
    </row>
    <row r="19443" spans="1:1" ht="13">
      <c r="A19443" s="11" t="s">
        <v>4748</v>
      </c>
    </row>
    <row r="19444" spans="1:1" ht="13">
      <c r="A19444" s="11" t="s">
        <v>4749</v>
      </c>
    </row>
    <row r="19445" spans="1:1" ht="13">
      <c r="A19445" s="11" t="s">
        <v>6264</v>
      </c>
    </row>
    <row r="19446" spans="1:1" ht="13">
      <c r="A19446" s="11" t="s">
        <v>12</v>
      </c>
    </row>
    <row r="19447" spans="1:1" ht="13">
      <c r="A19447" s="11" t="s">
        <v>3422</v>
      </c>
    </row>
    <row r="19448" spans="1:1" ht="13">
      <c r="A19448" s="11" t="s">
        <v>4751</v>
      </c>
    </row>
    <row r="19449" spans="1:1" ht="13">
      <c r="A19449" s="11">
        <v>3</v>
      </c>
    </row>
    <row r="19450" spans="1:1" ht="13">
      <c r="A19450" s="11" t="s">
        <v>4752</v>
      </c>
    </row>
    <row r="19451" spans="1:1" ht="13">
      <c r="A19451" s="11">
        <v>2</v>
      </c>
    </row>
    <row r="19452" spans="1:1" ht="13">
      <c r="A19452" s="11" t="s">
        <v>4753</v>
      </c>
    </row>
    <row r="19453" spans="1:1" ht="13">
      <c r="A19453" s="11" t="s">
        <v>4799</v>
      </c>
    </row>
    <row r="19454" spans="1:1" ht="13">
      <c r="A19454" s="11" t="s">
        <v>4755</v>
      </c>
    </row>
    <row r="19455" spans="1:1" ht="13">
      <c r="A19455" s="21">
        <v>1770</v>
      </c>
    </row>
    <row r="19456" spans="1:1" ht="13">
      <c r="A19456" s="21">
        <v>2025</v>
      </c>
    </row>
    <row r="19457" spans="1:1" ht="13">
      <c r="A19457" s="11" t="s">
        <v>4756</v>
      </c>
    </row>
    <row r="19458" spans="1:1" ht="13">
      <c r="A19458" s="11" t="s">
        <v>4757</v>
      </c>
    </row>
    <row r="19459" spans="1:1" ht="13">
      <c r="A19459" s="11" t="s">
        <v>6265</v>
      </c>
    </row>
    <row r="19460" spans="1:1" ht="13">
      <c r="A19460" s="11" t="s">
        <v>4748</v>
      </c>
    </row>
    <row r="19461" spans="1:1" ht="13">
      <c r="A19461" s="11" t="s">
        <v>4749</v>
      </c>
    </row>
    <row r="19462" spans="1:1" ht="13">
      <c r="A19462" s="11" t="s">
        <v>6266</v>
      </c>
    </row>
    <row r="19463" spans="1:1" ht="13">
      <c r="A19463" s="11" t="s">
        <v>9</v>
      </c>
    </row>
    <row r="19464" spans="1:1" ht="13">
      <c r="A19464" s="11" t="s">
        <v>3395</v>
      </c>
    </row>
    <row r="19465" spans="1:1" ht="13">
      <c r="A19465" s="11" t="s">
        <v>4751</v>
      </c>
    </row>
    <row r="19466" spans="1:1" ht="13">
      <c r="A19466" s="11">
        <v>3</v>
      </c>
    </row>
    <row r="19467" spans="1:1" ht="13">
      <c r="A19467" s="11" t="s">
        <v>4752</v>
      </c>
    </row>
    <row r="19468" spans="1:1" ht="13">
      <c r="A19468" s="11" t="s">
        <v>4762</v>
      </c>
    </row>
    <row r="19469" spans="1:1" ht="13">
      <c r="A19469" s="11" t="s">
        <v>4753</v>
      </c>
    </row>
    <row r="19470" spans="1:1" ht="13">
      <c r="A19470" s="11" t="s">
        <v>4787</v>
      </c>
    </row>
    <row r="19471" spans="1:1" ht="13">
      <c r="A19471" s="11" t="s">
        <v>4755</v>
      </c>
    </row>
    <row r="19472" spans="1:1" ht="13">
      <c r="A19472" s="21">
        <v>1290</v>
      </c>
    </row>
    <row r="19473" spans="1:1" ht="13">
      <c r="A19473" s="21">
        <v>1655</v>
      </c>
    </row>
    <row r="19474" spans="1:1" ht="13">
      <c r="A19474" s="11" t="s">
        <v>4756</v>
      </c>
    </row>
    <row r="19475" spans="1:1" ht="13">
      <c r="A19475" s="11" t="s">
        <v>4757</v>
      </c>
    </row>
    <row r="19476" spans="1:1" ht="13">
      <c r="A19476" s="11" t="s">
        <v>6267</v>
      </c>
    </row>
    <row r="19477" spans="1:1" ht="13">
      <c r="A19477" s="11" t="s">
        <v>4748</v>
      </c>
    </row>
    <row r="19478" spans="1:1" ht="13">
      <c r="A19478" s="11" t="s">
        <v>4749</v>
      </c>
    </row>
    <row r="19479" spans="1:1" ht="13">
      <c r="A19479" s="11" t="s">
        <v>6268</v>
      </c>
    </row>
    <row r="19480" spans="1:1" ht="13">
      <c r="A19480" s="11" t="s">
        <v>12</v>
      </c>
    </row>
    <row r="19481" spans="1:1" ht="13">
      <c r="A19481" s="11" t="s">
        <v>3288</v>
      </c>
    </row>
    <row r="19482" spans="1:1" ht="13">
      <c r="A19482" s="11" t="s">
        <v>4751</v>
      </c>
    </row>
    <row r="19483" spans="1:1" ht="13">
      <c r="A19483" s="11">
        <v>3</v>
      </c>
    </row>
    <row r="19484" spans="1:1" ht="13">
      <c r="A19484" s="11" t="s">
        <v>4752</v>
      </c>
    </row>
    <row r="19485" spans="1:1" ht="13">
      <c r="A19485" s="11" t="s">
        <v>4789</v>
      </c>
    </row>
    <row r="19486" spans="1:1" ht="13">
      <c r="A19486" s="11" t="s">
        <v>4753</v>
      </c>
    </row>
    <row r="19487" spans="1:1" ht="13">
      <c r="A19487" s="11" t="s">
        <v>5312</v>
      </c>
    </row>
    <row r="19488" spans="1:1" ht="13">
      <c r="A19488" s="11" t="s">
        <v>4755</v>
      </c>
    </row>
    <row r="19489" spans="1:1" ht="13">
      <c r="A19489" s="21">
        <v>2290</v>
      </c>
    </row>
    <row r="19490" spans="1:1" ht="13">
      <c r="A19490" s="11" t="s">
        <v>4756</v>
      </c>
    </row>
    <row r="19491" spans="1:1" ht="13">
      <c r="A19491" s="11" t="s">
        <v>4757</v>
      </c>
    </row>
    <row r="19492" spans="1:1" ht="13">
      <c r="A19492" s="11" t="s">
        <v>6267</v>
      </c>
    </row>
    <row r="19493" spans="1:1" ht="13">
      <c r="A19493" s="11" t="s">
        <v>4748</v>
      </c>
    </row>
    <row r="19494" spans="1:1" ht="13">
      <c r="A19494" s="11" t="s">
        <v>4749</v>
      </c>
    </row>
    <row r="19495" spans="1:1" ht="13">
      <c r="A19495" s="11" t="s">
        <v>6269</v>
      </c>
    </row>
    <row r="19496" spans="1:1" ht="13">
      <c r="A19496" s="11" t="s">
        <v>23</v>
      </c>
    </row>
    <row r="19497" spans="1:1" ht="13">
      <c r="A19497" s="11" t="s">
        <v>296</v>
      </c>
    </row>
    <row r="19498" spans="1:1" ht="13">
      <c r="A19498" s="11" t="s">
        <v>4751</v>
      </c>
    </row>
    <row r="19499" spans="1:1" ht="13">
      <c r="A19499" s="11">
        <v>1</v>
      </c>
    </row>
    <row r="19500" spans="1:1" ht="13">
      <c r="A19500" s="11" t="s">
        <v>4752</v>
      </c>
    </row>
    <row r="19501" spans="1:1" ht="13">
      <c r="A19501" s="11">
        <v>1</v>
      </c>
    </row>
    <row r="19502" spans="1:1" ht="13">
      <c r="A19502" s="11" t="s">
        <v>4753</v>
      </c>
    </row>
    <row r="19503" spans="1:1" ht="13">
      <c r="A19503" s="11" t="s">
        <v>5338</v>
      </c>
    </row>
    <row r="19504" spans="1:1" ht="13">
      <c r="A19504" s="11" t="s">
        <v>4755</v>
      </c>
    </row>
    <row r="19505" spans="1:1" ht="13">
      <c r="A19505" s="21">
        <v>990</v>
      </c>
    </row>
    <row r="19506" spans="1:1" ht="13">
      <c r="A19506" s="21">
        <v>1195</v>
      </c>
    </row>
    <row r="19507" spans="1:1" ht="13">
      <c r="A19507" s="11" t="s">
        <v>4756</v>
      </c>
    </row>
    <row r="19508" spans="1:1" ht="13">
      <c r="A19508" s="11" t="s">
        <v>4757</v>
      </c>
    </row>
    <row r="19509" spans="1:1" ht="13">
      <c r="A19509" s="11" t="s">
        <v>6270</v>
      </c>
    </row>
    <row r="19510" spans="1:1" ht="13">
      <c r="A19510" s="11" t="s">
        <v>4748</v>
      </c>
    </row>
    <row r="19511" spans="1:1" ht="13">
      <c r="A19511" s="11" t="s">
        <v>4749</v>
      </c>
    </row>
    <row r="19512" spans="1:1" ht="13">
      <c r="A19512" s="11" t="s">
        <v>6271</v>
      </c>
    </row>
    <row r="19513" spans="1:1" ht="13">
      <c r="A19513" s="11" t="s">
        <v>6</v>
      </c>
    </row>
    <row r="19514" spans="1:1" ht="13">
      <c r="A19514" s="11" t="s">
        <v>3326</v>
      </c>
    </row>
    <row r="19515" spans="1:1" ht="13">
      <c r="A19515" s="11" t="s">
        <v>4751</v>
      </c>
    </row>
    <row r="19516" spans="1:1" ht="13">
      <c r="A19516" s="11">
        <v>3</v>
      </c>
    </row>
    <row r="19517" spans="1:1" ht="13">
      <c r="A19517" s="11" t="s">
        <v>4752</v>
      </c>
    </row>
    <row r="19518" spans="1:1" ht="13">
      <c r="A19518" s="11">
        <v>2</v>
      </c>
    </row>
    <row r="19519" spans="1:1" ht="13">
      <c r="A19519" s="11" t="s">
        <v>4753</v>
      </c>
    </row>
    <row r="19520" spans="1:1" ht="13">
      <c r="A19520" s="11" t="s">
        <v>4787</v>
      </c>
    </row>
    <row r="19521" spans="1:1" ht="13">
      <c r="A19521" s="11" t="s">
        <v>4755</v>
      </c>
    </row>
    <row r="19522" spans="1:1" ht="13">
      <c r="A19522" s="21">
        <v>1300</v>
      </c>
    </row>
    <row r="19523" spans="1:1" ht="13">
      <c r="A19523" s="21">
        <v>1685</v>
      </c>
    </row>
    <row r="19524" spans="1:1" ht="13">
      <c r="A19524" s="11" t="s">
        <v>4756</v>
      </c>
    </row>
    <row r="19525" spans="1:1" ht="13">
      <c r="A19525" s="11" t="s">
        <v>4757</v>
      </c>
    </row>
    <row r="19526" spans="1:1" ht="13">
      <c r="A19526" s="11" t="s">
        <v>6272</v>
      </c>
    </row>
    <row r="19527" spans="1:1" ht="13">
      <c r="A19527" s="11" t="s">
        <v>4748</v>
      </c>
    </row>
    <row r="19528" spans="1:1" ht="13">
      <c r="A19528" s="11" t="s">
        <v>4749</v>
      </c>
    </row>
    <row r="19529" spans="1:1" ht="13">
      <c r="A19529" s="11" t="s">
        <v>6273</v>
      </c>
    </row>
    <row r="19530" spans="1:1" ht="13">
      <c r="A19530" s="11" t="s">
        <v>23</v>
      </c>
    </row>
    <row r="19531" spans="1:1" ht="13">
      <c r="A19531" s="11" t="s">
        <v>1227</v>
      </c>
    </row>
    <row r="19532" spans="1:1" ht="13">
      <c r="A19532" s="11" t="s">
        <v>4751</v>
      </c>
    </row>
    <row r="19533" spans="1:1" ht="13">
      <c r="A19533" s="11">
        <v>2</v>
      </c>
    </row>
    <row r="19534" spans="1:1" ht="13">
      <c r="A19534" s="11" t="s">
        <v>4752</v>
      </c>
    </row>
    <row r="19535" spans="1:1" ht="13">
      <c r="A19535" s="11">
        <v>2</v>
      </c>
    </row>
    <row r="19536" spans="1:1" ht="13">
      <c r="A19536" s="11" t="s">
        <v>4753</v>
      </c>
    </row>
    <row r="19537" spans="1:1" ht="13">
      <c r="A19537" s="11" t="s">
        <v>4780</v>
      </c>
    </row>
    <row r="19538" spans="1:1" ht="13">
      <c r="A19538" s="11" t="s">
        <v>4755</v>
      </c>
    </row>
    <row r="19539" spans="1:1" ht="13">
      <c r="A19539" s="21">
        <v>1230</v>
      </c>
    </row>
    <row r="19540" spans="1:1" ht="13">
      <c r="A19540" s="21">
        <v>1775</v>
      </c>
    </row>
    <row r="19541" spans="1:1" ht="13">
      <c r="A19541" s="11" t="s">
        <v>4756</v>
      </c>
    </row>
    <row r="19542" spans="1:1" ht="13">
      <c r="A19542" s="11" t="s">
        <v>4757</v>
      </c>
    </row>
    <row r="19543" spans="1:1" ht="13">
      <c r="A19543" s="11" t="s">
        <v>6274</v>
      </c>
    </row>
    <row r="19544" spans="1:1" ht="13">
      <c r="A19544" s="11" t="s">
        <v>4748</v>
      </c>
    </row>
    <row r="19545" spans="1:1" ht="13">
      <c r="A19545" s="11" t="s">
        <v>4749</v>
      </c>
    </row>
    <row r="19546" spans="1:1" ht="13">
      <c r="A19546" s="11" t="s">
        <v>6275</v>
      </c>
    </row>
    <row r="19547" spans="1:1" ht="13">
      <c r="A19547" s="11" t="s">
        <v>11</v>
      </c>
    </row>
    <row r="19548" spans="1:1" ht="13">
      <c r="A19548" s="11" t="s">
        <v>814</v>
      </c>
    </row>
    <row r="19549" spans="1:1" ht="13">
      <c r="A19549" s="11" t="s">
        <v>4751</v>
      </c>
    </row>
    <row r="19550" spans="1:1" ht="13">
      <c r="A19550" s="11">
        <v>1</v>
      </c>
    </row>
    <row r="19551" spans="1:1" ht="13">
      <c r="A19551" s="11" t="s">
        <v>4752</v>
      </c>
    </row>
    <row r="19552" spans="1:1" ht="13">
      <c r="A19552" s="11">
        <v>1</v>
      </c>
    </row>
    <row r="19553" spans="1:1" ht="13">
      <c r="A19553" s="11" t="s">
        <v>4753</v>
      </c>
    </row>
    <row r="19554" spans="1:1" ht="13">
      <c r="A19554" s="11" t="s">
        <v>5120</v>
      </c>
    </row>
    <row r="19555" spans="1:1" ht="13">
      <c r="A19555" s="11" t="s">
        <v>4755</v>
      </c>
    </row>
    <row r="19556" spans="1:1" ht="13">
      <c r="A19556" s="21">
        <v>1120</v>
      </c>
    </row>
    <row r="19557" spans="1:1" ht="13">
      <c r="A19557" s="21">
        <v>1260</v>
      </c>
    </row>
    <row r="19558" spans="1:1" ht="13">
      <c r="A19558" s="11" t="s">
        <v>4756</v>
      </c>
    </row>
    <row r="19559" spans="1:1" ht="13">
      <c r="A19559" s="11" t="s">
        <v>4757</v>
      </c>
    </row>
    <row r="19560" spans="1:1" ht="13">
      <c r="A19560" s="11" t="s">
        <v>6276</v>
      </c>
    </row>
    <row r="19561" spans="1:1" ht="13">
      <c r="A19561" s="11" t="s">
        <v>4748</v>
      </c>
    </row>
    <row r="19562" spans="1:1" ht="13">
      <c r="A19562" s="11" t="s">
        <v>4781</v>
      </c>
    </row>
    <row r="19563" spans="1:1" ht="13">
      <c r="A19563" s="11" t="s">
        <v>4809</v>
      </c>
    </row>
    <row r="19564" spans="1:1" ht="13">
      <c r="A19564" s="11" t="s">
        <v>18</v>
      </c>
    </row>
    <row r="19565" spans="1:1" ht="13">
      <c r="A19565" s="11" t="s">
        <v>52</v>
      </c>
    </row>
    <row r="19566" spans="1:1" ht="13">
      <c r="A19566" s="11" t="s">
        <v>4751</v>
      </c>
    </row>
    <row r="19567" spans="1:1" ht="13">
      <c r="A19567" s="11">
        <v>1</v>
      </c>
    </row>
    <row r="19568" spans="1:1" ht="13">
      <c r="A19568" s="11" t="s">
        <v>4752</v>
      </c>
    </row>
    <row r="19569" spans="1:1" ht="13">
      <c r="A19569" s="11">
        <v>1</v>
      </c>
    </row>
    <row r="19570" spans="1:1" ht="13">
      <c r="A19570" s="11" t="s">
        <v>4755</v>
      </c>
    </row>
    <row r="19571" spans="1:1" ht="13">
      <c r="A19571" s="21">
        <v>1230</v>
      </c>
    </row>
    <row r="19572" spans="1:1" ht="13">
      <c r="A19572" s="11" t="s">
        <v>4756</v>
      </c>
    </row>
    <row r="19573" spans="1:1" ht="13">
      <c r="A19573" s="11" t="s">
        <v>4783</v>
      </c>
    </row>
    <row r="19574" spans="1:1" ht="13">
      <c r="A19574" s="11" t="s">
        <v>6276</v>
      </c>
    </row>
    <row r="19575" spans="1:1" ht="13">
      <c r="A19575" s="11" t="s">
        <v>4748</v>
      </c>
    </row>
    <row r="19576" spans="1:1" ht="13">
      <c r="A19576" s="11" t="s">
        <v>4749</v>
      </c>
    </row>
    <row r="19577" spans="1:1" ht="13">
      <c r="A19577" s="11" t="s">
        <v>6277</v>
      </c>
    </row>
    <row r="19578" spans="1:1" ht="13">
      <c r="A19578" s="11" t="s">
        <v>6</v>
      </c>
    </row>
    <row r="19579" spans="1:1" ht="13">
      <c r="A19579" s="11" t="s">
        <v>2871</v>
      </c>
    </row>
    <row r="19580" spans="1:1" ht="13">
      <c r="A19580" s="11" t="s">
        <v>4751</v>
      </c>
    </row>
    <row r="19581" spans="1:1" ht="13">
      <c r="A19581" s="11">
        <v>2</v>
      </c>
    </row>
    <row r="19582" spans="1:1" ht="13">
      <c r="A19582" s="11" t="s">
        <v>4752</v>
      </c>
    </row>
    <row r="19583" spans="1:1" ht="13">
      <c r="A19583" s="11">
        <v>2</v>
      </c>
    </row>
    <row r="19584" spans="1:1" ht="13">
      <c r="A19584" s="11" t="s">
        <v>4753</v>
      </c>
    </row>
    <row r="19585" spans="1:1" ht="13">
      <c r="A19585" s="11" t="s">
        <v>4818</v>
      </c>
    </row>
    <row r="19586" spans="1:1" ht="13">
      <c r="A19586" s="11" t="s">
        <v>4755</v>
      </c>
    </row>
    <row r="19587" spans="1:1" ht="13">
      <c r="A19587" s="21">
        <v>1170</v>
      </c>
    </row>
    <row r="19588" spans="1:1" ht="13">
      <c r="A19588" s="21">
        <v>1350</v>
      </c>
    </row>
    <row r="19589" spans="1:1" ht="13">
      <c r="A19589" s="11" t="s">
        <v>4756</v>
      </c>
    </row>
    <row r="19590" spans="1:1" ht="13">
      <c r="A19590" s="11" t="s">
        <v>4757</v>
      </c>
    </row>
    <row r="19591" spans="1:1" ht="13">
      <c r="A19591" s="11" t="s">
        <v>6276</v>
      </c>
    </row>
    <row r="19592" spans="1:1" ht="13">
      <c r="A19592" s="11" t="s">
        <v>4748</v>
      </c>
    </row>
    <row r="19593" spans="1:1" ht="13">
      <c r="A19593" s="11" t="s">
        <v>4749</v>
      </c>
    </row>
    <row r="19594" spans="1:1" ht="13">
      <c r="A19594" s="11" t="s">
        <v>6278</v>
      </c>
    </row>
    <row r="19595" spans="1:1" ht="13">
      <c r="A19595" s="11" t="s">
        <v>9</v>
      </c>
    </row>
    <row r="19596" spans="1:1" ht="13">
      <c r="A19596" s="11" t="s">
        <v>691</v>
      </c>
    </row>
    <row r="19597" spans="1:1" ht="13">
      <c r="A19597" s="11" t="s">
        <v>4751</v>
      </c>
    </row>
    <row r="19598" spans="1:1" ht="13">
      <c r="A19598" s="11">
        <v>1</v>
      </c>
    </row>
    <row r="19599" spans="1:1" ht="13">
      <c r="A19599" s="11" t="s">
        <v>4752</v>
      </c>
    </row>
    <row r="19600" spans="1:1" ht="13">
      <c r="A19600" s="11">
        <v>1</v>
      </c>
    </row>
    <row r="19601" spans="1:1" ht="13">
      <c r="A19601" s="11" t="s">
        <v>4753</v>
      </c>
    </row>
    <row r="19602" spans="1:1" ht="13">
      <c r="A19602" s="11" t="s">
        <v>4754</v>
      </c>
    </row>
    <row r="19603" spans="1:1" ht="13">
      <c r="A19603" s="11" t="s">
        <v>4755</v>
      </c>
    </row>
    <row r="19604" spans="1:1" ht="13">
      <c r="A19604" s="21">
        <v>880</v>
      </c>
    </row>
    <row r="19605" spans="1:1" ht="13">
      <c r="A19605" s="21">
        <v>1260</v>
      </c>
    </row>
    <row r="19606" spans="1:1" ht="13">
      <c r="A19606" s="11" t="s">
        <v>4756</v>
      </c>
    </row>
    <row r="19607" spans="1:1" ht="13">
      <c r="A19607" s="11" t="s">
        <v>4757</v>
      </c>
    </row>
    <row r="19608" spans="1:1" ht="13">
      <c r="A19608" s="11" t="s">
        <v>6279</v>
      </c>
    </row>
    <row r="19609" spans="1:1" ht="13">
      <c r="A19609" s="11" t="s">
        <v>4748</v>
      </c>
    </row>
    <row r="19610" spans="1:1" ht="13">
      <c r="A19610" s="11" t="s">
        <v>4749</v>
      </c>
    </row>
    <row r="19611" spans="1:1" ht="13">
      <c r="A19611" s="11" t="s">
        <v>6280</v>
      </c>
    </row>
    <row r="19612" spans="1:1" ht="13">
      <c r="A19612" s="11" t="s">
        <v>14</v>
      </c>
    </row>
    <row r="19613" spans="1:1" ht="13">
      <c r="A19613" s="11" t="s">
        <v>688</v>
      </c>
    </row>
    <row r="19614" spans="1:1" ht="13">
      <c r="A19614" s="11" t="s">
        <v>4751</v>
      </c>
    </row>
    <row r="19615" spans="1:1" ht="13">
      <c r="A19615" s="11">
        <v>1</v>
      </c>
    </row>
    <row r="19616" spans="1:1" ht="13">
      <c r="A19616" s="11" t="s">
        <v>4752</v>
      </c>
    </row>
    <row r="19617" spans="1:1" ht="13">
      <c r="A19617" s="11">
        <v>1</v>
      </c>
    </row>
    <row r="19618" spans="1:1" ht="13">
      <c r="A19618" s="11" t="s">
        <v>4753</v>
      </c>
    </row>
    <row r="19619" spans="1:1" ht="13">
      <c r="A19619" s="11" t="s">
        <v>4754</v>
      </c>
    </row>
    <row r="19620" spans="1:1" ht="13">
      <c r="A19620" s="11" t="s">
        <v>4755</v>
      </c>
    </row>
    <row r="19621" spans="1:1" ht="13">
      <c r="A19621" s="21">
        <v>860</v>
      </c>
    </row>
    <row r="19622" spans="1:1" ht="13">
      <c r="A19622" s="21">
        <v>1060</v>
      </c>
    </row>
    <row r="19623" spans="1:1" ht="13">
      <c r="A19623" s="11" t="s">
        <v>4756</v>
      </c>
    </row>
    <row r="19624" spans="1:1" ht="13">
      <c r="A19624" s="11" t="s">
        <v>4757</v>
      </c>
    </row>
    <row r="19625" spans="1:1" ht="13">
      <c r="A19625" s="11" t="s">
        <v>6279</v>
      </c>
    </row>
    <row r="19626" spans="1:1" ht="13">
      <c r="A19626" s="11" t="s">
        <v>4748</v>
      </c>
    </row>
    <row r="19627" spans="1:1" ht="13">
      <c r="A19627" s="11" t="s">
        <v>4749</v>
      </c>
    </row>
    <row r="19628" spans="1:1" ht="13">
      <c r="A19628" s="11" t="s">
        <v>6281</v>
      </c>
    </row>
    <row r="19629" spans="1:1" ht="13">
      <c r="A19629" s="11" t="s">
        <v>12</v>
      </c>
    </row>
    <row r="19630" spans="1:1" ht="13">
      <c r="A19630" s="11" t="s">
        <v>694</v>
      </c>
    </row>
    <row r="19631" spans="1:1" ht="13">
      <c r="A19631" s="11" t="s">
        <v>4751</v>
      </c>
    </row>
    <row r="19632" spans="1:1" ht="13">
      <c r="A19632" s="11">
        <v>1</v>
      </c>
    </row>
    <row r="19633" spans="1:1" ht="13">
      <c r="A19633" s="11" t="s">
        <v>4752</v>
      </c>
    </row>
    <row r="19634" spans="1:1" ht="13">
      <c r="A19634" s="11">
        <v>1</v>
      </c>
    </row>
    <row r="19635" spans="1:1" ht="13">
      <c r="A19635" s="11" t="s">
        <v>4753</v>
      </c>
    </row>
    <row r="19636" spans="1:1" ht="13">
      <c r="A19636" s="11" t="s">
        <v>4859</v>
      </c>
    </row>
    <row r="19637" spans="1:1" ht="13">
      <c r="A19637" s="11" t="s">
        <v>4755</v>
      </c>
    </row>
    <row r="19638" spans="1:1" ht="13">
      <c r="A19638" s="21">
        <v>990</v>
      </c>
    </row>
    <row r="19639" spans="1:1" ht="13">
      <c r="A19639" s="21">
        <v>1090</v>
      </c>
    </row>
    <row r="19640" spans="1:1" ht="13">
      <c r="A19640" s="11" t="s">
        <v>4756</v>
      </c>
    </row>
    <row r="19641" spans="1:1" ht="13">
      <c r="A19641" s="11" t="s">
        <v>4757</v>
      </c>
    </row>
    <row r="19642" spans="1:1" ht="13">
      <c r="A19642" s="11" t="s">
        <v>6279</v>
      </c>
    </row>
    <row r="19643" spans="1:1" ht="13">
      <c r="A19643" s="11" t="s">
        <v>4748</v>
      </c>
    </row>
    <row r="19644" spans="1:1" ht="13">
      <c r="A19644" s="11" t="s">
        <v>4749</v>
      </c>
    </row>
    <row r="19645" spans="1:1" ht="13">
      <c r="A19645" s="11" t="s">
        <v>6282</v>
      </c>
    </row>
    <row r="19646" spans="1:1" ht="13">
      <c r="A19646" s="11" t="s">
        <v>14</v>
      </c>
    </row>
    <row r="19647" spans="1:1" ht="13">
      <c r="A19647" s="11" t="s">
        <v>2523</v>
      </c>
    </row>
    <row r="19648" spans="1:1" ht="13">
      <c r="A19648" s="11" t="s">
        <v>4751</v>
      </c>
    </row>
    <row r="19649" spans="1:1" ht="13">
      <c r="A19649" s="11">
        <v>2</v>
      </c>
    </row>
    <row r="19650" spans="1:1" ht="13">
      <c r="A19650" s="11" t="s">
        <v>4752</v>
      </c>
    </row>
    <row r="19651" spans="1:1" ht="13">
      <c r="A19651" s="11" t="s">
        <v>4762</v>
      </c>
    </row>
    <row r="19652" spans="1:1" ht="13">
      <c r="A19652" s="11" t="s">
        <v>4753</v>
      </c>
    </row>
    <row r="19653" spans="1:1" ht="13">
      <c r="A19653" s="11" t="s">
        <v>5004</v>
      </c>
    </row>
    <row r="19654" spans="1:1" ht="13">
      <c r="A19654" s="11" t="s">
        <v>4755</v>
      </c>
    </row>
    <row r="19655" spans="1:1" ht="13">
      <c r="A19655" s="21">
        <v>1120</v>
      </c>
    </row>
    <row r="19656" spans="1:1" ht="13">
      <c r="A19656" s="21">
        <v>1530</v>
      </c>
    </row>
    <row r="19657" spans="1:1" ht="13">
      <c r="A19657" s="11" t="s">
        <v>4756</v>
      </c>
    </row>
    <row r="19658" spans="1:1" ht="13">
      <c r="A19658" s="11" t="s">
        <v>4757</v>
      </c>
    </row>
    <row r="19659" spans="1:1" ht="13">
      <c r="A19659" s="11" t="s">
        <v>6279</v>
      </c>
    </row>
    <row r="19660" spans="1:1" ht="13">
      <c r="A19660" s="11" t="s">
        <v>4748</v>
      </c>
    </row>
    <row r="19661" spans="1:1" ht="13">
      <c r="A19661" s="11" t="s">
        <v>4749</v>
      </c>
    </row>
    <row r="19662" spans="1:1" ht="13">
      <c r="A19662" s="11" t="s">
        <v>6283</v>
      </c>
    </row>
    <row r="19663" spans="1:1" ht="13">
      <c r="A19663" s="11" t="s">
        <v>12</v>
      </c>
    </row>
    <row r="19664" spans="1:1" ht="13">
      <c r="A19664" s="11" t="s">
        <v>4054</v>
      </c>
    </row>
    <row r="19665" spans="1:1" ht="13">
      <c r="A19665" s="11" t="s">
        <v>4751</v>
      </c>
    </row>
    <row r="19666" spans="1:1" ht="13">
      <c r="A19666" s="11">
        <v>3</v>
      </c>
    </row>
    <row r="19667" spans="1:1" ht="13">
      <c r="A19667" s="11" t="s">
        <v>4752</v>
      </c>
    </row>
    <row r="19668" spans="1:1" ht="13">
      <c r="A19668" s="11">
        <v>2</v>
      </c>
    </row>
    <row r="19669" spans="1:1" ht="13">
      <c r="A19669" s="11" t="s">
        <v>4753</v>
      </c>
    </row>
    <row r="19670" spans="1:1" ht="13">
      <c r="A19670" s="11" t="s">
        <v>4785</v>
      </c>
    </row>
    <row r="19671" spans="1:1" ht="13">
      <c r="A19671" s="11" t="s">
        <v>4755</v>
      </c>
    </row>
    <row r="19672" spans="1:1" ht="13">
      <c r="A19672" s="21">
        <v>1270</v>
      </c>
    </row>
    <row r="19673" spans="1:1" ht="13">
      <c r="A19673" s="21">
        <v>1960</v>
      </c>
    </row>
    <row r="19674" spans="1:1" ht="13">
      <c r="A19674" s="11" t="s">
        <v>4756</v>
      </c>
    </row>
    <row r="19675" spans="1:1" ht="13">
      <c r="A19675" s="11" t="s">
        <v>4757</v>
      </c>
    </row>
    <row r="19676" spans="1:1" ht="13">
      <c r="A19676" s="11" t="s">
        <v>6279</v>
      </c>
    </row>
    <row r="19677" spans="1:1" ht="13">
      <c r="A19677" s="11" t="s">
        <v>4748</v>
      </c>
    </row>
    <row r="19678" spans="1:1" ht="13">
      <c r="A19678" s="11" t="s">
        <v>4749</v>
      </c>
    </row>
    <row r="19679" spans="1:1" ht="13">
      <c r="A19679" s="11" t="s">
        <v>6284</v>
      </c>
    </row>
    <row r="19680" spans="1:1" ht="13">
      <c r="A19680" s="11" t="s">
        <v>7</v>
      </c>
    </row>
    <row r="19681" spans="1:1" ht="13">
      <c r="A19681" s="11" t="s">
        <v>697</v>
      </c>
    </row>
    <row r="19682" spans="1:1" ht="13">
      <c r="A19682" s="11" t="s">
        <v>4751</v>
      </c>
    </row>
    <row r="19683" spans="1:1" ht="13">
      <c r="A19683" s="11">
        <v>1</v>
      </c>
    </row>
    <row r="19684" spans="1:1" ht="13">
      <c r="A19684" s="11" t="s">
        <v>4752</v>
      </c>
    </row>
    <row r="19685" spans="1:1" ht="13">
      <c r="A19685" s="11" t="s">
        <v>4762</v>
      </c>
    </row>
    <row r="19686" spans="1:1" ht="13">
      <c r="A19686" s="11" t="s">
        <v>4753</v>
      </c>
    </row>
    <row r="19687" spans="1:1" ht="13">
      <c r="A19687" s="11" t="s">
        <v>4846</v>
      </c>
    </row>
    <row r="19688" spans="1:1" ht="13">
      <c r="A19688" s="11" t="s">
        <v>4755</v>
      </c>
    </row>
    <row r="19689" spans="1:1" ht="13">
      <c r="A19689" s="21">
        <v>1250</v>
      </c>
    </row>
    <row r="19690" spans="1:1" ht="13">
      <c r="A19690" s="21">
        <v>1340</v>
      </c>
    </row>
    <row r="19691" spans="1:1" ht="13">
      <c r="A19691" s="11" t="s">
        <v>4756</v>
      </c>
    </row>
    <row r="19692" spans="1:1" ht="13">
      <c r="A19692" s="11" t="s">
        <v>4757</v>
      </c>
    </row>
    <row r="19693" spans="1:1" ht="13">
      <c r="A19693" s="11" t="s">
        <v>6279</v>
      </c>
    </row>
    <row r="19694" spans="1:1" ht="13">
      <c r="A19694" s="11" t="s">
        <v>4748</v>
      </c>
    </row>
    <row r="19695" spans="1:1" ht="13">
      <c r="A19695" s="11" t="s">
        <v>4749</v>
      </c>
    </row>
    <row r="19696" spans="1:1" ht="13">
      <c r="A19696" s="11" t="s">
        <v>6285</v>
      </c>
    </row>
    <row r="19697" spans="1:1" ht="13">
      <c r="A19697" s="11" t="s">
        <v>10</v>
      </c>
    </row>
    <row r="19698" spans="1:1" ht="13">
      <c r="A19698" s="11" t="s">
        <v>4057</v>
      </c>
    </row>
    <row r="19699" spans="1:1" ht="13">
      <c r="A19699" s="11" t="s">
        <v>4751</v>
      </c>
    </row>
    <row r="19700" spans="1:1" ht="13">
      <c r="A19700" s="11">
        <v>3</v>
      </c>
    </row>
    <row r="19701" spans="1:1" ht="13">
      <c r="A19701" s="11" t="s">
        <v>4752</v>
      </c>
    </row>
    <row r="19702" spans="1:1" ht="13">
      <c r="A19702" s="11">
        <v>2</v>
      </c>
    </row>
    <row r="19703" spans="1:1" ht="13">
      <c r="A19703" s="11" t="s">
        <v>4753</v>
      </c>
    </row>
    <row r="19704" spans="1:1" ht="13">
      <c r="A19704" s="11" t="s">
        <v>4773</v>
      </c>
    </row>
    <row r="19705" spans="1:1" ht="13">
      <c r="A19705" s="11" t="s">
        <v>4755</v>
      </c>
    </row>
    <row r="19706" spans="1:1" ht="13">
      <c r="A19706" s="21">
        <v>1280</v>
      </c>
    </row>
    <row r="19707" spans="1:1" ht="13">
      <c r="A19707" s="21">
        <v>1750</v>
      </c>
    </row>
    <row r="19708" spans="1:1" ht="13">
      <c r="A19708" s="11" t="s">
        <v>4756</v>
      </c>
    </row>
    <row r="19709" spans="1:1" ht="13">
      <c r="A19709" s="11" t="s">
        <v>4757</v>
      </c>
    </row>
    <row r="19710" spans="1:1" ht="13">
      <c r="A19710" s="11" t="s">
        <v>6279</v>
      </c>
    </row>
    <row r="19711" spans="1:1" ht="13">
      <c r="A19711" s="11" t="s">
        <v>4748</v>
      </c>
    </row>
    <row r="19712" spans="1:1" ht="13">
      <c r="A19712" s="11" t="s">
        <v>4749</v>
      </c>
    </row>
    <row r="19713" spans="1:1" ht="13">
      <c r="A19713" s="11" t="s">
        <v>6286</v>
      </c>
    </row>
    <row r="19714" spans="1:1" ht="13">
      <c r="A19714" s="11" t="s">
        <v>11</v>
      </c>
    </row>
    <row r="19715" spans="1:1" ht="13">
      <c r="A19715" s="11" t="s">
        <v>2526</v>
      </c>
    </row>
    <row r="19716" spans="1:1" ht="13">
      <c r="A19716" s="11" t="s">
        <v>4751</v>
      </c>
    </row>
    <row r="19717" spans="1:1" ht="13">
      <c r="A19717" s="11">
        <v>2</v>
      </c>
    </row>
    <row r="19718" spans="1:1" ht="13">
      <c r="A19718" s="11" t="s">
        <v>4752</v>
      </c>
    </row>
    <row r="19719" spans="1:1" ht="13">
      <c r="A19719" s="11">
        <v>1</v>
      </c>
    </row>
    <row r="19720" spans="1:1" ht="13">
      <c r="A19720" s="11" t="s">
        <v>4753</v>
      </c>
    </row>
    <row r="19721" spans="1:1" ht="13">
      <c r="A19721" s="11" t="s">
        <v>4870</v>
      </c>
    </row>
    <row r="19722" spans="1:1" ht="13">
      <c r="A19722" s="11" t="s">
        <v>4755</v>
      </c>
    </row>
    <row r="19723" spans="1:1" ht="13">
      <c r="A19723" s="21">
        <v>1370</v>
      </c>
    </row>
    <row r="19724" spans="1:1" ht="13">
      <c r="A19724" s="21">
        <v>1490</v>
      </c>
    </row>
    <row r="19725" spans="1:1" ht="13">
      <c r="A19725" s="11" t="s">
        <v>4756</v>
      </c>
    </row>
    <row r="19726" spans="1:1" ht="13">
      <c r="A19726" s="11" t="s">
        <v>4757</v>
      </c>
    </row>
    <row r="19727" spans="1:1" ht="13">
      <c r="A19727" s="11" t="s">
        <v>6279</v>
      </c>
    </row>
    <row r="19728" spans="1:1" ht="13">
      <c r="A19728" s="11" t="s">
        <v>4748</v>
      </c>
    </row>
    <row r="19729" spans="1:1" ht="13">
      <c r="A19729" s="11" t="s">
        <v>4749</v>
      </c>
    </row>
    <row r="19730" spans="1:1" ht="13">
      <c r="A19730" s="11" t="s">
        <v>6287</v>
      </c>
    </row>
    <row r="19731" spans="1:1" ht="13">
      <c r="A19731" s="11" t="s">
        <v>20</v>
      </c>
    </row>
    <row r="19732" spans="1:1" ht="13">
      <c r="A19732" s="11" t="s">
        <v>4060</v>
      </c>
    </row>
    <row r="19733" spans="1:1" ht="13">
      <c r="A19733" s="11" t="s">
        <v>4751</v>
      </c>
    </row>
    <row r="19734" spans="1:1" ht="13">
      <c r="A19734" s="11">
        <v>3</v>
      </c>
    </row>
    <row r="19735" spans="1:1" ht="13">
      <c r="A19735" s="11" t="s">
        <v>4752</v>
      </c>
    </row>
    <row r="19736" spans="1:1" ht="13">
      <c r="A19736" s="11" t="s">
        <v>4762</v>
      </c>
    </row>
    <row r="19737" spans="1:1" ht="13">
      <c r="A19737" s="11" t="s">
        <v>4753</v>
      </c>
    </row>
    <row r="19738" spans="1:1" ht="13">
      <c r="A19738" s="11" t="s">
        <v>4787</v>
      </c>
    </row>
    <row r="19739" spans="1:1" ht="13">
      <c r="A19739" s="11" t="s">
        <v>4755</v>
      </c>
    </row>
    <row r="19740" spans="1:1" ht="13">
      <c r="A19740" s="21">
        <v>1490</v>
      </c>
    </row>
    <row r="19741" spans="1:1" ht="13">
      <c r="A19741" s="21">
        <v>1705</v>
      </c>
    </row>
    <row r="19742" spans="1:1" ht="13">
      <c r="A19742" s="11" t="s">
        <v>4756</v>
      </c>
    </row>
    <row r="19743" spans="1:1" ht="13">
      <c r="A19743" s="11" t="s">
        <v>4757</v>
      </c>
    </row>
    <row r="19744" spans="1:1" ht="13">
      <c r="A19744" s="11" t="s">
        <v>6279</v>
      </c>
    </row>
    <row r="19745" spans="1:1" ht="13">
      <c r="A19745" s="11" t="s">
        <v>4748</v>
      </c>
    </row>
    <row r="19746" spans="1:1" ht="13">
      <c r="A19746" s="11" t="s">
        <v>4749</v>
      </c>
    </row>
    <row r="19747" spans="1:1" ht="13">
      <c r="A19747" s="11" t="s">
        <v>6288</v>
      </c>
    </row>
    <row r="19748" spans="1:1" ht="13">
      <c r="A19748" s="11" t="s">
        <v>6</v>
      </c>
    </row>
    <row r="19749" spans="1:1" ht="13">
      <c r="A19749" s="11" t="s">
        <v>4063</v>
      </c>
    </row>
    <row r="19750" spans="1:1" ht="13">
      <c r="A19750" s="11" t="s">
        <v>4751</v>
      </c>
    </row>
    <row r="19751" spans="1:1" ht="13">
      <c r="A19751" s="11">
        <v>3</v>
      </c>
    </row>
    <row r="19752" spans="1:1" ht="13">
      <c r="A19752" s="11" t="s">
        <v>4752</v>
      </c>
    </row>
    <row r="19753" spans="1:1" ht="13">
      <c r="A19753" s="11" t="s">
        <v>4762</v>
      </c>
    </row>
    <row r="19754" spans="1:1" ht="13">
      <c r="A19754" s="11" t="s">
        <v>4753</v>
      </c>
    </row>
    <row r="19755" spans="1:1" ht="13">
      <c r="A19755" s="11" t="s">
        <v>4785</v>
      </c>
    </row>
    <row r="19756" spans="1:1" ht="13">
      <c r="A19756" s="11" t="s">
        <v>4755</v>
      </c>
    </row>
    <row r="19757" spans="1:1" ht="13">
      <c r="A19757" s="21">
        <v>1850</v>
      </c>
    </row>
    <row r="19758" spans="1:1" ht="13">
      <c r="A19758" s="21">
        <v>1990</v>
      </c>
    </row>
    <row r="19759" spans="1:1" ht="13">
      <c r="A19759" s="11" t="s">
        <v>4756</v>
      </c>
    </row>
    <row r="19760" spans="1:1" ht="13">
      <c r="A19760" s="11" t="s">
        <v>4757</v>
      </c>
    </row>
    <row r="19761" spans="1:1" ht="13">
      <c r="A19761" s="11" t="s">
        <v>6279</v>
      </c>
    </row>
    <row r="19762" spans="1:1" ht="13">
      <c r="A19762" s="11" t="s">
        <v>4748</v>
      </c>
    </row>
    <row r="19763" spans="1:1" ht="13">
      <c r="A19763" s="11" t="s">
        <v>4749</v>
      </c>
    </row>
    <row r="19764" spans="1:1" ht="13">
      <c r="A19764" s="11" t="s">
        <v>6289</v>
      </c>
    </row>
    <row r="19765" spans="1:1" ht="13">
      <c r="A19765" s="11" t="s">
        <v>29</v>
      </c>
    </row>
    <row r="19766" spans="1:1" ht="13">
      <c r="A19766" s="11" t="s">
        <v>4066</v>
      </c>
    </row>
    <row r="19767" spans="1:1" ht="13">
      <c r="A19767" s="11" t="s">
        <v>4751</v>
      </c>
    </row>
    <row r="19768" spans="1:1" ht="13">
      <c r="A19768" s="11">
        <v>3</v>
      </c>
    </row>
    <row r="19769" spans="1:1" ht="13">
      <c r="A19769" s="11" t="s">
        <v>4752</v>
      </c>
    </row>
    <row r="19770" spans="1:1" ht="13">
      <c r="A19770" s="11" t="s">
        <v>4762</v>
      </c>
    </row>
    <row r="19771" spans="1:1" ht="13">
      <c r="A19771" s="11" t="s">
        <v>4753</v>
      </c>
    </row>
    <row r="19772" spans="1:1" ht="13">
      <c r="A19772" s="11" t="s">
        <v>5089</v>
      </c>
    </row>
    <row r="19773" spans="1:1" ht="13">
      <c r="A19773" s="11" t="s">
        <v>4755</v>
      </c>
    </row>
    <row r="19774" spans="1:1" ht="13">
      <c r="A19774" s="21">
        <v>2030</v>
      </c>
    </row>
    <row r="19775" spans="1:1" ht="13">
      <c r="A19775" s="21">
        <v>2555</v>
      </c>
    </row>
    <row r="19776" spans="1:1" ht="13">
      <c r="A19776" s="11" t="s">
        <v>4756</v>
      </c>
    </row>
    <row r="19777" spans="1:1" ht="13">
      <c r="A19777" s="11" t="s">
        <v>4757</v>
      </c>
    </row>
    <row r="19778" spans="1:1" ht="13">
      <c r="A19778" s="11" t="s">
        <v>6279</v>
      </c>
    </row>
    <row r="19779" spans="1:1" ht="13">
      <c r="A19779" s="11" t="s">
        <v>4748</v>
      </c>
    </row>
    <row r="19780" spans="1:1" ht="13">
      <c r="A19780" s="11" t="s">
        <v>4749</v>
      </c>
    </row>
    <row r="19781" spans="1:1" ht="13">
      <c r="A19781" s="11" t="s">
        <v>6290</v>
      </c>
    </row>
    <row r="19782" spans="1:1" ht="13">
      <c r="A19782" s="11" t="s">
        <v>20</v>
      </c>
    </row>
    <row r="19783" spans="1:1" ht="13">
      <c r="A19783" s="11" t="s">
        <v>4642</v>
      </c>
    </row>
    <row r="19784" spans="1:1" ht="13">
      <c r="A19784" s="11" t="s">
        <v>4751</v>
      </c>
    </row>
    <row r="19785" spans="1:1" ht="13">
      <c r="A19785" s="11">
        <v>4</v>
      </c>
    </row>
    <row r="19786" spans="1:1" ht="13">
      <c r="A19786" s="11" t="s">
        <v>4752</v>
      </c>
    </row>
    <row r="19787" spans="1:1" ht="13">
      <c r="A19787" s="11" t="s">
        <v>4762</v>
      </c>
    </row>
    <row r="19788" spans="1:1" ht="13">
      <c r="A19788" s="11" t="s">
        <v>4753</v>
      </c>
    </row>
    <row r="19789" spans="1:1" ht="13">
      <c r="A19789" s="11" t="s">
        <v>4778</v>
      </c>
    </row>
    <row r="19790" spans="1:1" ht="13">
      <c r="A19790" s="11" t="s">
        <v>4755</v>
      </c>
    </row>
    <row r="19791" spans="1:1" ht="13">
      <c r="A19791" s="21">
        <v>1860</v>
      </c>
    </row>
    <row r="19792" spans="1:1" ht="13">
      <c r="A19792" s="21">
        <v>2345</v>
      </c>
    </row>
    <row r="19793" spans="1:1" ht="13">
      <c r="A19793" s="11" t="s">
        <v>4756</v>
      </c>
    </row>
    <row r="19794" spans="1:1" ht="13">
      <c r="A19794" s="11" t="s">
        <v>4757</v>
      </c>
    </row>
    <row r="19795" spans="1:1" ht="13">
      <c r="A19795" s="11" t="s">
        <v>6279</v>
      </c>
    </row>
    <row r="19796" spans="1:1" ht="13">
      <c r="A19796" s="11" t="s">
        <v>4748</v>
      </c>
    </row>
    <row r="19797" spans="1:1" ht="13">
      <c r="A19797" s="11" t="s">
        <v>4749</v>
      </c>
    </row>
    <row r="19798" spans="1:1" ht="13">
      <c r="A19798" s="11" t="s">
        <v>6291</v>
      </c>
    </row>
    <row r="19799" spans="1:1" ht="13">
      <c r="A19799" s="11" t="s">
        <v>17</v>
      </c>
    </row>
    <row r="19800" spans="1:1" ht="13">
      <c r="A19800" s="11" t="s">
        <v>2394</v>
      </c>
    </row>
    <row r="19801" spans="1:1" ht="13">
      <c r="A19801" s="11" t="s">
        <v>4751</v>
      </c>
    </row>
    <row r="19802" spans="1:1" ht="13">
      <c r="A19802" s="11">
        <v>2</v>
      </c>
    </row>
    <row r="19803" spans="1:1" ht="13">
      <c r="A19803" s="11" t="s">
        <v>4752</v>
      </c>
    </row>
    <row r="19804" spans="1:1" ht="13">
      <c r="A19804" s="11" t="s">
        <v>4762</v>
      </c>
    </row>
    <row r="19805" spans="1:1" ht="13">
      <c r="A19805" s="11" t="s">
        <v>4753</v>
      </c>
    </row>
    <row r="19806" spans="1:1" ht="13">
      <c r="A19806" s="11" t="s">
        <v>4787</v>
      </c>
    </row>
    <row r="19807" spans="1:1" ht="13">
      <c r="A19807" s="11" t="s">
        <v>4755</v>
      </c>
    </row>
    <row r="19808" spans="1:1" ht="13">
      <c r="A19808" s="21">
        <v>1260</v>
      </c>
    </row>
    <row r="19809" spans="1:1" ht="13">
      <c r="A19809" s="21">
        <v>1505</v>
      </c>
    </row>
    <row r="19810" spans="1:1" ht="13">
      <c r="A19810" s="11" t="s">
        <v>4756</v>
      </c>
    </row>
    <row r="19811" spans="1:1" ht="13">
      <c r="A19811" s="11" t="s">
        <v>4757</v>
      </c>
    </row>
    <row r="19812" spans="1:1" ht="13">
      <c r="A19812" s="11" t="s">
        <v>6292</v>
      </c>
    </row>
    <row r="19813" spans="1:1" ht="13">
      <c r="A19813" s="11" t="s">
        <v>4748</v>
      </c>
    </row>
    <row r="19814" spans="1:1" ht="13">
      <c r="A19814" s="11" t="s">
        <v>4749</v>
      </c>
    </row>
    <row r="19815" spans="1:1" ht="13">
      <c r="A19815" s="11" t="s">
        <v>6293</v>
      </c>
    </row>
    <row r="19816" spans="1:1" ht="13">
      <c r="A19816" s="11" t="s">
        <v>7</v>
      </c>
    </row>
    <row r="19817" spans="1:1" ht="13">
      <c r="A19817" s="11" t="s">
        <v>2397</v>
      </c>
    </row>
    <row r="19818" spans="1:1" ht="13">
      <c r="A19818" s="11" t="s">
        <v>4751</v>
      </c>
    </row>
    <row r="19819" spans="1:1" ht="13">
      <c r="A19819" s="11">
        <v>2</v>
      </c>
    </row>
    <row r="19820" spans="1:1" ht="13">
      <c r="A19820" s="11" t="s">
        <v>4752</v>
      </c>
    </row>
    <row r="19821" spans="1:1" ht="13">
      <c r="A19821" s="11" t="s">
        <v>4762</v>
      </c>
    </row>
    <row r="19822" spans="1:1" ht="13">
      <c r="A19822" s="11" t="s">
        <v>4753</v>
      </c>
    </row>
    <row r="19823" spans="1:1" ht="13">
      <c r="A19823" s="11" t="s">
        <v>4771</v>
      </c>
    </row>
    <row r="19824" spans="1:1" ht="13">
      <c r="A19824" s="11" t="s">
        <v>4755</v>
      </c>
    </row>
    <row r="19825" spans="1:1" ht="13">
      <c r="A19825" s="21">
        <v>1650</v>
      </c>
    </row>
    <row r="19826" spans="1:1" ht="13">
      <c r="A19826" s="21">
        <v>2020</v>
      </c>
    </row>
    <row r="19827" spans="1:1" ht="13">
      <c r="A19827" s="11" t="s">
        <v>4756</v>
      </c>
    </row>
    <row r="19828" spans="1:1" ht="13">
      <c r="A19828" s="11" t="s">
        <v>4757</v>
      </c>
    </row>
    <row r="19829" spans="1:1" ht="13">
      <c r="A19829" s="11" t="s">
        <v>6292</v>
      </c>
    </row>
    <row r="19830" spans="1:1" ht="13">
      <c r="A19830" s="11" t="s">
        <v>4748</v>
      </c>
    </row>
    <row r="19831" spans="1:1" ht="13">
      <c r="A19831" s="11" t="s">
        <v>4749</v>
      </c>
    </row>
    <row r="19832" spans="1:1" ht="13">
      <c r="A19832" s="11" t="s">
        <v>6294</v>
      </c>
    </row>
    <row r="19833" spans="1:1" ht="13">
      <c r="A19833" s="11" t="s">
        <v>6</v>
      </c>
    </row>
    <row r="19834" spans="1:1" ht="13">
      <c r="A19834" s="11" t="s">
        <v>3953</v>
      </c>
    </row>
    <row r="19835" spans="1:1" ht="13">
      <c r="A19835" s="11" t="s">
        <v>4751</v>
      </c>
    </row>
    <row r="19836" spans="1:1" ht="13">
      <c r="A19836" s="11">
        <v>3</v>
      </c>
    </row>
    <row r="19837" spans="1:1" ht="13">
      <c r="A19837" s="11" t="s">
        <v>4752</v>
      </c>
    </row>
    <row r="19838" spans="1:1" ht="13">
      <c r="A19838" s="11">
        <v>2</v>
      </c>
    </row>
    <row r="19839" spans="1:1" ht="13">
      <c r="A19839" s="11" t="s">
        <v>4753</v>
      </c>
    </row>
    <row r="19840" spans="1:1" ht="13">
      <c r="A19840" s="11" t="s">
        <v>5847</v>
      </c>
    </row>
    <row r="19841" spans="1:1" ht="13">
      <c r="A19841" s="11" t="s">
        <v>4755</v>
      </c>
    </row>
    <row r="19842" spans="1:1" ht="13">
      <c r="A19842" s="21">
        <v>1800</v>
      </c>
    </row>
    <row r="19843" spans="1:1" ht="13">
      <c r="A19843" s="21">
        <v>2525</v>
      </c>
    </row>
    <row r="19844" spans="1:1" ht="13">
      <c r="A19844" s="11" t="s">
        <v>4756</v>
      </c>
    </row>
    <row r="19845" spans="1:1" ht="13">
      <c r="A19845" s="11" t="s">
        <v>4757</v>
      </c>
    </row>
    <row r="19846" spans="1:1" ht="13">
      <c r="A19846" s="11" t="s">
        <v>6295</v>
      </c>
    </row>
    <row r="19847" spans="1:1" ht="13">
      <c r="A19847" s="11" t="s">
        <v>4748</v>
      </c>
    </row>
    <row r="19848" spans="1:1" ht="13">
      <c r="A19848" s="11" t="s">
        <v>4749</v>
      </c>
    </row>
    <row r="19849" spans="1:1" ht="13">
      <c r="A19849" s="11" t="s">
        <v>6296</v>
      </c>
    </row>
    <row r="19850" spans="1:1" ht="13">
      <c r="A19850" s="11" t="s">
        <v>11</v>
      </c>
    </row>
    <row r="19851" spans="1:1" ht="13">
      <c r="A19851" s="11" t="s">
        <v>2307</v>
      </c>
    </row>
    <row r="19852" spans="1:1" ht="13">
      <c r="A19852" s="11" t="s">
        <v>4751</v>
      </c>
    </row>
    <row r="19853" spans="1:1" ht="13">
      <c r="A19853" s="11">
        <v>2</v>
      </c>
    </row>
    <row r="19854" spans="1:1" ht="13">
      <c r="A19854" s="11" t="s">
        <v>4752</v>
      </c>
    </row>
    <row r="19855" spans="1:1" ht="13">
      <c r="A19855" s="11">
        <v>2</v>
      </c>
    </row>
    <row r="19856" spans="1:1" ht="13">
      <c r="A19856" s="11" t="s">
        <v>4753</v>
      </c>
    </row>
    <row r="19857" spans="1:1" ht="13">
      <c r="A19857" s="11" t="s">
        <v>4787</v>
      </c>
    </row>
    <row r="19858" spans="1:1" ht="13">
      <c r="A19858" s="11" t="s">
        <v>4755</v>
      </c>
    </row>
    <row r="19859" spans="1:1" ht="13">
      <c r="A19859" s="21">
        <v>1880</v>
      </c>
    </row>
    <row r="19860" spans="1:1" ht="13">
      <c r="A19860" s="21">
        <v>3100</v>
      </c>
    </row>
    <row r="19861" spans="1:1" ht="13">
      <c r="A19861" s="11" t="s">
        <v>4756</v>
      </c>
    </row>
    <row r="19862" spans="1:1" ht="13">
      <c r="A19862" s="11" t="s">
        <v>4757</v>
      </c>
    </row>
    <row r="19863" spans="1:1" ht="13">
      <c r="A19863" s="11" t="s">
        <v>6295</v>
      </c>
    </row>
    <row r="19864" spans="1:1" ht="13">
      <c r="A19864" s="11" t="s">
        <v>4748</v>
      </c>
    </row>
    <row r="19865" spans="1:1" ht="13">
      <c r="A19865" s="11" t="s">
        <v>4749</v>
      </c>
    </row>
    <row r="19866" spans="1:1" ht="13">
      <c r="A19866" s="11" t="s">
        <v>6297</v>
      </c>
    </row>
    <row r="19867" spans="1:1" ht="13">
      <c r="A19867" s="11" t="s">
        <v>10</v>
      </c>
    </row>
    <row r="19868" spans="1:1" ht="13">
      <c r="A19868" s="11" t="s">
        <v>2238</v>
      </c>
    </row>
    <row r="19869" spans="1:1" ht="13">
      <c r="A19869" s="11" t="s">
        <v>4751</v>
      </c>
    </row>
    <row r="19870" spans="1:1" ht="13">
      <c r="A19870" s="11">
        <v>2</v>
      </c>
    </row>
    <row r="19871" spans="1:1" ht="13">
      <c r="A19871" s="11" t="s">
        <v>4752</v>
      </c>
    </row>
    <row r="19872" spans="1:1" ht="13">
      <c r="A19872" s="11" t="s">
        <v>4762</v>
      </c>
    </row>
    <row r="19873" spans="1:1" ht="13">
      <c r="A19873" s="11" t="s">
        <v>4753</v>
      </c>
    </row>
    <row r="19874" spans="1:1" ht="13">
      <c r="A19874" s="11" t="s">
        <v>4771</v>
      </c>
    </row>
    <row r="19875" spans="1:1" ht="13">
      <c r="A19875" s="11" t="s">
        <v>4755</v>
      </c>
    </row>
    <row r="19876" spans="1:1" ht="13">
      <c r="A19876" s="21">
        <v>1250</v>
      </c>
    </row>
    <row r="19877" spans="1:1" ht="13">
      <c r="A19877" s="21">
        <v>1475</v>
      </c>
    </row>
    <row r="19878" spans="1:1" ht="13">
      <c r="A19878" s="11" t="s">
        <v>4756</v>
      </c>
    </row>
    <row r="19879" spans="1:1" ht="13">
      <c r="A19879" s="11" t="s">
        <v>4757</v>
      </c>
    </row>
    <row r="19880" spans="1:1" ht="13">
      <c r="A19880" s="11" t="s">
        <v>6298</v>
      </c>
    </row>
    <row r="19881" spans="1:1" ht="13">
      <c r="A19881" s="11" t="s">
        <v>4748</v>
      </c>
    </row>
    <row r="19882" spans="1:1" ht="13">
      <c r="A19882" s="11" t="s">
        <v>4749</v>
      </c>
    </row>
    <row r="19883" spans="1:1" ht="13">
      <c r="A19883" s="11" t="s">
        <v>6299</v>
      </c>
    </row>
    <row r="19884" spans="1:1" ht="13">
      <c r="A19884" s="11" t="s">
        <v>13</v>
      </c>
    </row>
    <row r="19885" spans="1:1" ht="13">
      <c r="A19885" s="11" t="s">
        <v>2193</v>
      </c>
    </row>
    <row r="19886" spans="1:1" ht="13">
      <c r="A19886" s="11" t="s">
        <v>4751</v>
      </c>
    </row>
    <row r="19887" spans="1:1" ht="13">
      <c r="A19887" s="11">
        <v>2</v>
      </c>
    </row>
    <row r="19888" spans="1:1" ht="13">
      <c r="A19888" s="11" t="s">
        <v>4752</v>
      </c>
    </row>
    <row r="19889" spans="1:1" ht="13">
      <c r="A19889" s="11">
        <v>1</v>
      </c>
    </row>
    <row r="19890" spans="1:1" ht="13">
      <c r="A19890" s="11" t="s">
        <v>4753</v>
      </c>
    </row>
    <row r="19891" spans="1:1" ht="13">
      <c r="A19891" s="11" t="s">
        <v>4846</v>
      </c>
    </row>
    <row r="19892" spans="1:1" ht="13">
      <c r="A19892" s="11" t="s">
        <v>4755</v>
      </c>
    </row>
    <row r="19893" spans="1:1" ht="13">
      <c r="A19893" s="21">
        <v>810</v>
      </c>
    </row>
    <row r="19894" spans="1:1" ht="13">
      <c r="A19894" s="21">
        <v>1585</v>
      </c>
    </row>
    <row r="19895" spans="1:1" ht="13">
      <c r="A19895" s="11" t="s">
        <v>4756</v>
      </c>
    </row>
    <row r="19896" spans="1:1" ht="13">
      <c r="A19896" s="11" t="s">
        <v>4757</v>
      </c>
    </row>
    <row r="19897" spans="1:1" ht="13">
      <c r="A19897" s="11" t="s">
        <v>6300</v>
      </c>
    </row>
    <row r="19898" spans="1:1" ht="13">
      <c r="A19898" s="11" t="s">
        <v>4748</v>
      </c>
    </row>
    <row r="19899" spans="1:1" ht="13">
      <c r="A19899" s="11" t="s">
        <v>4749</v>
      </c>
    </row>
    <row r="19900" spans="1:1" ht="13">
      <c r="A19900" s="11" t="s">
        <v>6301</v>
      </c>
    </row>
    <row r="19901" spans="1:1" ht="13">
      <c r="A19901" s="11" t="s">
        <v>6</v>
      </c>
    </row>
    <row r="19902" spans="1:1" ht="13">
      <c r="A19902" s="11" t="s">
        <v>601</v>
      </c>
    </row>
    <row r="19903" spans="1:1" ht="13">
      <c r="A19903" s="11" t="s">
        <v>4751</v>
      </c>
    </row>
    <row r="19904" spans="1:1" ht="13">
      <c r="A19904" s="11">
        <v>1</v>
      </c>
    </row>
    <row r="19905" spans="1:1" ht="13">
      <c r="A19905" s="11" t="s">
        <v>4752</v>
      </c>
    </row>
    <row r="19906" spans="1:1" ht="13">
      <c r="A19906" s="11">
        <v>1</v>
      </c>
    </row>
    <row r="19907" spans="1:1" ht="13">
      <c r="A19907" s="11" t="s">
        <v>4753</v>
      </c>
    </row>
    <row r="19908" spans="1:1" ht="13">
      <c r="A19908" s="11" t="s">
        <v>4834</v>
      </c>
    </row>
    <row r="19909" spans="1:1" ht="13">
      <c r="A19909" s="11" t="s">
        <v>4755</v>
      </c>
    </row>
    <row r="19910" spans="1:1" ht="13">
      <c r="A19910" s="21">
        <v>920</v>
      </c>
    </row>
    <row r="19911" spans="1:1" ht="13">
      <c r="A19911" s="21">
        <v>1000</v>
      </c>
    </row>
    <row r="19912" spans="1:1" ht="13">
      <c r="A19912" s="11" t="s">
        <v>4756</v>
      </c>
    </row>
    <row r="19913" spans="1:1" ht="13">
      <c r="A19913" s="11" t="s">
        <v>4757</v>
      </c>
    </row>
    <row r="19914" spans="1:1" ht="13">
      <c r="A19914" s="11" t="s">
        <v>6300</v>
      </c>
    </row>
    <row r="19915" spans="1:1" ht="13">
      <c r="A19915" s="11" t="s">
        <v>4748</v>
      </c>
    </row>
    <row r="19916" spans="1:1" ht="13">
      <c r="A19916" s="11" t="s">
        <v>4749</v>
      </c>
    </row>
    <row r="19917" spans="1:1" ht="13">
      <c r="A19917" s="11" t="s">
        <v>6302</v>
      </c>
    </row>
    <row r="19918" spans="1:1" ht="13">
      <c r="A19918" s="11" t="s">
        <v>14</v>
      </c>
    </row>
    <row r="19919" spans="1:1" ht="13">
      <c r="A19919" s="11" t="s">
        <v>3908</v>
      </c>
    </row>
    <row r="19920" spans="1:1" ht="13">
      <c r="A19920" s="11" t="s">
        <v>4751</v>
      </c>
    </row>
    <row r="19921" spans="1:1" ht="13">
      <c r="A19921" s="11">
        <v>3</v>
      </c>
    </row>
    <row r="19922" spans="1:1" ht="13">
      <c r="A19922" s="11" t="s">
        <v>4752</v>
      </c>
    </row>
    <row r="19923" spans="1:1" ht="13">
      <c r="A19923" s="11">
        <v>2</v>
      </c>
    </row>
    <row r="19924" spans="1:1" ht="13">
      <c r="A19924" s="11" t="s">
        <v>4753</v>
      </c>
    </row>
    <row r="19925" spans="1:1" ht="13">
      <c r="A19925" s="11" t="s">
        <v>4799</v>
      </c>
    </row>
    <row r="19926" spans="1:1" ht="13">
      <c r="A19926" s="11" t="s">
        <v>4755</v>
      </c>
    </row>
    <row r="19927" spans="1:1" ht="13">
      <c r="A19927" s="21">
        <v>1420</v>
      </c>
    </row>
    <row r="19928" spans="1:1" ht="13">
      <c r="A19928" s="21">
        <v>2650</v>
      </c>
    </row>
    <row r="19929" spans="1:1" ht="13">
      <c r="A19929" s="11" t="s">
        <v>4756</v>
      </c>
    </row>
    <row r="19930" spans="1:1" ht="13">
      <c r="A19930" s="11" t="s">
        <v>4757</v>
      </c>
    </row>
    <row r="19931" spans="1:1" ht="13">
      <c r="A19931" s="11" t="s">
        <v>6300</v>
      </c>
    </row>
    <row r="19932" spans="1:1" ht="13">
      <c r="A19932" s="11" t="s">
        <v>4748</v>
      </c>
    </row>
    <row r="19933" spans="1:1" ht="13">
      <c r="A19933" s="11" t="s">
        <v>4749</v>
      </c>
    </row>
    <row r="19934" spans="1:1" ht="13">
      <c r="A19934" s="11" t="s">
        <v>6303</v>
      </c>
    </row>
    <row r="19935" spans="1:1" ht="13">
      <c r="A19935" s="11" t="s">
        <v>20</v>
      </c>
    </row>
    <row r="19936" spans="1:1" ht="13">
      <c r="A19936" s="11" t="s">
        <v>3911</v>
      </c>
    </row>
    <row r="19937" spans="1:1" ht="13">
      <c r="A19937" s="11" t="s">
        <v>4751</v>
      </c>
    </row>
    <row r="19938" spans="1:1" ht="13">
      <c r="A19938" s="11">
        <v>3</v>
      </c>
    </row>
    <row r="19939" spans="1:1" ht="13">
      <c r="A19939" s="11" t="s">
        <v>4752</v>
      </c>
    </row>
    <row r="19940" spans="1:1" ht="13">
      <c r="A19940" s="11">
        <v>2</v>
      </c>
    </row>
    <row r="19941" spans="1:1" ht="13">
      <c r="A19941" s="11" t="s">
        <v>4753</v>
      </c>
    </row>
    <row r="19942" spans="1:1" ht="13">
      <c r="A19942" s="11" t="s">
        <v>4785</v>
      </c>
    </row>
    <row r="19943" spans="1:1" ht="13">
      <c r="A19943" s="11" t="s">
        <v>4755</v>
      </c>
    </row>
    <row r="19944" spans="1:1" ht="13">
      <c r="A19944" s="21">
        <v>1630</v>
      </c>
    </row>
    <row r="19945" spans="1:1" ht="13">
      <c r="A19945" s="21">
        <v>2095</v>
      </c>
    </row>
    <row r="19946" spans="1:1" ht="13">
      <c r="A19946" s="11" t="s">
        <v>4756</v>
      </c>
    </row>
    <row r="19947" spans="1:1" ht="13">
      <c r="A19947" s="11" t="s">
        <v>4757</v>
      </c>
    </row>
    <row r="19948" spans="1:1" ht="13">
      <c r="A19948" s="11" t="s">
        <v>6300</v>
      </c>
    </row>
    <row r="19949" spans="1:1" ht="13">
      <c r="A19949" s="11" t="s">
        <v>4748</v>
      </c>
    </row>
    <row r="19950" spans="1:1" ht="13">
      <c r="A19950" s="11" t="s">
        <v>4749</v>
      </c>
    </row>
    <row r="19951" spans="1:1" ht="13">
      <c r="A19951" s="11" t="s">
        <v>6304</v>
      </c>
    </row>
    <row r="19952" spans="1:1" ht="13">
      <c r="A19952" s="11" t="s">
        <v>11</v>
      </c>
    </row>
    <row r="19953" spans="1:1" ht="13">
      <c r="A19953" s="11" t="s">
        <v>2196</v>
      </c>
    </row>
    <row r="19954" spans="1:1" ht="13">
      <c r="A19954" s="11" t="s">
        <v>4751</v>
      </c>
    </row>
    <row r="19955" spans="1:1" ht="13">
      <c r="A19955" s="11">
        <v>2</v>
      </c>
    </row>
    <row r="19956" spans="1:1" ht="13">
      <c r="A19956" s="11" t="s">
        <v>4752</v>
      </c>
    </row>
    <row r="19957" spans="1:1" ht="13">
      <c r="A19957" s="11">
        <v>1</v>
      </c>
    </row>
    <row r="19958" spans="1:1" ht="13">
      <c r="A19958" s="11" t="s">
        <v>4753</v>
      </c>
    </row>
    <row r="19959" spans="1:1" ht="13">
      <c r="A19959" s="11" t="s">
        <v>5000</v>
      </c>
    </row>
    <row r="19960" spans="1:1" ht="13">
      <c r="A19960" s="11" t="s">
        <v>4755</v>
      </c>
    </row>
    <row r="19961" spans="1:1" ht="13">
      <c r="A19961" s="21">
        <v>1850</v>
      </c>
    </row>
    <row r="19962" spans="1:1" ht="13">
      <c r="A19962" s="21">
        <v>2495</v>
      </c>
    </row>
    <row r="19963" spans="1:1" ht="13">
      <c r="A19963" s="11" t="s">
        <v>4756</v>
      </c>
    </row>
    <row r="19964" spans="1:1" ht="13">
      <c r="A19964" s="11" t="s">
        <v>4757</v>
      </c>
    </row>
    <row r="19965" spans="1:1" ht="13">
      <c r="A19965" s="11" t="s">
        <v>6300</v>
      </c>
    </row>
    <row r="19966" spans="1:1" ht="13">
      <c r="A19966" s="11" t="s">
        <v>4748</v>
      </c>
    </row>
    <row r="19967" spans="1:1" ht="13">
      <c r="A19967" s="11" t="s">
        <v>4749</v>
      </c>
    </row>
    <row r="19968" spans="1:1" ht="13">
      <c r="A19968" s="11" t="s">
        <v>6305</v>
      </c>
    </row>
    <row r="19969" spans="1:1" ht="13">
      <c r="A19969" s="11" t="s">
        <v>11</v>
      </c>
    </row>
    <row r="19970" spans="1:1" ht="13">
      <c r="A19970" s="11" t="s">
        <v>2136</v>
      </c>
    </row>
    <row r="19971" spans="1:1" ht="13">
      <c r="A19971" s="11" t="s">
        <v>4751</v>
      </c>
    </row>
    <row r="19972" spans="1:1" ht="13">
      <c r="A19972" s="11">
        <v>2</v>
      </c>
    </row>
    <row r="19973" spans="1:1" ht="13">
      <c r="A19973" s="11" t="s">
        <v>4752</v>
      </c>
    </row>
    <row r="19974" spans="1:1" ht="13">
      <c r="A19974" s="11">
        <v>2</v>
      </c>
    </row>
    <row r="19975" spans="1:1" ht="13">
      <c r="A19975" s="11" t="s">
        <v>4753</v>
      </c>
    </row>
    <row r="19976" spans="1:1" ht="13">
      <c r="A19976" s="11" t="s">
        <v>4769</v>
      </c>
    </row>
    <row r="19977" spans="1:1" ht="13">
      <c r="A19977" s="11" t="s">
        <v>4755</v>
      </c>
    </row>
    <row r="19978" spans="1:1" ht="13">
      <c r="A19978" s="21">
        <v>1940</v>
      </c>
    </row>
    <row r="19979" spans="1:1" ht="13">
      <c r="A19979" s="21">
        <v>3390</v>
      </c>
    </row>
    <row r="19980" spans="1:1" ht="13">
      <c r="A19980" s="11" t="s">
        <v>4756</v>
      </c>
    </row>
    <row r="19981" spans="1:1" ht="13">
      <c r="A19981" s="11" t="s">
        <v>4757</v>
      </c>
    </row>
    <row r="19982" spans="1:1" ht="13">
      <c r="A19982" s="11" t="s">
        <v>6306</v>
      </c>
    </row>
    <row r="19983" spans="1:1" ht="13">
      <c r="A19983" s="11" t="s">
        <v>4748</v>
      </c>
    </row>
    <row r="19984" spans="1:1" ht="13">
      <c r="A19984" s="11" t="s">
        <v>4749</v>
      </c>
    </row>
    <row r="19985" spans="1:1" ht="13">
      <c r="A19985" s="11" t="s">
        <v>6307</v>
      </c>
    </row>
    <row r="19986" spans="1:1" ht="13">
      <c r="A19986" s="11" t="s">
        <v>6</v>
      </c>
    </row>
    <row r="19987" spans="1:1" ht="13">
      <c r="A19987" s="11" t="s">
        <v>170</v>
      </c>
    </row>
    <row r="19988" spans="1:1" ht="13">
      <c r="A19988" s="11" t="s">
        <v>4751</v>
      </c>
    </row>
    <row r="19989" spans="1:1" ht="13">
      <c r="A19989" s="11">
        <v>1</v>
      </c>
    </row>
    <row r="19990" spans="1:1" ht="13">
      <c r="A19990" s="11" t="s">
        <v>4752</v>
      </c>
    </row>
    <row r="19991" spans="1:1" ht="13">
      <c r="A19991" s="11">
        <v>1</v>
      </c>
    </row>
    <row r="19992" spans="1:1" ht="13">
      <c r="A19992" s="11" t="s">
        <v>4753</v>
      </c>
    </row>
    <row r="19993" spans="1:1" ht="13">
      <c r="A19993" s="11" t="s">
        <v>4822</v>
      </c>
    </row>
    <row r="19994" spans="1:1" ht="13">
      <c r="A19994" s="11" t="s">
        <v>4755</v>
      </c>
    </row>
    <row r="19995" spans="1:1" ht="13">
      <c r="A19995" s="21">
        <v>1060</v>
      </c>
    </row>
    <row r="19996" spans="1:1" ht="13">
      <c r="A19996" s="11" t="s">
        <v>4756</v>
      </c>
    </row>
    <row r="19997" spans="1:1" ht="13">
      <c r="A19997" s="11" t="s">
        <v>4757</v>
      </c>
    </row>
    <row r="19998" spans="1:1" ht="13">
      <c r="A19998" s="11" t="s">
        <v>6308</v>
      </c>
    </row>
    <row r="19999" spans="1:1" ht="13">
      <c r="A19999" s="11" t="s">
        <v>4748</v>
      </c>
    </row>
    <row r="20000" spans="1:1" ht="13">
      <c r="A20000" s="11" t="s">
        <v>4749</v>
      </c>
    </row>
    <row r="20001" spans="1:1" ht="13">
      <c r="A20001" s="11" t="s">
        <v>6309</v>
      </c>
    </row>
    <row r="20002" spans="1:1" ht="13">
      <c r="A20002" s="11" t="s">
        <v>10</v>
      </c>
    </row>
    <row r="20003" spans="1:1" ht="13">
      <c r="A20003" s="11" t="s">
        <v>3845</v>
      </c>
    </row>
    <row r="20004" spans="1:1" ht="13">
      <c r="A20004" s="11" t="s">
        <v>4751</v>
      </c>
    </row>
    <row r="20005" spans="1:1" ht="13">
      <c r="A20005" s="11">
        <v>3</v>
      </c>
    </row>
    <row r="20006" spans="1:1" ht="13">
      <c r="A20006" s="11" t="s">
        <v>4752</v>
      </c>
    </row>
    <row r="20007" spans="1:1" ht="13">
      <c r="A20007" s="11">
        <v>2</v>
      </c>
    </row>
    <row r="20008" spans="1:1" ht="13">
      <c r="A20008" s="11" t="s">
        <v>4753</v>
      </c>
    </row>
    <row r="20009" spans="1:1" ht="13">
      <c r="A20009" s="11" t="s">
        <v>4765</v>
      </c>
    </row>
    <row r="20010" spans="1:1" ht="13">
      <c r="A20010" s="11" t="s">
        <v>4755</v>
      </c>
    </row>
    <row r="20011" spans="1:1" ht="13">
      <c r="A20011" s="21">
        <v>1570</v>
      </c>
    </row>
    <row r="20012" spans="1:1" ht="13">
      <c r="A20012" s="21">
        <v>1905</v>
      </c>
    </row>
    <row r="20013" spans="1:1" ht="13">
      <c r="A20013" s="11" t="s">
        <v>4756</v>
      </c>
    </row>
    <row r="20014" spans="1:1" ht="13">
      <c r="A20014" s="11" t="s">
        <v>4757</v>
      </c>
    </row>
    <row r="20015" spans="1:1" ht="13">
      <c r="A20015" s="11" t="s">
        <v>6308</v>
      </c>
    </row>
    <row r="20016" spans="1:1" ht="13">
      <c r="A20016" s="11" t="s">
        <v>4748</v>
      </c>
    </row>
    <row r="20017" spans="1:1" ht="13">
      <c r="A20017" s="11" t="s">
        <v>4749</v>
      </c>
    </row>
    <row r="20018" spans="1:1" ht="13">
      <c r="A20018" s="11" t="s">
        <v>6310</v>
      </c>
    </row>
    <row r="20019" spans="1:1" ht="13">
      <c r="A20019" s="11" t="s">
        <v>9</v>
      </c>
    </row>
    <row r="20020" spans="1:1" ht="13">
      <c r="A20020" s="11" t="s">
        <v>536</v>
      </c>
    </row>
    <row r="20021" spans="1:1" ht="13">
      <c r="A20021" s="11" t="s">
        <v>4751</v>
      </c>
    </row>
    <row r="20022" spans="1:1" ht="13">
      <c r="A20022" s="11">
        <v>1</v>
      </c>
    </row>
    <row r="20023" spans="1:1" ht="13">
      <c r="A20023" s="11" t="s">
        <v>4752</v>
      </c>
    </row>
    <row r="20024" spans="1:1" ht="13">
      <c r="A20024" s="11">
        <v>1</v>
      </c>
    </row>
    <row r="20025" spans="1:1" ht="13">
      <c r="A20025" s="11" t="s">
        <v>4753</v>
      </c>
    </row>
    <row r="20026" spans="1:1" ht="13">
      <c r="A20026" s="11" t="s">
        <v>4754</v>
      </c>
    </row>
    <row r="20027" spans="1:1" ht="13">
      <c r="A20027" s="11" t="s">
        <v>4755</v>
      </c>
    </row>
    <row r="20028" spans="1:1" ht="13">
      <c r="A20028" s="21">
        <v>910</v>
      </c>
    </row>
    <row r="20029" spans="1:1" ht="13">
      <c r="A20029" s="21">
        <v>1050</v>
      </c>
    </row>
    <row r="20030" spans="1:1" ht="13">
      <c r="A20030" s="11" t="s">
        <v>4756</v>
      </c>
    </row>
    <row r="20031" spans="1:1" ht="13">
      <c r="A20031" s="11" t="s">
        <v>4757</v>
      </c>
    </row>
    <row r="20032" spans="1:1" ht="13">
      <c r="A20032" s="11" t="s">
        <v>6311</v>
      </c>
    </row>
    <row r="20033" spans="1:1" ht="13">
      <c r="A20033" s="11" t="s">
        <v>4748</v>
      </c>
    </row>
    <row r="20034" spans="1:1" ht="13">
      <c r="A20034" s="11" t="s">
        <v>4749</v>
      </c>
    </row>
    <row r="20035" spans="1:1" ht="13">
      <c r="A20035" s="11" t="s">
        <v>6312</v>
      </c>
    </row>
    <row r="20036" spans="1:1" ht="13">
      <c r="A20036" s="11" t="s">
        <v>13</v>
      </c>
    </row>
    <row r="20037" spans="1:1" ht="13">
      <c r="A20037" s="11" t="s">
        <v>2064</v>
      </c>
    </row>
    <row r="20038" spans="1:1" ht="13">
      <c r="A20038" s="11" t="s">
        <v>4751</v>
      </c>
    </row>
    <row r="20039" spans="1:1" ht="13">
      <c r="A20039" s="11">
        <v>2</v>
      </c>
    </row>
    <row r="20040" spans="1:1" ht="13">
      <c r="A20040" s="11" t="s">
        <v>4752</v>
      </c>
    </row>
    <row r="20041" spans="1:1" ht="13">
      <c r="A20041" s="11">
        <v>2</v>
      </c>
    </row>
    <row r="20042" spans="1:1" ht="13">
      <c r="A20042" s="11" t="s">
        <v>4753</v>
      </c>
    </row>
    <row r="20043" spans="1:1" ht="13">
      <c r="A20043" s="11" t="s">
        <v>4771</v>
      </c>
    </row>
    <row r="20044" spans="1:1" ht="13">
      <c r="A20044" s="11" t="s">
        <v>4755</v>
      </c>
    </row>
    <row r="20045" spans="1:1" ht="13">
      <c r="A20045" s="21">
        <v>1230</v>
      </c>
    </row>
    <row r="20046" spans="1:1" ht="13">
      <c r="A20046" s="21">
        <v>1440</v>
      </c>
    </row>
    <row r="20047" spans="1:1" ht="13">
      <c r="A20047" s="11" t="s">
        <v>4756</v>
      </c>
    </row>
    <row r="20048" spans="1:1" ht="13">
      <c r="A20048" s="11" t="s">
        <v>4757</v>
      </c>
    </row>
    <row r="20049" spans="1:1" ht="13">
      <c r="A20049" s="11" t="s">
        <v>6311</v>
      </c>
    </row>
    <row r="20050" spans="1:1" ht="13">
      <c r="A20050" s="11" t="s">
        <v>4748</v>
      </c>
    </row>
    <row r="20051" spans="1:1" ht="13">
      <c r="A20051" s="11" t="s">
        <v>4749</v>
      </c>
    </row>
    <row r="20052" spans="1:1" ht="13">
      <c r="A20052" s="11" t="s">
        <v>6313</v>
      </c>
    </row>
    <row r="20053" spans="1:1" ht="13">
      <c r="A20053" s="11" t="s">
        <v>6</v>
      </c>
    </row>
    <row r="20054" spans="1:1" ht="13">
      <c r="A20054" s="11" t="s">
        <v>3812</v>
      </c>
    </row>
    <row r="20055" spans="1:1" ht="13">
      <c r="A20055" s="11" t="s">
        <v>4751</v>
      </c>
    </row>
    <row r="20056" spans="1:1" ht="13">
      <c r="A20056" s="11">
        <v>3</v>
      </c>
    </row>
    <row r="20057" spans="1:1" ht="13">
      <c r="A20057" s="11" t="s">
        <v>4752</v>
      </c>
    </row>
    <row r="20058" spans="1:1" ht="13">
      <c r="A20058" s="11" t="s">
        <v>4762</v>
      </c>
    </row>
    <row r="20059" spans="1:1" ht="13">
      <c r="A20059" s="11" t="s">
        <v>4753</v>
      </c>
    </row>
    <row r="20060" spans="1:1" ht="13">
      <c r="A20060" s="11" t="s">
        <v>5017</v>
      </c>
    </row>
    <row r="20061" spans="1:1" ht="13">
      <c r="A20061" s="11" t="s">
        <v>4755</v>
      </c>
    </row>
    <row r="20062" spans="1:1" ht="13">
      <c r="A20062" s="21">
        <v>1630</v>
      </c>
    </row>
    <row r="20063" spans="1:1" ht="13">
      <c r="A20063" s="21">
        <v>2225</v>
      </c>
    </row>
    <row r="20064" spans="1:1" ht="13">
      <c r="A20064" s="11" t="s">
        <v>4756</v>
      </c>
    </row>
    <row r="20065" spans="1:1" ht="13">
      <c r="A20065" s="11" t="s">
        <v>4757</v>
      </c>
    </row>
    <row r="20066" spans="1:1" ht="13">
      <c r="A20066" s="11" t="s">
        <v>6314</v>
      </c>
    </row>
    <row r="20067" spans="1:1" ht="13">
      <c r="A20067" s="11" t="s">
        <v>4748</v>
      </c>
    </row>
    <row r="20068" spans="1:1" ht="13">
      <c r="A20068" s="11" t="s">
        <v>4749</v>
      </c>
    </row>
    <row r="20069" spans="1:1" ht="13">
      <c r="A20069" s="11" t="s">
        <v>6315</v>
      </c>
    </row>
    <row r="20070" spans="1:1" ht="13">
      <c r="A20070" s="11" t="s">
        <v>9</v>
      </c>
    </row>
    <row r="20071" spans="1:1" ht="13">
      <c r="A20071" s="11" t="s">
        <v>512</v>
      </c>
    </row>
    <row r="20072" spans="1:1" ht="13">
      <c r="A20072" s="11" t="s">
        <v>4751</v>
      </c>
    </row>
    <row r="20073" spans="1:1" ht="13">
      <c r="A20073" s="11">
        <v>1</v>
      </c>
    </row>
    <row r="20074" spans="1:1" ht="13">
      <c r="A20074" s="11" t="s">
        <v>4752</v>
      </c>
    </row>
    <row r="20075" spans="1:1" ht="13">
      <c r="A20075" s="11">
        <v>1</v>
      </c>
    </row>
    <row r="20076" spans="1:1" ht="13">
      <c r="A20076" s="11" t="s">
        <v>4753</v>
      </c>
    </row>
    <row r="20077" spans="1:1" ht="13">
      <c r="A20077" s="11" t="s">
        <v>4946</v>
      </c>
    </row>
    <row r="20078" spans="1:1" ht="13">
      <c r="A20078" s="11" t="s">
        <v>4755</v>
      </c>
    </row>
    <row r="20079" spans="1:1" ht="13">
      <c r="A20079" s="21">
        <v>700</v>
      </c>
    </row>
    <row r="20080" spans="1:1" ht="13">
      <c r="A20080" s="21">
        <v>1090</v>
      </c>
    </row>
    <row r="20081" spans="1:1" ht="13">
      <c r="A20081" s="11" t="s">
        <v>4756</v>
      </c>
    </row>
    <row r="20082" spans="1:1" ht="13">
      <c r="A20082" s="11" t="s">
        <v>4757</v>
      </c>
    </row>
    <row r="20083" spans="1:1" ht="13">
      <c r="A20083" s="11" t="s">
        <v>6316</v>
      </c>
    </row>
    <row r="20084" spans="1:1" ht="13">
      <c r="A20084" s="11" t="s">
        <v>4748</v>
      </c>
    </row>
    <row r="20085" spans="1:1" ht="13">
      <c r="A20085" s="11" t="s">
        <v>4749</v>
      </c>
    </row>
    <row r="20086" spans="1:1" ht="13">
      <c r="A20086" s="11" t="s">
        <v>6317</v>
      </c>
    </row>
    <row r="20087" spans="1:1" ht="13">
      <c r="A20087" s="11" t="s">
        <v>9</v>
      </c>
    </row>
    <row r="20088" spans="1:1" ht="13">
      <c r="A20088" s="11" t="s">
        <v>1905</v>
      </c>
    </row>
    <row r="20089" spans="1:1" ht="13">
      <c r="A20089" s="11" t="s">
        <v>4751</v>
      </c>
    </row>
    <row r="20090" spans="1:1" ht="13">
      <c r="A20090" s="11">
        <v>2</v>
      </c>
    </row>
    <row r="20091" spans="1:1" ht="13">
      <c r="A20091" s="11" t="s">
        <v>4752</v>
      </c>
    </row>
    <row r="20092" spans="1:1" ht="13">
      <c r="A20092" s="11" t="s">
        <v>4762</v>
      </c>
    </row>
    <row r="20093" spans="1:1" ht="13">
      <c r="A20093" s="11" t="s">
        <v>4753</v>
      </c>
    </row>
    <row r="20094" spans="1:1" ht="13">
      <c r="A20094" s="11" t="s">
        <v>4775</v>
      </c>
    </row>
    <row r="20095" spans="1:1" ht="13">
      <c r="A20095" s="11" t="s">
        <v>4755</v>
      </c>
    </row>
    <row r="20096" spans="1:1" ht="13">
      <c r="A20096" s="21">
        <v>1180</v>
      </c>
    </row>
    <row r="20097" spans="1:1" ht="13">
      <c r="A20097" s="21">
        <v>1515</v>
      </c>
    </row>
    <row r="20098" spans="1:1" ht="13">
      <c r="A20098" s="11" t="s">
        <v>4756</v>
      </c>
    </row>
    <row r="20099" spans="1:1" ht="13">
      <c r="A20099" s="11" t="s">
        <v>4757</v>
      </c>
    </row>
    <row r="20100" spans="1:1" ht="13">
      <c r="A20100" s="11" t="s">
        <v>6318</v>
      </c>
    </row>
    <row r="20101" spans="1:1" ht="13">
      <c r="A20101" s="11" t="s">
        <v>4748</v>
      </c>
    </row>
    <row r="20102" spans="1:1" ht="13">
      <c r="A20102" s="11" t="s">
        <v>4749</v>
      </c>
    </row>
    <row r="20103" spans="1:1" ht="13">
      <c r="A20103" s="11" t="s">
        <v>6319</v>
      </c>
    </row>
    <row r="20104" spans="1:1" ht="13">
      <c r="A20104" s="11" t="s">
        <v>9</v>
      </c>
    </row>
    <row r="20105" spans="1:1" ht="13">
      <c r="A20105" s="11" t="s">
        <v>1794</v>
      </c>
    </row>
    <row r="20106" spans="1:1" ht="13">
      <c r="A20106" s="11" t="s">
        <v>4751</v>
      </c>
    </row>
    <row r="20107" spans="1:1" ht="13">
      <c r="A20107" s="11">
        <v>2</v>
      </c>
    </row>
    <row r="20108" spans="1:1" ht="13">
      <c r="A20108" s="11" t="s">
        <v>4752</v>
      </c>
    </row>
    <row r="20109" spans="1:1" ht="13">
      <c r="A20109" s="11">
        <v>1</v>
      </c>
    </row>
    <row r="20110" spans="1:1" ht="13">
      <c r="A20110" s="11" t="s">
        <v>4753</v>
      </c>
    </row>
    <row r="20111" spans="1:1" ht="13">
      <c r="A20111" s="11" t="s">
        <v>4775</v>
      </c>
    </row>
    <row r="20112" spans="1:1" ht="13">
      <c r="A20112" s="11" t="s">
        <v>4755</v>
      </c>
    </row>
    <row r="20113" spans="1:1" ht="13">
      <c r="A20113" s="21">
        <v>1020</v>
      </c>
    </row>
    <row r="20114" spans="1:1" ht="13">
      <c r="A20114" s="21">
        <v>1385</v>
      </c>
    </row>
    <row r="20115" spans="1:1" ht="13">
      <c r="A20115" s="11" t="s">
        <v>4756</v>
      </c>
    </row>
    <row r="20116" spans="1:1" ht="13">
      <c r="A20116" s="11" t="s">
        <v>4757</v>
      </c>
    </row>
    <row r="20117" spans="1:1" ht="13">
      <c r="A20117" s="11" t="s">
        <v>6320</v>
      </c>
    </row>
    <row r="20118" spans="1:1" ht="13">
      <c r="A20118" s="11" t="s">
        <v>4748</v>
      </c>
    </row>
    <row r="20119" spans="1:1" ht="13">
      <c r="A20119" s="11" t="s">
        <v>4749</v>
      </c>
    </row>
    <row r="20120" spans="1:1" ht="13">
      <c r="A20120" s="11" t="s">
        <v>6321</v>
      </c>
    </row>
    <row r="20121" spans="1:1" ht="13">
      <c r="A20121" s="11" t="s">
        <v>19</v>
      </c>
    </row>
    <row r="20122" spans="1:1" ht="13">
      <c r="A20122" s="11" t="s">
        <v>3636</v>
      </c>
    </row>
    <row r="20123" spans="1:1" ht="13">
      <c r="A20123" s="11" t="s">
        <v>4751</v>
      </c>
    </row>
    <row r="20124" spans="1:1" ht="13">
      <c r="A20124" s="11">
        <v>3</v>
      </c>
    </row>
    <row r="20125" spans="1:1" ht="13">
      <c r="A20125" s="11" t="s">
        <v>4752</v>
      </c>
    </row>
    <row r="20126" spans="1:1" ht="13">
      <c r="A20126" s="11">
        <v>2</v>
      </c>
    </row>
    <row r="20127" spans="1:1" ht="13">
      <c r="A20127" s="11" t="s">
        <v>4753</v>
      </c>
    </row>
    <row r="20128" spans="1:1" ht="13">
      <c r="A20128" s="11" t="s">
        <v>4885</v>
      </c>
    </row>
    <row r="20129" spans="1:1" ht="13">
      <c r="A20129" s="11" t="s">
        <v>4755</v>
      </c>
    </row>
    <row r="20130" spans="1:1" ht="13">
      <c r="A20130" s="21">
        <v>1180</v>
      </c>
    </row>
    <row r="20131" spans="1:1" ht="13">
      <c r="A20131" s="21">
        <v>1525</v>
      </c>
    </row>
    <row r="20132" spans="1:1" ht="13">
      <c r="A20132" s="11" t="s">
        <v>4756</v>
      </c>
    </row>
    <row r="20133" spans="1:1" ht="13">
      <c r="A20133" s="11" t="s">
        <v>4757</v>
      </c>
    </row>
    <row r="20134" spans="1:1" ht="13">
      <c r="A20134" s="11" t="s">
        <v>6320</v>
      </c>
    </row>
    <row r="20135" spans="1:1" ht="13">
      <c r="A20135" s="11" t="s">
        <v>4748</v>
      </c>
    </row>
    <row r="20136" spans="1:1" ht="13">
      <c r="A20136" s="11" t="s">
        <v>4749</v>
      </c>
    </row>
    <row r="20137" spans="1:1" ht="13">
      <c r="A20137" s="11" t="s">
        <v>6322</v>
      </c>
    </row>
    <row r="20138" spans="1:1" ht="13">
      <c r="A20138" s="11" t="s">
        <v>20</v>
      </c>
    </row>
    <row r="20139" spans="1:1" ht="13">
      <c r="A20139" s="11" t="s">
        <v>1797</v>
      </c>
    </row>
    <row r="20140" spans="1:1" ht="13">
      <c r="A20140" s="11" t="s">
        <v>4751</v>
      </c>
    </row>
    <row r="20141" spans="1:1" ht="13">
      <c r="A20141" s="11">
        <v>2</v>
      </c>
    </row>
    <row r="20142" spans="1:1" ht="13">
      <c r="A20142" s="11" t="s">
        <v>4752</v>
      </c>
    </row>
    <row r="20143" spans="1:1" ht="13">
      <c r="A20143" s="11">
        <v>2</v>
      </c>
    </row>
    <row r="20144" spans="1:1" ht="13">
      <c r="A20144" s="11" t="s">
        <v>4753</v>
      </c>
    </row>
    <row r="20145" spans="1:1" ht="13">
      <c r="A20145" s="11" t="s">
        <v>4818</v>
      </c>
    </row>
    <row r="20146" spans="1:1" ht="13">
      <c r="A20146" s="11" t="s">
        <v>4755</v>
      </c>
    </row>
    <row r="20147" spans="1:1" ht="13">
      <c r="A20147" s="21">
        <v>1280</v>
      </c>
    </row>
    <row r="20148" spans="1:1" ht="13">
      <c r="A20148" s="21">
        <v>1380</v>
      </c>
    </row>
    <row r="20149" spans="1:1" ht="13">
      <c r="A20149" s="11" t="s">
        <v>4756</v>
      </c>
    </row>
    <row r="20150" spans="1:1" ht="13">
      <c r="A20150" s="11" t="s">
        <v>4757</v>
      </c>
    </row>
    <row r="20151" spans="1:1" ht="13">
      <c r="A20151" s="11" t="s">
        <v>6320</v>
      </c>
    </row>
    <row r="20152" spans="1:1" ht="13">
      <c r="A20152" s="11" t="s">
        <v>4748</v>
      </c>
    </row>
    <row r="20153" spans="1:1" ht="13">
      <c r="A20153" s="11" t="s">
        <v>4749</v>
      </c>
    </row>
    <row r="20154" spans="1:1" ht="13">
      <c r="A20154" s="11" t="s">
        <v>6323</v>
      </c>
    </row>
    <row r="20155" spans="1:1" ht="13">
      <c r="A20155" s="11" t="s">
        <v>6</v>
      </c>
    </row>
    <row r="20156" spans="1:1" ht="13">
      <c r="A20156" s="11" t="s">
        <v>3639</v>
      </c>
    </row>
    <row r="20157" spans="1:1" ht="13">
      <c r="A20157" s="11" t="s">
        <v>4751</v>
      </c>
    </row>
    <row r="20158" spans="1:1" ht="13">
      <c r="A20158" s="11">
        <v>3</v>
      </c>
    </row>
    <row r="20159" spans="1:1" ht="13">
      <c r="A20159" s="11" t="s">
        <v>4752</v>
      </c>
    </row>
    <row r="20160" spans="1:1" ht="13">
      <c r="A20160" s="11">
        <v>2</v>
      </c>
    </row>
    <row r="20161" spans="1:1" ht="13">
      <c r="A20161" s="11" t="s">
        <v>4753</v>
      </c>
    </row>
    <row r="20162" spans="1:1" ht="13">
      <c r="A20162" s="11" t="s">
        <v>4773</v>
      </c>
    </row>
    <row r="20163" spans="1:1" ht="13">
      <c r="A20163" s="11" t="s">
        <v>4755</v>
      </c>
    </row>
    <row r="20164" spans="1:1" ht="13">
      <c r="A20164" s="21">
        <v>1380</v>
      </c>
    </row>
    <row r="20165" spans="1:1" ht="13">
      <c r="A20165" s="21">
        <v>1695</v>
      </c>
    </row>
    <row r="20166" spans="1:1" ht="13">
      <c r="A20166" s="11" t="s">
        <v>4756</v>
      </c>
    </row>
    <row r="20167" spans="1:1" ht="13">
      <c r="A20167" s="11" t="s">
        <v>4757</v>
      </c>
    </row>
    <row r="20168" spans="1:1" ht="13">
      <c r="A20168" s="11" t="s">
        <v>6320</v>
      </c>
    </row>
    <row r="20169" spans="1:1" ht="13">
      <c r="A20169" s="11" t="s">
        <v>4748</v>
      </c>
    </row>
    <row r="20170" spans="1:1" ht="13">
      <c r="A20170" s="11" t="s">
        <v>4749</v>
      </c>
    </row>
    <row r="20171" spans="1:1" ht="13">
      <c r="A20171" s="11" t="s">
        <v>6324</v>
      </c>
    </row>
    <row r="20172" spans="1:1" ht="13">
      <c r="A20172" s="11" t="s">
        <v>14</v>
      </c>
    </row>
    <row r="20173" spans="1:1" ht="13">
      <c r="A20173" s="11" t="s">
        <v>3642</v>
      </c>
    </row>
    <row r="20174" spans="1:1" ht="13">
      <c r="A20174" s="11" t="s">
        <v>4751</v>
      </c>
    </row>
    <row r="20175" spans="1:1" ht="13">
      <c r="A20175" s="11">
        <v>3</v>
      </c>
    </row>
    <row r="20176" spans="1:1" ht="13">
      <c r="A20176" s="11" t="s">
        <v>4752</v>
      </c>
    </row>
    <row r="20177" spans="1:1" ht="13">
      <c r="A20177" s="11" t="s">
        <v>4762</v>
      </c>
    </row>
    <row r="20178" spans="1:1" ht="13">
      <c r="A20178" s="11" t="s">
        <v>4753</v>
      </c>
    </row>
    <row r="20179" spans="1:1" ht="13">
      <c r="A20179" s="11" t="s">
        <v>4878</v>
      </c>
    </row>
    <row r="20180" spans="1:1" ht="13">
      <c r="A20180" s="11" t="s">
        <v>4755</v>
      </c>
    </row>
    <row r="20181" spans="1:1" ht="13">
      <c r="A20181" s="21">
        <v>1390</v>
      </c>
    </row>
    <row r="20182" spans="1:1" ht="13">
      <c r="A20182" s="21">
        <v>1650</v>
      </c>
    </row>
    <row r="20183" spans="1:1" ht="13">
      <c r="A20183" s="11" t="s">
        <v>4756</v>
      </c>
    </row>
    <row r="20184" spans="1:1" ht="13">
      <c r="A20184" s="11" t="s">
        <v>4757</v>
      </c>
    </row>
    <row r="20185" spans="1:1" ht="13">
      <c r="A20185" s="11" t="s">
        <v>6320</v>
      </c>
    </row>
    <row r="20186" spans="1:1" ht="13">
      <c r="A20186" s="11" t="s">
        <v>4748</v>
      </c>
    </row>
    <row r="20187" spans="1:1" ht="13">
      <c r="A20187" s="11" t="s">
        <v>4749</v>
      </c>
    </row>
    <row r="20188" spans="1:1" ht="13">
      <c r="A20188" s="11" t="s">
        <v>6325</v>
      </c>
    </row>
    <row r="20189" spans="1:1" ht="13">
      <c r="A20189" s="11" t="s">
        <v>12</v>
      </c>
    </row>
    <row r="20190" spans="1:1" ht="13">
      <c r="A20190" s="11" t="s">
        <v>1128</v>
      </c>
    </row>
    <row r="20191" spans="1:1" ht="13">
      <c r="A20191" s="11" t="s">
        <v>4751</v>
      </c>
    </row>
    <row r="20192" spans="1:1" ht="13">
      <c r="A20192" s="11">
        <v>2</v>
      </c>
    </row>
    <row r="20193" spans="1:1" ht="13">
      <c r="A20193" s="11" t="s">
        <v>4752</v>
      </c>
    </row>
    <row r="20194" spans="1:1" ht="13">
      <c r="A20194" s="11">
        <v>1</v>
      </c>
    </row>
    <row r="20195" spans="1:1" ht="13">
      <c r="A20195" s="11" t="s">
        <v>4753</v>
      </c>
    </row>
    <row r="20196" spans="1:1" ht="13">
      <c r="A20196" s="11" t="s">
        <v>4775</v>
      </c>
    </row>
    <row r="20197" spans="1:1" ht="13">
      <c r="A20197" s="11" t="s">
        <v>4755</v>
      </c>
    </row>
    <row r="20198" spans="1:1" ht="13">
      <c r="A20198" s="21">
        <v>1660</v>
      </c>
    </row>
    <row r="20199" spans="1:1" ht="13">
      <c r="A20199" s="11" t="s">
        <v>4756</v>
      </c>
    </row>
    <row r="20200" spans="1:1" ht="13">
      <c r="A20200" s="11" t="s">
        <v>4757</v>
      </c>
    </row>
    <row r="20201" spans="1:1" ht="13">
      <c r="A20201" s="11" t="s">
        <v>6320</v>
      </c>
    </row>
    <row r="20202" spans="1:1" ht="13">
      <c r="A20202" s="11" t="s">
        <v>4748</v>
      </c>
    </row>
    <row r="20203" spans="1:1" ht="13">
      <c r="A20203" s="11" t="s">
        <v>4749</v>
      </c>
    </row>
    <row r="20204" spans="1:1" ht="13">
      <c r="A20204" s="11" t="s">
        <v>6326</v>
      </c>
    </row>
    <row r="20205" spans="1:1" ht="13">
      <c r="A20205" s="11" t="s">
        <v>7</v>
      </c>
    </row>
    <row r="20206" spans="1:1" ht="13">
      <c r="A20206" s="11" t="s">
        <v>1707</v>
      </c>
    </row>
    <row r="20207" spans="1:1" ht="13">
      <c r="A20207" s="11" t="s">
        <v>4751</v>
      </c>
    </row>
    <row r="20208" spans="1:1" ht="13">
      <c r="A20208" s="11">
        <v>2</v>
      </c>
    </row>
    <row r="20209" spans="1:1" ht="13">
      <c r="A20209" s="11" t="s">
        <v>4752</v>
      </c>
    </row>
    <row r="20210" spans="1:1" ht="13">
      <c r="A20210" s="11">
        <v>1</v>
      </c>
    </row>
    <row r="20211" spans="1:1" ht="13">
      <c r="A20211" s="11" t="s">
        <v>4753</v>
      </c>
    </row>
    <row r="20212" spans="1:1" ht="13">
      <c r="A20212" s="11" t="s">
        <v>4818</v>
      </c>
    </row>
    <row r="20213" spans="1:1" ht="13">
      <c r="A20213" s="11" t="s">
        <v>4755</v>
      </c>
    </row>
    <row r="20214" spans="1:1" ht="13">
      <c r="A20214" s="21">
        <v>1300</v>
      </c>
    </row>
    <row r="20215" spans="1:1" ht="13">
      <c r="A20215" s="21">
        <v>2165</v>
      </c>
    </row>
    <row r="20216" spans="1:1" ht="13">
      <c r="A20216" s="11" t="s">
        <v>4756</v>
      </c>
    </row>
    <row r="20217" spans="1:1" ht="13">
      <c r="A20217" s="11" t="s">
        <v>4757</v>
      </c>
    </row>
    <row r="20218" spans="1:1" ht="13">
      <c r="A20218" s="11" t="s">
        <v>6327</v>
      </c>
    </row>
    <row r="20219" spans="1:1" ht="13">
      <c r="A20219" s="11" t="s">
        <v>4748</v>
      </c>
    </row>
    <row r="20220" spans="1:1" ht="13">
      <c r="A20220" s="11" t="s">
        <v>4749</v>
      </c>
    </row>
    <row r="20221" spans="1:1" ht="13">
      <c r="A20221" s="11" t="s">
        <v>6328</v>
      </c>
    </row>
    <row r="20222" spans="1:1" ht="13">
      <c r="A20222" s="11" t="s">
        <v>6</v>
      </c>
    </row>
    <row r="20223" spans="1:1" ht="13">
      <c r="A20223" s="11" t="s">
        <v>3597</v>
      </c>
    </row>
    <row r="20224" spans="1:1" ht="13">
      <c r="A20224" s="11" t="s">
        <v>4751</v>
      </c>
    </row>
    <row r="20225" spans="1:1" ht="13">
      <c r="A20225" s="11">
        <v>3</v>
      </c>
    </row>
    <row r="20226" spans="1:1" ht="13">
      <c r="A20226" s="11" t="s">
        <v>4752</v>
      </c>
    </row>
    <row r="20227" spans="1:1" ht="13">
      <c r="A20227" s="11">
        <v>2</v>
      </c>
    </row>
    <row r="20228" spans="1:1" ht="13">
      <c r="A20228" s="11" t="s">
        <v>4753</v>
      </c>
    </row>
    <row r="20229" spans="1:1" ht="13">
      <c r="A20229" s="11" t="s">
        <v>5533</v>
      </c>
    </row>
    <row r="20230" spans="1:1" ht="13">
      <c r="A20230" s="11" t="s">
        <v>4755</v>
      </c>
    </row>
    <row r="20231" spans="1:1" ht="13">
      <c r="A20231" s="21">
        <v>1290</v>
      </c>
    </row>
    <row r="20232" spans="1:1" ht="13">
      <c r="A20232" s="21">
        <v>1570</v>
      </c>
    </row>
    <row r="20233" spans="1:1" ht="13">
      <c r="A20233" s="11" t="s">
        <v>4756</v>
      </c>
    </row>
    <row r="20234" spans="1:1" ht="13">
      <c r="A20234" s="11" t="s">
        <v>4757</v>
      </c>
    </row>
    <row r="20235" spans="1:1" ht="13">
      <c r="A20235" s="11" t="s">
        <v>6327</v>
      </c>
    </row>
    <row r="20236" spans="1:1" ht="13">
      <c r="A20236" s="11" t="s">
        <v>4748</v>
      </c>
    </row>
    <row r="20237" spans="1:1" ht="13">
      <c r="A20237" s="11" t="s">
        <v>4749</v>
      </c>
    </row>
    <row r="20238" spans="1:1" ht="13">
      <c r="A20238" s="11" t="s">
        <v>6329</v>
      </c>
    </row>
    <row r="20239" spans="1:1" ht="13">
      <c r="A20239" s="11" t="s">
        <v>6</v>
      </c>
    </row>
    <row r="20240" spans="1:1" ht="13">
      <c r="A20240" s="11" t="s">
        <v>1668</v>
      </c>
    </row>
    <row r="20241" spans="1:1" ht="13">
      <c r="A20241" s="11" t="s">
        <v>4751</v>
      </c>
    </row>
    <row r="20242" spans="1:1" ht="13">
      <c r="A20242" s="11">
        <v>2</v>
      </c>
    </row>
    <row r="20243" spans="1:1" ht="13">
      <c r="A20243" s="11" t="s">
        <v>4752</v>
      </c>
    </row>
    <row r="20244" spans="1:1" ht="13">
      <c r="A20244" s="11">
        <v>1</v>
      </c>
    </row>
    <row r="20245" spans="1:1" ht="13">
      <c r="A20245" s="11" t="s">
        <v>4753</v>
      </c>
    </row>
    <row r="20246" spans="1:1" ht="13">
      <c r="A20246" s="11" t="s">
        <v>4780</v>
      </c>
    </row>
    <row r="20247" spans="1:1" ht="13">
      <c r="A20247" s="11" t="s">
        <v>4755</v>
      </c>
    </row>
    <row r="20248" spans="1:1" ht="13">
      <c r="A20248" s="21">
        <v>1400</v>
      </c>
    </row>
    <row r="20249" spans="1:1" ht="13">
      <c r="A20249" s="21">
        <v>1520</v>
      </c>
    </row>
    <row r="20250" spans="1:1" ht="13">
      <c r="A20250" s="11" t="s">
        <v>4756</v>
      </c>
    </row>
    <row r="20251" spans="1:1" ht="13">
      <c r="A20251" s="11" t="s">
        <v>4757</v>
      </c>
    </row>
    <row r="20252" spans="1:1" ht="13">
      <c r="A20252" s="11" t="s">
        <v>6330</v>
      </c>
    </row>
    <row r="20253" spans="1:1" ht="13">
      <c r="A20253" s="11" t="s">
        <v>4748</v>
      </c>
    </row>
    <row r="20254" spans="1:1" ht="13">
      <c r="A20254" s="11" t="s">
        <v>4749</v>
      </c>
    </row>
    <row r="20255" spans="1:1" ht="13">
      <c r="A20255" s="11" t="s">
        <v>6331</v>
      </c>
    </row>
    <row r="20256" spans="1:1" ht="13">
      <c r="A20256" s="11" t="s">
        <v>16</v>
      </c>
    </row>
    <row r="20257" spans="1:1" ht="13">
      <c r="A20257" s="11" t="s">
        <v>392</v>
      </c>
    </row>
    <row r="20258" spans="1:1" ht="13">
      <c r="A20258" s="11" t="s">
        <v>4751</v>
      </c>
    </row>
    <row r="20259" spans="1:1" ht="13">
      <c r="A20259" s="11">
        <v>1</v>
      </c>
    </row>
    <row r="20260" spans="1:1" ht="13">
      <c r="A20260" s="11" t="s">
        <v>4752</v>
      </c>
    </row>
    <row r="20261" spans="1:1" ht="13">
      <c r="A20261" s="11">
        <v>1</v>
      </c>
    </row>
    <row r="20262" spans="1:1" ht="13">
      <c r="A20262" s="11" t="s">
        <v>4753</v>
      </c>
    </row>
    <row r="20263" spans="1:1" ht="13">
      <c r="A20263" s="11" t="s">
        <v>4922</v>
      </c>
    </row>
    <row r="20264" spans="1:1" ht="13">
      <c r="A20264" s="11" t="s">
        <v>4755</v>
      </c>
    </row>
    <row r="20265" spans="1:1" ht="13">
      <c r="A20265" s="21">
        <v>880</v>
      </c>
    </row>
    <row r="20266" spans="1:1" ht="13">
      <c r="A20266" s="21">
        <v>1155</v>
      </c>
    </row>
    <row r="20267" spans="1:1" ht="13">
      <c r="A20267" s="11" t="s">
        <v>4756</v>
      </c>
    </row>
    <row r="20268" spans="1:1" ht="13">
      <c r="A20268" s="11" t="s">
        <v>4757</v>
      </c>
    </row>
    <row r="20269" spans="1:1" ht="13">
      <c r="A20269" s="11" t="s">
        <v>6332</v>
      </c>
    </row>
    <row r="20270" spans="1:1" ht="13">
      <c r="A20270" s="11" t="s">
        <v>4748</v>
      </c>
    </row>
    <row r="20271" spans="1:1" ht="13">
      <c r="A20271" s="11" t="s">
        <v>4749</v>
      </c>
    </row>
    <row r="20272" spans="1:1" ht="13">
      <c r="A20272" s="11" t="s">
        <v>6333</v>
      </c>
    </row>
    <row r="20273" spans="1:1" ht="13">
      <c r="A20273" s="11" t="s">
        <v>12</v>
      </c>
    </row>
    <row r="20274" spans="1:1" ht="13">
      <c r="A20274" s="11" t="s">
        <v>1189</v>
      </c>
    </row>
    <row r="20275" spans="1:1" ht="13">
      <c r="A20275" s="11" t="s">
        <v>4751</v>
      </c>
    </row>
    <row r="20276" spans="1:1" ht="13">
      <c r="A20276" s="11">
        <v>2</v>
      </c>
    </row>
    <row r="20277" spans="1:1" ht="13">
      <c r="A20277" s="11" t="s">
        <v>4752</v>
      </c>
    </row>
    <row r="20278" spans="1:1" ht="13">
      <c r="A20278" s="11" t="s">
        <v>4762</v>
      </c>
    </row>
    <row r="20279" spans="1:1" ht="13">
      <c r="A20279" s="11" t="s">
        <v>4753</v>
      </c>
    </row>
    <row r="20280" spans="1:1" ht="13">
      <c r="A20280" s="11" t="s">
        <v>4765</v>
      </c>
    </row>
    <row r="20281" spans="1:1" ht="13">
      <c r="A20281" s="11" t="s">
        <v>4755</v>
      </c>
    </row>
    <row r="20282" spans="1:1" ht="13">
      <c r="A20282" s="21">
        <v>1890</v>
      </c>
    </row>
    <row r="20283" spans="1:1" ht="13">
      <c r="A20283" s="11" t="s">
        <v>4756</v>
      </c>
    </row>
    <row r="20284" spans="1:1" ht="13">
      <c r="A20284" s="11" t="s">
        <v>4757</v>
      </c>
    </row>
    <row r="20285" spans="1:1" ht="13">
      <c r="A20285" s="11" t="s">
        <v>6334</v>
      </c>
    </row>
    <row r="20286" spans="1:1" ht="13">
      <c r="A20286" s="11" t="s">
        <v>4748</v>
      </c>
    </row>
    <row r="20287" spans="1:1" ht="13">
      <c r="A20287" s="11" t="s">
        <v>4749</v>
      </c>
    </row>
    <row r="20288" spans="1:1" ht="13">
      <c r="A20288" s="11" t="s">
        <v>6335</v>
      </c>
    </row>
    <row r="20289" spans="1:1" ht="13">
      <c r="A20289" s="11" t="s">
        <v>22</v>
      </c>
    </row>
    <row r="20290" spans="1:1" ht="13">
      <c r="A20290" s="11" t="s">
        <v>3353</v>
      </c>
    </row>
    <row r="20291" spans="1:1" ht="13">
      <c r="A20291" s="11" t="s">
        <v>4751</v>
      </c>
    </row>
    <row r="20292" spans="1:1" ht="13">
      <c r="A20292" s="11">
        <v>3</v>
      </c>
    </row>
    <row r="20293" spans="1:1" ht="13">
      <c r="A20293" s="11" t="s">
        <v>4752</v>
      </c>
    </row>
    <row r="20294" spans="1:1" ht="13">
      <c r="A20294" s="11">
        <v>2</v>
      </c>
    </row>
    <row r="20295" spans="1:1" ht="13">
      <c r="A20295" s="11" t="s">
        <v>4753</v>
      </c>
    </row>
    <row r="20296" spans="1:1" ht="13">
      <c r="A20296" s="11" t="s">
        <v>6336</v>
      </c>
    </row>
    <row r="20297" spans="1:1" ht="13">
      <c r="A20297" s="11" t="s">
        <v>4755</v>
      </c>
    </row>
    <row r="20298" spans="1:1" ht="13">
      <c r="A20298" s="21">
        <v>1650</v>
      </c>
    </row>
    <row r="20299" spans="1:1" ht="13">
      <c r="A20299" s="21">
        <v>1995</v>
      </c>
    </row>
    <row r="20300" spans="1:1" ht="13">
      <c r="A20300" s="11" t="s">
        <v>4756</v>
      </c>
    </row>
    <row r="20301" spans="1:1" ht="13">
      <c r="A20301" s="11" t="s">
        <v>4757</v>
      </c>
    </row>
    <row r="20302" spans="1:1" ht="13">
      <c r="A20302" s="11" t="s">
        <v>6337</v>
      </c>
    </row>
    <row r="20303" spans="1:1" ht="13">
      <c r="A20303" s="11" t="s">
        <v>4748</v>
      </c>
    </row>
    <row r="20304" spans="1:1" ht="13">
      <c r="A20304" s="11" t="s">
        <v>4749</v>
      </c>
    </row>
    <row r="20305" spans="1:1" ht="13">
      <c r="A20305" s="11" t="s">
        <v>6338</v>
      </c>
    </row>
    <row r="20306" spans="1:1" ht="13">
      <c r="A20306" s="11" t="s">
        <v>10</v>
      </c>
    </row>
    <row r="20307" spans="1:1" ht="13">
      <c r="A20307" s="11" t="s">
        <v>2877</v>
      </c>
    </row>
    <row r="20308" spans="1:1" ht="13">
      <c r="A20308" s="11" t="s">
        <v>4751</v>
      </c>
    </row>
    <row r="20309" spans="1:1" ht="13">
      <c r="A20309" s="11">
        <v>2</v>
      </c>
    </row>
    <row r="20310" spans="1:1" ht="13">
      <c r="A20310" s="11" t="s">
        <v>4752</v>
      </c>
    </row>
    <row r="20311" spans="1:1" ht="13">
      <c r="A20311" s="11">
        <v>1</v>
      </c>
    </row>
    <row r="20312" spans="1:1" ht="13">
      <c r="A20312" s="11" t="s">
        <v>4753</v>
      </c>
    </row>
    <row r="20313" spans="1:1" ht="13">
      <c r="A20313" s="11" t="s">
        <v>4818</v>
      </c>
    </row>
    <row r="20314" spans="1:1" ht="13">
      <c r="A20314" s="11" t="s">
        <v>4755</v>
      </c>
    </row>
    <row r="20315" spans="1:1" ht="13">
      <c r="A20315" s="21">
        <v>1140</v>
      </c>
    </row>
    <row r="20316" spans="1:1" ht="13">
      <c r="A20316" s="21">
        <v>1345</v>
      </c>
    </row>
    <row r="20317" spans="1:1" ht="13">
      <c r="A20317" s="11" t="s">
        <v>4756</v>
      </c>
    </row>
    <row r="20318" spans="1:1" ht="13">
      <c r="A20318" s="11" t="s">
        <v>4757</v>
      </c>
    </row>
    <row r="20319" spans="1:1" ht="13">
      <c r="A20319" s="11" t="s">
        <v>6339</v>
      </c>
    </row>
    <row r="20320" spans="1:1" ht="13">
      <c r="A20320" s="11" t="s">
        <v>4748</v>
      </c>
    </row>
    <row r="20321" spans="1:1" ht="13">
      <c r="A20321" s="11" t="s">
        <v>4749</v>
      </c>
    </row>
    <row r="20322" spans="1:1" ht="13">
      <c r="A20322" s="11" t="s">
        <v>6340</v>
      </c>
    </row>
    <row r="20323" spans="1:1" ht="13">
      <c r="A20323" s="11" t="s">
        <v>9</v>
      </c>
    </row>
    <row r="20324" spans="1:1" ht="13">
      <c r="A20324" s="11" t="s">
        <v>4289</v>
      </c>
    </row>
    <row r="20325" spans="1:1" ht="13">
      <c r="A20325" s="11" t="s">
        <v>4751</v>
      </c>
    </row>
    <row r="20326" spans="1:1" ht="13">
      <c r="A20326" s="11">
        <v>3</v>
      </c>
    </row>
    <row r="20327" spans="1:1" ht="13">
      <c r="A20327" s="11" t="s">
        <v>4752</v>
      </c>
    </row>
    <row r="20328" spans="1:1" ht="13">
      <c r="A20328" s="11" t="s">
        <v>4762</v>
      </c>
    </row>
    <row r="20329" spans="1:1" ht="13">
      <c r="A20329" s="11" t="s">
        <v>4753</v>
      </c>
    </row>
    <row r="20330" spans="1:1" ht="13">
      <c r="A20330" s="11" t="s">
        <v>4765</v>
      </c>
    </row>
    <row r="20331" spans="1:1" ht="13">
      <c r="A20331" s="11" t="s">
        <v>4755</v>
      </c>
    </row>
    <row r="20332" spans="1:1" ht="13">
      <c r="A20332" s="21">
        <v>1320</v>
      </c>
    </row>
    <row r="20333" spans="1:1" ht="13">
      <c r="A20333" s="21">
        <v>1730</v>
      </c>
    </row>
    <row r="20334" spans="1:1" ht="13">
      <c r="A20334" s="11" t="s">
        <v>4756</v>
      </c>
    </row>
    <row r="20335" spans="1:1" ht="13">
      <c r="A20335" s="11" t="s">
        <v>4757</v>
      </c>
    </row>
    <row r="20336" spans="1:1" ht="13">
      <c r="A20336" s="11" t="s">
        <v>6339</v>
      </c>
    </row>
    <row r="20337" spans="1:1" ht="13">
      <c r="A20337" s="11" t="s">
        <v>4748</v>
      </c>
    </row>
    <row r="20338" spans="1:1" ht="13">
      <c r="A20338" s="11" t="s">
        <v>4749</v>
      </c>
    </row>
    <row r="20339" spans="1:1" ht="13">
      <c r="A20339" s="11" t="s">
        <v>6341</v>
      </c>
    </row>
    <row r="20340" spans="1:1" ht="13">
      <c r="A20340" s="11" t="s">
        <v>10</v>
      </c>
    </row>
    <row r="20341" spans="1:1" ht="13">
      <c r="A20341" s="11" t="s">
        <v>700</v>
      </c>
    </row>
    <row r="20342" spans="1:1" ht="13">
      <c r="A20342" s="11" t="s">
        <v>4751</v>
      </c>
    </row>
    <row r="20343" spans="1:1" ht="13">
      <c r="A20343" s="11">
        <v>1</v>
      </c>
    </row>
    <row r="20344" spans="1:1" ht="13">
      <c r="A20344" s="11" t="s">
        <v>4752</v>
      </c>
    </row>
    <row r="20345" spans="1:1" ht="13">
      <c r="A20345" s="11">
        <v>1</v>
      </c>
    </row>
    <row r="20346" spans="1:1" ht="13">
      <c r="A20346" s="11" t="s">
        <v>4753</v>
      </c>
    </row>
    <row r="20347" spans="1:1" ht="13">
      <c r="A20347" s="11" t="s">
        <v>4859</v>
      </c>
    </row>
    <row r="20348" spans="1:1" ht="13">
      <c r="A20348" s="11" t="s">
        <v>4755</v>
      </c>
    </row>
    <row r="20349" spans="1:1" ht="13">
      <c r="A20349" s="21">
        <v>1000</v>
      </c>
    </row>
    <row r="20350" spans="1:1" ht="13">
      <c r="A20350" s="21">
        <v>1155</v>
      </c>
    </row>
    <row r="20351" spans="1:1" ht="13">
      <c r="A20351" s="11" t="s">
        <v>4756</v>
      </c>
    </row>
    <row r="20352" spans="1:1" ht="13">
      <c r="A20352" s="11" t="s">
        <v>4757</v>
      </c>
    </row>
    <row r="20353" spans="1:1" ht="13">
      <c r="A20353" s="11" t="s">
        <v>6342</v>
      </c>
    </row>
    <row r="20354" spans="1:1" ht="13">
      <c r="A20354" s="11" t="s">
        <v>4748</v>
      </c>
    </row>
    <row r="20355" spans="1:1" ht="13">
      <c r="A20355" s="11" t="s">
        <v>4749</v>
      </c>
    </row>
    <row r="20356" spans="1:1" ht="13">
      <c r="A20356" s="11" t="s">
        <v>6343</v>
      </c>
    </row>
    <row r="20357" spans="1:1" ht="13">
      <c r="A20357" s="11" t="s">
        <v>27</v>
      </c>
    </row>
    <row r="20358" spans="1:1" ht="13">
      <c r="A20358" s="11" t="s">
        <v>2535</v>
      </c>
    </row>
    <row r="20359" spans="1:1" ht="13">
      <c r="A20359" s="11" t="s">
        <v>4751</v>
      </c>
    </row>
    <row r="20360" spans="1:1" ht="13">
      <c r="A20360" s="11">
        <v>2</v>
      </c>
    </row>
    <row r="20361" spans="1:1" ht="13">
      <c r="A20361" s="11" t="s">
        <v>4752</v>
      </c>
    </row>
    <row r="20362" spans="1:1" ht="13">
      <c r="A20362" s="11">
        <v>2</v>
      </c>
    </row>
    <row r="20363" spans="1:1" ht="13">
      <c r="A20363" s="11" t="s">
        <v>4753</v>
      </c>
    </row>
    <row r="20364" spans="1:1" ht="13">
      <c r="A20364" s="11" t="s">
        <v>4771</v>
      </c>
    </row>
    <row r="20365" spans="1:1" ht="13">
      <c r="A20365" s="11" t="s">
        <v>4755</v>
      </c>
    </row>
    <row r="20366" spans="1:1" ht="13">
      <c r="A20366" s="21">
        <v>1090</v>
      </c>
    </row>
    <row r="20367" spans="1:1" ht="13">
      <c r="A20367" s="21">
        <v>1355</v>
      </c>
    </row>
    <row r="20368" spans="1:1" ht="13">
      <c r="A20368" s="11" t="s">
        <v>4756</v>
      </c>
    </row>
    <row r="20369" spans="1:1" ht="13">
      <c r="A20369" s="11" t="s">
        <v>4757</v>
      </c>
    </row>
    <row r="20370" spans="1:1" ht="13">
      <c r="A20370" s="11" t="s">
        <v>6342</v>
      </c>
    </row>
    <row r="20371" spans="1:1" ht="13">
      <c r="A20371" s="11" t="s">
        <v>4748</v>
      </c>
    </row>
    <row r="20372" spans="1:1" ht="13">
      <c r="A20372" s="11" t="s">
        <v>4749</v>
      </c>
    </row>
    <row r="20373" spans="1:1" ht="13">
      <c r="A20373" s="11" t="s">
        <v>6344</v>
      </c>
    </row>
    <row r="20374" spans="1:1" ht="13">
      <c r="A20374" s="11" t="s">
        <v>9</v>
      </c>
    </row>
    <row r="20375" spans="1:1" ht="13">
      <c r="A20375" s="11" t="s">
        <v>2538</v>
      </c>
    </row>
    <row r="20376" spans="1:1" ht="13">
      <c r="A20376" s="11" t="s">
        <v>4751</v>
      </c>
    </row>
    <row r="20377" spans="1:1" ht="13">
      <c r="A20377" s="11">
        <v>2</v>
      </c>
    </row>
    <row r="20378" spans="1:1" ht="13">
      <c r="A20378" s="11" t="s">
        <v>4752</v>
      </c>
    </row>
    <row r="20379" spans="1:1" ht="13">
      <c r="A20379" s="11">
        <v>1</v>
      </c>
    </row>
    <row r="20380" spans="1:1" ht="13">
      <c r="A20380" s="11" t="s">
        <v>4753</v>
      </c>
    </row>
    <row r="20381" spans="1:1" ht="13">
      <c r="A20381" s="11" t="s">
        <v>4818</v>
      </c>
    </row>
    <row r="20382" spans="1:1" ht="13">
      <c r="A20382" s="11" t="s">
        <v>4755</v>
      </c>
    </row>
    <row r="20383" spans="1:1" ht="13">
      <c r="A20383" s="21">
        <v>1090</v>
      </c>
    </row>
    <row r="20384" spans="1:1" ht="13">
      <c r="A20384" s="21">
        <v>1450</v>
      </c>
    </row>
    <row r="20385" spans="1:1" ht="13">
      <c r="A20385" s="11" t="s">
        <v>4756</v>
      </c>
    </row>
    <row r="20386" spans="1:1" ht="13">
      <c r="A20386" s="11" t="s">
        <v>4757</v>
      </c>
    </row>
    <row r="20387" spans="1:1" ht="13">
      <c r="A20387" s="11" t="s">
        <v>6342</v>
      </c>
    </row>
    <row r="20388" spans="1:1" ht="13">
      <c r="A20388" s="11" t="s">
        <v>4748</v>
      </c>
    </row>
    <row r="20389" spans="1:1" ht="13">
      <c r="A20389" s="11" t="s">
        <v>4749</v>
      </c>
    </row>
    <row r="20390" spans="1:1" ht="13">
      <c r="A20390" s="11" t="s">
        <v>6345</v>
      </c>
    </row>
    <row r="20391" spans="1:1" ht="13">
      <c r="A20391" s="11" t="s">
        <v>6</v>
      </c>
    </row>
    <row r="20392" spans="1:1" ht="13">
      <c r="A20392" s="11" t="s">
        <v>2541</v>
      </c>
    </row>
    <row r="20393" spans="1:1" ht="13">
      <c r="A20393" s="11" t="s">
        <v>4751</v>
      </c>
    </row>
    <row r="20394" spans="1:1" ht="13">
      <c r="A20394" s="11">
        <v>2</v>
      </c>
    </row>
    <row r="20395" spans="1:1" ht="13">
      <c r="A20395" s="11" t="s">
        <v>4752</v>
      </c>
    </row>
    <row r="20396" spans="1:1" ht="13">
      <c r="A20396" s="11">
        <v>1</v>
      </c>
    </row>
    <row r="20397" spans="1:1" ht="13">
      <c r="A20397" s="11" t="s">
        <v>4753</v>
      </c>
    </row>
    <row r="20398" spans="1:1" ht="13">
      <c r="A20398" s="11" t="s">
        <v>4769</v>
      </c>
    </row>
    <row r="20399" spans="1:1" ht="13">
      <c r="A20399" s="11" t="s">
        <v>4755</v>
      </c>
    </row>
    <row r="20400" spans="1:1" ht="13">
      <c r="A20400" s="21">
        <v>1330</v>
      </c>
    </row>
    <row r="20401" spans="1:1" ht="13">
      <c r="A20401" s="21">
        <v>1890</v>
      </c>
    </row>
    <row r="20402" spans="1:1" ht="13">
      <c r="A20402" s="11" t="s">
        <v>4756</v>
      </c>
    </row>
    <row r="20403" spans="1:1" ht="13">
      <c r="A20403" s="11" t="s">
        <v>4757</v>
      </c>
    </row>
    <row r="20404" spans="1:1" ht="13">
      <c r="A20404" s="11" t="s">
        <v>6342</v>
      </c>
    </row>
    <row r="20405" spans="1:1" ht="13">
      <c r="A20405" s="11" t="s">
        <v>4748</v>
      </c>
    </row>
    <row r="20406" spans="1:1" ht="13">
      <c r="A20406" s="11" t="s">
        <v>4749</v>
      </c>
    </row>
    <row r="20407" spans="1:1" ht="13">
      <c r="A20407" s="11" t="s">
        <v>6346</v>
      </c>
    </row>
    <row r="20408" spans="1:1" ht="13">
      <c r="A20408" s="11" t="s">
        <v>6</v>
      </c>
    </row>
    <row r="20409" spans="1:1" ht="13">
      <c r="A20409" s="11" t="s">
        <v>4069</v>
      </c>
    </row>
    <row r="20410" spans="1:1" ht="13">
      <c r="A20410" s="11" t="s">
        <v>4751</v>
      </c>
    </row>
    <row r="20411" spans="1:1" ht="13">
      <c r="A20411" s="11">
        <v>3</v>
      </c>
    </row>
    <row r="20412" spans="1:1" ht="13">
      <c r="A20412" s="11" t="s">
        <v>4752</v>
      </c>
    </row>
    <row r="20413" spans="1:1" ht="13">
      <c r="A20413" s="11" t="s">
        <v>4762</v>
      </c>
    </row>
    <row r="20414" spans="1:1" ht="13">
      <c r="A20414" s="11" t="s">
        <v>4753</v>
      </c>
    </row>
    <row r="20415" spans="1:1" ht="13">
      <c r="A20415" s="11" t="s">
        <v>4878</v>
      </c>
    </row>
    <row r="20416" spans="1:1" ht="13">
      <c r="A20416" s="11" t="s">
        <v>4755</v>
      </c>
    </row>
    <row r="20417" spans="1:1" ht="13">
      <c r="A20417" s="21">
        <v>1320</v>
      </c>
    </row>
    <row r="20418" spans="1:1" ht="13">
      <c r="A20418" s="21">
        <v>1435</v>
      </c>
    </row>
    <row r="20419" spans="1:1" ht="13">
      <c r="A20419" s="11" t="s">
        <v>4756</v>
      </c>
    </row>
    <row r="20420" spans="1:1" ht="13">
      <c r="A20420" s="11" t="s">
        <v>4757</v>
      </c>
    </row>
    <row r="20421" spans="1:1" ht="13">
      <c r="A20421" s="11" t="s">
        <v>6342</v>
      </c>
    </row>
    <row r="20422" spans="1:1" ht="13">
      <c r="A20422" s="11" t="s">
        <v>4748</v>
      </c>
    </row>
    <row r="20423" spans="1:1" ht="13">
      <c r="A20423" s="11" t="s">
        <v>4749</v>
      </c>
    </row>
    <row r="20424" spans="1:1" ht="13">
      <c r="A20424" s="11" t="s">
        <v>6347</v>
      </c>
    </row>
    <row r="20425" spans="1:1" ht="13">
      <c r="A20425" s="11" t="s">
        <v>9</v>
      </c>
    </row>
    <row r="20426" spans="1:1" ht="13">
      <c r="A20426" s="11" t="s">
        <v>2544</v>
      </c>
    </row>
    <row r="20427" spans="1:1" ht="13">
      <c r="A20427" s="11" t="s">
        <v>4751</v>
      </c>
    </row>
    <row r="20428" spans="1:1" ht="13">
      <c r="A20428" s="11">
        <v>2</v>
      </c>
    </row>
    <row r="20429" spans="1:1" ht="13">
      <c r="A20429" s="11" t="s">
        <v>4752</v>
      </c>
    </row>
    <row r="20430" spans="1:1" ht="13">
      <c r="A20430" s="11" t="s">
        <v>4762</v>
      </c>
    </row>
    <row r="20431" spans="1:1" ht="13">
      <c r="A20431" s="11" t="s">
        <v>4753</v>
      </c>
    </row>
    <row r="20432" spans="1:1" ht="13">
      <c r="A20432" s="11" t="s">
        <v>4765</v>
      </c>
    </row>
    <row r="20433" spans="1:1" ht="13">
      <c r="A20433" s="11" t="s">
        <v>4755</v>
      </c>
    </row>
    <row r="20434" spans="1:1" ht="13">
      <c r="A20434" s="21">
        <v>1420</v>
      </c>
    </row>
    <row r="20435" spans="1:1" ht="13">
      <c r="A20435" s="21">
        <v>1900</v>
      </c>
    </row>
    <row r="20436" spans="1:1" ht="13">
      <c r="A20436" s="11" t="s">
        <v>4756</v>
      </c>
    </row>
    <row r="20437" spans="1:1" ht="13">
      <c r="A20437" s="11" t="s">
        <v>4757</v>
      </c>
    </row>
    <row r="20438" spans="1:1" ht="13">
      <c r="A20438" s="11" t="s">
        <v>6342</v>
      </c>
    </row>
    <row r="20439" spans="1:1" ht="13">
      <c r="A20439" s="11" t="s">
        <v>4748</v>
      </c>
    </row>
    <row r="20440" spans="1:1" ht="13">
      <c r="A20440" s="11" t="s">
        <v>4749</v>
      </c>
    </row>
    <row r="20441" spans="1:1" ht="13">
      <c r="A20441" s="11" t="s">
        <v>6348</v>
      </c>
    </row>
    <row r="20442" spans="1:1" ht="13">
      <c r="A20442" s="11" t="s">
        <v>7</v>
      </c>
    </row>
    <row r="20443" spans="1:1" ht="13">
      <c r="A20443" s="11" t="s">
        <v>2547</v>
      </c>
    </row>
    <row r="20444" spans="1:1" ht="13">
      <c r="A20444" s="11" t="s">
        <v>4751</v>
      </c>
    </row>
    <row r="20445" spans="1:1" ht="13">
      <c r="A20445" s="11">
        <v>2</v>
      </c>
    </row>
    <row r="20446" spans="1:1" ht="13">
      <c r="A20446" s="11" t="s">
        <v>4752</v>
      </c>
    </row>
    <row r="20447" spans="1:1" ht="13">
      <c r="A20447" s="11" t="s">
        <v>4762</v>
      </c>
    </row>
    <row r="20448" spans="1:1" ht="13">
      <c r="A20448" s="11" t="s">
        <v>4753</v>
      </c>
    </row>
    <row r="20449" spans="1:1" ht="13">
      <c r="A20449" s="11" t="s">
        <v>4769</v>
      </c>
    </row>
    <row r="20450" spans="1:1" ht="13">
      <c r="A20450" s="11" t="s">
        <v>4755</v>
      </c>
    </row>
    <row r="20451" spans="1:1" ht="13">
      <c r="A20451" s="21">
        <v>1480</v>
      </c>
    </row>
    <row r="20452" spans="1:1" ht="13">
      <c r="A20452" s="21">
        <v>2600</v>
      </c>
    </row>
    <row r="20453" spans="1:1" ht="13">
      <c r="A20453" s="11" t="s">
        <v>4756</v>
      </c>
    </row>
    <row r="20454" spans="1:1" ht="13">
      <c r="A20454" s="11" t="s">
        <v>4757</v>
      </c>
    </row>
    <row r="20455" spans="1:1" ht="13">
      <c r="A20455" s="11" t="s">
        <v>6342</v>
      </c>
    </row>
    <row r="20456" spans="1:1" ht="13">
      <c r="A20456" s="11" t="s">
        <v>4748</v>
      </c>
    </row>
    <row r="20457" spans="1:1" ht="13">
      <c r="A20457" s="11" t="s">
        <v>4749</v>
      </c>
    </row>
    <row r="20458" spans="1:1" ht="13">
      <c r="A20458" s="11" t="s">
        <v>6349</v>
      </c>
    </row>
    <row r="20459" spans="1:1" ht="13">
      <c r="A20459" s="11" t="s">
        <v>7</v>
      </c>
    </row>
    <row r="20460" spans="1:1" ht="13">
      <c r="A20460" s="11" t="s">
        <v>2550</v>
      </c>
    </row>
    <row r="20461" spans="1:1" ht="13">
      <c r="A20461" s="11" t="s">
        <v>4751</v>
      </c>
    </row>
    <row r="20462" spans="1:1" ht="13">
      <c r="A20462" s="11">
        <v>2</v>
      </c>
    </row>
    <row r="20463" spans="1:1" ht="13">
      <c r="A20463" s="11" t="s">
        <v>4752</v>
      </c>
    </row>
    <row r="20464" spans="1:1" ht="13">
      <c r="A20464" s="11" t="s">
        <v>4762</v>
      </c>
    </row>
    <row r="20465" spans="1:1" ht="13">
      <c r="A20465" s="11" t="s">
        <v>4753</v>
      </c>
    </row>
    <row r="20466" spans="1:1" ht="13">
      <c r="A20466" s="11" t="s">
        <v>4771</v>
      </c>
    </row>
    <row r="20467" spans="1:1" ht="13">
      <c r="A20467" s="11" t="s">
        <v>4755</v>
      </c>
    </row>
    <row r="20468" spans="1:1" ht="13">
      <c r="A20468" s="21">
        <v>1570</v>
      </c>
    </row>
    <row r="20469" spans="1:1" ht="13">
      <c r="A20469" s="21">
        <v>2800</v>
      </c>
    </row>
    <row r="20470" spans="1:1" ht="13">
      <c r="A20470" s="11" t="s">
        <v>4756</v>
      </c>
    </row>
    <row r="20471" spans="1:1" ht="13">
      <c r="A20471" s="11" t="s">
        <v>4757</v>
      </c>
    </row>
    <row r="20472" spans="1:1" ht="13">
      <c r="A20472" s="11" t="s">
        <v>6342</v>
      </c>
    </row>
    <row r="20473" spans="1:1" ht="13">
      <c r="A20473" s="11" t="s">
        <v>4748</v>
      </c>
    </row>
    <row r="20474" spans="1:1" ht="13">
      <c r="A20474" s="11" t="s">
        <v>4749</v>
      </c>
    </row>
    <row r="20475" spans="1:1" ht="13">
      <c r="A20475" s="11" t="s">
        <v>6350</v>
      </c>
    </row>
    <row r="20476" spans="1:1" ht="13">
      <c r="A20476" s="11" t="s">
        <v>20</v>
      </c>
    </row>
    <row r="20477" spans="1:1" ht="13">
      <c r="A20477" s="11" t="s">
        <v>4645</v>
      </c>
    </row>
    <row r="20478" spans="1:1" ht="13">
      <c r="A20478" s="11" t="s">
        <v>4751</v>
      </c>
    </row>
    <row r="20479" spans="1:1" ht="13">
      <c r="A20479" s="11">
        <v>4</v>
      </c>
    </row>
    <row r="20480" spans="1:1" ht="13">
      <c r="A20480" s="11" t="s">
        <v>4752</v>
      </c>
    </row>
    <row r="20481" spans="1:1" ht="13">
      <c r="A20481" s="11">
        <v>2</v>
      </c>
    </row>
    <row r="20482" spans="1:1" ht="13">
      <c r="A20482" s="11" t="s">
        <v>4753</v>
      </c>
    </row>
    <row r="20483" spans="1:1" ht="13">
      <c r="A20483" s="11" t="s">
        <v>4790</v>
      </c>
    </row>
    <row r="20484" spans="1:1" ht="13">
      <c r="A20484" s="11" t="s">
        <v>4755</v>
      </c>
    </row>
    <row r="20485" spans="1:1" ht="13">
      <c r="A20485" s="21">
        <v>1660</v>
      </c>
    </row>
    <row r="20486" spans="1:1" ht="13">
      <c r="A20486" s="21">
        <v>2770</v>
      </c>
    </row>
    <row r="20487" spans="1:1" ht="13">
      <c r="A20487" s="11" t="s">
        <v>4756</v>
      </c>
    </row>
    <row r="20488" spans="1:1" ht="13">
      <c r="A20488" s="11" t="s">
        <v>4757</v>
      </c>
    </row>
    <row r="20489" spans="1:1" ht="13">
      <c r="A20489" s="11" t="s">
        <v>6342</v>
      </c>
    </row>
    <row r="20490" spans="1:1" ht="13">
      <c r="A20490" s="11" t="s">
        <v>4748</v>
      </c>
    </row>
    <row r="20491" spans="1:1" ht="13">
      <c r="A20491" s="11" t="s">
        <v>4749</v>
      </c>
    </row>
    <row r="20492" spans="1:1" ht="13">
      <c r="A20492" s="11" t="s">
        <v>6351</v>
      </c>
    </row>
    <row r="20493" spans="1:1" ht="13">
      <c r="A20493" s="11" t="s">
        <v>7</v>
      </c>
    </row>
    <row r="20494" spans="1:1" ht="13">
      <c r="A20494" s="11" t="s">
        <v>4072</v>
      </c>
    </row>
    <row r="20495" spans="1:1" ht="13">
      <c r="A20495" s="11" t="s">
        <v>4751</v>
      </c>
    </row>
    <row r="20496" spans="1:1" ht="13">
      <c r="A20496" s="11">
        <v>3</v>
      </c>
    </row>
    <row r="20497" spans="1:1" ht="13">
      <c r="A20497" s="11" t="s">
        <v>4752</v>
      </c>
    </row>
    <row r="20498" spans="1:1" ht="13">
      <c r="A20498" s="11" t="s">
        <v>4789</v>
      </c>
    </row>
    <row r="20499" spans="1:1" ht="13">
      <c r="A20499" s="11" t="s">
        <v>4753</v>
      </c>
    </row>
    <row r="20500" spans="1:1" ht="13">
      <c r="A20500" s="11" t="s">
        <v>4994</v>
      </c>
    </row>
    <row r="20501" spans="1:1" ht="13">
      <c r="A20501" s="11" t="s">
        <v>4755</v>
      </c>
    </row>
    <row r="20502" spans="1:1" ht="13">
      <c r="A20502" s="21">
        <v>1860</v>
      </c>
    </row>
    <row r="20503" spans="1:1" ht="13">
      <c r="A20503" s="21">
        <v>2425</v>
      </c>
    </row>
    <row r="20504" spans="1:1" ht="13">
      <c r="A20504" s="11" t="s">
        <v>4756</v>
      </c>
    </row>
    <row r="20505" spans="1:1" ht="13">
      <c r="A20505" s="11" t="s">
        <v>4757</v>
      </c>
    </row>
    <row r="20506" spans="1:1" ht="13">
      <c r="A20506" s="11" t="s">
        <v>6342</v>
      </c>
    </row>
    <row r="20507" spans="1:1" ht="13">
      <c r="A20507" s="11" t="s">
        <v>4748</v>
      </c>
    </row>
    <row r="20508" spans="1:1" ht="13">
      <c r="A20508" s="11" t="s">
        <v>4749</v>
      </c>
    </row>
    <row r="20509" spans="1:1" ht="13">
      <c r="A20509" s="11" t="s">
        <v>6352</v>
      </c>
    </row>
    <row r="20510" spans="1:1" ht="13">
      <c r="A20510" s="11" t="s">
        <v>10</v>
      </c>
    </row>
    <row r="20511" spans="1:1" ht="13">
      <c r="A20511" s="11" t="s">
        <v>634</v>
      </c>
    </row>
    <row r="20512" spans="1:1" ht="13">
      <c r="A20512" s="11" t="s">
        <v>4751</v>
      </c>
    </row>
    <row r="20513" spans="1:1" ht="13">
      <c r="A20513" s="11">
        <v>1</v>
      </c>
    </row>
    <row r="20514" spans="1:1" ht="13">
      <c r="A20514" s="11" t="s">
        <v>4752</v>
      </c>
    </row>
    <row r="20515" spans="1:1" ht="13">
      <c r="A20515" s="11">
        <v>1</v>
      </c>
    </row>
    <row r="20516" spans="1:1" ht="13">
      <c r="A20516" s="11" t="s">
        <v>4753</v>
      </c>
    </row>
    <row r="20517" spans="1:1" ht="13">
      <c r="A20517" s="11" t="s">
        <v>6144</v>
      </c>
    </row>
    <row r="20518" spans="1:1" ht="13">
      <c r="A20518" s="11" t="s">
        <v>4755</v>
      </c>
    </row>
    <row r="20519" spans="1:1" ht="13">
      <c r="A20519" s="21">
        <v>790</v>
      </c>
    </row>
    <row r="20520" spans="1:1" ht="13">
      <c r="A20520" s="21">
        <v>880</v>
      </c>
    </row>
    <row r="20521" spans="1:1" ht="13">
      <c r="A20521" s="11" t="s">
        <v>4756</v>
      </c>
    </row>
    <row r="20522" spans="1:1" ht="13">
      <c r="A20522" s="11" t="s">
        <v>4757</v>
      </c>
    </row>
    <row r="20523" spans="1:1" ht="13">
      <c r="A20523" s="11" t="s">
        <v>6353</v>
      </c>
    </row>
    <row r="20524" spans="1:1" ht="13">
      <c r="A20524" s="11" t="s">
        <v>4748</v>
      </c>
    </row>
    <row r="20525" spans="1:1" ht="13">
      <c r="A20525" s="11" t="s">
        <v>4749</v>
      </c>
    </row>
    <row r="20526" spans="1:1" ht="13">
      <c r="A20526" s="11" t="s">
        <v>6354</v>
      </c>
    </row>
    <row r="20527" spans="1:1" ht="13">
      <c r="A20527" s="11" t="s">
        <v>6</v>
      </c>
    </row>
    <row r="20528" spans="1:1" ht="13">
      <c r="A20528" s="11" t="s">
        <v>173</v>
      </c>
    </row>
    <row r="20529" spans="1:1" ht="13">
      <c r="A20529" s="11" t="s">
        <v>4751</v>
      </c>
    </row>
    <row r="20530" spans="1:1" ht="13">
      <c r="A20530" s="11">
        <v>1</v>
      </c>
    </row>
    <row r="20531" spans="1:1" ht="13">
      <c r="A20531" s="11" t="s">
        <v>4752</v>
      </c>
    </row>
    <row r="20532" spans="1:1" ht="13">
      <c r="A20532" s="11">
        <v>1</v>
      </c>
    </row>
    <row r="20533" spans="1:1" ht="13">
      <c r="A20533" s="11" t="s">
        <v>4753</v>
      </c>
    </row>
    <row r="20534" spans="1:1" ht="13">
      <c r="A20534" s="11" t="s">
        <v>4822</v>
      </c>
    </row>
    <row r="20535" spans="1:1" ht="13">
      <c r="A20535" s="11" t="s">
        <v>4755</v>
      </c>
    </row>
    <row r="20536" spans="1:1" ht="13">
      <c r="A20536" s="21">
        <v>1060</v>
      </c>
    </row>
    <row r="20537" spans="1:1" ht="13">
      <c r="A20537" s="11" t="s">
        <v>4756</v>
      </c>
    </row>
    <row r="20538" spans="1:1" ht="13">
      <c r="A20538" s="11" t="s">
        <v>4757</v>
      </c>
    </row>
    <row r="20539" spans="1:1" ht="13">
      <c r="A20539" s="11" t="s">
        <v>6353</v>
      </c>
    </row>
    <row r="20540" spans="1:1" ht="13">
      <c r="A20540" s="11" t="s">
        <v>4748</v>
      </c>
    </row>
    <row r="20541" spans="1:1" ht="13">
      <c r="A20541" s="11" t="s">
        <v>4749</v>
      </c>
    </row>
    <row r="20542" spans="1:1" ht="13">
      <c r="A20542" s="11" t="s">
        <v>6355</v>
      </c>
    </row>
    <row r="20543" spans="1:1" ht="13">
      <c r="A20543" s="11" t="s">
        <v>9</v>
      </c>
    </row>
    <row r="20544" spans="1:1" ht="13">
      <c r="A20544" s="11" t="s">
        <v>2310</v>
      </c>
    </row>
    <row r="20545" spans="1:1" ht="13">
      <c r="A20545" s="11" t="s">
        <v>4751</v>
      </c>
    </row>
    <row r="20546" spans="1:1" ht="13">
      <c r="A20546" s="11">
        <v>2</v>
      </c>
    </row>
    <row r="20547" spans="1:1" ht="13">
      <c r="A20547" s="11" t="s">
        <v>4752</v>
      </c>
    </row>
    <row r="20548" spans="1:1" ht="13">
      <c r="A20548" s="11" t="s">
        <v>4762</v>
      </c>
    </row>
    <row r="20549" spans="1:1" ht="13">
      <c r="A20549" s="11" t="s">
        <v>4753</v>
      </c>
    </row>
    <row r="20550" spans="1:1" ht="13">
      <c r="A20550" s="11" t="s">
        <v>4771</v>
      </c>
    </row>
    <row r="20551" spans="1:1" ht="13">
      <c r="A20551" s="11" t="s">
        <v>4755</v>
      </c>
    </row>
    <row r="20552" spans="1:1" ht="13">
      <c r="A20552" s="21">
        <v>1020</v>
      </c>
    </row>
    <row r="20553" spans="1:1" ht="13">
      <c r="A20553" s="21">
        <v>1475</v>
      </c>
    </row>
    <row r="20554" spans="1:1" ht="13">
      <c r="A20554" s="11" t="s">
        <v>4756</v>
      </c>
    </row>
    <row r="20555" spans="1:1" ht="13">
      <c r="A20555" s="11" t="s">
        <v>4757</v>
      </c>
    </row>
    <row r="20556" spans="1:1" ht="13">
      <c r="A20556" s="11" t="s">
        <v>6356</v>
      </c>
    </row>
    <row r="20557" spans="1:1" ht="13">
      <c r="A20557" s="11" t="s">
        <v>4748</v>
      </c>
    </row>
    <row r="20558" spans="1:1" ht="13">
      <c r="A20558" s="11" t="s">
        <v>4749</v>
      </c>
    </row>
    <row r="20559" spans="1:1" ht="13">
      <c r="A20559" s="11" t="s">
        <v>6357</v>
      </c>
    </row>
    <row r="20560" spans="1:1" ht="13">
      <c r="A20560" s="11" t="s">
        <v>7</v>
      </c>
    </row>
    <row r="20561" spans="1:1" ht="13">
      <c r="A20561" s="11" t="s">
        <v>2244</v>
      </c>
    </row>
    <row r="20562" spans="1:1" ht="13">
      <c r="A20562" s="11" t="s">
        <v>4751</v>
      </c>
    </row>
    <row r="20563" spans="1:1" ht="13">
      <c r="A20563" s="11">
        <v>2</v>
      </c>
    </row>
    <row r="20564" spans="1:1" ht="13">
      <c r="A20564" s="11" t="s">
        <v>4752</v>
      </c>
    </row>
    <row r="20565" spans="1:1" ht="13">
      <c r="A20565" s="11">
        <v>2</v>
      </c>
    </row>
    <row r="20566" spans="1:1" ht="13">
      <c r="A20566" s="11" t="s">
        <v>4753</v>
      </c>
    </row>
    <row r="20567" spans="1:1" ht="13">
      <c r="A20567" s="11" t="s">
        <v>5004</v>
      </c>
    </row>
    <row r="20568" spans="1:1" ht="13">
      <c r="A20568" s="11" t="s">
        <v>4755</v>
      </c>
    </row>
    <row r="20569" spans="1:1" ht="13">
      <c r="A20569" s="21">
        <v>1330</v>
      </c>
    </row>
    <row r="20570" spans="1:1" ht="13">
      <c r="A20570" s="21">
        <v>2415</v>
      </c>
    </row>
    <row r="20571" spans="1:1" ht="13">
      <c r="A20571" s="11" t="s">
        <v>4756</v>
      </c>
    </row>
    <row r="20572" spans="1:1" ht="13">
      <c r="A20572" s="11" t="s">
        <v>4757</v>
      </c>
    </row>
    <row r="20573" spans="1:1" ht="13">
      <c r="A20573" s="11" t="s">
        <v>6358</v>
      </c>
    </row>
    <row r="20574" spans="1:1" ht="13">
      <c r="A20574" s="11" t="s">
        <v>4748</v>
      </c>
    </row>
    <row r="20575" spans="1:1" ht="13">
      <c r="A20575" s="11" t="s">
        <v>4749</v>
      </c>
    </row>
    <row r="20576" spans="1:1" ht="13">
      <c r="A20576" s="11" t="s">
        <v>6359</v>
      </c>
    </row>
    <row r="20577" spans="1:1" ht="13">
      <c r="A20577" s="11" t="s">
        <v>7</v>
      </c>
    </row>
    <row r="20578" spans="1:1" ht="13">
      <c r="A20578" s="11" t="s">
        <v>2241</v>
      </c>
    </row>
    <row r="20579" spans="1:1" ht="13">
      <c r="A20579" s="11" t="s">
        <v>4751</v>
      </c>
    </row>
    <row r="20580" spans="1:1" ht="13">
      <c r="A20580" s="11">
        <v>2</v>
      </c>
    </row>
    <row r="20581" spans="1:1" ht="13">
      <c r="A20581" s="11" t="s">
        <v>4752</v>
      </c>
    </row>
    <row r="20582" spans="1:1" ht="13">
      <c r="A20582" s="11">
        <v>1</v>
      </c>
    </row>
    <row r="20583" spans="1:1" ht="13">
      <c r="A20583" s="11" t="s">
        <v>4753</v>
      </c>
    </row>
    <row r="20584" spans="1:1" ht="13">
      <c r="A20584" s="11" t="s">
        <v>4870</v>
      </c>
    </row>
    <row r="20585" spans="1:1" ht="13">
      <c r="A20585" s="11" t="s">
        <v>4755</v>
      </c>
    </row>
    <row r="20586" spans="1:1" ht="13">
      <c r="A20586" s="21">
        <v>1310</v>
      </c>
    </row>
    <row r="20587" spans="1:1" ht="13">
      <c r="A20587" s="21">
        <v>1435</v>
      </c>
    </row>
    <row r="20588" spans="1:1" ht="13">
      <c r="A20588" s="11" t="s">
        <v>4756</v>
      </c>
    </row>
    <row r="20589" spans="1:1" ht="13">
      <c r="A20589" s="11" t="s">
        <v>4757</v>
      </c>
    </row>
    <row r="20590" spans="1:1" ht="13">
      <c r="A20590" s="11" t="s">
        <v>6358</v>
      </c>
    </row>
    <row r="20591" spans="1:1" ht="13">
      <c r="A20591" s="11" t="s">
        <v>4748</v>
      </c>
    </row>
    <row r="20592" spans="1:1" ht="13">
      <c r="A20592" s="11" t="s">
        <v>4749</v>
      </c>
    </row>
    <row r="20593" spans="1:1" ht="13">
      <c r="A20593" s="11" t="s">
        <v>6360</v>
      </c>
    </row>
    <row r="20594" spans="1:1" ht="13">
      <c r="A20594" s="11" t="s">
        <v>6</v>
      </c>
    </row>
    <row r="20595" spans="1:1" ht="13">
      <c r="A20595" s="11" t="s">
        <v>3887</v>
      </c>
    </row>
    <row r="20596" spans="1:1" ht="13">
      <c r="A20596" s="11" t="s">
        <v>4751</v>
      </c>
    </row>
    <row r="20597" spans="1:1" ht="13">
      <c r="A20597" s="11">
        <v>3</v>
      </c>
    </row>
    <row r="20598" spans="1:1" ht="13">
      <c r="A20598" s="11" t="s">
        <v>4752</v>
      </c>
    </row>
    <row r="20599" spans="1:1" ht="13">
      <c r="A20599" s="11">
        <v>2</v>
      </c>
    </row>
    <row r="20600" spans="1:1" ht="13">
      <c r="A20600" s="11" t="s">
        <v>4753</v>
      </c>
    </row>
    <row r="20601" spans="1:1" ht="13">
      <c r="A20601" s="11" t="s">
        <v>4773</v>
      </c>
    </row>
    <row r="20602" spans="1:1" ht="13">
      <c r="A20602" s="11" t="s">
        <v>4755</v>
      </c>
    </row>
    <row r="20603" spans="1:1" ht="13">
      <c r="A20603" s="21">
        <v>1390</v>
      </c>
    </row>
    <row r="20604" spans="1:1" ht="13">
      <c r="A20604" s="21">
        <v>1685</v>
      </c>
    </row>
    <row r="20605" spans="1:1" ht="13">
      <c r="A20605" s="11" t="s">
        <v>4756</v>
      </c>
    </row>
    <row r="20606" spans="1:1" ht="13">
      <c r="A20606" s="11" t="s">
        <v>4757</v>
      </c>
    </row>
    <row r="20607" spans="1:1" ht="13">
      <c r="A20607" s="11" t="s">
        <v>6361</v>
      </c>
    </row>
    <row r="20608" spans="1:1" ht="13">
      <c r="A20608" s="11" t="s">
        <v>4748</v>
      </c>
    </row>
    <row r="20609" spans="1:1" ht="13">
      <c r="A20609" s="11" t="s">
        <v>4749</v>
      </c>
    </row>
    <row r="20610" spans="1:1" ht="13">
      <c r="A20610" s="11" t="s">
        <v>6362</v>
      </c>
    </row>
    <row r="20611" spans="1:1" ht="13">
      <c r="A20611" s="11" t="s">
        <v>11</v>
      </c>
    </row>
    <row r="20612" spans="1:1" ht="13">
      <c r="A20612" s="11" t="s">
        <v>1006</v>
      </c>
    </row>
    <row r="20613" spans="1:1" ht="13">
      <c r="A20613" s="11" t="s">
        <v>4751</v>
      </c>
    </row>
    <row r="20614" spans="1:1" ht="13">
      <c r="A20614" s="11">
        <v>2</v>
      </c>
    </row>
    <row r="20615" spans="1:1" ht="13">
      <c r="A20615" s="11" t="s">
        <v>4752</v>
      </c>
    </row>
    <row r="20616" spans="1:1" ht="13">
      <c r="A20616" s="11">
        <v>1</v>
      </c>
    </row>
    <row r="20617" spans="1:1" ht="13">
      <c r="A20617" s="11" t="s">
        <v>4753</v>
      </c>
    </row>
    <row r="20618" spans="1:1" ht="13">
      <c r="A20618" s="11" t="s">
        <v>4846</v>
      </c>
    </row>
    <row r="20619" spans="1:1" ht="13">
      <c r="A20619" s="11" t="s">
        <v>4755</v>
      </c>
    </row>
    <row r="20620" spans="1:1" ht="13">
      <c r="A20620" s="21">
        <v>1400</v>
      </c>
    </row>
    <row r="20621" spans="1:1" ht="13">
      <c r="A20621" s="11" t="s">
        <v>4756</v>
      </c>
    </row>
    <row r="20622" spans="1:1" ht="13">
      <c r="A20622" s="11" t="s">
        <v>4757</v>
      </c>
    </row>
    <row r="20623" spans="1:1" ht="13">
      <c r="A20623" s="11" t="s">
        <v>6361</v>
      </c>
    </row>
    <row r="20624" spans="1:1" ht="13">
      <c r="A20624" s="11" t="s">
        <v>4748</v>
      </c>
    </row>
    <row r="20625" spans="1:1" ht="13">
      <c r="A20625" s="11" t="s">
        <v>4749</v>
      </c>
    </row>
    <row r="20626" spans="1:1" ht="13">
      <c r="A20626" s="11" t="s">
        <v>6363</v>
      </c>
    </row>
    <row r="20627" spans="1:1" ht="13">
      <c r="A20627" s="11" t="s">
        <v>16</v>
      </c>
    </row>
    <row r="20628" spans="1:1" ht="13">
      <c r="A20628" s="11" t="s">
        <v>2139</v>
      </c>
    </row>
    <row r="20629" spans="1:1" ht="13">
      <c r="A20629" s="11" t="s">
        <v>4751</v>
      </c>
    </row>
    <row r="20630" spans="1:1" ht="13">
      <c r="A20630" s="11">
        <v>2</v>
      </c>
    </row>
    <row r="20631" spans="1:1" ht="13">
      <c r="A20631" s="11" t="s">
        <v>4752</v>
      </c>
    </row>
    <row r="20632" spans="1:1" ht="13">
      <c r="A20632" s="11">
        <v>1</v>
      </c>
    </row>
    <row r="20633" spans="1:1" ht="13">
      <c r="A20633" s="11" t="s">
        <v>4753</v>
      </c>
    </row>
    <row r="20634" spans="1:1" ht="13">
      <c r="A20634" s="11" t="s">
        <v>4771</v>
      </c>
    </row>
    <row r="20635" spans="1:1" ht="13">
      <c r="A20635" s="11" t="s">
        <v>4755</v>
      </c>
    </row>
    <row r="20636" spans="1:1" ht="13">
      <c r="A20636" s="21">
        <v>1600</v>
      </c>
    </row>
    <row r="20637" spans="1:1" ht="13">
      <c r="A20637" s="21">
        <v>2285</v>
      </c>
    </row>
    <row r="20638" spans="1:1" ht="13">
      <c r="A20638" s="11" t="s">
        <v>4756</v>
      </c>
    </row>
    <row r="20639" spans="1:1" ht="13">
      <c r="A20639" s="11" t="s">
        <v>4757</v>
      </c>
    </row>
    <row r="20640" spans="1:1" ht="13">
      <c r="A20640" s="11" t="s">
        <v>6361</v>
      </c>
    </row>
    <row r="20641" spans="1:1" ht="13">
      <c r="A20641" s="11" t="s">
        <v>4748</v>
      </c>
    </row>
    <row r="20642" spans="1:1" ht="13">
      <c r="A20642" s="11" t="s">
        <v>4749</v>
      </c>
    </row>
    <row r="20643" spans="1:1" ht="13">
      <c r="A20643" s="11" t="s">
        <v>6364</v>
      </c>
    </row>
    <row r="20644" spans="1:1" ht="13">
      <c r="A20644" s="11" t="s">
        <v>17</v>
      </c>
    </row>
    <row r="20645" spans="1:1" ht="13">
      <c r="A20645" s="11" t="s">
        <v>548</v>
      </c>
    </row>
    <row r="20646" spans="1:1" ht="13">
      <c r="A20646" s="11" t="s">
        <v>4751</v>
      </c>
    </row>
    <row r="20647" spans="1:1" ht="13">
      <c r="A20647" s="11">
        <v>1</v>
      </c>
    </row>
    <row r="20648" spans="1:1" ht="13">
      <c r="A20648" s="11" t="s">
        <v>4752</v>
      </c>
    </row>
    <row r="20649" spans="1:1" ht="13">
      <c r="A20649" s="11">
        <v>1</v>
      </c>
    </row>
    <row r="20650" spans="1:1" ht="13">
      <c r="A20650" s="11" t="s">
        <v>4753</v>
      </c>
    </row>
    <row r="20651" spans="1:1" ht="13">
      <c r="A20651" s="11" t="s">
        <v>4822</v>
      </c>
    </row>
    <row r="20652" spans="1:1" ht="13">
      <c r="A20652" s="11" t="s">
        <v>4755</v>
      </c>
    </row>
    <row r="20653" spans="1:1" ht="13">
      <c r="A20653" s="21">
        <v>830</v>
      </c>
    </row>
    <row r="20654" spans="1:1" ht="13">
      <c r="A20654" s="21">
        <v>1245</v>
      </c>
    </row>
    <row r="20655" spans="1:1" ht="13">
      <c r="A20655" s="11" t="s">
        <v>4756</v>
      </c>
    </row>
    <row r="20656" spans="1:1" ht="13">
      <c r="A20656" s="11" t="s">
        <v>4757</v>
      </c>
    </row>
    <row r="20657" spans="1:1" ht="13">
      <c r="A20657" s="11" t="s">
        <v>6365</v>
      </c>
    </row>
    <row r="20658" spans="1:1" ht="13">
      <c r="A20658" s="11" t="s">
        <v>4748</v>
      </c>
    </row>
    <row r="20659" spans="1:1" ht="13">
      <c r="A20659" s="11" t="s">
        <v>4749</v>
      </c>
    </row>
    <row r="20660" spans="1:1" ht="13">
      <c r="A20660" s="11" t="s">
        <v>6366</v>
      </c>
    </row>
    <row r="20661" spans="1:1" ht="13">
      <c r="A20661" s="11" t="s">
        <v>6</v>
      </c>
    </row>
    <row r="20662" spans="1:1" ht="13">
      <c r="A20662" s="11" t="s">
        <v>2016</v>
      </c>
    </row>
    <row r="20663" spans="1:1" ht="13">
      <c r="A20663" s="11" t="s">
        <v>4751</v>
      </c>
    </row>
    <row r="20664" spans="1:1" ht="13">
      <c r="A20664" s="11">
        <v>2</v>
      </c>
    </row>
    <row r="20665" spans="1:1" ht="13">
      <c r="A20665" s="11" t="s">
        <v>4752</v>
      </c>
    </row>
    <row r="20666" spans="1:1" ht="13">
      <c r="A20666" s="11">
        <v>1</v>
      </c>
    </row>
    <row r="20667" spans="1:1" ht="13">
      <c r="A20667" s="11" t="s">
        <v>4753</v>
      </c>
    </row>
    <row r="20668" spans="1:1" ht="13">
      <c r="A20668" s="11" t="s">
        <v>4780</v>
      </c>
    </row>
    <row r="20669" spans="1:1" ht="13">
      <c r="A20669" s="11" t="s">
        <v>4755</v>
      </c>
    </row>
    <row r="20670" spans="1:1" ht="13">
      <c r="A20670" s="21">
        <v>1210</v>
      </c>
    </row>
    <row r="20671" spans="1:1" ht="13">
      <c r="A20671" s="21">
        <v>1405</v>
      </c>
    </row>
    <row r="20672" spans="1:1" ht="13">
      <c r="A20672" s="11" t="s">
        <v>4756</v>
      </c>
    </row>
    <row r="20673" spans="1:1" ht="13">
      <c r="A20673" s="11" t="s">
        <v>4757</v>
      </c>
    </row>
    <row r="20674" spans="1:1" ht="13">
      <c r="A20674" s="11" t="s">
        <v>6367</v>
      </c>
    </row>
    <row r="20675" spans="1:1" ht="13">
      <c r="A20675" s="11" t="s">
        <v>4748</v>
      </c>
    </row>
    <row r="20676" spans="1:1" ht="13">
      <c r="A20676" s="11" t="s">
        <v>4749</v>
      </c>
    </row>
    <row r="20677" spans="1:1" ht="13">
      <c r="A20677" s="11" t="s">
        <v>6368</v>
      </c>
    </row>
    <row r="20678" spans="1:1" ht="13">
      <c r="A20678" s="11" t="s">
        <v>6</v>
      </c>
    </row>
    <row r="20679" spans="1:1" ht="13">
      <c r="A20679" s="11" t="s">
        <v>2019</v>
      </c>
    </row>
    <row r="20680" spans="1:1" ht="13">
      <c r="A20680" s="11" t="s">
        <v>4751</v>
      </c>
    </row>
    <row r="20681" spans="1:1" ht="13">
      <c r="A20681" s="11">
        <v>2</v>
      </c>
    </row>
    <row r="20682" spans="1:1" ht="13">
      <c r="A20682" s="11" t="s">
        <v>4752</v>
      </c>
    </row>
    <row r="20683" spans="1:1" ht="13">
      <c r="A20683" s="11">
        <v>1</v>
      </c>
    </row>
    <row r="20684" spans="1:1" ht="13">
      <c r="A20684" s="11" t="s">
        <v>4753</v>
      </c>
    </row>
    <row r="20685" spans="1:1" ht="13">
      <c r="A20685" s="11" t="s">
        <v>4780</v>
      </c>
    </row>
    <row r="20686" spans="1:1" ht="13">
      <c r="A20686" s="11" t="s">
        <v>4755</v>
      </c>
    </row>
    <row r="20687" spans="1:1" ht="13">
      <c r="A20687" s="21">
        <v>1300</v>
      </c>
    </row>
    <row r="20688" spans="1:1" ht="13">
      <c r="A20688" s="21">
        <v>1390</v>
      </c>
    </row>
    <row r="20689" spans="1:1" ht="13">
      <c r="A20689" s="11" t="s">
        <v>4756</v>
      </c>
    </row>
    <row r="20690" spans="1:1" ht="13">
      <c r="A20690" s="11" t="s">
        <v>4757</v>
      </c>
    </row>
    <row r="20691" spans="1:1" ht="13">
      <c r="A20691" s="11" t="s">
        <v>6367</v>
      </c>
    </row>
    <row r="20692" spans="1:1" ht="13">
      <c r="A20692" s="11" t="s">
        <v>4748</v>
      </c>
    </row>
    <row r="20693" spans="1:1" ht="13">
      <c r="A20693" s="11" t="s">
        <v>4749</v>
      </c>
    </row>
    <row r="20694" spans="1:1" ht="13">
      <c r="A20694" s="11" t="s">
        <v>6369</v>
      </c>
    </row>
    <row r="20695" spans="1:1" ht="13">
      <c r="A20695" s="11" t="s">
        <v>13</v>
      </c>
    </row>
    <row r="20696" spans="1:1" ht="13">
      <c r="A20696" s="11" t="s">
        <v>1911</v>
      </c>
    </row>
    <row r="20697" spans="1:1" ht="13">
      <c r="A20697" s="11" t="s">
        <v>4751</v>
      </c>
    </row>
    <row r="20698" spans="1:1" ht="13">
      <c r="A20698" s="11">
        <v>2</v>
      </c>
    </row>
    <row r="20699" spans="1:1" ht="13">
      <c r="A20699" s="11" t="s">
        <v>4752</v>
      </c>
    </row>
    <row r="20700" spans="1:1" ht="13">
      <c r="A20700" s="11" t="s">
        <v>4762</v>
      </c>
    </row>
    <row r="20701" spans="1:1" ht="13">
      <c r="A20701" s="11" t="s">
        <v>4753</v>
      </c>
    </row>
    <row r="20702" spans="1:1" ht="13">
      <c r="A20702" s="11" t="s">
        <v>4775</v>
      </c>
    </row>
    <row r="20703" spans="1:1" ht="13">
      <c r="A20703" s="11" t="s">
        <v>4755</v>
      </c>
    </row>
    <row r="20704" spans="1:1" ht="13">
      <c r="A20704" s="21">
        <v>1350</v>
      </c>
    </row>
    <row r="20705" spans="1:1" ht="13">
      <c r="A20705" s="21">
        <v>1875</v>
      </c>
    </row>
    <row r="20706" spans="1:1" ht="13">
      <c r="A20706" s="11" t="s">
        <v>4756</v>
      </c>
    </row>
    <row r="20707" spans="1:1" ht="13">
      <c r="A20707" s="11" t="s">
        <v>4757</v>
      </c>
    </row>
    <row r="20708" spans="1:1" ht="13">
      <c r="A20708" s="11" t="s">
        <v>6370</v>
      </c>
    </row>
    <row r="20709" spans="1:1" ht="13">
      <c r="A20709" s="11" t="s">
        <v>4748</v>
      </c>
    </row>
    <row r="20710" spans="1:1" ht="13">
      <c r="A20710" s="11" t="s">
        <v>4749</v>
      </c>
    </row>
    <row r="20711" spans="1:1" ht="13">
      <c r="A20711" s="11" t="s">
        <v>6371</v>
      </c>
    </row>
    <row r="20712" spans="1:1" ht="13">
      <c r="A20712" s="11" t="s">
        <v>16</v>
      </c>
    </row>
    <row r="20713" spans="1:1" ht="13">
      <c r="A20713" s="11" t="s">
        <v>476</v>
      </c>
    </row>
    <row r="20714" spans="1:1" ht="13">
      <c r="A20714" s="11" t="s">
        <v>4751</v>
      </c>
    </row>
    <row r="20715" spans="1:1" ht="13">
      <c r="A20715" s="11">
        <v>1</v>
      </c>
    </row>
    <row r="20716" spans="1:1" ht="13">
      <c r="A20716" s="11" t="s">
        <v>4752</v>
      </c>
    </row>
    <row r="20717" spans="1:1" ht="13">
      <c r="A20717" s="11">
        <v>1</v>
      </c>
    </row>
    <row r="20718" spans="1:1" ht="13">
      <c r="A20718" s="11" t="s">
        <v>4753</v>
      </c>
    </row>
    <row r="20719" spans="1:1" ht="13">
      <c r="A20719" s="11" t="s">
        <v>4822</v>
      </c>
    </row>
    <row r="20720" spans="1:1" ht="13">
      <c r="A20720" s="11" t="s">
        <v>4755</v>
      </c>
    </row>
    <row r="20721" spans="1:1" ht="13">
      <c r="A20721" s="21">
        <v>940</v>
      </c>
    </row>
    <row r="20722" spans="1:1" ht="13">
      <c r="A20722" s="21">
        <v>980</v>
      </c>
    </row>
    <row r="20723" spans="1:1" ht="13">
      <c r="A20723" s="11" t="s">
        <v>4756</v>
      </c>
    </row>
    <row r="20724" spans="1:1" ht="13">
      <c r="A20724" s="11" t="s">
        <v>4757</v>
      </c>
    </row>
    <row r="20725" spans="1:1" ht="13">
      <c r="A20725" s="11" t="s">
        <v>6372</v>
      </c>
    </row>
    <row r="20726" spans="1:1" ht="13">
      <c r="A20726" s="11" t="s">
        <v>4748</v>
      </c>
    </row>
    <row r="20727" spans="1:1" ht="13">
      <c r="A20727" s="11" t="s">
        <v>4749</v>
      </c>
    </row>
    <row r="20728" spans="1:1" ht="13">
      <c r="A20728" s="11" t="s">
        <v>6373</v>
      </c>
    </row>
    <row r="20729" spans="1:1" ht="13">
      <c r="A20729" s="11" t="s">
        <v>13</v>
      </c>
    </row>
    <row r="20730" spans="1:1" ht="13">
      <c r="A20730" s="11" t="s">
        <v>1860</v>
      </c>
    </row>
    <row r="20731" spans="1:1" ht="13">
      <c r="A20731" s="11" t="s">
        <v>4751</v>
      </c>
    </row>
    <row r="20732" spans="1:1" ht="13">
      <c r="A20732" s="11">
        <v>2</v>
      </c>
    </row>
    <row r="20733" spans="1:1" ht="13">
      <c r="A20733" s="11" t="s">
        <v>4752</v>
      </c>
    </row>
    <row r="20734" spans="1:1" ht="13">
      <c r="A20734" s="11">
        <v>1</v>
      </c>
    </row>
    <row r="20735" spans="1:1" ht="13">
      <c r="A20735" s="11" t="s">
        <v>4753</v>
      </c>
    </row>
    <row r="20736" spans="1:1" ht="13">
      <c r="A20736" s="11" t="s">
        <v>5120</v>
      </c>
    </row>
    <row r="20737" spans="1:1" ht="13">
      <c r="A20737" s="11" t="s">
        <v>4755</v>
      </c>
    </row>
    <row r="20738" spans="1:1" ht="13">
      <c r="A20738" s="21">
        <v>1170</v>
      </c>
    </row>
    <row r="20739" spans="1:1" ht="13">
      <c r="A20739" s="21">
        <v>1850</v>
      </c>
    </row>
    <row r="20740" spans="1:1" ht="13">
      <c r="A20740" s="11" t="s">
        <v>4756</v>
      </c>
    </row>
    <row r="20741" spans="1:1" ht="13">
      <c r="A20741" s="11" t="s">
        <v>4757</v>
      </c>
    </row>
    <row r="20742" spans="1:1" ht="13">
      <c r="A20742" s="11" t="s">
        <v>6372</v>
      </c>
    </row>
    <row r="20743" spans="1:1" ht="13">
      <c r="A20743" s="11" t="s">
        <v>4748</v>
      </c>
    </row>
    <row r="20744" spans="1:1" ht="13">
      <c r="A20744" s="11" t="s">
        <v>4749</v>
      </c>
    </row>
    <row r="20745" spans="1:1" ht="13">
      <c r="A20745" s="11" t="s">
        <v>6374</v>
      </c>
    </row>
    <row r="20746" spans="1:1" ht="13">
      <c r="A20746" s="11" t="s">
        <v>12</v>
      </c>
    </row>
    <row r="20747" spans="1:1" ht="13">
      <c r="A20747" s="11" t="s">
        <v>3645</v>
      </c>
    </row>
    <row r="20748" spans="1:1" ht="13">
      <c r="A20748" s="11" t="s">
        <v>4751</v>
      </c>
    </row>
    <row r="20749" spans="1:1" ht="13">
      <c r="A20749" s="11">
        <v>3</v>
      </c>
    </row>
    <row r="20750" spans="1:1" ht="13">
      <c r="A20750" s="11" t="s">
        <v>4752</v>
      </c>
    </row>
    <row r="20751" spans="1:1" ht="13">
      <c r="A20751" s="11" t="s">
        <v>4762</v>
      </c>
    </row>
    <row r="20752" spans="1:1" ht="13">
      <c r="A20752" s="11" t="s">
        <v>4753</v>
      </c>
    </row>
    <row r="20753" spans="1:1" ht="13">
      <c r="A20753" s="11" t="s">
        <v>5000</v>
      </c>
    </row>
    <row r="20754" spans="1:1" ht="13">
      <c r="A20754" s="11" t="s">
        <v>4755</v>
      </c>
    </row>
    <row r="20755" spans="1:1" ht="13">
      <c r="A20755" s="21">
        <v>1560</v>
      </c>
    </row>
    <row r="20756" spans="1:1" ht="13">
      <c r="A20756" s="21">
        <v>1830</v>
      </c>
    </row>
    <row r="20757" spans="1:1" ht="13">
      <c r="A20757" s="11" t="s">
        <v>4756</v>
      </c>
    </row>
    <row r="20758" spans="1:1" ht="13">
      <c r="A20758" s="11" t="s">
        <v>4757</v>
      </c>
    </row>
    <row r="20759" spans="1:1" ht="13">
      <c r="A20759" s="11" t="s">
        <v>6375</v>
      </c>
    </row>
    <row r="20760" spans="1:1" ht="13">
      <c r="A20760" s="11" t="s">
        <v>4748</v>
      </c>
    </row>
    <row r="20761" spans="1:1" ht="13">
      <c r="A20761" s="11" t="s">
        <v>4749</v>
      </c>
    </row>
    <row r="20762" spans="1:1" ht="13">
      <c r="A20762" s="11" t="s">
        <v>6376</v>
      </c>
    </row>
    <row r="20763" spans="1:1" ht="13">
      <c r="A20763" s="11" t="s">
        <v>8</v>
      </c>
    </row>
    <row r="20764" spans="1:1" ht="13">
      <c r="A20764" s="11" t="s">
        <v>3648</v>
      </c>
    </row>
    <row r="20765" spans="1:1" ht="13">
      <c r="A20765" s="11" t="s">
        <v>4751</v>
      </c>
    </row>
    <row r="20766" spans="1:1" ht="13">
      <c r="A20766" s="11">
        <v>3</v>
      </c>
    </row>
    <row r="20767" spans="1:1" ht="13">
      <c r="A20767" s="11" t="s">
        <v>4752</v>
      </c>
    </row>
    <row r="20768" spans="1:1" ht="13">
      <c r="A20768" s="11" t="s">
        <v>4762</v>
      </c>
    </row>
    <row r="20769" spans="1:1" ht="13">
      <c r="A20769" s="11" t="s">
        <v>4753</v>
      </c>
    </row>
    <row r="20770" spans="1:1" ht="13">
      <c r="A20770" s="11" t="s">
        <v>4994</v>
      </c>
    </row>
    <row r="20771" spans="1:1" ht="13">
      <c r="A20771" s="11" t="s">
        <v>4755</v>
      </c>
    </row>
    <row r="20772" spans="1:1" ht="13">
      <c r="A20772" s="21">
        <v>1690</v>
      </c>
    </row>
    <row r="20773" spans="1:1" ht="13">
      <c r="A20773" s="21">
        <v>2895</v>
      </c>
    </row>
    <row r="20774" spans="1:1" ht="13">
      <c r="A20774" s="11" t="s">
        <v>4756</v>
      </c>
    </row>
    <row r="20775" spans="1:1" ht="13">
      <c r="A20775" s="11" t="s">
        <v>4757</v>
      </c>
    </row>
    <row r="20776" spans="1:1" ht="13">
      <c r="A20776" s="11" t="s">
        <v>6375</v>
      </c>
    </row>
    <row r="20777" spans="1:1" ht="13">
      <c r="A20777" s="11" t="s">
        <v>4748</v>
      </c>
    </row>
    <row r="20778" spans="1:1" ht="13">
      <c r="A20778" s="11" t="s">
        <v>4781</v>
      </c>
    </row>
    <row r="20779" spans="1:1" ht="13">
      <c r="A20779" s="11" t="s">
        <v>6377</v>
      </c>
    </row>
    <row r="20780" spans="1:1" ht="13">
      <c r="A20780" s="11" t="s">
        <v>13</v>
      </c>
    </row>
    <row r="20781" spans="1:1" ht="13">
      <c r="A20781" s="11" t="s">
        <v>161</v>
      </c>
    </row>
    <row r="20782" spans="1:1" ht="13">
      <c r="A20782" s="11" t="s">
        <v>4751</v>
      </c>
    </row>
    <row r="20783" spans="1:1" ht="13">
      <c r="A20783" s="11">
        <v>1</v>
      </c>
    </row>
    <row r="20784" spans="1:1" ht="13">
      <c r="A20784" s="11" t="s">
        <v>4752</v>
      </c>
    </row>
    <row r="20785" spans="1:1" ht="13">
      <c r="A20785" s="11">
        <v>1</v>
      </c>
    </row>
    <row r="20786" spans="1:1" ht="13">
      <c r="A20786" s="11" t="s">
        <v>4753</v>
      </c>
    </row>
    <row r="20787" spans="1:1" ht="13">
      <c r="A20787" s="11" t="s">
        <v>4754</v>
      </c>
    </row>
    <row r="20788" spans="1:1" ht="13">
      <c r="A20788" s="11" t="s">
        <v>4755</v>
      </c>
    </row>
    <row r="20789" spans="1:1" ht="13">
      <c r="A20789" s="21">
        <v>1050</v>
      </c>
    </row>
    <row r="20790" spans="1:1" ht="13">
      <c r="A20790" s="11" t="s">
        <v>4756</v>
      </c>
    </row>
    <row r="20791" spans="1:1" ht="13">
      <c r="A20791" s="11" t="s">
        <v>4783</v>
      </c>
    </row>
    <row r="20792" spans="1:1" ht="13">
      <c r="A20792" s="11" t="s">
        <v>6378</v>
      </c>
    </row>
    <row r="20793" spans="1:1" ht="13">
      <c r="A20793" s="11" t="s">
        <v>4748</v>
      </c>
    </row>
    <row r="20794" spans="1:1" ht="13">
      <c r="A20794" s="11" t="s">
        <v>4781</v>
      </c>
    </row>
    <row r="20795" spans="1:1" ht="13">
      <c r="A20795" s="11" t="s">
        <v>6379</v>
      </c>
    </row>
    <row r="20796" spans="1:1" ht="13">
      <c r="A20796" s="11" t="s">
        <v>18</v>
      </c>
    </row>
    <row r="20797" spans="1:1" ht="13">
      <c r="A20797" s="11" t="s">
        <v>179</v>
      </c>
    </row>
    <row r="20798" spans="1:1" ht="13">
      <c r="A20798" s="11" t="s">
        <v>4751</v>
      </c>
    </row>
    <row r="20799" spans="1:1" ht="13">
      <c r="A20799" s="11">
        <v>1</v>
      </c>
    </row>
    <row r="20800" spans="1:1" ht="13">
      <c r="A20800" s="11" t="s">
        <v>4752</v>
      </c>
    </row>
    <row r="20801" spans="1:1" ht="13">
      <c r="A20801" s="11">
        <v>1</v>
      </c>
    </row>
    <row r="20802" spans="1:1" ht="13">
      <c r="A20802" s="11" t="s">
        <v>4753</v>
      </c>
    </row>
    <row r="20803" spans="1:1" ht="13">
      <c r="A20803" s="11" t="s">
        <v>4754</v>
      </c>
    </row>
    <row r="20804" spans="1:1" ht="13">
      <c r="A20804" s="11" t="s">
        <v>4755</v>
      </c>
    </row>
    <row r="20805" spans="1:1" ht="13">
      <c r="A20805" s="21">
        <v>1080</v>
      </c>
    </row>
    <row r="20806" spans="1:1" ht="13">
      <c r="A20806" s="11" t="s">
        <v>4756</v>
      </c>
    </row>
    <row r="20807" spans="1:1" ht="13">
      <c r="A20807" s="11" t="s">
        <v>4783</v>
      </c>
    </row>
    <row r="20808" spans="1:1" ht="13">
      <c r="A20808" s="11" t="s">
        <v>6378</v>
      </c>
    </row>
    <row r="20809" spans="1:1" ht="13">
      <c r="A20809" s="11" t="s">
        <v>4748</v>
      </c>
    </row>
    <row r="20810" spans="1:1" ht="13">
      <c r="A20810" s="11" t="s">
        <v>4781</v>
      </c>
    </row>
    <row r="20811" spans="1:1" ht="13">
      <c r="A20811" s="11" t="s">
        <v>6380</v>
      </c>
    </row>
    <row r="20812" spans="1:1" ht="13">
      <c r="A20812" s="11" t="s">
        <v>7</v>
      </c>
    </row>
    <row r="20813" spans="1:1" ht="13">
      <c r="A20813" s="11" t="s">
        <v>982</v>
      </c>
    </row>
    <row r="20814" spans="1:1" ht="13">
      <c r="A20814" s="11" t="s">
        <v>4751</v>
      </c>
    </row>
    <row r="20815" spans="1:1" ht="13">
      <c r="A20815" s="11">
        <v>2</v>
      </c>
    </row>
    <row r="20816" spans="1:1" ht="13">
      <c r="A20816" s="11" t="s">
        <v>4752</v>
      </c>
    </row>
    <row r="20817" spans="1:1" ht="13">
      <c r="A20817" s="11">
        <v>1</v>
      </c>
    </row>
    <row r="20818" spans="1:1" ht="13">
      <c r="A20818" s="11" t="s">
        <v>4753</v>
      </c>
    </row>
    <row r="20819" spans="1:1" ht="13">
      <c r="A20819" s="11" t="s">
        <v>4775</v>
      </c>
    </row>
    <row r="20820" spans="1:1" ht="13">
      <c r="A20820" s="11" t="s">
        <v>4755</v>
      </c>
    </row>
    <row r="20821" spans="1:1" ht="13">
      <c r="A20821" s="21">
        <v>1350</v>
      </c>
    </row>
    <row r="20822" spans="1:1" ht="13">
      <c r="A20822" s="11" t="s">
        <v>4756</v>
      </c>
    </row>
    <row r="20823" spans="1:1" ht="13">
      <c r="A20823" s="11" t="s">
        <v>4783</v>
      </c>
    </row>
    <row r="20824" spans="1:1" ht="13">
      <c r="A20824" s="11" t="s">
        <v>6378</v>
      </c>
    </row>
    <row r="20825" spans="1:1" ht="13">
      <c r="A20825" s="11" t="s">
        <v>4748</v>
      </c>
    </row>
    <row r="20826" spans="1:1" ht="13">
      <c r="A20826" s="11" t="s">
        <v>4781</v>
      </c>
    </row>
    <row r="20827" spans="1:1" ht="13">
      <c r="A20827" s="11" t="s">
        <v>6381</v>
      </c>
    </row>
    <row r="20828" spans="1:1" ht="13">
      <c r="A20828" s="11" t="s">
        <v>33</v>
      </c>
    </row>
    <row r="20829" spans="1:1" ht="13">
      <c r="A20829" s="11" t="s">
        <v>262</v>
      </c>
    </row>
    <row r="20830" spans="1:1" ht="13">
      <c r="A20830" s="11" t="s">
        <v>4751</v>
      </c>
    </row>
    <row r="20831" spans="1:1" ht="13">
      <c r="A20831" s="11">
        <v>1</v>
      </c>
    </row>
    <row r="20832" spans="1:1" ht="13">
      <c r="A20832" s="11" t="s">
        <v>4752</v>
      </c>
    </row>
    <row r="20833" spans="1:1" ht="13">
      <c r="A20833" s="11">
        <v>1</v>
      </c>
    </row>
    <row r="20834" spans="1:1" ht="13">
      <c r="A20834" s="11" t="s">
        <v>4753</v>
      </c>
    </row>
    <row r="20835" spans="1:1" ht="13">
      <c r="A20835" s="11" t="s">
        <v>5636</v>
      </c>
    </row>
    <row r="20836" spans="1:1" ht="13">
      <c r="A20836" s="11" t="s">
        <v>4755</v>
      </c>
    </row>
    <row r="20837" spans="1:1" ht="13">
      <c r="A20837" s="21">
        <v>1440</v>
      </c>
    </row>
    <row r="20838" spans="1:1" ht="13">
      <c r="A20838" s="11" t="s">
        <v>4756</v>
      </c>
    </row>
    <row r="20839" spans="1:1" ht="13">
      <c r="A20839" s="11" t="s">
        <v>4783</v>
      </c>
    </row>
    <row r="20840" spans="1:1" ht="13">
      <c r="A20840" s="11" t="s">
        <v>6378</v>
      </c>
    </row>
    <row r="20841" spans="1:1" ht="13">
      <c r="A20841" s="11" t="s">
        <v>4748</v>
      </c>
    </row>
    <row r="20842" spans="1:1" ht="13">
      <c r="A20842" s="11" t="s">
        <v>4781</v>
      </c>
    </row>
    <row r="20843" spans="1:1" ht="13">
      <c r="A20843" s="11" t="s">
        <v>6382</v>
      </c>
    </row>
    <row r="20844" spans="1:1" ht="13">
      <c r="A20844" s="11" t="s">
        <v>13</v>
      </c>
    </row>
    <row r="20845" spans="1:1" ht="13">
      <c r="A20845" s="11" t="s">
        <v>1036</v>
      </c>
    </row>
    <row r="20846" spans="1:1" ht="13">
      <c r="A20846" s="11" t="s">
        <v>4751</v>
      </c>
    </row>
    <row r="20847" spans="1:1" ht="13">
      <c r="A20847" s="11">
        <v>2</v>
      </c>
    </row>
    <row r="20848" spans="1:1" ht="13">
      <c r="A20848" s="11" t="s">
        <v>4752</v>
      </c>
    </row>
    <row r="20849" spans="1:1" ht="13">
      <c r="A20849" s="11">
        <v>2</v>
      </c>
    </row>
    <row r="20850" spans="1:1" ht="13">
      <c r="A20850" s="11" t="s">
        <v>4753</v>
      </c>
    </row>
    <row r="20851" spans="1:1" ht="13">
      <c r="A20851" s="11" t="s">
        <v>4837</v>
      </c>
    </row>
    <row r="20852" spans="1:1" ht="13">
      <c r="A20852" s="11" t="s">
        <v>4755</v>
      </c>
    </row>
    <row r="20853" spans="1:1" ht="13">
      <c r="A20853" s="21">
        <v>1470</v>
      </c>
    </row>
    <row r="20854" spans="1:1" ht="13">
      <c r="A20854" s="11" t="s">
        <v>4756</v>
      </c>
    </row>
    <row r="20855" spans="1:1" ht="13">
      <c r="A20855" s="11" t="s">
        <v>4783</v>
      </c>
    </row>
    <row r="20856" spans="1:1" ht="13">
      <c r="A20856" s="11" t="s">
        <v>6378</v>
      </c>
    </row>
    <row r="20857" spans="1:1" ht="13">
      <c r="A20857" s="11" t="s">
        <v>4748</v>
      </c>
    </row>
    <row r="20858" spans="1:1" ht="13">
      <c r="A20858" s="11" t="s">
        <v>4781</v>
      </c>
    </row>
    <row r="20859" spans="1:1" ht="13">
      <c r="A20859" s="11" t="s">
        <v>5083</v>
      </c>
    </row>
    <row r="20860" spans="1:1" ht="13">
      <c r="A20860" s="11" t="s">
        <v>6</v>
      </c>
    </row>
    <row r="20861" spans="1:1" ht="13">
      <c r="A20861" s="11" t="s">
        <v>1123</v>
      </c>
    </row>
    <row r="20862" spans="1:1" ht="13">
      <c r="A20862" s="11" t="s">
        <v>4751</v>
      </c>
    </row>
    <row r="20863" spans="1:1" ht="13">
      <c r="A20863" s="11">
        <v>2</v>
      </c>
    </row>
    <row r="20864" spans="1:1" ht="13">
      <c r="A20864" s="11" t="s">
        <v>4752</v>
      </c>
    </row>
    <row r="20865" spans="1:1" ht="13">
      <c r="A20865" s="11">
        <v>1</v>
      </c>
    </row>
    <row r="20866" spans="1:1" ht="13">
      <c r="A20866" s="11" t="s">
        <v>4753</v>
      </c>
    </row>
    <row r="20867" spans="1:1" ht="13">
      <c r="A20867" s="11" t="s">
        <v>4765</v>
      </c>
    </row>
    <row r="20868" spans="1:1" ht="13">
      <c r="A20868" s="11" t="s">
        <v>4755</v>
      </c>
    </row>
    <row r="20869" spans="1:1" ht="13">
      <c r="A20869" s="21">
        <v>1650</v>
      </c>
    </row>
    <row r="20870" spans="1:1" ht="13">
      <c r="A20870" s="11" t="s">
        <v>4756</v>
      </c>
    </row>
    <row r="20871" spans="1:1" ht="13">
      <c r="A20871" s="11" t="s">
        <v>4783</v>
      </c>
    </row>
    <row r="20872" spans="1:1" ht="13">
      <c r="A20872" s="11" t="s">
        <v>6378</v>
      </c>
    </row>
    <row r="20873" spans="1:1" ht="13">
      <c r="A20873" s="11" t="s">
        <v>4748</v>
      </c>
    </row>
    <row r="20874" spans="1:1" ht="13">
      <c r="A20874" s="11" t="s">
        <v>4781</v>
      </c>
    </row>
    <row r="20875" spans="1:1" ht="13">
      <c r="A20875" s="11" t="s">
        <v>6383</v>
      </c>
    </row>
    <row r="20876" spans="1:1" ht="13">
      <c r="A20876" s="11" t="s">
        <v>6</v>
      </c>
    </row>
    <row r="20877" spans="1:1" ht="13">
      <c r="A20877" s="11" t="s">
        <v>3285</v>
      </c>
    </row>
    <row r="20878" spans="1:1" ht="13">
      <c r="A20878" s="11" t="s">
        <v>4751</v>
      </c>
    </row>
    <row r="20879" spans="1:1" ht="13">
      <c r="A20879" s="11">
        <v>3</v>
      </c>
    </row>
    <row r="20880" spans="1:1" ht="13">
      <c r="A20880" s="11" t="s">
        <v>4752</v>
      </c>
    </row>
    <row r="20881" spans="1:1" ht="13">
      <c r="A20881" s="11">
        <v>2</v>
      </c>
    </row>
    <row r="20882" spans="1:1" ht="13">
      <c r="A20882" s="11" t="s">
        <v>4753</v>
      </c>
    </row>
    <row r="20883" spans="1:1" ht="13">
      <c r="A20883" s="11" t="s">
        <v>4799</v>
      </c>
    </row>
    <row r="20884" spans="1:1" ht="13">
      <c r="A20884" s="11" t="s">
        <v>4755</v>
      </c>
    </row>
    <row r="20885" spans="1:1" ht="13">
      <c r="A20885" s="21">
        <v>2220</v>
      </c>
    </row>
    <row r="20886" spans="1:1" ht="13">
      <c r="A20886" s="11" t="s">
        <v>4756</v>
      </c>
    </row>
    <row r="20887" spans="1:1" ht="13">
      <c r="A20887" s="11" t="s">
        <v>4783</v>
      </c>
    </row>
    <row r="20888" spans="1:1" ht="13">
      <c r="A20888" s="11" t="s">
        <v>6378</v>
      </c>
    </row>
    <row r="20889" spans="1:1" ht="13">
      <c r="A20889" s="11" t="s">
        <v>4748</v>
      </c>
    </row>
    <row r="20890" spans="1:1" ht="13">
      <c r="A20890" s="11" t="s">
        <v>4781</v>
      </c>
    </row>
    <row r="20891" spans="1:1" ht="13">
      <c r="A20891" s="11" t="s">
        <v>5478</v>
      </c>
    </row>
    <row r="20892" spans="1:1" ht="13">
      <c r="A20892" s="11" t="s">
        <v>10</v>
      </c>
    </row>
    <row r="20893" spans="1:1" ht="13">
      <c r="A20893" s="11" t="s">
        <v>3294</v>
      </c>
    </row>
    <row r="20894" spans="1:1" ht="13">
      <c r="A20894" s="11" t="s">
        <v>4751</v>
      </c>
    </row>
    <row r="20895" spans="1:1" ht="13">
      <c r="A20895" s="11">
        <v>3</v>
      </c>
    </row>
    <row r="20896" spans="1:1" ht="13">
      <c r="A20896" s="11" t="s">
        <v>4752</v>
      </c>
    </row>
    <row r="20897" spans="1:1" ht="13">
      <c r="A20897" s="11">
        <v>1</v>
      </c>
    </row>
    <row r="20898" spans="1:1" ht="13">
      <c r="A20898" s="11" t="s">
        <v>4753</v>
      </c>
    </row>
    <row r="20899" spans="1:1" ht="13">
      <c r="A20899" s="11" t="s">
        <v>5968</v>
      </c>
    </row>
    <row r="20900" spans="1:1" ht="13">
      <c r="A20900" s="11" t="s">
        <v>4755</v>
      </c>
    </row>
    <row r="20901" spans="1:1" ht="13">
      <c r="A20901" s="21">
        <v>2460</v>
      </c>
    </row>
    <row r="20902" spans="1:1" ht="13">
      <c r="A20902" s="11" t="s">
        <v>4756</v>
      </c>
    </row>
    <row r="20903" spans="1:1" ht="13">
      <c r="A20903" s="11" t="s">
        <v>4783</v>
      </c>
    </row>
    <row r="20904" spans="1:1" ht="13">
      <c r="A20904" s="11" t="s">
        <v>6378</v>
      </c>
    </row>
    <row r="20905" spans="1:1" ht="13">
      <c r="A20905" s="11" t="s">
        <v>4748</v>
      </c>
    </row>
    <row r="20906" spans="1:1" ht="13">
      <c r="A20906" s="11" t="s">
        <v>4749</v>
      </c>
    </row>
    <row r="20907" spans="1:1" ht="13">
      <c r="A20907" s="11" t="s">
        <v>6384</v>
      </c>
    </row>
    <row r="20908" spans="1:1" ht="13">
      <c r="A20908" s="11" t="s">
        <v>10</v>
      </c>
    </row>
    <row r="20909" spans="1:1" ht="13">
      <c r="A20909" s="11" t="s">
        <v>404</v>
      </c>
    </row>
    <row r="20910" spans="1:1" ht="13">
      <c r="A20910" s="11" t="s">
        <v>4751</v>
      </c>
    </row>
    <row r="20911" spans="1:1" ht="13">
      <c r="A20911" s="11">
        <v>1</v>
      </c>
    </row>
    <row r="20912" spans="1:1" ht="13">
      <c r="A20912" s="11" t="s">
        <v>4752</v>
      </c>
    </row>
    <row r="20913" spans="1:1" ht="13">
      <c r="A20913" s="11">
        <v>1</v>
      </c>
    </row>
    <row r="20914" spans="1:1" ht="13">
      <c r="A20914" s="11" t="s">
        <v>4753</v>
      </c>
    </row>
    <row r="20915" spans="1:1" ht="13">
      <c r="A20915" s="11" t="s">
        <v>4822</v>
      </c>
    </row>
    <row r="20916" spans="1:1" ht="13">
      <c r="A20916" s="11" t="s">
        <v>4755</v>
      </c>
    </row>
    <row r="20917" spans="1:1" ht="13">
      <c r="A20917" s="21">
        <v>1080</v>
      </c>
    </row>
    <row r="20918" spans="1:1" ht="13">
      <c r="A20918" s="21">
        <v>1920</v>
      </c>
    </row>
    <row r="20919" spans="1:1" ht="13">
      <c r="A20919" s="11" t="s">
        <v>4756</v>
      </c>
    </row>
    <row r="20920" spans="1:1" ht="13">
      <c r="A20920" s="11" t="s">
        <v>4757</v>
      </c>
    </row>
    <row r="20921" spans="1:1" ht="13">
      <c r="A20921" s="11" t="s">
        <v>6385</v>
      </c>
    </row>
    <row r="20922" spans="1:1" ht="13">
      <c r="A20922" s="11" t="s">
        <v>4748</v>
      </c>
    </row>
    <row r="20923" spans="1:1" ht="13">
      <c r="A20923" s="11" t="s">
        <v>4749</v>
      </c>
    </row>
    <row r="20924" spans="1:1" ht="13">
      <c r="A20924" s="11" t="s">
        <v>6386</v>
      </c>
    </row>
    <row r="20925" spans="1:1" ht="13">
      <c r="A20925" s="11" t="s">
        <v>6</v>
      </c>
    </row>
    <row r="20926" spans="1:1" ht="13">
      <c r="A20926" s="11" t="s">
        <v>1671</v>
      </c>
    </row>
    <row r="20927" spans="1:1" ht="13">
      <c r="A20927" s="11" t="s">
        <v>4751</v>
      </c>
    </row>
    <row r="20928" spans="1:1" ht="13">
      <c r="A20928" s="11">
        <v>2</v>
      </c>
    </row>
    <row r="20929" spans="1:1" ht="13">
      <c r="A20929" s="11" t="s">
        <v>4752</v>
      </c>
    </row>
    <row r="20930" spans="1:1" ht="13">
      <c r="A20930" s="11">
        <v>1</v>
      </c>
    </row>
    <row r="20931" spans="1:1" ht="13">
      <c r="A20931" s="11" t="s">
        <v>4753</v>
      </c>
    </row>
    <row r="20932" spans="1:1" ht="13">
      <c r="A20932" s="11" t="s">
        <v>4780</v>
      </c>
    </row>
    <row r="20933" spans="1:1" ht="13">
      <c r="A20933" s="11" t="s">
        <v>4755</v>
      </c>
    </row>
    <row r="20934" spans="1:1" ht="13">
      <c r="A20934" s="21">
        <v>1130</v>
      </c>
    </row>
    <row r="20935" spans="1:1" ht="13">
      <c r="A20935" s="21">
        <v>1625</v>
      </c>
    </row>
    <row r="20936" spans="1:1" ht="13">
      <c r="A20936" s="11" t="s">
        <v>4756</v>
      </c>
    </row>
    <row r="20937" spans="1:1" ht="13">
      <c r="A20937" s="11" t="s">
        <v>4757</v>
      </c>
    </row>
    <row r="20938" spans="1:1" ht="13">
      <c r="A20938" s="11" t="s">
        <v>6385</v>
      </c>
    </row>
    <row r="20939" spans="1:1" ht="13">
      <c r="A20939" s="11" t="s">
        <v>4748</v>
      </c>
    </row>
    <row r="20940" spans="1:1" ht="13">
      <c r="A20940" s="11" t="s">
        <v>4749</v>
      </c>
    </row>
    <row r="20941" spans="1:1" ht="13">
      <c r="A20941" s="11" t="s">
        <v>6387</v>
      </c>
    </row>
    <row r="20942" spans="1:1" ht="13">
      <c r="A20942" s="11" t="s">
        <v>12</v>
      </c>
    </row>
    <row r="20943" spans="1:1" ht="13">
      <c r="A20943" s="11" t="s">
        <v>1674</v>
      </c>
    </row>
    <row r="20944" spans="1:1" ht="13">
      <c r="A20944" s="11" t="s">
        <v>4751</v>
      </c>
    </row>
    <row r="20945" spans="1:1" ht="13">
      <c r="A20945" s="11">
        <v>2</v>
      </c>
    </row>
    <row r="20946" spans="1:1" ht="13">
      <c r="A20946" s="11" t="s">
        <v>4752</v>
      </c>
    </row>
    <row r="20947" spans="1:1" ht="13">
      <c r="A20947" s="11">
        <v>2</v>
      </c>
    </row>
    <row r="20948" spans="1:1" ht="13">
      <c r="A20948" s="11" t="s">
        <v>4753</v>
      </c>
    </row>
    <row r="20949" spans="1:1" ht="13">
      <c r="A20949" s="11" t="s">
        <v>4785</v>
      </c>
    </row>
    <row r="20950" spans="1:1" ht="13">
      <c r="A20950" s="11" t="s">
        <v>4755</v>
      </c>
    </row>
    <row r="20951" spans="1:1" ht="13">
      <c r="A20951" s="21">
        <v>2670</v>
      </c>
    </row>
    <row r="20952" spans="1:1" ht="13">
      <c r="A20952" s="21">
        <v>4560</v>
      </c>
    </row>
    <row r="20953" spans="1:1" ht="13">
      <c r="A20953" s="11" t="s">
        <v>4756</v>
      </c>
    </row>
    <row r="20954" spans="1:1" ht="13">
      <c r="A20954" s="11" t="s">
        <v>4757</v>
      </c>
    </row>
    <row r="20955" spans="1:1" ht="13">
      <c r="A20955" s="11" t="s">
        <v>6385</v>
      </c>
    </row>
    <row r="20956" spans="1:1" ht="13">
      <c r="A20956" s="11" t="s">
        <v>4748</v>
      </c>
    </row>
    <row r="20957" spans="1:1" ht="13">
      <c r="A20957" s="11" t="s">
        <v>4749</v>
      </c>
    </row>
    <row r="20958" spans="1:1" ht="13">
      <c r="A20958" s="11" t="s">
        <v>6388</v>
      </c>
    </row>
    <row r="20959" spans="1:1" ht="13">
      <c r="A20959" s="11" t="s">
        <v>7</v>
      </c>
    </row>
    <row r="20960" spans="1:1" ht="13">
      <c r="A20960" s="11" t="s">
        <v>395</v>
      </c>
    </row>
    <row r="20961" spans="1:1" ht="13">
      <c r="A20961" s="11" t="s">
        <v>4751</v>
      </c>
    </row>
    <row r="20962" spans="1:1" ht="13">
      <c r="A20962" s="11">
        <v>1</v>
      </c>
    </row>
    <row r="20963" spans="1:1" ht="13">
      <c r="A20963" s="11" t="s">
        <v>4752</v>
      </c>
    </row>
    <row r="20964" spans="1:1" ht="13">
      <c r="A20964" s="11">
        <v>1</v>
      </c>
    </row>
    <row r="20965" spans="1:1" ht="13">
      <c r="A20965" s="11" t="s">
        <v>4753</v>
      </c>
    </row>
    <row r="20966" spans="1:1" ht="13">
      <c r="A20966" s="11" t="s">
        <v>4822</v>
      </c>
    </row>
    <row r="20967" spans="1:1" ht="13">
      <c r="A20967" s="11" t="s">
        <v>4755</v>
      </c>
    </row>
    <row r="20968" spans="1:1" ht="13">
      <c r="A20968" s="21">
        <v>1040</v>
      </c>
    </row>
    <row r="20969" spans="1:1" ht="13">
      <c r="A20969" s="21">
        <v>1530</v>
      </c>
    </row>
    <row r="20970" spans="1:1" ht="13">
      <c r="A20970" s="11" t="s">
        <v>4756</v>
      </c>
    </row>
    <row r="20971" spans="1:1" ht="13">
      <c r="A20971" s="11" t="s">
        <v>4757</v>
      </c>
    </row>
    <row r="20972" spans="1:1" ht="13">
      <c r="A20972" s="11" t="s">
        <v>6389</v>
      </c>
    </row>
    <row r="20973" spans="1:1" ht="13">
      <c r="A20973" s="11" t="s">
        <v>4748</v>
      </c>
    </row>
    <row r="20974" spans="1:1" ht="13">
      <c r="A20974" s="11" t="s">
        <v>4749</v>
      </c>
    </row>
    <row r="20975" spans="1:1" ht="13">
      <c r="A20975" s="11" t="s">
        <v>6390</v>
      </c>
    </row>
    <row r="20976" spans="1:1" ht="13">
      <c r="A20976" s="11" t="s">
        <v>20</v>
      </c>
    </row>
    <row r="20977" spans="1:1" ht="13">
      <c r="A20977" s="11" t="s">
        <v>3538</v>
      </c>
    </row>
    <row r="20978" spans="1:1" ht="13">
      <c r="A20978" s="11" t="s">
        <v>4751</v>
      </c>
    </row>
    <row r="20979" spans="1:1" ht="13">
      <c r="A20979" s="11">
        <v>3</v>
      </c>
    </row>
    <row r="20980" spans="1:1" ht="13">
      <c r="A20980" s="11" t="s">
        <v>4752</v>
      </c>
    </row>
    <row r="20981" spans="1:1" ht="13">
      <c r="A20981" s="11">
        <v>2</v>
      </c>
    </row>
    <row r="20982" spans="1:1" ht="13">
      <c r="A20982" s="11" t="s">
        <v>4753</v>
      </c>
    </row>
    <row r="20983" spans="1:1" ht="13">
      <c r="A20983" s="11" t="s">
        <v>4787</v>
      </c>
    </row>
    <row r="20984" spans="1:1" ht="13">
      <c r="A20984" s="11" t="s">
        <v>4755</v>
      </c>
    </row>
    <row r="20985" spans="1:1" ht="13">
      <c r="A20985" s="21">
        <v>1530</v>
      </c>
    </row>
    <row r="20986" spans="1:1" ht="13">
      <c r="A20986" s="21">
        <v>2615</v>
      </c>
    </row>
    <row r="20987" spans="1:1" ht="13">
      <c r="A20987" s="11" t="s">
        <v>4756</v>
      </c>
    </row>
    <row r="20988" spans="1:1" ht="13">
      <c r="A20988" s="11" t="s">
        <v>4757</v>
      </c>
    </row>
    <row r="20989" spans="1:1" ht="13">
      <c r="A20989" s="11" t="s">
        <v>6389</v>
      </c>
    </row>
    <row r="20990" spans="1:1" ht="13">
      <c r="A20990" s="11" t="s">
        <v>4748</v>
      </c>
    </row>
    <row r="20991" spans="1:1" ht="13">
      <c r="A20991" s="11" t="s">
        <v>4749</v>
      </c>
    </row>
    <row r="20992" spans="1:1" ht="13">
      <c r="A20992" s="11" t="s">
        <v>6391</v>
      </c>
    </row>
    <row r="20993" spans="1:1" ht="13">
      <c r="A20993" s="11" t="s">
        <v>13</v>
      </c>
    </row>
    <row r="20994" spans="1:1" ht="13">
      <c r="A20994" s="11" t="s">
        <v>1582</v>
      </c>
    </row>
    <row r="20995" spans="1:1" ht="13">
      <c r="A20995" s="11" t="s">
        <v>4751</v>
      </c>
    </row>
    <row r="20996" spans="1:1" ht="13">
      <c r="A20996" s="11">
        <v>2</v>
      </c>
    </row>
    <row r="20997" spans="1:1" ht="13">
      <c r="A20997" s="11" t="s">
        <v>4752</v>
      </c>
    </row>
    <row r="20998" spans="1:1" ht="13">
      <c r="A20998" s="11">
        <v>1</v>
      </c>
    </row>
    <row r="20999" spans="1:1" ht="13">
      <c r="A20999" s="11" t="s">
        <v>4753</v>
      </c>
    </row>
    <row r="21000" spans="1:1" ht="13">
      <c r="A21000" s="11" t="s">
        <v>4818</v>
      </c>
    </row>
    <row r="21001" spans="1:1" ht="13">
      <c r="A21001" s="11" t="s">
        <v>4755</v>
      </c>
    </row>
    <row r="21002" spans="1:1" ht="13">
      <c r="A21002" s="21">
        <v>1180</v>
      </c>
    </row>
    <row r="21003" spans="1:1" ht="13">
      <c r="A21003" s="21">
        <v>1255</v>
      </c>
    </row>
    <row r="21004" spans="1:1" ht="13">
      <c r="A21004" s="11" t="s">
        <v>4756</v>
      </c>
    </row>
    <row r="21005" spans="1:1" ht="13">
      <c r="A21005" s="11" t="s">
        <v>4757</v>
      </c>
    </row>
    <row r="21006" spans="1:1" ht="13">
      <c r="A21006" s="11" t="s">
        <v>6392</v>
      </c>
    </row>
    <row r="21007" spans="1:1" ht="13">
      <c r="A21007" s="11" t="s">
        <v>4748</v>
      </c>
    </row>
    <row r="21008" spans="1:1" ht="13">
      <c r="A21008" s="11" t="s">
        <v>4749</v>
      </c>
    </row>
    <row r="21009" spans="1:1" ht="13">
      <c r="A21009" s="11" t="s">
        <v>6393</v>
      </c>
    </row>
    <row r="21010" spans="1:1" ht="13">
      <c r="A21010" s="11" t="s">
        <v>6</v>
      </c>
    </row>
    <row r="21011" spans="1:1" ht="13">
      <c r="A21011" s="11" t="s">
        <v>377</v>
      </c>
    </row>
    <row r="21012" spans="1:1" ht="13">
      <c r="A21012" s="11" t="s">
        <v>4751</v>
      </c>
    </row>
    <row r="21013" spans="1:1" ht="13">
      <c r="A21013" s="11">
        <v>1</v>
      </c>
    </row>
    <row r="21014" spans="1:1" ht="13">
      <c r="A21014" s="11" t="s">
        <v>4752</v>
      </c>
    </row>
    <row r="21015" spans="1:1" ht="13">
      <c r="A21015" s="11">
        <v>1</v>
      </c>
    </row>
    <row r="21016" spans="1:1" ht="13">
      <c r="A21016" s="11" t="s">
        <v>4753</v>
      </c>
    </row>
    <row r="21017" spans="1:1" ht="13">
      <c r="A21017" s="11" t="s">
        <v>4822</v>
      </c>
    </row>
    <row r="21018" spans="1:1" ht="13">
      <c r="A21018" s="11" t="s">
        <v>4755</v>
      </c>
    </row>
    <row r="21019" spans="1:1" ht="13">
      <c r="A21019" s="21">
        <v>1060</v>
      </c>
    </row>
    <row r="21020" spans="1:1" ht="13">
      <c r="A21020" s="21">
        <v>1235</v>
      </c>
    </row>
    <row r="21021" spans="1:1" ht="13">
      <c r="A21021" s="11" t="s">
        <v>4756</v>
      </c>
    </row>
    <row r="21022" spans="1:1" ht="13">
      <c r="A21022" s="11" t="s">
        <v>4757</v>
      </c>
    </row>
    <row r="21023" spans="1:1" ht="13">
      <c r="A21023" s="11" t="s">
        <v>6392</v>
      </c>
    </row>
    <row r="21024" spans="1:1" ht="13">
      <c r="A21024" s="11" t="s">
        <v>4748</v>
      </c>
    </row>
    <row r="21025" spans="1:1" ht="13">
      <c r="A21025" s="11" t="s">
        <v>4749</v>
      </c>
    </row>
    <row r="21026" spans="1:1" ht="13">
      <c r="A21026" s="11" t="s">
        <v>6394</v>
      </c>
    </row>
    <row r="21027" spans="1:1" ht="13">
      <c r="A21027" s="11" t="s">
        <v>31</v>
      </c>
    </row>
    <row r="21028" spans="1:1" ht="13">
      <c r="A21028" s="11" t="s">
        <v>4606</v>
      </c>
    </row>
    <row r="21029" spans="1:1" ht="13">
      <c r="A21029" s="11" t="s">
        <v>4751</v>
      </c>
    </row>
    <row r="21030" spans="1:1" ht="13">
      <c r="A21030" s="11">
        <v>4</v>
      </c>
    </row>
    <row r="21031" spans="1:1" ht="13">
      <c r="A21031" s="11" t="s">
        <v>4752</v>
      </c>
    </row>
    <row r="21032" spans="1:1" ht="13">
      <c r="A21032" s="11" t="s">
        <v>5069</v>
      </c>
    </row>
    <row r="21033" spans="1:1" ht="13">
      <c r="A21033" s="11" t="s">
        <v>4753</v>
      </c>
    </row>
    <row r="21034" spans="1:1" ht="13">
      <c r="A21034" s="11" t="s">
        <v>6395</v>
      </c>
    </row>
    <row r="21035" spans="1:1" ht="13">
      <c r="A21035" s="11" t="s">
        <v>4755</v>
      </c>
    </row>
    <row r="21036" spans="1:1" ht="13">
      <c r="A21036" s="21">
        <v>2460</v>
      </c>
    </row>
    <row r="21037" spans="1:1" ht="13">
      <c r="A21037" s="21">
        <v>3465</v>
      </c>
    </row>
    <row r="21038" spans="1:1" ht="13">
      <c r="A21038" s="11" t="s">
        <v>4756</v>
      </c>
    </row>
    <row r="21039" spans="1:1" ht="13">
      <c r="A21039" s="11" t="s">
        <v>4757</v>
      </c>
    </row>
    <row r="21040" spans="1:1" ht="13">
      <c r="A21040" s="11" t="s">
        <v>6396</v>
      </c>
    </row>
    <row r="21041" spans="1:1" ht="13">
      <c r="A21041" s="11" t="s">
        <v>4748</v>
      </c>
    </row>
    <row r="21042" spans="1:1" ht="13">
      <c r="A21042" s="11" t="s">
        <v>4749</v>
      </c>
    </row>
    <row r="21043" spans="1:1" ht="13">
      <c r="A21043" s="11" t="s">
        <v>6397</v>
      </c>
    </row>
    <row r="21044" spans="1:1" ht="13">
      <c r="A21044" s="11" t="s">
        <v>13</v>
      </c>
    </row>
    <row r="21045" spans="1:1" ht="13">
      <c r="A21045" s="11" t="s">
        <v>320</v>
      </c>
    </row>
    <row r="21046" spans="1:1" ht="13">
      <c r="A21046" s="11" t="s">
        <v>4751</v>
      </c>
    </row>
    <row r="21047" spans="1:1" ht="13">
      <c r="A21047" s="11">
        <v>1</v>
      </c>
    </row>
    <row r="21048" spans="1:1" ht="13">
      <c r="A21048" s="11" t="s">
        <v>4752</v>
      </c>
    </row>
    <row r="21049" spans="1:1" ht="13">
      <c r="A21049" s="11">
        <v>1</v>
      </c>
    </row>
    <row r="21050" spans="1:1" ht="13">
      <c r="A21050" s="11" t="s">
        <v>4753</v>
      </c>
    </row>
    <row r="21051" spans="1:1" ht="13">
      <c r="A21051" s="11" t="s">
        <v>5636</v>
      </c>
    </row>
    <row r="21052" spans="1:1" ht="13">
      <c r="A21052" s="11" t="s">
        <v>4755</v>
      </c>
    </row>
    <row r="21053" spans="1:1" ht="13">
      <c r="A21053" s="21">
        <v>920</v>
      </c>
    </row>
    <row r="21054" spans="1:1" ht="13">
      <c r="A21054" s="21">
        <v>1300</v>
      </c>
    </row>
    <row r="21055" spans="1:1" ht="13">
      <c r="A21055" s="11" t="s">
        <v>4756</v>
      </c>
    </row>
    <row r="21056" spans="1:1" ht="13">
      <c r="A21056" s="11" t="s">
        <v>4757</v>
      </c>
    </row>
    <row r="21057" spans="1:1" ht="13">
      <c r="A21057" s="11" t="s">
        <v>6398</v>
      </c>
    </row>
    <row r="21058" spans="1:1" ht="13">
      <c r="A21058" s="11" t="s">
        <v>4748</v>
      </c>
    </row>
    <row r="21059" spans="1:1" ht="13">
      <c r="A21059" s="11" t="s">
        <v>4749</v>
      </c>
    </row>
    <row r="21060" spans="1:1" ht="13">
      <c r="A21060" s="11" t="s">
        <v>6399</v>
      </c>
    </row>
    <row r="21061" spans="1:1" ht="13">
      <c r="A21061" s="11" t="s">
        <v>6</v>
      </c>
    </row>
    <row r="21062" spans="1:1" ht="13">
      <c r="A21062" s="11" t="s">
        <v>1502</v>
      </c>
    </row>
    <row r="21063" spans="1:1" ht="13">
      <c r="A21063" s="11" t="s">
        <v>4751</v>
      </c>
    </row>
    <row r="21064" spans="1:1" ht="13">
      <c r="A21064" s="11">
        <v>2</v>
      </c>
    </row>
    <row r="21065" spans="1:1" ht="13">
      <c r="A21065" s="11" t="s">
        <v>4752</v>
      </c>
    </row>
    <row r="21066" spans="1:1" ht="13">
      <c r="A21066" s="11">
        <v>1</v>
      </c>
    </row>
    <row r="21067" spans="1:1" ht="13">
      <c r="A21067" s="11" t="s">
        <v>4753</v>
      </c>
    </row>
    <row r="21068" spans="1:1" ht="13">
      <c r="A21068" s="11" t="s">
        <v>4818</v>
      </c>
    </row>
    <row r="21069" spans="1:1" ht="13">
      <c r="A21069" s="11" t="s">
        <v>4755</v>
      </c>
    </row>
    <row r="21070" spans="1:1" ht="13">
      <c r="A21070" s="21">
        <v>1380</v>
      </c>
    </row>
    <row r="21071" spans="1:1" ht="13">
      <c r="A21071" s="21">
        <v>1700</v>
      </c>
    </row>
    <row r="21072" spans="1:1" ht="13">
      <c r="A21072" s="11" t="s">
        <v>4756</v>
      </c>
    </row>
    <row r="21073" spans="1:1" ht="13">
      <c r="A21073" s="11" t="s">
        <v>4757</v>
      </c>
    </row>
    <row r="21074" spans="1:1" ht="13">
      <c r="A21074" s="11" t="s">
        <v>6398</v>
      </c>
    </row>
    <row r="21075" spans="1:1" ht="13">
      <c r="A21075" s="11" t="s">
        <v>4748</v>
      </c>
    </row>
    <row r="21076" spans="1:1" ht="13">
      <c r="A21076" s="11" t="s">
        <v>4749</v>
      </c>
    </row>
    <row r="21077" spans="1:1" ht="13">
      <c r="A21077" s="11" t="s">
        <v>6400</v>
      </c>
    </row>
    <row r="21078" spans="1:1" ht="13">
      <c r="A21078" s="11" t="s">
        <v>7</v>
      </c>
    </row>
    <row r="21079" spans="1:1" ht="13">
      <c r="A21079" s="11" t="s">
        <v>3446</v>
      </c>
    </row>
    <row r="21080" spans="1:1" ht="13">
      <c r="A21080" s="11" t="s">
        <v>4751</v>
      </c>
    </row>
    <row r="21081" spans="1:1" ht="13">
      <c r="A21081" s="11">
        <v>3</v>
      </c>
    </row>
    <row r="21082" spans="1:1" ht="13">
      <c r="A21082" s="11" t="s">
        <v>4752</v>
      </c>
    </row>
    <row r="21083" spans="1:1" ht="13">
      <c r="A21083" s="11">
        <v>2</v>
      </c>
    </row>
    <row r="21084" spans="1:1" ht="13">
      <c r="A21084" s="11" t="s">
        <v>4753</v>
      </c>
    </row>
    <row r="21085" spans="1:1" ht="13">
      <c r="A21085" s="11" t="s">
        <v>4773</v>
      </c>
    </row>
    <row r="21086" spans="1:1" ht="13">
      <c r="A21086" s="11" t="s">
        <v>4755</v>
      </c>
    </row>
    <row r="21087" spans="1:1" ht="13">
      <c r="A21087" s="21">
        <v>2200</v>
      </c>
    </row>
    <row r="21088" spans="1:1" ht="13">
      <c r="A21088" s="21">
        <v>2625</v>
      </c>
    </row>
    <row r="21089" spans="1:1" ht="13">
      <c r="A21089" s="11" t="s">
        <v>4756</v>
      </c>
    </row>
    <row r="21090" spans="1:1" ht="13">
      <c r="A21090" s="11" t="s">
        <v>4757</v>
      </c>
    </row>
    <row r="21091" spans="1:1" ht="13">
      <c r="A21091" s="11" t="s">
        <v>6401</v>
      </c>
    </row>
    <row r="21092" spans="1:1" ht="13">
      <c r="A21092" s="11" t="s">
        <v>4748</v>
      </c>
    </row>
    <row r="21093" spans="1:1" ht="13">
      <c r="A21093" s="11" t="s">
        <v>4749</v>
      </c>
    </row>
    <row r="21094" spans="1:1" ht="13">
      <c r="A21094" s="11" t="s">
        <v>6402</v>
      </c>
    </row>
    <row r="21095" spans="1:1" ht="13">
      <c r="A21095" s="11" t="s">
        <v>14</v>
      </c>
    </row>
    <row r="21096" spans="1:1" ht="13">
      <c r="A21096" s="11" t="s">
        <v>3398</v>
      </c>
    </row>
    <row r="21097" spans="1:1" ht="13">
      <c r="A21097" s="11" t="s">
        <v>4751</v>
      </c>
    </row>
    <row r="21098" spans="1:1" ht="13">
      <c r="A21098" s="11">
        <v>3</v>
      </c>
    </row>
    <row r="21099" spans="1:1" ht="13">
      <c r="A21099" s="11" t="s">
        <v>4752</v>
      </c>
    </row>
    <row r="21100" spans="1:1" ht="13">
      <c r="A21100" s="11">
        <v>2</v>
      </c>
    </row>
    <row r="21101" spans="1:1" ht="13">
      <c r="A21101" s="11" t="s">
        <v>4753</v>
      </c>
    </row>
    <row r="21102" spans="1:1" ht="13">
      <c r="A21102" s="11" t="s">
        <v>4878</v>
      </c>
    </row>
    <row r="21103" spans="1:1" ht="13">
      <c r="A21103" s="11" t="s">
        <v>4755</v>
      </c>
    </row>
    <row r="21104" spans="1:1" ht="13">
      <c r="A21104" s="21">
        <v>1890</v>
      </c>
    </row>
    <row r="21105" spans="1:1" ht="13">
      <c r="A21105" s="21">
        <v>2720</v>
      </c>
    </row>
    <row r="21106" spans="1:1" ht="13">
      <c r="A21106" s="11" t="s">
        <v>4756</v>
      </c>
    </row>
    <row r="21107" spans="1:1" ht="13">
      <c r="A21107" s="11" t="s">
        <v>4757</v>
      </c>
    </row>
    <row r="21108" spans="1:1" ht="13">
      <c r="A21108" s="11" t="s">
        <v>6403</v>
      </c>
    </row>
    <row r="21109" spans="1:1" ht="13">
      <c r="A21109" s="11" t="s">
        <v>4748</v>
      </c>
    </row>
    <row r="21110" spans="1:1" ht="13">
      <c r="A21110" s="11" t="s">
        <v>4749</v>
      </c>
    </row>
    <row r="21111" spans="1:1" ht="13">
      <c r="A21111" s="11" t="s">
        <v>6404</v>
      </c>
    </row>
    <row r="21112" spans="1:1" ht="13">
      <c r="A21112" s="11" t="s">
        <v>10</v>
      </c>
    </row>
    <row r="21113" spans="1:1" ht="13">
      <c r="A21113" s="11" t="s">
        <v>4591</v>
      </c>
    </row>
    <row r="21114" spans="1:1" ht="13">
      <c r="A21114" s="11" t="s">
        <v>4751</v>
      </c>
    </row>
    <row r="21115" spans="1:1" ht="13">
      <c r="A21115" s="11">
        <v>4</v>
      </c>
    </row>
    <row r="21116" spans="1:1" ht="13">
      <c r="A21116" s="11" t="s">
        <v>4752</v>
      </c>
    </row>
    <row r="21117" spans="1:1" ht="13">
      <c r="A21117" s="11">
        <v>2</v>
      </c>
    </row>
    <row r="21118" spans="1:1" ht="13">
      <c r="A21118" s="11" t="s">
        <v>4753</v>
      </c>
    </row>
    <row r="21119" spans="1:1" ht="13">
      <c r="A21119" s="11" t="s">
        <v>4959</v>
      </c>
    </row>
    <row r="21120" spans="1:1" ht="13">
      <c r="A21120" s="11" t="s">
        <v>4755</v>
      </c>
    </row>
    <row r="21121" spans="1:1" ht="13">
      <c r="A21121" s="21">
        <v>2100</v>
      </c>
    </row>
    <row r="21122" spans="1:1" ht="13">
      <c r="A21122" s="21">
        <v>2710</v>
      </c>
    </row>
    <row r="21123" spans="1:1" ht="13">
      <c r="A21123" s="11" t="s">
        <v>4756</v>
      </c>
    </row>
    <row r="21124" spans="1:1" ht="13">
      <c r="A21124" s="11" t="s">
        <v>4757</v>
      </c>
    </row>
    <row r="21125" spans="1:1" ht="13">
      <c r="A21125" s="11" t="s">
        <v>6405</v>
      </c>
    </row>
    <row r="21126" spans="1:1" ht="13">
      <c r="A21126" s="11" t="s">
        <v>4748</v>
      </c>
    </row>
    <row r="21127" spans="1:1" ht="13">
      <c r="A21127" s="11" t="s">
        <v>4749</v>
      </c>
    </row>
    <row r="21128" spans="1:1" ht="13">
      <c r="A21128" s="11" t="s">
        <v>6406</v>
      </c>
    </row>
    <row r="21129" spans="1:1" ht="13">
      <c r="A21129" s="11" t="s">
        <v>6</v>
      </c>
    </row>
    <row r="21130" spans="1:1" ht="13">
      <c r="A21130" s="11" t="s">
        <v>4660</v>
      </c>
    </row>
    <row r="21131" spans="1:1" ht="13">
      <c r="A21131" s="11" t="s">
        <v>4751</v>
      </c>
    </row>
    <row r="21132" spans="1:1" ht="13">
      <c r="A21132" s="11">
        <v>5</v>
      </c>
    </row>
    <row r="21133" spans="1:1" ht="13">
      <c r="A21133" s="11" t="s">
        <v>4752</v>
      </c>
    </row>
    <row r="21134" spans="1:1" ht="13">
      <c r="A21134" s="11">
        <v>3</v>
      </c>
    </row>
    <row r="21135" spans="1:1" ht="13">
      <c r="A21135" s="11" t="s">
        <v>4753</v>
      </c>
    </row>
    <row r="21136" spans="1:1" ht="13">
      <c r="A21136" s="11" t="s">
        <v>4797</v>
      </c>
    </row>
    <row r="21137" spans="1:1" ht="13">
      <c r="A21137" s="11" t="s">
        <v>4755</v>
      </c>
    </row>
    <row r="21138" spans="1:1" ht="13">
      <c r="A21138" s="21">
        <v>2100</v>
      </c>
    </row>
    <row r="21139" spans="1:1" ht="13">
      <c r="A21139" s="21">
        <v>3485</v>
      </c>
    </row>
    <row r="21140" spans="1:1" ht="13">
      <c r="A21140" s="11" t="s">
        <v>4756</v>
      </c>
    </row>
    <row r="21141" spans="1:1" ht="13">
      <c r="A21141" s="11" t="s">
        <v>4757</v>
      </c>
    </row>
    <row r="21142" spans="1:1" ht="13">
      <c r="A21142" s="11" t="s">
        <v>6407</v>
      </c>
    </row>
    <row r="21143" spans="1:1" ht="13">
      <c r="A21143" s="11" t="s">
        <v>4748</v>
      </c>
    </row>
    <row r="21144" spans="1:1" ht="13">
      <c r="A21144" s="11" t="s">
        <v>4749</v>
      </c>
    </row>
    <row r="21145" spans="1:1" ht="13">
      <c r="A21145" s="11" t="s">
        <v>6408</v>
      </c>
    </row>
    <row r="21146" spans="1:1" ht="13">
      <c r="A21146" s="11" t="s">
        <v>14</v>
      </c>
    </row>
    <row r="21147" spans="1:1" ht="13">
      <c r="A21147" s="11" t="s">
        <v>1209</v>
      </c>
    </row>
    <row r="21148" spans="1:1" ht="13">
      <c r="A21148" s="11" t="s">
        <v>4751</v>
      </c>
    </row>
    <row r="21149" spans="1:1" ht="13">
      <c r="A21149" s="11">
        <v>2</v>
      </c>
    </row>
    <row r="21150" spans="1:1" ht="13">
      <c r="A21150" s="11" t="s">
        <v>4752</v>
      </c>
    </row>
    <row r="21151" spans="1:1" ht="13">
      <c r="A21151" s="11">
        <v>2</v>
      </c>
    </row>
    <row r="21152" spans="1:1" ht="13">
      <c r="A21152" s="11" t="s">
        <v>4753</v>
      </c>
    </row>
    <row r="21153" spans="1:1" ht="13">
      <c r="A21153" s="11" t="s">
        <v>4885</v>
      </c>
    </row>
    <row r="21154" spans="1:1" ht="13">
      <c r="A21154" s="11" t="s">
        <v>4755</v>
      </c>
    </row>
    <row r="21155" spans="1:1" ht="13">
      <c r="A21155" s="21">
        <v>1590</v>
      </c>
    </row>
    <row r="21156" spans="1:1" ht="13">
      <c r="A21156" s="21">
        <v>2420</v>
      </c>
    </row>
    <row r="21157" spans="1:1" ht="13">
      <c r="A21157" s="11" t="s">
        <v>4756</v>
      </c>
    </row>
    <row r="21158" spans="1:1" ht="13">
      <c r="A21158" s="11" t="s">
        <v>4757</v>
      </c>
    </row>
    <row r="21159" spans="1:1" ht="13">
      <c r="A21159" s="11" t="s">
        <v>6409</v>
      </c>
    </row>
    <row r="21160" spans="1:1" ht="13">
      <c r="A21160" s="11" t="s">
        <v>4748</v>
      </c>
    </row>
    <row r="21161" spans="1:1" ht="13">
      <c r="A21161" s="11" t="s">
        <v>4749</v>
      </c>
    </row>
    <row r="21162" spans="1:1" ht="13">
      <c r="A21162" s="11" t="s">
        <v>6410</v>
      </c>
    </row>
    <row r="21163" spans="1:1" ht="13">
      <c r="A21163" s="11" t="s">
        <v>13</v>
      </c>
    </row>
    <row r="21164" spans="1:1" ht="13">
      <c r="A21164" s="11" t="s">
        <v>703</v>
      </c>
    </row>
    <row r="21165" spans="1:1" ht="13">
      <c r="A21165" s="11" t="s">
        <v>4751</v>
      </c>
    </row>
    <row r="21166" spans="1:1" ht="13">
      <c r="A21166" s="11">
        <v>1</v>
      </c>
    </row>
    <row r="21167" spans="1:1" ht="13">
      <c r="A21167" s="11" t="s">
        <v>4752</v>
      </c>
    </row>
    <row r="21168" spans="1:1" ht="13">
      <c r="A21168" s="11">
        <v>1</v>
      </c>
    </row>
    <row r="21169" spans="1:1" ht="13">
      <c r="A21169" s="11" t="s">
        <v>4753</v>
      </c>
    </row>
    <row r="21170" spans="1:1" ht="13">
      <c r="A21170" s="11" t="s">
        <v>4859</v>
      </c>
    </row>
    <row r="21171" spans="1:1" ht="13">
      <c r="A21171" s="11" t="s">
        <v>4755</v>
      </c>
    </row>
    <row r="21172" spans="1:1" ht="13">
      <c r="A21172" s="21">
        <v>830</v>
      </c>
    </row>
    <row r="21173" spans="1:1" ht="13">
      <c r="A21173" s="21">
        <v>940</v>
      </c>
    </row>
    <row r="21174" spans="1:1" ht="13">
      <c r="A21174" s="11" t="s">
        <v>4756</v>
      </c>
    </row>
    <row r="21175" spans="1:1" ht="13">
      <c r="A21175" s="11" t="s">
        <v>4757</v>
      </c>
    </row>
    <row r="21176" spans="1:1" ht="13">
      <c r="A21176" s="11" t="s">
        <v>6411</v>
      </c>
    </row>
    <row r="21177" spans="1:1" ht="13">
      <c r="A21177" s="11" t="s">
        <v>4748</v>
      </c>
    </row>
    <row r="21178" spans="1:1" ht="13">
      <c r="A21178" s="11" t="s">
        <v>4749</v>
      </c>
    </row>
    <row r="21179" spans="1:1" ht="13">
      <c r="A21179" s="11" t="s">
        <v>6412</v>
      </c>
    </row>
    <row r="21180" spans="1:1" ht="13">
      <c r="A21180" s="11" t="s">
        <v>10</v>
      </c>
    </row>
    <row r="21181" spans="1:1" ht="13">
      <c r="A21181" s="11" t="s">
        <v>706</v>
      </c>
    </row>
    <row r="21182" spans="1:1" ht="13">
      <c r="A21182" s="11" t="s">
        <v>4751</v>
      </c>
    </row>
    <row r="21183" spans="1:1" ht="13">
      <c r="A21183" s="11">
        <v>1</v>
      </c>
    </row>
    <row r="21184" spans="1:1" ht="13">
      <c r="A21184" s="11" t="s">
        <v>4752</v>
      </c>
    </row>
    <row r="21185" spans="1:1" ht="13">
      <c r="A21185" s="11">
        <v>1</v>
      </c>
    </row>
    <row r="21186" spans="1:1" ht="13">
      <c r="A21186" s="11" t="s">
        <v>4753</v>
      </c>
    </row>
    <row r="21187" spans="1:1" ht="13">
      <c r="A21187" s="11" t="s">
        <v>4754</v>
      </c>
    </row>
    <row r="21188" spans="1:1" ht="13">
      <c r="A21188" s="11" t="s">
        <v>4755</v>
      </c>
    </row>
    <row r="21189" spans="1:1" ht="13">
      <c r="A21189" s="21">
        <v>1020</v>
      </c>
    </row>
    <row r="21190" spans="1:1" ht="13">
      <c r="A21190" s="21">
        <v>1490</v>
      </c>
    </row>
    <row r="21191" spans="1:1" ht="13">
      <c r="A21191" s="11" t="s">
        <v>4756</v>
      </c>
    </row>
    <row r="21192" spans="1:1" ht="13">
      <c r="A21192" s="11" t="s">
        <v>4757</v>
      </c>
    </row>
    <row r="21193" spans="1:1" ht="13">
      <c r="A21193" s="11" t="s">
        <v>6411</v>
      </c>
    </row>
    <row r="21194" spans="1:1" ht="13">
      <c r="A21194" s="11" t="s">
        <v>4748</v>
      </c>
    </row>
    <row r="21195" spans="1:1" ht="13">
      <c r="A21195" s="11" t="s">
        <v>4749</v>
      </c>
    </row>
    <row r="21196" spans="1:1" ht="13">
      <c r="A21196" s="11" t="s">
        <v>6413</v>
      </c>
    </row>
    <row r="21197" spans="1:1" ht="13">
      <c r="A21197" s="11" t="s">
        <v>7</v>
      </c>
    </row>
    <row r="21198" spans="1:1" ht="13">
      <c r="A21198" s="11" t="s">
        <v>709</v>
      </c>
    </row>
    <row r="21199" spans="1:1" ht="13">
      <c r="A21199" s="11" t="s">
        <v>4751</v>
      </c>
    </row>
    <row r="21200" spans="1:1" ht="13">
      <c r="A21200" s="11">
        <v>1</v>
      </c>
    </row>
    <row r="21201" spans="1:1" ht="13">
      <c r="A21201" s="11" t="s">
        <v>4752</v>
      </c>
    </row>
    <row r="21202" spans="1:1" ht="13">
      <c r="A21202" s="11">
        <v>1</v>
      </c>
    </row>
    <row r="21203" spans="1:1" ht="13">
      <c r="A21203" s="11" t="s">
        <v>4753</v>
      </c>
    </row>
    <row r="21204" spans="1:1" ht="13">
      <c r="A21204" s="11" t="s">
        <v>4822</v>
      </c>
    </row>
    <row r="21205" spans="1:1" ht="13">
      <c r="A21205" s="11" t="s">
        <v>4755</v>
      </c>
    </row>
    <row r="21206" spans="1:1" ht="13">
      <c r="A21206" s="21">
        <v>1020</v>
      </c>
    </row>
    <row r="21207" spans="1:1" ht="13">
      <c r="A21207" s="21">
        <v>1105</v>
      </c>
    </row>
    <row r="21208" spans="1:1" ht="13">
      <c r="A21208" s="11" t="s">
        <v>4756</v>
      </c>
    </row>
    <row r="21209" spans="1:1" ht="13">
      <c r="A21209" s="11" t="s">
        <v>4757</v>
      </c>
    </row>
    <row r="21210" spans="1:1" ht="13">
      <c r="A21210" s="11" t="s">
        <v>6411</v>
      </c>
    </row>
    <row r="21211" spans="1:1" ht="13">
      <c r="A21211" s="11" t="s">
        <v>4748</v>
      </c>
    </row>
    <row r="21212" spans="1:1" ht="13">
      <c r="A21212" s="11" t="s">
        <v>4749</v>
      </c>
    </row>
    <row r="21213" spans="1:1" ht="13">
      <c r="A21213" s="11" t="s">
        <v>6414</v>
      </c>
    </row>
    <row r="21214" spans="1:1" ht="13">
      <c r="A21214" s="11" t="s">
        <v>10</v>
      </c>
    </row>
    <row r="21215" spans="1:1" ht="13">
      <c r="A21215" s="11" t="s">
        <v>2553</v>
      </c>
    </row>
    <row r="21216" spans="1:1" ht="13">
      <c r="A21216" s="11" t="s">
        <v>4751</v>
      </c>
    </row>
    <row r="21217" spans="1:1" ht="13">
      <c r="A21217" s="11">
        <v>2</v>
      </c>
    </row>
    <row r="21218" spans="1:1" ht="13">
      <c r="A21218" s="11" t="s">
        <v>4752</v>
      </c>
    </row>
    <row r="21219" spans="1:1" ht="13">
      <c r="A21219" s="11" t="s">
        <v>4762</v>
      </c>
    </row>
    <row r="21220" spans="1:1" ht="13">
      <c r="A21220" s="11" t="s">
        <v>4753</v>
      </c>
    </row>
    <row r="21221" spans="1:1" ht="13">
      <c r="A21221" s="11" t="s">
        <v>4818</v>
      </c>
    </row>
    <row r="21222" spans="1:1" ht="13">
      <c r="A21222" s="11" t="s">
        <v>4755</v>
      </c>
    </row>
    <row r="21223" spans="1:1" ht="13">
      <c r="A21223" s="21">
        <v>1210</v>
      </c>
    </row>
    <row r="21224" spans="1:1" ht="13">
      <c r="A21224" s="21">
        <v>1925</v>
      </c>
    </row>
    <row r="21225" spans="1:1" ht="13">
      <c r="A21225" s="11" t="s">
        <v>4756</v>
      </c>
    </row>
    <row r="21226" spans="1:1" ht="13">
      <c r="A21226" s="11" t="s">
        <v>4757</v>
      </c>
    </row>
    <row r="21227" spans="1:1" ht="13">
      <c r="A21227" s="11" t="s">
        <v>6411</v>
      </c>
    </row>
    <row r="21228" spans="1:1" ht="13">
      <c r="A21228" s="11" t="s">
        <v>4748</v>
      </c>
    </row>
    <row r="21229" spans="1:1" ht="13">
      <c r="A21229" s="11" t="s">
        <v>4749</v>
      </c>
    </row>
    <row r="21230" spans="1:1" ht="13">
      <c r="A21230" s="11" t="s">
        <v>6415</v>
      </c>
    </row>
    <row r="21231" spans="1:1" ht="13">
      <c r="A21231" s="11" t="s">
        <v>6</v>
      </c>
    </row>
    <row r="21232" spans="1:1" ht="13">
      <c r="A21232" s="11" t="s">
        <v>2556</v>
      </c>
    </row>
    <row r="21233" spans="1:1" ht="13">
      <c r="A21233" s="11" t="s">
        <v>4751</v>
      </c>
    </row>
    <row r="21234" spans="1:1" ht="13">
      <c r="A21234" s="11">
        <v>2</v>
      </c>
    </row>
    <row r="21235" spans="1:1" ht="13">
      <c r="A21235" s="11" t="s">
        <v>4752</v>
      </c>
    </row>
    <row r="21236" spans="1:1" ht="13">
      <c r="A21236" s="11">
        <v>2</v>
      </c>
    </row>
    <row r="21237" spans="1:1" ht="13">
      <c r="A21237" s="11" t="s">
        <v>4753</v>
      </c>
    </row>
    <row r="21238" spans="1:1" ht="13">
      <c r="A21238" s="11" t="s">
        <v>4769</v>
      </c>
    </row>
    <row r="21239" spans="1:1" ht="13">
      <c r="A21239" s="11" t="s">
        <v>4755</v>
      </c>
    </row>
    <row r="21240" spans="1:1" ht="13">
      <c r="A21240" s="21">
        <v>1250</v>
      </c>
    </row>
    <row r="21241" spans="1:1" ht="13">
      <c r="A21241" s="21">
        <v>1735</v>
      </c>
    </row>
    <row r="21242" spans="1:1" ht="13">
      <c r="A21242" s="11" t="s">
        <v>4756</v>
      </c>
    </row>
    <row r="21243" spans="1:1" ht="13">
      <c r="A21243" s="11" t="s">
        <v>4757</v>
      </c>
    </row>
    <row r="21244" spans="1:1" ht="13">
      <c r="A21244" s="11" t="s">
        <v>6411</v>
      </c>
    </row>
    <row r="21245" spans="1:1" ht="13">
      <c r="A21245" s="11" t="s">
        <v>4748</v>
      </c>
    </row>
    <row r="21246" spans="1:1" ht="13">
      <c r="A21246" s="11" t="s">
        <v>4749</v>
      </c>
    </row>
    <row r="21247" spans="1:1" ht="13">
      <c r="A21247" s="11" t="s">
        <v>6416</v>
      </c>
    </row>
    <row r="21248" spans="1:1" ht="13">
      <c r="A21248" s="11" t="s">
        <v>7</v>
      </c>
    </row>
    <row r="21249" spans="1:1" ht="13">
      <c r="A21249" s="11" t="s">
        <v>2559</v>
      </c>
    </row>
    <row r="21250" spans="1:1" ht="13">
      <c r="A21250" s="11" t="s">
        <v>4751</v>
      </c>
    </row>
    <row r="21251" spans="1:1" ht="13">
      <c r="A21251" s="11">
        <v>2</v>
      </c>
    </row>
    <row r="21252" spans="1:1" ht="13">
      <c r="A21252" s="11" t="s">
        <v>4752</v>
      </c>
    </row>
    <row r="21253" spans="1:1" ht="13">
      <c r="A21253" s="11" t="s">
        <v>4762</v>
      </c>
    </row>
    <row r="21254" spans="1:1" ht="13">
      <c r="A21254" s="11" t="s">
        <v>4753</v>
      </c>
    </row>
    <row r="21255" spans="1:1" ht="13">
      <c r="A21255" s="11" t="s">
        <v>4870</v>
      </c>
    </row>
    <row r="21256" spans="1:1" ht="13">
      <c r="A21256" s="11" t="s">
        <v>4755</v>
      </c>
    </row>
    <row r="21257" spans="1:1" ht="13">
      <c r="A21257" s="21">
        <v>1290</v>
      </c>
    </row>
    <row r="21258" spans="1:1" ht="13">
      <c r="A21258" s="21">
        <v>1765</v>
      </c>
    </row>
    <row r="21259" spans="1:1" ht="13">
      <c r="A21259" s="11" t="s">
        <v>4756</v>
      </c>
    </row>
    <row r="21260" spans="1:1" ht="13">
      <c r="A21260" s="11" t="s">
        <v>4757</v>
      </c>
    </row>
    <row r="21261" spans="1:1" ht="13">
      <c r="A21261" s="11" t="s">
        <v>6411</v>
      </c>
    </row>
    <row r="21262" spans="1:1" ht="13">
      <c r="A21262" s="11" t="s">
        <v>4748</v>
      </c>
    </row>
    <row r="21263" spans="1:1" ht="13">
      <c r="A21263" s="11" t="s">
        <v>4749</v>
      </c>
    </row>
    <row r="21264" spans="1:1" ht="13">
      <c r="A21264" s="11" t="s">
        <v>5928</v>
      </c>
    </row>
    <row r="21265" spans="1:1" ht="13">
      <c r="A21265" s="11" t="s">
        <v>26</v>
      </c>
    </row>
    <row r="21266" spans="1:1" ht="13">
      <c r="A21266" s="11" t="s">
        <v>2562</v>
      </c>
    </row>
    <row r="21267" spans="1:1" ht="13">
      <c r="A21267" s="11" t="s">
        <v>4751</v>
      </c>
    </row>
    <row r="21268" spans="1:1" ht="13">
      <c r="A21268" s="11">
        <v>2</v>
      </c>
    </row>
    <row r="21269" spans="1:1" ht="13">
      <c r="A21269" s="11" t="s">
        <v>4752</v>
      </c>
    </row>
    <row r="21270" spans="1:1" ht="13">
      <c r="A21270" s="11">
        <v>1</v>
      </c>
    </row>
    <row r="21271" spans="1:1" ht="13">
      <c r="A21271" s="11" t="s">
        <v>4753</v>
      </c>
    </row>
    <row r="21272" spans="1:1" ht="13">
      <c r="A21272" s="11" t="s">
        <v>4818</v>
      </c>
    </row>
    <row r="21273" spans="1:1" ht="13">
      <c r="A21273" s="11" t="s">
        <v>4755</v>
      </c>
    </row>
    <row r="21274" spans="1:1" ht="13">
      <c r="A21274" s="21">
        <v>1330</v>
      </c>
    </row>
    <row r="21275" spans="1:1" ht="13">
      <c r="A21275" s="21">
        <v>1990</v>
      </c>
    </row>
    <row r="21276" spans="1:1" ht="13">
      <c r="A21276" s="11" t="s">
        <v>4756</v>
      </c>
    </row>
    <row r="21277" spans="1:1" ht="13">
      <c r="A21277" s="11" t="s">
        <v>4757</v>
      </c>
    </row>
    <row r="21278" spans="1:1" ht="13">
      <c r="A21278" s="11" t="s">
        <v>6411</v>
      </c>
    </row>
    <row r="21279" spans="1:1" ht="13">
      <c r="A21279" s="11" t="s">
        <v>4748</v>
      </c>
    </row>
    <row r="21280" spans="1:1" ht="13">
      <c r="A21280" s="11" t="s">
        <v>4749</v>
      </c>
    </row>
    <row r="21281" spans="1:1" ht="13">
      <c r="A21281" s="11" t="s">
        <v>6417</v>
      </c>
    </row>
    <row r="21282" spans="1:1" ht="13">
      <c r="A21282" s="11" t="s">
        <v>7</v>
      </c>
    </row>
    <row r="21283" spans="1:1" ht="13">
      <c r="A21283" s="11" t="s">
        <v>2565</v>
      </c>
    </row>
    <row r="21284" spans="1:1" ht="13">
      <c r="A21284" s="11" t="s">
        <v>4751</v>
      </c>
    </row>
    <row r="21285" spans="1:1" ht="13">
      <c r="A21285" s="11">
        <v>2</v>
      </c>
    </row>
    <row r="21286" spans="1:1" ht="13">
      <c r="A21286" s="11" t="s">
        <v>4752</v>
      </c>
    </row>
    <row r="21287" spans="1:1" ht="13">
      <c r="A21287" s="11">
        <v>1</v>
      </c>
    </row>
    <row r="21288" spans="1:1" ht="13">
      <c r="A21288" s="11" t="s">
        <v>4753</v>
      </c>
    </row>
    <row r="21289" spans="1:1" ht="13">
      <c r="A21289" s="11" t="s">
        <v>4870</v>
      </c>
    </row>
    <row r="21290" spans="1:1" ht="13">
      <c r="A21290" s="11" t="s">
        <v>4755</v>
      </c>
    </row>
    <row r="21291" spans="1:1" ht="13">
      <c r="A21291" s="21">
        <v>1360</v>
      </c>
    </row>
    <row r="21292" spans="1:1" ht="13">
      <c r="A21292" s="21">
        <v>1760</v>
      </c>
    </row>
    <row r="21293" spans="1:1" ht="13">
      <c r="A21293" s="11" t="s">
        <v>4756</v>
      </c>
    </row>
    <row r="21294" spans="1:1" ht="13">
      <c r="A21294" s="11" t="s">
        <v>4757</v>
      </c>
    </row>
    <row r="21295" spans="1:1" ht="13">
      <c r="A21295" s="11" t="s">
        <v>6411</v>
      </c>
    </row>
    <row r="21296" spans="1:1" ht="13">
      <c r="A21296" s="11" t="s">
        <v>4748</v>
      </c>
    </row>
    <row r="21297" spans="1:1" ht="13">
      <c r="A21297" s="11" t="s">
        <v>4749</v>
      </c>
    </row>
    <row r="21298" spans="1:1" ht="13">
      <c r="A21298" s="11" t="s">
        <v>6418</v>
      </c>
    </row>
    <row r="21299" spans="1:1" ht="13">
      <c r="A21299" s="11" t="s">
        <v>24</v>
      </c>
    </row>
    <row r="21300" spans="1:1" ht="13">
      <c r="A21300" s="11" t="s">
        <v>2568</v>
      </c>
    </row>
    <row r="21301" spans="1:1" ht="13">
      <c r="A21301" s="11" t="s">
        <v>4751</v>
      </c>
    </row>
    <row r="21302" spans="1:1" ht="13">
      <c r="A21302" s="11">
        <v>2</v>
      </c>
    </row>
    <row r="21303" spans="1:1" ht="13">
      <c r="A21303" s="11" t="s">
        <v>4752</v>
      </c>
    </row>
    <row r="21304" spans="1:1" ht="13">
      <c r="A21304" s="11">
        <v>1</v>
      </c>
    </row>
    <row r="21305" spans="1:1" ht="13">
      <c r="A21305" s="11" t="s">
        <v>4753</v>
      </c>
    </row>
    <row r="21306" spans="1:1" ht="13">
      <c r="A21306" s="11" t="s">
        <v>4775</v>
      </c>
    </row>
    <row r="21307" spans="1:1" ht="13">
      <c r="A21307" s="11" t="s">
        <v>4755</v>
      </c>
    </row>
    <row r="21308" spans="1:1" ht="13">
      <c r="A21308" s="21">
        <v>1420</v>
      </c>
    </row>
    <row r="21309" spans="1:1" ht="13">
      <c r="A21309" s="21">
        <v>2220</v>
      </c>
    </row>
    <row r="21310" spans="1:1" ht="13">
      <c r="A21310" s="11" t="s">
        <v>4756</v>
      </c>
    </row>
    <row r="21311" spans="1:1" ht="13">
      <c r="A21311" s="11" t="s">
        <v>4757</v>
      </c>
    </row>
    <row r="21312" spans="1:1" ht="13">
      <c r="A21312" s="11" t="s">
        <v>6411</v>
      </c>
    </row>
    <row r="21313" spans="1:1" ht="13">
      <c r="A21313" s="11" t="s">
        <v>4748</v>
      </c>
    </row>
    <row r="21314" spans="1:1" ht="13">
      <c r="A21314" s="11" t="s">
        <v>4749</v>
      </c>
    </row>
    <row r="21315" spans="1:1" ht="13">
      <c r="A21315" s="11" t="s">
        <v>6419</v>
      </c>
    </row>
    <row r="21316" spans="1:1" ht="13">
      <c r="A21316" s="11" t="s">
        <v>20</v>
      </c>
    </row>
    <row r="21317" spans="1:1" ht="13">
      <c r="A21317" s="11" t="s">
        <v>4075</v>
      </c>
    </row>
    <row r="21318" spans="1:1" ht="13">
      <c r="A21318" s="11" t="s">
        <v>4751</v>
      </c>
    </row>
    <row r="21319" spans="1:1" ht="13">
      <c r="A21319" s="11">
        <v>3</v>
      </c>
    </row>
    <row r="21320" spans="1:1" ht="13">
      <c r="A21320" s="11" t="s">
        <v>4752</v>
      </c>
    </row>
    <row r="21321" spans="1:1" ht="13">
      <c r="A21321" s="11" t="s">
        <v>4789</v>
      </c>
    </row>
    <row r="21322" spans="1:1" ht="13">
      <c r="A21322" s="11" t="s">
        <v>4753</v>
      </c>
    </row>
    <row r="21323" spans="1:1" ht="13">
      <c r="A21323" s="11" t="s">
        <v>4790</v>
      </c>
    </row>
    <row r="21324" spans="1:1" ht="13">
      <c r="A21324" s="11" t="s">
        <v>4755</v>
      </c>
    </row>
    <row r="21325" spans="1:1" ht="13">
      <c r="A21325" s="21">
        <v>1950</v>
      </c>
    </row>
    <row r="21326" spans="1:1" ht="13">
      <c r="A21326" s="21">
        <v>2485</v>
      </c>
    </row>
    <row r="21327" spans="1:1" ht="13">
      <c r="A21327" s="11" t="s">
        <v>4756</v>
      </c>
    </row>
    <row r="21328" spans="1:1" ht="13">
      <c r="A21328" s="11" t="s">
        <v>4757</v>
      </c>
    </row>
    <row r="21329" spans="1:1" ht="13">
      <c r="A21329" s="11" t="s">
        <v>6411</v>
      </c>
    </row>
    <row r="21330" spans="1:1" ht="13">
      <c r="A21330" s="11" t="s">
        <v>4748</v>
      </c>
    </row>
    <row r="21331" spans="1:1" ht="13">
      <c r="A21331" s="11" t="s">
        <v>4749</v>
      </c>
    </row>
    <row r="21332" spans="1:1" ht="13">
      <c r="A21332" s="11" t="s">
        <v>6420</v>
      </c>
    </row>
    <row r="21333" spans="1:1" ht="13">
      <c r="A21333" s="11" t="s">
        <v>12</v>
      </c>
    </row>
    <row r="21334" spans="1:1" ht="13">
      <c r="A21334" s="11" t="s">
        <v>4078</v>
      </c>
    </row>
    <row r="21335" spans="1:1" ht="13">
      <c r="A21335" s="11" t="s">
        <v>4751</v>
      </c>
    </row>
    <row r="21336" spans="1:1" ht="13">
      <c r="A21336" s="11">
        <v>3</v>
      </c>
    </row>
    <row r="21337" spans="1:1" ht="13">
      <c r="A21337" s="11" t="s">
        <v>4752</v>
      </c>
    </row>
    <row r="21338" spans="1:1" ht="13">
      <c r="A21338" s="11" t="s">
        <v>4762</v>
      </c>
    </row>
    <row r="21339" spans="1:1" ht="13">
      <c r="A21339" s="11" t="s">
        <v>4753</v>
      </c>
    </row>
    <row r="21340" spans="1:1" ht="13">
      <c r="A21340" s="11" t="s">
        <v>4785</v>
      </c>
    </row>
    <row r="21341" spans="1:1" ht="13">
      <c r="A21341" s="11" t="s">
        <v>4755</v>
      </c>
    </row>
    <row r="21342" spans="1:1" ht="13">
      <c r="A21342" s="21">
        <v>2060</v>
      </c>
    </row>
    <row r="21343" spans="1:1" ht="13">
      <c r="A21343" s="21">
        <v>2560</v>
      </c>
    </row>
    <row r="21344" spans="1:1" ht="13">
      <c r="A21344" s="11" t="s">
        <v>4756</v>
      </c>
    </row>
    <row r="21345" spans="1:1" ht="13">
      <c r="A21345" s="11" t="s">
        <v>4757</v>
      </c>
    </row>
    <row r="21346" spans="1:1" ht="13">
      <c r="A21346" s="11" t="s">
        <v>6411</v>
      </c>
    </row>
    <row r="21347" spans="1:1" ht="13">
      <c r="A21347" s="11" t="s">
        <v>4748</v>
      </c>
    </row>
    <row r="21348" spans="1:1" ht="13">
      <c r="A21348" s="11" t="s">
        <v>4749</v>
      </c>
    </row>
    <row r="21349" spans="1:1" ht="13">
      <c r="A21349" s="11" t="s">
        <v>6421</v>
      </c>
    </row>
    <row r="21350" spans="1:1" ht="13">
      <c r="A21350" s="11" t="s">
        <v>16</v>
      </c>
    </row>
    <row r="21351" spans="1:1" ht="13">
      <c r="A21351" s="11" t="s">
        <v>2313</v>
      </c>
    </row>
    <row r="21352" spans="1:1" ht="13">
      <c r="A21352" s="11" t="s">
        <v>4751</v>
      </c>
    </row>
    <row r="21353" spans="1:1" ht="13">
      <c r="A21353" s="11">
        <v>2</v>
      </c>
    </row>
    <row r="21354" spans="1:1" ht="13">
      <c r="A21354" s="11" t="s">
        <v>4752</v>
      </c>
    </row>
    <row r="21355" spans="1:1" ht="13">
      <c r="A21355" s="11">
        <v>1</v>
      </c>
    </row>
    <row r="21356" spans="1:1" ht="13">
      <c r="A21356" s="11" t="s">
        <v>4753</v>
      </c>
    </row>
    <row r="21357" spans="1:1" ht="13">
      <c r="A21357" s="11" t="s">
        <v>4818</v>
      </c>
    </row>
    <row r="21358" spans="1:1" ht="13">
      <c r="A21358" s="11" t="s">
        <v>4755</v>
      </c>
    </row>
    <row r="21359" spans="1:1" ht="13">
      <c r="A21359" s="21">
        <v>960</v>
      </c>
    </row>
    <row r="21360" spans="1:1" ht="13">
      <c r="A21360" s="21">
        <v>1755</v>
      </c>
    </row>
    <row r="21361" spans="1:1" ht="13">
      <c r="A21361" s="11" t="s">
        <v>4756</v>
      </c>
    </row>
    <row r="21362" spans="1:1" ht="13">
      <c r="A21362" s="11" t="s">
        <v>4757</v>
      </c>
    </row>
    <row r="21363" spans="1:1" ht="13">
      <c r="A21363" s="11" t="s">
        <v>6422</v>
      </c>
    </row>
    <row r="21364" spans="1:1" ht="13">
      <c r="A21364" s="11" t="s">
        <v>4748</v>
      </c>
    </row>
    <row r="21365" spans="1:1" ht="13">
      <c r="A21365" s="11" t="s">
        <v>4749</v>
      </c>
    </row>
    <row r="21366" spans="1:1" ht="13">
      <c r="A21366" s="11" t="s">
        <v>6423</v>
      </c>
    </row>
    <row r="21367" spans="1:1" ht="13">
      <c r="A21367" s="11" t="s">
        <v>24</v>
      </c>
    </row>
    <row r="21368" spans="1:1" ht="13">
      <c r="A21368" s="11" t="s">
        <v>2316</v>
      </c>
    </row>
    <row r="21369" spans="1:1" ht="13">
      <c r="A21369" s="11" t="s">
        <v>4751</v>
      </c>
    </row>
    <row r="21370" spans="1:1" ht="13">
      <c r="A21370" s="11">
        <v>2</v>
      </c>
    </row>
    <row r="21371" spans="1:1" ht="13">
      <c r="A21371" s="11" t="s">
        <v>4752</v>
      </c>
    </row>
    <row r="21372" spans="1:1" ht="13">
      <c r="A21372" s="11" t="s">
        <v>4762</v>
      </c>
    </row>
    <row r="21373" spans="1:1" ht="13">
      <c r="A21373" s="11" t="s">
        <v>4753</v>
      </c>
    </row>
    <row r="21374" spans="1:1" ht="13">
      <c r="A21374" s="11" t="s">
        <v>4881</v>
      </c>
    </row>
    <row r="21375" spans="1:1" ht="13">
      <c r="A21375" s="11" t="s">
        <v>4755</v>
      </c>
    </row>
    <row r="21376" spans="1:1" ht="13">
      <c r="A21376" s="21">
        <v>1490</v>
      </c>
    </row>
    <row r="21377" spans="1:1" ht="13">
      <c r="A21377" s="21">
        <v>1645</v>
      </c>
    </row>
    <row r="21378" spans="1:1" ht="13">
      <c r="A21378" s="11" t="s">
        <v>4756</v>
      </c>
    </row>
    <row r="21379" spans="1:1" ht="13">
      <c r="A21379" s="11" t="s">
        <v>4757</v>
      </c>
    </row>
    <row r="21380" spans="1:1" ht="13">
      <c r="A21380" s="11" t="s">
        <v>6422</v>
      </c>
    </row>
    <row r="21381" spans="1:1" ht="13">
      <c r="A21381" s="11" t="s">
        <v>4748</v>
      </c>
    </row>
    <row r="21382" spans="1:1" ht="13">
      <c r="A21382" s="11" t="s">
        <v>4749</v>
      </c>
    </row>
    <row r="21383" spans="1:1" ht="13">
      <c r="A21383" s="11" t="s">
        <v>6424</v>
      </c>
    </row>
    <row r="21384" spans="1:1" ht="13">
      <c r="A21384" s="11" t="s">
        <v>14</v>
      </c>
    </row>
    <row r="21385" spans="1:1" ht="13">
      <c r="A21385" s="11" t="s">
        <v>3956</v>
      </c>
    </row>
    <row r="21386" spans="1:1" ht="13">
      <c r="A21386" s="11" t="s">
        <v>4751</v>
      </c>
    </row>
    <row r="21387" spans="1:1" ht="13">
      <c r="A21387" s="11">
        <v>3</v>
      </c>
    </row>
    <row r="21388" spans="1:1" ht="13">
      <c r="A21388" s="11" t="s">
        <v>4752</v>
      </c>
    </row>
    <row r="21389" spans="1:1" ht="13">
      <c r="A21389" s="11" t="s">
        <v>4762</v>
      </c>
    </row>
    <row r="21390" spans="1:1" ht="13">
      <c r="A21390" s="11" t="s">
        <v>4753</v>
      </c>
    </row>
    <row r="21391" spans="1:1" ht="13">
      <c r="A21391" s="11" t="s">
        <v>4799</v>
      </c>
    </row>
    <row r="21392" spans="1:1" ht="13">
      <c r="A21392" s="11" t="s">
        <v>4755</v>
      </c>
    </row>
    <row r="21393" spans="1:1" ht="13">
      <c r="A21393" s="21">
        <v>1620</v>
      </c>
    </row>
    <row r="21394" spans="1:1" ht="13">
      <c r="A21394" s="21">
        <v>2840</v>
      </c>
    </row>
    <row r="21395" spans="1:1" ht="13">
      <c r="A21395" s="11" t="s">
        <v>4756</v>
      </c>
    </row>
    <row r="21396" spans="1:1" ht="13">
      <c r="A21396" s="11" t="s">
        <v>4757</v>
      </c>
    </row>
    <row r="21397" spans="1:1" ht="13">
      <c r="A21397" s="11" t="s">
        <v>6422</v>
      </c>
    </row>
    <row r="21398" spans="1:1" ht="13">
      <c r="A21398" s="11" t="s">
        <v>4748</v>
      </c>
    </row>
    <row r="21399" spans="1:1" ht="13">
      <c r="A21399" s="11" t="s">
        <v>4749</v>
      </c>
    </row>
    <row r="21400" spans="1:1" ht="13">
      <c r="A21400" s="11" t="s">
        <v>6425</v>
      </c>
    </row>
    <row r="21401" spans="1:1" ht="13">
      <c r="A21401" s="11" t="s">
        <v>26</v>
      </c>
    </row>
    <row r="21402" spans="1:1" ht="13">
      <c r="A21402" s="11" t="s">
        <v>3959</v>
      </c>
    </row>
    <row r="21403" spans="1:1" ht="13">
      <c r="A21403" s="11" t="s">
        <v>4751</v>
      </c>
    </row>
    <row r="21404" spans="1:1" ht="13">
      <c r="A21404" s="11">
        <v>3</v>
      </c>
    </row>
    <row r="21405" spans="1:1" ht="13">
      <c r="A21405" s="11" t="s">
        <v>4752</v>
      </c>
    </row>
    <row r="21406" spans="1:1" ht="13">
      <c r="A21406" s="11" t="s">
        <v>4762</v>
      </c>
    </row>
    <row r="21407" spans="1:1" ht="13">
      <c r="A21407" s="11" t="s">
        <v>4753</v>
      </c>
    </row>
    <row r="21408" spans="1:1" ht="13">
      <c r="A21408" s="11" t="s">
        <v>4787</v>
      </c>
    </row>
    <row r="21409" spans="1:1" ht="13">
      <c r="A21409" s="11" t="s">
        <v>4755</v>
      </c>
    </row>
    <row r="21410" spans="1:1" ht="13">
      <c r="A21410" s="21">
        <v>1870</v>
      </c>
    </row>
    <row r="21411" spans="1:1" ht="13">
      <c r="A21411" s="21">
        <v>2230</v>
      </c>
    </row>
    <row r="21412" spans="1:1" ht="13">
      <c r="A21412" s="11" t="s">
        <v>4756</v>
      </c>
    </row>
    <row r="21413" spans="1:1" ht="13">
      <c r="A21413" s="11" t="s">
        <v>4757</v>
      </c>
    </row>
    <row r="21414" spans="1:1" ht="13">
      <c r="A21414" s="11" t="s">
        <v>6422</v>
      </c>
    </row>
    <row r="21415" spans="1:1" ht="13">
      <c r="A21415" s="11" t="s">
        <v>4748</v>
      </c>
    </row>
    <row r="21416" spans="1:1" ht="13">
      <c r="A21416" s="11" t="s">
        <v>4781</v>
      </c>
    </row>
    <row r="21417" spans="1:1" ht="13">
      <c r="A21417" s="11" t="s">
        <v>6426</v>
      </c>
    </row>
    <row r="21418" spans="1:1" ht="13">
      <c r="A21418" s="11" t="s">
        <v>35</v>
      </c>
    </row>
    <row r="21419" spans="1:1" ht="13">
      <c r="A21419" s="11" t="s">
        <v>209</v>
      </c>
    </row>
    <row r="21420" spans="1:1" ht="13">
      <c r="A21420" s="11" t="s">
        <v>4751</v>
      </c>
    </row>
    <row r="21421" spans="1:1" ht="13">
      <c r="A21421" s="11">
        <v>1</v>
      </c>
    </row>
    <row r="21422" spans="1:1" ht="13">
      <c r="A21422" s="11" t="s">
        <v>4752</v>
      </c>
    </row>
    <row r="21423" spans="1:1" ht="13">
      <c r="A21423" s="11">
        <v>1</v>
      </c>
    </row>
    <row r="21424" spans="1:1" ht="13">
      <c r="A21424" s="11" t="s">
        <v>4753</v>
      </c>
    </row>
    <row r="21425" spans="1:1" ht="13">
      <c r="A21425" s="11" t="s">
        <v>6144</v>
      </c>
    </row>
    <row r="21426" spans="1:1" ht="13">
      <c r="A21426" s="11" t="s">
        <v>4755</v>
      </c>
    </row>
    <row r="21427" spans="1:1" ht="13">
      <c r="A21427" s="21">
        <v>1170</v>
      </c>
    </row>
    <row r="21428" spans="1:1" ht="13">
      <c r="A21428" s="11" t="s">
        <v>4756</v>
      </c>
    </row>
    <row r="21429" spans="1:1" ht="13">
      <c r="A21429" s="11" t="s">
        <v>4783</v>
      </c>
    </row>
    <row r="21430" spans="1:1" ht="13">
      <c r="A21430" s="11" t="s">
        <v>6427</v>
      </c>
    </row>
    <row r="21431" spans="1:1" ht="13">
      <c r="A21431" s="11" t="s">
        <v>4748</v>
      </c>
    </row>
    <row r="21432" spans="1:1" ht="13">
      <c r="A21432" s="11" t="s">
        <v>4749</v>
      </c>
    </row>
    <row r="21433" spans="1:1" ht="13">
      <c r="A21433" s="11" t="s">
        <v>6428</v>
      </c>
    </row>
    <row r="21434" spans="1:1" ht="13">
      <c r="A21434" s="11" t="s">
        <v>6</v>
      </c>
    </row>
    <row r="21435" spans="1:1" ht="13">
      <c r="A21435" s="11" t="s">
        <v>2247</v>
      </c>
    </row>
    <row r="21436" spans="1:1" ht="13">
      <c r="A21436" s="11" t="s">
        <v>4751</v>
      </c>
    </row>
    <row r="21437" spans="1:1" ht="13">
      <c r="A21437" s="11">
        <v>2</v>
      </c>
    </row>
    <row r="21438" spans="1:1" ht="13">
      <c r="A21438" s="11" t="s">
        <v>4752</v>
      </c>
    </row>
    <row r="21439" spans="1:1" ht="13">
      <c r="A21439" s="11" t="s">
        <v>4762</v>
      </c>
    </row>
    <row r="21440" spans="1:1" ht="13">
      <c r="A21440" s="11" t="s">
        <v>4753</v>
      </c>
    </row>
    <row r="21441" spans="1:1" ht="13">
      <c r="A21441" s="11" t="s">
        <v>4775</v>
      </c>
    </row>
    <row r="21442" spans="1:1" ht="13">
      <c r="A21442" s="11" t="s">
        <v>4755</v>
      </c>
    </row>
    <row r="21443" spans="1:1" ht="13">
      <c r="A21443" s="21">
        <v>1240</v>
      </c>
    </row>
    <row r="21444" spans="1:1" ht="13">
      <c r="A21444" s="21">
        <v>1480</v>
      </c>
    </row>
    <row r="21445" spans="1:1" ht="13">
      <c r="A21445" s="11" t="s">
        <v>4756</v>
      </c>
    </row>
    <row r="21446" spans="1:1" ht="13">
      <c r="A21446" s="11" t="s">
        <v>4757</v>
      </c>
    </row>
    <row r="21447" spans="1:1" ht="13">
      <c r="A21447" s="11" t="s">
        <v>6427</v>
      </c>
    </row>
    <row r="21448" spans="1:1" ht="13">
      <c r="A21448" s="11" t="s">
        <v>4748</v>
      </c>
    </row>
    <row r="21449" spans="1:1" ht="13">
      <c r="A21449" s="11" t="s">
        <v>4749</v>
      </c>
    </row>
    <row r="21450" spans="1:1" ht="13">
      <c r="A21450" s="11" t="s">
        <v>6429</v>
      </c>
    </row>
    <row r="21451" spans="1:1" ht="13">
      <c r="A21451" s="11" t="s">
        <v>20</v>
      </c>
    </row>
    <row r="21452" spans="1:1" ht="13">
      <c r="A21452" s="11" t="s">
        <v>2250</v>
      </c>
    </row>
    <row r="21453" spans="1:1" ht="13">
      <c r="A21453" s="11" t="s">
        <v>4751</v>
      </c>
    </row>
    <row r="21454" spans="1:1" ht="13">
      <c r="A21454" s="11">
        <v>2</v>
      </c>
    </row>
    <row r="21455" spans="1:1" ht="13">
      <c r="A21455" s="11" t="s">
        <v>4752</v>
      </c>
    </row>
    <row r="21456" spans="1:1" ht="13">
      <c r="A21456" s="11">
        <v>2</v>
      </c>
    </row>
    <row r="21457" spans="1:1" ht="13">
      <c r="A21457" s="11" t="s">
        <v>4753</v>
      </c>
    </row>
    <row r="21458" spans="1:1" ht="13">
      <c r="A21458" s="11" t="s">
        <v>4765</v>
      </c>
    </row>
    <row r="21459" spans="1:1" ht="13">
      <c r="A21459" s="11" t="s">
        <v>4755</v>
      </c>
    </row>
    <row r="21460" spans="1:1" ht="13">
      <c r="A21460" s="21">
        <v>1320</v>
      </c>
    </row>
    <row r="21461" spans="1:1" ht="13">
      <c r="A21461" s="21">
        <v>1480</v>
      </c>
    </row>
    <row r="21462" spans="1:1" ht="13">
      <c r="A21462" s="11" t="s">
        <v>4756</v>
      </c>
    </row>
    <row r="21463" spans="1:1" ht="13">
      <c r="A21463" s="11" t="s">
        <v>4757</v>
      </c>
    </row>
    <row r="21464" spans="1:1" ht="13">
      <c r="A21464" s="11" t="s">
        <v>6427</v>
      </c>
    </row>
    <row r="21465" spans="1:1" ht="13">
      <c r="A21465" s="11" t="s">
        <v>4748</v>
      </c>
    </row>
    <row r="21466" spans="1:1" ht="13">
      <c r="A21466" s="11" t="s">
        <v>4749</v>
      </c>
    </row>
    <row r="21467" spans="1:1" ht="13">
      <c r="A21467" s="11" t="s">
        <v>6430</v>
      </c>
    </row>
    <row r="21468" spans="1:1" ht="13">
      <c r="A21468" s="11" t="s">
        <v>6</v>
      </c>
    </row>
    <row r="21469" spans="1:1" ht="13">
      <c r="A21469" s="11" t="s">
        <v>4633</v>
      </c>
    </row>
    <row r="21470" spans="1:1" ht="13">
      <c r="A21470" s="11" t="s">
        <v>4751</v>
      </c>
    </row>
    <row r="21471" spans="1:1" ht="13">
      <c r="A21471" s="11">
        <v>4</v>
      </c>
    </row>
    <row r="21472" spans="1:1" ht="13">
      <c r="A21472" s="11" t="s">
        <v>4752</v>
      </c>
    </row>
    <row r="21473" spans="1:1" ht="13">
      <c r="A21473" s="11" t="s">
        <v>4789</v>
      </c>
    </row>
    <row r="21474" spans="1:1" ht="13">
      <c r="A21474" s="11" t="s">
        <v>4753</v>
      </c>
    </row>
    <row r="21475" spans="1:1" ht="13">
      <c r="A21475" s="11" t="s">
        <v>4979</v>
      </c>
    </row>
    <row r="21476" spans="1:1" ht="13">
      <c r="A21476" s="11" t="s">
        <v>4755</v>
      </c>
    </row>
    <row r="21477" spans="1:1" ht="13">
      <c r="A21477" s="21">
        <v>1840</v>
      </c>
    </row>
    <row r="21478" spans="1:1" ht="13">
      <c r="A21478" s="21">
        <v>2595</v>
      </c>
    </row>
    <row r="21479" spans="1:1" ht="13">
      <c r="A21479" s="11" t="s">
        <v>4756</v>
      </c>
    </row>
    <row r="21480" spans="1:1" ht="13">
      <c r="A21480" s="11" t="s">
        <v>4757</v>
      </c>
    </row>
    <row r="21481" spans="1:1" ht="13">
      <c r="A21481" s="11" t="s">
        <v>6431</v>
      </c>
    </row>
    <row r="21482" spans="1:1" ht="13">
      <c r="A21482" s="11" t="s">
        <v>4748</v>
      </c>
    </row>
    <row r="21483" spans="1:1" ht="13">
      <c r="A21483" s="11" t="s">
        <v>4749</v>
      </c>
    </row>
    <row r="21484" spans="1:1" ht="13">
      <c r="A21484" s="11" t="s">
        <v>6432</v>
      </c>
    </row>
    <row r="21485" spans="1:1" ht="13">
      <c r="A21485" s="11" t="s">
        <v>11</v>
      </c>
    </row>
    <row r="21486" spans="1:1" ht="13">
      <c r="A21486" s="11" t="s">
        <v>2142</v>
      </c>
    </row>
    <row r="21487" spans="1:1" ht="13">
      <c r="A21487" s="11" t="s">
        <v>4751</v>
      </c>
    </row>
    <row r="21488" spans="1:1" ht="13">
      <c r="A21488" s="11">
        <v>2</v>
      </c>
    </row>
    <row r="21489" spans="1:1" ht="13">
      <c r="A21489" s="11" t="s">
        <v>4752</v>
      </c>
    </row>
    <row r="21490" spans="1:1" ht="13">
      <c r="A21490" s="11" t="s">
        <v>6249</v>
      </c>
    </row>
    <row r="21491" spans="1:1" ht="13">
      <c r="A21491" s="11" t="s">
        <v>4753</v>
      </c>
    </row>
    <row r="21492" spans="1:1" ht="13">
      <c r="A21492" s="11" t="s">
        <v>4775</v>
      </c>
    </row>
    <row r="21493" spans="1:1" ht="13">
      <c r="A21493" s="11" t="s">
        <v>4755</v>
      </c>
    </row>
    <row r="21494" spans="1:1" ht="13">
      <c r="A21494" s="21">
        <v>2270</v>
      </c>
    </row>
    <row r="21495" spans="1:1" ht="13">
      <c r="A21495" s="21">
        <v>2630</v>
      </c>
    </row>
    <row r="21496" spans="1:1" ht="13">
      <c r="A21496" s="11" t="s">
        <v>4756</v>
      </c>
    </row>
    <row r="21497" spans="1:1" ht="13">
      <c r="A21497" s="11" t="s">
        <v>4757</v>
      </c>
    </row>
    <row r="21498" spans="1:1" ht="13">
      <c r="A21498" s="11" t="s">
        <v>6433</v>
      </c>
    </row>
    <row r="21499" spans="1:1" ht="13">
      <c r="A21499" s="11" t="s">
        <v>4748</v>
      </c>
    </row>
    <row r="21500" spans="1:1" ht="13">
      <c r="A21500" s="11" t="s">
        <v>4749</v>
      </c>
    </row>
    <row r="21501" spans="1:1" ht="13">
      <c r="A21501" s="11" t="s">
        <v>6434</v>
      </c>
    </row>
    <row r="21502" spans="1:1" ht="13">
      <c r="A21502" s="11" t="s">
        <v>14</v>
      </c>
    </row>
    <row r="21503" spans="1:1" ht="13">
      <c r="A21503" s="11" t="s">
        <v>2022</v>
      </c>
    </row>
    <row r="21504" spans="1:1" ht="13">
      <c r="A21504" s="11" t="s">
        <v>4751</v>
      </c>
    </row>
    <row r="21505" spans="1:1" ht="13">
      <c r="A21505" s="11">
        <v>2</v>
      </c>
    </row>
    <row r="21506" spans="1:1" ht="13">
      <c r="A21506" s="11" t="s">
        <v>4752</v>
      </c>
    </row>
    <row r="21507" spans="1:1" ht="13">
      <c r="A21507" s="11">
        <v>2</v>
      </c>
    </row>
    <row r="21508" spans="1:1" ht="13">
      <c r="A21508" s="11" t="s">
        <v>4753</v>
      </c>
    </row>
    <row r="21509" spans="1:1" ht="13">
      <c r="A21509" s="11" t="s">
        <v>4787</v>
      </c>
    </row>
    <row r="21510" spans="1:1" ht="13">
      <c r="A21510" s="11" t="s">
        <v>4755</v>
      </c>
    </row>
    <row r="21511" spans="1:1" ht="13">
      <c r="A21511" s="21">
        <v>1270</v>
      </c>
    </row>
    <row r="21512" spans="1:1" ht="13">
      <c r="A21512" s="21">
        <v>1900</v>
      </c>
    </row>
    <row r="21513" spans="1:1" ht="13">
      <c r="A21513" s="11" t="s">
        <v>4756</v>
      </c>
    </row>
    <row r="21514" spans="1:1" ht="13">
      <c r="A21514" s="11" t="s">
        <v>4757</v>
      </c>
    </row>
    <row r="21515" spans="1:1" ht="13">
      <c r="A21515" s="11" t="s">
        <v>6435</v>
      </c>
    </row>
    <row r="21516" spans="1:1" ht="13">
      <c r="A21516" s="11" t="s">
        <v>4748</v>
      </c>
    </row>
    <row r="21517" spans="1:1" ht="13">
      <c r="A21517" s="11" t="s">
        <v>4749</v>
      </c>
    </row>
    <row r="21518" spans="1:1" ht="13">
      <c r="A21518" s="11" t="s">
        <v>6436</v>
      </c>
    </row>
    <row r="21519" spans="1:1" ht="13">
      <c r="A21519" s="11" t="s">
        <v>9</v>
      </c>
    </row>
    <row r="21520" spans="1:1" ht="13">
      <c r="A21520" s="11" t="s">
        <v>2025</v>
      </c>
    </row>
    <row r="21521" spans="1:1" ht="13">
      <c r="A21521" s="11" t="s">
        <v>4751</v>
      </c>
    </row>
    <row r="21522" spans="1:1" ht="13">
      <c r="A21522" s="11">
        <v>2</v>
      </c>
    </row>
    <row r="21523" spans="1:1" ht="13">
      <c r="A21523" s="11" t="s">
        <v>4752</v>
      </c>
    </row>
    <row r="21524" spans="1:1" ht="13">
      <c r="A21524" s="11">
        <v>2</v>
      </c>
    </row>
    <row r="21525" spans="1:1" ht="13">
      <c r="A21525" s="11" t="s">
        <v>4753</v>
      </c>
    </row>
    <row r="21526" spans="1:1" ht="13">
      <c r="A21526" s="11" t="s">
        <v>4953</v>
      </c>
    </row>
    <row r="21527" spans="1:1" ht="13">
      <c r="A21527" s="11" t="s">
        <v>4755</v>
      </c>
    </row>
    <row r="21528" spans="1:1" ht="13">
      <c r="A21528" s="21">
        <v>1390</v>
      </c>
    </row>
    <row r="21529" spans="1:1" ht="13">
      <c r="A21529" s="21">
        <v>2075</v>
      </c>
    </row>
    <row r="21530" spans="1:1" ht="13">
      <c r="A21530" s="11" t="s">
        <v>4756</v>
      </c>
    </row>
    <row r="21531" spans="1:1" ht="13">
      <c r="A21531" s="11" t="s">
        <v>4757</v>
      </c>
    </row>
    <row r="21532" spans="1:1" ht="13">
      <c r="A21532" s="11" t="s">
        <v>6435</v>
      </c>
    </row>
    <row r="21533" spans="1:1" ht="13">
      <c r="A21533" s="11" t="s">
        <v>4748</v>
      </c>
    </row>
    <row r="21534" spans="1:1" ht="13">
      <c r="A21534" s="11" t="s">
        <v>4749</v>
      </c>
    </row>
    <row r="21535" spans="1:1" ht="13">
      <c r="A21535" s="11" t="s">
        <v>6437</v>
      </c>
    </row>
    <row r="21536" spans="1:1" ht="13">
      <c r="A21536" s="11" t="s">
        <v>11</v>
      </c>
    </row>
    <row r="21537" spans="1:1" ht="13">
      <c r="A21537" s="11" t="s">
        <v>1965</v>
      </c>
    </row>
    <row r="21538" spans="1:1" ht="13">
      <c r="A21538" s="11" t="s">
        <v>4751</v>
      </c>
    </row>
    <row r="21539" spans="1:1" ht="13">
      <c r="A21539" s="11">
        <v>2</v>
      </c>
    </row>
    <row r="21540" spans="1:1" ht="13">
      <c r="A21540" s="11" t="s">
        <v>4752</v>
      </c>
    </row>
    <row r="21541" spans="1:1" ht="13">
      <c r="A21541" s="11">
        <v>1</v>
      </c>
    </row>
    <row r="21542" spans="1:1" ht="13">
      <c r="A21542" s="11" t="s">
        <v>4753</v>
      </c>
    </row>
    <row r="21543" spans="1:1" ht="13">
      <c r="A21543" s="11" t="s">
        <v>4765</v>
      </c>
    </row>
    <row r="21544" spans="1:1" ht="13">
      <c r="A21544" s="11" t="s">
        <v>4755</v>
      </c>
    </row>
    <row r="21545" spans="1:1" ht="13">
      <c r="A21545" s="21">
        <v>2120</v>
      </c>
    </row>
    <row r="21546" spans="1:1" ht="13">
      <c r="A21546" s="21">
        <v>3130</v>
      </c>
    </row>
    <row r="21547" spans="1:1" ht="13">
      <c r="A21547" s="11" t="s">
        <v>4756</v>
      </c>
    </row>
    <row r="21548" spans="1:1" ht="13">
      <c r="A21548" s="11" t="s">
        <v>4757</v>
      </c>
    </row>
    <row r="21549" spans="1:1" ht="13">
      <c r="A21549" s="11" t="s">
        <v>6438</v>
      </c>
    </row>
    <row r="21550" spans="1:1" ht="13">
      <c r="A21550" s="11" t="s">
        <v>4748</v>
      </c>
    </row>
    <row r="21551" spans="1:1" ht="13">
      <c r="A21551" s="11" t="s">
        <v>4749</v>
      </c>
    </row>
    <row r="21552" spans="1:1" ht="13">
      <c r="A21552" s="11" t="s">
        <v>6439</v>
      </c>
    </row>
    <row r="21553" spans="1:1" ht="13">
      <c r="A21553" s="11" t="s">
        <v>10</v>
      </c>
    </row>
    <row r="21554" spans="1:1" ht="13">
      <c r="A21554" s="11" t="s">
        <v>1938</v>
      </c>
    </row>
    <row r="21555" spans="1:1" ht="13">
      <c r="A21555" s="11" t="s">
        <v>4751</v>
      </c>
    </row>
    <row r="21556" spans="1:1" ht="13">
      <c r="A21556" s="11">
        <v>2</v>
      </c>
    </row>
    <row r="21557" spans="1:1" ht="13">
      <c r="A21557" s="11" t="s">
        <v>4752</v>
      </c>
    </row>
    <row r="21558" spans="1:1" ht="13">
      <c r="A21558" s="11">
        <v>2</v>
      </c>
    </row>
    <row r="21559" spans="1:1" ht="13">
      <c r="A21559" s="11" t="s">
        <v>4753</v>
      </c>
    </row>
    <row r="21560" spans="1:1" ht="13">
      <c r="A21560" s="11" t="s">
        <v>4780</v>
      </c>
    </row>
    <row r="21561" spans="1:1" ht="13">
      <c r="A21561" s="11" t="s">
        <v>4755</v>
      </c>
    </row>
    <row r="21562" spans="1:1" ht="13">
      <c r="A21562" s="21">
        <v>1490</v>
      </c>
    </row>
    <row r="21563" spans="1:1" ht="13">
      <c r="A21563" s="21">
        <v>2180</v>
      </c>
    </row>
    <row r="21564" spans="1:1" ht="13">
      <c r="A21564" s="11" t="s">
        <v>4756</v>
      </c>
    </row>
    <row r="21565" spans="1:1" ht="13">
      <c r="A21565" s="11" t="s">
        <v>4757</v>
      </c>
    </row>
    <row r="21566" spans="1:1" ht="13">
      <c r="A21566" s="11" t="s">
        <v>6440</v>
      </c>
    </row>
    <row r="21567" spans="1:1" ht="13">
      <c r="A21567" s="11" t="s">
        <v>4748</v>
      </c>
    </row>
    <row r="21568" spans="1:1" ht="13">
      <c r="A21568" s="11" t="s">
        <v>4749</v>
      </c>
    </row>
    <row r="21569" spans="1:1" ht="13">
      <c r="A21569" s="11" t="s">
        <v>6441</v>
      </c>
    </row>
    <row r="21570" spans="1:1" ht="13">
      <c r="A21570" s="11" t="s">
        <v>34</v>
      </c>
    </row>
    <row r="21571" spans="1:1" ht="13">
      <c r="A21571" s="11" t="s">
        <v>3746</v>
      </c>
    </row>
    <row r="21572" spans="1:1" ht="13">
      <c r="A21572" s="11" t="s">
        <v>4751</v>
      </c>
    </row>
    <row r="21573" spans="1:1" ht="13">
      <c r="A21573" s="11">
        <v>3</v>
      </c>
    </row>
    <row r="21574" spans="1:1" ht="13">
      <c r="A21574" s="11" t="s">
        <v>4752</v>
      </c>
    </row>
    <row r="21575" spans="1:1" ht="13">
      <c r="A21575" s="11" t="s">
        <v>4762</v>
      </c>
    </row>
    <row r="21576" spans="1:1" ht="13">
      <c r="A21576" s="11" t="s">
        <v>4753</v>
      </c>
    </row>
    <row r="21577" spans="1:1" ht="13">
      <c r="A21577" s="11" t="s">
        <v>5089</v>
      </c>
    </row>
    <row r="21578" spans="1:1" ht="13">
      <c r="A21578" s="11" t="s">
        <v>4755</v>
      </c>
    </row>
    <row r="21579" spans="1:1" ht="13">
      <c r="A21579" s="21">
        <v>1120</v>
      </c>
    </row>
    <row r="21580" spans="1:1" ht="13">
      <c r="A21580" s="21">
        <v>1720</v>
      </c>
    </row>
    <row r="21581" spans="1:1" ht="13">
      <c r="A21581" s="11" t="s">
        <v>4756</v>
      </c>
    </row>
    <row r="21582" spans="1:1" ht="13">
      <c r="A21582" s="11" t="s">
        <v>4757</v>
      </c>
    </row>
    <row r="21583" spans="1:1" ht="13">
      <c r="A21583" s="11" t="s">
        <v>6442</v>
      </c>
    </row>
    <row r="21584" spans="1:1" ht="13">
      <c r="A21584" s="11" t="s">
        <v>4748</v>
      </c>
    </row>
    <row r="21585" spans="1:1" ht="13">
      <c r="A21585" s="11" t="s">
        <v>4749</v>
      </c>
    </row>
    <row r="21586" spans="1:1" ht="13">
      <c r="A21586" s="11" t="s">
        <v>6443</v>
      </c>
    </row>
    <row r="21587" spans="1:1" ht="13">
      <c r="A21587" s="11" t="s">
        <v>6</v>
      </c>
    </row>
    <row r="21588" spans="1:1" ht="13">
      <c r="A21588" s="11" t="s">
        <v>1914</v>
      </c>
    </row>
    <row r="21589" spans="1:1" ht="13">
      <c r="A21589" s="11" t="s">
        <v>4751</v>
      </c>
    </row>
    <row r="21590" spans="1:1" ht="13">
      <c r="A21590" s="11">
        <v>2</v>
      </c>
    </row>
    <row r="21591" spans="1:1" ht="13">
      <c r="A21591" s="11" t="s">
        <v>4752</v>
      </c>
    </row>
    <row r="21592" spans="1:1" ht="13">
      <c r="A21592" s="11" t="s">
        <v>4762</v>
      </c>
    </row>
    <row r="21593" spans="1:1" ht="13">
      <c r="A21593" s="11" t="s">
        <v>4753</v>
      </c>
    </row>
    <row r="21594" spans="1:1" ht="13">
      <c r="A21594" s="11" t="s">
        <v>4780</v>
      </c>
    </row>
    <row r="21595" spans="1:1" ht="13">
      <c r="A21595" s="11" t="s">
        <v>4755</v>
      </c>
    </row>
    <row r="21596" spans="1:1" ht="13">
      <c r="A21596" s="21">
        <v>1160</v>
      </c>
    </row>
    <row r="21597" spans="1:1" ht="13">
      <c r="A21597" s="21">
        <v>1800</v>
      </c>
    </row>
    <row r="21598" spans="1:1" ht="13">
      <c r="A21598" s="11" t="s">
        <v>4756</v>
      </c>
    </row>
    <row r="21599" spans="1:1" ht="13">
      <c r="A21599" s="11" t="s">
        <v>4757</v>
      </c>
    </row>
    <row r="21600" spans="1:1" ht="13">
      <c r="A21600" s="11" t="s">
        <v>6442</v>
      </c>
    </row>
    <row r="21601" spans="1:1" ht="13">
      <c r="A21601" s="11" t="s">
        <v>4748</v>
      </c>
    </row>
    <row r="21602" spans="1:1" ht="13">
      <c r="A21602" s="11" t="s">
        <v>4749</v>
      </c>
    </row>
    <row r="21603" spans="1:1" ht="13">
      <c r="A21603" s="11" t="s">
        <v>6444</v>
      </c>
    </row>
    <row r="21604" spans="1:1" ht="13">
      <c r="A21604" s="11" t="s">
        <v>11</v>
      </c>
    </row>
    <row r="21605" spans="1:1" ht="13">
      <c r="A21605" s="11" t="s">
        <v>3722</v>
      </c>
    </row>
    <row r="21606" spans="1:1" ht="13">
      <c r="A21606" s="11" t="s">
        <v>4751</v>
      </c>
    </row>
    <row r="21607" spans="1:1" ht="13">
      <c r="A21607" s="11">
        <v>3</v>
      </c>
    </row>
    <row r="21608" spans="1:1" ht="13">
      <c r="A21608" s="11" t="s">
        <v>4752</v>
      </c>
    </row>
    <row r="21609" spans="1:1" ht="13">
      <c r="A21609" s="11">
        <v>2</v>
      </c>
    </row>
    <row r="21610" spans="1:1" ht="13">
      <c r="A21610" s="11" t="s">
        <v>4753</v>
      </c>
    </row>
    <row r="21611" spans="1:1" ht="13">
      <c r="A21611" s="11" t="s">
        <v>4765</v>
      </c>
    </row>
    <row r="21612" spans="1:1" ht="13">
      <c r="A21612" s="11" t="s">
        <v>4755</v>
      </c>
    </row>
    <row r="21613" spans="1:1" ht="13">
      <c r="A21613" s="21">
        <v>1810</v>
      </c>
    </row>
    <row r="21614" spans="1:1" ht="13">
      <c r="A21614" s="21">
        <v>2580</v>
      </c>
    </row>
    <row r="21615" spans="1:1" ht="13">
      <c r="A21615" s="11" t="s">
        <v>4756</v>
      </c>
    </row>
    <row r="21616" spans="1:1" ht="13">
      <c r="A21616" s="11" t="s">
        <v>4757</v>
      </c>
    </row>
    <row r="21617" spans="1:1" ht="13">
      <c r="A21617" s="11" t="s">
        <v>6445</v>
      </c>
    </row>
    <row r="21618" spans="1:1" ht="13">
      <c r="A21618" s="11" t="s">
        <v>4748</v>
      </c>
    </row>
    <row r="21619" spans="1:1" ht="13">
      <c r="A21619" s="11" t="s">
        <v>4749</v>
      </c>
    </row>
    <row r="21620" spans="1:1" ht="13">
      <c r="A21620" s="11" t="s">
        <v>6446</v>
      </c>
    </row>
    <row r="21621" spans="1:1" ht="13">
      <c r="A21621" s="11" t="s">
        <v>6</v>
      </c>
    </row>
    <row r="21622" spans="1:1" ht="13">
      <c r="A21622" s="11" t="s">
        <v>3567</v>
      </c>
    </row>
    <row r="21623" spans="1:1" ht="13">
      <c r="A21623" s="11" t="s">
        <v>4751</v>
      </c>
    </row>
    <row r="21624" spans="1:1" ht="13">
      <c r="A21624" s="11">
        <v>3</v>
      </c>
    </row>
    <row r="21625" spans="1:1" ht="13">
      <c r="A21625" s="11" t="s">
        <v>4752</v>
      </c>
    </row>
    <row r="21626" spans="1:1" ht="13">
      <c r="A21626" s="11" t="s">
        <v>4789</v>
      </c>
    </row>
    <row r="21627" spans="1:1" ht="13">
      <c r="A21627" s="11" t="s">
        <v>4753</v>
      </c>
    </row>
    <row r="21628" spans="1:1" ht="13">
      <c r="A21628" s="11" t="s">
        <v>4881</v>
      </c>
    </row>
    <row r="21629" spans="1:1" ht="13">
      <c r="A21629" s="11" t="s">
        <v>4755</v>
      </c>
    </row>
    <row r="21630" spans="1:1" ht="13">
      <c r="A21630" s="21">
        <v>1310</v>
      </c>
    </row>
    <row r="21631" spans="1:1" ht="13">
      <c r="A21631" s="21">
        <v>1755</v>
      </c>
    </row>
    <row r="21632" spans="1:1" ht="13">
      <c r="A21632" s="11" t="s">
        <v>4756</v>
      </c>
    </row>
    <row r="21633" spans="1:1" ht="13">
      <c r="A21633" s="11" t="s">
        <v>4757</v>
      </c>
    </row>
    <row r="21634" spans="1:1" ht="13">
      <c r="A21634" s="11" t="s">
        <v>6447</v>
      </c>
    </row>
    <row r="21635" spans="1:1" ht="13">
      <c r="A21635" s="11" t="s">
        <v>4748</v>
      </c>
    </row>
    <row r="21636" spans="1:1" ht="13">
      <c r="A21636" s="11" t="s">
        <v>4749</v>
      </c>
    </row>
    <row r="21637" spans="1:1" ht="13">
      <c r="A21637" s="11" t="s">
        <v>6448</v>
      </c>
    </row>
    <row r="21638" spans="1:1" ht="13">
      <c r="A21638" s="11" t="s">
        <v>7</v>
      </c>
    </row>
    <row r="21639" spans="1:1" ht="13">
      <c r="A21639" s="11" t="s">
        <v>3570</v>
      </c>
    </row>
    <row r="21640" spans="1:1" ht="13">
      <c r="A21640" s="11" t="s">
        <v>4751</v>
      </c>
    </row>
    <row r="21641" spans="1:1" ht="13">
      <c r="A21641" s="11">
        <v>3</v>
      </c>
    </row>
    <row r="21642" spans="1:1" ht="13">
      <c r="A21642" s="11" t="s">
        <v>4752</v>
      </c>
    </row>
    <row r="21643" spans="1:1" ht="13">
      <c r="A21643" s="11" t="s">
        <v>4762</v>
      </c>
    </row>
    <row r="21644" spans="1:1" ht="13">
      <c r="A21644" s="11" t="s">
        <v>4753</v>
      </c>
    </row>
    <row r="21645" spans="1:1" ht="13">
      <c r="A21645" s="11" t="s">
        <v>4773</v>
      </c>
    </row>
    <row r="21646" spans="1:1" ht="13">
      <c r="A21646" s="11" t="s">
        <v>4755</v>
      </c>
    </row>
    <row r="21647" spans="1:1" ht="13">
      <c r="A21647" s="21">
        <v>1520</v>
      </c>
    </row>
    <row r="21648" spans="1:1" ht="13">
      <c r="A21648" s="21">
        <v>2455</v>
      </c>
    </row>
    <row r="21649" spans="1:1" ht="13">
      <c r="A21649" s="11" t="s">
        <v>4756</v>
      </c>
    </row>
    <row r="21650" spans="1:1" ht="13">
      <c r="A21650" s="11" t="s">
        <v>4757</v>
      </c>
    </row>
    <row r="21651" spans="1:1" ht="13">
      <c r="A21651" s="11" t="s">
        <v>6447</v>
      </c>
    </row>
    <row r="21652" spans="1:1" ht="13">
      <c r="A21652" s="11" t="s">
        <v>4748</v>
      </c>
    </row>
    <row r="21653" spans="1:1" ht="13">
      <c r="A21653" s="11" t="s">
        <v>4749</v>
      </c>
    </row>
    <row r="21654" spans="1:1" ht="13">
      <c r="A21654" s="11" t="s">
        <v>6449</v>
      </c>
    </row>
    <row r="21655" spans="1:1" ht="13">
      <c r="A21655" s="11" t="s">
        <v>10</v>
      </c>
    </row>
    <row r="21656" spans="1:1" ht="13">
      <c r="A21656" s="11" t="s">
        <v>1624</v>
      </c>
    </row>
    <row r="21657" spans="1:1" ht="13">
      <c r="A21657" s="11" t="s">
        <v>4751</v>
      </c>
    </row>
    <row r="21658" spans="1:1" ht="13">
      <c r="A21658" s="11">
        <v>2</v>
      </c>
    </row>
    <row r="21659" spans="1:1" ht="13">
      <c r="A21659" s="11" t="s">
        <v>4752</v>
      </c>
    </row>
    <row r="21660" spans="1:1" ht="13">
      <c r="A21660" s="11" t="s">
        <v>4762</v>
      </c>
    </row>
    <row r="21661" spans="1:1" ht="13">
      <c r="A21661" s="11" t="s">
        <v>4753</v>
      </c>
    </row>
    <row r="21662" spans="1:1" ht="13">
      <c r="A21662" s="11" t="s">
        <v>4765</v>
      </c>
    </row>
    <row r="21663" spans="1:1" ht="13">
      <c r="A21663" s="11" t="s">
        <v>4755</v>
      </c>
    </row>
    <row r="21664" spans="1:1" ht="13">
      <c r="A21664" s="21">
        <v>1340</v>
      </c>
    </row>
    <row r="21665" spans="1:1" ht="13">
      <c r="A21665" s="21">
        <v>1845</v>
      </c>
    </row>
    <row r="21666" spans="1:1" ht="13">
      <c r="A21666" s="11" t="s">
        <v>4756</v>
      </c>
    </row>
    <row r="21667" spans="1:1" ht="13">
      <c r="A21667" s="11" t="s">
        <v>4757</v>
      </c>
    </row>
    <row r="21668" spans="1:1" ht="13">
      <c r="A21668" s="11" t="s">
        <v>6450</v>
      </c>
    </row>
    <row r="21669" spans="1:1" ht="13">
      <c r="A21669" s="11" t="s">
        <v>4748</v>
      </c>
    </row>
    <row r="21670" spans="1:1" ht="13">
      <c r="A21670" s="11" t="s">
        <v>4749</v>
      </c>
    </row>
    <row r="21671" spans="1:1" ht="13">
      <c r="A21671" s="11" t="s">
        <v>6451</v>
      </c>
    </row>
    <row r="21672" spans="1:1" ht="13">
      <c r="A21672" s="11" t="s">
        <v>25</v>
      </c>
    </row>
    <row r="21673" spans="1:1" ht="13">
      <c r="A21673" s="11" t="s">
        <v>347</v>
      </c>
    </row>
    <row r="21674" spans="1:1" ht="13">
      <c r="A21674" s="11" t="s">
        <v>4751</v>
      </c>
    </row>
    <row r="21675" spans="1:1" ht="13">
      <c r="A21675" s="11">
        <v>1</v>
      </c>
    </row>
    <row r="21676" spans="1:1" ht="13">
      <c r="A21676" s="11" t="s">
        <v>4752</v>
      </c>
    </row>
    <row r="21677" spans="1:1" ht="13">
      <c r="A21677" s="11">
        <v>1</v>
      </c>
    </row>
    <row r="21678" spans="1:1" ht="13">
      <c r="A21678" s="11" t="s">
        <v>4753</v>
      </c>
    </row>
    <row r="21679" spans="1:1" ht="13">
      <c r="A21679" s="11" t="s">
        <v>4846</v>
      </c>
    </row>
    <row r="21680" spans="1:1" ht="13">
      <c r="A21680" s="11" t="s">
        <v>4755</v>
      </c>
    </row>
    <row r="21681" spans="1:1" ht="13">
      <c r="A21681" s="21">
        <v>1150</v>
      </c>
    </row>
    <row r="21682" spans="1:1" ht="13">
      <c r="A21682" s="21">
        <v>1725</v>
      </c>
    </row>
    <row r="21683" spans="1:1" ht="13">
      <c r="A21683" s="11" t="s">
        <v>4756</v>
      </c>
    </row>
    <row r="21684" spans="1:1" ht="13">
      <c r="A21684" s="11" t="s">
        <v>4757</v>
      </c>
    </row>
    <row r="21685" spans="1:1" ht="13">
      <c r="A21685" s="11" t="s">
        <v>6452</v>
      </c>
    </row>
    <row r="21686" spans="1:1" ht="13">
      <c r="A21686" s="11" t="s">
        <v>4748</v>
      </c>
    </row>
    <row r="21687" spans="1:1" ht="13">
      <c r="A21687" s="11" t="s">
        <v>4749</v>
      </c>
    </row>
    <row r="21688" spans="1:1" ht="13">
      <c r="A21688" s="11" t="s">
        <v>6453</v>
      </c>
    </row>
    <row r="21689" spans="1:1" ht="13">
      <c r="A21689" s="11" t="s">
        <v>19</v>
      </c>
    </row>
    <row r="21690" spans="1:1" ht="13">
      <c r="A21690" s="11" t="s">
        <v>1511</v>
      </c>
    </row>
    <row r="21691" spans="1:1" ht="13">
      <c r="A21691" s="11" t="s">
        <v>4751</v>
      </c>
    </row>
    <row r="21692" spans="1:1" ht="13">
      <c r="A21692" s="11">
        <v>2</v>
      </c>
    </row>
    <row r="21693" spans="1:1" ht="13">
      <c r="A21693" s="11" t="s">
        <v>4752</v>
      </c>
    </row>
    <row r="21694" spans="1:1" ht="13">
      <c r="A21694" s="11">
        <v>2</v>
      </c>
    </row>
    <row r="21695" spans="1:1" ht="13">
      <c r="A21695" s="11" t="s">
        <v>4753</v>
      </c>
    </row>
    <row r="21696" spans="1:1" ht="13">
      <c r="A21696" s="11" t="s">
        <v>4771</v>
      </c>
    </row>
    <row r="21697" spans="1:1" ht="13">
      <c r="A21697" s="11" t="s">
        <v>4755</v>
      </c>
    </row>
    <row r="21698" spans="1:1" ht="13">
      <c r="A21698" s="21">
        <v>1260</v>
      </c>
    </row>
    <row r="21699" spans="1:1" ht="13">
      <c r="A21699" s="21">
        <v>2040</v>
      </c>
    </row>
    <row r="21700" spans="1:1" ht="13">
      <c r="A21700" s="11" t="s">
        <v>4756</v>
      </c>
    </row>
    <row r="21701" spans="1:1" ht="13">
      <c r="A21701" s="11" t="s">
        <v>4757</v>
      </c>
    </row>
    <row r="21702" spans="1:1" ht="13">
      <c r="A21702" s="11" t="s">
        <v>6454</v>
      </c>
    </row>
    <row r="21703" spans="1:1" ht="13">
      <c r="A21703" s="11" t="s">
        <v>4748</v>
      </c>
    </row>
    <row r="21704" spans="1:1" ht="13">
      <c r="A21704" s="11" t="s">
        <v>4749</v>
      </c>
    </row>
    <row r="21705" spans="1:1" ht="13">
      <c r="A21705" s="11" t="s">
        <v>6455</v>
      </c>
    </row>
    <row r="21706" spans="1:1" ht="13">
      <c r="A21706" s="11" t="s">
        <v>11</v>
      </c>
    </row>
    <row r="21707" spans="1:1" ht="13">
      <c r="A21707" s="11" t="s">
        <v>1514</v>
      </c>
    </row>
    <row r="21708" spans="1:1" ht="13">
      <c r="A21708" s="11" t="s">
        <v>4751</v>
      </c>
    </row>
    <row r="21709" spans="1:1" ht="13">
      <c r="A21709" s="11">
        <v>2</v>
      </c>
    </row>
    <row r="21710" spans="1:1" ht="13">
      <c r="A21710" s="11" t="s">
        <v>4752</v>
      </c>
    </row>
    <row r="21711" spans="1:1" ht="13">
      <c r="A21711" s="11" t="s">
        <v>4762</v>
      </c>
    </row>
    <row r="21712" spans="1:1" ht="13">
      <c r="A21712" s="11" t="s">
        <v>4753</v>
      </c>
    </row>
    <row r="21713" spans="1:1" ht="13">
      <c r="A21713" s="11" t="s">
        <v>4780</v>
      </c>
    </row>
    <row r="21714" spans="1:1" ht="13">
      <c r="A21714" s="11" t="s">
        <v>4755</v>
      </c>
    </row>
    <row r="21715" spans="1:1" ht="13">
      <c r="A21715" s="21">
        <v>1680</v>
      </c>
    </row>
    <row r="21716" spans="1:1" ht="13">
      <c r="A21716" s="21">
        <v>1785</v>
      </c>
    </row>
    <row r="21717" spans="1:1" ht="13">
      <c r="A21717" s="11" t="s">
        <v>4756</v>
      </c>
    </row>
    <row r="21718" spans="1:1" ht="13">
      <c r="A21718" s="11" t="s">
        <v>4757</v>
      </c>
    </row>
    <row r="21719" spans="1:1" ht="13">
      <c r="A21719" s="11" t="s">
        <v>6454</v>
      </c>
    </row>
    <row r="21720" spans="1:1" ht="13">
      <c r="A21720" s="11" t="s">
        <v>4748</v>
      </c>
    </row>
    <row r="21721" spans="1:1" ht="13">
      <c r="A21721" s="11" t="s">
        <v>4749</v>
      </c>
    </row>
    <row r="21722" spans="1:1" ht="13">
      <c r="A21722" s="11" t="s">
        <v>6456</v>
      </c>
    </row>
    <row r="21723" spans="1:1" ht="13">
      <c r="A21723" s="11" t="s">
        <v>10</v>
      </c>
    </row>
    <row r="21724" spans="1:1" ht="13">
      <c r="A21724" s="11" t="s">
        <v>1469</v>
      </c>
    </row>
    <row r="21725" spans="1:1" ht="13">
      <c r="A21725" s="11" t="s">
        <v>4751</v>
      </c>
    </row>
    <row r="21726" spans="1:1" ht="13">
      <c r="A21726" s="11">
        <v>2</v>
      </c>
    </row>
    <row r="21727" spans="1:1" ht="13">
      <c r="A21727" s="11" t="s">
        <v>4752</v>
      </c>
    </row>
    <row r="21728" spans="1:1" ht="13">
      <c r="A21728" s="11">
        <v>1</v>
      </c>
    </row>
    <row r="21729" spans="1:1" ht="13">
      <c r="A21729" s="11" t="s">
        <v>4753</v>
      </c>
    </row>
    <row r="21730" spans="1:1" ht="13">
      <c r="A21730" s="11" t="s">
        <v>4775</v>
      </c>
    </row>
    <row r="21731" spans="1:1" ht="13">
      <c r="A21731" s="11" t="s">
        <v>4755</v>
      </c>
    </row>
    <row r="21732" spans="1:1" ht="13">
      <c r="A21732" s="21">
        <v>1330</v>
      </c>
    </row>
    <row r="21733" spans="1:1" ht="13">
      <c r="A21733" s="21">
        <v>1745</v>
      </c>
    </row>
    <row r="21734" spans="1:1" ht="13">
      <c r="A21734" s="11" t="s">
        <v>4756</v>
      </c>
    </row>
    <row r="21735" spans="1:1" ht="13">
      <c r="A21735" s="11" t="s">
        <v>4757</v>
      </c>
    </row>
    <row r="21736" spans="1:1" ht="13">
      <c r="A21736" s="11" t="s">
        <v>6457</v>
      </c>
    </row>
    <row r="21737" spans="1:1" ht="13">
      <c r="A21737" s="11" t="s">
        <v>4748</v>
      </c>
    </row>
    <row r="21738" spans="1:1" ht="13">
      <c r="A21738" s="11" t="s">
        <v>4749</v>
      </c>
    </row>
    <row r="21739" spans="1:1" ht="13">
      <c r="A21739" s="11" t="s">
        <v>6458</v>
      </c>
    </row>
    <row r="21740" spans="1:1" ht="13">
      <c r="A21740" s="11" t="s">
        <v>10</v>
      </c>
    </row>
    <row r="21741" spans="1:1" ht="13">
      <c r="A21741" s="11" t="s">
        <v>1413</v>
      </c>
    </row>
    <row r="21742" spans="1:1" ht="13">
      <c r="A21742" s="11" t="s">
        <v>4751</v>
      </c>
    </row>
    <row r="21743" spans="1:1" ht="13">
      <c r="A21743" s="11">
        <v>2</v>
      </c>
    </row>
    <row r="21744" spans="1:1" ht="13">
      <c r="A21744" s="11" t="s">
        <v>4752</v>
      </c>
    </row>
    <row r="21745" spans="1:1" ht="13">
      <c r="A21745" s="11">
        <v>1</v>
      </c>
    </row>
    <row r="21746" spans="1:1" ht="13">
      <c r="A21746" s="11" t="s">
        <v>4753</v>
      </c>
    </row>
    <row r="21747" spans="1:1" ht="13">
      <c r="A21747" s="11" t="s">
        <v>4818</v>
      </c>
    </row>
    <row r="21748" spans="1:1" ht="13">
      <c r="A21748" s="11" t="s">
        <v>4755</v>
      </c>
    </row>
    <row r="21749" spans="1:1" ht="13">
      <c r="A21749" s="21">
        <v>1330</v>
      </c>
    </row>
    <row r="21750" spans="1:1" ht="13">
      <c r="A21750" s="21">
        <v>1865</v>
      </c>
    </row>
    <row r="21751" spans="1:1" ht="13">
      <c r="A21751" s="11" t="s">
        <v>4756</v>
      </c>
    </row>
    <row r="21752" spans="1:1" ht="13">
      <c r="A21752" s="11" t="s">
        <v>4757</v>
      </c>
    </row>
    <row r="21753" spans="1:1" ht="13">
      <c r="A21753" s="11" t="s">
        <v>6459</v>
      </c>
    </row>
    <row r="21754" spans="1:1" ht="13">
      <c r="A21754" s="11" t="s">
        <v>4748</v>
      </c>
    </row>
    <row r="21755" spans="1:1" ht="13">
      <c r="A21755" s="11" t="s">
        <v>4749</v>
      </c>
    </row>
    <row r="21756" spans="1:1" ht="13">
      <c r="A21756" s="11" t="s">
        <v>6460</v>
      </c>
    </row>
    <row r="21757" spans="1:1" ht="13">
      <c r="A21757" s="11" t="s">
        <v>12</v>
      </c>
    </row>
    <row r="21758" spans="1:1" ht="13">
      <c r="A21758" s="11" t="s">
        <v>1281</v>
      </c>
    </row>
    <row r="21759" spans="1:1" ht="13">
      <c r="A21759" s="11" t="s">
        <v>4751</v>
      </c>
    </row>
    <row r="21760" spans="1:1" ht="13">
      <c r="A21760" s="11">
        <v>2</v>
      </c>
    </row>
    <row r="21761" spans="1:1" ht="13">
      <c r="A21761" s="11" t="s">
        <v>4752</v>
      </c>
    </row>
    <row r="21762" spans="1:1" ht="13">
      <c r="A21762" s="11" t="s">
        <v>4762</v>
      </c>
    </row>
    <row r="21763" spans="1:1" ht="13">
      <c r="A21763" s="11" t="s">
        <v>4753</v>
      </c>
    </row>
    <row r="21764" spans="1:1" ht="13">
      <c r="A21764" s="11" t="s">
        <v>4881</v>
      </c>
    </row>
    <row r="21765" spans="1:1" ht="13">
      <c r="A21765" s="11" t="s">
        <v>4755</v>
      </c>
    </row>
    <row r="21766" spans="1:1" ht="13">
      <c r="A21766" s="21">
        <v>1350</v>
      </c>
    </row>
    <row r="21767" spans="1:1" ht="13">
      <c r="A21767" s="21">
        <v>1815</v>
      </c>
    </row>
    <row r="21768" spans="1:1" ht="13">
      <c r="A21768" s="11" t="s">
        <v>4756</v>
      </c>
    </row>
    <row r="21769" spans="1:1" ht="13">
      <c r="A21769" s="11" t="s">
        <v>4757</v>
      </c>
    </row>
    <row r="21770" spans="1:1" ht="13">
      <c r="A21770" s="11" t="s">
        <v>6461</v>
      </c>
    </row>
    <row r="21771" spans="1:1" ht="13">
      <c r="A21771" s="11" t="s">
        <v>4748</v>
      </c>
    </row>
    <row r="21772" spans="1:1" ht="13">
      <c r="A21772" s="11" t="s">
        <v>4749</v>
      </c>
    </row>
    <row r="21773" spans="1:1" ht="13">
      <c r="A21773" s="11" t="s">
        <v>6462</v>
      </c>
    </row>
    <row r="21774" spans="1:1" ht="13">
      <c r="A21774" s="11" t="s">
        <v>6</v>
      </c>
    </row>
    <row r="21775" spans="1:1" ht="13">
      <c r="A21775" s="11" t="s">
        <v>1260</v>
      </c>
    </row>
    <row r="21776" spans="1:1" ht="13">
      <c r="A21776" s="11" t="s">
        <v>4751</v>
      </c>
    </row>
    <row r="21777" spans="1:1" ht="13">
      <c r="A21777" s="11">
        <v>2</v>
      </c>
    </row>
    <row r="21778" spans="1:1" ht="13">
      <c r="A21778" s="11" t="s">
        <v>4752</v>
      </c>
    </row>
    <row r="21779" spans="1:1" ht="13">
      <c r="A21779" s="11" t="s">
        <v>4762</v>
      </c>
    </row>
    <row r="21780" spans="1:1" ht="13">
      <c r="A21780" s="11" t="s">
        <v>4753</v>
      </c>
    </row>
    <row r="21781" spans="1:1" ht="13">
      <c r="A21781" s="11" t="s">
        <v>5017</v>
      </c>
    </row>
    <row r="21782" spans="1:1" ht="13">
      <c r="A21782" s="11" t="s">
        <v>4755</v>
      </c>
    </row>
    <row r="21783" spans="1:1" ht="13">
      <c r="A21783" s="21">
        <v>1360</v>
      </c>
    </row>
    <row r="21784" spans="1:1" ht="13">
      <c r="A21784" s="21">
        <v>1850</v>
      </c>
    </row>
    <row r="21785" spans="1:1" ht="13">
      <c r="A21785" s="11" t="s">
        <v>4756</v>
      </c>
    </row>
    <row r="21786" spans="1:1" ht="13">
      <c r="A21786" s="11" t="s">
        <v>4757</v>
      </c>
    </row>
    <row r="21787" spans="1:1" ht="13">
      <c r="A21787" s="11" t="s">
        <v>6463</v>
      </c>
    </row>
    <row r="21788" spans="1:1" ht="13">
      <c r="A21788" s="11" t="s">
        <v>4748</v>
      </c>
    </row>
    <row r="21789" spans="1:1" ht="13">
      <c r="A21789" s="11" t="s">
        <v>4749</v>
      </c>
    </row>
    <row r="21790" spans="1:1" ht="13">
      <c r="A21790" s="11" t="s">
        <v>6464</v>
      </c>
    </row>
    <row r="21791" spans="1:1" ht="13">
      <c r="A21791" s="11" t="s">
        <v>9</v>
      </c>
    </row>
    <row r="21792" spans="1:1" ht="13">
      <c r="A21792" s="11" t="s">
        <v>2946</v>
      </c>
    </row>
    <row r="21793" spans="1:1" ht="13">
      <c r="A21793" s="11" t="s">
        <v>4751</v>
      </c>
    </row>
    <row r="21794" spans="1:1" ht="13">
      <c r="A21794" s="11">
        <v>2</v>
      </c>
    </row>
    <row r="21795" spans="1:1" ht="13">
      <c r="A21795" s="11" t="s">
        <v>4752</v>
      </c>
    </row>
    <row r="21796" spans="1:1" ht="13">
      <c r="A21796" s="11" t="s">
        <v>4762</v>
      </c>
    </row>
    <row r="21797" spans="1:1" ht="13">
      <c r="A21797" s="11" t="s">
        <v>4753</v>
      </c>
    </row>
    <row r="21798" spans="1:1" ht="13">
      <c r="A21798" s="11" t="s">
        <v>4780</v>
      </c>
    </row>
    <row r="21799" spans="1:1" ht="13">
      <c r="A21799" s="11" t="s">
        <v>4755</v>
      </c>
    </row>
    <row r="21800" spans="1:1" ht="13">
      <c r="A21800" s="21">
        <v>1180</v>
      </c>
    </row>
    <row r="21801" spans="1:1" ht="13">
      <c r="A21801" s="21">
        <v>1770</v>
      </c>
    </row>
    <row r="21802" spans="1:1" ht="13">
      <c r="A21802" s="11" t="s">
        <v>4756</v>
      </c>
    </row>
    <row r="21803" spans="1:1" ht="13">
      <c r="A21803" s="11" t="s">
        <v>4757</v>
      </c>
    </row>
    <row r="21804" spans="1:1" ht="13">
      <c r="A21804" s="11" t="s">
        <v>6465</v>
      </c>
    </row>
    <row r="21805" spans="1:1" ht="13">
      <c r="A21805" s="11" t="s">
        <v>4748</v>
      </c>
    </row>
    <row r="21806" spans="1:1" ht="13">
      <c r="A21806" s="11" t="s">
        <v>4749</v>
      </c>
    </row>
    <row r="21807" spans="1:1" ht="13">
      <c r="A21807" s="11" t="s">
        <v>6466</v>
      </c>
    </row>
    <row r="21808" spans="1:1" ht="13">
      <c r="A21808" s="11" t="s">
        <v>7</v>
      </c>
    </row>
    <row r="21809" spans="1:1" ht="13">
      <c r="A21809" s="11" t="s">
        <v>2949</v>
      </c>
    </row>
    <row r="21810" spans="1:1" ht="13">
      <c r="A21810" s="11" t="s">
        <v>4751</v>
      </c>
    </row>
    <row r="21811" spans="1:1" ht="13">
      <c r="A21811" s="11">
        <v>2</v>
      </c>
    </row>
    <row r="21812" spans="1:1" ht="13">
      <c r="A21812" s="11" t="s">
        <v>4752</v>
      </c>
    </row>
    <row r="21813" spans="1:1" ht="13">
      <c r="A21813" s="11">
        <v>2</v>
      </c>
    </row>
    <row r="21814" spans="1:1" ht="13">
      <c r="A21814" s="11" t="s">
        <v>4753</v>
      </c>
    </row>
    <row r="21815" spans="1:1" ht="13">
      <c r="A21815" s="11" t="s">
        <v>4775</v>
      </c>
    </row>
    <row r="21816" spans="1:1" ht="13">
      <c r="A21816" s="11" t="s">
        <v>4755</v>
      </c>
    </row>
    <row r="21817" spans="1:1" ht="13">
      <c r="A21817" s="21">
        <v>1260</v>
      </c>
    </row>
    <row r="21818" spans="1:1" ht="13">
      <c r="A21818" s="21">
        <v>1610</v>
      </c>
    </row>
    <row r="21819" spans="1:1" ht="13">
      <c r="A21819" s="11" t="s">
        <v>4756</v>
      </c>
    </row>
    <row r="21820" spans="1:1" ht="13">
      <c r="A21820" s="11" t="s">
        <v>4757</v>
      </c>
    </row>
    <row r="21821" spans="1:1" ht="13">
      <c r="A21821" s="11" t="s">
        <v>6465</v>
      </c>
    </row>
    <row r="21822" spans="1:1" ht="13">
      <c r="A21822" s="11" t="s">
        <v>4748</v>
      </c>
    </row>
    <row r="21823" spans="1:1" ht="13">
      <c r="A21823" s="11" t="s">
        <v>4749</v>
      </c>
    </row>
    <row r="21824" spans="1:1" ht="13">
      <c r="A21824" s="11" t="s">
        <v>6467</v>
      </c>
    </row>
    <row r="21825" spans="1:1" ht="13">
      <c r="A21825" s="11" t="s">
        <v>6</v>
      </c>
    </row>
    <row r="21826" spans="1:1" ht="13">
      <c r="A21826" s="11" t="s">
        <v>2817</v>
      </c>
    </row>
    <row r="21827" spans="1:1" ht="13">
      <c r="A21827" s="11" t="s">
        <v>4751</v>
      </c>
    </row>
    <row r="21828" spans="1:1" ht="13">
      <c r="A21828" s="11">
        <v>2</v>
      </c>
    </row>
    <row r="21829" spans="1:1" ht="13">
      <c r="A21829" s="11" t="s">
        <v>4752</v>
      </c>
    </row>
    <row r="21830" spans="1:1" ht="13">
      <c r="A21830" s="11">
        <v>1</v>
      </c>
    </row>
    <row r="21831" spans="1:1" ht="13">
      <c r="A21831" s="11" t="s">
        <v>4753</v>
      </c>
    </row>
    <row r="21832" spans="1:1" ht="13">
      <c r="A21832" s="11" t="s">
        <v>4859</v>
      </c>
    </row>
    <row r="21833" spans="1:1" ht="13">
      <c r="A21833" s="11" t="s">
        <v>4755</v>
      </c>
    </row>
    <row r="21834" spans="1:1" ht="13">
      <c r="A21834" s="21">
        <v>1030</v>
      </c>
    </row>
    <row r="21835" spans="1:1" ht="13">
      <c r="A21835" s="21">
        <v>1135</v>
      </c>
    </row>
    <row r="21836" spans="1:1" ht="13">
      <c r="A21836" s="11" t="s">
        <v>4756</v>
      </c>
    </row>
    <row r="21837" spans="1:1" ht="13">
      <c r="A21837" s="11" t="s">
        <v>4757</v>
      </c>
    </row>
    <row r="21838" spans="1:1" ht="13">
      <c r="A21838" s="11" t="s">
        <v>6468</v>
      </c>
    </row>
    <row r="21839" spans="1:1" ht="13">
      <c r="A21839" s="11" t="s">
        <v>4748</v>
      </c>
    </row>
    <row r="21840" spans="1:1" ht="13">
      <c r="A21840" s="11" t="s">
        <v>4749</v>
      </c>
    </row>
    <row r="21841" spans="1:1" ht="13">
      <c r="A21841" s="11" t="s">
        <v>6469</v>
      </c>
    </row>
    <row r="21842" spans="1:1" ht="13">
      <c r="A21842" s="11" t="s">
        <v>7</v>
      </c>
    </row>
    <row r="21843" spans="1:1" ht="13">
      <c r="A21843" s="11" t="s">
        <v>4238</v>
      </c>
    </row>
    <row r="21844" spans="1:1" ht="13">
      <c r="A21844" s="11" t="s">
        <v>4751</v>
      </c>
    </row>
    <row r="21845" spans="1:1" ht="13">
      <c r="A21845" s="11">
        <v>3</v>
      </c>
    </row>
    <row r="21846" spans="1:1" ht="13">
      <c r="A21846" s="11" t="s">
        <v>4752</v>
      </c>
    </row>
    <row r="21847" spans="1:1" ht="13">
      <c r="A21847" s="11" t="s">
        <v>4762</v>
      </c>
    </row>
    <row r="21848" spans="1:1" ht="13">
      <c r="A21848" s="11" t="s">
        <v>4753</v>
      </c>
    </row>
    <row r="21849" spans="1:1" ht="13">
      <c r="A21849" s="11" t="s">
        <v>5000</v>
      </c>
    </row>
    <row r="21850" spans="1:1" ht="13">
      <c r="A21850" s="11" t="s">
        <v>4755</v>
      </c>
    </row>
    <row r="21851" spans="1:1" ht="13">
      <c r="A21851" s="21">
        <v>1670</v>
      </c>
    </row>
    <row r="21852" spans="1:1" ht="13">
      <c r="A21852" s="21">
        <v>2960</v>
      </c>
    </row>
    <row r="21853" spans="1:1" ht="13">
      <c r="A21853" s="11" t="s">
        <v>4756</v>
      </c>
    </row>
    <row r="21854" spans="1:1" ht="13">
      <c r="A21854" s="11" t="s">
        <v>4757</v>
      </c>
    </row>
    <row r="21855" spans="1:1" ht="13">
      <c r="A21855" s="11" t="s">
        <v>6468</v>
      </c>
    </row>
    <row r="21856" spans="1:1" ht="13">
      <c r="A21856" s="11" t="s">
        <v>4748</v>
      </c>
    </row>
    <row r="21857" spans="1:1" ht="13">
      <c r="A21857" s="11" t="s">
        <v>4749</v>
      </c>
    </row>
    <row r="21858" spans="1:1" ht="13">
      <c r="A21858" s="11" t="s">
        <v>6470</v>
      </c>
    </row>
    <row r="21859" spans="1:1" ht="13">
      <c r="A21859" s="11" t="s">
        <v>12</v>
      </c>
    </row>
    <row r="21860" spans="1:1" ht="13">
      <c r="A21860" s="11" t="s">
        <v>4241</v>
      </c>
    </row>
    <row r="21861" spans="1:1" ht="13">
      <c r="A21861" s="11" t="s">
        <v>4751</v>
      </c>
    </row>
    <row r="21862" spans="1:1" ht="13">
      <c r="A21862" s="11">
        <v>3</v>
      </c>
    </row>
    <row r="21863" spans="1:1" ht="13">
      <c r="A21863" s="11" t="s">
        <v>4752</v>
      </c>
    </row>
    <row r="21864" spans="1:1" ht="13">
      <c r="A21864" s="11" t="s">
        <v>4762</v>
      </c>
    </row>
    <row r="21865" spans="1:1" ht="13">
      <c r="A21865" s="11" t="s">
        <v>4753</v>
      </c>
    </row>
    <row r="21866" spans="1:1" ht="13">
      <c r="A21866" s="11" t="s">
        <v>4785</v>
      </c>
    </row>
    <row r="21867" spans="1:1" ht="13">
      <c r="A21867" s="11" t="s">
        <v>4755</v>
      </c>
    </row>
    <row r="21868" spans="1:1" ht="13">
      <c r="A21868" s="21">
        <v>1840</v>
      </c>
    </row>
    <row r="21869" spans="1:1" ht="13">
      <c r="A21869" s="21">
        <v>2560</v>
      </c>
    </row>
    <row r="21870" spans="1:1" ht="13">
      <c r="A21870" s="11" t="s">
        <v>4756</v>
      </c>
    </row>
    <row r="21871" spans="1:1" ht="13">
      <c r="A21871" s="11" t="s">
        <v>4757</v>
      </c>
    </row>
    <row r="21872" spans="1:1" ht="13">
      <c r="A21872" s="11" t="s">
        <v>6468</v>
      </c>
    </row>
    <row r="21873" spans="1:1" ht="13">
      <c r="A21873" s="11" t="s">
        <v>4748</v>
      </c>
    </row>
    <row r="21874" spans="1:1" ht="13">
      <c r="A21874" s="11" t="s">
        <v>4749</v>
      </c>
    </row>
    <row r="21875" spans="1:1" ht="13">
      <c r="A21875" s="11" t="s">
        <v>6471</v>
      </c>
    </row>
    <row r="21876" spans="1:1" ht="13">
      <c r="A21876" s="11" t="s">
        <v>33</v>
      </c>
    </row>
    <row r="21877" spans="1:1" ht="13">
      <c r="A21877" s="11" t="s">
        <v>4244</v>
      </c>
    </row>
    <row r="21878" spans="1:1" ht="13">
      <c r="A21878" s="11" t="s">
        <v>4751</v>
      </c>
    </row>
    <row r="21879" spans="1:1" ht="13">
      <c r="A21879" s="11">
        <v>3</v>
      </c>
    </row>
    <row r="21880" spans="1:1" ht="13">
      <c r="A21880" s="11" t="s">
        <v>4752</v>
      </c>
    </row>
    <row r="21881" spans="1:1" ht="13">
      <c r="A21881" s="11" t="s">
        <v>5069</v>
      </c>
    </row>
    <row r="21882" spans="1:1" ht="13">
      <c r="A21882" s="11" t="s">
        <v>4753</v>
      </c>
    </row>
    <row r="21883" spans="1:1" ht="13">
      <c r="A21883" s="11" t="s">
        <v>5860</v>
      </c>
    </row>
    <row r="21884" spans="1:1" ht="13">
      <c r="A21884" s="11" t="s">
        <v>4755</v>
      </c>
    </row>
    <row r="21885" spans="1:1" ht="13">
      <c r="A21885" s="21">
        <v>2540</v>
      </c>
    </row>
    <row r="21886" spans="1:1" ht="13">
      <c r="A21886" s="21">
        <v>3525</v>
      </c>
    </row>
    <row r="21887" spans="1:1" ht="13">
      <c r="A21887" s="11" t="s">
        <v>4756</v>
      </c>
    </row>
    <row r="21888" spans="1:1" ht="13">
      <c r="A21888" s="11" t="s">
        <v>4757</v>
      </c>
    </row>
    <row r="21889" spans="1:1" ht="13">
      <c r="A21889" s="11" t="s">
        <v>6468</v>
      </c>
    </row>
    <row r="21890" spans="1:1" ht="13">
      <c r="A21890" s="11" t="s">
        <v>4748</v>
      </c>
    </row>
    <row r="21891" spans="1:1" ht="13">
      <c r="A21891" s="11" t="s">
        <v>4749</v>
      </c>
    </row>
    <row r="21892" spans="1:1" ht="13">
      <c r="A21892" s="11" t="s">
        <v>6472</v>
      </c>
    </row>
    <row r="21893" spans="1:1" ht="13">
      <c r="A21893" s="11" t="s">
        <v>6</v>
      </c>
    </row>
    <row r="21894" spans="1:1" ht="13">
      <c r="A21894" s="11" t="s">
        <v>1084</v>
      </c>
    </row>
    <row r="21895" spans="1:1" ht="13">
      <c r="A21895" s="11" t="s">
        <v>4751</v>
      </c>
    </row>
    <row r="21896" spans="1:1" ht="13">
      <c r="A21896" s="11">
        <v>2</v>
      </c>
    </row>
    <row r="21897" spans="1:1" ht="13">
      <c r="A21897" s="11" t="s">
        <v>4752</v>
      </c>
    </row>
    <row r="21898" spans="1:1" ht="13">
      <c r="A21898" s="11">
        <v>1</v>
      </c>
    </row>
    <row r="21899" spans="1:1" ht="13">
      <c r="A21899" s="11" t="s">
        <v>4753</v>
      </c>
    </row>
    <row r="21900" spans="1:1" ht="13">
      <c r="A21900" s="11" t="s">
        <v>4780</v>
      </c>
    </row>
    <row r="21901" spans="1:1" ht="13">
      <c r="A21901" s="11" t="s">
        <v>4755</v>
      </c>
    </row>
    <row r="21902" spans="1:1" ht="13">
      <c r="A21902" s="21">
        <v>1570</v>
      </c>
    </row>
    <row r="21903" spans="1:1" ht="13">
      <c r="A21903" s="11" t="s">
        <v>4756</v>
      </c>
    </row>
    <row r="21904" spans="1:1" ht="13">
      <c r="A21904" s="11" t="s">
        <v>4757</v>
      </c>
    </row>
    <row r="21905" spans="1:1" ht="13">
      <c r="A21905" s="11" t="s">
        <v>6473</v>
      </c>
    </row>
    <row r="21906" spans="1:1" ht="13">
      <c r="A21906" s="11" t="s">
        <v>4748</v>
      </c>
    </row>
    <row r="21907" spans="1:1" ht="13">
      <c r="A21907" s="11" t="s">
        <v>4749</v>
      </c>
    </row>
    <row r="21908" spans="1:1" ht="13">
      <c r="A21908" s="11" t="s">
        <v>6474</v>
      </c>
    </row>
    <row r="21909" spans="1:1" ht="13">
      <c r="A21909" s="11" t="s">
        <v>11</v>
      </c>
    </row>
    <row r="21910" spans="1:1" ht="13">
      <c r="A21910" s="11" t="s">
        <v>2481</v>
      </c>
    </row>
    <row r="21911" spans="1:1" ht="13">
      <c r="A21911" s="11" t="s">
        <v>4751</v>
      </c>
    </row>
    <row r="21912" spans="1:1" ht="13">
      <c r="A21912" s="11">
        <v>2</v>
      </c>
    </row>
    <row r="21913" spans="1:1" ht="13">
      <c r="A21913" s="11" t="s">
        <v>4752</v>
      </c>
    </row>
    <row r="21914" spans="1:1" ht="13">
      <c r="A21914" s="11">
        <v>1</v>
      </c>
    </row>
    <row r="21915" spans="1:1" ht="13">
      <c r="A21915" s="11" t="s">
        <v>4753</v>
      </c>
    </row>
    <row r="21916" spans="1:1" ht="13">
      <c r="A21916" s="11" t="s">
        <v>4775</v>
      </c>
    </row>
    <row r="21917" spans="1:1" ht="13">
      <c r="A21917" s="11" t="s">
        <v>4755</v>
      </c>
    </row>
    <row r="21918" spans="1:1" ht="13">
      <c r="A21918" s="21">
        <v>1590</v>
      </c>
    </row>
    <row r="21919" spans="1:1" ht="13">
      <c r="A21919" s="21">
        <v>1675</v>
      </c>
    </row>
    <row r="21920" spans="1:1" ht="13">
      <c r="A21920" s="11" t="s">
        <v>4756</v>
      </c>
    </row>
    <row r="21921" spans="1:1" ht="13">
      <c r="A21921" s="11" t="s">
        <v>4757</v>
      </c>
    </row>
    <row r="21922" spans="1:1" ht="13">
      <c r="A21922" s="11" t="s">
        <v>6473</v>
      </c>
    </row>
    <row r="21923" spans="1:1" ht="13">
      <c r="A21923" s="11" t="s">
        <v>4748</v>
      </c>
    </row>
    <row r="21924" spans="1:1" ht="13">
      <c r="A21924" s="11" t="s">
        <v>4749</v>
      </c>
    </row>
    <row r="21925" spans="1:1" ht="13">
      <c r="A21925" s="11" t="s">
        <v>6475</v>
      </c>
    </row>
    <row r="21926" spans="1:1" ht="13">
      <c r="A21926" s="11" t="s">
        <v>6</v>
      </c>
    </row>
    <row r="21927" spans="1:1" ht="13">
      <c r="A21927" s="11" t="s">
        <v>2379</v>
      </c>
    </row>
    <row r="21928" spans="1:1" ht="13">
      <c r="A21928" s="11" t="s">
        <v>4751</v>
      </c>
    </row>
    <row r="21929" spans="1:1" ht="13">
      <c r="A21929" s="11">
        <v>2</v>
      </c>
    </row>
    <row r="21930" spans="1:1" ht="13">
      <c r="A21930" s="11" t="s">
        <v>4752</v>
      </c>
    </row>
    <row r="21931" spans="1:1" ht="13">
      <c r="A21931" s="11" t="s">
        <v>4762</v>
      </c>
    </row>
    <row r="21932" spans="1:1" ht="13">
      <c r="A21932" s="11" t="s">
        <v>4753</v>
      </c>
    </row>
    <row r="21933" spans="1:1" ht="13">
      <c r="A21933" s="11" t="s">
        <v>4780</v>
      </c>
    </row>
    <row r="21934" spans="1:1" ht="13">
      <c r="A21934" s="11" t="s">
        <v>4755</v>
      </c>
    </row>
    <row r="21935" spans="1:1" ht="13">
      <c r="A21935" s="21">
        <v>1180</v>
      </c>
    </row>
    <row r="21936" spans="1:1" ht="13">
      <c r="A21936" s="21">
        <v>1450</v>
      </c>
    </row>
    <row r="21937" spans="1:1" ht="13">
      <c r="A21937" s="11" t="s">
        <v>4756</v>
      </c>
    </row>
    <row r="21938" spans="1:1" ht="13">
      <c r="A21938" s="11" t="s">
        <v>4757</v>
      </c>
    </row>
    <row r="21939" spans="1:1" ht="13">
      <c r="A21939" s="11" t="s">
        <v>6476</v>
      </c>
    </row>
    <row r="21940" spans="1:1" ht="13">
      <c r="A21940" s="11" t="s">
        <v>4748</v>
      </c>
    </row>
    <row r="21941" spans="1:1" ht="13">
      <c r="A21941" s="11" t="s">
        <v>4749</v>
      </c>
    </row>
    <row r="21942" spans="1:1" ht="13">
      <c r="A21942" s="11" t="s">
        <v>6477</v>
      </c>
    </row>
    <row r="21943" spans="1:1" ht="13">
      <c r="A21943" s="11" t="s">
        <v>29</v>
      </c>
    </row>
    <row r="21944" spans="1:1" ht="13">
      <c r="A21944" s="11" t="s">
        <v>3276</v>
      </c>
    </row>
    <row r="21945" spans="1:1" ht="13">
      <c r="A21945" s="11" t="s">
        <v>4751</v>
      </c>
    </row>
    <row r="21946" spans="1:1" ht="13">
      <c r="A21946" s="11">
        <v>3</v>
      </c>
    </row>
    <row r="21947" spans="1:1" ht="13">
      <c r="A21947" s="11" t="s">
        <v>4752</v>
      </c>
    </row>
    <row r="21948" spans="1:1" ht="13">
      <c r="A21948" s="11">
        <v>2</v>
      </c>
    </row>
    <row r="21949" spans="1:1" ht="13">
      <c r="A21949" s="11" t="s">
        <v>4753</v>
      </c>
    </row>
    <row r="21950" spans="1:1" ht="13">
      <c r="A21950" s="11" t="s">
        <v>4778</v>
      </c>
    </row>
    <row r="21951" spans="1:1" ht="13">
      <c r="A21951" s="11" t="s">
        <v>4755</v>
      </c>
    </row>
    <row r="21952" spans="1:1" ht="13">
      <c r="A21952" s="21">
        <v>2020</v>
      </c>
    </row>
    <row r="21953" spans="1:1" ht="13">
      <c r="A21953" s="11" t="s">
        <v>4756</v>
      </c>
    </row>
    <row r="21954" spans="1:1" ht="13">
      <c r="A21954" s="11" t="s">
        <v>4757</v>
      </c>
    </row>
    <row r="21955" spans="1:1" ht="13">
      <c r="A21955" s="11" t="s">
        <v>6478</v>
      </c>
    </row>
    <row r="21956" spans="1:1" ht="13">
      <c r="A21956" s="11" t="s">
        <v>4748</v>
      </c>
    </row>
    <row r="21957" spans="1:1" ht="13">
      <c r="A21957" s="11" t="s">
        <v>4749</v>
      </c>
    </row>
    <row r="21958" spans="1:1" ht="13">
      <c r="A21958" s="11" t="s">
        <v>6479</v>
      </c>
    </row>
    <row r="21959" spans="1:1" ht="13">
      <c r="A21959" s="11" t="s">
        <v>31</v>
      </c>
    </row>
    <row r="21960" spans="1:1" ht="13">
      <c r="A21960" s="11" t="s">
        <v>3902</v>
      </c>
    </row>
    <row r="21961" spans="1:1" ht="13">
      <c r="A21961" s="11" t="s">
        <v>4751</v>
      </c>
    </row>
    <row r="21962" spans="1:1" ht="13">
      <c r="A21962" s="11">
        <v>3</v>
      </c>
    </row>
    <row r="21963" spans="1:1" ht="13">
      <c r="A21963" s="11" t="s">
        <v>4752</v>
      </c>
    </row>
    <row r="21964" spans="1:1" ht="13">
      <c r="A21964" s="11" t="s">
        <v>4789</v>
      </c>
    </row>
    <row r="21965" spans="1:1" ht="13">
      <c r="A21965" s="11" t="s">
        <v>4753</v>
      </c>
    </row>
    <row r="21966" spans="1:1" ht="13">
      <c r="A21966" s="11" t="s">
        <v>6480</v>
      </c>
    </row>
    <row r="21967" spans="1:1" ht="13">
      <c r="A21967" s="11" t="s">
        <v>4755</v>
      </c>
    </row>
    <row r="21968" spans="1:1" ht="13">
      <c r="A21968" s="21">
        <v>2690</v>
      </c>
    </row>
    <row r="21969" spans="1:1" ht="13">
      <c r="A21969" s="21">
        <v>3995</v>
      </c>
    </row>
    <row r="21970" spans="1:1" ht="13">
      <c r="A21970" s="11" t="s">
        <v>4756</v>
      </c>
    </row>
    <row r="21971" spans="1:1" ht="13">
      <c r="A21971" s="11" t="s">
        <v>4757</v>
      </c>
    </row>
    <row r="21972" spans="1:1" ht="13">
      <c r="A21972" s="11" t="s">
        <v>6481</v>
      </c>
    </row>
    <row r="21973" spans="1:1" ht="13">
      <c r="A21973" s="11" t="s">
        <v>4748</v>
      </c>
    </row>
    <row r="21974" spans="1:1" ht="13">
      <c r="A21974" s="11" t="s">
        <v>4749</v>
      </c>
    </row>
    <row r="21975" spans="1:1" ht="13">
      <c r="A21975" s="11" t="s">
        <v>6482</v>
      </c>
    </row>
    <row r="21976" spans="1:1" ht="13">
      <c r="A21976" s="11" t="s">
        <v>11</v>
      </c>
    </row>
    <row r="21977" spans="1:1" ht="13">
      <c r="A21977" s="11" t="s">
        <v>3764</v>
      </c>
    </row>
    <row r="21978" spans="1:1" ht="13">
      <c r="A21978" s="11" t="s">
        <v>4751</v>
      </c>
    </row>
    <row r="21979" spans="1:1" ht="13">
      <c r="A21979" s="11">
        <v>3</v>
      </c>
    </row>
    <row r="21980" spans="1:1" ht="13">
      <c r="A21980" s="11" t="s">
        <v>4752</v>
      </c>
    </row>
    <row r="21981" spans="1:1" ht="13">
      <c r="A21981" s="11" t="s">
        <v>4762</v>
      </c>
    </row>
    <row r="21982" spans="1:1" ht="13">
      <c r="A21982" s="11" t="s">
        <v>4753</v>
      </c>
    </row>
    <row r="21983" spans="1:1" ht="13">
      <c r="A21983" s="11" t="s">
        <v>4773</v>
      </c>
    </row>
    <row r="21984" spans="1:1" ht="13">
      <c r="A21984" s="11" t="s">
        <v>4755</v>
      </c>
    </row>
    <row r="21985" spans="1:1" ht="13">
      <c r="A21985" s="21">
        <v>2010</v>
      </c>
    </row>
    <row r="21986" spans="1:1" ht="13">
      <c r="A21986" s="21">
        <v>3540</v>
      </c>
    </row>
    <row r="21987" spans="1:1" ht="13">
      <c r="A21987" s="11" t="s">
        <v>4756</v>
      </c>
    </row>
    <row r="21988" spans="1:1" ht="13">
      <c r="A21988" s="11" t="s">
        <v>4757</v>
      </c>
    </row>
    <row r="21989" spans="1:1" ht="13">
      <c r="A21989" s="11" t="s">
        <v>6483</v>
      </c>
    </row>
    <row r="21990" spans="1:1" ht="13">
      <c r="A21990" s="11" t="s">
        <v>4748</v>
      </c>
    </row>
    <row r="21991" spans="1:1" ht="13">
      <c r="A21991" s="11" t="s">
        <v>4749</v>
      </c>
    </row>
    <row r="21992" spans="1:1" ht="13">
      <c r="A21992" s="11" t="s">
        <v>6484</v>
      </c>
    </row>
    <row r="21993" spans="1:1" ht="13">
      <c r="A21993" s="11" t="s">
        <v>7</v>
      </c>
    </row>
    <row r="21994" spans="1:1" ht="13">
      <c r="A21994" s="11" t="s">
        <v>470</v>
      </c>
    </row>
    <row r="21995" spans="1:1" ht="13">
      <c r="A21995" s="11" t="s">
        <v>4751</v>
      </c>
    </row>
    <row r="21996" spans="1:1" ht="13">
      <c r="A21996" s="11">
        <v>1</v>
      </c>
    </row>
    <row r="21997" spans="1:1" ht="13">
      <c r="A21997" s="11" t="s">
        <v>4752</v>
      </c>
    </row>
    <row r="21998" spans="1:1" ht="13">
      <c r="A21998" s="11">
        <v>1</v>
      </c>
    </row>
    <row r="21999" spans="1:1" ht="13">
      <c r="A21999" s="11" t="s">
        <v>4753</v>
      </c>
    </row>
    <row r="22000" spans="1:1" ht="13">
      <c r="A22000" s="11" t="s">
        <v>4834</v>
      </c>
    </row>
    <row r="22001" spans="1:1" ht="13">
      <c r="A22001" s="11" t="s">
        <v>4755</v>
      </c>
    </row>
    <row r="22002" spans="1:1" ht="13">
      <c r="A22002" s="21">
        <v>590</v>
      </c>
    </row>
    <row r="22003" spans="1:1" ht="13">
      <c r="A22003" s="21">
        <v>1135</v>
      </c>
    </row>
    <row r="22004" spans="1:1" ht="13">
      <c r="A22004" s="11" t="s">
        <v>4756</v>
      </c>
    </row>
    <row r="22005" spans="1:1" ht="13">
      <c r="A22005" s="11" t="s">
        <v>4757</v>
      </c>
    </row>
    <row r="22006" spans="1:1" ht="13">
      <c r="A22006" s="11" t="s">
        <v>6485</v>
      </c>
    </row>
    <row r="22007" spans="1:1" ht="13">
      <c r="A22007" s="11" t="s">
        <v>4748</v>
      </c>
    </row>
    <row r="22008" spans="1:1" ht="13">
      <c r="A22008" s="11" t="s">
        <v>4749</v>
      </c>
    </row>
    <row r="22009" spans="1:1" ht="13">
      <c r="A22009" s="11" t="s">
        <v>6486</v>
      </c>
    </row>
    <row r="22010" spans="1:1" ht="13">
      <c r="A22010" s="11" t="s">
        <v>22</v>
      </c>
    </row>
    <row r="22011" spans="1:1" ht="13">
      <c r="A22011" s="11" t="s">
        <v>422</v>
      </c>
    </row>
    <row r="22012" spans="1:1" ht="13">
      <c r="A22012" s="11" t="s">
        <v>4751</v>
      </c>
    </row>
    <row r="22013" spans="1:1" ht="13">
      <c r="A22013" s="11">
        <v>1</v>
      </c>
    </row>
    <row r="22014" spans="1:1" ht="13">
      <c r="A22014" s="11" t="s">
        <v>4752</v>
      </c>
    </row>
    <row r="22015" spans="1:1" ht="13">
      <c r="A22015" s="11">
        <v>1</v>
      </c>
    </row>
    <row r="22016" spans="1:1" ht="13">
      <c r="A22016" s="11" t="s">
        <v>4753</v>
      </c>
    </row>
    <row r="22017" spans="1:1" ht="13">
      <c r="A22017" s="11" t="s">
        <v>4846</v>
      </c>
    </row>
    <row r="22018" spans="1:1" ht="13">
      <c r="A22018" s="11" t="s">
        <v>4755</v>
      </c>
    </row>
    <row r="22019" spans="1:1" ht="13">
      <c r="A22019" s="21">
        <v>1060</v>
      </c>
    </row>
    <row r="22020" spans="1:1" ht="13">
      <c r="A22020" s="21">
        <v>1420</v>
      </c>
    </row>
    <row r="22021" spans="1:1" ht="13">
      <c r="A22021" s="11" t="s">
        <v>4756</v>
      </c>
    </row>
    <row r="22022" spans="1:1" ht="13">
      <c r="A22022" s="11" t="s">
        <v>4757</v>
      </c>
    </row>
    <row r="22023" spans="1:1" ht="13">
      <c r="A22023" s="11" t="s">
        <v>6487</v>
      </c>
    </row>
    <row r="22024" spans="1:1" ht="13">
      <c r="A22024" s="11" t="s">
        <v>4748</v>
      </c>
    </row>
    <row r="22025" spans="1:1" ht="13">
      <c r="A22025" s="11" t="s">
        <v>4749</v>
      </c>
    </row>
    <row r="22026" spans="1:1" ht="13">
      <c r="A22026" s="11" t="s">
        <v>6488</v>
      </c>
    </row>
    <row r="22027" spans="1:1" ht="13">
      <c r="A22027" s="11" t="s">
        <v>6</v>
      </c>
    </row>
    <row r="22028" spans="1:1" ht="13">
      <c r="A22028" s="11" t="s">
        <v>1033</v>
      </c>
    </row>
    <row r="22029" spans="1:1" ht="13">
      <c r="A22029" s="11" t="s">
        <v>4751</v>
      </c>
    </row>
    <row r="22030" spans="1:1" ht="13">
      <c r="A22030" s="11">
        <v>2</v>
      </c>
    </row>
    <row r="22031" spans="1:1" ht="13">
      <c r="A22031" s="11" t="s">
        <v>4752</v>
      </c>
    </row>
    <row r="22032" spans="1:1" ht="13">
      <c r="A22032" s="11">
        <v>1</v>
      </c>
    </row>
    <row r="22033" spans="1:1" ht="13">
      <c r="A22033" s="11" t="s">
        <v>4753</v>
      </c>
    </row>
    <row r="22034" spans="1:1" ht="13">
      <c r="A22034" s="11" t="s">
        <v>4870</v>
      </c>
    </row>
    <row r="22035" spans="1:1" ht="13">
      <c r="A22035" s="11" t="s">
        <v>4755</v>
      </c>
    </row>
    <row r="22036" spans="1:1" ht="13">
      <c r="A22036" s="21">
        <v>1460</v>
      </c>
    </row>
    <row r="22037" spans="1:1" ht="13">
      <c r="A22037" s="11" t="s">
        <v>4756</v>
      </c>
    </row>
    <row r="22038" spans="1:1" ht="13">
      <c r="A22038" s="11" t="s">
        <v>4757</v>
      </c>
    </row>
    <row r="22039" spans="1:1" ht="13">
      <c r="A22039" s="11" t="s">
        <v>6489</v>
      </c>
    </row>
    <row r="22040" spans="1:1" ht="13">
      <c r="A22040" s="11" t="s">
        <v>4748</v>
      </c>
    </row>
    <row r="22041" spans="1:1" ht="13">
      <c r="A22041" s="11" t="s">
        <v>4749</v>
      </c>
    </row>
    <row r="22042" spans="1:1" ht="13">
      <c r="A22042" s="11" t="s">
        <v>6490</v>
      </c>
    </row>
    <row r="22043" spans="1:1" ht="13">
      <c r="A22043" s="11" t="s">
        <v>23</v>
      </c>
    </row>
    <row r="22044" spans="1:1" ht="13">
      <c r="A22044" s="11" t="s">
        <v>1606</v>
      </c>
    </row>
    <row r="22045" spans="1:1" ht="13">
      <c r="A22045" s="11" t="s">
        <v>4751</v>
      </c>
    </row>
    <row r="22046" spans="1:1" ht="13">
      <c r="A22046" s="11">
        <v>2</v>
      </c>
    </row>
    <row r="22047" spans="1:1" ht="13">
      <c r="A22047" s="11" t="s">
        <v>4752</v>
      </c>
    </row>
    <row r="22048" spans="1:1" ht="13">
      <c r="A22048" s="11">
        <v>2</v>
      </c>
    </row>
    <row r="22049" spans="1:1" ht="13">
      <c r="A22049" s="11" t="s">
        <v>4753</v>
      </c>
    </row>
    <row r="22050" spans="1:1" ht="13">
      <c r="A22050" s="11" t="s">
        <v>4775</v>
      </c>
    </row>
    <row r="22051" spans="1:1" ht="13">
      <c r="A22051" s="11" t="s">
        <v>4755</v>
      </c>
    </row>
    <row r="22052" spans="1:1" ht="13">
      <c r="A22052" s="21">
        <v>1310</v>
      </c>
    </row>
    <row r="22053" spans="1:1" ht="13">
      <c r="A22053" s="21">
        <v>1420</v>
      </c>
    </row>
    <row r="22054" spans="1:1" ht="13">
      <c r="A22054" s="11" t="s">
        <v>4756</v>
      </c>
    </row>
    <row r="22055" spans="1:1" ht="13">
      <c r="A22055" s="11" t="s">
        <v>4757</v>
      </c>
    </row>
    <row r="22056" spans="1:1" ht="13">
      <c r="A22056" s="11" t="s">
        <v>6491</v>
      </c>
    </row>
    <row r="22057" spans="1:1" ht="13">
      <c r="A22057" s="11" t="s">
        <v>4748</v>
      </c>
    </row>
    <row r="22058" spans="1:1" ht="13">
      <c r="A22058" s="11" t="s">
        <v>4749</v>
      </c>
    </row>
    <row r="22059" spans="1:1" ht="13">
      <c r="A22059" s="11" t="s">
        <v>6492</v>
      </c>
    </row>
    <row r="22060" spans="1:1" ht="13">
      <c r="A22060" s="11" t="s">
        <v>37</v>
      </c>
    </row>
    <row r="22061" spans="1:1" ht="13">
      <c r="A22061" s="11" t="s">
        <v>3517</v>
      </c>
    </row>
    <row r="22062" spans="1:1" ht="13">
      <c r="A22062" s="11" t="s">
        <v>4751</v>
      </c>
    </row>
    <row r="22063" spans="1:1" ht="13">
      <c r="A22063" s="11">
        <v>3</v>
      </c>
    </row>
    <row r="22064" spans="1:1" ht="13">
      <c r="A22064" s="11" t="s">
        <v>4752</v>
      </c>
    </row>
    <row r="22065" spans="1:1" ht="13">
      <c r="A22065" s="11" t="s">
        <v>4789</v>
      </c>
    </row>
    <row r="22066" spans="1:1" ht="13">
      <c r="A22066" s="11" t="s">
        <v>4753</v>
      </c>
    </row>
    <row r="22067" spans="1:1" ht="13">
      <c r="A22067" s="11" t="s">
        <v>5000</v>
      </c>
    </row>
    <row r="22068" spans="1:1" ht="13">
      <c r="A22068" s="11" t="s">
        <v>4755</v>
      </c>
    </row>
    <row r="22069" spans="1:1" ht="13">
      <c r="A22069" s="21">
        <v>1890</v>
      </c>
    </row>
    <row r="22070" spans="1:1" ht="13">
      <c r="A22070" s="21">
        <v>3400</v>
      </c>
    </row>
    <row r="22071" spans="1:1" ht="13">
      <c r="A22071" s="11" t="s">
        <v>4756</v>
      </c>
    </row>
    <row r="22072" spans="1:1" ht="13">
      <c r="A22072" s="11" t="s">
        <v>4757</v>
      </c>
    </row>
    <row r="22073" spans="1:1" ht="13">
      <c r="A22073" s="11" t="s">
        <v>6493</v>
      </c>
    </row>
    <row r="22074" spans="1:1" ht="13">
      <c r="A22074" s="11" t="s">
        <v>4748</v>
      </c>
    </row>
    <row r="22075" spans="1:1" ht="13">
      <c r="A22075" s="11" t="s">
        <v>4749</v>
      </c>
    </row>
    <row r="22076" spans="1:1" ht="13">
      <c r="A22076" s="11" t="s">
        <v>6494</v>
      </c>
    </row>
    <row r="22077" spans="1:1" ht="13">
      <c r="A22077" s="11" t="s">
        <v>11</v>
      </c>
    </row>
    <row r="22078" spans="1:1" ht="13">
      <c r="A22078" s="11" t="s">
        <v>1538</v>
      </c>
    </row>
    <row r="22079" spans="1:1" ht="13">
      <c r="A22079" s="11" t="s">
        <v>4751</v>
      </c>
    </row>
    <row r="22080" spans="1:1" ht="13">
      <c r="A22080" s="11">
        <v>2</v>
      </c>
    </row>
    <row r="22081" spans="1:1" ht="13">
      <c r="A22081" s="11" t="s">
        <v>4752</v>
      </c>
    </row>
    <row r="22082" spans="1:1" ht="13">
      <c r="A22082" s="11" t="s">
        <v>4762</v>
      </c>
    </row>
    <row r="22083" spans="1:1" ht="13">
      <c r="A22083" s="11" t="s">
        <v>4753</v>
      </c>
    </row>
    <row r="22084" spans="1:1" ht="13">
      <c r="A22084" s="11" t="s">
        <v>4765</v>
      </c>
    </row>
    <row r="22085" spans="1:1" ht="13">
      <c r="A22085" s="11" t="s">
        <v>4755</v>
      </c>
    </row>
    <row r="22086" spans="1:1" ht="13">
      <c r="A22086" s="21">
        <v>2370</v>
      </c>
    </row>
    <row r="22087" spans="1:1" ht="13">
      <c r="A22087" s="21">
        <v>2670</v>
      </c>
    </row>
    <row r="22088" spans="1:1" ht="13">
      <c r="A22088" s="11" t="s">
        <v>4756</v>
      </c>
    </row>
    <row r="22089" spans="1:1" ht="13">
      <c r="A22089" s="11" t="s">
        <v>4757</v>
      </c>
    </row>
    <row r="22090" spans="1:1" ht="13">
      <c r="A22090" s="11" t="s">
        <v>6495</v>
      </c>
    </row>
    <row r="22091" spans="1:1" ht="13">
      <c r="A22091" s="11" t="s">
        <v>4748</v>
      </c>
    </row>
    <row r="22092" spans="1:1" ht="13">
      <c r="A22092" s="11" t="s">
        <v>4749</v>
      </c>
    </row>
    <row r="22093" spans="1:1" ht="13">
      <c r="A22093" s="11" t="s">
        <v>6496</v>
      </c>
    </row>
    <row r="22094" spans="1:1" ht="13">
      <c r="A22094" s="11" t="s">
        <v>18</v>
      </c>
    </row>
    <row r="22095" spans="1:1" ht="13">
      <c r="A22095" s="11" t="s">
        <v>287</v>
      </c>
    </row>
    <row r="22096" spans="1:1" ht="13">
      <c r="A22096" s="11" t="s">
        <v>4751</v>
      </c>
    </row>
    <row r="22097" spans="1:1" ht="13">
      <c r="A22097" s="11">
        <v>1</v>
      </c>
    </row>
    <row r="22098" spans="1:1" ht="13">
      <c r="A22098" s="11" t="s">
        <v>4752</v>
      </c>
    </row>
    <row r="22099" spans="1:1" ht="13">
      <c r="A22099" s="11">
        <v>1</v>
      </c>
    </row>
    <row r="22100" spans="1:1" ht="13">
      <c r="A22100" s="11" t="s">
        <v>4753</v>
      </c>
    </row>
    <row r="22101" spans="1:1" ht="13">
      <c r="A22101" s="11" t="s">
        <v>4834</v>
      </c>
    </row>
    <row r="22102" spans="1:1" ht="13">
      <c r="A22102" s="11" t="s">
        <v>4755</v>
      </c>
    </row>
    <row r="22103" spans="1:1" ht="13">
      <c r="A22103" s="21">
        <v>750</v>
      </c>
    </row>
    <row r="22104" spans="1:1" ht="13">
      <c r="A22104" s="21">
        <v>1295</v>
      </c>
    </row>
    <row r="22105" spans="1:1" ht="13">
      <c r="A22105" s="11" t="s">
        <v>4756</v>
      </c>
    </row>
    <row r="22106" spans="1:1" ht="13">
      <c r="A22106" s="11" t="s">
        <v>4757</v>
      </c>
    </row>
    <row r="22107" spans="1:1" ht="13">
      <c r="A22107" s="11" t="s">
        <v>6497</v>
      </c>
    </row>
    <row r="22108" spans="1:1" ht="13">
      <c r="A22108" s="11" t="s">
        <v>4748</v>
      </c>
    </row>
    <row r="22109" spans="1:1" ht="13">
      <c r="A22109" s="11" t="s">
        <v>4749</v>
      </c>
    </row>
    <row r="22110" spans="1:1" ht="13">
      <c r="A22110" s="11" t="s">
        <v>6498</v>
      </c>
    </row>
    <row r="22111" spans="1:1" ht="13">
      <c r="A22111" s="11" t="s">
        <v>7</v>
      </c>
    </row>
    <row r="22112" spans="1:1" ht="13">
      <c r="A22112" s="11" t="s">
        <v>1248</v>
      </c>
    </row>
    <row r="22113" spans="1:1" ht="13">
      <c r="A22113" s="11" t="s">
        <v>4751</v>
      </c>
    </row>
    <row r="22114" spans="1:1" ht="13">
      <c r="A22114" s="11">
        <v>2</v>
      </c>
    </row>
    <row r="22115" spans="1:1" ht="13">
      <c r="A22115" s="11" t="s">
        <v>4752</v>
      </c>
    </row>
    <row r="22116" spans="1:1" ht="13">
      <c r="A22116" s="11">
        <v>1</v>
      </c>
    </row>
    <row r="22117" spans="1:1" ht="13">
      <c r="A22117" s="11" t="s">
        <v>4753</v>
      </c>
    </row>
    <row r="22118" spans="1:1" ht="13">
      <c r="A22118" s="11" t="s">
        <v>4818</v>
      </c>
    </row>
    <row r="22119" spans="1:1" ht="13">
      <c r="A22119" s="11" t="s">
        <v>4755</v>
      </c>
    </row>
    <row r="22120" spans="1:1" ht="13">
      <c r="A22120" s="21">
        <v>1370</v>
      </c>
    </row>
    <row r="22121" spans="1:1" ht="13">
      <c r="A22121" s="21">
        <v>1875</v>
      </c>
    </row>
    <row r="22122" spans="1:1" ht="13">
      <c r="A22122" s="11" t="s">
        <v>4756</v>
      </c>
    </row>
    <row r="22123" spans="1:1" ht="13">
      <c r="A22123" s="11" t="s">
        <v>4757</v>
      </c>
    </row>
    <row r="22124" spans="1:1" ht="13">
      <c r="A22124" s="11" t="s">
        <v>6497</v>
      </c>
    </row>
    <row r="22125" spans="1:1" ht="13">
      <c r="A22125" s="11" t="s">
        <v>4748</v>
      </c>
    </row>
    <row r="22126" spans="1:1" ht="13">
      <c r="A22126" s="11" t="s">
        <v>4749</v>
      </c>
    </row>
    <row r="22127" spans="1:1" ht="13">
      <c r="A22127" s="11" t="s">
        <v>6499</v>
      </c>
    </row>
    <row r="22128" spans="1:1" ht="13">
      <c r="A22128" s="11" t="s">
        <v>6</v>
      </c>
    </row>
    <row r="22129" spans="1:1" ht="13">
      <c r="A22129" s="11" t="s">
        <v>1221</v>
      </c>
    </row>
    <row r="22130" spans="1:1" ht="13">
      <c r="A22130" s="11" t="s">
        <v>4751</v>
      </c>
    </row>
    <row r="22131" spans="1:1" ht="13">
      <c r="A22131" s="11">
        <v>2</v>
      </c>
    </row>
    <row r="22132" spans="1:1" ht="13">
      <c r="A22132" s="11" t="s">
        <v>4752</v>
      </c>
    </row>
    <row r="22133" spans="1:1" ht="13">
      <c r="A22133" s="11">
        <v>1</v>
      </c>
    </row>
    <row r="22134" spans="1:1" ht="13">
      <c r="A22134" s="11" t="s">
        <v>4753</v>
      </c>
    </row>
    <row r="22135" spans="1:1" ht="13">
      <c r="A22135" s="11" t="s">
        <v>4846</v>
      </c>
    </row>
    <row r="22136" spans="1:1" ht="13">
      <c r="A22136" s="11" t="s">
        <v>4755</v>
      </c>
    </row>
    <row r="22137" spans="1:1" ht="13">
      <c r="A22137" s="21">
        <v>1170</v>
      </c>
    </row>
    <row r="22138" spans="1:1" ht="13">
      <c r="A22138" s="21">
        <v>1330</v>
      </c>
    </row>
    <row r="22139" spans="1:1" ht="13">
      <c r="A22139" s="11" t="s">
        <v>4756</v>
      </c>
    </row>
    <row r="22140" spans="1:1" ht="13">
      <c r="A22140" s="11" t="s">
        <v>4757</v>
      </c>
    </row>
    <row r="22141" spans="1:1" ht="13">
      <c r="A22141" s="11" t="s">
        <v>6500</v>
      </c>
    </row>
    <row r="22142" spans="1:1" ht="13">
      <c r="A22142" s="11" t="s">
        <v>4748</v>
      </c>
    </row>
    <row r="22143" spans="1:1" ht="13">
      <c r="A22143" s="11" t="s">
        <v>4749</v>
      </c>
    </row>
    <row r="22144" spans="1:1" ht="13">
      <c r="A22144" s="11" t="s">
        <v>6501</v>
      </c>
    </row>
    <row r="22145" spans="1:1" ht="13">
      <c r="A22145" s="11" t="s">
        <v>10</v>
      </c>
    </row>
    <row r="22146" spans="1:1" ht="13">
      <c r="A22146" s="11" t="s">
        <v>829</v>
      </c>
    </row>
    <row r="22147" spans="1:1" ht="13">
      <c r="A22147" s="11" t="s">
        <v>4751</v>
      </c>
    </row>
    <row r="22148" spans="1:1" ht="13">
      <c r="A22148" s="11">
        <v>1</v>
      </c>
    </row>
    <row r="22149" spans="1:1" ht="13">
      <c r="A22149" s="11" t="s">
        <v>4752</v>
      </c>
    </row>
    <row r="22150" spans="1:1" ht="13">
      <c r="A22150" s="11">
        <v>1</v>
      </c>
    </row>
    <row r="22151" spans="1:1" ht="13">
      <c r="A22151" s="11" t="s">
        <v>4753</v>
      </c>
    </row>
    <row r="22152" spans="1:1" ht="13">
      <c r="A22152" s="11" t="s">
        <v>4754</v>
      </c>
    </row>
    <row r="22153" spans="1:1" ht="13">
      <c r="A22153" s="11" t="s">
        <v>4755</v>
      </c>
    </row>
    <row r="22154" spans="1:1" ht="13">
      <c r="A22154" s="21">
        <v>850</v>
      </c>
    </row>
    <row r="22155" spans="1:1" ht="13">
      <c r="A22155" s="21">
        <v>1450</v>
      </c>
    </row>
    <row r="22156" spans="1:1" ht="13">
      <c r="A22156" s="11" t="s">
        <v>4756</v>
      </c>
    </row>
    <row r="22157" spans="1:1" ht="13">
      <c r="A22157" s="11" t="s">
        <v>4757</v>
      </c>
    </row>
    <row r="22158" spans="1:1" ht="13">
      <c r="A22158" s="11" t="s">
        <v>6502</v>
      </c>
    </row>
    <row r="22159" spans="1:1" ht="13">
      <c r="A22159" s="11" t="s">
        <v>4748</v>
      </c>
    </row>
    <row r="22160" spans="1:1" ht="13">
      <c r="A22160" s="11" t="s">
        <v>4749</v>
      </c>
    </row>
    <row r="22161" spans="1:1" ht="13">
      <c r="A22161" s="11" t="s">
        <v>6503</v>
      </c>
    </row>
    <row r="22162" spans="1:1" ht="13">
      <c r="A22162" s="11" t="s">
        <v>13</v>
      </c>
    </row>
    <row r="22163" spans="1:1" ht="13">
      <c r="A22163" s="11" t="s">
        <v>2922</v>
      </c>
    </row>
    <row r="22164" spans="1:1" ht="13">
      <c r="A22164" s="11" t="s">
        <v>4751</v>
      </c>
    </row>
    <row r="22165" spans="1:1" ht="13">
      <c r="A22165" s="11">
        <v>2</v>
      </c>
    </row>
    <row r="22166" spans="1:1" ht="13">
      <c r="A22166" s="11" t="s">
        <v>4752</v>
      </c>
    </row>
    <row r="22167" spans="1:1" ht="13">
      <c r="A22167" s="11">
        <v>1</v>
      </c>
    </row>
    <row r="22168" spans="1:1" ht="13">
      <c r="A22168" s="11" t="s">
        <v>4753</v>
      </c>
    </row>
    <row r="22169" spans="1:1" ht="13">
      <c r="A22169" s="11" t="s">
        <v>4771</v>
      </c>
    </row>
    <row r="22170" spans="1:1" ht="13">
      <c r="A22170" s="11" t="s">
        <v>4755</v>
      </c>
    </row>
    <row r="22171" spans="1:1" ht="13">
      <c r="A22171" s="21">
        <v>1180</v>
      </c>
    </row>
    <row r="22172" spans="1:1" ht="13">
      <c r="A22172" s="21">
        <v>2040</v>
      </c>
    </row>
    <row r="22173" spans="1:1" ht="13">
      <c r="A22173" s="11" t="s">
        <v>4756</v>
      </c>
    </row>
    <row r="22174" spans="1:1" ht="13">
      <c r="A22174" s="11" t="s">
        <v>4757</v>
      </c>
    </row>
    <row r="22175" spans="1:1" ht="13">
      <c r="A22175" s="11" t="s">
        <v>6502</v>
      </c>
    </row>
    <row r="22176" spans="1:1" ht="13">
      <c r="A22176" s="11" t="s">
        <v>4748</v>
      </c>
    </row>
    <row r="22177" spans="1:1" ht="13">
      <c r="A22177" s="11" t="s">
        <v>4749</v>
      </c>
    </row>
    <row r="22178" spans="1:1" ht="13">
      <c r="A22178" s="11" t="s">
        <v>6504</v>
      </c>
    </row>
    <row r="22179" spans="1:1" ht="13">
      <c r="A22179" s="11" t="s">
        <v>13</v>
      </c>
    </row>
    <row r="22180" spans="1:1" ht="13">
      <c r="A22180" s="11" t="s">
        <v>4313</v>
      </c>
    </row>
    <row r="22181" spans="1:1" ht="13">
      <c r="A22181" s="11" t="s">
        <v>4751</v>
      </c>
    </row>
    <row r="22182" spans="1:1" ht="13">
      <c r="A22182" s="11">
        <v>3</v>
      </c>
    </row>
    <row r="22183" spans="1:1" ht="13">
      <c r="A22183" s="11" t="s">
        <v>4752</v>
      </c>
    </row>
    <row r="22184" spans="1:1" ht="13">
      <c r="A22184" s="11">
        <v>1</v>
      </c>
    </row>
    <row r="22185" spans="1:1" ht="13">
      <c r="A22185" s="11" t="s">
        <v>4753</v>
      </c>
    </row>
    <row r="22186" spans="1:1" ht="13">
      <c r="A22186" s="11" t="s">
        <v>4881</v>
      </c>
    </row>
    <row r="22187" spans="1:1" ht="13">
      <c r="A22187" s="11" t="s">
        <v>4755</v>
      </c>
    </row>
    <row r="22188" spans="1:1" ht="13">
      <c r="A22188" s="21">
        <v>1230</v>
      </c>
    </row>
    <row r="22189" spans="1:1" ht="13">
      <c r="A22189" s="21">
        <v>1815</v>
      </c>
    </row>
    <row r="22190" spans="1:1" ht="13">
      <c r="A22190" s="11" t="s">
        <v>4756</v>
      </c>
    </row>
    <row r="22191" spans="1:1" ht="13">
      <c r="A22191" s="11" t="s">
        <v>4757</v>
      </c>
    </row>
    <row r="22192" spans="1:1" ht="13">
      <c r="A22192" s="11" t="s">
        <v>6502</v>
      </c>
    </row>
    <row r="22193" spans="1:1" ht="13">
      <c r="A22193" s="11" t="s">
        <v>4748</v>
      </c>
    </row>
    <row r="22194" spans="1:1" ht="13">
      <c r="A22194" s="11" t="s">
        <v>4749</v>
      </c>
    </row>
    <row r="22195" spans="1:1" ht="13">
      <c r="A22195" s="11" t="s">
        <v>6505</v>
      </c>
    </row>
    <row r="22196" spans="1:1" ht="13">
      <c r="A22196" s="11" t="s">
        <v>13</v>
      </c>
    </row>
    <row r="22197" spans="1:1" ht="13">
      <c r="A22197" s="11" t="s">
        <v>2925</v>
      </c>
    </row>
    <row r="22198" spans="1:1" ht="13">
      <c r="A22198" s="11" t="s">
        <v>4751</v>
      </c>
    </row>
    <row r="22199" spans="1:1" ht="13">
      <c r="A22199" s="11">
        <v>2</v>
      </c>
    </row>
    <row r="22200" spans="1:1" ht="13">
      <c r="A22200" s="11" t="s">
        <v>4752</v>
      </c>
    </row>
    <row r="22201" spans="1:1" ht="13">
      <c r="A22201" s="11" t="s">
        <v>4762</v>
      </c>
    </row>
    <row r="22202" spans="1:1" ht="13">
      <c r="A22202" s="11" t="s">
        <v>4753</v>
      </c>
    </row>
    <row r="22203" spans="1:1" ht="13">
      <c r="A22203" s="11" t="s">
        <v>4775</v>
      </c>
    </row>
    <row r="22204" spans="1:1" ht="13">
      <c r="A22204" s="11" t="s">
        <v>4755</v>
      </c>
    </row>
    <row r="22205" spans="1:1" ht="13">
      <c r="A22205" s="21">
        <v>1340</v>
      </c>
    </row>
    <row r="22206" spans="1:1" ht="13">
      <c r="A22206" s="21">
        <v>1755</v>
      </c>
    </row>
    <row r="22207" spans="1:1" ht="13">
      <c r="A22207" s="11" t="s">
        <v>4756</v>
      </c>
    </row>
    <row r="22208" spans="1:1" ht="13">
      <c r="A22208" s="11" t="s">
        <v>4757</v>
      </c>
    </row>
    <row r="22209" spans="1:1" ht="13">
      <c r="A22209" s="11" t="s">
        <v>6502</v>
      </c>
    </row>
    <row r="22210" spans="1:1" ht="13">
      <c r="A22210" s="11" t="s">
        <v>4748</v>
      </c>
    </row>
    <row r="22211" spans="1:1" ht="13">
      <c r="A22211" s="11" t="s">
        <v>4749</v>
      </c>
    </row>
    <row r="22212" spans="1:1" ht="13">
      <c r="A22212" s="11" t="s">
        <v>6506</v>
      </c>
    </row>
    <row r="22213" spans="1:1" ht="13">
      <c r="A22213" s="11" t="s">
        <v>20</v>
      </c>
    </row>
    <row r="22214" spans="1:1" ht="13">
      <c r="A22214" s="11" t="s">
        <v>4316</v>
      </c>
    </row>
    <row r="22215" spans="1:1" ht="13">
      <c r="A22215" s="11" t="s">
        <v>4751</v>
      </c>
    </row>
    <row r="22216" spans="1:1" ht="13">
      <c r="A22216" s="11">
        <v>3</v>
      </c>
    </row>
    <row r="22217" spans="1:1" ht="13">
      <c r="A22217" s="11" t="s">
        <v>4752</v>
      </c>
    </row>
    <row r="22218" spans="1:1" ht="13">
      <c r="A22218" s="11" t="s">
        <v>4762</v>
      </c>
    </row>
    <row r="22219" spans="1:1" ht="13">
      <c r="A22219" s="11" t="s">
        <v>4753</v>
      </c>
    </row>
    <row r="22220" spans="1:1" ht="13">
      <c r="A22220" s="11" t="s">
        <v>4785</v>
      </c>
    </row>
    <row r="22221" spans="1:1" ht="13">
      <c r="A22221" s="11" t="s">
        <v>4755</v>
      </c>
    </row>
    <row r="22222" spans="1:1" ht="13">
      <c r="A22222" s="21">
        <v>1500</v>
      </c>
    </row>
    <row r="22223" spans="1:1" ht="13">
      <c r="A22223" s="21">
        <v>1915</v>
      </c>
    </row>
    <row r="22224" spans="1:1" ht="13">
      <c r="A22224" s="11" t="s">
        <v>4756</v>
      </c>
    </row>
    <row r="22225" spans="1:1" ht="13">
      <c r="A22225" s="11" t="s">
        <v>4757</v>
      </c>
    </row>
    <row r="22226" spans="1:1" ht="13">
      <c r="A22226" s="11" t="s">
        <v>6502</v>
      </c>
    </row>
    <row r="22227" spans="1:1" ht="13">
      <c r="A22227" s="11" t="s">
        <v>4748</v>
      </c>
    </row>
    <row r="22228" spans="1:1" ht="13">
      <c r="A22228" s="11" t="s">
        <v>4749</v>
      </c>
    </row>
    <row r="22229" spans="1:1" ht="13">
      <c r="A22229" s="11" t="s">
        <v>6507</v>
      </c>
    </row>
    <row r="22230" spans="1:1" ht="13">
      <c r="A22230" s="11" t="s">
        <v>12</v>
      </c>
    </row>
    <row r="22231" spans="1:1" ht="13">
      <c r="A22231" s="11" t="s">
        <v>2928</v>
      </c>
    </row>
    <row r="22232" spans="1:1" ht="13">
      <c r="A22232" s="11" t="s">
        <v>4751</v>
      </c>
    </row>
    <row r="22233" spans="1:1" ht="13">
      <c r="A22233" s="11">
        <v>2</v>
      </c>
    </row>
    <row r="22234" spans="1:1" ht="13">
      <c r="A22234" s="11" t="s">
        <v>4752</v>
      </c>
    </row>
    <row r="22235" spans="1:1" ht="13">
      <c r="A22235" s="11" t="s">
        <v>4762</v>
      </c>
    </row>
    <row r="22236" spans="1:1" ht="13">
      <c r="A22236" s="11" t="s">
        <v>4753</v>
      </c>
    </row>
    <row r="22237" spans="1:1" ht="13">
      <c r="A22237" s="11" t="s">
        <v>4881</v>
      </c>
    </row>
    <row r="22238" spans="1:1" ht="13">
      <c r="A22238" s="11" t="s">
        <v>4755</v>
      </c>
    </row>
    <row r="22239" spans="1:1" ht="13">
      <c r="A22239" s="21">
        <v>1730</v>
      </c>
    </row>
    <row r="22240" spans="1:1" ht="13">
      <c r="A22240" s="21">
        <v>1945</v>
      </c>
    </row>
    <row r="22241" spans="1:1" ht="13">
      <c r="A22241" s="11" t="s">
        <v>4756</v>
      </c>
    </row>
    <row r="22242" spans="1:1" ht="13">
      <c r="A22242" s="11" t="s">
        <v>4757</v>
      </c>
    </row>
    <row r="22243" spans="1:1" ht="13">
      <c r="A22243" s="11" t="s">
        <v>6502</v>
      </c>
    </row>
    <row r="22244" spans="1:1" ht="13">
      <c r="A22244" s="11" t="s">
        <v>4748</v>
      </c>
    </row>
    <row r="22245" spans="1:1" ht="13">
      <c r="A22245" s="11" t="s">
        <v>4749</v>
      </c>
    </row>
    <row r="22246" spans="1:1" ht="13">
      <c r="A22246" s="11" t="s">
        <v>6508</v>
      </c>
    </row>
    <row r="22247" spans="1:1" ht="13">
      <c r="A22247" s="11" t="s">
        <v>9</v>
      </c>
    </row>
    <row r="22248" spans="1:1" ht="13">
      <c r="A22248" s="11" t="s">
        <v>742</v>
      </c>
    </row>
    <row r="22249" spans="1:1" ht="13">
      <c r="A22249" s="11" t="s">
        <v>4751</v>
      </c>
    </row>
    <row r="22250" spans="1:1" ht="13">
      <c r="A22250" s="11">
        <v>1</v>
      </c>
    </row>
    <row r="22251" spans="1:1" ht="13">
      <c r="A22251" s="11" t="s">
        <v>4752</v>
      </c>
    </row>
    <row r="22252" spans="1:1" ht="13">
      <c r="A22252" s="11">
        <v>1</v>
      </c>
    </row>
    <row r="22253" spans="1:1" ht="13">
      <c r="A22253" s="11" t="s">
        <v>4753</v>
      </c>
    </row>
    <row r="22254" spans="1:1" ht="13">
      <c r="A22254" s="11" t="s">
        <v>4822</v>
      </c>
    </row>
    <row r="22255" spans="1:1" ht="13">
      <c r="A22255" s="11" t="s">
        <v>4755</v>
      </c>
    </row>
    <row r="22256" spans="1:1" ht="13">
      <c r="A22256" s="21">
        <v>850</v>
      </c>
    </row>
    <row r="22257" spans="1:1" ht="13">
      <c r="A22257" s="21">
        <v>1550</v>
      </c>
    </row>
    <row r="22258" spans="1:1" ht="13">
      <c r="A22258" s="11" t="s">
        <v>4756</v>
      </c>
    </row>
    <row r="22259" spans="1:1" ht="13">
      <c r="A22259" s="11" t="s">
        <v>4757</v>
      </c>
    </row>
    <row r="22260" spans="1:1" ht="13">
      <c r="A22260" s="11" t="s">
        <v>6509</v>
      </c>
    </row>
    <row r="22261" spans="1:1" ht="13">
      <c r="A22261" s="11" t="s">
        <v>4748</v>
      </c>
    </row>
    <row r="22262" spans="1:1" ht="13">
      <c r="A22262" s="11" t="s">
        <v>4749</v>
      </c>
    </row>
    <row r="22263" spans="1:1" ht="13">
      <c r="A22263" s="11" t="s">
        <v>6510</v>
      </c>
    </row>
    <row r="22264" spans="1:1" ht="13">
      <c r="A22264" s="11" t="s">
        <v>18</v>
      </c>
    </row>
    <row r="22265" spans="1:1" ht="13">
      <c r="A22265" s="11" t="s">
        <v>745</v>
      </c>
    </row>
    <row r="22266" spans="1:1" ht="13">
      <c r="A22266" s="11" t="s">
        <v>4751</v>
      </c>
    </row>
    <row r="22267" spans="1:1" ht="13">
      <c r="A22267" s="11">
        <v>1</v>
      </c>
    </row>
    <row r="22268" spans="1:1" ht="13">
      <c r="A22268" s="11" t="s">
        <v>4752</v>
      </c>
    </row>
    <row r="22269" spans="1:1" ht="13">
      <c r="A22269" s="11">
        <v>1</v>
      </c>
    </row>
    <row r="22270" spans="1:1" ht="13">
      <c r="A22270" s="11" t="s">
        <v>4753</v>
      </c>
    </row>
    <row r="22271" spans="1:1" ht="13">
      <c r="A22271" s="11" t="s">
        <v>4754</v>
      </c>
    </row>
    <row r="22272" spans="1:1" ht="13">
      <c r="A22272" s="11" t="s">
        <v>4755</v>
      </c>
    </row>
    <row r="22273" spans="1:1" ht="13">
      <c r="A22273" s="21">
        <v>930</v>
      </c>
    </row>
    <row r="22274" spans="1:1" ht="13">
      <c r="A22274" s="21">
        <v>1490</v>
      </c>
    </row>
    <row r="22275" spans="1:1" ht="13">
      <c r="A22275" s="11" t="s">
        <v>4756</v>
      </c>
    </row>
    <row r="22276" spans="1:1" ht="13">
      <c r="A22276" s="11" t="s">
        <v>4757</v>
      </c>
    </row>
    <row r="22277" spans="1:1" ht="13">
      <c r="A22277" s="11" t="s">
        <v>6509</v>
      </c>
    </row>
    <row r="22278" spans="1:1" ht="13">
      <c r="A22278" s="11" t="s">
        <v>4748</v>
      </c>
    </row>
    <row r="22279" spans="1:1" ht="13">
      <c r="A22279" s="11" t="s">
        <v>4749</v>
      </c>
    </row>
    <row r="22280" spans="1:1" ht="13">
      <c r="A22280" s="11" t="s">
        <v>6511</v>
      </c>
    </row>
    <row r="22281" spans="1:1" ht="13">
      <c r="A22281" s="11" t="s">
        <v>23</v>
      </c>
    </row>
    <row r="22282" spans="1:1" ht="13">
      <c r="A22282" s="11" t="s">
        <v>2679</v>
      </c>
    </row>
    <row r="22283" spans="1:1" ht="13">
      <c r="A22283" s="11" t="s">
        <v>4751</v>
      </c>
    </row>
    <row r="22284" spans="1:1" ht="13">
      <c r="A22284" s="11">
        <v>2</v>
      </c>
    </row>
    <row r="22285" spans="1:1" ht="13">
      <c r="A22285" s="11" t="s">
        <v>4752</v>
      </c>
    </row>
    <row r="22286" spans="1:1" ht="13">
      <c r="A22286" s="11">
        <v>1</v>
      </c>
    </row>
    <row r="22287" spans="1:1" ht="13">
      <c r="A22287" s="11" t="s">
        <v>4753</v>
      </c>
    </row>
    <row r="22288" spans="1:1" ht="13">
      <c r="A22288" s="11" t="s">
        <v>4818</v>
      </c>
    </row>
    <row r="22289" spans="1:1" ht="13">
      <c r="A22289" s="11" t="s">
        <v>4755</v>
      </c>
    </row>
    <row r="22290" spans="1:1" ht="13">
      <c r="A22290" s="21">
        <v>1190</v>
      </c>
    </row>
    <row r="22291" spans="1:1" ht="13">
      <c r="A22291" s="21">
        <v>1545</v>
      </c>
    </row>
    <row r="22292" spans="1:1" ht="13">
      <c r="A22292" s="11" t="s">
        <v>4756</v>
      </c>
    </row>
    <row r="22293" spans="1:1" ht="13">
      <c r="A22293" s="11" t="s">
        <v>4757</v>
      </c>
    </row>
    <row r="22294" spans="1:1" ht="13">
      <c r="A22294" s="11" t="s">
        <v>6509</v>
      </c>
    </row>
    <row r="22295" spans="1:1" ht="13">
      <c r="A22295" s="11" t="s">
        <v>4748</v>
      </c>
    </row>
    <row r="22296" spans="1:1" ht="13">
      <c r="A22296" s="11" t="s">
        <v>4749</v>
      </c>
    </row>
    <row r="22297" spans="1:1" ht="13">
      <c r="A22297" s="11" t="s">
        <v>6512</v>
      </c>
    </row>
    <row r="22298" spans="1:1" ht="13">
      <c r="A22298" s="11" t="s">
        <v>14</v>
      </c>
    </row>
    <row r="22299" spans="1:1" ht="13">
      <c r="A22299" s="11" t="s">
        <v>2682</v>
      </c>
    </row>
    <row r="22300" spans="1:1" ht="13">
      <c r="A22300" s="11" t="s">
        <v>4751</v>
      </c>
    </row>
    <row r="22301" spans="1:1" ht="13">
      <c r="A22301" s="11">
        <v>2</v>
      </c>
    </row>
    <row r="22302" spans="1:1" ht="13">
      <c r="A22302" s="11" t="s">
        <v>4752</v>
      </c>
    </row>
    <row r="22303" spans="1:1" ht="13">
      <c r="A22303" s="11" t="s">
        <v>4762</v>
      </c>
    </row>
    <row r="22304" spans="1:1" ht="13">
      <c r="A22304" s="11" t="s">
        <v>4753</v>
      </c>
    </row>
    <row r="22305" spans="1:1" ht="13">
      <c r="A22305" s="11" t="s">
        <v>4769</v>
      </c>
    </row>
    <row r="22306" spans="1:1" ht="13">
      <c r="A22306" s="11" t="s">
        <v>4755</v>
      </c>
    </row>
    <row r="22307" spans="1:1" ht="13">
      <c r="A22307" s="21">
        <v>1470</v>
      </c>
    </row>
    <row r="22308" spans="1:1" ht="13">
      <c r="A22308" s="21">
        <v>1905</v>
      </c>
    </row>
    <row r="22309" spans="1:1" ht="13">
      <c r="A22309" s="11" t="s">
        <v>4756</v>
      </c>
    </row>
    <row r="22310" spans="1:1" ht="13">
      <c r="A22310" s="11" t="s">
        <v>4757</v>
      </c>
    </row>
    <row r="22311" spans="1:1" ht="13">
      <c r="A22311" s="11" t="s">
        <v>6509</v>
      </c>
    </row>
    <row r="22312" spans="1:1" ht="13">
      <c r="A22312" s="11" t="s">
        <v>4748</v>
      </c>
    </row>
    <row r="22313" spans="1:1" ht="13">
      <c r="A22313" s="11" t="s">
        <v>4749</v>
      </c>
    </row>
    <row r="22314" spans="1:1" ht="13">
      <c r="A22314" s="11" t="s">
        <v>6513</v>
      </c>
    </row>
    <row r="22315" spans="1:1" ht="13">
      <c r="A22315" s="11" t="s">
        <v>29</v>
      </c>
    </row>
    <row r="22316" spans="1:1" ht="13">
      <c r="A22316" s="11" t="s">
        <v>4147</v>
      </c>
    </row>
    <row r="22317" spans="1:1" ht="13">
      <c r="A22317" s="11" t="s">
        <v>4751</v>
      </c>
    </row>
    <row r="22318" spans="1:1" ht="13">
      <c r="A22318" s="11">
        <v>3</v>
      </c>
    </row>
    <row r="22319" spans="1:1" ht="13">
      <c r="A22319" s="11" t="s">
        <v>4752</v>
      </c>
    </row>
    <row r="22320" spans="1:1" ht="13">
      <c r="A22320" s="11" t="s">
        <v>5069</v>
      </c>
    </row>
    <row r="22321" spans="1:1" ht="13">
      <c r="A22321" s="11" t="s">
        <v>4753</v>
      </c>
    </row>
    <row r="22322" spans="1:1" ht="13">
      <c r="A22322" s="11" t="s">
        <v>6514</v>
      </c>
    </row>
    <row r="22323" spans="1:1" ht="13">
      <c r="A22323" s="11" t="s">
        <v>4755</v>
      </c>
    </row>
    <row r="22324" spans="1:1" ht="13">
      <c r="A22324" s="21">
        <v>3710</v>
      </c>
    </row>
    <row r="22325" spans="1:1" ht="13">
      <c r="A22325" s="21">
        <v>4830</v>
      </c>
    </row>
    <row r="22326" spans="1:1" ht="13">
      <c r="A22326" s="11" t="s">
        <v>4756</v>
      </c>
    </row>
    <row r="22327" spans="1:1" ht="13">
      <c r="A22327" s="11" t="s">
        <v>4757</v>
      </c>
    </row>
    <row r="22328" spans="1:1" ht="13">
      <c r="A22328" s="11" t="s">
        <v>6509</v>
      </c>
    </row>
    <row r="22329" spans="1:1" ht="13">
      <c r="A22329" s="11" t="s">
        <v>4748</v>
      </c>
    </row>
    <row r="22330" spans="1:1" ht="13">
      <c r="A22330" s="11" t="s">
        <v>4749</v>
      </c>
    </row>
    <row r="22331" spans="1:1" ht="13">
      <c r="A22331" s="11" t="s">
        <v>6515</v>
      </c>
    </row>
    <row r="22332" spans="1:1" ht="13">
      <c r="A22332" s="11" t="s">
        <v>24</v>
      </c>
    </row>
    <row r="22333" spans="1:1" ht="13">
      <c r="A22333" s="11" t="s">
        <v>2049</v>
      </c>
    </row>
    <row r="22334" spans="1:1" ht="13">
      <c r="A22334" s="11" t="s">
        <v>4751</v>
      </c>
    </row>
    <row r="22335" spans="1:1" ht="13">
      <c r="A22335" s="11">
        <v>2</v>
      </c>
    </row>
    <row r="22336" spans="1:1" ht="13">
      <c r="A22336" s="11" t="s">
        <v>4752</v>
      </c>
    </row>
    <row r="22337" spans="1:1" ht="13">
      <c r="A22337" s="11" t="s">
        <v>4762</v>
      </c>
    </row>
    <row r="22338" spans="1:1" ht="13">
      <c r="A22338" s="11" t="s">
        <v>4753</v>
      </c>
    </row>
    <row r="22339" spans="1:1" ht="13">
      <c r="A22339" s="11" t="s">
        <v>4775</v>
      </c>
    </row>
    <row r="22340" spans="1:1" ht="13">
      <c r="A22340" s="11" t="s">
        <v>4755</v>
      </c>
    </row>
    <row r="22341" spans="1:1" ht="13">
      <c r="A22341" s="21">
        <v>2090</v>
      </c>
    </row>
    <row r="22342" spans="1:1" ht="13">
      <c r="A22342" s="21">
        <v>2970</v>
      </c>
    </row>
    <row r="22343" spans="1:1" ht="13">
      <c r="A22343" s="11" t="s">
        <v>4756</v>
      </c>
    </row>
    <row r="22344" spans="1:1" ht="13">
      <c r="A22344" s="11" t="s">
        <v>4757</v>
      </c>
    </row>
    <row r="22345" spans="1:1" ht="13">
      <c r="A22345" s="11" t="s">
        <v>6516</v>
      </c>
    </row>
    <row r="22346" spans="1:1" ht="13">
      <c r="A22346" s="11" t="s">
        <v>4748</v>
      </c>
    </row>
    <row r="22347" spans="1:1" ht="13">
      <c r="A22347" s="11" t="s">
        <v>4749</v>
      </c>
    </row>
    <row r="22348" spans="1:1" ht="13">
      <c r="A22348" s="11" t="s">
        <v>6517</v>
      </c>
    </row>
    <row r="22349" spans="1:1" ht="13">
      <c r="A22349" s="11" t="s">
        <v>6</v>
      </c>
    </row>
    <row r="22350" spans="1:1" ht="13">
      <c r="A22350" s="11" t="s">
        <v>1024</v>
      </c>
    </row>
    <row r="22351" spans="1:1" ht="13">
      <c r="A22351" s="11" t="s">
        <v>4751</v>
      </c>
    </row>
    <row r="22352" spans="1:1" ht="13">
      <c r="A22352" s="11">
        <v>2</v>
      </c>
    </row>
    <row r="22353" spans="1:1" ht="13">
      <c r="A22353" s="11" t="s">
        <v>4752</v>
      </c>
    </row>
    <row r="22354" spans="1:1" ht="13">
      <c r="A22354" s="11" t="s">
        <v>4762</v>
      </c>
    </row>
    <row r="22355" spans="1:1" ht="13">
      <c r="A22355" s="11" t="s">
        <v>4753</v>
      </c>
    </row>
    <row r="22356" spans="1:1" ht="13">
      <c r="A22356" s="11" t="s">
        <v>4771</v>
      </c>
    </row>
    <row r="22357" spans="1:1" ht="13">
      <c r="A22357" s="11" t="s">
        <v>4755</v>
      </c>
    </row>
    <row r="22358" spans="1:1" ht="13">
      <c r="A22358" s="21">
        <v>1450</v>
      </c>
    </row>
    <row r="22359" spans="1:1" ht="13">
      <c r="A22359" s="11" t="s">
        <v>4756</v>
      </c>
    </row>
    <row r="22360" spans="1:1" ht="13">
      <c r="A22360" s="11" t="s">
        <v>4757</v>
      </c>
    </row>
    <row r="22361" spans="1:1" ht="13">
      <c r="A22361" s="11" t="s">
        <v>6518</v>
      </c>
    </row>
    <row r="22362" spans="1:1" ht="13">
      <c r="A22362" s="11" t="s">
        <v>4748</v>
      </c>
    </row>
    <row r="22363" spans="1:1" ht="13">
      <c r="A22363" s="11" t="s">
        <v>4749</v>
      </c>
    </row>
    <row r="22364" spans="1:1" ht="13">
      <c r="A22364" s="11" t="s">
        <v>6519</v>
      </c>
    </row>
    <row r="22365" spans="1:1" ht="13">
      <c r="A22365" s="11" t="s">
        <v>9</v>
      </c>
    </row>
    <row r="22366" spans="1:1" ht="13">
      <c r="A22366" s="11" t="s">
        <v>3493</v>
      </c>
    </row>
    <row r="22367" spans="1:1" ht="13">
      <c r="A22367" s="11" t="s">
        <v>4751</v>
      </c>
    </row>
    <row r="22368" spans="1:1" ht="13">
      <c r="A22368" s="11">
        <v>3</v>
      </c>
    </row>
    <row r="22369" spans="1:1" ht="13">
      <c r="A22369" s="11" t="s">
        <v>4752</v>
      </c>
    </row>
    <row r="22370" spans="1:1" ht="13">
      <c r="A22370" s="11">
        <v>2</v>
      </c>
    </row>
    <row r="22371" spans="1:1" ht="13">
      <c r="A22371" s="11" t="s">
        <v>4753</v>
      </c>
    </row>
    <row r="22372" spans="1:1" ht="13">
      <c r="A22372" s="11" t="s">
        <v>4773</v>
      </c>
    </row>
    <row r="22373" spans="1:1" ht="13">
      <c r="A22373" s="11" t="s">
        <v>4755</v>
      </c>
    </row>
    <row r="22374" spans="1:1" ht="13">
      <c r="A22374" s="21">
        <v>1480</v>
      </c>
    </row>
    <row r="22375" spans="1:1" ht="13">
      <c r="A22375" s="21">
        <v>1650</v>
      </c>
    </row>
    <row r="22376" spans="1:1" ht="13">
      <c r="A22376" s="11" t="s">
        <v>4756</v>
      </c>
    </row>
    <row r="22377" spans="1:1" ht="13">
      <c r="A22377" s="11" t="s">
        <v>4757</v>
      </c>
    </row>
    <row r="22378" spans="1:1" ht="13">
      <c r="A22378" s="11" t="s">
        <v>6520</v>
      </c>
    </row>
    <row r="22379" spans="1:1" ht="13">
      <c r="A22379" s="11" t="s">
        <v>4748</v>
      </c>
    </row>
    <row r="22380" spans="1:1" ht="13">
      <c r="A22380" s="11" t="s">
        <v>4749</v>
      </c>
    </row>
    <row r="22381" spans="1:1" ht="13">
      <c r="A22381" s="11" t="s">
        <v>6521</v>
      </c>
    </row>
    <row r="22382" spans="1:1" ht="13">
      <c r="A22382" s="11" t="s">
        <v>12</v>
      </c>
    </row>
    <row r="22383" spans="1:1" ht="13">
      <c r="A22383" s="11" t="s">
        <v>4666</v>
      </c>
    </row>
    <row r="22384" spans="1:1" ht="13">
      <c r="A22384" s="11" t="s">
        <v>4751</v>
      </c>
    </row>
    <row r="22385" spans="1:1" ht="13">
      <c r="A22385" s="11">
        <v>5</v>
      </c>
    </row>
    <row r="22386" spans="1:1" ht="13">
      <c r="A22386" s="11" t="s">
        <v>4752</v>
      </c>
    </row>
    <row r="22387" spans="1:1" ht="13">
      <c r="A22387" s="11" t="s">
        <v>5069</v>
      </c>
    </row>
    <row r="22388" spans="1:1" ht="13">
      <c r="A22388" s="11" t="s">
        <v>4753</v>
      </c>
    </row>
    <row r="22389" spans="1:1" ht="13">
      <c r="A22389" s="11" t="s">
        <v>6522</v>
      </c>
    </row>
    <row r="22390" spans="1:1" ht="13">
      <c r="A22390" s="11" t="s">
        <v>4755</v>
      </c>
    </row>
    <row r="22391" spans="1:1" ht="13">
      <c r="A22391" s="21">
        <v>3700</v>
      </c>
    </row>
    <row r="22392" spans="1:1" ht="13">
      <c r="A22392" s="21">
        <v>4555</v>
      </c>
    </row>
    <row r="22393" spans="1:1" ht="13">
      <c r="A22393" s="11" t="s">
        <v>4756</v>
      </c>
    </row>
    <row r="22394" spans="1:1" ht="13">
      <c r="A22394" s="11" t="s">
        <v>4757</v>
      </c>
    </row>
    <row r="22395" spans="1:1" ht="13">
      <c r="A22395" s="11" t="s">
        <v>6520</v>
      </c>
    </row>
    <row r="22396" spans="1:1" ht="13">
      <c r="A22396" s="11" t="s">
        <v>4748</v>
      </c>
    </row>
    <row r="22397" spans="1:1" ht="13">
      <c r="A22397" s="11" t="s">
        <v>4749</v>
      </c>
    </row>
    <row r="22398" spans="1:1" ht="13">
      <c r="A22398" s="11" t="s">
        <v>6523</v>
      </c>
    </row>
    <row r="22399" spans="1:1" ht="13">
      <c r="A22399" s="11" t="s">
        <v>13</v>
      </c>
    </row>
    <row r="22400" spans="1:1" ht="13">
      <c r="A22400" s="11" t="s">
        <v>1398</v>
      </c>
    </row>
    <row r="22401" spans="1:1" ht="13">
      <c r="A22401" s="11" t="s">
        <v>4751</v>
      </c>
    </row>
    <row r="22402" spans="1:1" ht="13">
      <c r="A22402" s="11">
        <v>2</v>
      </c>
    </row>
    <row r="22403" spans="1:1" ht="13">
      <c r="A22403" s="11" t="s">
        <v>4752</v>
      </c>
    </row>
    <row r="22404" spans="1:1" ht="13">
      <c r="A22404" s="11" t="s">
        <v>4762</v>
      </c>
    </row>
    <row r="22405" spans="1:1" ht="13">
      <c r="A22405" s="11" t="s">
        <v>4753</v>
      </c>
    </row>
    <row r="22406" spans="1:1" ht="13">
      <c r="A22406" s="11" t="s">
        <v>4775</v>
      </c>
    </row>
    <row r="22407" spans="1:1" ht="13">
      <c r="A22407" s="11" t="s">
        <v>4755</v>
      </c>
    </row>
    <row r="22408" spans="1:1" ht="13">
      <c r="A22408" s="21">
        <v>1350</v>
      </c>
    </row>
    <row r="22409" spans="1:1" ht="13">
      <c r="A22409" s="21">
        <v>1875</v>
      </c>
    </row>
    <row r="22410" spans="1:1" ht="13">
      <c r="A22410" s="11" t="s">
        <v>4756</v>
      </c>
    </row>
    <row r="22411" spans="1:1" ht="13">
      <c r="A22411" s="11" t="s">
        <v>4757</v>
      </c>
    </row>
    <row r="22412" spans="1:1" ht="13">
      <c r="A22412" s="11" t="s">
        <v>6524</v>
      </c>
    </row>
    <row r="22413" spans="1:1" ht="13">
      <c r="A22413" s="11" t="s">
        <v>4748</v>
      </c>
    </row>
    <row r="22414" spans="1:1" ht="13">
      <c r="A22414" s="11" t="s">
        <v>4749</v>
      </c>
    </row>
    <row r="22415" spans="1:1" ht="13">
      <c r="A22415" s="11" t="s">
        <v>6525</v>
      </c>
    </row>
    <row r="22416" spans="1:1" ht="13">
      <c r="A22416" s="11" t="s">
        <v>18</v>
      </c>
    </row>
    <row r="22417" spans="1:1" ht="13">
      <c r="A22417" s="11" t="s">
        <v>57</v>
      </c>
    </row>
    <row r="22418" spans="1:1" ht="13">
      <c r="A22418" s="11" t="s">
        <v>4751</v>
      </c>
    </row>
    <row r="22419" spans="1:1" ht="13">
      <c r="A22419" s="11">
        <v>1</v>
      </c>
    </row>
    <row r="22420" spans="1:1" ht="13">
      <c r="A22420" s="11" t="s">
        <v>4752</v>
      </c>
    </row>
    <row r="22421" spans="1:1" ht="13">
      <c r="A22421" s="11">
        <v>1</v>
      </c>
    </row>
    <row r="22422" spans="1:1" ht="13">
      <c r="A22422" s="11" t="s">
        <v>4753</v>
      </c>
    </row>
    <row r="22423" spans="1:1" ht="13">
      <c r="A22423" s="11" t="s">
        <v>4834</v>
      </c>
    </row>
    <row r="22424" spans="1:1" ht="13">
      <c r="A22424" s="11" t="s">
        <v>4755</v>
      </c>
    </row>
    <row r="22425" spans="1:1" ht="13">
      <c r="A22425" s="21">
        <v>820</v>
      </c>
    </row>
    <row r="22426" spans="1:1" ht="13">
      <c r="A22426" s="11" t="s">
        <v>4756</v>
      </c>
    </row>
    <row r="22427" spans="1:1" ht="13">
      <c r="A22427" s="11" t="s">
        <v>4757</v>
      </c>
    </row>
    <row r="22428" spans="1:1" ht="13">
      <c r="A22428" s="11" t="s">
        <v>6526</v>
      </c>
    </row>
    <row r="22429" spans="1:1" ht="13">
      <c r="A22429" s="11" t="s">
        <v>4748</v>
      </c>
    </row>
    <row r="22430" spans="1:1" ht="13">
      <c r="A22430" s="11" t="s">
        <v>4749</v>
      </c>
    </row>
    <row r="22431" spans="1:1" ht="13">
      <c r="A22431" s="11" t="s">
        <v>6527</v>
      </c>
    </row>
    <row r="22432" spans="1:1" ht="13">
      <c r="A22432" s="11" t="s">
        <v>28</v>
      </c>
    </row>
    <row r="22433" spans="1:1" ht="13">
      <c r="A22433" s="11" t="s">
        <v>2478</v>
      </c>
    </row>
    <row r="22434" spans="1:1" ht="13">
      <c r="A22434" s="11" t="s">
        <v>4751</v>
      </c>
    </row>
    <row r="22435" spans="1:1" ht="13">
      <c r="A22435" s="11">
        <v>2</v>
      </c>
    </row>
    <row r="22436" spans="1:1" ht="13">
      <c r="A22436" s="11" t="s">
        <v>4752</v>
      </c>
    </row>
    <row r="22437" spans="1:1" ht="13">
      <c r="A22437" s="11" t="s">
        <v>4762</v>
      </c>
    </row>
    <row r="22438" spans="1:1" ht="13">
      <c r="A22438" s="11" t="s">
        <v>4753</v>
      </c>
    </row>
    <row r="22439" spans="1:1" ht="13">
      <c r="A22439" s="11" t="s">
        <v>4765</v>
      </c>
    </row>
    <row r="22440" spans="1:1" ht="13">
      <c r="A22440" s="11" t="s">
        <v>4755</v>
      </c>
    </row>
    <row r="22441" spans="1:1" ht="13">
      <c r="A22441" s="21">
        <v>1120</v>
      </c>
    </row>
    <row r="22442" spans="1:1" ht="13">
      <c r="A22442" s="21">
        <v>1610</v>
      </c>
    </row>
    <row r="22443" spans="1:1" ht="13">
      <c r="A22443" s="11" t="s">
        <v>4756</v>
      </c>
    </row>
    <row r="22444" spans="1:1" ht="13">
      <c r="A22444" s="11" t="s">
        <v>4757</v>
      </c>
    </row>
    <row r="22445" spans="1:1" ht="13">
      <c r="A22445" s="11" t="s">
        <v>6526</v>
      </c>
    </row>
    <row r="22446" spans="1:1" ht="13">
      <c r="A22446" s="11" t="s">
        <v>4748</v>
      </c>
    </row>
    <row r="22447" spans="1:1" ht="13">
      <c r="A22447" s="11" t="s">
        <v>4749</v>
      </c>
    </row>
    <row r="22448" spans="1:1" ht="13">
      <c r="A22448" s="11" t="s">
        <v>6528</v>
      </c>
    </row>
    <row r="22449" spans="1:1" ht="13">
      <c r="A22449" s="11" t="s">
        <v>11</v>
      </c>
    </row>
    <row r="22450" spans="1:1" ht="13">
      <c r="A22450" s="11" t="s">
        <v>224</v>
      </c>
    </row>
    <row r="22451" spans="1:1" ht="13">
      <c r="A22451" s="11" t="s">
        <v>4751</v>
      </c>
    </row>
    <row r="22452" spans="1:1" ht="13">
      <c r="A22452" s="11">
        <v>1</v>
      </c>
    </row>
    <row r="22453" spans="1:1" ht="13">
      <c r="A22453" s="11" t="s">
        <v>4752</v>
      </c>
    </row>
    <row r="22454" spans="1:1" ht="13">
      <c r="A22454" s="11">
        <v>1</v>
      </c>
    </row>
    <row r="22455" spans="1:1" ht="13">
      <c r="A22455" s="11" t="s">
        <v>4753</v>
      </c>
    </row>
    <row r="22456" spans="1:1" ht="13">
      <c r="A22456" s="11" t="s">
        <v>4754</v>
      </c>
    </row>
    <row r="22457" spans="1:1" ht="13">
      <c r="A22457" s="11" t="s">
        <v>4755</v>
      </c>
    </row>
    <row r="22458" spans="1:1" ht="13">
      <c r="A22458" s="21">
        <v>1220</v>
      </c>
    </row>
    <row r="22459" spans="1:1" ht="13">
      <c r="A22459" s="11" t="s">
        <v>4756</v>
      </c>
    </row>
    <row r="22460" spans="1:1" ht="13">
      <c r="A22460" s="11" t="s">
        <v>4757</v>
      </c>
    </row>
    <row r="22461" spans="1:1" ht="13">
      <c r="A22461" s="11" t="s">
        <v>6526</v>
      </c>
    </row>
    <row r="22462" spans="1:1" ht="13">
      <c r="A22462" s="11" t="s">
        <v>4748</v>
      </c>
    </row>
    <row r="22463" spans="1:1" ht="13">
      <c r="A22463" s="11" t="s">
        <v>4749</v>
      </c>
    </row>
    <row r="22464" spans="1:1" ht="13">
      <c r="A22464" s="11" t="s">
        <v>6529</v>
      </c>
    </row>
    <row r="22465" spans="1:1" ht="13">
      <c r="A22465" s="11" t="s">
        <v>7</v>
      </c>
    </row>
    <row r="22466" spans="1:1" ht="13">
      <c r="A22466" s="11" t="s">
        <v>4024</v>
      </c>
    </row>
    <row r="22467" spans="1:1" ht="13">
      <c r="A22467" s="11" t="s">
        <v>4751</v>
      </c>
    </row>
    <row r="22468" spans="1:1" ht="13">
      <c r="A22468" s="11">
        <v>3</v>
      </c>
    </row>
    <row r="22469" spans="1:1" ht="13">
      <c r="A22469" s="11" t="s">
        <v>4752</v>
      </c>
    </row>
    <row r="22470" spans="1:1" ht="13">
      <c r="A22470" s="11">
        <v>2</v>
      </c>
    </row>
    <row r="22471" spans="1:1" ht="13">
      <c r="A22471" s="11" t="s">
        <v>4753</v>
      </c>
    </row>
    <row r="22472" spans="1:1" ht="13">
      <c r="A22472" s="11" t="s">
        <v>4765</v>
      </c>
    </row>
    <row r="22473" spans="1:1" ht="13">
      <c r="A22473" s="11" t="s">
        <v>4755</v>
      </c>
    </row>
    <row r="22474" spans="1:1" ht="13">
      <c r="A22474" s="21">
        <v>2240</v>
      </c>
    </row>
    <row r="22475" spans="1:1" ht="13">
      <c r="A22475" s="21">
        <v>3330</v>
      </c>
    </row>
    <row r="22476" spans="1:1" ht="13">
      <c r="A22476" s="11" t="s">
        <v>4756</v>
      </c>
    </row>
    <row r="22477" spans="1:1" ht="13">
      <c r="A22477" s="11" t="s">
        <v>4757</v>
      </c>
    </row>
    <row r="22478" spans="1:1" ht="13">
      <c r="A22478" s="11" t="s">
        <v>6526</v>
      </c>
    </row>
    <row r="22479" spans="1:1" ht="13">
      <c r="A22479" s="11" t="s">
        <v>4748</v>
      </c>
    </row>
    <row r="22480" spans="1:1" ht="13">
      <c r="A22480" s="11" t="s">
        <v>4749</v>
      </c>
    </row>
    <row r="22481" spans="1:1" ht="13">
      <c r="A22481" s="11" t="s">
        <v>6530</v>
      </c>
    </row>
    <row r="22482" spans="1:1" ht="13">
      <c r="A22482" s="11" t="s">
        <v>9</v>
      </c>
    </row>
    <row r="22483" spans="1:1" ht="13">
      <c r="A22483" s="11" t="s">
        <v>1299</v>
      </c>
    </row>
    <row r="22484" spans="1:1" ht="13">
      <c r="A22484" s="11" t="s">
        <v>4751</v>
      </c>
    </row>
    <row r="22485" spans="1:1" ht="13">
      <c r="A22485" s="11">
        <v>2</v>
      </c>
    </row>
    <row r="22486" spans="1:1" ht="13">
      <c r="A22486" s="11" t="s">
        <v>4752</v>
      </c>
    </row>
    <row r="22487" spans="1:1" ht="13">
      <c r="A22487" s="11">
        <v>1</v>
      </c>
    </row>
    <row r="22488" spans="1:1" ht="13">
      <c r="A22488" s="11" t="s">
        <v>4753</v>
      </c>
    </row>
    <row r="22489" spans="1:1" ht="13">
      <c r="A22489" s="11" t="s">
        <v>5157</v>
      </c>
    </row>
    <row r="22490" spans="1:1" ht="13">
      <c r="A22490" s="11" t="s">
        <v>4755</v>
      </c>
    </row>
    <row r="22491" spans="1:1" ht="13">
      <c r="A22491" s="21">
        <v>1130</v>
      </c>
    </row>
    <row r="22492" spans="1:1" ht="13">
      <c r="A22492" s="21">
        <v>1385</v>
      </c>
    </row>
    <row r="22493" spans="1:1" ht="13">
      <c r="A22493" s="11" t="s">
        <v>4756</v>
      </c>
    </row>
    <row r="22494" spans="1:1" ht="13">
      <c r="A22494" s="11" t="s">
        <v>4757</v>
      </c>
    </row>
    <row r="22495" spans="1:1" ht="13">
      <c r="A22495" s="11" t="s">
        <v>6531</v>
      </c>
    </row>
    <row r="22496" spans="1:1" ht="13">
      <c r="A22496" s="11" t="s">
        <v>4748</v>
      </c>
    </row>
    <row r="22497" spans="1:1" ht="13">
      <c r="A22497" s="11" t="s">
        <v>4749</v>
      </c>
    </row>
    <row r="22498" spans="1:1" ht="13">
      <c r="A22498" s="11" t="s">
        <v>6532</v>
      </c>
    </row>
    <row r="22499" spans="1:1" ht="13">
      <c r="A22499" s="11" t="s">
        <v>13</v>
      </c>
    </row>
    <row r="22500" spans="1:1" ht="13">
      <c r="A22500" s="11" t="s">
        <v>2214</v>
      </c>
    </row>
    <row r="22501" spans="1:1" ht="13">
      <c r="A22501" s="11" t="s">
        <v>4751</v>
      </c>
    </row>
    <row r="22502" spans="1:1" ht="13">
      <c r="A22502" s="11">
        <v>2</v>
      </c>
    </row>
    <row r="22503" spans="1:1" ht="13">
      <c r="A22503" s="11" t="s">
        <v>4752</v>
      </c>
    </row>
    <row r="22504" spans="1:1" ht="13">
      <c r="A22504" s="11">
        <v>1</v>
      </c>
    </row>
    <row r="22505" spans="1:1" ht="13">
      <c r="A22505" s="11" t="s">
        <v>4753</v>
      </c>
    </row>
    <row r="22506" spans="1:1" ht="13">
      <c r="A22506" s="11" t="s">
        <v>4818</v>
      </c>
    </row>
    <row r="22507" spans="1:1" ht="13">
      <c r="A22507" s="11" t="s">
        <v>4755</v>
      </c>
    </row>
    <row r="22508" spans="1:1" ht="13">
      <c r="A22508" s="21">
        <v>1170</v>
      </c>
    </row>
    <row r="22509" spans="1:1" ht="13">
      <c r="A22509" s="21">
        <v>1405</v>
      </c>
    </row>
    <row r="22510" spans="1:1" ht="13">
      <c r="A22510" s="11" t="s">
        <v>4756</v>
      </c>
    </row>
    <row r="22511" spans="1:1" ht="13">
      <c r="A22511" s="11" t="s">
        <v>4757</v>
      </c>
    </row>
    <row r="22512" spans="1:1" ht="13">
      <c r="A22512" s="11" t="s">
        <v>6533</v>
      </c>
    </row>
    <row r="22513" spans="1:1" ht="13">
      <c r="A22513" s="11" t="s">
        <v>4748</v>
      </c>
    </row>
    <row r="22514" spans="1:1" ht="13">
      <c r="A22514" s="11" t="s">
        <v>4749</v>
      </c>
    </row>
    <row r="22515" spans="1:1" ht="13">
      <c r="A22515" s="11" t="s">
        <v>6534</v>
      </c>
    </row>
    <row r="22516" spans="1:1" ht="13">
      <c r="A22516" s="11" t="s">
        <v>9</v>
      </c>
    </row>
    <row r="22517" spans="1:1" ht="13">
      <c r="A22517" s="11" t="s">
        <v>1863</v>
      </c>
    </row>
    <row r="22518" spans="1:1" ht="13">
      <c r="A22518" s="11" t="s">
        <v>4751</v>
      </c>
    </row>
    <row r="22519" spans="1:1" ht="13">
      <c r="A22519" s="11">
        <v>2</v>
      </c>
    </row>
    <row r="22520" spans="1:1" ht="13">
      <c r="A22520" s="11" t="s">
        <v>4752</v>
      </c>
    </row>
    <row r="22521" spans="1:1" ht="13">
      <c r="A22521" s="11" t="s">
        <v>4762</v>
      </c>
    </row>
    <row r="22522" spans="1:1" ht="13">
      <c r="A22522" s="11" t="s">
        <v>4753</v>
      </c>
    </row>
    <row r="22523" spans="1:1" ht="13">
      <c r="A22523" s="11" t="s">
        <v>4769</v>
      </c>
    </row>
    <row r="22524" spans="1:1" ht="13">
      <c r="A22524" s="11" t="s">
        <v>4755</v>
      </c>
    </row>
    <row r="22525" spans="1:1" ht="13">
      <c r="A22525" s="21">
        <v>1400</v>
      </c>
    </row>
    <row r="22526" spans="1:1" ht="13">
      <c r="A22526" s="21">
        <v>2080</v>
      </c>
    </row>
    <row r="22527" spans="1:1" ht="13">
      <c r="A22527" s="11" t="s">
        <v>4756</v>
      </c>
    </row>
    <row r="22528" spans="1:1" ht="13">
      <c r="A22528" s="11" t="s">
        <v>4757</v>
      </c>
    </row>
    <row r="22529" spans="1:1" ht="13">
      <c r="A22529" s="11" t="s">
        <v>6535</v>
      </c>
    </row>
    <row r="22530" spans="1:1" ht="13">
      <c r="A22530" s="11" t="s">
        <v>4748</v>
      </c>
    </row>
    <row r="22531" spans="1:1" ht="13">
      <c r="A22531" s="11" t="s">
        <v>4749</v>
      </c>
    </row>
    <row r="22532" spans="1:1" ht="13">
      <c r="A22532" s="11" t="s">
        <v>6536</v>
      </c>
    </row>
    <row r="22533" spans="1:1" ht="13">
      <c r="A22533" s="11" t="s">
        <v>12</v>
      </c>
    </row>
    <row r="22534" spans="1:1" ht="13">
      <c r="A22534" s="11" t="s">
        <v>1057</v>
      </c>
    </row>
    <row r="22535" spans="1:1" ht="13">
      <c r="A22535" s="11" t="s">
        <v>4751</v>
      </c>
    </row>
    <row r="22536" spans="1:1" ht="13">
      <c r="A22536" s="11">
        <v>2</v>
      </c>
    </row>
    <row r="22537" spans="1:1" ht="13">
      <c r="A22537" s="11" t="s">
        <v>4752</v>
      </c>
    </row>
    <row r="22538" spans="1:1" ht="13">
      <c r="A22538" s="11" t="s">
        <v>4762</v>
      </c>
    </row>
    <row r="22539" spans="1:1" ht="13">
      <c r="A22539" s="11" t="s">
        <v>4753</v>
      </c>
    </row>
    <row r="22540" spans="1:1" ht="13">
      <c r="A22540" s="11" t="s">
        <v>4771</v>
      </c>
    </row>
    <row r="22541" spans="1:1" ht="13">
      <c r="A22541" s="11" t="s">
        <v>4755</v>
      </c>
    </row>
    <row r="22542" spans="1:1" ht="13">
      <c r="A22542" s="21">
        <v>1530</v>
      </c>
    </row>
    <row r="22543" spans="1:1" ht="13">
      <c r="A22543" s="11" t="s">
        <v>4756</v>
      </c>
    </row>
    <row r="22544" spans="1:1" ht="13">
      <c r="A22544" s="11" t="s">
        <v>4757</v>
      </c>
    </row>
    <row r="22545" spans="1:1" ht="13">
      <c r="A22545" s="11" t="s">
        <v>6537</v>
      </c>
    </row>
    <row r="22546" spans="1:1" ht="13">
      <c r="A22546" s="11" t="s">
        <v>4748</v>
      </c>
    </row>
    <row r="22547" spans="1:1" ht="13">
      <c r="A22547" s="11" t="s">
        <v>4749</v>
      </c>
    </row>
    <row r="22548" spans="1:1" ht="13">
      <c r="A22548" s="11" t="s">
        <v>6538</v>
      </c>
    </row>
    <row r="22549" spans="1:1" ht="13">
      <c r="A22549" s="11" t="s">
        <v>21</v>
      </c>
    </row>
    <row r="22550" spans="1:1" ht="13">
      <c r="A22550" s="11" t="s">
        <v>4090</v>
      </c>
    </row>
    <row r="22551" spans="1:1" ht="13">
      <c r="A22551" s="11" t="s">
        <v>4751</v>
      </c>
    </row>
    <row r="22552" spans="1:1" ht="13">
      <c r="A22552" s="11">
        <v>3</v>
      </c>
    </row>
    <row r="22553" spans="1:1" ht="13">
      <c r="A22553" s="11" t="s">
        <v>4752</v>
      </c>
    </row>
    <row r="22554" spans="1:1" ht="13">
      <c r="A22554" s="11">
        <v>2</v>
      </c>
    </row>
    <row r="22555" spans="1:1" ht="13">
      <c r="A22555" s="11" t="s">
        <v>4753</v>
      </c>
    </row>
    <row r="22556" spans="1:1" ht="13">
      <c r="A22556" s="11" t="s">
        <v>5000</v>
      </c>
    </row>
    <row r="22557" spans="1:1" ht="13">
      <c r="A22557" s="11" t="s">
        <v>4755</v>
      </c>
    </row>
    <row r="22558" spans="1:1" ht="13">
      <c r="A22558" s="21">
        <v>1580</v>
      </c>
    </row>
    <row r="22559" spans="1:1" ht="13">
      <c r="A22559" s="21">
        <v>2045</v>
      </c>
    </row>
    <row r="22560" spans="1:1" ht="13">
      <c r="A22560" s="11" t="s">
        <v>4756</v>
      </c>
    </row>
    <row r="22561" spans="1:1" ht="13">
      <c r="A22561" s="11" t="s">
        <v>4757</v>
      </c>
    </row>
    <row r="22562" spans="1:1" ht="13">
      <c r="A22562" s="11" t="s">
        <v>6539</v>
      </c>
    </row>
    <row r="22563" spans="1:1" ht="13">
      <c r="A22563" s="11" t="s">
        <v>4748</v>
      </c>
    </row>
    <row r="22564" spans="1:1" ht="13">
      <c r="A22564" s="11" t="s">
        <v>4749</v>
      </c>
    </row>
    <row r="22565" spans="1:1" ht="13">
      <c r="A22565" s="11" t="s">
        <v>6540</v>
      </c>
    </row>
    <row r="22566" spans="1:1" ht="13">
      <c r="A22566" s="11" t="s">
        <v>10</v>
      </c>
    </row>
    <row r="22567" spans="1:1" ht="13">
      <c r="A22567" s="11" t="s">
        <v>2409</v>
      </c>
    </row>
    <row r="22568" spans="1:1" ht="13">
      <c r="A22568" s="11" t="s">
        <v>4751</v>
      </c>
    </row>
    <row r="22569" spans="1:1" ht="13">
      <c r="A22569" s="11">
        <v>2</v>
      </c>
    </row>
    <row r="22570" spans="1:1" ht="13">
      <c r="A22570" s="11" t="s">
        <v>4752</v>
      </c>
    </row>
    <row r="22571" spans="1:1" ht="13">
      <c r="A22571" s="11">
        <v>1</v>
      </c>
    </row>
    <row r="22572" spans="1:1" ht="13">
      <c r="A22572" s="11" t="s">
        <v>4753</v>
      </c>
    </row>
    <row r="22573" spans="1:1" ht="13">
      <c r="A22573" s="11" t="s">
        <v>4818</v>
      </c>
    </row>
    <row r="22574" spans="1:1" ht="13">
      <c r="A22574" s="11" t="s">
        <v>4755</v>
      </c>
    </row>
    <row r="22575" spans="1:1" ht="13">
      <c r="A22575" s="21">
        <v>1070</v>
      </c>
    </row>
    <row r="22576" spans="1:1" ht="13">
      <c r="A22576" s="21">
        <v>1190</v>
      </c>
    </row>
    <row r="22577" spans="1:1" ht="13">
      <c r="A22577" s="11" t="s">
        <v>4756</v>
      </c>
    </row>
    <row r="22578" spans="1:1" ht="13">
      <c r="A22578" s="11" t="s">
        <v>4757</v>
      </c>
    </row>
    <row r="22579" spans="1:1" ht="13">
      <c r="A22579" s="11" t="s">
        <v>6541</v>
      </c>
    </row>
    <row r="22580" spans="1:1" ht="13">
      <c r="A22580" s="11" t="s">
        <v>4748</v>
      </c>
    </row>
    <row r="22581" spans="1:1" ht="13">
      <c r="A22581" s="11" t="s">
        <v>4749</v>
      </c>
    </row>
    <row r="22582" spans="1:1" ht="13">
      <c r="A22582" s="11" t="s">
        <v>6542</v>
      </c>
    </row>
    <row r="22583" spans="1:1" ht="13">
      <c r="A22583" s="11" t="s">
        <v>6</v>
      </c>
    </row>
    <row r="22584" spans="1:1" ht="13">
      <c r="A22584" s="11" t="s">
        <v>3779</v>
      </c>
    </row>
    <row r="22585" spans="1:1" ht="13">
      <c r="A22585" s="11" t="s">
        <v>4751</v>
      </c>
    </row>
    <row r="22586" spans="1:1" ht="13">
      <c r="A22586" s="11">
        <v>3</v>
      </c>
    </row>
    <row r="22587" spans="1:1" ht="13">
      <c r="A22587" s="11" t="s">
        <v>4752</v>
      </c>
    </row>
    <row r="22588" spans="1:1" ht="13">
      <c r="A22588" s="11" t="s">
        <v>4762</v>
      </c>
    </row>
    <row r="22589" spans="1:1" ht="13">
      <c r="A22589" s="11" t="s">
        <v>4753</v>
      </c>
    </row>
    <row r="22590" spans="1:1" ht="13">
      <c r="A22590" s="11" t="s">
        <v>6543</v>
      </c>
    </row>
    <row r="22591" spans="1:1" ht="13">
      <c r="A22591" s="11" t="s">
        <v>4755</v>
      </c>
    </row>
    <row r="22592" spans="1:1" ht="13">
      <c r="A22592" s="21">
        <v>950</v>
      </c>
    </row>
    <row r="22593" spans="1:1" ht="13">
      <c r="A22593" s="21">
        <v>1225</v>
      </c>
    </row>
    <row r="22594" spans="1:1" ht="13">
      <c r="A22594" s="11" t="s">
        <v>4756</v>
      </c>
    </row>
    <row r="22595" spans="1:1" ht="13">
      <c r="A22595" s="11" t="s">
        <v>4757</v>
      </c>
    </row>
    <row r="22596" spans="1:1" ht="13">
      <c r="A22596" s="11" t="s">
        <v>6544</v>
      </c>
    </row>
    <row r="22597" spans="1:1" ht="13">
      <c r="A22597" s="11" t="s">
        <v>4748</v>
      </c>
    </row>
    <row r="22598" spans="1:1" ht="13">
      <c r="A22598" s="11" t="s">
        <v>4749</v>
      </c>
    </row>
    <row r="22599" spans="1:1" ht="13">
      <c r="A22599" s="11" t="s">
        <v>6545</v>
      </c>
    </row>
    <row r="22600" spans="1:1" ht="13">
      <c r="A22600" s="11" t="s">
        <v>6</v>
      </c>
    </row>
    <row r="22601" spans="1:1" ht="13">
      <c r="A22601" s="11" t="s">
        <v>3689</v>
      </c>
    </row>
    <row r="22602" spans="1:1" ht="13">
      <c r="A22602" s="11" t="s">
        <v>4751</v>
      </c>
    </row>
    <row r="22603" spans="1:1" ht="13">
      <c r="A22603" s="11">
        <v>3</v>
      </c>
    </row>
    <row r="22604" spans="1:1" ht="13">
      <c r="A22604" s="11" t="s">
        <v>4752</v>
      </c>
    </row>
    <row r="22605" spans="1:1" ht="13">
      <c r="A22605" s="11" t="s">
        <v>4762</v>
      </c>
    </row>
    <row r="22606" spans="1:1" ht="13">
      <c r="A22606" s="11" t="s">
        <v>4753</v>
      </c>
    </row>
    <row r="22607" spans="1:1" ht="13">
      <c r="A22607" s="11" t="s">
        <v>4881</v>
      </c>
    </row>
    <row r="22608" spans="1:1" ht="13">
      <c r="A22608" s="11" t="s">
        <v>4755</v>
      </c>
    </row>
    <row r="22609" spans="1:1" ht="13">
      <c r="A22609" s="21">
        <v>1360</v>
      </c>
    </row>
    <row r="22610" spans="1:1" ht="13">
      <c r="A22610" s="21">
        <v>1715</v>
      </c>
    </row>
    <row r="22611" spans="1:1" ht="13">
      <c r="A22611" s="11" t="s">
        <v>4756</v>
      </c>
    </row>
    <row r="22612" spans="1:1" ht="13">
      <c r="A22612" s="11" t="s">
        <v>4757</v>
      </c>
    </row>
    <row r="22613" spans="1:1" ht="13">
      <c r="A22613" s="11" t="s">
        <v>6546</v>
      </c>
    </row>
    <row r="22614" spans="1:1" ht="13">
      <c r="A22614" s="11" t="s">
        <v>4748</v>
      </c>
    </row>
    <row r="22615" spans="1:1" ht="13">
      <c r="A22615" s="11" t="s">
        <v>4749</v>
      </c>
    </row>
    <row r="22616" spans="1:1" ht="13">
      <c r="A22616" s="11" t="s">
        <v>6547</v>
      </c>
    </row>
    <row r="22617" spans="1:1" ht="13">
      <c r="A22617" s="11" t="s">
        <v>22</v>
      </c>
    </row>
    <row r="22618" spans="1:1" ht="13">
      <c r="A22618" s="11" t="s">
        <v>1290</v>
      </c>
    </row>
    <row r="22619" spans="1:1" ht="13">
      <c r="A22619" s="11" t="s">
        <v>4751</v>
      </c>
    </row>
    <row r="22620" spans="1:1" ht="13">
      <c r="A22620" s="11">
        <v>2</v>
      </c>
    </row>
    <row r="22621" spans="1:1" ht="13">
      <c r="A22621" s="11" t="s">
        <v>4752</v>
      </c>
    </row>
    <row r="22622" spans="1:1" ht="13">
      <c r="A22622" s="11">
        <v>1</v>
      </c>
    </row>
    <row r="22623" spans="1:1" ht="13">
      <c r="A22623" s="11" t="s">
        <v>4753</v>
      </c>
    </row>
    <row r="22624" spans="1:1" ht="13">
      <c r="A22624" s="11" t="s">
        <v>4859</v>
      </c>
    </row>
    <row r="22625" spans="1:1" ht="13">
      <c r="A22625" s="11" t="s">
        <v>4755</v>
      </c>
    </row>
    <row r="22626" spans="1:1" ht="13">
      <c r="A22626" s="21">
        <v>920</v>
      </c>
    </row>
    <row r="22627" spans="1:1" ht="13">
      <c r="A22627" s="21">
        <v>1015</v>
      </c>
    </row>
    <row r="22628" spans="1:1" ht="13">
      <c r="A22628" s="11" t="s">
        <v>4756</v>
      </c>
    </row>
    <row r="22629" spans="1:1" ht="13">
      <c r="A22629" s="11" t="s">
        <v>4757</v>
      </c>
    </row>
    <row r="22630" spans="1:1" ht="13">
      <c r="A22630" s="11" t="s">
        <v>6548</v>
      </c>
    </row>
    <row r="22631" spans="1:1" ht="13">
      <c r="A22631" s="11" t="s">
        <v>4748</v>
      </c>
    </row>
    <row r="22632" spans="1:1" ht="13">
      <c r="A22632" s="11" t="s">
        <v>4749</v>
      </c>
    </row>
    <row r="22633" spans="1:1" ht="13">
      <c r="A22633" s="11" t="s">
        <v>6549</v>
      </c>
    </row>
    <row r="22634" spans="1:1" ht="13">
      <c r="A22634" s="11" t="s">
        <v>6</v>
      </c>
    </row>
    <row r="22635" spans="1:1" ht="13">
      <c r="A22635" s="11" t="s">
        <v>3323</v>
      </c>
    </row>
    <row r="22636" spans="1:1" ht="13">
      <c r="A22636" s="11" t="s">
        <v>4751</v>
      </c>
    </row>
    <row r="22637" spans="1:1" ht="13">
      <c r="A22637" s="11">
        <v>3</v>
      </c>
    </row>
    <row r="22638" spans="1:1" ht="13">
      <c r="A22638" s="11" t="s">
        <v>4752</v>
      </c>
    </row>
    <row r="22639" spans="1:1" ht="13">
      <c r="A22639" s="11">
        <v>2</v>
      </c>
    </row>
    <row r="22640" spans="1:1" ht="13">
      <c r="A22640" s="11" t="s">
        <v>4753</v>
      </c>
    </row>
    <row r="22641" spans="1:1" ht="13">
      <c r="A22641" s="11" t="s">
        <v>4787</v>
      </c>
    </row>
    <row r="22642" spans="1:1" ht="13">
      <c r="A22642" s="11" t="s">
        <v>4755</v>
      </c>
    </row>
    <row r="22643" spans="1:1" ht="13">
      <c r="A22643" s="21">
        <v>1740</v>
      </c>
    </row>
    <row r="22644" spans="1:1" ht="13">
      <c r="A22644" s="21">
        <v>2370</v>
      </c>
    </row>
    <row r="22645" spans="1:1" ht="13">
      <c r="A22645" s="11" t="s">
        <v>4756</v>
      </c>
    </row>
    <row r="22646" spans="1:1" ht="13">
      <c r="A22646" s="11" t="s">
        <v>4757</v>
      </c>
    </row>
    <row r="22647" spans="1:1" ht="13">
      <c r="A22647" s="11" t="s">
        <v>6550</v>
      </c>
    </row>
    <row r="22648" spans="1:1" ht="13">
      <c r="A22648" s="11" t="s">
        <v>4748</v>
      </c>
    </row>
    <row r="22649" spans="1:1" ht="13">
      <c r="A22649" s="11" t="s">
        <v>4749</v>
      </c>
    </row>
    <row r="22650" spans="1:1" ht="13">
      <c r="A22650" s="11" t="s">
        <v>6551</v>
      </c>
    </row>
    <row r="22651" spans="1:1" ht="13">
      <c r="A22651" s="11" t="s">
        <v>11</v>
      </c>
    </row>
    <row r="22652" spans="1:1" ht="13">
      <c r="A22652" s="11" t="s">
        <v>1111</v>
      </c>
    </row>
    <row r="22653" spans="1:1" ht="13">
      <c r="A22653" s="11" t="s">
        <v>4751</v>
      </c>
    </row>
    <row r="22654" spans="1:1" ht="13">
      <c r="A22654" s="11">
        <v>2</v>
      </c>
    </row>
    <row r="22655" spans="1:1" ht="13">
      <c r="A22655" s="11" t="s">
        <v>4752</v>
      </c>
    </row>
    <row r="22656" spans="1:1" ht="13">
      <c r="A22656" s="11">
        <v>1</v>
      </c>
    </row>
    <row r="22657" spans="1:1" ht="13">
      <c r="A22657" s="11" t="s">
        <v>4753</v>
      </c>
    </row>
    <row r="22658" spans="1:1" ht="13">
      <c r="A22658" s="11" t="s">
        <v>4881</v>
      </c>
    </row>
    <row r="22659" spans="1:1" ht="13">
      <c r="A22659" s="11" t="s">
        <v>4755</v>
      </c>
    </row>
    <row r="22660" spans="1:1" ht="13">
      <c r="A22660" s="21">
        <v>1630</v>
      </c>
    </row>
    <row r="22661" spans="1:1" ht="13">
      <c r="A22661" s="11" t="s">
        <v>4756</v>
      </c>
    </row>
    <row r="22662" spans="1:1" ht="13">
      <c r="A22662" s="11" t="s">
        <v>4757</v>
      </c>
    </row>
    <row r="22663" spans="1:1" ht="13">
      <c r="A22663" s="11" t="s">
        <v>6552</v>
      </c>
    </row>
    <row r="22664" spans="1:1" ht="13">
      <c r="A22664" s="11" t="s">
        <v>4748</v>
      </c>
    </row>
    <row r="22665" spans="1:1" ht="13">
      <c r="A22665" s="11" t="s">
        <v>4749</v>
      </c>
    </row>
    <row r="22666" spans="1:1" ht="13">
      <c r="A22666" s="11" t="s">
        <v>6553</v>
      </c>
    </row>
    <row r="22667" spans="1:1" ht="13">
      <c r="A22667" s="11" t="s">
        <v>7</v>
      </c>
    </row>
    <row r="22668" spans="1:1" ht="13">
      <c r="A22668" s="11" t="s">
        <v>1149</v>
      </c>
    </row>
    <row r="22669" spans="1:1" ht="13">
      <c r="A22669" s="11" t="s">
        <v>4751</v>
      </c>
    </row>
    <row r="22670" spans="1:1" ht="13">
      <c r="A22670" s="11">
        <v>2</v>
      </c>
    </row>
    <row r="22671" spans="1:1" ht="13">
      <c r="A22671" s="11" t="s">
        <v>4752</v>
      </c>
    </row>
    <row r="22672" spans="1:1" ht="13">
      <c r="A22672" s="11" t="s">
        <v>4762</v>
      </c>
    </row>
    <row r="22673" spans="1:1" ht="13">
      <c r="A22673" s="11" t="s">
        <v>4753</v>
      </c>
    </row>
    <row r="22674" spans="1:1" ht="13">
      <c r="A22674" s="11" t="s">
        <v>5017</v>
      </c>
    </row>
    <row r="22675" spans="1:1" ht="13">
      <c r="A22675" s="11" t="s">
        <v>4755</v>
      </c>
    </row>
    <row r="22676" spans="1:1" ht="13">
      <c r="A22676" s="21">
        <v>1710</v>
      </c>
    </row>
    <row r="22677" spans="1:1" ht="13">
      <c r="A22677" s="11" t="s">
        <v>4756</v>
      </c>
    </row>
    <row r="22678" spans="1:1" ht="13">
      <c r="A22678" s="11" t="s">
        <v>4757</v>
      </c>
    </row>
    <row r="22679" spans="1:1" ht="13">
      <c r="A22679" s="11" t="s">
        <v>6552</v>
      </c>
    </row>
    <row r="22680" spans="1:1" ht="13">
      <c r="A22680" s="11" t="s">
        <v>4748</v>
      </c>
    </row>
    <row r="22681" spans="1:1" ht="13">
      <c r="A22681" s="11" t="s">
        <v>4749</v>
      </c>
    </row>
    <row r="22682" spans="1:1" ht="13">
      <c r="A22682" s="11" t="s">
        <v>6554</v>
      </c>
    </row>
    <row r="22683" spans="1:1" ht="13">
      <c r="A22683" s="11" t="s">
        <v>28</v>
      </c>
    </row>
    <row r="22684" spans="1:1" ht="13">
      <c r="A22684" s="11" t="s">
        <v>4123</v>
      </c>
    </row>
    <row r="22685" spans="1:1" ht="13">
      <c r="A22685" s="11" t="s">
        <v>4751</v>
      </c>
    </row>
    <row r="22686" spans="1:1" ht="13">
      <c r="A22686" s="11">
        <v>3</v>
      </c>
    </row>
    <row r="22687" spans="1:1" ht="13">
      <c r="A22687" s="11" t="s">
        <v>4752</v>
      </c>
    </row>
    <row r="22688" spans="1:1" ht="13">
      <c r="A22688" s="11">
        <v>1</v>
      </c>
    </row>
    <row r="22689" spans="1:1" ht="13">
      <c r="A22689" s="11" t="s">
        <v>4753</v>
      </c>
    </row>
    <row r="22690" spans="1:1" ht="13">
      <c r="A22690" s="11" t="s">
        <v>4769</v>
      </c>
    </row>
    <row r="22691" spans="1:1" ht="13">
      <c r="A22691" s="11" t="s">
        <v>4755</v>
      </c>
    </row>
    <row r="22692" spans="1:1" ht="13">
      <c r="A22692" s="21">
        <v>1340</v>
      </c>
    </row>
    <row r="22693" spans="1:1" ht="13">
      <c r="A22693" s="21">
        <v>1665</v>
      </c>
    </row>
    <row r="22694" spans="1:1" ht="13">
      <c r="A22694" s="11" t="s">
        <v>4756</v>
      </c>
    </row>
    <row r="22695" spans="1:1" ht="13">
      <c r="A22695" s="11" t="s">
        <v>4757</v>
      </c>
    </row>
    <row r="22696" spans="1:1" ht="13">
      <c r="A22696" s="11" t="s">
        <v>6555</v>
      </c>
    </row>
    <row r="22697" spans="1:1" ht="13">
      <c r="A22697" s="11" t="s">
        <v>4748</v>
      </c>
    </row>
    <row r="22698" spans="1:1" ht="13">
      <c r="A22698" s="11" t="s">
        <v>4749</v>
      </c>
    </row>
    <row r="22699" spans="1:1" ht="13">
      <c r="A22699" s="11" t="s">
        <v>6556</v>
      </c>
    </row>
    <row r="22700" spans="1:1" ht="13">
      <c r="A22700" s="11" t="s">
        <v>20</v>
      </c>
    </row>
    <row r="22701" spans="1:1" ht="13">
      <c r="A22701" s="11" t="s">
        <v>4120</v>
      </c>
    </row>
    <row r="22702" spans="1:1" ht="13">
      <c r="A22702" s="11" t="s">
        <v>4751</v>
      </c>
    </row>
    <row r="22703" spans="1:1" ht="13">
      <c r="A22703" s="11">
        <v>3</v>
      </c>
    </row>
    <row r="22704" spans="1:1" ht="13">
      <c r="A22704" s="11" t="s">
        <v>4752</v>
      </c>
    </row>
    <row r="22705" spans="1:1" ht="13">
      <c r="A22705" s="11">
        <v>2</v>
      </c>
    </row>
    <row r="22706" spans="1:1" ht="13">
      <c r="A22706" s="11" t="s">
        <v>4753</v>
      </c>
    </row>
    <row r="22707" spans="1:1" ht="13">
      <c r="A22707" s="11" t="s">
        <v>4787</v>
      </c>
    </row>
    <row r="22708" spans="1:1" ht="13">
      <c r="A22708" s="11" t="s">
        <v>4755</v>
      </c>
    </row>
    <row r="22709" spans="1:1" ht="13">
      <c r="A22709" s="21">
        <v>1300</v>
      </c>
    </row>
    <row r="22710" spans="1:1" ht="13">
      <c r="A22710" s="21">
        <v>1770</v>
      </c>
    </row>
    <row r="22711" spans="1:1" ht="13">
      <c r="A22711" s="11" t="s">
        <v>4756</v>
      </c>
    </row>
    <row r="22712" spans="1:1" ht="13">
      <c r="A22712" s="11" t="s">
        <v>4757</v>
      </c>
    </row>
    <row r="22713" spans="1:1" ht="13">
      <c r="A22713" s="11" t="s">
        <v>6555</v>
      </c>
    </row>
    <row r="22714" spans="1:1" ht="13">
      <c r="A22714" s="11" t="s">
        <v>4748</v>
      </c>
    </row>
    <row r="22715" spans="1:1" ht="13">
      <c r="A22715" s="11" t="s">
        <v>4749</v>
      </c>
    </row>
    <row r="22716" spans="1:1" ht="13">
      <c r="A22716" s="11" t="s">
        <v>6557</v>
      </c>
    </row>
    <row r="22717" spans="1:1" ht="13">
      <c r="A22717" s="11" t="s">
        <v>7</v>
      </c>
    </row>
    <row r="22718" spans="1:1" ht="13">
      <c r="A22718" s="11" t="s">
        <v>4126</v>
      </c>
    </row>
    <row r="22719" spans="1:1" ht="13">
      <c r="A22719" s="11" t="s">
        <v>4751</v>
      </c>
    </row>
    <row r="22720" spans="1:1" ht="13">
      <c r="A22720" s="11">
        <v>3</v>
      </c>
    </row>
    <row r="22721" spans="1:1" ht="13">
      <c r="A22721" s="11" t="s">
        <v>4752</v>
      </c>
    </row>
    <row r="22722" spans="1:1" ht="13">
      <c r="A22722" s="11" t="s">
        <v>4762</v>
      </c>
    </row>
    <row r="22723" spans="1:1" ht="13">
      <c r="A22723" s="11" t="s">
        <v>4753</v>
      </c>
    </row>
    <row r="22724" spans="1:1" ht="13">
      <c r="A22724" s="11" t="s">
        <v>4787</v>
      </c>
    </row>
    <row r="22725" spans="1:1" ht="13">
      <c r="A22725" s="11" t="s">
        <v>4755</v>
      </c>
    </row>
    <row r="22726" spans="1:1" ht="13">
      <c r="A22726" s="21">
        <v>1490</v>
      </c>
    </row>
    <row r="22727" spans="1:1" ht="13">
      <c r="A22727" s="21">
        <v>1900</v>
      </c>
    </row>
    <row r="22728" spans="1:1" ht="13">
      <c r="A22728" s="11" t="s">
        <v>4756</v>
      </c>
    </row>
    <row r="22729" spans="1:1" ht="13">
      <c r="A22729" s="11" t="s">
        <v>4757</v>
      </c>
    </row>
    <row r="22730" spans="1:1" ht="13">
      <c r="A22730" s="11" t="s">
        <v>6555</v>
      </c>
    </row>
    <row r="22731" spans="1:1" ht="13">
      <c r="A22731" s="11" t="s">
        <v>4748</v>
      </c>
    </row>
    <row r="22732" spans="1:1" ht="13">
      <c r="A22732" s="11" t="s">
        <v>4749</v>
      </c>
    </row>
    <row r="22733" spans="1:1" ht="13">
      <c r="A22733" s="11" t="s">
        <v>6558</v>
      </c>
    </row>
    <row r="22734" spans="1:1" ht="13">
      <c r="A22734" s="11" t="s">
        <v>7</v>
      </c>
    </row>
    <row r="22735" spans="1:1" ht="13">
      <c r="A22735" s="11" t="s">
        <v>4129</v>
      </c>
    </row>
    <row r="22736" spans="1:1" ht="13">
      <c r="A22736" s="11" t="s">
        <v>4751</v>
      </c>
    </row>
    <row r="22737" spans="1:1" ht="13">
      <c r="A22737" s="11">
        <v>3</v>
      </c>
    </row>
    <row r="22738" spans="1:1" ht="13">
      <c r="A22738" s="11" t="s">
        <v>4752</v>
      </c>
    </row>
    <row r="22739" spans="1:1" ht="13">
      <c r="A22739" s="11">
        <v>2</v>
      </c>
    </row>
    <row r="22740" spans="1:1" ht="13">
      <c r="A22740" s="11" t="s">
        <v>4753</v>
      </c>
    </row>
    <row r="22741" spans="1:1" ht="13">
      <c r="A22741" s="11" t="s">
        <v>4778</v>
      </c>
    </row>
    <row r="22742" spans="1:1" ht="13">
      <c r="A22742" s="11" t="s">
        <v>4755</v>
      </c>
    </row>
    <row r="22743" spans="1:1" ht="13">
      <c r="A22743" s="21">
        <v>1600</v>
      </c>
    </row>
    <row r="22744" spans="1:1" ht="13">
      <c r="A22744" s="21">
        <v>1960</v>
      </c>
    </row>
    <row r="22745" spans="1:1" ht="13">
      <c r="A22745" s="11" t="s">
        <v>4756</v>
      </c>
    </row>
    <row r="22746" spans="1:1" ht="13">
      <c r="A22746" s="11" t="s">
        <v>4757</v>
      </c>
    </row>
    <row r="22747" spans="1:1" ht="13">
      <c r="A22747" s="11" t="s">
        <v>6555</v>
      </c>
    </row>
    <row r="22748" spans="1:1" ht="13">
      <c r="A22748" s="11" t="s">
        <v>4748</v>
      </c>
    </row>
    <row r="22749" spans="1:1" ht="13">
      <c r="A22749" s="11" t="s">
        <v>4749</v>
      </c>
    </row>
    <row r="22750" spans="1:1" ht="13">
      <c r="A22750" s="11" t="s">
        <v>6559</v>
      </c>
    </row>
    <row r="22751" spans="1:1" ht="13">
      <c r="A22751" s="11" t="s">
        <v>11</v>
      </c>
    </row>
    <row r="22752" spans="1:1" ht="13">
      <c r="A22752" s="11" t="s">
        <v>2343</v>
      </c>
    </row>
    <row r="22753" spans="1:1" ht="13">
      <c r="A22753" s="11" t="s">
        <v>4751</v>
      </c>
    </row>
    <row r="22754" spans="1:1" ht="13">
      <c r="A22754" s="11">
        <v>2</v>
      </c>
    </row>
    <row r="22755" spans="1:1" ht="13">
      <c r="A22755" s="11" t="s">
        <v>4752</v>
      </c>
    </row>
    <row r="22756" spans="1:1" ht="13">
      <c r="A22756" s="11">
        <v>1</v>
      </c>
    </row>
    <row r="22757" spans="1:1" ht="13">
      <c r="A22757" s="11" t="s">
        <v>4753</v>
      </c>
    </row>
    <row r="22758" spans="1:1" ht="13">
      <c r="A22758" s="11" t="s">
        <v>4765</v>
      </c>
    </row>
    <row r="22759" spans="1:1" ht="13">
      <c r="A22759" s="11" t="s">
        <v>4755</v>
      </c>
    </row>
    <row r="22760" spans="1:1" ht="13">
      <c r="A22760" s="21">
        <v>1970</v>
      </c>
    </row>
    <row r="22761" spans="1:1" ht="13">
      <c r="A22761" s="21">
        <v>2270</v>
      </c>
    </row>
    <row r="22762" spans="1:1" ht="13">
      <c r="A22762" s="11" t="s">
        <v>4756</v>
      </c>
    </row>
    <row r="22763" spans="1:1" ht="13">
      <c r="A22763" s="11" t="s">
        <v>4757</v>
      </c>
    </row>
    <row r="22764" spans="1:1" ht="13">
      <c r="A22764" s="11" t="s">
        <v>6560</v>
      </c>
    </row>
    <row r="22765" spans="1:1" ht="13">
      <c r="A22765" s="11" t="s">
        <v>4748</v>
      </c>
    </row>
    <row r="22766" spans="1:1" ht="13">
      <c r="A22766" s="11" t="s">
        <v>4749</v>
      </c>
    </row>
    <row r="22767" spans="1:1" ht="13">
      <c r="A22767" s="11" t="s">
        <v>6561</v>
      </c>
    </row>
    <row r="22768" spans="1:1" ht="13">
      <c r="A22768" s="11" t="s">
        <v>10</v>
      </c>
    </row>
    <row r="22769" spans="1:1" ht="13">
      <c r="A22769" s="11" t="s">
        <v>1395</v>
      </c>
    </row>
    <row r="22770" spans="1:1" ht="13">
      <c r="A22770" s="11" t="s">
        <v>4751</v>
      </c>
    </row>
    <row r="22771" spans="1:1" ht="13">
      <c r="A22771" s="11">
        <v>2</v>
      </c>
    </row>
    <row r="22772" spans="1:1" ht="13">
      <c r="A22772" s="11" t="s">
        <v>4752</v>
      </c>
    </row>
    <row r="22773" spans="1:1" ht="13">
      <c r="A22773" s="11">
        <v>1</v>
      </c>
    </row>
    <row r="22774" spans="1:1" ht="13">
      <c r="A22774" s="11" t="s">
        <v>4753</v>
      </c>
    </row>
    <row r="22775" spans="1:1" ht="13">
      <c r="A22775" s="11" t="s">
        <v>5000</v>
      </c>
    </row>
    <row r="22776" spans="1:1" ht="13">
      <c r="A22776" s="11" t="s">
        <v>4755</v>
      </c>
    </row>
    <row r="22777" spans="1:1" ht="13">
      <c r="A22777" s="21">
        <v>1450</v>
      </c>
    </row>
    <row r="22778" spans="1:1" ht="13">
      <c r="A22778" s="21">
        <v>1730</v>
      </c>
    </row>
    <row r="22779" spans="1:1" ht="13">
      <c r="A22779" s="11" t="s">
        <v>4756</v>
      </c>
    </row>
    <row r="22780" spans="1:1" ht="13">
      <c r="A22780" s="11" t="s">
        <v>4757</v>
      </c>
    </row>
    <row r="22781" spans="1:1" ht="13">
      <c r="A22781" s="11" t="s">
        <v>6562</v>
      </c>
    </row>
    <row r="22782" spans="1:1" ht="13">
      <c r="A22782" s="11" t="s">
        <v>4748</v>
      </c>
    </row>
    <row r="22783" spans="1:1" ht="13">
      <c r="A22783" s="11" t="s">
        <v>4749</v>
      </c>
    </row>
    <row r="22784" spans="1:1" ht="13">
      <c r="A22784" s="11" t="s">
        <v>6563</v>
      </c>
    </row>
    <row r="22785" spans="1:1" ht="13">
      <c r="A22785" s="11" t="s">
        <v>6</v>
      </c>
    </row>
    <row r="22786" spans="1:1" ht="13">
      <c r="A22786" s="11" t="s">
        <v>3365</v>
      </c>
    </row>
    <row r="22787" spans="1:1" ht="13">
      <c r="A22787" s="11" t="s">
        <v>4751</v>
      </c>
    </row>
    <row r="22788" spans="1:1" ht="13">
      <c r="A22788" s="11">
        <v>3</v>
      </c>
    </row>
    <row r="22789" spans="1:1" ht="13">
      <c r="A22789" s="11" t="s">
        <v>4752</v>
      </c>
    </row>
    <row r="22790" spans="1:1" ht="13">
      <c r="A22790" s="11">
        <v>2</v>
      </c>
    </row>
    <row r="22791" spans="1:1" ht="13">
      <c r="A22791" s="11" t="s">
        <v>4753</v>
      </c>
    </row>
    <row r="22792" spans="1:1" ht="13">
      <c r="A22792" s="11" t="s">
        <v>5089</v>
      </c>
    </row>
    <row r="22793" spans="1:1" ht="13">
      <c r="A22793" s="11" t="s">
        <v>4755</v>
      </c>
    </row>
    <row r="22794" spans="1:1" ht="13">
      <c r="A22794" s="21">
        <v>1530</v>
      </c>
    </row>
    <row r="22795" spans="1:1" ht="13">
      <c r="A22795" s="21">
        <v>1865</v>
      </c>
    </row>
    <row r="22796" spans="1:1" ht="13">
      <c r="A22796" s="11" t="s">
        <v>4756</v>
      </c>
    </row>
    <row r="22797" spans="1:1" ht="13">
      <c r="A22797" s="11" t="s">
        <v>4757</v>
      </c>
    </row>
    <row r="22798" spans="1:1" ht="13">
      <c r="A22798" s="11" t="s">
        <v>6564</v>
      </c>
    </row>
    <row r="22799" spans="1:1" ht="13">
      <c r="A22799" s="11" t="s">
        <v>4748</v>
      </c>
    </row>
    <row r="22800" spans="1:1" ht="13">
      <c r="A22800" s="11" t="s">
        <v>4749</v>
      </c>
    </row>
    <row r="22801" spans="1:1" ht="13">
      <c r="A22801" s="11" t="s">
        <v>6565</v>
      </c>
    </row>
    <row r="22802" spans="1:1" ht="13">
      <c r="A22802" s="11" t="s">
        <v>10</v>
      </c>
    </row>
    <row r="22803" spans="1:1" ht="13">
      <c r="A22803" s="11" t="s">
        <v>1063</v>
      </c>
    </row>
    <row r="22804" spans="1:1" ht="13">
      <c r="A22804" s="11" t="s">
        <v>4751</v>
      </c>
    </row>
    <row r="22805" spans="1:1" ht="13">
      <c r="A22805" s="11">
        <v>2</v>
      </c>
    </row>
    <row r="22806" spans="1:1" ht="13">
      <c r="A22806" s="11" t="s">
        <v>4752</v>
      </c>
    </row>
    <row r="22807" spans="1:1" ht="13">
      <c r="A22807" s="11">
        <v>1</v>
      </c>
    </row>
    <row r="22808" spans="1:1" ht="13">
      <c r="A22808" s="11" t="s">
        <v>4753</v>
      </c>
    </row>
    <row r="22809" spans="1:1" ht="13">
      <c r="A22809" s="11" t="s">
        <v>4775</v>
      </c>
    </row>
    <row r="22810" spans="1:1" ht="13">
      <c r="A22810" s="11" t="s">
        <v>4755</v>
      </c>
    </row>
    <row r="22811" spans="1:1" ht="13">
      <c r="A22811" s="21">
        <v>1540</v>
      </c>
    </row>
    <row r="22812" spans="1:1" ht="13">
      <c r="A22812" s="11" t="s">
        <v>4756</v>
      </c>
    </row>
    <row r="22813" spans="1:1" ht="13">
      <c r="A22813" s="11" t="s">
        <v>4757</v>
      </c>
    </row>
    <row r="22814" spans="1:1" ht="13">
      <c r="A22814" s="11" t="s">
        <v>6566</v>
      </c>
    </row>
    <row r="22815" spans="1:1" ht="13">
      <c r="A22815" s="11" t="s">
        <v>4748</v>
      </c>
    </row>
    <row r="22816" spans="1:1" ht="13">
      <c r="A22816" s="11" t="s">
        <v>4781</v>
      </c>
    </row>
    <row r="22817" spans="1:1" ht="13">
      <c r="A22817" s="11" t="s">
        <v>6567</v>
      </c>
    </row>
    <row r="22818" spans="1:1" ht="13">
      <c r="A22818" s="11" t="s">
        <v>6</v>
      </c>
    </row>
    <row r="22819" spans="1:1" ht="13">
      <c r="A22819" s="11" t="s">
        <v>3233</v>
      </c>
    </row>
    <row r="22820" spans="1:1" ht="13">
      <c r="A22820" s="11" t="s">
        <v>4751</v>
      </c>
    </row>
    <row r="22821" spans="1:1" ht="13">
      <c r="A22821" s="11">
        <v>3</v>
      </c>
    </row>
    <row r="22822" spans="1:1" ht="13">
      <c r="A22822" s="11" t="s">
        <v>4752</v>
      </c>
    </row>
    <row r="22823" spans="1:1" ht="13">
      <c r="A22823" s="11">
        <v>1</v>
      </c>
    </row>
    <row r="22824" spans="1:1" ht="13">
      <c r="A22824" s="11" t="s">
        <v>4753</v>
      </c>
    </row>
    <row r="22825" spans="1:1" ht="13">
      <c r="A22825" s="11" t="s">
        <v>5000</v>
      </c>
    </row>
    <row r="22826" spans="1:1" ht="13">
      <c r="A22826" s="11" t="s">
        <v>4755</v>
      </c>
    </row>
    <row r="22827" spans="1:1" ht="13">
      <c r="A22827" s="21">
        <v>1620</v>
      </c>
    </row>
    <row r="22828" spans="1:1" ht="13">
      <c r="A22828" s="11" t="s">
        <v>4756</v>
      </c>
    </row>
    <row r="22829" spans="1:1" ht="13">
      <c r="A22829" s="11" t="s">
        <v>4783</v>
      </c>
    </row>
    <row r="22830" spans="1:1" ht="13">
      <c r="A22830" s="11" t="s">
        <v>6568</v>
      </c>
    </row>
    <row r="22831" spans="1:1" ht="13">
      <c r="A22831" s="11" t="s">
        <v>4748</v>
      </c>
    </row>
    <row r="22832" spans="1:1" ht="13">
      <c r="A22832" s="11" t="s">
        <v>4749</v>
      </c>
    </row>
    <row r="22833" spans="1:1" ht="13">
      <c r="A22833" s="11" t="s">
        <v>6569</v>
      </c>
    </row>
    <row r="22834" spans="1:1" ht="13">
      <c r="A22834" s="11" t="s">
        <v>13</v>
      </c>
    </row>
    <row r="22835" spans="1:1" ht="13">
      <c r="A22835" s="11" t="s">
        <v>560</v>
      </c>
    </row>
    <row r="22836" spans="1:1" ht="13">
      <c r="A22836" s="11" t="s">
        <v>4751</v>
      </c>
    </row>
    <row r="22837" spans="1:1" ht="13">
      <c r="A22837" s="11">
        <v>1</v>
      </c>
    </row>
    <row r="22838" spans="1:1" ht="13">
      <c r="A22838" s="11" t="s">
        <v>4752</v>
      </c>
    </row>
    <row r="22839" spans="1:1" ht="13">
      <c r="A22839" s="11">
        <v>1</v>
      </c>
    </row>
    <row r="22840" spans="1:1" ht="13">
      <c r="A22840" s="11" t="s">
        <v>4753</v>
      </c>
    </row>
    <row r="22841" spans="1:1" ht="13">
      <c r="A22841" s="11" t="s">
        <v>4754</v>
      </c>
    </row>
    <row r="22842" spans="1:1" ht="13">
      <c r="A22842" s="11" t="s">
        <v>4755</v>
      </c>
    </row>
    <row r="22843" spans="1:1" ht="13">
      <c r="A22843" s="21">
        <v>930</v>
      </c>
    </row>
    <row r="22844" spans="1:1" ht="13">
      <c r="A22844" s="21">
        <v>1175</v>
      </c>
    </row>
    <row r="22845" spans="1:1" ht="13">
      <c r="A22845" s="11" t="s">
        <v>4756</v>
      </c>
    </row>
    <row r="22846" spans="1:1" ht="13">
      <c r="A22846" s="11" t="s">
        <v>4757</v>
      </c>
    </row>
    <row r="22847" spans="1:1" ht="13">
      <c r="A22847" s="11" t="s">
        <v>6570</v>
      </c>
    </row>
    <row r="22848" spans="1:1" ht="13">
      <c r="A22848" s="11" t="s">
        <v>4748</v>
      </c>
    </row>
    <row r="22849" spans="1:1" ht="13">
      <c r="A22849" s="11" t="s">
        <v>4781</v>
      </c>
    </row>
    <row r="22850" spans="1:1" ht="13">
      <c r="A22850" s="11" t="s">
        <v>5176</v>
      </c>
    </row>
    <row r="22851" spans="1:1" ht="13">
      <c r="A22851" s="11" t="s">
        <v>6</v>
      </c>
    </row>
    <row r="22852" spans="1:1" ht="13">
      <c r="A22852" s="11" t="s">
        <v>3302</v>
      </c>
    </row>
    <row r="22853" spans="1:1" ht="13">
      <c r="A22853" s="11" t="s">
        <v>4751</v>
      </c>
    </row>
    <row r="22854" spans="1:1" ht="13">
      <c r="A22854" s="11">
        <v>3</v>
      </c>
    </row>
    <row r="22855" spans="1:1" ht="13">
      <c r="A22855" s="11" t="s">
        <v>4752</v>
      </c>
    </row>
    <row r="22856" spans="1:1" ht="13">
      <c r="A22856" s="11">
        <v>1</v>
      </c>
    </row>
    <row r="22857" spans="1:1" ht="13">
      <c r="A22857" s="11" t="s">
        <v>4755</v>
      </c>
    </row>
    <row r="22858" spans="1:1" ht="13">
      <c r="A22858" s="21">
        <v>1820</v>
      </c>
    </row>
    <row r="22859" spans="1:1" ht="13">
      <c r="A22859" s="11" t="s">
        <v>4756</v>
      </c>
    </row>
    <row r="22860" spans="1:1" ht="13">
      <c r="A22860" s="11" t="s">
        <v>4783</v>
      </c>
    </row>
    <row r="22861" spans="1:1" ht="13">
      <c r="A22861" s="11" t="s">
        <v>6570</v>
      </c>
    </row>
    <row r="22862" spans="1:1" ht="13">
      <c r="A22862" s="11" t="s">
        <v>4748</v>
      </c>
    </row>
    <row r="22863" spans="1:1" ht="13">
      <c r="A22863" s="11" t="s">
        <v>4749</v>
      </c>
    </row>
    <row r="22864" spans="1:1" ht="13">
      <c r="A22864" s="11" t="s">
        <v>6571</v>
      </c>
    </row>
    <row r="22865" spans="1:1" ht="13">
      <c r="A22865" s="11" t="s">
        <v>23</v>
      </c>
    </row>
    <row r="22866" spans="1:1" ht="13">
      <c r="A22866" s="11" t="s">
        <v>979</v>
      </c>
    </row>
    <row r="22867" spans="1:1" ht="13">
      <c r="A22867" s="11" t="s">
        <v>4751</v>
      </c>
    </row>
    <row r="22868" spans="1:1" ht="13">
      <c r="A22868" s="11">
        <v>2</v>
      </c>
    </row>
    <row r="22869" spans="1:1" ht="13">
      <c r="A22869" s="11" t="s">
        <v>4752</v>
      </c>
    </row>
    <row r="22870" spans="1:1" ht="13">
      <c r="A22870" s="11">
        <v>1</v>
      </c>
    </row>
    <row r="22871" spans="1:1" ht="13">
      <c r="A22871" s="11" t="s">
        <v>4753</v>
      </c>
    </row>
    <row r="22872" spans="1:1" ht="13">
      <c r="A22872" s="11" t="s">
        <v>4765</v>
      </c>
    </row>
    <row r="22873" spans="1:1" ht="13">
      <c r="A22873" s="11" t="s">
        <v>4755</v>
      </c>
    </row>
    <row r="22874" spans="1:1" ht="13">
      <c r="A22874" s="21">
        <v>1330</v>
      </c>
    </row>
    <row r="22875" spans="1:1" ht="13">
      <c r="A22875" s="11" t="s">
        <v>4756</v>
      </c>
    </row>
    <row r="22876" spans="1:1" ht="13">
      <c r="A22876" s="11" t="s">
        <v>4757</v>
      </c>
    </row>
    <row r="22877" spans="1:1" ht="13">
      <c r="A22877" s="11" t="s">
        <v>6572</v>
      </c>
    </row>
    <row r="22878" spans="1:1" ht="13">
      <c r="A22878" s="11" t="s">
        <v>4748</v>
      </c>
    </row>
    <row r="22879" spans="1:1" ht="13">
      <c r="A22879" s="11" t="s">
        <v>4749</v>
      </c>
    </row>
    <row r="22880" spans="1:1" ht="13">
      <c r="A22880" s="11" t="s">
        <v>6573</v>
      </c>
    </row>
    <row r="22881" spans="1:1" ht="13">
      <c r="A22881" s="11" t="s">
        <v>6</v>
      </c>
    </row>
    <row r="22882" spans="1:1" ht="13">
      <c r="A22882" s="11" t="s">
        <v>3520</v>
      </c>
    </row>
    <row r="22883" spans="1:1" ht="13">
      <c r="A22883" s="11" t="s">
        <v>4751</v>
      </c>
    </row>
    <row r="22884" spans="1:1" ht="13">
      <c r="A22884" s="11">
        <v>3</v>
      </c>
    </row>
    <row r="22885" spans="1:1" ht="13">
      <c r="A22885" s="11" t="s">
        <v>4752</v>
      </c>
    </row>
    <row r="22886" spans="1:1" ht="13">
      <c r="A22886" s="11" t="s">
        <v>4789</v>
      </c>
    </row>
    <row r="22887" spans="1:1" ht="13">
      <c r="A22887" s="11" t="s">
        <v>4753</v>
      </c>
    </row>
    <row r="22888" spans="1:1" ht="13">
      <c r="A22888" s="11" t="s">
        <v>4878</v>
      </c>
    </row>
    <row r="22889" spans="1:1" ht="13">
      <c r="A22889" s="11" t="s">
        <v>4755</v>
      </c>
    </row>
    <row r="22890" spans="1:1" ht="13">
      <c r="A22890" s="21">
        <v>2380</v>
      </c>
    </row>
    <row r="22891" spans="1:1" ht="13">
      <c r="A22891" s="21">
        <v>2820</v>
      </c>
    </row>
    <row r="22892" spans="1:1" ht="13">
      <c r="A22892" s="11" t="s">
        <v>4756</v>
      </c>
    </row>
    <row r="22893" spans="1:1" ht="13">
      <c r="A22893" s="11" t="s">
        <v>4757</v>
      </c>
    </row>
    <row r="22894" spans="1:1" ht="13">
      <c r="A22894" s="11" t="s">
        <v>6572</v>
      </c>
    </row>
    <row r="22895" spans="1:1" ht="13">
      <c r="A22895" s="11" t="s">
        <v>4748</v>
      </c>
    </row>
    <row r="22896" spans="1:1" ht="13">
      <c r="A22896" s="11" t="s">
        <v>4749</v>
      </c>
    </row>
    <row r="22897" spans="1:1" ht="13">
      <c r="A22897" s="11" t="s">
        <v>6574</v>
      </c>
    </row>
    <row r="22898" spans="1:1" ht="13">
      <c r="A22898" s="11" t="s">
        <v>9</v>
      </c>
    </row>
    <row r="22899" spans="1:1" ht="13">
      <c r="A22899" s="11" t="s">
        <v>1410</v>
      </c>
    </row>
    <row r="22900" spans="1:1" ht="13">
      <c r="A22900" s="11" t="s">
        <v>4751</v>
      </c>
    </row>
    <row r="22901" spans="1:1" ht="13">
      <c r="A22901" s="11">
        <v>2</v>
      </c>
    </row>
    <row r="22902" spans="1:1" ht="13">
      <c r="A22902" s="11" t="s">
        <v>4752</v>
      </c>
    </row>
    <row r="22903" spans="1:1" ht="13">
      <c r="A22903" s="11" t="s">
        <v>4762</v>
      </c>
    </row>
    <row r="22904" spans="1:1" ht="13">
      <c r="A22904" s="11" t="s">
        <v>4753</v>
      </c>
    </row>
    <row r="22905" spans="1:1" ht="13">
      <c r="A22905" s="11" t="s">
        <v>4765</v>
      </c>
    </row>
    <row r="22906" spans="1:1" ht="13">
      <c r="A22906" s="11" t="s">
        <v>4755</v>
      </c>
    </row>
    <row r="22907" spans="1:1" ht="13">
      <c r="A22907" s="21">
        <v>1200</v>
      </c>
    </row>
    <row r="22908" spans="1:1" ht="13">
      <c r="A22908" s="21">
        <v>1300</v>
      </c>
    </row>
    <row r="22909" spans="1:1" ht="13">
      <c r="A22909" s="11" t="s">
        <v>4756</v>
      </c>
    </row>
    <row r="22910" spans="1:1" ht="13">
      <c r="A22910" s="11" t="s">
        <v>4757</v>
      </c>
    </row>
    <row r="22911" spans="1:1" ht="13">
      <c r="A22911" s="11" t="s">
        <v>6575</v>
      </c>
    </row>
    <row r="22912" spans="1:1" ht="13">
      <c r="A22912" s="11" t="s">
        <v>4748</v>
      </c>
    </row>
    <row r="22913" spans="1:1" ht="13">
      <c r="A22913" s="11" t="s">
        <v>4749</v>
      </c>
    </row>
    <row r="22914" spans="1:1" ht="13">
      <c r="A22914" s="11" t="s">
        <v>5382</v>
      </c>
    </row>
    <row r="22915" spans="1:1" ht="13">
      <c r="A22915" s="11" t="s">
        <v>7</v>
      </c>
    </row>
    <row r="22916" spans="1:1" ht="13">
      <c r="A22916" s="11" t="s">
        <v>2520</v>
      </c>
    </row>
    <row r="22917" spans="1:1" ht="13">
      <c r="A22917" s="11" t="s">
        <v>4751</v>
      </c>
    </row>
    <row r="22918" spans="1:1" ht="13">
      <c r="A22918" s="11">
        <v>2</v>
      </c>
    </row>
    <row r="22919" spans="1:1" ht="13">
      <c r="A22919" s="11" t="s">
        <v>4752</v>
      </c>
    </row>
    <row r="22920" spans="1:1" ht="13">
      <c r="A22920" s="11">
        <v>1</v>
      </c>
    </row>
    <row r="22921" spans="1:1" ht="13">
      <c r="A22921" s="11" t="s">
        <v>4753</v>
      </c>
    </row>
    <row r="22922" spans="1:1" ht="13">
      <c r="A22922" s="11" t="s">
        <v>4818</v>
      </c>
    </row>
    <row r="22923" spans="1:1" ht="13">
      <c r="A22923" s="11" t="s">
        <v>4755</v>
      </c>
    </row>
    <row r="22924" spans="1:1" ht="13">
      <c r="A22924" s="21">
        <v>1210</v>
      </c>
    </row>
    <row r="22925" spans="1:1" ht="13">
      <c r="A22925" s="21">
        <v>1405</v>
      </c>
    </row>
    <row r="22926" spans="1:1" ht="13">
      <c r="A22926" s="11" t="s">
        <v>4756</v>
      </c>
    </row>
    <row r="22927" spans="1:1" ht="13">
      <c r="A22927" s="11" t="s">
        <v>4757</v>
      </c>
    </row>
    <row r="22928" spans="1:1" ht="13">
      <c r="A22928" s="11" t="s">
        <v>6576</v>
      </c>
    </row>
    <row r="22929" spans="1:1" ht="13">
      <c r="A22929" s="11" t="s">
        <v>4748</v>
      </c>
    </row>
    <row r="22930" spans="1:1" ht="13">
      <c r="A22930" s="11" t="s">
        <v>4749</v>
      </c>
    </row>
    <row r="22931" spans="1:1" ht="13">
      <c r="A22931" s="11" t="s">
        <v>6577</v>
      </c>
    </row>
    <row r="22932" spans="1:1" ht="13">
      <c r="A22932" s="11" t="s">
        <v>13</v>
      </c>
    </row>
    <row r="22933" spans="1:1" ht="13">
      <c r="A22933" s="11" t="s">
        <v>2190</v>
      </c>
    </row>
    <row r="22934" spans="1:1" ht="13">
      <c r="A22934" s="11" t="s">
        <v>4751</v>
      </c>
    </row>
    <row r="22935" spans="1:1" ht="13">
      <c r="A22935" s="11">
        <v>2</v>
      </c>
    </row>
    <row r="22936" spans="1:1" ht="13">
      <c r="A22936" s="11" t="s">
        <v>4752</v>
      </c>
    </row>
    <row r="22937" spans="1:1" ht="13">
      <c r="A22937" s="11">
        <v>1</v>
      </c>
    </row>
    <row r="22938" spans="1:1" ht="13">
      <c r="A22938" s="11" t="s">
        <v>4753</v>
      </c>
    </row>
    <row r="22939" spans="1:1" ht="13">
      <c r="A22939" s="11" t="s">
        <v>4922</v>
      </c>
    </row>
    <row r="22940" spans="1:1" ht="13">
      <c r="A22940" s="11" t="s">
        <v>4755</v>
      </c>
    </row>
    <row r="22941" spans="1:1" ht="13">
      <c r="A22941" s="21">
        <v>1090</v>
      </c>
    </row>
    <row r="22942" spans="1:1" ht="13">
      <c r="A22942" s="21">
        <v>1285</v>
      </c>
    </row>
    <row r="22943" spans="1:1" ht="13">
      <c r="A22943" s="11" t="s">
        <v>4756</v>
      </c>
    </row>
    <row r="22944" spans="1:1" ht="13">
      <c r="A22944" s="11" t="s">
        <v>4757</v>
      </c>
    </row>
    <row r="22945" spans="1:1" ht="13">
      <c r="A22945" s="11" t="s">
        <v>6578</v>
      </c>
    </row>
    <row r="22946" spans="1:1" ht="13">
      <c r="A22946" s="11" t="s">
        <v>4748</v>
      </c>
    </row>
    <row r="22947" spans="1:1" ht="13">
      <c r="A22947" s="11" t="s">
        <v>4749</v>
      </c>
    </row>
    <row r="22948" spans="1:1" ht="13">
      <c r="A22948" s="11" t="s">
        <v>6579</v>
      </c>
    </row>
    <row r="22949" spans="1:1" ht="13">
      <c r="A22949" s="11" t="s">
        <v>9</v>
      </c>
    </row>
    <row r="22950" spans="1:1" ht="13">
      <c r="A22950" s="11" t="s">
        <v>2103</v>
      </c>
    </row>
    <row r="22951" spans="1:1" ht="13">
      <c r="A22951" s="11" t="s">
        <v>4751</v>
      </c>
    </row>
    <row r="22952" spans="1:1" ht="13">
      <c r="A22952" s="11">
        <v>2</v>
      </c>
    </row>
    <row r="22953" spans="1:1" ht="13">
      <c r="A22953" s="11" t="s">
        <v>4752</v>
      </c>
    </row>
    <row r="22954" spans="1:1" ht="13">
      <c r="A22954" s="11" t="s">
        <v>4762</v>
      </c>
    </row>
    <row r="22955" spans="1:1" ht="13">
      <c r="A22955" s="11" t="s">
        <v>4753</v>
      </c>
    </row>
    <row r="22956" spans="1:1" ht="13">
      <c r="A22956" s="11" t="s">
        <v>4763</v>
      </c>
    </row>
    <row r="22957" spans="1:1" ht="13">
      <c r="A22957" s="11" t="s">
        <v>4755</v>
      </c>
    </row>
    <row r="22958" spans="1:1" ht="13">
      <c r="A22958" s="21">
        <v>1180</v>
      </c>
    </row>
    <row r="22959" spans="1:1" ht="13">
      <c r="A22959" s="21">
        <v>1445</v>
      </c>
    </row>
    <row r="22960" spans="1:1" ht="13">
      <c r="A22960" s="11" t="s">
        <v>4756</v>
      </c>
    </row>
    <row r="22961" spans="1:1" ht="13">
      <c r="A22961" s="11" t="s">
        <v>4757</v>
      </c>
    </row>
    <row r="22962" spans="1:1" ht="13">
      <c r="A22962" s="11" t="s">
        <v>6580</v>
      </c>
    </row>
    <row r="22963" spans="1:1" ht="13">
      <c r="A22963" s="11" t="s">
        <v>4748</v>
      </c>
    </row>
    <row r="22964" spans="1:1" ht="13">
      <c r="A22964" s="11" t="s">
        <v>4749</v>
      </c>
    </row>
    <row r="22965" spans="1:1" ht="13">
      <c r="A22965" s="11" t="s">
        <v>6581</v>
      </c>
    </row>
    <row r="22966" spans="1:1" ht="13">
      <c r="A22966" s="11" t="s">
        <v>11</v>
      </c>
    </row>
    <row r="22967" spans="1:1" ht="13">
      <c r="A22967" s="11" t="s">
        <v>1935</v>
      </c>
    </row>
    <row r="22968" spans="1:1" ht="13">
      <c r="A22968" s="11" t="s">
        <v>4751</v>
      </c>
    </row>
    <row r="22969" spans="1:1" ht="13">
      <c r="A22969" s="11">
        <v>2</v>
      </c>
    </row>
    <row r="22970" spans="1:1" ht="13">
      <c r="A22970" s="11" t="s">
        <v>4752</v>
      </c>
    </row>
    <row r="22971" spans="1:1" ht="13">
      <c r="A22971" s="11" t="s">
        <v>4762</v>
      </c>
    </row>
    <row r="22972" spans="1:1" ht="13">
      <c r="A22972" s="11" t="s">
        <v>4753</v>
      </c>
    </row>
    <row r="22973" spans="1:1" ht="13">
      <c r="A22973" s="11" t="s">
        <v>4778</v>
      </c>
    </row>
    <row r="22974" spans="1:1" ht="13">
      <c r="A22974" s="11" t="s">
        <v>4755</v>
      </c>
    </row>
    <row r="22975" spans="1:1" ht="13">
      <c r="A22975" s="21">
        <v>1450</v>
      </c>
    </row>
    <row r="22976" spans="1:1" ht="13">
      <c r="A22976" s="21">
        <v>1610</v>
      </c>
    </row>
    <row r="22977" spans="1:1" ht="13">
      <c r="A22977" s="11" t="s">
        <v>4756</v>
      </c>
    </row>
    <row r="22978" spans="1:1" ht="13">
      <c r="A22978" s="11" t="s">
        <v>4757</v>
      </c>
    </row>
    <row r="22979" spans="1:1" ht="13">
      <c r="A22979" s="11" t="s">
        <v>6582</v>
      </c>
    </row>
    <row r="22980" spans="1:1" ht="13">
      <c r="A22980" s="11" t="s">
        <v>4748</v>
      </c>
    </row>
    <row r="22981" spans="1:1" ht="13">
      <c r="A22981" s="11" t="s">
        <v>4749</v>
      </c>
    </row>
    <row r="22982" spans="1:1" ht="13">
      <c r="A22982" s="11" t="s">
        <v>6583</v>
      </c>
    </row>
    <row r="22983" spans="1:1" ht="13">
      <c r="A22983" s="11" t="s">
        <v>6</v>
      </c>
    </row>
    <row r="22984" spans="1:1" ht="13">
      <c r="A22984" s="11" t="s">
        <v>2874</v>
      </c>
    </row>
    <row r="22985" spans="1:1" ht="13">
      <c r="A22985" s="11" t="s">
        <v>4751</v>
      </c>
    </row>
    <row r="22986" spans="1:1" ht="13">
      <c r="A22986" s="11">
        <v>2</v>
      </c>
    </row>
    <row r="22987" spans="1:1" ht="13">
      <c r="A22987" s="11" t="s">
        <v>4752</v>
      </c>
    </row>
    <row r="22988" spans="1:1" ht="13">
      <c r="A22988" s="11">
        <v>2</v>
      </c>
    </row>
    <row r="22989" spans="1:1" ht="13">
      <c r="A22989" s="11" t="s">
        <v>4753</v>
      </c>
    </row>
    <row r="22990" spans="1:1" ht="13">
      <c r="A22990" s="11" t="s">
        <v>4775</v>
      </c>
    </row>
    <row r="22991" spans="1:1" ht="13">
      <c r="A22991" s="11" t="s">
        <v>4755</v>
      </c>
    </row>
    <row r="22992" spans="1:1" ht="13">
      <c r="A22992" s="21">
        <v>1230</v>
      </c>
    </row>
    <row r="22993" spans="1:1" ht="13">
      <c r="A22993" s="21">
        <v>2010</v>
      </c>
    </row>
    <row r="22994" spans="1:1" ht="13">
      <c r="A22994" s="11" t="s">
        <v>4756</v>
      </c>
    </row>
    <row r="22995" spans="1:1" ht="13">
      <c r="A22995" s="11" t="s">
        <v>4757</v>
      </c>
    </row>
    <row r="22996" spans="1:1" ht="13">
      <c r="A22996" s="11" t="s">
        <v>6584</v>
      </c>
    </row>
    <row r="22997" spans="1:1" ht="13">
      <c r="A22997" s="11" t="s">
        <v>4748</v>
      </c>
    </row>
    <row r="22998" spans="1:1" ht="13">
      <c r="A22998" s="11" t="s">
        <v>4749</v>
      </c>
    </row>
    <row r="22999" spans="1:1" ht="13">
      <c r="A22999" s="11" t="s">
        <v>6585</v>
      </c>
    </row>
    <row r="23000" spans="1:1" ht="13">
      <c r="A23000" s="11" t="s">
        <v>6</v>
      </c>
    </row>
    <row r="23001" spans="1:1" ht="13">
      <c r="A23001" s="11" t="s">
        <v>2529</v>
      </c>
    </row>
    <row r="23002" spans="1:1" ht="13">
      <c r="A23002" s="11" t="s">
        <v>4751</v>
      </c>
    </row>
    <row r="23003" spans="1:1" ht="13">
      <c r="A23003" s="11">
        <v>2</v>
      </c>
    </row>
    <row r="23004" spans="1:1" ht="13">
      <c r="A23004" s="11" t="s">
        <v>4752</v>
      </c>
    </row>
    <row r="23005" spans="1:1" ht="13">
      <c r="A23005" s="11">
        <v>1</v>
      </c>
    </row>
    <row r="23006" spans="1:1" ht="13">
      <c r="A23006" s="11" t="s">
        <v>4753</v>
      </c>
    </row>
    <row r="23007" spans="1:1" ht="13">
      <c r="A23007" s="11" t="s">
        <v>4816</v>
      </c>
    </row>
    <row r="23008" spans="1:1" ht="13">
      <c r="A23008" s="11" t="s">
        <v>4755</v>
      </c>
    </row>
    <row r="23009" spans="1:1" ht="13">
      <c r="A23009" s="21">
        <v>1340</v>
      </c>
    </row>
    <row r="23010" spans="1:1" ht="13">
      <c r="A23010" s="21">
        <v>1430</v>
      </c>
    </row>
    <row r="23011" spans="1:1" ht="13">
      <c r="A23011" s="11" t="s">
        <v>4756</v>
      </c>
    </row>
    <row r="23012" spans="1:1" ht="13">
      <c r="A23012" s="11" t="s">
        <v>4757</v>
      </c>
    </row>
    <row r="23013" spans="1:1" ht="13">
      <c r="A23013" s="11" t="s">
        <v>6586</v>
      </c>
    </row>
    <row r="23014" spans="1:1" ht="13">
      <c r="A23014" s="11" t="s">
        <v>4748</v>
      </c>
    </row>
    <row r="23015" spans="1:1" ht="13">
      <c r="A23015" s="11" t="s">
        <v>4749</v>
      </c>
    </row>
    <row r="23016" spans="1:1" ht="13">
      <c r="A23016" s="11" t="s">
        <v>6587</v>
      </c>
    </row>
    <row r="23017" spans="1:1" ht="13">
      <c r="A23017" s="11" t="s">
        <v>7</v>
      </c>
    </row>
    <row r="23018" spans="1:1" ht="13">
      <c r="A23018" s="11" t="s">
        <v>2532</v>
      </c>
    </row>
    <row r="23019" spans="1:1" ht="13">
      <c r="A23019" s="11" t="s">
        <v>4751</v>
      </c>
    </row>
    <row r="23020" spans="1:1" ht="13">
      <c r="A23020" s="11">
        <v>2</v>
      </c>
    </row>
    <row r="23021" spans="1:1" ht="13">
      <c r="A23021" s="11" t="s">
        <v>4752</v>
      </c>
    </row>
    <row r="23022" spans="1:1" ht="13">
      <c r="A23022" s="11" t="s">
        <v>4762</v>
      </c>
    </row>
    <row r="23023" spans="1:1" ht="13">
      <c r="A23023" s="11" t="s">
        <v>4753</v>
      </c>
    </row>
    <row r="23024" spans="1:1" ht="13">
      <c r="A23024" s="11" t="s">
        <v>4769</v>
      </c>
    </row>
    <row r="23025" spans="1:1" ht="13">
      <c r="A23025" s="11" t="s">
        <v>4755</v>
      </c>
    </row>
    <row r="23026" spans="1:1" ht="13">
      <c r="A23026" s="21">
        <v>1410</v>
      </c>
    </row>
    <row r="23027" spans="1:1" ht="13">
      <c r="A23027" s="21">
        <v>1655</v>
      </c>
    </row>
    <row r="23028" spans="1:1" ht="13">
      <c r="A23028" s="11" t="s">
        <v>4756</v>
      </c>
    </row>
    <row r="23029" spans="1:1" ht="13">
      <c r="A23029" s="11" t="s">
        <v>4757</v>
      </c>
    </row>
    <row r="23030" spans="1:1" ht="13">
      <c r="A23030" s="11" t="s">
        <v>6586</v>
      </c>
    </row>
    <row r="23031" spans="1:1" ht="13">
      <c r="A23031" s="11" t="s">
        <v>4748</v>
      </c>
    </row>
    <row r="23032" spans="1:1" ht="13">
      <c r="A23032" s="11" t="s">
        <v>4749</v>
      </c>
    </row>
    <row r="23033" spans="1:1" ht="13">
      <c r="A23033" s="11" t="s">
        <v>6588</v>
      </c>
    </row>
    <row r="23034" spans="1:1" ht="13">
      <c r="A23034" s="11" t="s">
        <v>7</v>
      </c>
    </row>
    <row r="23035" spans="1:1" ht="13">
      <c r="A23035" s="11" t="s">
        <v>2199</v>
      </c>
    </row>
    <row r="23036" spans="1:1" ht="13">
      <c r="A23036" s="11" t="s">
        <v>4751</v>
      </c>
    </row>
    <row r="23037" spans="1:1" ht="13">
      <c r="A23037" s="11">
        <v>2</v>
      </c>
    </row>
    <row r="23038" spans="1:1" ht="13">
      <c r="A23038" s="11" t="s">
        <v>4752</v>
      </c>
    </row>
    <row r="23039" spans="1:1" ht="13">
      <c r="A23039" s="11">
        <v>1</v>
      </c>
    </row>
    <row r="23040" spans="1:1" ht="13">
      <c r="A23040" s="11" t="s">
        <v>4753</v>
      </c>
    </row>
    <row r="23041" spans="1:1" ht="13">
      <c r="A23041" s="11" t="s">
        <v>5157</v>
      </c>
    </row>
    <row r="23042" spans="1:1" ht="13">
      <c r="A23042" s="11" t="s">
        <v>4755</v>
      </c>
    </row>
    <row r="23043" spans="1:1" ht="13">
      <c r="A23043" s="21">
        <v>1310</v>
      </c>
    </row>
    <row r="23044" spans="1:1" ht="13">
      <c r="A23044" s="21">
        <v>1455</v>
      </c>
    </row>
    <row r="23045" spans="1:1" ht="13">
      <c r="A23045" s="11" t="s">
        <v>4756</v>
      </c>
    </row>
    <row r="23046" spans="1:1" ht="13">
      <c r="A23046" s="11" t="s">
        <v>4757</v>
      </c>
    </row>
    <row r="23047" spans="1:1" ht="13">
      <c r="A23047" s="11" t="s">
        <v>6589</v>
      </c>
    </row>
    <row r="23048" spans="1:1" ht="13">
      <c r="A23048" s="11" t="s">
        <v>4748</v>
      </c>
    </row>
    <row r="23049" spans="1:1" ht="13">
      <c r="A23049" s="11" t="s">
        <v>4749</v>
      </c>
    </row>
    <row r="23050" spans="1:1" ht="13">
      <c r="A23050" s="11" t="s">
        <v>6590</v>
      </c>
    </row>
    <row r="23051" spans="1:1" ht="13">
      <c r="A23051" s="11" t="s">
        <v>11</v>
      </c>
    </row>
    <row r="23052" spans="1:1" ht="13">
      <c r="A23052" s="11" t="s">
        <v>1908</v>
      </c>
    </row>
    <row r="23053" spans="1:1" ht="13">
      <c r="A23053" s="11" t="s">
        <v>4751</v>
      </c>
    </row>
    <row r="23054" spans="1:1" ht="13">
      <c r="A23054" s="11">
        <v>2</v>
      </c>
    </row>
    <row r="23055" spans="1:1" ht="13">
      <c r="A23055" s="11" t="s">
        <v>4752</v>
      </c>
    </row>
    <row r="23056" spans="1:1" ht="13">
      <c r="A23056" s="11" t="s">
        <v>4762</v>
      </c>
    </row>
    <row r="23057" spans="1:1" ht="13">
      <c r="A23057" s="11" t="s">
        <v>4753</v>
      </c>
    </row>
    <row r="23058" spans="1:1" ht="13">
      <c r="A23058" s="11" t="s">
        <v>4780</v>
      </c>
    </row>
    <row r="23059" spans="1:1" ht="13">
      <c r="A23059" s="11" t="s">
        <v>4755</v>
      </c>
    </row>
    <row r="23060" spans="1:1" ht="13">
      <c r="A23060" s="21">
        <v>1620</v>
      </c>
    </row>
    <row r="23061" spans="1:1" ht="13">
      <c r="A23061" s="21">
        <v>2450</v>
      </c>
    </row>
    <row r="23062" spans="1:1" ht="13">
      <c r="A23062" s="11" t="s">
        <v>4756</v>
      </c>
    </row>
    <row r="23063" spans="1:1" ht="13">
      <c r="A23063" s="11" t="s">
        <v>4757</v>
      </c>
    </row>
    <row r="23064" spans="1:1" ht="13">
      <c r="A23064" s="11" t="s">
        <v>6591</v>
      </c>
    </row>
    <row r="23065" spans="1:1" ht="13">
      <c r="A23065" s="11">
        <v>550</v>
      </c>
    </row>
    <row r="23066" spans="1:1" ht="13">
      <c r="A23066" s="11">
        <v>142</v>
      </c>
    </row>
    <row r="23067" spans="1:1" ht="13">
      <c r="A23067" s="11">
        <v>445</v>
      </c>
    </row>
    <row r="23068" spans="1:1" ht="13">
      <c r="A23068" s="11">
        <v>186</v>
      </c>
    </row>
    <row r="23069" spans="1:1" ht="13">
      <c r="A23069" s="11">
        <v>25</v>
      </c>
    </row>
    <row r="23070" spans="1:1" ht="13">
      <c r="A23070" s="11">
        <v>12</v>
      </c>
    </row>
    <row r="23071" spans="1:1" ht="13">
      <c r="A23071" s="11">
        <v>4</v>
      </c>
    </row>
    <row r="23072" spans="1:1" ht="13">
      <c r="A23072" s="11">
        <v>6</v>
      </c>
    </row>
    <row r="23073" spans="1:1" ht="13">
      <c r="A23073" s="11" t="s">
        <v>4748</v>
      </c>
    </row>
    <row r="23074" spans="1:1" ht="13">
      <c r="A23074" s="11" t="s">
        <v>4749</v>
      </c>
    </row>
    <row r="23075" spans="1:1" ht="13">
      <c r="A23075" s="11" t="s">
        <v>4791</v>
      </c>
    </row>
    <row r="23076" spans="1:1" ht="13">
      <c r="A23076" s="11" t="s">
        <v>22</v>
      </c>
    </row>
    <row r="23077" spans="1:1" ht="13">
      <c r="A23077" s="11" t="s">
        <v>3672</v>
      </c>
    </row>
    <row r="23078" spans="1:1" ht="13">
      <c r="A23078" s="11" t="s">
        <v>4751</v>
      </c>
    </row>
    <row r="23079" spans="1:1" ht="13">
      <c r="A23079" s="11">
        <v>3</v>
      </c>
    </row>
    <row r="23080" spans="1:1" ht="13">
      <c r="A23080" s="11" t="s">
        <v>4752</v>
      </c>
    </row>
    <row r="23081" spans="1:1" ht="13">
      <c r="A23081" s="11" t="s">
        <v>4789</v>
      </c>
    </row>
    <row r="23082" spans="1:1" ht="13">
      <c r="A23082" s="11" t="s">
        <v>4753</v>
      </c>
    </row>
    <row r="23083" spans="1:1" ht="13">
      <c r="A23083" s="11" t="s">
        <v>4792</v>
      </c>
    </row>
    <row r="23084" spans="1:1" ht="13">
      <c r="A23084" s="11" t="s">
        <v>4755</v>
      </c>
    </row>
    <row r="23085" spans="1:1" ht="13">
      <c r="A23085" s="21">
        <v>1660</v>
      </c>
    </row>
    <row r="23086" spans="1:1" ht="13">
      <c r="A23086" s="11" t="s">
        <v>4756</v>
      </c>
    </row>
    <row r="23087" spans="1:1" ht="13">
      <c r="A23087" s="11" t="s">
        <v>4757</v>
      </c>
    </row>
    <row r="23088" spans="1:1" ht="13">
      <c r="A23088" s="11" t="s">
        <v>4807</v>
      </c>
    </row>
    <row r="23089" spans="1:1" ht="13">
      <c r="A23089" s="11" t="s">
        <v>4748</v>
      </c>
    </row>
    <row r="23090" spans="1:1" ht="13">
      <c r="A23090" s="11" t="s">
        <v>4749</v>
      </c>
    </row>
    <row r="23091" spans="1:1" ht="13">
      <c r="A23091" s="11" t="s">
        <v>6592</v>
      </c>
    </row>
    <row r="23092" spans="1:1" ht="13">
      <c r="A23092" s="11" t="s">
        <v>8</v>
      </c>
    </row>
    <row r="23093" spans="1:1" ht="13">
      <c r="A23093" s="11" t="s">
        <v>871</v>
      </c>
    </row>
    <row r="23094" spans="1:1" ht="13">
      <c r="A23094" s="11" t="s">
        <v>4751</v>
      </c>
    </row>
    <row r="23095" spans="1:1" ht="13">
      <c r="A23095" s="11">
        <v>1</v>
      </c>
    </row>
    <row r="23096" spans="1:1" ht="13">
      <c r="A23096" s="11" t="s">
        <v>4752</v>
      </c>
    </row>
    <row r="23097" spans="1:1" ht="13">
      <c r="A23097" s="11">
        <v>1</v>
      </c>
    </row>
    <row r="23098" spans="1:1" ht="13">
      <c r="A23098" s="11" t="s">
        <v>4753</v>
      </c>
    </row>
    <row r="23099" spans="1:1" ht="13">
      <c r="A23099" s="11" t="s">
        <v>4775</v>
      </c>
    </row>
    <row r="23100" spans="1:1" ht="13">
      <c r="A23100" s="11" t="s">
        <v>4755</v>
      </c>
    </row>
    <row r="23101" spans="1:1" ht="13">
      <c r="A23101" s="21">
        <v>1960</v>
      </c>
    </row>
    <row r="23102" spans="1:1" ht="13">
      <c r="A23102" s="11" t="s">
        <v>4756</v>
      </c>
    </row>
    <row r="23103" spans="1:1" ht="13">
      <c r="A23103" s="11" t="s">
        <v>4757</v>
      </c>
    </row>
    <row r="23104" spans="1:1" ht="13">
      <c r="A23104" s="11" t="s">
        <v>4807</v>
      </c>
    </row>
    <row r="23105" spans="1:1" ht="13">
      <c r="A23105" s="11" t="s">
        <v>4748</v>
      </c>
    </row>
    <row r="23106" spans="1:1" ht="13">
      <c r="A23106" s="11" t="s">
        <v>4749</v>
      </c>
    </row>
    <row r="23107" spans="1:1" ht="13">
      <c r="A23107" s="11" t="s">
        <v>6593</v>
      </c>
    </row>
    <row r="23108" spans="1:1" ht="13">
      <c r="A23108" s="11" t="s">
        <v>15</v>
      </c>
    </row>
    <row r="23109" spans="1:1" ht="13">
      <c r="A23109" s="11" t="s">
        <v>3081</v>
      </c>
    </row>
    <row r="23110" spans="1:1" ht="13">
      <c r="A23110" s="11" t="s">
        <v>4751</v>
      </c>
    </row>
    <row r="23111" spans="1:1" ht="13">
      <c r="A23111" s="11">
        <v>2</v>
      </c>
    </row>
    <row r="23112" spans="1:1" ht="13">
      <c r="A23112" s="11" t="s">
        <v>4752</v>
      </c>
    </row>
    <row r="23113" spans="1:1" ht="13">
      <c r="A23113" s="11" t="s">
        <v>4762</v>
      </c>
    </row>
    <row r="23114" spans="1:1" ht="13">
      <c r="A23114" s="11" t="s">
        <v>4753</v>
      </c>
    </row>
    <row r="23115" spans="1:1" ht="13">
      <c r="A23115" s="11" t="s">
        <v>4771</v>
      </c>
    </row>
    <row r="23116" spans="1:1" ht="13">
      <c r="A23116" s="11" t="s">
        <v>4755</v>
      </c>
    </row>
    <row r="23117" spans="1:1" ht="13">
      <c r="A23117" s="21">
        <v>1900</v>
      </c>
    </row>
    <row r="23118" spans="1:1" ht="13">
      <c r="A23118" s="11" t="s">
        <v>4756</v>
      </c>
    </row>
    <row r="23119" spans="1:1" ht="13">
      <c r="A23119" s="11" t="s">
        <v>4757</v>
      </c>
    </row>
    <row r="23120" spans="1:1" ht="13">
      <c r="A23120" s="11" t="s">
        <v>4807</v>
      </c>
    </row>
    <row r="23121" spans="1:1" ht="13">
      <c r="A23121" s="11" t="s">
        <v>4748</v>
      </c>
    </row>
    <row r="23122" spans="1:1" ht="13">
      <c r="A23122" s="11" t="s">
        <v>4749</v>
      </c>
    </row>
    <row r="23123" spans="1:1" ht="13">
      <c r="A23123" s="11" t="s">
        <v>4803</v>
      </c>
    </row>
    <row r="23124" spans="1:1" ht="13">
      <c r="A23124" s="11" t="s">
        <v>22</v>
      </c>
    </row>
    <row r="23125" spans="1:1" ht="13">
      <c r="A23125" s="11" t="s">
        <v>3606</v>
      </c>
    </row>
    <row r="23126" spans="1:1" ht="13">
      <c r="A23126" s="11" t="s">
        <v>4751</v>
      </c>
    </row>
    <row r="23127" spans="1:1" ht="13">
      <c r="A23127" s="11">
        <v>3</v>
      </c>
    </row>
    <row r="23128" spans="1:1" ht="13">
      <c r="A23128" s="11" t="s">
        <v>4752</v>
      </c>
    </row>
    <row r="23129" spans="1:1" ht="13">
      <c r="A23129" s="11" t="s">
        <v>4789</v>
      </c>
    </row>
    <row r="23130" spans="1:1" ht="13">
      <c r="A23130" s="11" t="s">
        <v>4753</v>
      </c>
    </row>
    <row r="23131" spans="1:1" ht="13">
      <c r="A23131" s="11" t="s">
        <v>4773</v>
      </c>
    </row>
    <row r="23132" spans="1:1" ht="13">
      <c r="A23132" s="11" t="s">
        <v>4755</v>
      </c>
    </row>
    <row r="23133" spans="1:1" ht="13">
      <c r="A23133" s="21">
        <v>2280</v>
      </c>
    </row>
    <row r="23134" spans="1:1" ht="13">
      <c r="A23134" s="11" t="s">
        <v>4756</v>
      </c>
    </row>
    <row r="23135" spans="1:1" ht="13">
      <c r="A23135" s="11" t="s">
        <v>4757</v>
      </c>
    </row>
    <row r="23136" spans="1:1" ht="13">
      <c r="A23136" s="11" t="s">
        <v>4807</v>
      </c>
    </row>
    <row r="23137" spans="1:1" ht="13">
      <c r="A23137" s="11" t="s">
        <v>4766</v>
      </c>
    </row>
    <row r="23138" spans="1:1" ht="13">
      <c r="A23138" s="11" t="s">
        <v>4811</v>
      </c>
    </row>
    <row r="23139" spans="1:1" ht="13">
      <c r="A23139" s="11" t="s">
        <v>4748</v>
      </c>
    </row>
    <row r="23140" spans="1:1" ht="13">
      <c r="A23140" s="11" t="s">
        <v>4749</v>
      </c>
    </row>
    <row r="23141" spans="1:1" ht="13">
      <c r="A23141" s="11" t="s">
        <v>6594</v>
      </c>
    </row>
    <row r="23142" spans="1:1" ht="13">
      <c r="A23142" s="11" t="s">
        <v>8</v>
      </c>
    </row>
    <row r="23143" spans="1:1" ht="13">
      <c r="A23143" s="11" t="s">
        <v>3123</v>
      </c>
    </row>
    <row r="23144" spans="1:1" ht="13">
      <c r="A23144" s="11" t="s">
        <v>4751</v>
      </c>
    </row>
    <row r="23145" spans="1:1" ht="13">
      <c r="A23145" s="11">
        <v>2</v>
      </c>
    </row>
    <row r="23146" spans="1:1" ht="13">
      <c r="A23146" s="11" t="s">
        <v>4752</v>
      </c>
    </row>
    <row r="23147" spans="1:1" ht="13">
      <c r="A23147" s="11">
        <v>2</v>
      </c>
    </row>
    <row r="23148" spans="1:1" ht="13">
      <c r="A23148" s="11" t="s">
        <v>4753</v>
      </c>
    </row>
    <row r="23149" spans="1:1" ht="13">
      <c r="A23149" s="11" t="s">
        <v>5679</v>
      </c>
    </row>
    <row r="23150" spans="1:1" ht="13">
      <c r="A23150" s="11" t="s">
        <v>4755</v>
      </c>
    </row>
    <row r="23151" spans="1:1" ht="13">
      <c r="A23151" s="21">
        <v>1350</v>
      </c>
    </row>
    <row r="23152" spans="1:1" ht="13">
      <c r="A23152" s="11" t="s">
        <v>4756</v>
      </c>
    </row>
    <row r="23153" spans="1:1" ht="13">
      <c r="A23153" s="11" t="s">
        <v>4757</v>
      </c>
    </row>
    <row r="23154" spans="1:1" ht="13">
      <c r="A23154" s="11" t="s">
        <v>4810</v>
      </c>
    </row>
    <row r="23155" spans="1:1" ht="13">
      <c r="A23155" s="11" t="s">
        <v>4748</v>
      </c>
    </row>
    <row r="23156" spans="1:1" ht="13">
      <c r="A23156" s="11" t="s">
        <v>4749</v>
      </c>
    </row>
    <row r="23157" spans="1:1" ht="13">
      <c r="A23157" s="11" t="s">
        <v>6595</v>
      </c>
    </row>
    <row r="23158" spans="1:1" ht="13">
      <c r="A23158" s="11" t="s">
        <v>8</v>
      </c>
    </row>
    <row r="23159" spans="1:1" ht="13">
      <c r="A23159" s="11" t="s">
        <v>3126</v>
      </c>
    </row>
    <row r="23160" spans="1:1" ht="13">
      <c r="A23160" s="11" t="s">
        <v>4751</v>
      </c>
    </row>
    <row r="23161" spans="1:1" ht="13">
      <c r="A23161" s="11">
        <v>2</v>
      </c>
    </row>
    <row r="23162" spans="1:1" ht="13">
      <c r="A23162" s="11" t="s">
        <v>4752</v>
      </c>
    </row>
    <row r="23163" spans="1:1" ht="13">
      <c r="A23163" s="11" t="s">
        <v>4762</v>
      </c>
    </row>
    <row r="23164" spans="1:1" ht="13">
      <c r="A23164" s="11" t="s">
        <v>4753</v>
      </c>
    </row>
    <row r="23165" spans="1:1" ht="13">
      <c r="A23165" s="11" t="s">
        <v>5679</v>
      </c>
    </row>
    <row r="23166" spans="1:1" ht="13">
      <c r="A23166" s="11" t="s">
        <v>4755</v>
      </c>
    </row>
    <row r="23167" spans="1:1" ht="13">
      <c r="A23167" s="21">
        <v>1350</v>
      </c>
    </row>
    <row r="23168" spans="1:1" ht="13">
      <c r="A23168" s="11" t="s">
        <v>4756</v>
      </c>
    </row>
    <row r="23169" spans="1:1" ht="13">
      <c r="A23169" s="11" t="s">
        <v>4757</v>
      </c>
    </row>
    <row r="23170" spans="1:1" ht="13">
      <c r="A23170" s="11" t="s">
        <v>4810</v>
      </c>
    </row>
    <row r="23171" spans="1:1" ht="13">
      <c r="A23171" s="11" t="s">
        <v>4748</v>
      </c>
    </row>
    <row r="23172" spans="1:1" ht="13">
      <c r="A23172" s="11" t="s">
        <v>4781</v>
      </c>
    </row>
    <row r="23173" spans="1:1" ht="13">
      <c r="A23173" s="11" t="s">
        <v>6596</v>
      </c>
    </row>
    <row r="23174" spans="1:1" ht="13">
      <c r="A23174" s="11" t="s">
        <v>8</v>
      </c>
    </row>
    <row r="23175" spans="1:1" ht="13">
      <c r="A23175" s="11" t="s">
        <v>2991</v>
      </c>
    </row>
    <row r="23176" spans="1:1" ht="13">
      <c r="A23176" s="11" t="s">
        <v>4751</v>
      </c>
    </row>
    <row r="23177" spans="1:1" ht="13">
      <c r="A23177" s="11">
        <v>2</v>
      </c>
    </row>
    <row r="23178" spans="1:1" ht="13">
      <c r="A23178" s="11" t="s">
        <v>4752</v>
      </c>
    </row>
    <row r="23179" spans="1:1" ht="13">
      <c r="A23179" s="11">
        <v>1</v>
      </c>
    </row>
    <row r="23180" spans="1:1" ht="13">
      <c r="A23180" s="11" t="s">
        <v>4753</v>
      </c>
    </row>
    <row r="23181" spans="1:1" ht="13">
      <c r="A23181" s="11" t="s">
        <v>5017</v>
      </c>
    </row>
    <row r="23182" spans="1:1" ht="13">
      <c r="A23182" s="11" t="s">
        <v>4755</v>
      </c>
    </row>
    <row r="23183" spans="1:1" ht="13">
      <c r="A23183" s="21">
        <v>1800</v>
      </c>
    </row>
    <row r="23184" spans="1:1" ht="13">
      <c r="A23184" s="11" t="s">
        <v>4756</v>
      </c>
    </row>
    <row r="23185" spans="1:1" ht="13">
      <c r="A23185" s="11" t="s">
        <v>4783</v>
      </c>
    </row>
    <row r="23186" spans="1:1" ht="13">
      <c r="A23186" s="11" t="s">
        <v>4819</v>
      </c>
    </row>
    <row r="23187" spans="1:1" ht="13">
      <c r="A23187" s="11" t="s">
        <v>4748</v>
      </c>
    </row>
    <row r="23188" spans="1:1" ht="13">
      <c r="A23188" s="11" t="s">
        <v>4749</v>
      </c>
    </row>
    <row r="23189" spans="1:1" ht="13">
      <c r="A23189" s="11" t="s">
        <v>6597</v>
      </c>
    </row>
    <row r="23190" spans="1:1" ht="13">
      <c r="A23190" s="11" t="s">
        <v>8</v>
      </c>
    </row>
    <row r="23191" spans="1:1" ht="13">
      <c r="A23191" s="11" t="s">
        <v>3213</v>
      </c>
    </row>
    <row r="23192" spans="1:1" ht="13">
      <c r="A23192" s="11" t="s">
        <v>4751</v>
      </c>
    </row>
    <row r="23193" spans="1:1" ht="13">
      <c r="A23193" s="11">
        <v>2</v>
      </c>
    </row>
    <row r="23194" spans="1:1" ht="13">
      <c r="A23194" s="11" t="s">
        <v>4752</v>
      </c>
    </row>
    <row r="23195" spans="1:1" ht="13">
      <c r="A23195" s="11">
        <v>2</v>
      </c>
    </row>
    <row r="23196" spans="1:1" ht="13">
      <c r="A23196" s="11" t="s">
        <v>4753</v>
      </c>
    </row>
    <row r="23197" spans="1:1" ht="13">
      <c r="A23197" s="11" t="s">
        <v>4787</v>
      </c>
    </row>
    <row r="23198" spans="1:1" ht="13">
      <c r="A23198" s="11" t="s">
        <v>4755</v>
      </c>
    </row>
    <row r="23199" spans="1:1" ht="13">
      <c r="A23199" s="21">
        <v>1480</v>
      </c>
    </row>
    <row r="23200" spans="1:1" ht="13">
      <c r="A23200" s="11" t="s">
        <v>4756</v>
      </c>
    </row>
    <row r="23201" spans="1:1" ht="13">
      <c r="A23201" s="11" t="s">
        <v>4757</v>
      </c>
    </row>
    <row r="23202" spans="1:1" ht="13">
      <c r="A23202" s="11" t="s">
        <v>4823</v>
      </c>
    </row>
    <row r="23203" spans="1:1" ht="13">
      <c r="A23203" s="11" t="s">
        <v>4748</v>
      </c>
    </row>
    <row r="23204" spans="1:1" ht="13">
      <c r="A23204" s="11" t="s">
        <v>4781</v>
      </c>
    </row>
    <row r="23205" spans="1:1" ht="13">
      <c r="A23205" s="11" t="s">
        <v>4830</v>
      </c>
    </row>
    <row r="23206" spans="1:1" ht="13">
      <c r="A23206" s="11" t="s">
        <v>10</v>
      </c>
    </row>
    <row r="23207" spans="1:1" ht="13">
      <c r="A23207" s="11" t="s">
        <v>1166</v>
      </c>
    </row>
    <row r="23208" spans="1:1" ht="13">
      <c r="A23208" s="11" t="s">
        <v>4751</v>
      </c>
    </row>
    <row r="23209" spans="1:1" ht="13">
      <c r="A23209" s="11">
        <v>2</v>
      </c>
    </row>
    <row r="23210" spans="1:1" ht="13">
      <c r="A23210" s="11" t="s">
        <v>4752</v>
      </c>
    </row>
    <row r="23211" spans="1:1" ht="13">
      <c r="A23211" s="11">
        <v>1</v>
      </c>
    </row>
    <row r="23212" spans="1:1" ht="13">
      <c r="A23212" s="11" t="s">
        <v>4753</v>
      </c>
    </row>
    <row r="23213" spans="1:1" ht="13">
      <c r="A23213" s="11" t="s">
        <v>4771</v>
      </c>
    </row>
    <row r="23214" spans="1:1" ht="13">
      <c r="A23214" s="11" t="s">
        <v>4755</v>
      </c>
    </row>
    <row r="23215" spans="1:1" ht="13">
      <c r="A23215" s="21">
        <v>1800</v>
      </c>
    </row>
    <row r="23216" spans="1:1" ht="13">
      <c r="A23216" s="11" t="s">
        <v>4756</v>
      </c>
    </row>
    <row r="23217" spans="1:1" ht="13">
      <c r="A23217" s="11" t="s">
        <v>4783</v>
      </c>
    </row>
    <row r="23218" spans="1:1" ht="13">
      <c r="A23218" s="11" t="s">
        <v>4823</v>
      </c>
    </row>
    <row r="23219" spans="1:1" ht="13">
      <c r="A23219" s="11" t="s">
        <v>4748</v>
      </c>
    </row>
    <row r="23220" spans="1:1" ht="13">
      <c r="A23220" s="11" t="s">
        <v>4749</v>
      </c>
    </row>
    <row r="23221" spans="1:1" ht="13">
      <c r="A23221" s="11" t="s">
        <v>6598</v>
      </c>
    </row>
    <row r="23222" spans="1:1" ht="13">
      <c r="A23222" s="11" t="s">
        <v>8</v>
      </c>
    </row>
    <row r="23223" spans="1:1" ht="13">
      <c r="A23223" s="11" t="s">
        <v>3024</v>
      </c>
    </row>
    <row r="23224" spans="1:1" ht="13">
      <c r="A23224" s="11" t="s">
        <v>4751</v>
      </c>
    </row>
    <row r="23225" spans="1:1" ht="13">
      <c r="A23225" s="11">
        <v>2</v>
      </c>
    </row>
    <row r="23226" spans="1:1" ht="13">
      <c r="A23226" s="11" t="s">
        <v>4752</v>
      </c>
    </row>
    <row r="23227" spans="1:1" ht="13">
      <c r="A23227" s="11" t="s">
        <v>4762</v>
      </c>
    </row>
    <row r="23228" spans="1:1" ht="13">
      <c r="A23228" s="11" t="s">
        <v>4753</v>
      </c>
    </row>
    <row r="23229" spans="1:1" ht="13">
      <c r="A23229" s="11" t="s">
        <v>4765</v>
      </c>
    </row>
    <row r="23230" spans="1:1" ht="13">
      <c r="A23230" s="11" t="s">
        <v>4755</v>
      </c>
    </row>
    <row r="23231" spans="1:1" ht="13">
      <c r="A23231" s="21">
        <v>1370</v>
      </c>
    </row>
    <row r="23232" spans="1:1" ht="13">
      <c r="A23232" s="11" t="s">
        <v>4756</v>
      </c>
    </row>
    <row r="23233" spans="1:1" ht="13">
      <c r="A23233" s="11" t="s">
        <v>4757</v>
      </c>
    </row>
    <row r="23234" spans="1:1" ht="13">
      <c r="A23234" s="11" t="s">
        <v>4835</v>
      </c>
    </row>
    <row r="23235" spans="1:1" ht="13">
      <c r="A23235" s="11" t="s">
        <v>4748</v>
      </c>
    </row>
    <row r="23236" spans="1:1" ht="13">
      <c r="A23236" s="11" t="s">
        <v>4749</v>
      </c>
    </row>
    <row r="23237" spans="1:1" ht="13">
      <c r="A23237" s="11" t="s">
        <v>6599</v>
      </c>
    </row>
    <row r="23238" spans="1:1" ht="13">
      <c r="A23238" s="11" t="s">
        <v>36</v>
      </c>
    </row>
    <row r="23239" spans="1:1" ht="13">
      <c r="A23239" s="11" t="s">
        <v>3177</v>
      </c>
    </row>
    <row r="23240" spans="1:1" ht="13">
      <c r="A23240" s="11" t="s">
        <v>4751</v>
      </c>
    </row>
    <row r="23241" spans="1:1" ht="13">
      <c r="A23241" s="11">
        <v>2</v>
      </c>
    </row>
    <row r="23242" spans="1:1" ht="13">
      <c r="A23242" s="11" t="s">
        <v>4752</v>
      </c>
    </row>
    <row r="23243" spans="1:1" ht="13">
      <c r="A23243" s="11">
        <v>1</v>
      </c>
    </row>
    <row r="23244" spans="1:1" ht="13">
      <c r="A23244" s="11" t="s">
        <v>4753</v>
      </c>
    </row>
    <row r="23245" spans="1:1" ht="13">
      <c r="A23245" s="11" t="s">
        <v>4780</v>
      </c>
    </row>
    <row r="23246" spans="1:1" ht="13">
      <c r="A23246" s="11" t="s">
        <v>4755</v>
      </c>
    </row>
    <row r="23247" spans="1:1" ht="13">
      <c r="A23247" s="21">
        <v>1580</v>
      </c>
    </row>
    <row r="23248" spans="1:1" ht="13">
      <c r="A23248" s="11" t="s">
        <v>4756</v>
      </c>
    </row>
    <row r="23249" spans="1:1" ht="13">
      <c r="A23249" s="11" t="s">
        <v>4757</v>
      </c>
    </row>
    <row r="23250" spans="1:1" ht="13">
      <c r="A23250" s="11" t="s">
        <v>4847</v>
      </c>
    </row>
    <row r="23251" spans="1:1" ht="13">
      <c r="A23251" s="11" t="s">
        <v>4748</v>
      </c>
    </row>
    <row r="23252" spans="1:1" ht="13">
      <c r="A23252" s="11" t="s">
        <v>4749</v>
      </c>
    </row>
    <row r="23253" spans="1:1" ht="13">
      <c r="A23253" s="11" t="s">
        <v>6600</v>
      </c>
    </row>
    <row r="23254" spans="1:1" ht="13">
      <c r="A23254" s="11" t="s">
        <v>8</v>
      </c>
    </row>
    <row r="23255" spans="1:1" ht="13">
      <c r="A23255" s="11" t="s">
        <v>3108</v>
      </c>
    </row>
    <row r="23256" spans="1:1" ht="13">
      <c r="A23256" s="11" t="s">
        <v>4751</v>
      </c>
    </row>
    <row r="23257" spans="1:1" ht="13">
      <c r="A23257" s="11">
        <v>2</v>
      </c>
    </row>
    <row r="23258" spans="1:1" ht="13">
      <c r="A23258" s="11" t="s">
        <v>4752</v>
      </c>
    </row>
    <row r="23259" spans="1:1" ht="13">
      <c r="A23259" s="11">
        <v>1</v>
      </c>
    </row>
    <row r="23260" spans="1:1" ht="13">
      <c r="A23260" s="11" t="s">
        <v>4753</v>
      </c>
    </row>
    <row r="23261" spans="1:1" ht="13">
      <c r="A23261" s="11" t="s">
        <v>4846</v>
      </c>
    </row>
    <row r="23262" spans="1:1" ht="13">
      <c r="A23262" s="11" t="s">
        <v>4755</v>
      </c>
    </row>
    <row r="23263" spans="1:1" ht="13">
      <c r="A23263" s="21">
        <v>1500</v>
      </c>
    </row>
    <row r="23264" spans="1:1" ht="13">
      <c r="A23264" s="11" t="s">
        <v>4756</v>
      </c>
    </row>
    <row r="23265" spans="1:1" ht="13">
      <c r="A23265" s="11" t="s">
        <v>4757</v>
      </c>
    </row>
    <row r="23266" spans="1:1" ht="13">
      <c r="A23266" s="11" t="s">
        <v>4867</v>
      </c>
    </row>
    <row r="23267" spans="1:1" ht="13">
      <c r="A23267" s="11" t="s">
        <v>4748</v>
      </c>
    </row>
    <row r="23268" spans="1:1" ht="13">
      <c r="A23268" s="11" t="s">
        <v>4749</v>
      </c>
    </row>
    <row r="23269" spans="1:1" ht="13">
      <c r="A23269" s="11" t="s">
        <v>4887</v>
      </c>
    </row>
    <row r="23270" spans="1:1" ht="13">
      <c r="A23270" s="11" t="s">
        <v>16</v>
      </c>
    </row>
    <row r="23271" spans="1:1" ht="13">
      <c r="A23271" s="11" t="s">
        <v>637</v>
      </c>
    </row>
    <row r="23272" spans="1:1" ht="13">
      <c r="A23272" s="11" t="s">
        <v>4751</v>
      </c>
    </row>
    <row r="23273" spans="1:1" ht="13">
      <c r="A23273" s="11">
        <v>1</v>
      </c>
    </row>
    <row r="23274" spans="1:1" ht="13">
      <c r="A23274" s="11" t="s">
        <v>4752</v>
      </c>
    </row>
    <row r="23275" spans="1:1" ht="13">
      <c r="A23275" s="11">
        <v>1</v>
      </c>
    </row>
    <row r="23276" spans="1:1" ht="13">
      <c r="A23276" s="11" t="s">
        <v>4753</v>
      </c>
    </row>
    <row r="23277" spans="1:1" ht="13">
      <c r="A23277" s="11" t="s">
        <v>4834</v>
      </c>
    </row>
    <row r="23278" spans="1:1" ht="13">
      <c r="A23278" s="11" t="s">
        <v>4755</v>
      </c>
    </row>
    <row r="23279" spans="1:1" ht="13">
      <c r="A23279" s="21">
        <v>890</v>
      </c>
    </row>
    <row r="23280" spans="1:1" ht="13">
      <c r="A23280" s="11" t="s">
        <v>4756</v>
      </c>
    </row>
    <row r="23281" spans="1:1" ht="13">
      <c r="A23281" s="11" t="s">
        <v>4757</v>
      </c>
    </row>
    <row r="23282" spans="1:1" ht="13">
      <c r="A23282" s="11" t="s">
        <v>4888</v>
      </c>
    </row>
    <row r="23283" spans="1:1" ht="13">
      <c r="A23283" s="11" t="s">
        <v>4748</v>
      </c>
    </row>
    <row r="23284" spans="1:1" ht="13">
      <c r="A23284" s="11" t="s">
        <v>4749</v>
      </c>
    </row>
    <row r="23285" spans="1:1" ht="13">
      <c r="A23285" s="11" t="s">
        <v>4899</v>
      </c>
    </row>
    <row r="23286" spans="1:1" ht="13">
      <c r="A23286" s="11" t="s">
        <v>16</v>
      </c>
    </row>
    <row r="23287" spans="1:1" ht="13">
      <c r="A23287" s="11" t="s">
        <v>2253</v>
      </c>
    </row>
    <row r="23288" spans="1:1" ht="13">
      <c r="A23288" s="11" t="s">
        <v>4751</v>
      </c>
    </row>
    <row r="23289" spans="1:1" ht="13">
      <c r="A23289" s="11">
        <v>2</v>
      </c>
    </row>
    <row r="23290" spans="1:1" ht="13">
      <c r="A23290" s="11" t="s">
        <v>4752</v>
      </c>
    </row>
    <row r="23291" spans="1:1" ht="13">
      <c r="A23291" s="11" t="s">
        <v>4762</v>
      </c>
    </row>
    <row r="23292" spans="1:1" ht="13">
      <c r="A23292" s="11" t="s">
        <v>4753</v>
      </c>
    </row>
    <row r="23293" spans="1:1" ht="13">
      <c r="A23293" s="11" t="s">
        <v>4818</v>
      </c>
    </row>
    <row r="23294" spans="1:1" ht="13">
      <c r="A23294" s="11" t="s">
        <v>4755</v>
      </c>
    </row>
    <row r="23295" spans="1:1" ht="13">
      <c r="A23295" s="21">
        <v>1090</v>
      </c>
    </row>
    <row r="23296" spans="1:1" ht="13">
      <c r="A23296" s="11" t="s">
        <v>4756</v>
      </c>
    </row>
    <row r="23297" spans="1:1" ht="13">
      <c r="A23297" s="11" t="s">
        <v>4757</v>
      </c>
    </row>
    <row r="23298" spans="1:1" ht="13">
      <c r="A23298" s="11" t="s">
        <v>4900</v>
      </c>
    </row>
    <row r="23299" spans="1:1" ht="13">
      <c r="A23299" s="11" t="s">
        <v>4748</v>
      </c>
    </row>
    <row r="23300" spans="1:1" ht="13">
      <c r="A23300" s="11" t="s">
        <v>4749</v>
      </c>
    </row>
    <row r="23301" spans="1:1" ht="13">
      <c r="A23301" s="11" t="s">
        <v>4909</v>
      </c>
    </row>
    <row r="23302" spans="1:1" ht="13">
      <c r="A23302" s="11" t="s">
        <v>16</v>
      </c>
    </row>
    <row r="23303" spans="1:1" ht="13">
      <c r="A23303" s="11" t="s">
        <v>2202</v>
      </c>
    </row>
    <row r="23304" spans="1:1" ht="13">
      <c r="A23304" s="11" t="s">
        <v>4751</v>
      </c>
    </row>
    <row r="23305" spans="1:1" ht="13">
      <c r="A23305" s="11">
        <v>2</v>
      </c>
    </row>
    <row r="23306" spans="1:1" ht="13">
      <c r="A23306" s="11" t="s">
        <v>4752</v>
      </c>
    </row>
    <row r="23307" spans="1:1" ht="13">
      <c r="A23307" s="11">
        <v>1</v>
      </c>
    </row>
    <row r="23308" spans="1:1" ht="13">
      <c r="A23308" s="11" t="s">
        <v>4753</v>
      </c>
    </row>
    <row r="23309" spans="1:1" ht="13">
      <c r="A23309" s="11" t="s">
        <v>4910</v>
      </c>
    </row>
    <row r="23310" spans="1:1" ht="13">
      <c r="A23310" s="11" t="s">
        <v>4755</v>
      </c>
    </row>
    <row r="23311" spans="1:1" ht="13">
      <c r="A23311" s="21">
        <v>1180</v>
      </c>
    </row>
    <row r="23312" spans="1:1" ht="13">
      <c r="A23312" s="11" t="s">
        <v>4756</v>
      </c>
    </row>
    <row r="23313" spans="1:1" ht="13">
      <c r="A23313" s="11" t="s">
        <v>4757</v>
      </c>
    </row>
    <row r="23314" spans="1:1" ht="13">
      <c r="A23314" s="11" t="s">
        <v>4911</v>
      </c>
    </row>
    <row r="23315" spans="1:1" ht="13">
      <c r="A23315" s="11" t="s">
        <v>4748</v>
      </c>
    </row>
    <row r="23316" spans="1:1" ht="13">
      <c r="A23316" s="11" t="s">
        <v>4749</v>
      </c>
    </row>
    <row r="23317" spans="1:1" ht="13">
      <c r="A23317" s="11" t="s">
        <v>6601</v>
      </c>
    </row>
    <row r="23318" spans="1:1" ht="13">
      <c r="A23318" s="11" t="s">
        <v>15</v>
      </c>
    </row>
    <row r="23319" spans="1:1" ht="13">
      <c r="A23319" s="11" t="s">
        <v>892</v>
      </c>
    </row>
    <row r="23320" spans="1:1" ht="13">
      <c r="A23320" s="11" t="s">
        <v>4751</v>
      </c>
    </row>
    <row r="23321" spans="1:1" ht="13">
      <c r="A23321" s="11">
        <v>1</v>
      </c>
    </row>
    <row r="23322" spans="1:1" ht="13">
      <c r="A23322" s="11" t="s">
        <v>4752</v>
      </c>
    </row>
    <row r="23323" spans="1:1" ht="13">
      <c r="A23323" s="11">
        <v>1</v>
      </c>
    </row>
    <row r="23324" spans="1:1" ht="13">
      <c r="A23324" s="11" t="s">
        <v>4753</v>
      </c>
    </row>
    <row r="23325" spans="1:1" ht="13">
      <c r="A23325" s="11" t="s">
        <v>4859</v>
      </c>
    </row>
    <row r="23326" spans="1:1" ht="13">
      <c r="A23326" s="11" t="s">
        <v>4755</v>
      </c>
    </row>
    <row r="23327" spans="1:1" ht="13">
      <c r="A23327" s="21">
        <v>1170</v>
      </c>
    </row>
    <row r="23328" spans="1:1" ht="13">
      <c r="A23328" s="11" t="s">
        <v>4756</v>
      </c>
    </row>
    <row r="23329" spans="1:1" ht="13">
      <c r="A23329" s="11" t="s">
        <v>4757</v>
      </c>
    </row>
    <row r="23330" spans="1:1" ht="13">
      <c r="A23330" s="11" t="s">
        <v>4916</v>
      </c>
    </row>
    <row r="23331" spans="1:1" ht="13">
      <c r="A23331" s="11" t="s">
        <v>4748</v>
      </c>
    </row>
    <row r="23332" spans="1:1" ht="13">
      <c r="A23332" s="11" t="s">
        <v>4749</v>
      </c>
    </row>
    <row r="23333" spans="1:1" ht="13">
      <c r="A23333" s="11" t="s">
        <v>6602</v>
      </c>
    </row>
    <row r="23334" spans="1:1" ht="13">
      <c r="A23334" s="11" t="s">
        <v>8</v>
      </c>
    </row>
    <row r="23335" spans="1:1" ht="13">
      <c r="A23335" s="11" t="s">
        <v>3018</v>
      </c>
    </row>
    <row r="23336" spans="1:1" ht="13">
      <c r="A23336" s="11" t="s">
        <v>4751</v>
      </c>
    </row>
    <row r="23337" spans="1:1" ht="13">
      <c r="A23337" s="11">
        <v>2</v>
      </c>
    </row>
    <row r="23338" spans="1:1" ht="13">
      <c r="A23338" s="11" t="s">
        <v>4752</v>
      </c>
    </row>
    <row r="23339" spans="1:1" ht="13">
      <c r="A23339" s="11" t="s">
        <v>4762</v>
      </c>
    </row>
    <row r="23340" spans="1:1" ht="13">
      <c r="A23340" s="11" t="s">
        <v>4753</v>
      </c>
    </row>
    <row r="23341" spans="1:1" ht="13">
      <c r="A23341" s="11" t="s">
        <v>4765</v>
      </c>
    </row>
    <row r="23342" spans="1:1" ht="13">
      <c r="A23342" s="11" t="s">
        <v>4755</v>
      </c>
    </row>
    <row r="23343" spans="1:1" ht="13">
      <c r="A23343" s="21">
        <v>1570</v>
      </c>
    </row>
    <row r="23344" spans="1:1" ht="13">
      <c r="A23344" s="11" t="s">
        <v>4756</v>
      </c>
    </row>
    <row r="23345" spans="1:1" ht="13">
      <c r="A23345" s="11" t="s">
        <v>4757</v>
      </c>
    </row>
    <row r="23346" spans="1:1" ht="13">
      <c r="A23346" s="11" t="s">
        <v>4916</v>
      </c>
    </row>
    <row r="23347" spans="1:1" ht="13">
      <c r="A23347" s="11" t="s">
        <v>4748</v>
      </c>
    </row>
    <row r="23348" spans="1:1" ht="13">
      <c r="A23348" s="11" t="s">
        <v>4749</v>
      </c>
    </row>
    <row r="23349" spans="1:1" ht="13">
      <c r="A23349" s="11" t="s">
        <v>4921</v>
      </c>
    </row>
    <row r="23350" spans="1:1" ht="13">
      <c r="A23350" s="11" t="s">
        <v>16</v>
      </c>
    </row>
    <row r="23351" spans="1:1" ht="13">
      <c r="A23351" s="11" t="s">
        <v>563</v>
      </c>
    </row>
    <row r="23352" spans="1:1" ht="13">
      <c r="A23352" s="11" t="s">
        <v>4751</v>
      </c>
    </row>
    <row r="23353" spans="1:1" ht="13">
      <c r="A23353" s="11">
        <v>1</v>
      </c>
    </row>
    <row r="23354" spans="1:1" ht="13">
      <c r="A23354" s="11" t="s">
        <v>4752</v>
      </c>
    </row>
    <row r="23355" spans="1:1" ht="13">
      <c r="A23355" s="11">
        <v>1</v>
      </c>
    </row>
    <row r="23356" spans="1:1" ht="13">
      <c r="A23356" s="11" t="s">
        <v>4753</v>
      </c>
    </row>
    <row r="23357" spans="1:1" ht="13">
      <c r="A23357" s="11" t="s">
        <v>4922</v>
      </c>
    </row>
    <row r="23358" spans="1:1" ht="13">
      <c r="A23358" s="11" t="s">
        <v>4755</v>
      </c>
    </row>
    <row r="23359" spans="1:1" ht="13">
      <c r="A23359" s="21">
        <v>870</v>
      </c>
    </row>
    <row r="23360" spans="1:1" ht="13">
      <c r="A23360" s="11" t="s">
        <v>4756</v>
      </c>
    </row>
    <row r="23361" spans="1:1" ht="13">
      <c r="A23361" s="11" t="s">
        <v>4757</v>
      </c>
    </row>
    <row r="23362" spans="1:1" ht="13">
      <c r="A23362" s="11" t="s">
        <v>4920</v>
      </c>
    </row>
    <row r="23363" spans="1:1" ht="13">
      <c r="A23363" s="11" t="s">
        <v>4748</v>
      </c>
    </row>
    <row r="23364" spans="1:1" ht="13">
      <c r="A23364" s="11" t="s">
        <v>4749</v>
      </c>
    </row>
    <row r="23365" spans="1:1" ht="13">
      <c r="A23365" s="11" t="s">
        <v>4939</v>
      </c>
    </row>
    <row r="23366" spans="1:1" ht="13">
      <c r="A23366" s="11" t="s">
        <v>16</v>
      </c>
    </row>
    <row r="23367" spans="1:1" ht="13">
      <c r="A23367" s="11" t="s">
        <v>3815</v>
      </c>
    </row>
    <row r="23368" spans="1:1" ht="13">
      <c r="A23368" s="11" t="s">
        <v>4751</v>
      </c>
    </row>
    <row r="23369" spans="1:1" ht="13">
      <c r="A23369" s="11">
        <v>3</v>
      </c>
    </row>
    <row r="23370" spans="1:1" ht="13">
      <c r="A23370" s="11" t="s">
        <v>4752</v>
      </c>
    </row>
    <row r="23371" spans="1:1" ht="13">
      <c r="A23371" s="11" t="s">
        <v>4762</v>
      </c>
    </row>
    <row r="23372" spans="1:1" ht="13">
      <c r="A23372" s="11" t="s">
        <v>4753</v>
      </c>
    </row>
    <row r="23373" spans="1:1" ht="13">
      <c r="A23373" s="11" t="s">
        <v>4878</v>
      </c>
    </row>
    <row r="23374" spans="1:1" ht="13">
      <c r="A23374" s="11" t="s">
        <v>4755</v>
      </c>
    </row>
    <row r="23375" spans="1:1" ht="13">
      <c r="A23375" s="21">
        <v>1850</v>
      </c>
    </row>
    <row r="23376" spans="1:1" ht="13">
      <c r="A23376" s="11" t="s">
        <v>4756</v>
      </c>
    </row>
    <row r="23377" spans="1:1" ht="13">
      <c r="A23377" s="11" t="s">
        <v>4757</v>
      </c>
    </row>
    <row r="23378" spans="1:1" ht="13">
      <c r="A23378" s="11" t="s">
        <v>4938</v>
      </c>
    </row>
    <row r="23379" spans="1:1" ht="13">
      <c r="A23379" s="11" t="s">
        <v>4748</v>
      </c>
    </row>
    <row r="23380" spans="1:1" ht="13">
      <c r="A23380" s="11" t="s">
        <v>4781</v>
      </c>
    </row>
    <row r="23381" spans="1:1" ht="13">
      <c r="A23381" s="11" t="s">
        <v>4940</v>
      </c>
    </row>
    <row r="23382" spans="1:1" ht="13">
      <c r="A23382" s="11" t="s">
        <v>10</v>
      </c>
    </row>
    <row r="23383" spans="1:1" ht="13">
      <c r="A23383" s="11" t="s">
        <v>1192</v>
      </c>
    </row>
    <row r="23384" spans="1:1" ht="13">
      <c r="A23384" s="11" t="s">
        <v>4751</v>
      </c>
    </row>
    <row r="23385" spans="1:1" ht="13">
      <c r="A23385" s="11">
        <v>2</v>
      </c>
    </row>
    <row r="23386" spans="1:1" ht="13">
      <c r="A23386" s="11" t="s">
        <v>4752</v>
      </c>
    </row>
    <row r="23387" spans="1:1" ht="13">
      <c r="A23387" s="11">
        <v>1</v>
      </c>
    </row>
    <row r="23388" spans="1:1" ht="13">
      <c r="A23388" s="11" t="s">
        <v>4753</v>
      </c>
    </row>
    <row r="23389" spans="1:1" ht="13">
      <c r="A23389" s="11" t="s">
        <v>4771</v>
      </c>
    </row>
    <row r="23390" spans="1:1" ht="13">
      <c r="A23390" s="11" t="s">
        <v>4755</v>
      </c>
    </row>
    <row r="23391" spans="1:1" ht="13">
      <c r="A23391" s="21">
        <v>1950</v>
      </c>
    </row>
    <row r="23392" spans="1:1" ht="13">
      <c r="A23392" s="11" t="s">
        <v>4756</v>
      </c>
    </row>
    <row r="23393" spans="1:1" ht="13">
      <c r="A23393" s="11" t="s">
        <v>4783</v>
      </c>
    </row>
    <row r="23394" spans="1:1" ht="13">
      <c r="A23394" s="11" t="s">
        <v>4938</v>
      </c>
    </row>
    <row r="23395" spans="1:1" ht="13">
      <c r="A23395" s="11" t="s">
        <v>4748</v>
      </c>
    </row>
    <row r="23396" spans="1:1" ht="13">
      <c r="A23396" s="11" t="s">
        <v>4749</v>
      </c>
    </row>
    <row r="23397" spans="1:1" ht="13">
      <c r="A23397" s="11" t="s">
        <v>6603</v>
      </c>
    </row>
    <row r="23398" spans="1:1" ht="13">
      <c r="A23398" s="11" t="s">
        <v>8</v>
      </c>
    </row>
    <row r="23399" spans="1:1" ht="13">
      <c r="A23399" s="11" t="s">
        <v>3111</v>
      </c>
    </row>
    <row r="23400" spans="1:1" ht="13">
      <c r="A23400" s="11" t="s">
        <v>4751</v>
      </c>
    </row>
    <row r="23401" spans="1:1" ht="13">
      <c r="A23401" s="11">
        <v>2</v>
      </c>
    </row>
    <row r="23402" spans="1:1" ht="13">
      <c r="A23402" s="11" t="s">
        <v>4752</v>
      </c>
    </row>
    <row r="23403" spans="1:1" ht="13">
      <c r="A23403" s="11">
        <v>1</v>
      </c>
    </row>
    <row r="23404" spans="1:1" ht="13">
      <c r="A23404" s="11" t="s">
        <v>4753</v>
      </c>
    </row>
    <row r="23405" spans="1:1" ht="13">
      <c r="A23405" s="11" t="s">
        <v>4822</v>
      </c>
    </row>
    <row r="23406" spans="1:1" ht="13">
      <c r="A23406" s="11" t="s">
        <v>4755</v>
      </c>
    </row>
    <row r="23407" spans="1:1" ht="13">
      <c r="A23407" s="21">
        <v>1370</v>
      </c>
    </row>
    <row r="23408" spans="1:1" ht="13">
      <c r="A23408" s="11" t="s">
        <v>4756</v>
      </c>
    </row>
    <row r="23409" spans="1:1" ht="13">
      <c r="A23409" s="11" t="s">
        <v>4757</v>
      </c>
    </row>
    <row r="23410" spans="1:1" ht="13">
      <c r="A23410" s="11" t="s">
        <v>4943</v>
      </c>
    </row>
    <row r="23411" spans="1:1" ht="13">
      <c r="A23411" s="11" t="s">
        <v>4748</v>
      </c>
    </row>
    <row r="23412" spans="1:1" ht="13">
      <c r="A23412" s="11" t="s">
        <v>4749</v>
      </c>
    </row>
    <row r="23413" spans="1:1" ht="13">
      <c r="A23413" s="11" t="s">
        <v>4947</v>
      </c>
    </row>
    <row r="23414" spans="1:1" ht="13">
      <c r="A23414" s="11" t="s">
        <v>22</v>
      </c>
    </row>
    <row r="23415" spans="1:1" ht="13">
      <c r="A23415" s="11" t="s">
        <v>1974</v>
      </c>
    </row>
    <row r="23416" spans="1:1" ht="13">
      <c r="A23416" s="11" t="s">
        <v>4751</v>
      </c>
    </row>
    <row r="23417" spans="1:1" ht="13">
      <c r="A23417" s="11">
        <v>2</v>
      </c>
    </row>
    <row r="23418" spans="1:1" ht="13">
      <c r="A23418" s="11" t="s">
        <v>4752</v>
      </c>
    </row>
    <row r="23419" spans="1:1" ht="13">
      <c r="A23419" s="11">
        <v>1</v>
      </c>
    </row>
    <row r="23420" spans="1:1" ht="13">
      <c r="A23420" s="11" t="s">
        <v>4753</v>
      </c>
    </row>
    <row r="23421" spans="1:1" ht="13">
      <c r="A23421" s="11" t="s">
        <v>4780</v>
      </c>
    </row>
    <row r="23422" spans="1:1" ht="13">
      <c r="A23422" s="11" t="s">
        <v>4755</v>
      </c>
    </row>
    <row r="23423" spans="1:1" ht="13">
      <c r="A23423" s="21">
        <v>1510</v>
      </c>
    </row>
    <row r="23424" spans="1:1" ht="13">
      <c r="A23424" s="11" t="s">
        <v>4756</v>
      </c>
    </row>
    <row r="23425" spans="1:1" ht="13">
      <c r="A23425" s="11" t="s">
        <v>4757</v>
      </c>
    </row>
    <row r="23426" spans="1:1" ht="13">
      <c r="A23426" s="11" t="s">
        <v>4943</v>
      </c>
    </row>
    <row r="23427" spans="1:1" ht="13">
      <c r="A23427" s="11" t="s">
        <v>4748</v>
      </c>
    </row>
    <row r="23428" spans="1:1" ht="13">
      <c r="A23428" s="11" t="s">
        <v>4749</v>
      </c>
    </row>
    <row r="23429" spans="1:1" ht="13">
      <c r="A23429" s="11" t="s">
        <v>6604</v>
      </c>
    </row>
    <row r="23430" spans="1:1" ht="13">
      <c r="A23430" s="11" t="s">
        <v>8</v>
      </c>
    </row>
    <row r="23431" spans="1:1" ht="13">
      <c r="A23431" s="11" t="s">
        <v>4429</v>
      </c>
    </row>
    <row r="23432" spans="1:1" ht="13">
      <c r="A23432" s="11" t="s">
        <v>4751</v>
      </c>
    </row>
    <row r="23433" spans="1:1" ht="13">
      <c r="A23433" s="11">
        <v>3</v>
      </c>
    </row>
    <row r="23434" spans="1:1" ht="13">
      <c r="A23434" s="11" t="s">
        <v>4752</v>
      </c>
    </row>
    <row r="23435" spans="1:1" ht="13">
      <c r="A23435" s="11" t="s">
        <v>4789</v>
      </c>
    </row>
    <row r="23436" spans="1:1" ht="13">
      <c r="A23436" s="11" t="s">
        <v>4753</v>
      </c>
    </row>
    <row r="23437" spans="1:1" ht="13">
      <c r="A23437" s="11" t="s">
        <v>4994</v>
      </c>
    </row>
    <row r="23438" spans="1:1" ht="13">
      <c r="A23438" s="11" t="s">
        <v>4755</v>
      </c>
    </row>
    <row r="23439" spans="1:1" ht="13">
      <c r="A23439" s="21">
        <v>2320</v>
      </c>
    </row>
    <row r="23440" spans="1:1" ht="13">
      <c r="A23440" s="11" t="s">
        <v>4756</v>
      </c>
    </row>
    <row r="23441" spans="1:1" ht="13">
      <c r="A23441" s="11" t="s">
        <v>4757</v>
      </c>
    </row>
    <row r="23442" spans="1:1" ht="13">
      <c r="A23442" s="11" t="s">
        <v>4955</v>
      </c>
    </row>
    <row r="23443" spans="1:1" ht="13">
      <c r="A23443" s="11" t="s">
        <v>4748</v>
      </c>
    </row>
    <row r="23444" spans="1:1" ht="13">
      <c r="A23444" s="11" t="s">
        <v>4749</v>
      </c>
    </row>
    <row r="23445" spans="1:1" ht="13">
      <c r="A23445" s="11" t="s">
        <v>6605</v>
      </c>
    </row>
    <row r="23446" spans="1:1" ht="13">
      <c r="A23446" s="11" t="s">
        <v>8</v>
      </c>
    </row>
    <row r="23447" spans="1:1" ht="13">
      <c r="A23447" s="11" t="s">
        <v>3219</v>
      </c>
    </row>
    <row r="23448" spans="1:1" ht="13">
      <c r="A23448" s="11" t="s">
        <v>4751</v>
      </c>
    </row>
    <row r="23449" spans="1:1" ht="13">
      <c r="A23449" s="11">
        <v>2</v>
      </c>
    </row>
    <row r="23450" spans="1:1" ht="13">
      <c r="A23450" s="11" t="s">
        <v>4752</v>
      </c>
    </row>
    <row r="23451" spans="1:1" ht="13">
      <c r="A23451" s="11">
        <v>1</v>
      </c>
    </row>
    <row r="23452" spans="1:1" ht="13">
      <c r="A23452" s="11" t="s">
        <v>4753</v>
      </c>
    </row>
    <row r="23453" spans="1:1" ht="13">
      <c r="A23453" s="11" t="s">
        <v>4870</v>
      </c>
    </row>
    <row r="23454" spans="1:1" ht="13">
      <c r="A23454" s="11" t="s">
        <v>4755</v>
      </c>
    </row>
    <row r="23455" spans="1:1" ht="13">
      <c r="A23455" s="21">
        <v>1300</v>
      </c>
    </row>
    <row r="23456" spans="1:1" ht="13">
      <c r="A23456" s="11" t="s">
        <v>4756</v>
      </c>
    </row>
    <row r="23457" spans="1:1" ht="13">
      <c r="A23457" s="11" t="s">
        <v>4757</v>
      </c>
    </row>
    <row r="23458" spans="1:1" ht="13">
      <c r="A23458" s="11" t="s">
        <v>4971</v>
      </c>
    </row>
    <row r="23459" spans="1:1" ht="13">
      <c r="A23459" s="11" t="s">
        <v>4748</v>
      </c>
    </row>
    <row r="23460" spans="1:1" ht="13">
      <c r="A23460" s="11" t="s">
        <v>4749</v>
      </c>
    </row>
    <row r="23461" spans="1:1" ht="13">
      <c r="A23461" s="11" t="s">
        <v>6606</v>
      </c>
    </row>
    <row r="23462" spans="1:1" ht="13">
      <c r="A23462" s="11" t="s">
        <v>15</v>
      </c>
    </row>
    <row r="23463" spans="1:1" ht="13">
      <c r="A23463" s="11" t="s">
        <v>4367</v>
      </c>
    </row>
    <row r="23464" spans="1:1" ht="13">
      <c r="A23464" s="11" t="s">
        <v>4751</v>
      </c>
    </row>
    <row r="23465" spans="1:1" ht="13">
      <c r="A23465" s="11">
        <v>3</v>
      </c>
    </row>
    <row r="23466" spans="1:1" ht="13">
      <c r="A23466" s="11" t="s">
        <v>4752</v>
      </c>
    </row>
    <row r="23467" spans="1:1" ht="13">
      <c r="A23467" s="11" t="s">
        <v>4762</v>
      </c>
    </row>
    <row r="23468" spans="1:1" ht="13">
      <c r="A23468" s="11" t="s">
        <v>4753</v>
      </c>
    </row>
    <row r="23469" spans="1:1" ht="13">
      <c r="A23469" s="11" t="s">
        <v>4765</v>
      </c>
    </row>
    <row r="23470" spans="1:1" ht="13">
      <c r="A23470" s="11" t="s">
        <v>4755</v>
      </c>
    </row>
    <row r="23471" spans="1:1" ht="13">
      <c r="A23471" s="21">
        <v>1790</v>
      </c>
    </row>
    <row r="23472" spans="1:1" ht="13">
      <c r="A23472" s="11" t="s">
        <v>4756</v>
      </c>
    </row>
    <row r="23473" spans="1:1" ht="13">
      <c r="A23473" s="11" t="s">
        <v>4757</v>
      </c>
    </row>
    <row r="23474" spans="1:1" ht="13">
      <c r="A23474" s="11" t="s">
        <v>4996</v>
      </c>
    </row>
    <row r="23475" spans="1:1" ht="13">
      <c r="A23475" s="11" t="s">
        <v>4748</v>
      </c>
    </row>
    <row r="23476" spans="1:1" ht="13">
      <c r="A23476" s="11" t="s">
        <v>4749</v>
      </c>
    </row>
    <row r="23477" spans="1:1" ht="13">
      <c r="A23477" s="11" t="s">
        <v>5007</v>
      </c>
    </row>
    <row r="23478" spans="1:1" ht="13">
      <c r="A23478" s="11" t="s">
        <v>16</v>
      </c>
    </row>
    <row r="23479" spans="1:1" ht="13">
      <c r="A23479" s="11" t="s">
        <v>3431</v>
      </c>
    </row>
    <row r="23480" spans="1:1" ht="13">
      <c r="A23480" s="11" t="s">
        <v>4751</v>
      </c>
    </row>
    <row r="23481" spans="1:1" ht="13">
      <c r="A23481" s="11">
        <v>3</v>
      </c>
    </row>
    <row r="23482" spans="1:1" ht="13">
      <c r="A23482" s="11" t="s">
        <v>4752</v>
      </c>
    </row>
    <row r="23483" spans="1:1" ht="13">
      <c r="A23483" s="11">
        <v>2</v>
      </c>
    </row>
    <row r="23484" spans="1:1" ht="13">
      <c r="A23484" s="11" t="s">
        <v>4753</v>
      </c>
    </row>
    <row r="23485" spans="1:1" ht="13">
      <c r="A23485" s="11" t="s">
        <v>4785</v>
      </c>
    </row>
    <row r="23486" spans="1:1" ht="13">
      <c r="A23486" s="11" t="s">
        <v>4755</v>
      </c>
    </row>
    <row r="23487" spans="1:1" ht="13">
      <c r="A23487" s="21">
        <v>1600</v>
      </c>
    </row>
    <row r="23488" spans="1:1" ht="13">
      <c r="A23488" s="11" t="s">
        <v>4756</v>
      </c>
    </row>
    <row r="23489" spans="1:1" ht="13">
      <c r="A23489" s="11" t="s">
        <v>4757</v>
      </c>
    </row>
    <row r="23490" spans="1:1" ht="13">
      <c r="A23490" s="11" t="s">
        <v>5008</v>
      </c>
    </row>
    <row r="23491" spans="1:1" ht="13">
      <c r="A23491" s="11" t="s">
        <v>4748</v>
      </c>
    </row>
    <row r="23492" spans="1:1" ht="13">
      <c r="A23492" s="11" t="s">
        <v>4749</v>
      </c>
    </row>
    <row r="23493" spans="1:1" ht="13">
      <c r="A23493" s="11" t="s">
        <v>5020</v>
      </c>
    </row>
    <row r="23494" spans="1:1" ht="13">
      <c r="A23494" s="11" t="s">
        <v>22</v>
      </c>
    </row>
    <row r="23495" spans="1:1" ht="13">
      <c r="A23495" s="11" t="s">
        <v>3404</v>
      </c>
    </row>
    <row r="23496" spans="1:1" ht="13">
      <c r="A23496" s="11" t="s">
        <v>4751</v>
      </c>
    </row>
    <row r="23497" spans="1:1" ht="13">
      <c r="A23497" s="11">
        <v>3</v>
      </c>
    </row>
    <row r="23498" spans="1:1" ht="13">
      <c r="A23498" s="11" t="s">
        <v>4752</v>
      </c>
    </row>
    <row r="23499" spans="1:1" ht="13">
      <c r="A23499" s="11">
        <v>2</v>
      </c>
    </row>
    <row r="23500" spans="1:1" ht="13">
      <c r="A23500" s="11" t="s">
        <v>4753</v>
      </c>
    </row>
    <row r="23501" spans="1:1" ht="13">
      <c r="A23501" s="11" t="s">
        <v>4785</v>
      </c>
    </row>
    <row r="23502" spans="1:1" ht="13">
      <c r="A23502" s="11" t="s">
        <v>4755</v>
      </c>
    </row>
    <row r="23503" spans="1:1" ht="13">
      <c r="A23503" s="21">
        <v>1510</v>
      </c>
    </row>
    <row r="23504" spans="1:1" ht="13">
      <c r="A23504" s="11" t="s">
        <v>4756</v>
      </c>
    </row>
    <row r="23505" spans="1:1" ht="13">
      <c r="A23505" s="11" t="s">
        <v>4757</v>
      </c>
    </row>
    <row r="23506" spans="1:1" ht="13">
      <c r="A23506" s="11" t="s">
        <v>5010</v>
      </c>
    </row>
    <row r="23507" spans="1:1" ht="13">
      <c r="A23507" s="11" t="s">
        <v>4748</v>
      </c>
    </row>
    <row r="23508" spans="1:1" ht="13">
      <c r="A23508" s="11" t="s">
        <v>4749</v>
      </c>
    </row>
    <row r="23509" spans="1:1" ht="13">
      <c r="A23509" s="11" t="s">
        <v>6607</v>
      </c>
    </row>
    <row r="23510" spans="1:1" ht="13">
      <c r="A23510" s="11" t="s">
        <v>8</v>
      </c>
    </row>
    <row r="23511" spans="1:1" ht="13">
      <c r="A23511" s="11" t="s">
        <v>3042</v>
      </c>
    </row>
    <row r="23512" spans="1:1" ht="13">
      <c r="A23512" s="11" t="s">
        <v>4751</v>
      </c>
    </row>
    <row r="23513" spans="1:1" ht="13">
      <c r="A23513" s="11">
        <v>2</v>
      </c>
    </row>
    <row r="23514" spans="1:1" ht="13">
      <c r="A23514" s="11" t="s">
        <v>4752</v>
      </c>
    </row>
    <row r="23515" spans="1:1" ht="13">
      <c r="A23515" s="11">
        <v>1</v>
      </c>
    </row>
    <row r="23516" spans="1:1" ht="13">
      <c r="A23516" s="11" t="s">
        <v>4753</v>
      </c>
    </row>
    <row r="23517" spans="1:1" ht="13">
      <c r="A23517" s="11" t="s">
        <v>4818</v>
      </c>
    </row>
    <row r="23518" spans="1:1" ht="13">
      <c r="A23518" s="11" t="s">
        <v>4755</v>
      </c>
    </row>
    <row r="23519" spans="1:1" ht="13">
      <c r="A23519" s="21">
        <v>1450</v>
      </c>
    </row>
    <row r="23520" spans="1:1" ht="13">
      <c r="A23520" s="11" t="s">
        <v>4756</v>
      </c>
    </row>
    <row r="23521" spans="1:1" ht="13">
      <c r="A23521" s="11" t="s">
        <v>4757</v>
      </c>
    </row>
    <row r="23522" spans="1:1" ht="13">
      <c r="A23522" s="11" t="s">
        <v>5035</v>
      </c>
    </row>
    <row r="23523" spans="1:1" ht="13">
      <c r="A23523" s="11" t="s">
        <v>4748</v>
      </c>
    </row>
    <row r="23524" spans="1:1" ht="13">
      <c r="A23524" s="11" t="s">
        <v>4749</v>
      </c>
    </row>
    <row r="23525" spans="1:1" ht="13">
      <c r="A23525" s="11" t="s">
        <v>6608</v>
      </c>
    </row>
    <row r="23526" spans="1:1" ht="13">
      <c r="A23526" s="11" t="s">
        <v>8</v>
      </c>
    </row>
    <row r="23527" spans="1:1" ht="13">
      <c r="A23527" s="11" t="s">
        <v>4450</v>
      </c>
    </row>
    <row r="23528" spans="1:1" ht="13">
      <c r="A23528" s="11" t="s">
        <v>4751</v>
      </c>
    </row>
    <row r="23529" spans="1:1" ht="13">
      <c r="A23529" s="11">
        <v>3</v>
      </c>
    </row>
    <row r="23530" spans="1:1" ht="13">
      <c r="A23530" s="11" t="s">
        <v>4752</v>
      </c>
    </row>
    <row r="23531" spans="1:1" ht="13">
      <c r="A23531" s="11">
        <v>2</v>
      </c>
    </row>
    <row r="23532" spans="1:1" ht="13">
      <c r="A23532" s="11" t="s">
        <v>4753</v>
      </c>
    </row>
    <row r="23533" spans="1:1" ht="13">
      <c r="A23533" s="11" t="s">
        <v>4994</v>
      </c>
    </row>
    <row r="23534" spans="1:1" ht="13">
      <c r="A23534" s="11" t="s">
        <v>4755</v>
      </c>
    </row>
    <row r="23535" spans="1:1" ht="13">
      <c r="A23535" s="21">
        <v>2090</v>
      </c>
    </row>
    <row r="23536" spans="1:1" ht="13">
      <c r="A23536" s="11" t="s">
        <v>4756</v>
      </c>
    </row>
    <row r="23537" spans="1:1" ht="13">
      <c r="A23537" s="11" t="s">
        <v>4757</v>
      </c>
    </row>
    <row r="23538" spans="1:1" ht="13">
      <c r="A23538" s="11" t="s">
        <v>5035</v>
      </c>
    </row>
    <row r="23539" spans="1:1" ht="13">
      <c r="A23539" s="11" t="s">
        <v>4748</v>
      </c>
    </row>
    <row r="23540" spans="1:1" ht="13">
      <c r="A23540" s="11" t="s">
        <v>4749</v>
      </c>
    </row>
    <row r="23541" spans="1:1" ht="13">
      <c r="A23541" s="11" t="s">
        <v>5061</v>
      </c>
    </row>
    <row r="23542" spans="1:1" ht="13">
      <c r="A23542" s="11" t="s">
        <v>16</v>
      </c>
    </row>
    <row r="23543" spans="1:1" ht="13">
      <c r="A23543" s="11" t="s">
        <v>2505</v>
      </c>
    </row>
    <row r="23544" spans="1:1" ht="13">
      <c r="A23544" s="11" t="s">
        <v>4751</v>
      </c>
    </row>
    <row r="23545" spans="1:1" ht="13">
      <c r="A23545" s="11">
        <v>2</v>
      </c>
    </row>
    <row r="23546" spans="1:1" ht="13">
      <c r="A23546" s="11" t="s">
        <v>4752</v>
      </c>
    </row>
    <row r="23547" spans="1:1" ht="13">
      <c r="A23547" s="11">
        <v>2</v>
      </c>
    </row>
    <row r="23548" spans="1:1" ht="13">
      <c r="A23548" s="11" t="s">
        <v>4753</v>
      </c>
    </row>
    <row r="23549" spans="1:1" ht="13">
      <c r="A23549" s="11" t="s">
        <v>4775</v>
      </c>
    </row>
    <row r="23550" spans="1:1" ht="13">
      <c r="A23550" s="11" t="s">
        <v>4755</v>
      </c>
    </row>
    <row r="23551" spans="1:1" ht="13">
      <c r="A23551" s="21">
        <v>1410</v>
      </c>
    </row>
    <row r="23552" spans="1:1" ht="13">
      <c r="A23552" s="11" t="s">
        <v>4756</v>
      </c>
    </row>
    <row r="23553" spans="1:1" ht="13">
      <c r="A23553" s="11" t="s">
        <v>4757</v>
      </c>
    </row>
    <row r="23554" spans="1:1" ht="13">
      <c r="A23554" s="11" t="s">
        <v>5049</v>
      </c>
    </row>
    <row r="23555" spans="1:1" ht="13">
      <c r="A23555" s="11" t="s">
        <v>4748</v>
      </c>
    </row>
    <row r="23556" spans="1:1" ht="13">
      <c r="A23556" s="11" t="s">
        <v>4749</v>
      </c>
    </row>
    <row r="23557" spans="1:1" ht="13">
      <c r="A23557" s="11" t="s">
        <v>6609</v>
      </c>
    </row>
    <row r="23558" spans="1:1" ht="13">
      <c r="A23558" s="11" t="s">
        <v>8</v>
      </c>
    </row>
    <row r="23559" spans="1:1" ht="13">
      <c r="A23559" s="11" t="s">
        <v>3084</v>
      </c>
    </row>
    <row r="23560" spans="1:1" ht="13">
      <c r="A23560" s="11" t="s">
        <v>4751</v>
      </c>
    </row>
    <row r="23561" spans="1:1" ht="13">
      <c r="A23561" s="11">
        <v>2</v>
      </c>
    </row>
    <row r="23562" spans="1:1" ht="13">
      <c r="A23562" s="11" t="s">
        <v>4752</v>
      </c>
    </row>
    <row r="23563" spans="1:1" ht="13">
      <c r="A23563" s="11" t="s">
        <v>4762</v>
      </c>
    </row>
    <row r="23564" spans="1:1" ht="13">
      <c r="A23564" s="11" t="s">
        <v>4753</v>
      </c>
    </row>
    <row r="23565" spans="1:1" ht="13">
      <c r="A23565" s="11" t="s">
        <v>4765</v>
      </c>
    </row>
    <row r="23566" spans="1:1" ht="13">
      <c r="A23566" s="11" t="s">
        <v>4755</v>
      </c>
    </row>
    <row r="23567" spans="1:1" ht="13">
      <c r="A23567" s="21">
        <v>1420</v>
      </c>
    </row>
    <row r="23568" spans="1:1" ht="13">
      <c r="A23568" s="11" t="s">
        <v>4756</v>
      </c>
    </row>
    <row r="23569" spans="1:1" ht="13">
      <c r="A23569" s="11" t="s">
        <v>4757</v>
      </c>
    </row>
    <row r="23570" spans="1:1" ht="13">
      <c r="A23570" s="11" t="s">
        <v>5049</v>
      </c>
    </row>
    <row r="23571" spans="1:1" ht="13">
      <c r="A23571" s="11" t="s">
        <v>4748</v>
      </c>
    </row>
    <row r="23572" spans="1:1" ht="13">
      <c r="A23572" s="11" t="s">
        <v>4749</v>
      </c>
    </row>
    <row r="23573" spans="1:1" ht="13">
      <c r="A23573" s="11" t="s">
        <v>6610</v>
      </c>
    </row>
    <row r="23574" spans="1:1" ht="13">
      <c r="A23574" s="11" t="s">
        <v>8</v>
      </c>
    </row>
    <row r="23575" spans="1:1" ht="13">
      <c r="A23575" s="11" t="s">
        <v>3003</v>
      </c>
    </row>
    <row r="23576" spans="1:1" ht="13">
      <c r="A23576" s="11" t="s">
        <v>4751</v>
      </c>
    </row>
    <row r="23577" spans="1:1" ht="13">
      <c r="A23577" s="11">
        <v>2</v>
      </c>
    </row>
    <row r="23578" spans="1:1" ht="13">
      <c r="A23578" s="11" t="s">
        <v>4752</v>
      </c>
    </row>
    <row r="23579" spans="1:1" ht="13">
      <c r="A23579" s="11" t="s">
        <v>4762</v>
      </c>
    </row>
    <row r="23580" spans="1:1" ht="13">
      <c r="A23580" s="11" t="s">
        <v>4753</v>
      </c>
    </row>
    <row r="23581" spans="1:1" ht="13">
      <c r="A23581" s="11" t="s">
        <v>4790</v>
      </c>
    </row>
    <row r="23582" spans="1:1" ht="13">
      <c r="A23582" s="11" t="s">
        <v>4755</v>
      </c>
    </row>
    <row r="23583" spans="1:1" ht="13">
      <c r="A23583" s="21">
        <v>1580</v>
      </c>
    </row>
    <row r="23584" spans="1:1" ht="13">
      <c r="A23584" s="11" t="s">
        <v>4756</v>
      </c>
    </row>
    <row r="23585" spans="1:1" ht="13">
      <c r="A23585" s="11" t="s">
        <v>4757</v>
      </c>
    </row>
    <row r="23586" spans="1:1" ht="13">
      <c r="A23586" s="11" t="s">
        <v>5049</v>
      </c>
    </row>
    <row r="23587" spans="1:1" ht="13">
      <c r="A23587" s="11" t="s">
        <v>4748</v>
      </c>
    </row>
    <row r="23588" spans="1:1" ht="13">
      <c r="A23588" s="11" t="s">
        <v>4749</v>
      </c>
    </row>
    <row r="23589" spans="1:1" ht="13">
      <c r="A23589" s="11" t="s">
        <v>6611</v>
      </c>
    </row>
    <row r="23590" spans="1:1" ht="13">
      <c r="A23590" s="11" t="s">
        <v>8</v>
      </c>
    </row>
    <row r="23591" spans="1:1" ht="13">
      <c r="A23591" s="11" t="s">
        <v>4403</v>
      </c>
    </row>
    <row r="23592" spans="1:1" ht="13">
      <c r="A23592" s="11" t="s">
        <v>4751</v>
      </c>
    </row>
    <row r="23593" spans="1:1" ht="13">
      <c r="A23593" s="11">
        <v>3</v>
      </c>
    </row>
    <row r="23594" spans="1:1" ht="13">
      <c r="A23594" s="11" t="s">
        <v>4752</v>
      </c>
    </row>
    <row r="23595" spans="1:1" ht="13">
      <c r="A23595" s="11" t="s">
        <v>4762</v>
      </c>
    </row>
    <row r="23596" spans="1:1" ht="13">
      <c r="A23596" s="11" t="s">
        <v>4753</v>
      </c>
    </row>
    <row r="23597" spans="1:1" ht="13">
      <c r="A23597" s="11" t="s">
        <v>4787</v>
      </c>
    </row>
    <row r="23598" spans="1:1" ht="13">
      <c r="A23598" s="11" t="s">
        <v>4755</v>
      </c>
    </row>
    <row r="23599" spans="1:1" ht="13">
      <c r="A23599" s="21">
        <v>1910</v>
      </c>
    </row>
    <row r="23600" spans="1:1" ht="13">
      <c r="A23600" s="11" t="s">
        <v>4756</v>
      </c>
    </row>
    <row r="23601" spans="1:1" ht="13">
      <c r="A23601" s="11" t="s">
        <v>4757</v>
      </c>
    </row>
    <row r="23602" spans="1:1" ht="13">
      <c r="A23602" s="11" t="s">
        <v>5049</v>
      </c>
    </row>
    <row r="23603" spans="1:1" ht="13">
      <c r="A23603" s="11" t="s">
        <v>4748</v>
      </c>
    </row>
    <row r="23604" spans="1:1" ht="13">
      <c r="A23604" s="11" t="s">
        <v>4749</v>
      </c>
    </row>
    <row r="23605" spans="1:1" ht="13">
      <c r="A23605" s="11" t="s">
        <v>6612</v>
      </c>
    </row>
    <row r="23606" spans="1:1" ht="13">
      <c r="A23606" s="11" t="s">
        <v>15</v>
      </c>
    </row>
    <row r="23607" spans="1:1" ht="13">
      <c r="A23607" s="11" t="s">
        <v>4489</v>
      </c>
    </row>
    <row r="23608" spans="1:1" ht="13">
      <c r="A23608" s="11" t="s">
        <v>4751</v>
      </c>
    </row>
    <row r="23609" spans="1:1" ht="13">
      <c r="A23609" s="11">
        <v>3</v>
      </c>
    </row>
    <row r="23610" spans="1:1" ht="13">
      <c r="A23610" s="11" t="s">
        <v>4752</v>
      </c>
    </row>
    <row r="23611" spans="1:1" ht="13">
      <c r="A23611" s="11" t="s">
        <v>4789</v>
      </c>
    </row>
    <row r="23612" spans="1:1" ht="13">
      <c r="A23612" s="11" t="s">
        <v>4753</v>
      </c>
    </row>
    <row r="23613" spans="1:1" ht="13">
      <c r="A23613" s="11" t="s">
        <v>4979</v>
      </c>
    </row>
    <row r="23614" spans="1:1" ht="13">
      <c r="A23614" s="11" t="s">
        <v>4755</v>
      </c>
    </row>
    <row r="23615" spans="1:1" ht="13">
      <c r="A23615" s="21">
        <v>2010</v>
      </c>
    </row>
    <row r="23616" spans="1:1" ht="13">
      <c r="A23616" s="11" t="s">
        <v>4756</v>
      </c>
    </row>
    <row r="23617" spans="1:1" ht="13">
      <c r="A23617" s="11" t="s">
        <v>4757</v>
      </c>
    </row>
    <row r="23618" spans="1:1" ht="13">
      <c r="A23618" s="11" t="s">
        <v>5049</v>
      </c>
    </row>
    <row r="23619" spans="1:1" ht="13">
      <c r="A23619" s="11" t="s">
        <v>4748</v>
      </c>
    </row>
    <row r="23620" spans="1:1" ht="13">
      <c r="A23620" s="11" t="s">
        <v>4749</v>
      </c>
    </row>
    <row r="23621" spans="1:1" ht="13">
      <c r="A23621" s="11" t="s">
        <v>6613</v>
      </c>
    </row>
    <row r="23622" spans="1:1" ht="13">
      <c r="A23622" s="11" t="s">
        <v>15</v>
      </c>
    </row>
    <row r="23623" spans="1:1" ht="13">
      <c r="A23623" s="11" t="s">
        <v>4388</v>
      </c>
    </row>
    <row r="23624" spans="1:1" ht="13">
      <c r="A23624" s="11" t="s">
        <v>4751</v>
      </c>
    </row>
    <row r="23625" spans="1:1" ht="13">
      <c r="A23625" s="11">
        <v>3</v>
      </c>
    </row>
    <row r="23626" spans="1:1" ht="13">
      <c r="A23626" s="11" t="s">
        <v>4752</v>
      </c>
    </row>
    <row r="23627" spans="1:1" ht="13">
      <c r="A23627" s="11" t="s">
        <v>4789</v>
      </c>
    </row>
    <row r="23628" spans="1:1" ht="13">
      <c r="A23628" s="11" t="s">
        <v>4753</v>
      </c>
    </row>
    <row r="23629" spans="1:1" ht="13">
      <c r="A23629" s="11" t="s">
        <v>4994</v>
      </c>
    </row>
    <row r="23630" spans="1:1" ht="13">
      <c r="A23630" s="11" t="s">
        <v>4755</v>
      </c>
    </row>
    <row r="23631" spans="1:1" ht="13">
      <c r="A23631" s="21">
        <v>2300</v>
      </c>
    </row>
    <row r="23632" spans="1:1" ht="13">
      <c r="A23632" s="11" t="s">
        <v>4756</v>
      </c>
    </row>
    <row r="23633" spans="1:1" ht="13">
      <c r="A23633" s="11" t="s">
        <v>4757</v>
      </c>
    </row>
    <row r="23634" spans="1:1" ht="13">
      <c r="A23634" s="11" t="s">
        <v>5049</v>
      </c>
    </row>
    <row r="23635" spans="1:1" ht="13">
      <c r="A23635" s="11" t="s">
        <v>4748</v>
      </c>
    </row>
    <row r="23636" spans="1:1" ht="13">
      <c r="A23636" s="11" t="s">
        <v>4749</v>
      </c>
    </row>
    <row r="23637" spans="1:1" ht="13">
      <c r="A23637" s="11" t="s">
        <v>6614</v>
      </c>
    </row>
    <row r="23638" spans="1:1" ht="13">
      <c r="A23638" s="11" t="s">
        <v>8</v>
      </c>
    </row>
    <row r="23639" spans="1:1" ht="13">
      <c r="A23639" s="11" t="s">
        <v>4504</v>
      </c>
    </row>
    <row r="23640" spans="1:1" ht="13">
      <c r="A23640" s="11" t="s">
        <v>4751</v>
      </c>
    </row>
    <row r="23641" spans="1:1" ht="13">
      <c r="A23641" s="11">
        <v>3</v>
      </c>
    </row>
    <row r="23642" spans="1:1" ht="13">
      <c r="A23642" s="11" t="s">
        <v>4752</v>
      </c>
    </row>
    <row r="23643" spans="1:1" ht="13">
      <c r="A23643" s="11" t="s">
        <v>4762</v>
      </c>
    </row>
    <row r="23644" spans="1:1" ht="13">
      <c r="A23644" s="11" t="s">
        <v>4753</v>
      </c>
    </row>
    <row r="23645" spans="1:1" ht="13">
      <c r="A23645" s="11" t="s">
        <v>4787</v>
      </c>
    </row>
    <row r="23646" spans="1:1" ht="13">
      <c r="A23646" s="11" t="s">
        <v>4755</v>
      </c>
    </row>
    <row r="23647" spans="1:1" ht="13">
      <c r="A23647" s="21">
        <v>1880</v>
      </c>
    </row>
    <row r="23648" spans="1:1" ht="13">
      <c r="A23648" s="11" t="s">
        <v>4756</v>
      </c>
    </row>
    <row r="23649" spans="1:1" ht="13">
      <c r="A23649" s="11" t="s">
        <v>4757</v>
      </c>
    </row>
    <row r="23650" spans="1:1" ht="13">
      <c r="A23650" s="11" t="s">
        <v>5078</v>
      </c>
    </row>
    <row r="23651" spans="1:1" ht="13">
      <c r="A23651" s="11" t="s">
        <v>4748</v>
      </c>
    </row>
    <row r="23652" spans="1:1" ht="13">
      <c r="A23652" s="11" t="s">
        <v>4749</v>
      </c>
    </row>
    <row r="23653" spans="1:1" ht="13">
      <c r="A23653" s="11" t="s">
        <v>6615</v>
      </c>
    </row>
    <row r="23654" spans="1:1" ht="13">
      <c r="A23654" s="11" t="s">
        <v>15</v>
      </c>
    </row>
    <row r="23655" spans="1:1" ht="13">
      <c r="A23655" s="11" t="s">
        <v>916</v>
      </c>
    </row>
    <row r="23656" spans="1:1" ht="13">
      <c r="A23656" s="11" t="s">
        <v>4751</v>
      </c>
    </row>
    <row r="23657" spans="1:1" ht="13">
      <c r="A23657" s="11">
        <v>1</v>
      </c>
    </row>
    <row r="23658" spans="1:1" ht="13">
      <c r="A23658" s="11" t="s">
        <v>4752</v>
      </c>
    </row>
    <row r="23659" spans="1:1" ht="13">
      <c r="A23659" s="11">
        <v>1</v>
      </c>
    </row>
    <row r="23660" spans="1:1" ht="13">
      <c r="A23660" s="11" t="s">
        <v>4753</v>
      </c>
    </row>
    <row r="23661" spans="1:1" ht="13">
      <c r="A23661" s="11" t="s">
        <v>4910</v>
      </c>
    </row>
    <row r="23662" spans="1:1" ht="13">
      <c r="A23662" s="11" t="s">
        <v>4755</v>
      </c>
    </row>
    <row r="23663" spans="1:1" ht="13">
      <c r="A23663" s="21">
        <v>1130</v>
      </c>
    </row>
    <row r="23664" spans="1:1" ht="13">
      <c r="A23664" s="11" t="s">
        <v>4756</v>
      </c>
    </row>
    <row r="23665" spans="1:1" ht="13">
      <c r="A23665" s="11" t="s">
        <v>4757</v>
      </c>
    </row>
    <row r="23666" spans="1:1" ht="13">
      <c r="A23666" s="11" t="s">
        <v>5081</v>
      </c>
    </row>
    <row r="23667" spans="1:1" ht="13">
      <c r="A23667" s="11" t="s">
        <v>4748</v>
      </c>
    </row>
    <row r="23668" spans="1:1" ht="13">
      <c r="A23668" s="11" t="s">
        <v>4781</v>
      </c>
    </row>
    <row r="23669" spans="1:1" ht="13">
      <c r="A23669" s="11" t="s">
        <v>5093</v>
      </c>
    </row>
    <row r="23670" spans="1:1" ht="13">
      <c r="A23670" s="11" t="s">
        <v>10</v>
      </c>
    </row>
    <row r="23671" spans="1:1" ht="13">
      <c r="A23671" s="11" t="s">
        <v>1198</v>
      </c>
    </row>
    <row r="23672" spans="1:1" ht="13">
      <c r="A23672" s="11" t="s">
        <v>4751</v>
      </c>
    </row>
    <row r="23673" spans="1:1" ht="13">
      <c r="A23673" s="11">
        <v>2</v>
      </c>
    </row>
    <row r="23674" spans="1:1" ht="13">
      <c r="A23674" s="11" t="s">
        <v>4752</v>
      </c>
    </row>
    <row r="23675" spans="1:1" ht="13">
      <c r="A23675" s="11">
        <v>1</v>
      </c>
    </row>
    <row r="23676" spans="1:1" ht="13">
      <c r="A23676" s="11" t="s">
        <v>4753</v>
      </c>
    </row>
    <row r="23677" spans="1:1" ht="13">
      <c r="A23677" s="11" t="s">
        <v>5094</v>
      </c>
    </row>
    <row r="23678" spans="1:1" ht="13">
      <c r="A23678" s="11" t="s">
        <v>4755</v>
      </c>
    </row>
    <row r="23679" spans="1:1" ht="13">
      <c r="A23679" s="21">
        <v>2010</v>
      </c>
    </row>
    <row r="23680" spans="1:1" ht="13">
      <c r="A23680" s="11" t="s">
        <v>4756</v>
      </c>
    </row>
    <row r="23681" spans="1:1" ht="13">
      <c r="A23681" s="11" t="s">
        <v>4783</v>
      </c>
    </row>
    <row r="23682" spans="1:1" ht="13">
      <c r="A23682" s="11" t="s">
        <v>5095</v>
      </c>
    </row>
    <row r="23683" spans="1:1" ht="13">
      <c r="A23683" s="11" t="s">
        <v>4748</v>
      </c>
    </row>
    <row r="23684" spans="1:1" ht="13">
      <c r="A23684" s="11" t="s">
        <v>4749</v>
      </c>
    </row>
    <row r="23685" spans="1:1" ht="13">
      <c r="A23685" s="11" t="s">
        <v>4934</v>
      </c>
    </row>
    <row r="23686" spans="1:1" ht="13">
      <c r="A23686" s="11" t="s">
        <v>36</v>
      </c>
    </row>
    <row r="23687" spans="1:1" ht="13">
      <c r="A23687" s="11" t="s">
        <v>913</v>
      </c>
    </row>
    <row r="23688" spans="1:1" ht="13">
      <c r="A23688" s="11" t="s">
        <v>4751</v>
      </c>
    </row>
    <row r="23689" spans="1:1" ht="13">
      <c r="A23689" s="11">
        <v>1</v>
      </c>
    </row>
    <row r="23690" spans="1:1" ht="13">
      <c r="A23690" s="11" t="s">
        <v>4752</v>
      </c>
    </row>
    <row r="23691" spans="1:1" ht="13">
      <c r="A23691" s="11">
        <v>1</v>
      </c>
    </row>
    <row r="23692" spans="1:1" ht="13">
      <c r="A23692" s="11" t="s">
        <v>4753</v>
      </c>
    </row>
    <row r="23693" spans="1:1" ht="13">
      <c r="A23693" s="11" t="s">
        <v>4946</v>
      </c>
    </row>
    <row r="23694" spans="1:1" ht="13">
      <c r="A23694" s="11" t="s">
        <v>4755</v>
      </c>
    </row>
    <row r="23695" spans="1:1" ht="13">
      <c r="A23695" s="21">
        <v>1030</v>
      </c>
    </row>
    <row r="23696" spans="1:1" ht="13">
      <c r="A23696" s="11" t="s">
        <v>4756</v>
      </c>
    </row>
    <row r="23697" spans="1:1" ht="13">
      <c r="A23697" s="11" t="s">
        <v>4757</v>
      </c>
    </row>
    <row r="23698" spans="1:1" ht="13">
      <c r="A23698" s="11" t="s">
        <v>5097</v>
      </c>
    </row>
    <row r="23699" spans="1:1" ht="13">
      <c r="A23699" s="11" t="s">
        <v>4748</v>
      </c>
    </row>
    <row r="23700" spans="1:1" ht="13">
      <c r="A23700" s="11" t="s">
        <v>4781</v>
      </c>
    </row>
    <row r="23701" spans="1:1" ht="13">
      <c r="A23701" s="11" t="s">
        <v>6616</v>
      </c>
    </row>
    <row r="23702" spans="1:1" ht="13">
      <c r="A23702" s="11" t="s">
        <v>8</v>
      </c>
    </row>
    <row r="23703" spans="1:1" ht="13">
      <c r="A23703" s="11" t="s">
        <v>856</v>
      </c>
    </row>
    <row r="23704" spans="1:1" ht="13">
      <c r="A23704" s="11" t="s">
        <v>4751</v>
      </c>
    </row>
    <row r="23705" spans="1:1" ht="13">
      <c r="A23705" s="11">
        <v>1</v>
      </c>
    </row>
    <row r="23706" spans="1:1" ht="13">
      <c r="A23706" s="11" t="s">
        <v>4752</v>
      </c>
    </row>
    <row r="23707" spans="1:1" ht="13">
      <c r="A23707" s="11">
        <v>1</v>
      </c>
    </row>
    <row r="23708" spans="1:1" ht="13">
      <c r="A23708" s="11" t="s">
        <v>4753</v>
      </c>
    </row>
    <row r="23709" spans="1:1" ht="13">
      <c r="A23709" s="11" t="s">
        <v>5014</v>
      </c>
    </row>
    <row r="23710" spans="1:1" ht="13">
      <c r="A23710" s="11" t="s">
        <v>4755</v>
      </c>
    </row>
    <row r="23711" spans="1:1" ht="13">
      <c r="A23711" s="21">
        <v>1500</v>
      </c>
    </row>
    <row r="23712" spans="1:1" ht="13">
      <c r="A23712" s="11" t="s">
        <v>4756</v>
      </c>
    </row>
    <row r="23713" spans="1:1" ht="13">
      <c r="A23713" s="11" t="s">
        <v>4783</v>
      </c>
    </row>
    <row r="23714" spans="1:1" ht="13">
      <c r="A23714" s="11" t="s">
        <v>5100</v>
      </c>
    </row>
    <row r="23715" spans="1:1" ht="13">
      <c r="A23715" s="11" t="s">
        <v>4748</v>
      </c>
    </row>
    <row r="23716" spans="1:1" ht="13">
      <c r="A23716" s="11" t="s">
        <v>4749</v>
      </c>
    </row>
    <row r="23717" spans="1:1" ht="13">
      <c r="A23717" s="11" t="s">
        <v>6617</v>
      </c>
    </row>
    <row r="23718" spans="1:1" ht="13">
      <c r="A23718" s="11" t="s">
        <v>8</v>
      </c>
    </row>
    <row r="23719" spans="1:1" ht="13">
      <c r="A23719" s="11" t="s">
        <v>4564</v>
      </c>
    </row>
    <row r="23720" spans="1:1" ht="13">
      <c r="A23720" s="11" t="s">
        <v>4751</v>
      </c>
    </row>
    <row r="23721" spans="1:1" ht="13">
      <c r="A23721" s="11">
        <v>3</v>
      </c>
    </row>
    <row r="23722" spans="1:1" ht="13">
      <c r="A23722" s="11" t="s">
        <v>4752</v>
      </c>
    </row>
    <row r="23723" spans="1:1" ht="13">
      <c r="A23723" s="11">
        <v>2</v>
      </c>
    </row>
    <row r="23724" spans="1:1" ht="13">
      <c r="A23724" s="11" t="s">
        <v>4753</v>
      </c>
    </row>
    <row r="23725" spans="1:1" ht="13">
      <c r="A23725" s="11" t="s">
        <v>4787</v>
      </c>
    </row>
    <row r="23726" spans="1:1" ht="13">
      <c r="A23726" s="11" t="s">
        <v>4755</v>
      </c>
    </row>
    <row r="23727" spans="1:1" ht="13">
      <c r="A23727" s="21">
        <v>2010</v>
      </c>
    </row>
    <row r="23728" spans="1:1" ht="13">
      <c r="A23728" s="11" t="s">
        <v>4756</v>
      </c>
    </row>
    <row r="23729" spans="1:1" ht="13">
      <c r="A23729" s="11" t="s">
        <v>4757</v>
      </c>
    </row>
    <row r="23730" spans="1:1" ht="13">
      <c r="A23730" s="11" t="s">
        <v>5103</v>
      </c>
    </row>
    <row r="23731" spans="1:1" ht="13">
      <c r="A23731" s="11" t="s">
        <v>4748</v>
      </c>
    </row>
    <row r="23732" spans="1:1" ht="13">
      <c r="A23732" s="11" t="s">
        <v>4749</v>
      </c>
    </row>
    <row r="23733" spans="1:1" ht="13">
      <c r="A23733" s="11" t="s">
        <v>6618</v>
      </c>
    </row>
    <row r="23734" spans="1:1" ht="13">
      <c r="A23734" s="11" t="s">
        <v>8</v>
      </c>
    </row>
    <row r="23735" spans="1:1" ht="13">
      <c r="A23735" s="11" t="s">
        <v>3090</v>
      </c>
    </row>
    <row r="23736" spans="1:1" ht="13">
      <c r="A23736" s="11" t="s">
        <v>4751</v>
      </c>
    </row>
    <row r="23737" spans="1:1" ht="13">
      <c r="A23737" s="11">
        <v>2</v>
      </c>
    </row>
    <row r="23738" spans="1:1" ht="13">
      <c r="A23738" s="11" t="s">
        <v>4752</v>
      </c>
    </row>
    <row r="23739" spans="1:1" ht="13">
      <c r="A23739" s="11" t="s">
        <v>4762</v>
      </c>
    </row>
    <row r="23740" spans="1:1" ht="13">
      <c r="A23740" s="11" t="s">
        <v>4753</v>
      </c>
    </row>
    <row r="23741" spans="1:1" ht="13">
      <c r="A23741" s="11" t="s">
        <v>4787</v>
      </c>
    </row>
    <row r="23742" spans="1:1" ht="13">
      <c r="A23742" s="11" t="s">
        <v>4755</v>
      </c>
    </row>
    <row r="23743" spans="1:1" ht="13">
      <c r="A23743" s="21">
        <v>2140</v>
      </c>
    </row>
    <row r="23744" spans="1:1" ht="13">
      <c r="A23744" s="11" t="s">
        <v>4756</v>
      </c>
    </row>
    <row r="23745" spans="1:1" ht="13">
      <c r="A23745" s="11" t="s">
        <v>4757</v>
      </c>
    </row>
    <row r="23746" spans="1:1" ht="13">
      <c r="A23746" s="11" t="s">
        <v>6619</v>
      </c>
    </row>
    <row r="23747" spans="1:1" ht="13">
      <c r="A23747" s="11" t="s">
        <v>4748</v>
      </c>
    </row>
    <row r="23748" spans="1:1" ht="13">
      <c r="A23748" s="11" t="s">
        <v>4749</v>
      </c>
    </row>
    <row r="23749" spans="1:1" ht="13">
      <c r="A23749" s="11" t="s">
        <v>5144</v>
      </c>
    </row>
    <row r="23750" spans="1:1" ht="13">
      <c r="A23750" s="11" t="s">
        <v>22</v>
      </c>
    </row>
    <row r="23751" spans="1:1" ht="13">
      <c r="A23751" s="11" t="s">
        <v>3594</v>
      </c>
    </row>
    <row r="23752" spans="1:1" ht="13">
      <c r="A23752" s="11" t="s">
        <v>4751</v>
      </c>
    </row>
    <row r="23753" spans="1:1" ht="13">
      <c r="A23753" s="11">
        <v>3</v>
      </c>
    </row>
    <row r="23754" spans="1:1" ht="13">
      <c r="A23754" s="11" t="s">
        <v>4752</v>
      </c>
    </row>
    <row r="23755" spans="1:1" ht="13">
      <c r="A23755" s="11">
        <v>2</v>
      </c>
    </row>
    <row r="23756" spans="1:1" ht="13">
      <c r="A23756" s="11" t="s">
        <v>4753</v>
      </c>
    </row>
    <row r="23757" spans="1:1" ht="13">
      <c r="A23757" s="11" t="s">
        <v>4878</v>
      </c>
    </row>
    <row r="23758" spans="1:1" ht="13">
      <c r="A23758" s="11" t="s">
        <v>4755</v>
      </c>
    </row>
    <row r="23759" spans="1:1" ht="13">
      <c r="A23759" s="21">
        <v>2060</v>
      </c>
    </row>
    <row r="23760" spans="1:1" ht="13">
      <c r="A23760" s="11" t="s">
        <v>4756</v>
      </c>
    </row>
    <row r="23761" spans="1:1" ht="13">
      <c r="A23761" s="11" t="s">
        <v>4757</v>
      </c>
    </row>
    <row r="23762" spans="1:1" ht="13">
      <c r="A23762" s="11" t="s">
        <v>5142</v>
      </c>
    </row>
    <row r="23763" spans="1:1" ht="13">
      <c r="A23763" s="11" t="s">
        <v>4748</v>
      </c>
    </row>
    <row r="23764" spans="1:1" ht="13">
      <c r="A23764" s="11" t="s">
        <v>4749</v>
      </c>
    </row>
    <row r="23765" spans="1:1" ht="13">
      <c r="A23765" s="11" t="s">
        <v>6620</v>
      </c>
    </row>
    <row r="23766" spans="1:1" ht="13">
      <c r="A23766" s="11" t="s">
        <v>8</v>
      </c>
    </row>
    <row r="23767" spans="1:1" ht="13">
      <c r="A23767" s="11" t="s">
        <v>3159</v>
      </c>
    </row>
    <row r="23768" spans="1:1" ht="13">
      <c r="A23768" s="11" t="s">
        <v>4751</v>
      </c>
    </row>
    <row r="23769" spans="1:1" ht="13">
      <c r="A23769" s="11">
        <v>2</v>
      </c>
    </row>
    <row r="23770" spans="1:1" ht="13">
      <c r="A23770" s="11" t="s">
        <v>4752</v>
      </c>
    </row>
    <row r="23771" spans="1:1" ht="13">
      <c r="A23771" s="11">
        <v>2</v>
      </c>
    </row>
    <row r="23772" spans="1:1" ht="13">
      <c r="A23772" s="11" t="s">
        <v>4753</v>
      </c>
    </row>
    <row r="23773" spans="1:1" ht="13">
      <c r="A23773" s="11" t="s">
        <v>5120</v>
      </c>
    </row>
    <row r="23774" spans="1:1" ht="13">
      <c r="A23774" s="11" t="s">
        <v>4755</v>
      </c>
    </row>
    <row r="23775" spans="1:1" ht="13">
      <c r="A23775" s="21">
        <v>1870</v>
      </c>
    </row>
    <row r="23776" spans="1:1" ht="13">
      <c r="A23776" s="11" t="s">
        <v>4756</v>
      </c>
    </row>
    <row r="23777" spans="1:1" ht="13">
      <c r="A23777" s="11" t="s">
        <v>4757</v>
      </c>
    </row>
    <row r="23778" spans="1:1" ht="13">
      <c r="A23778" s="11" t="s">
        <v>5149</v>
      </c>
    </row>
    <row r="23779" spans="1:1" ht="13">
      <c r="A23779" s="11" t="s">
        <v>4748</v>
      </c>
    </row>
    <row r="23780" spans="1:1" ht="13">
      <c r="A23780" s="11" t="s">
        <v>4749</v>
      </c>
    </row>
    <row r="23781" spans="1:1" ht="13">
      <c r="A23781" s="11" t="s">
        <v>6621</v>
      </c>
    </row>
    <row r="23782" spans="1:1" ht="13">
      <c r="A23782" s="11" t="s">
        <v>8</v>
      </c>
    </row>
    <row r="23783" spans="1:1" ht="13">
      <c r="A23783" s="11" t="s">
        <v>934</v>
      </c>
    </row>
    <row r="23784" spans="1:1" ht="13">
      <c r="A23784" s="11" t="s">
        <v>4751</v>
      </c>
    </row>
    <row r="23785" spans="1:1" ht="13">
      <c r="A23785" s="11">
        <v>1</v>
      </c>
    </row>
    <row r="23786" spans="1:1" ht="13">
      <c r="A23786" s="11" t="s">
        <v>4752</v>
      </c>
    </row>
    <row r="23787" spans="1:1" ht="13">
      <c r="A23787" s="11">
        <v>1</v>
      </c>
    </row>
    <row r="23788" spans="1:1" ht="13">
      <c r="A23788" s="11" t="s">
        <v>4753</v>
      </c>
    </row>
    <row r="23789" spans="1:1" ht="13">
      <c r="A23789" s="11" t="s">
        <v>4846</v>
      </c>
    </row>
    <row r="23790" spans="1:1" ht="13">
      <c r="A23790" s="11" t="s">
        <v>4755</v>
      </c>
    </row>
    <row r="23791" spans="1:1" ht="13">
      <c r="A23791" s="21">
        <v>1380</v>
      </c>
    </row>
    <row r="23792" spans="1:1" ht="13">
      <c r="A23792" s="11" t="s">
        <v>4756</v>
      </c>
    </row>
    <row r="23793" spans="1:1" ht="13">
      <c r="A23793" s="11" t="s">
        <v>4757</v>
      </c>
    </row>
    <row r="23794" spans="1:1" ht="13">
      <c r="A23794" s="11" t="s">
        <v>5168</v>
      </c>
    </row>
    <row r="23795" spans="1:1" ht="13">
      <c r="A23795" s="11" t="s">
        <v>4748</v>
      </c>
    </row>
    <row r="23796" spans="1:1" ht="13">
      <c r="A23796" s="11" t="s">
        <v>4749</v>
      </c>
    </row>
    <row r="23797" spans="1:1" ht="13">
      <c r="A23797" s="11" t="s">
        <v>6622</v>
      </c>
    </row>
    <row r="23798" spans="1:1" ht="13">
      <c r="A23798" s="11" t="s">
        <v>8</v>
      </c>
    </row>
    <row r="23799" spans="1:1" ht="13">
      <c r="A23799" s="11" t="s">
        <v>3099</v>
      </c>
    </row>
    <row r="23800" spans="1:1" ht="13">
      <c r="A23800" s="11" t="s">
        <v>4751</v>
      </c>
    </row>
    <row r="23801" spans="1:1" ht="13">
      <c r="A23801" s="11">
        <v>2</v>
      </c>
    </row>
    <row r="23802" spans="1:1" ht="13">
      <c r="A23802" s="11" t="s">
        <v>4752</v>
      </c>
    </row>
    <row r="23803" spans="1:1" ht="13">
      <c r="A23803" s="11">
        <v>1</v>
      </c>
    </row>
    <row r="23804" spans="1:1" ht="13">
      <c r="A23804" s="11" t="s">
        <v>4753</v>
      </c>
    </row>
    <row r="23805" spans="1:1" ht="13">
      <c r="A23805" s="11" t="s">
        <v>4818</v>
      </c>
    </row>
    <row r="23806" spans="1:1" ht="13">
      <c r="A23806" s="11" t="s">
        <v>4755</v>
      </c>
    </row>
    <row r="23807" spans="1:1" ht="13">
      <c r="A23807" s="21">
        <v>1420</v>
      </c>
    </row>
    <row r="23808" spans="1:1" ht="13">
      <c r="A23808" s="11" t="s">
        <v>4756</v>
      </c>
    </row>
    <row r="23809" spans="1:1" ht="13">
      <c r="A23809" s="11" t="s">
        <v>4757</v>
      </c>
    </row>
    <row r="23810" spans="1:1" ht="13">
      <c r="A23810" s="11" t="s">
        <v>5168</v>
      </c>
    </row>
    <row r="23811" spans="1:1" ht="13">
      <c r="A23811" s="11" t="s">
        <v>4748</v>
      </c>
    </row>
    <row r="23812" spans="1:1" ht="13">
      <c r="A23812" s="11" t="s">
        <v>4781</v>
      </c>
    </row>
    <row r="23813" spans="1:1" ht="13">
      <c r="A23813" s="11" t="s">
        <v>6623</v>
      </c>
    </row>
    <row r="23814" spans="1:1" ht="13">
      <c r="A23814" s="11" t="s">
        <v>8</v>
      </c>
    </row>
    <row r="23815" spans="1:1" ht="13">
      <c r="A23815" s="11" t="s">
        <v>4337</v>
      </c>
    </row>
    <row r="23816" spans="1:1" ht="13">
      <c r="A23816" s="11" t="s">
        <v>4751</v>
      </c>
    </row>
    <row r="23817" spans="1:1" ht="13">
      <c r="A23817" s="11">
        <v>3</v>
      </c>
    </row>
    <row r="23818" spans="1:1" ht="13">
      <c r="A23818" s="11" t="s">
        <v>4752</v>
      </c>
    </row>
    <row r="23819" spans="1:1" ht="13">
      <c r="A23819" s="11">
        <v>2</v>
      </c>
    </row>
    <row r="23820" spans="1:1" ht="13">
      <c r="A23820" s="11" t="s">
        <v>4753</v>
      </c>
    </row>
    <row r="23821" spans="1:1" ht="13">
      <c r="A23821" s="11" t="s">
        <v>4785</v>
      </c>
    </row>
    <row r="23822" spans="1:1" ht="13">
      <c r="A23822" s="11" t="s">
        <v>4755</v>
      </c>
    </row>
    <row r="23823" spans="1:1" ht="13">
      <c r="A23823" s="21">
        <v>2260</v>
      </c>
    </row>
    <row r="23824" spans="1:1" ht="13">
      <c r="A23824" s="11" t="s">
        <v>4756</v>
      </c>
    </row>
    <row r="23825" spans="1:1" ht="13">
      <c r="A23825" s="11" t="s">
        <v>4783</v>
      </c>
    </row>
    <row r="23826" spans="1:1" ht="13">
      <c r="A23826" s="11" t="s">
        <v>5189</v>
      </c>
    </row>
    <row r="23827" spans="1:1" ht="13">
      <c r="A23827" s="11" t="s">
        <v>4748</v>
      </c>
    </row>
    <row r="23828" spans="1:1" ht="13">
      <c r="A23828" s="11" t="s">
        <v>4749</v>
      </c>
    </row>
    <row r="23829" spans="1:1" ht="13">
      <c r="A23829" s="11" t="s">
        <v>6624</v>
      </c>
    </row>
    <row r="23830" spans="1:1" ht="13">
      <c r="A23830" s="11" t="s">
        <v>8</v>
      </c>
    </row>
    <row r="23831" spans="1:1" ht="13">
      <c r="A23831" s="11" t="s">
        <v>3207</v>
      </c>
    </row>
    <row r="23832" spans="1:1" ht="13">
      <c r="A23832" s="11" t="s">
        <v>4751</v>
      </c>
    </row>
    <row r="23833" spans="1:1" ht="13">
      <c r="A23833" s="11">
        <v>2</v>
      </c>
    </row>
    <row r="23834" spans="1:1" ht="13">
      <c r="A23834" s="11" t="s">
        <v>4752</v>
      </c>
    </row>
    <row r="23835" spans="1:1" ht="13">
      <c r="A23835" s="11" t="s">
        <v>4762</v>
      </c>
    </row>
    <row r="23836" spans="1:1" ht="13">
      <c r="A23836" s="11" t="s">
        <v>4753</v>
      </c>
    </row>
    <row r="23837" spans="1:1" ht="13">
      <c r="A23837" s="11" t="s">
        <v>4765</v>
      </c>
    </row>
    <row r="23838" spans="1:1" ht="13">
      <c r="A23838" s="11" t="s">
        <v>4755</v>
      </c>
    </row>
    <row r="23839" spans="1:1" ht="13">
      <c r="A23839" s="21">
        <v>1450</v>
      </c>
    </row>
    <row r="23840" spans="1:1" ht="13">
      <c r="A23840" s="11" t="s">
        <v>4756</v>
      </c>
    </row>
    <row r="23841" spans="1:1" ht="13">
      <c r="A23841" s="11" t="s">
        <v>4757</v>
      </c>
    </row>
    <row r="23842" spans="1:1" ht="13">
      <c r="A23842" s="11" t="s">
        <v>5201</v>
      </c>
    </row>
    <row r="23843" spans="1:1" ht="13">
      <c r="A23843" s="11" t="s">
        <v>4748</v>
      </c>
    </row>
    <row r="23844" spans="1:1" ht="13">
      <c r="A23844" s="11" t="s">
        <v>4749</v>
      </c>
    </row>
    <row r="23845" spans="1:1" ht="13">
      <c r="A23845" s="11" t="s">
        <v>5230</v>
      </c>
    </row>
    <row r="23846" spans="1:1" ht="13">
      <c r="A23846" s="11" t="s">
        <v>16</v>
      </c>
    </row>
    <row r="23847" spans="1:1" ht="13">
      <c r="A23847" s="11" t="s">
        <v>2709</v>
      </c>
    </row>
    <row r="23848" spans="1:1" ht="13">
      <c r="A23848" s="11" t="s">
        <v>4751</v>
      </c>
    </row>
    <row r="23849" spans="1:1" ht="13">
      <c r="A23849" s="11">
        <v>2</v>
      </c>
    </row>
    <row r="23850" spans="1:1" ht="13">
      <c r="A23850" s="11" t="s">
        <v>4752</v>
      </c>
    </row>
    <row r="23851" spans="1:1" ht="13">
      <c r="A23851" s="11" t="s">
        <v>4762</v>
      </c>
    </row>
    <row r="23852" spans="1:1" ht="13">
      <c r="A23852" s="11" t="s">
        <v>4753</v>
      </c>
    </row>
    <row r="23853" spans="1:1" ht="13">
      <c r="A23853" s="11" t="s">
        <v>4771</v>
      </c>
    </row>
    <row r="23854" spans="1:1" ht="13">
      <c r="A23854" s="11" t="s">
        <v>4755</v>
      </c>
    </row>
    <row r="23855" spans="1:1" ht="13">
      <c r="A23855" s="21">
        <v>1170</v>
      </c>
    </row>
    <row r="23856" spans="1:1" ht="13">
      <c r="A23856" s="11" t="s">
        <v>4756</v>
      </c>
    </row>
    <row r="23857" spans="1:1" ht="13">
      <c r="A23857" s="11" t="s">
        <v>4757</v>
      </c>
    </row>
    <row r="23858" spans="1:1" ht="13">
      <c r="A23858" s="11" t="s">
        <v>5215</v>
      </c>
    </row>
    <row r="23859" spans="1:1" ht="13">
      <c r="A23859" s="11" t="s">
        <v>4748</v>
      </c>
    </row>
    <row r="23860" spans="1:1" ht="13">
      <c r="A23860" s="11" t="s">
        <v>4749</v>
      </c>
    </row>
    <row r="23861" spans="1:1" ht="13">
      <c r="A23861" s="11" t="s">
        <v>6625</v>
      </c>
    </row>
    <row r="23862" spans="1:1" ht="13">
      <c r="A23862" s="11" t="s">
        <v>8</v>
      </c>
    </row>
    <row r="23863" spans="1:1" ht="13">
      <c r="A23863" s="11" t="s">
        <v>3087</v>
      </c>
    </row>
    <row r="23864" spans="1:1" ht="13">
      <c r="A23864" s="11" t="s">
        <v>4751</v>
      </c>
    </row>
    <row r="23865" spans="1:1" ht="13">
      <c r="A23865" s="11">
        <v>2</v>
      </c>
    </row>
    <row r="23866" spans="1:1" ht="13">
      <c r="A23866" s="11" t="s">
        <v>4752</v>
      </c>
    </row>
    <row r="23867" spans="1:1" ht="13">
      <c r="A23867" s="11" t="s">
        <v>4762</v>
      </c>
    </row>
    <row r="23868" spans="1:1" ht="13">
      <c r="A23868" s="11" t="s">
        <v>4753</v>
      </c>
    </row>
    <row r="23869" spans="1:1" ht="13">
      <c r="A23869" s="11" t="s">
        <v>4818</v>
      </c>
    </row>
    <row r="23870" spans="1:1" ht="13">
      <c r="A23870" s="11" t="s">
        <v>4755</v>
      </c>
    </row>
    <row r="23871" spans="1:1" ht="13">
      <c r="A23871" s="21">
        <v>1200</v>
      </c>
    </row>
    <row r="23872" spans="1:1" ht="13">
      <c r="A23872" s="11" t="s">
        <v>4756</v>
      </c>
    </row>
    <row r="23873" spans="1:1" ht="13">
      <c r="A23873" s="11" t="s">
        <v>4757</v>
      </c>
    </row>
    <row r="23874" spans="1:1" ht="13">
      <c r="A23874" s="11" t="s">
        <v>5215</v>
      </c>
    </row>
    <row r="23875" spans="1:1" ht="13">
      <c r="A23875" s="11" t="s">
        <v>4748</v>
      </c>
    </row>
    <row r="23876" spans="1:1" ht="13">
      <c r="A23876" s="11" t="s">
        <v>4749</v>
      </c>
    </row>
    <row r="23877" spans="1:1" ht="13">
      <c r="A23877" s="11" t="s">
        <v>6626</v>
      </c>
    </row>
    <row r="23878" spans="1:1" ht="13">
      <c r="A23878" s="11" t="s">
        <v>8</v>
      </c>
    </row>
    <row r="23879" spans="1:1" ht="13">
      <c r="A23879" s="11" t="s">
        <v>3066</v>
      </c>
    </row>
    <row r="23880" spans="1:1" ht="13">
      <c r="A23880" s="11" t="s">
        <v>4751</v>
      </c>
    </row>
    <row r="23881" spans="1:1" ht="13">
      <c r="A23881" s="11">
        <v>2</v>
      </c>
    </row>
    <row r="23882" spans="1:1" ht="13">
      <c r="A23882" s="11" t="s">
        <v>4752</v>
      </c>
    </row>
    <row r="23883" spans="1:1" ht="13">
      <c r="A23883" s="11">
        <v>1</v>
      </c>
    </row>
    <row r="23884" spans="1:1" ht="13">
      <c r="A23884" s="11" t="s">
        <v>4753</v>
      </c>
    </row>
    <row r="23885" spans="1:1" ht="13">
      <c r="A23885" s="11" t="s">
        <v>4780</v>
      </c>
    </row>
    <row r="23886" spans="1:1" ht="13">
      <c r="A23886" s="11" t="s">
        <v>4755</v>
      </c>
    </row>
    <row r="23887" spans="1:1" ht="13">
      <c r="A23887" s="21">
        <v>1200</v>
      </c>
    </row>
    <row r="23888" spans="1:1" ht="13">
      <c r="A23888" s="11" t="s">
        <v>4756</v>
      </c>
    </row>
    <row r="23889" spans="1:1" ht="13">
      <c r="A23889" s="11" t="s">
        <v>4757</v>
      </c>
    </row>
    <row r="23890" spans="1:1" ht="13">
      <c r="A23890" s="11" t="s">
        <v>5215</v>
      </c>
    </row>
    <row r="23891" spans="1:1" ht="13">
      <c r="A23891" s="11" t="s">
        <v>4748</v>
      </c>
    </row>
    <row r="23892" spans="1:1" ht="13">
      <c r="A23892" s="11" t="s">
        <v>4749</v>
      </c>
    </row>
    <row r="23893" spans="1:1" ht="13">
      <c r="A23893" s="11" t="s">
        <v>6627</v>
      </c>
    </row>
    <row r="23894" spans="1:1" ht="13">
      <c r="A23894" s="11" t="s">
        <v>8</v>
      </c>
    </row>
    <row r="23895" spans="1:1" ht="13">
      <c r="A23895" s="11" t="s">
        <v>4528</v>
      </c>
    </row>
    <row r="23896" spans="1:1" ht="13">
      <c r="A23896" s="11" t="s">
        <v>4751</v>
      </c>
    </row>
    <row r="23897" spans="1:1" ht="13">
      <c r="A23897" s="11">
        <v>3</v>
      </c>
    </row>
    <row r="23898" spans="1:1" ht="13">
      <c r="A23898" s="11" t="s">
        <v>4752</v>
      </c>
    </row>
    <row r="23899" spans="1:1" ht="13">
      <c r="A23899" s="11" t="s">
        <v>4762</v>
      </c>
    </row>
    <row r="23900" spans="1:1" ht="13">
      <c r="A23900" s="11" t="s">
        <v>4753</v>
      </c>
    </row>
    <row r="23901" spans="1:1" ht="13">
      <c r="A23901" s="11" t="s">
        <v>5460</v>
      </c>
    </row>
    <row r="23902" spans="1:1" ht="13">
      <c r="A23902" s="11" t="s">
        <v>4755</v>
      </c>
    </row>
    <row r="23903" spans="1:1" ht="13">
      <c r="A23903" s="21">
        <v>1290</v>
      </c>
    </row>
    <row r="23904" spans="1:1" ht="13">
      <c r="A23904" s="11" t="s">
        <v>4756</v>
      </c>
    </row>
    <row r="23905" spans="1:1" ht="13">
      <c r="A23905" s="11" t="s">
        <v>4757</v>
      </c>
    </row>
    <row r="23906" spans="1:1" ht="13">
      <c r="A23906" s="11" t="s">
        <v>5215</v>
      </c>
    </row>
    <row r="23907" spans="1:1" ht="13">
      <c r="A23907" s="11" t="s">
        <v>4748</v>
      </c>
    </row>
    <row r="23908" spans="1:1" ht="13">
      <c r="A23908" s="11" t="s">
        <v>4749</v>
      </c>
    </row>
    <row r="23909" spans="1:1" ht="13">
      <c r="A23909" s="11" t="s">
        <v>6628</v>
      </c>
    </row>
    <row r="23910" spans="1:1" ht="13">
      <c r="A23910" s="11" t="s">
        <v>8</v>
      </c>
    </row>
    <row r="23911" spans="1:1" ht="13">
      <c r="A23911" s="11" t="s">
        <v>4525</v>
      </c>
    </row>
    <row r="23912" spans="1:1" ht="13">
      <c r="A23912" s="11" t="s">
        <v>4751</v>
      </c>
    </row>
    <row r="23913" spans="1:1" ht="13">
      <c r="A23913" s="11">
        <v>3</v>
      </c>
    </row>
    <row r="23914" spans="1:1" ht="13">
      <c r="A23914" s="11" t="s">
        <v>4752</v>
      </c>
    </row>
    <row r="23915" spans="1:1" ht="13">
      <c r="A23915" s="11" t="s">
        <v>4762</v>
      </c>
    </row>
    <row r="23916" spans="1:1" ht="13">
      <c r="A23916" s="11" t="s">
        <v>4753</v>
      </c>
    </row>
    <row r="23917" spans="1:1" ht="13">
      <c r="A23917" s="11" t="s">
        <v>5460</v>
      </c>
    </row>
    <row r="23918" spans="1:1" ht="13">
      <c r="A23918" s="11" t="s">
        <v>4755</v>
      </c>
    </row>
    <row r="23919" spans="1:1" ht="13">
      <c r="A23919" s="21">
        <v>1310</v>
      </c>
    </row>
    <row r="23920" spans="1:1" ht="13">
      <c r="A23920" s="11" t="s">
        <v>4756</v>
      </c>
    </row>
    <row r="23921" spans="1:1" ht="13">
      <c r="A23921" s="11" t="s">
        <v>4757</v>
      </c>
    </row>
    <row r="23922" spans="1:1" ht="13">
      <c r="A23922" s="11" t="s">
        <v>5215</v>
      </c>
    </row>
    <row r="23923" spans="1:1" ht="13">
      <c r="A23923" s="11" t="s">
        <v>4748</v>
      </c>
    </row>
    <row r="23924" spans="1:1" ht="13">
      <c r="A23924" s="11" t="s">
        <v>4749</v>
      </c>
    </row>
    <row r="23925" spans="1:1" ht="13">
      <c r="A23925" s="11" t="s">
        <v>5253</v>
      </c>
    </row>
    <row r="23926" spans="1:1" ht="13">
      <c r="A23926" s="11" t="s">
        <v>22</v>
      </c>
    </row>
    <row r="23927" spans="1:1" ht="13">
      <c r="A23927" s="11" t="s">
        <v>2742</v>
      </c>
    </row>
    <row r="23928" spans="1:1" ht="13">
      <c r="A23928" s="11" t="s">
        <v>4751</v>
      </c>
    </row>
    <row r="23929" spans="1:1" ht="13">
      <c r="A23929" s="11">
        <v>2</v>
      </c>
    </row>
    <row r="23930" spans="1:1" ht="13">
      <c r="A23930" s="11" t="s">
        <v>4752</v>
      </c>
    </row>
    <row r="23931" spans="1:1" ht="13">
      <c r="A23931" s="11">
        <v>1</v>
      </c>
    </row>
    <row r="23932" spans="1:1" ht="13">
      <c r="A23932" s="11" t="s">
        <v>4753</v>
      </c>
    </row>
    <row r="23933" spans="1:1" ht="13">
      <c r="A23933" s="11" t="s">
        <v>4780</v>
      </c>
    </row>
    <row r="23934" spans="1:1" ht="13">
      <c r="A23934" s="11" t="s">
        <v>4755</v>
      </c>
    </row>
    <row r="23935" spans="1:1" ht="13">
      <c r="A23935" s="21">
        <v>1380</v>
      </c>
    </row>
    <row r="23936" spans="1:1" ht="13">
      <c r="A23936" s="11" t="s">
        <v>4756</v>
      </c>
    </row>
    <row r="23937" spans="1:1" ht="13">
      <c r="A23937" s="11" t="s">
        <v>4757</v>
      </c>
    </row>
    <row r="23938" spans="1:1" ht="13">
      <c r="A23938" s="11" t="s">
        <v>5215</v>
      </c>
    </row>
    <row r="23939" spans="1:1" ht="13">
      <c r="A23939" s="11" t="s">
        <v>4748</v>
      </c>
    </row>
    <row r="23940" spans="1:1" ht="13">
      <c r="A23940" s="11" t="s">
        <v>4749</v>
      </c>
    </row>
    <row r="23941" spans="1:1" ht="13">
      <c r="A23941" s="11" t="s">
        <v>5257</v>
      </c>
    </row>
    <row r="23942" spans="1:1" ht="13">
      <c r="A23942" s="11" t="s">
        <v>10</v>
      </c>
    </row>
    <row r="23943" spans="1:1" ht="13">
      <c r="A23943" s="11" t="s">
        <v>2754</v>
      </c>
    </row>
    <row r="23944" spans="1:1" ht="13">
      <c r="A23944" s="11" t="s">
        <v>4751</v>
      </c>
    </row>
    <row r="23945" spans="1:1" ht="13">
      <c r="A23945" s="11">
        <v>2</v>
      </c>
    </row>
    <row r="23946" spans="1:1" ht="13">
      <c r="A23946" s="11" t="s">
        <v>4752</v>
      </c>
    </row>
    <row r="23947" spans="1:1" ht="13">
      <c r="A23947" s="11" t="s">
        <v>4762</v>
      </c>
    </row>
    <row r="23948" spans="1:1" ht="13">
      <c r="A23948" s="11" t="s">
        <v>4753</v>
      </c>
    </row>
    <row r="23949" spans="1:1" ht="13">
      <c r="A23949" s="11" t="s">
        <v>4773</v>
      </c>
    </row>
    <row r="23950" spans="1:1" ht="13">
      <c r="A23950" s="11" t="s">
        <v>4755</v>
      </c>
    </row>
    <row r="23951" spans="1:1" ht="13">
      <c r="A23951" s="21">
        <v>1530</v>
      </c>
    </row>
    <row r="23952" spans="1:1" ht="13">
      <c r="A23952" s="11" t="s">
        <v>4756</v>
      </c>
    </row>
    <row r="23953" spans="1:1" ht="13">
      <c r="A23953" s="11" t="s">
        <v>4757</v>
      </c>
    </row>
    <row r="23954" spans="1:1" ht="13">
      <c r="A23954" s="11" t="s">
        <v>5215</v>
      </c>
    </row>
    <row r="23955" spans="1:1" ht="13">
      <c r="A23955" s="11" t="s">
        <v>4748</v>
      </c>
    </row>
    <row r="23956" spans="1:1" ht="13">
      <c r="A23956" s="11" t="s">
        <v>4749</v>
      </c>
    </row>
    <row r="23957" spans="1:1" ht="13">
      <c r="A23957" s="11" t="s">
        <v>6629</v>
      </c>
    </row>
    <row r="23958" spans="1:1" ht="13">
      <c r="A23958" s="11" t="s">
        <v>15</v>
      </c>
    </row>
    <row r="23959" spans="1:1" ht="13">
      <c r="A23959" s="11" t="s">
        <v>3006</v>
      </c>
    </row>
    <row r="23960" spans="1:1" ht="13">
      <c r="A23960" s="11" t="s">
        <v>4751</v>
      </c>
    </row>
    <row r="23961" spans="1:1" ht="13">
      <c r="A23961" s="11">
        <v>2</v>
      </c>
    </row>
    <row r="23962" spans="1:1" ht="13">
      <c r="A23962" s="11" t="s">
        <v>4752</v>
      </c>
    </row>
    <row r="23963" spans="1:1" ht="13">
      <c r="A23963" s="11" t="s">
        <v>4762</v>
      </c>
    </row>
    <row r="23964" spans="1:1" ht="13">
      <c r="A23964" s="11" t="s">
        <v>4753</v>
      </c>
    </row>
    <row r="23965" spans="1:1" ht="13">
      <c r="A23965" s="11" t="s">
        <v>5044</v>
      </c>
    </row>
    <row r="23966" spans="1:1" ht="13">
      <c r="A23966" s="11" t="s">
        <v>4755</v>
      </c>
    </row>
    <row r="23967" spans="1:1" ht="13">
      <c r="A23967" s="21">
        <v>1630</v>
      </c>
    </row>
    <row r="23968" spans="1:1" ht="13">
      <c r="A23968" s="11" t="s">
        <v>4756</v>
      </c>
    </row>
    <row r="23969" spans="1:1" ht="13">
      <c r="A23969" s="11" t="s">
        <v>4757</v>
      </c>
    </row>
    <row r="23970" spans="1:1" ht="13">
      <c r="A23970" s="11" t="s">
        <v>5215</v>
      </c>
    </row>
    <row r="23971" spans="1:1" ht="13">
      <c r="A23971" s="11" t="s">
        <v>4748</v>
      </c>
    </row>
    <row r="23972" spans="1:1" ht="13">
      <c r="A23972" s="11" t="s">
        <v>4749</v>
      </c>
    </row>
    <row r="23973" spans="1:1" ht="13">
      <c r="A23973" s="11" t="s">
        <v>6630</v>
      </c>
    </row>
    <row r="23974" spans="1:1" ht="13">
      <c r="A23974" s="11" t="s">
        <v>22</v>
      </c>
    </row>
    <row r="23975" spans="1:1" ht="13">
      <c r="A23975" s="11" t="s">
        <v>3216</v>
      </c>
    </row>
    <row r="23976" spans="1:1" ht="13">
      <c r="A23976" s="11" t="s">
        <v>4751</v>
      </c>
    </row>
    <row r="23977" spans="1:1" ht="13">
      <c r="A23977" s="11">
        <v>2</v>
      </c>
    </row>
    <row r="23978" spans="1:1" ht="13">
      <c r="A23978" s="11" t="s">
        <v>4752</v>
      </c>
    </row>
    <row r="23979" spans="1:1" ht="13">
      <c r="A23979" s="11" t="s">
        <v>4762</v>
      </c>
    </row>
    <row r="23980" spans="1:1" ht="13">
      <c r="A23980" s="11" t="s">
        <v>4753</v>
      </c>
    </row>
    <row r="23981" spans="1:1" ht="13">
      <c r="A23981" s="11" t="s">
        <v>4881</v>
      </c>
    </row>
    <row r="23982" spans="1:1" ht="13">
      <c r="A23982" s="11" t="s">
        <v>4755</v>
      </c>
    </row>
    <row r="23983" spans="1:1" ht="13">
      <c r="A23983" s="21">
        <v>1730</v>
      </c>
    </row>
    <row r="23984" spans="1:1" ht="13">
      <c r="A23984" s="11" t="s">
        <v>4756</v>
      </c>
    </row>
    <row r="23985" spans="1:1" ht="13">
      <c r="A23985" s="11" t="s">
        <v>4757</v>
      </c>
    </row>
    <row r="23986" spans="1:1" ht="13">
      <c r="A23986" s="11" t="s">
        <v>5215</v>
      </c>
    </row>
    <row r="23987" spans="1:1" ht="13">
      <c r="A23987" s="11" t="s">
        <v>4748</v>
      </c>
    </row>
    <row r="23988" spans="1:1" ht="13">
      <c r="A23988" s="11" t="s">
        <v>4749</v>
      </c>
    </row>
    <row r="23989" spans="1:1" ht="13">
      <c r="A23989" s="11" t="s">
        <v>6631</v>
      </c>
    </row>
    <row r="23990" spans="1:1" ht="13">
      <c r="A23990" s="11" t="s">
        <v>8</v>
      </c>
    </row>
    <row r="23991" spans="1:1" ht="13">
      <c r="A23991" s="11" t="s">
        <v>4507</v>
      </c>
    </row>
    <row r="23992" spans="1:1" ht="13">
      <c r="A23992" s="11" t="s">
        <v>4751</v>
      </c>
    </row>
    <row r="23993" spans="1:1" ht="13">
      <c r="A23993" s="11">
        <v>3</v>
      </c>
    </row>
    <row r="23994" spans="1:1" ht="13">
      <c r="A23994" s="11" t="s">
        <v>4752</v>
      </c>
    </row>
    <row r="23995" spans="1:1" ht="13">
      <c r="A23995" s="11" t="s">
        <v>4762</v>
      </c>
    </row>
    <row r="23996" spans="1:1" ht="13">
      <c r="A23996" s="11" t="s">
        <v>4753</v>
      </c>
    </row>
    <row r="23997" spans="1:1" ht="13">
      <c r="A23997" s="11" t="s">
        <v>4790</v>
      </c>
    </row>
    <row r="23998" spans="1:1" ht="13">
      <c r="A23998" s="11" t="s">
        <v>4755</v>
      </c>
    </row>
    <row r="23999" spans="1:1" ht="13">
      <c r="A23999" s="21">
        <v>2250</v>
      </c>
    </row>
    <row r="24000" spans="1:1" ht="13">
      <c r="A24000" s="11" t="s">
        <v>4756</v>
      </c>
    </row>
    <row r="24001" spans="1:1" ht="13">
      <c r="A24001" s="11" t="s">
        <v>4757</v>
      </c>
    </row>
    <row r="24002" spans="1:1" ht="13">
      <c r="A24002" s="11" t="s">
        <v>5215</v>
      </c>
    </row>
    <row r="24003" spans="1:1" ht="13">
      <c r="A24003" s="11" t="s">
        <v>4748</v>
      </c>
    </row>
    <row r="24004" spans="1:1" ht="13">
      <c r="A24004" s="11" t="s">
        <v>4749</v>
      </c>
    </row>
    <row r="24005" spans="1:1" ht="13">
      <c r="A24005" s="11" t="s">
        <v>5286</v>
      </c>
    </row>
    <row r="24006" spans="1:1" ht="13">
      <c r="A24006" s="11" t="s">
        <v>22</v>
      </c>
    </row>
    <row r="24007" spans="1:1" ht="13">
      <c r="A24007" s="11" t="s">
        <v>2475</v>
      </c>
    </row>
    <row r="24008" spans="1:1" ht="13">
      <c r="A24008" s="11" t="s">
        <v>4751</v>
      </c>
    </row>
    <row r="24009" spans="1:1" ht="13">
      <c r="A24009" s="11">
        <v>2</v>
      </c>
    </row>
    <row r="24010" spans="1:1" ht="13">
      <c r="A24010" s="11" t="s">
        <v>4752</v>
      </c>
    </row>
    <row r="24011" spans="1:1" ht="13">
      <c r="A24011" s="11">
        <v>2</v>
      </c>
    </row>
    <row r="24012" spans="1:1" ht="13">
      <c r="A24012" s="11" t="s">
        <v>4753</v>
      </c>
    </row>
    <row r="24013" spans="1:1" ht="13">
      <c r="A24013" s="11" t="s">
        <v>4837</v>
      </c>
    </row>
    <row r="24014" spans="1:1" ht="13">
      <c r="A24014" s="11" t="s">
        <v>4755</v>
      </c>
    </row>
    <row r="24015" spans="1:1" ht="13">
      <c r="A24015" s="21">
        <v>1710</v>
      </c>
    </row>
    <row r="24016" spans="1:1" ht="13">
      <c r="A24016" s="11" t="s">
        <v>4756</v>
      </c>
    </row>
    <row r="24017" spans="1:1" ht="13">
      <c r="A24017" s="11" t="s">
        <v>4757</v>
      </c>
    </row>
    <row r="24018" spans="1:1" ht="13">
      <c r="A24018" s="11" t="s">
        <v>5284</v>
      </c>
    </row>
    <row r="24019" spans="1:1" ht="13">
      <c r="A24019" s="11" t="s">
        <v>4748</v>
      </c>
    </row>
    <row r="24020" spans="1:1" ht="13">
      <c r="A24020" s="11" t="s">
        <v>4749</v>
      </c>
    </row>
    <row r="24021" spans="1:1" ht="13">
      <c r="A24021" s="11" t="s">
        <v>6632</v>
      </c>
    </row>
    <row r="24022" spans="1:1" ht="13">
      <c r="A24022" s="11" t="s">
        <v>15</v>
      </c>
    </row>
    <row r="24023" spans="1:1" ht="13">
      <c r="A24023" s="11" t="s">
        <v>3009</v>
      </c>
    </row>
    <row r="24024" spans="1:1" ht="13">
      <c r="A24024" s="11" t="s">
        <v>4751</v>
      </c>
    </row>
    <row r="24025" spans="1:1" ht="13">
      <c r="A24025" s="11">
        <v>2</v>
      </c>
    </row>
    <row r="24026" spans="1:1" ht="13">
      <c r="A24026" s="11" t="s">
        <v>4752</v>
      </c>
    </row>
    <row r="24027" spans="1:1" ht="13">
      <c r="A24027" s="11" t="s">
        <v>4762</v>
      </c>
    </row>
    <row r="24028" spans="1:1" ht="13">
      <c r="A24028" s="11" t="s">
        <v>4753</v>
      </c>
    </row>
    <row r="24029" spans="1:1" ht="13">
      <c r="A24029" s="11" t="s">
        <v>4881</v>
      </c>
    </row>
    <row r="24030" spans="1:1" ht="13">
      <c r="A24030" s="11" t="s">
        <v>4755</v>
      </c>
    </row>
    <row r="24031" spans="1:1" ht="13">
      <c r="A24031" s="21">
        <v>1190</v>
      </c>
    </row>
    <row r="24032" spans="1:1" ht="13">
      <c r="A24032" s="11" t="s">
        <v>4756</v>
      </c>
    </row>
    <row r="24033" spans="1:1" ht="13">
      <c r="A24033" s="11" t="s">
        <v>4757</v>
      </c>
    </row>
    <row r="24034" spans="1:1" ht="13">
      <c r="A24034" s="11" t="s">
        <v>5289</v>
      </c>
    </row>
    <row r="24035" spans="1:1" ht="13">
      <c r="A24035" s="11" t="s">
        <v>4748</v>
      </c>
    </row>
    <row r="24036" spans="1:1" ht="13">
      <c r="A24036" s="11" t="s">
        <v>4749</v>
      </c>
    </row>
    <row r="24037" spans="1:1" ht="13">
      <c r="A24037" s="11" t="s">
        <v>6633</v>
      </c>
    </row>
    <row r="24038" spans="1:1" ht="13">
      <c r="A24038" s="11" t="s">
        <v>15</v>
      </c>
    </row>
    <row r="24039" spans="1:1" ht="13">
      <c r="A24039" s="11" t="s">
        <v>4537</v>
      </c>
    </row>
    <row r="24040" spans="1:1" ht="13">
      <c r="A24040" s="11" t="s">
        <v>4751</v>
      </c>
    </row>
    <row r="24041" spans="1:1" ht="13">
      <c r="A24041" s="11">
        <v>3</v>
      </c>
    </row>
    <row r="24042" spans="1:1" ht="13">
      <c r="A24042" s="11" t="s">
        <v>4752</v>
      </c>
    </row>
    <row r="24043" spans="1:1" ht="13">
      <c r="A24043" s="11" t="s">
        <v>4762</v>
      </c>
    </row>
    <row r="24044" spans="1:1" ht="13">
      <c r="A24044" s="11" t="s">
        <v>4753</v>
      </c>
    </row>
    <row r="24045" spans="1:1" ht="13">
      <c r="A24045" s="11" t="s">
        <v>4773</v>
      </c>
    </row>
    <row r="24046" spans="1:1" ht="13">
      <c r="A24046" s="11" t="s">
        <v>4755</v>
      </c>
    </row>
    <row r="24047" spans="1:1" ht="13">
      <c r="A24047" s="21">
        <v>1510</v>
      </c>
    </row>
    <row r="24048" spans="1:1" ht="13">
      <c r="A24048" s="11" t="s">
        <v>4756</v>
      </c>
    </row>
    <row r="24049" spans="1:1" ht="13">
      <c r="A24049" s="11" t="s">
        <v>4757</v>
      </c>
    </row>
    <row r="24050" spans="1:1" ht="13">
      <c r="A24050" s="11" t="s">
        <v>5304</v>
      </c>
    </row>
    <row r="24051" spans="1:1" ht="13">
      <c r="A24051" s="11" t="s">
        <v>4748</v>
      </c>
    </row>
    <row r="24052" spans="1:1" ht="13">
      <c r="A24052" s="11" t="s">
        <v>4749</v>
      </c>
    </row>
    <row r="24053" spans="1:1" ht="13">
      <c r="A24053" s="11" t="s">
        <v>6634</v>
      </c>
    </row>
    <row r="24054" spans="1:1" ht="13">
      <c r="A24054" s="11" t="s">
        <v>8</v>
      </c>
    </row>
    <row r="24055" spans="1:1" ht="13">
      <c r="A24055" s="11" t="s">
        <v>3048</v>
      </c>
    </row>
    <row r="24056" spans="1:1" ht="13">
      <c r="A24056" s="11" t="s">
        <v>4751</v>
      </c>
    </row>
    <row r="24057" spans="1:1" ht="13">
      <c r="A24057" s="11">
        <v>2</v>
      </c>
    </row>
    <row r="24058" spans="1:1" ht="13">
      <c r="A24058" s="11" t="s">
        <v>4752</v>
      </c>
    </row>
    <row r="24059" spans="1:1" ht="13">
      <c r="A24059" s="11">
        <v>2</v>
      </c>
    </row>
    <row r="24060" spans="1:1" ht="13">
      <c r="A24060" s="11" t="s">
        <v>4753</v>
      </c>
    </row>
    <row r="24061" spans="1:1" ht="13">
      <c r="A24061" s="11" t="s">
        <v>4775</v>
      </c>
    </row>
    <row r="24062" spans="1:1" ht="13">
      <c r="A24062" s="11" t="s">
        <v>4755</v>
      </c>
    </row>
    <row r="24063" spans="1:1" ht="13">
      <c r="A24063" s="21">
        <v>1530</v>
      </c>
    </row>
    <row r="24064" spans="1:1" ht="13">
      <c r="A24064" s="11" t="s">
        <v>4756</v>
      </c>
    </row>
    <row r="24065" spans="1:1" ht="13">
      <c r="A24065" s="11" t="s">
        <v>4757</v>
      </c>
    </row>
    <row r="24066" spans="1:1" ht="13">
      <c r="A24066" s="11" t="s">
        <v>5304</v>
      </c>
    </row>
    <row r="24067" spans="1:1" ht="13">
      <c r="A24067" s="11" t="s">
        <v>4748</v>
      </c>
    </row>
    <row r="24068" spans="1:1" ht="13">
      <c r="A24068" s="11" t="s">
        <v>4749</v>
      </c>
    </row>
    <row r="24069" spans="1:1" ht="13">
      <c r="A24069" s="11" t="s">
        <v>6635</v>
      </c>
    </row>
    <row r="24070" spans="1:1" ht="13">
      <c r="A24070" s="11" t="s">
        <v>8</v>
      </c>
    </row>
    <row r="24071" spans="1:1" ht="13">
      <c r="A24071" s="11" t="s">
        <v>3183</v>
      </c>
    </row>
    <row r="24072" spans="1:1" ht="13">
      <c r="A24072" s="11" t="s">
        <v>4751</v>
      </c>
    </row>
    <row r="24073" spans="1:1" ht="13">
      <c r="A24073" s="11">
        <v>2</v>
      </c>
    </row>
    <row r="24074" spans="1:1" ht="13">
      <c r="A24074" s="11" t="s">
        <v>4752</v>
      </c>
    </row>
    <row r="24075" spans="1:1" ht="13">
      <c r="A24075" s="11">
        <v>1</v>
      </c>
    </row>
    <row r="24076" spans="1:1" ht="13">
      <c r="A24076" s="11" t="s">
        <v>4753</v>
      </c>
    </row>
    <row r="24077" spans="1:1" ht="13">
      <c r="A24077" s="11" t="s">
        <v>4818</v>
      </c>
    </row>
    <row r="24078" spans="1:1" ht="13">
      <c r="A24078" s="11" t="s">
        <v>4755</v>
      </c>
    </row>
    <row r="24079" spans="1:1" ht="13">
      <c r="A24079" s="21">
        <v>1550</v>
      </c>
    </row>
    <row r="24080" spans="1:1" ht="13">
      <c r="A24080" s="11" t="s">
        <v>4756</v>
      </c>
    </row>
    <row r="24081" spans="1:1" ht="13">
      <c r="A24081" s="11" t="s">
        <v>4757</v>
      </c>
    </row>
    <row r="24082" spans="1:1" ht="13">
      <c r="A24082" s="11" t="s">
        <v>5304</v>
      </c>
    </row>
    <row r="24083" spans="1:1" ht="13">
      <c r="A24083" s="11" t="s">
        <v>4748</v>
      </c>
    </row>
    <row r="24084" spans="1:1" ht="13">
      <c r="A24084" s="11" t="s">
        <v>4749</v>
      </c>
    </row>
    <row r="24085" spans="1:1" ht="13">
      <c r="A24085" s="11" t="s">
        <v>6636</v>
      </c>
    </row>
    <row r="24086" spans="1:1" ht="13">
      <c r="A24086" s="11" t="s">
        <v>15</v>
      </c>
    </row>
    <row r="24087" spans="1:1" ht="13">
      <c r="A24087" s="11" t="s">
        <v>4549</v>
      </c>
    </row>
    <row r="24088" spans="1:1" ht="13">
      <c r="A24088" s="11" t="s">
        <v>4751</v>
      </c>
    </row>
    <row r="24089" spans="1:1" ht="13">
      <c r="A24089" s="11">
        <v>3</v>
      </c>
    </row>
    <row r="24090" spans="1:1" ht="13">
      <c r="A24090" s="11" t="s">
        <v>4752</v>
      </c>
    </row>
    <row r="24091" spans="1:1" ht="13">
      <c r="A24091" s="11" t="s">
        <v>4762</v>
      </c>
    </row>
    <row r="24092" spans="1:1" ht="13">
      <c r="A24092" s="11" t="s">
        <v>4753</v>
      </c>
    </row>
    <row r="24093" spans="1:1" ht="13">
      <c r="A24093" s="11" t="s">
        <v>6637</v>
      </c>
    </row>
    <row r="24094" spans="1:1" ht="13">
      <c r="A24094" s="11" t="s">
        <v>4755</v>
      </c>
    </row>
    <row r="24095" spans="1:1" ht="13">
      <c r="A24095" s="21">
        <v>2210</v>
      </c>
    </row>
    <row r="24096" spans="1:1" ht="13">
      <c r="A24096" s="11" t="s">
        <v>4756</v>
      </c>
    </row>
    <row r="24097" spans="1:1" ht="13">
      <c r="A24097" s="11" t="s">
        <v>4757</v>
      </c>
    </row>
    <row r="24098" spans="1:1" ht="13">
      <c r="A24098" s="11" t="s">
        <v>5324</v>
      </c>
    </row>
    <row r="24099" spans="1:1" ht="13">
      <c r="A24099" s="11" t="s">
        <v>4748</v>
      </c>
    </row>
    <row r="24100" spans="1:1" ht="13">
      <c r="A24100" s="11" t="s">
        <v>4749</v>
      </c>
    </row>
    <row r="24101" spans="1:1" ht="13">
      <c r="A24101" s="11" t="s">
        <v>6638</v>
      </c>
    </row>
    <row r="24102" spans="1:1" ht="13">
      <c r="A24102" s="11" t="s">
        <v>15</v>
      </c>
    </row>
    <row r="24103" spans="1:1" ht="13">
      <c r="A24103" s="11" t="s">
        <v>880</v>
      </c>
    </row>
    <row r="24104" spans="1:1" ht="13">
      <c r="A24104" s="11" t="s">
        <v>4751</v>
      </c>
    </row>
    <row r="24105" spans="1:1" ht="13">
      <c r="A24105" s="11">
        <v>1</v>
      </c>
    </row>
    <row r="24106" spans="1:1" ht="13">
      <c r="A24106" s="11" t="s">
        <v>4752</v>
      </c>
    </row>
    <row r="24107" spans="1:1" ht="13">
      <c r="A24107" s="11">
        <v>1</v>
      </c>
    </row>
    <row r="24108" spans="1:1" ht="13">
      <c r="A24108" s="11" t="s">
        <v>4753</v>
      </c>
    </row>
    <row r="24109" spans="1:1" ht="13">
      <c r="A24109" s="11" t="s">
        <v>4859</v>
      </c>
    </row>
    <row r="24110" spans="1:1" ht="13">
      <c r="A24110" s="11" t="s">
        <v>4755</v>
      </c>
    </row>
    <row r="24111" spans="1:1" ht="13">
      <c r="A24111" s="21">
        <v>870</v>
      </c>
    </row>
    <row r="24112" spans="1:1" ht="13">
      <c r="A24112" s="11" t="s">
        <v>4756</v>
      </c>
    </row>
    <row r="24113" spans="1:1" ht="13">
      <c r="A24113" s="11" t="s">
        <v>4757</v>
      </c>
    </row>
    <row r="24114" spans="1:1" ht="13">
      <c r="A24114" s="11" t="s">
        <v>5330</v>
      </c>
    </row>
    <row r="24115" spans="1:1" ht="13">
      <c r="A24115" s="11" t="s">
        <v>4748</v>
      </c>
    </row>
    <row r="24116" spans="1:1" ht="13">
      <c r="A24116" s="11" t="s">
        <v>4749</v>
      </c>
    </row>
    <row r="24117" spans="1:1" ht="13">
      <c r="A24117" s="11" t="s">
        <v>5336</v>
      </c>
    </row>
    <row r="24118" spans="1:1" ht="13">
      <c r="A24118" s="11" t="s">
        <v>22</v>
      </c>
    </row>
    <row r="24119" spans="1:1" ht="13">
      <c r="A24119" s="11" t="s">
        <v>1998</v>
      </c>
    </row>
    <row r="24120" spans="1:1" ht="13">
      <c r="A24120" s="11" t="s">
        <v>4751</v>
      </c>
    </row>
    <row r="24121" spans="1:1" ht="13">
      <c r="A24121" s="11">
        <v>2</v>
      </c>
    </row>
    <row r="24122" spans="1:1" ht="13">
      <c r="A24122" s="11" t="s">
        <v>4752</v>
      </c>
    </row>
    <row r="24123" spans="1:1" ht="13">
      <c r="A24123" s="11">
        <v>2</v>
      </c>
    </row>
    <row r="24124" spans="1:1" ht="13">
      <c r="A24124" s="11" t="s">
        <v>4753</v>
      </c>
    </row>
    <row r="24125" spans="1:1" ht="13">
      <c r="A24125" s="11" t="s">
        <v>4771</v>
      </c>
    </row>
    <row r="24126" spans="1:1" ht="13">
      <c r="A24126" s="11" t="s">
        <v>4755</v>
      </c>
    </row>
    <row r="24127" spans="1:1" ht="13">
      <c r="A24127" s="21">
        <v>1860</v>
      </c>
    </row>
    <row r="24128" spans="1:1" ht="13">
      <c r="A24128" s="11" t="s">
        <v>4756</v>
      </c>
    </row>
    <row r="24129" spans="1:1" ht="13">
      <c r="A24129" s="11" t="s">
        <v>4757</v>
      </c>
    </row>
    <row r="24130" spans="1:1" ht="13">
      <c r="A24130" s="11" t="s">
        <v>5333</v>
      </c>
    </row>
    <row r="24131" spans="1:1" ht="13">
      <c r="A24131" s="11" t="s">
        <v>4748</v>
      </c>
    </row>
    <row r="24132" spans="1:1" ht="13">
      <c r="A24132" s="11" t="s">
        <v>4749</v>
      </c>
    </row>
    <row r="24133" spans="1:1" ht="13">
      <c r="A24133" s="11" t="s">
        <v>6596</v>
      </c>
    </row>
    <row r="24134" spans="1:1" ht="13">
      <c r="A24134" s="11" t="s">
        <v>8</v>
      </c>
    </row>
    <row r="24135" spans="1:1" ht="13">
      <c r="A24135" s="11" t="s">
        <v>3057</v>
      </c>
    </row>
    <row r="24136" spans="1:1" ht="13">
      <c r="A24136" s="11" t="s">
        <v>4751</v>
      </c>
    </row>
    <row r="24137" spans="1:1" ht="13">
      <c r="A24137" s="11">
        <v>2</v>
      </c>
    </row>
    <row r="24138" spans="1:1" ht="13">
      <c r="A24138" s="11" t="s">
        <v>4752</v>
      </c>
    </row>
    <row r="24139" spans="1:1" ht="13">
      <c r="A24139" s="11">
        <v>1</v>
      </c>
    </row>
    <row r="24140" spans="1:1" ht="13">
      <c r="A24140" s="11" t="s">
        <v>4753</v>
      </c>
    </row>
    <row r="24141" spans="1:1" ht="13">
      <c r="A24141" s="11" t="s">
        <v>4775</v>
      </c>
    </row>
    <row r="24142" spans="1:1" ht="13">
      <c r="A24142" s="11" t="s">
        <v>4755</v>
      </c>
    </row>
    <row r="24143" spans="1:1" ht="13">
      <c r="A24143" s="21">
        <v>1540</v>
      </c>
    </row>
    <row r="24144" spans="1:1" ht="13">
      <c r="A24144" s="11" t="s">
        <v>4756</v>
      </c>
    </row>
    <row r="24145" spans="1:1" ht="13">
      <c r="A24145" s="11" t="s">
        <v>4757</v>
      </c>
    </row>
    <row r="24146" spans="1:1" ht="13">
      <c r="A24146" s="11" t="s">
        <v>5348</v>
      </c>
    </row>
    <row r="24147" spans="1:1" ht="13">
      <c r="A24147" s="11" t="s">
        <v>4748</v>
      </c>
    </row>
    <row r="24148" spans="1:1" ht="13">
      <c r="A24148" s="11" t="s">
        <v>4749</v>
      </c>
    </row>
    <row r="24149" spans="1:1" ht="13">
      <c r="A24149" s="11" t="s">
        <v>5351</v>
      </c>
    </row>
    <row r="24150" spans="1:1" ht="13">
      <c r="A24150" s="11" t="s">
        <v>16</v>
      </c>
    </row>
    <row r="24151" spans="1:1" ht="13">
      <c r="A24151" s="11" t="s">
        <v>467</v>
      </c>
    </row>
    <row r="24152" spans="1:1" ht="13">
      <c r="A24152" s="11" t="s">
        <v>4751</v>
      </c>
    </row>
    <row r="24153" spans="1:1" ht="13">
      <c r="A24153" s="11">
        <v>1</v>
      </c>
    </row>
    <row r="24154" spans="1:1" ht="13">
      <c r="A24154" s="11" t="s">
        <v>4752</v>
      </c>
    </row>
    <row r="24155" spans="1:1" ht="13">
      <c r="A24155" s="11">
        <v>1</v>
      </c>
    </row>
    <row r="24156" spans="1:1" ht="13">
      <c r="A24156" s="11" t="s">
        <v>4753</v>
      </c>
    </row>
    <row r="24157" spans="1:1" ht="13">
      <c r="A24157" s="11" t="s">
        <v>4834</v>
      </c>
    </row>
    <row r="24158" spans="1:1" ht="13">
      <c r="A24158" s="11" t="s">
        <v>4755</v>
      </c>
    </row>
    <row r="24159" spans="1:1" ht="13">
      <c r="A24159" s="21">
        <v>800</v>
      </c>
    </row>
    <row r="24160" spans="1:1" ht="13">
      <c r="A24160" s="11" t="s">
        <v>4756</v>
      </c>
    </row>
    <row r="24161" spans="1:1" ht="13">
      <c r="A24161" s="11" t="s">
        <v>4757</v>
      </c>
    </row>
    <row r="24162" spans="1:1" ht="13">
      <c r="A24162" s="11" t="s">
        <v>5352</v>
      </c>
    </row>
    <row r="24163" spans="1:1" ht="13">
      <c r="A24163" s="11" t="s">
        <v>4748</v>
      </c>
    </row>
    <row r="24164" spans="1:1" ht="13">
      <c r="A24164" s="11" t="s">
        <v>4749</v>
      </c>
    </row>
    <row r="24165" spans="1:1" ht="13">
      <c r="A24165" s="11" t="s">
        <v>6639</v>
      </c>
    </row>
    <row r="24166" spans="1:1" ht="13">
      <c r="A24166" s="11" t="s">
        <v>8</v>
      </c>
    </row>
    <row r="24167" spans="1:1" ht="13">
      <c r="A24167" s="11" t="s">
        <v>3192</v>
      </c>
    </row>
    <row r="24168" spans="1:1" ht="13">
      <c r="A24168" s="11" t="s">
        <v>4751</v>
      </c>
    </row>
    <row r="24169" spans="1:1" ht="13">
      <c r="A24169" s="11">
        <v>2</v>
      </c>
    </row>
    <row r="24170" spans="1:1" ht="13">
      <c r="A24170" s="11" t="s">
        <v>4752</v>
      </c>
    </row>
    <row r="24171" spans="1:1" ht="13">
      <c r="A24171" s="11">
        <v>2</v>
      </c>
    </row>
    <row r="24172" spans="1:1" ht="13">
      <c r="A24172" s="11" t="s">
        <v>4753</v>
      </c>
    </row>
    <row r="24173" spans="1:1" ht="13">
      <c r="A24173" s="11" t="s">
        <v>4769</v>
      </c>
    </row>
    <row r="24174" spans="1:1" ht="13">
      <c r="A24174" s="11" t="s">
        <v>4755</v>
      </c>
    </row>
    <row r="24175" spans="1:1" ht="13">
      <c r="A24175" s="21">
        <v>1610</v>
      </c>
    </row>
    <row r="24176" spans="1:1" ht="13">
      <c r="A24176" s="11" t="s">
        <v>4756</v>
      </c>
    </row>
    <row r="24177" spans="1:1" ht="13">
      <c r="A24177" s="11" t="s">
        <v>4757</v>
      </c>
    </row>
    <row r="24178" spans="1:1" ht="13">
      <c r="A24178" s="11" t="s">
        <v>5352</v>
      </c>
    </row>
    <row r="24179" spans="1:1" ht="13">
      <c r="A24179" s="11" t="s">
        <v>4748</v>
      </c>
    </row>
    <row r="24180" spans="1:1" ht="13">
      <c r="A24180" s="11" t="s">
        <v>4749</v>
      </c>
    </row>
    <row r="24181" spans="1:1" ht="13">
      <c r="A24181" s="11" t="s">
        <v>6640</v>
      </c>
    </row>
    <row r="24182" spans="1:1" ht="13">
      <c r="A24182" s="11" t="s">
        <v>8</v>
      </c>
    </row>
    <row r="24183" spans="1:1" ht="13">
      <c r="A24183" s="11" t="s">
        <v>4340</v>
      </c>
    </row>
    <row r="24184" spans="1:1" ht="13">
      <c r="A24184" s="11" t="s">
        <v>4751</v>
      </c>
    </row>
    <row r="24185" spans="1:1" ht="13">
      <c r="A24185" s="11">
        <v>3</v>
      </c>
    </row>
    <row r="24186" spans="1:1" ht="13">
      <c r="A24186" s="11" t="s">
        <v>4752</v>
      </c>
    </row>
    <row r="24187" spans="1:1" ht="13">
      <c r="A24187" s="11" t="s">
        <v>4762</v>
      </c>
    </row>
    <row r="24188" spans="1:1" ht="13">
      <c r="A24188" s="11" t="s">
        <v>4753</v>
      </c>
    </row>
    <row r="24189" spans="1:1" ht="13">
      <c r="A24189" s="11" t="s">
        <v>4881</v>
      </c>
    </row>
    <row r="24190" spans="1:1" ht="13">
      <c r="A24190" s="11" t="s">
        <v>4755</v>
      </c>
    </row>
    <row r="24191" spans="1:1" ht="13">
      <c r="A24191" s="21">
        <v>1820</v>
      </c>
    </row>
    <row r="24192" spans="1:1" ht="13">
      <c r="A24192" s="11" t="s">
        <v>4756</v>
      </c>
    </row>
    <row r="24193" spans="1:1" ht="13">
      <c r="A24193" s="11" t="s">
        <v>4757</v>
      </c>
    </row>
    <row r="24194" spans="1:1" ht="13">
      <c r="A24194" s="11" t="s">
        <v>5352</v>
      </c>
    </row>
    <row r="24195" spans="1:1" ht="13">
      <c r="A24195" s="11" t="s">
        <v>4748</v>
      </c>
    </row>
    <row r="24196" spans="1:1" ht="13">
      <c r="A24196" s="11" t="s">
        <v>4749</v>
      </c>
    </row>
    <row r="24197" spans="1:1" ht="13">
      <c r="A24197" s="11" t="s">
        <v>6641</v>
      </c>
    </row>
    <row r="24198" spans="1:1" ht="13">
      <c r="A24198" s="11" t="s">
        <v>8</v>
      </c>
    </row>
    <row r="24199" spans="1:1" ht="13">
      <c r="A24199" s="11" t="s">
        <v>3114</v>
      </c>
    </row>
    <row r="24200" spans="1:1" ht="13">
      <c r="A24200" s="11" t="s">
        <v>4751</v>
      </c>
    </row>
    <row r="24201" spans="1:1" ht="13">
      <c r="A24201" s="11">
        <v>2</v>
      </c>
    </row>
    <row r="24202" spans="1:1" ht="13">
      <c r="A24202" s="11" t="s">
        <v>4752</v>
      </c>
    </row>
    <row r="24203" spans="1:1" ht="13">
      <c r="A24203" s="11" t="s">
        <v>4762</v>
      </c>
    </row>
    <row r="24204" spans="1:1" ht="13">
      <c r="A24204" s="11" t="s">
        <v>4753</v>
      </c>
    </row>
    <row r="24205" spans="1:1" ht="13">
      <c r="A24205" s="11" t="s">
        <v>6195</v>
      </c>
    </row>
    <row r="24206" spans="1:1" ht="13">
      <c r="A24206" s="11" t="s">
        <v>4755</v>
      </c>
    </row>
    <row r="24207" spans="1:1" ht="13">
      <c r="A24207" s="21">
        <v>1580</v>
      </c>
    </row>
    <row r="24208" spans="1:1" ht="13">
      <c r="A24208" s="11" t="s">
        <v>4756</v>
      </c>
    </row>
    <row r="24209" spans="1:1" ht="13">
      <c r="A24209" s="11" t="s">
        <v>4757</v>
      </c>
    </row>
    <row r="24210" spans="1:1" ht="13">
      <c r="A24210" s="11" t="s">
        <v>5360</v>
      </c>
    </row>
    <row r="24211" spans="1:1" ht="13">
      <c r="A24211" s="11" t="s">
        <v>4748</v>
      </c>
    </row>
    <row r="24212" spans="1:1" ht="13">
      <c r="A24212" s="11" t="s">
        <v>4749</v>
      </c>
    </row>
    <row r="24213" spans="1:1" ht="13">
      <c r="A24213" s="11" t="s">
        <v>6642</v>
      </c>
    </row>
    <row r="24214" spans="1:1" ht="13">
      <c r="A24214" s="11" t="s">
        <v>15</v>
      </c>
    </row>
    <row r="24215" spans="1:1" ht="13">
      <c r="A24215" s="11" t="s">
        <v>4543</v>
      </c>
    </row>
    <row r="24216" spans="1:1" ht="13">
      <c r="A24216" s="11" t="s">
        <v>4751</v>
      </c>
    </row>
    <row r="24217" spans="1:1" ht="13">
      <c r="A24217" s="11">
        <v>3</v>
      </c>
    </row>
    <row r="24218" spans="1:1" ht="13">
      <c r="A24218" s="11" t="s">
        <v>4752</v>
      </c>
    </row>
    <row r="24219" spans="1:1" ht="13">
      <c r="A24219" s="11">
        <v>2</v>
      </c>
    </row>
    <row r="24220" spans="1:1" ht="13">
      <c r="A24220" s="11" t="s">
        <v>4753</v>
      </c>
    </row>
    <row r="24221" spans="1:1" ht="13">
      <c r="A24221" s="11" t="s">
        <v>5000</v>
      </c>
    </row>
    <row r="24222" spans="1:1" ht="13">
      <c r="A24222" s="11" t="s">
        <v>4755</v>
      </c>
    </row>
    <row r="24223" spans="1:1" ht="13">
      <c r="A24223" s="21">
        <v>1940</v>
      </c>
    </row>
    <row r="24224" spans="1:1" ht="13">
      <c r="A24224" s="11" t="s">
        <v>4756</v>
      </c>
    </row>
    <row r="24225" spans="1:1" ht="13">
      <c r="A24225" s="11" t="s">
        <v>4757</v>
      </c>
    </row>
    <row r="24226" spans="1:1" ht="13">
      <c r="A24226" s="11" t="s">
        <v>5360</v>
      </c>
    </row>
    <row r="24227" spans="1:1" ht="13">
      <c r="A24227" s="11" t="s">
        <v>4748</v>
      </c>
    </row>
    <row r="24228" spans="1:1" ht="13">
      <c r="A24228" s="11" t="s">
        <v>4749</v>
      </c>
    </row>
    <row r="24229" spans="1:1" ht="13">
      <c r="A24229" s="11" t="s">
        <v>6643</v>
      </c>
    </row>
    <row r="24230" spans="1:1" ht="13">
      <c r="A24230" s="11" t="s">
        <v>8</v>
      </c>
    </row>
    <row r="24231" spans="1:1" ht="13">
      <c r="A24231" s="11" t="s">
        <v>4334</v>
      </c>
    </row>
    <row r="24232" spans="1:1" ht="13">
      <c r="A24232" s="11" t="s">
        <v>4751</v>
      </c>
    </row>
    <row r="24233" spans="1:1" ht="13">
      <c r="A24233" s="11">
        <v>3</v>
      </c>
    </row>
    <row r="24234" spans="1:1" ht="13">
      <c r="A24234" s="11" t="s">
        <v>4752</v>
      </c>
    </row>
    <row r="24235" spans="1:1" ht="13">
      <c r="A24235" s="11">
        <v>2</v>
      </c>
    </row>
    <row r="24236" spans="1:1" ht="13">
      <c r="A24236" s="11" t="s">
        <v>4753</v>
      </c>
    </row>
    <row r="24237" spans="1:1" ht="13">
      <c r="A24237" s="11" t="s">
        <v>4787</v>
      </c>
    </row>
    <row r="24238" spans="1:1" ht="13">
      <c r="A24238" s="11" t="s">
        <v>4755</v>
      </c>
    </row>
    <row r="24239" spans="1:1" ht="13">
      <c r="A24239" s="21">
        <v>1470</v>
      </c>
    </row>
    <row r="24240" spans="1:1" ht="13">
      <c r="A24240" s="11" t="s">
        <v>4756</v>
      </c>
    </row>
    <row r="24241" spans="1:1" ht="13">
      <c r="A24241" s="11" t="s">
        <v>4757</v>
      </c>
    </row>
    <row r="24242" spans="1:1" ht="13">
      <c r="A24242" s="11" t="s">
        <v>5369</v>
      </c>
    </row>
    <row r="24243" spans="1:1" ht="13">
      <c r="A24243" s="11" t="s">
        <v>4748</v>
      </c>
    </row>
    <row r="24244" spans="1:1" ht="13">
      <c r="A24244" s="11" t="s">
        <v>4749</v>
      </c>
    </row>
    <row r="24245" spans="1:1" ht="13">
      <c r="A24245" s="11" t="s">
        <v>6644</v>
      </c>
    </row>
    <row r="24246" spans="1:1" ht="13">
      <c r="A24246" s="11" t="s">
        <v>15</v>
      </c>
    </row>
    <row r="24247" spans="1:1" ht="13">
      <c r="A24247" s="11" t="s">
        <v>4453</v>
      </c>
    </row>
    <row r="24248" spans="1:1" ht="13">
      <c r="A24248" s="11" t="s">
        <v>4751</v>
      </c>
    </row>
    <row r="24249" spans="1:1" ht="13">
      <c r="A24249" s="11">
        <v>3</v>
      </c>
    </row>
    <row r="24250" spans="1:1" ht="13">
      <c r="A24250" s="11" t="s">
        <v>4752</v>
      </c>
    </row>
    <row r="24251" spans="1:1" ht="13">
      <c r="A24251" s="11">
        <v>2</v>
      </c>
    </row>
    <row r="24252" spans="1:1" ht="13">
      <c r="A24252" s="11" t="s">
        <v>4753</v>
      </c>
    </row>
    <row r="24253" spans="1:1" ht="13">
      <c r="A24253" s="11" t="s">
        <v>4799</v>
      </c>
    </row>
    <row r="24254" spans="1:1" ht="13">
      <c r="A24254" s="11" t="s">
        <v>4755</v>
      </c>
    </row>
    <row r="24255" spans="1:1" ht="13">
      <c r="A24255" s="21">
        <v>1560</v>
      </c>
    </row>
    <row r="24256" spans="1:1" ht="13">
      <c r="A24256" s="11" t="s">
        <v>4756</v>
      </c>
    </row>
    <row r="24257" spans="1:1" ht="13">
      <c r="A24257" s="11" t="s">
        <v>4757</v>
      </c>
    </row>
    <row r="24258" spans="1:1" ht="13">
      <c r="A24258" s="11" t="s">
        <v>5374</v>
      </c>
    </row>
    <row r="24259" spans="1:1" ht="13">
      <c r="A24259" s="11" t="s">
        <v>4748</v>
      </c>
    </row>
    <row r="24260" spans="1:1" ht="13">
      <c r="A24260" s="11" t="s">
        <v>4749</v>
      </c>
    </row>
    <row r="24261" spans="1:1" ht="13">
      <c r="A24261" s="11" t="s">
        <v>6645</v>
      </c>
    </row>
    <row r="24262" spans="1:1" ht="13">
      <c r="A24262" s="11" t="s">
        <v>8</v>
      </c>
    </row>
    <row r="24263" spans="1:1" ht="13">
      <c r="A24263" s="11" t="s">
        <v>4570</v>
      </c>
    </row>
    <row r="24264" spans="1:1" ht="13">
      <c r="A24264" s="11" t="s">
        <v>4751</v>
      </c>
    </row>
    <row r="24265" spans="1:1" ht="13">
      <c r="A24265" s="11">
        <v>3</v>
      </c>
    </row>
    <row r="24266" spans="1:1" ht="13">
      <c r="A24266" s="11" t="s">
        <v>4752</v>
      </c>
    </row>
    <row r="24267" spans="1:1" ht="13">
      <c r="A24267" s="11" t="s">
        <v>4762</v>
      </c>
    </row>
    <row r="24268" spans="1:1" ht="13">
      <c r="A24268" s="11" t="s">
        <v>4753</v>
      </c>
    </row>
    <row r="24269" spans="1:1" ht="13">
      <c r="A24269" s="11" t="s">
        <v>6646</v>
      </c>
    </row>
    <row r="24270" spans="1:1" ht="13">
      <c r="A24270" s="11" t="s">
        <v>4755</v>
      </c>
    </row>
    <row r="24271" spans="1:1" ht="13">
      <c r="A24271" s="21">
        <v>2070</v>
      </c>
    </row>
    <row r="24272" spans="1:1" ht="13">
      <c r="A24272" s="11" t="s">
        <v>4756</v>
      </c>
    </row>
    <row r="24273" spans="1:1" ht="13">
      <c r="A24273" s="11" t="s">
        <v>4757</v>
      </c>
    </row>
    <row r="24274" spans="1:1" ht="13">
      <c r="A24274" s="11" t="s">
        <v>5374</v>
      </c>
    </row>
    <row r="24275" spans="1:1" ht="13">
      <c r="A24275" s="11" t="s">
        <v>4748</v>
      </c>
    </row>
    <row r="24276" spans="1:1" ht="13">
      <c r="A24276" s="11" t="s">
        <v>4749</v>
      </c>
    </row>
    <row r="24277" spans="1:1" ht="13">
      <c r="A24277" s="11" t="s">
        <v>6647</v>
      </c>
    </row>
    <row r="24278" spans="1:1" ht="13">
      <c r="A24278" s="11" t="s">
        <v>8</v>
      </c>
    </row>
    <row r="24279" spans="1:1" ht="13">
      <c r="A24279" s="11" t="s">
        <v>3039</v>
      </c>
    </row>
    <row r="24280" spans="1:1" ht="13">
      <c r="A24280" s="11" t="s">
        <v>4751</v>
      </c>
    </row>
    <row r="24281" spans="1:1" ht="13">
      <c r="A24281" s="11">
        <v>2</v>
      </c>
    </row>
    <row r="24282" spans="1:1" ht="13">
      <c r="A24282" s="11" t="s">
        <v>4752</v>
      </c>
    </row>
    <row r="24283" spans="1:1" ht="13">
      <c r="A24283" s="11">
        <v>1</v>
      </c>
    </row>
    <row r="24284" spans="1:1" ht="13">
      <c r="A24284" s="11" t="s">
        <v>4753</v>
      </c>
    </row>
    <row r="24285" spans="1:1" ht="13">
      <c r="A24285" s="11" t="s">
        <v>4771</v>
      </c>
    </row>
    <row r="24286" spans="1:1" ht="13">
      <c r="A24286" s="11" t="s">
        <v>4755</v>
      </c>
    </row>
    <row r="24287" spans="1:1" ht="13">
      <c r="A24287" s="21">
        <v>1540</v>
      </c>
    </row>
    <row r="24288" spans="1:1" ht="13">
      <c r="A24288" s="11" t="s">
        <v>4756</v>
      </c>
    </row>
    <row r="24289" spans="1:1" ht="13">
      <c r="A24289" s="11" t="s">
        <v>4757</v>
      </c>
    </row>
    <row r="24290" spans="1:1" ht="13">
      <c r="A24290" s="11" t="s">
        <v>5388</v>
      </c>
    </row>
    <row r="24291" spans="1:1" ht="13">
      <c r="A24291" s="11" t="s">
        <v>4748</v>
      </c>
    </row>
    <row r="24292" spans="1:1" ht="13">
      <c r="A24292" s="11" t="s">
        <v>4749</v>
      </c>
    </row>
    <row r="24293" spans="1:1" ht="13">
      <c r="A24293" s="11" t="s">
        <v>6648</v>
      </c>
    </row>
    <row r="24294" spans="1:1" ht="13">
      <c r="A24294" s="11" t="s">
        <v>8</v>
      </c>
    </row>
    <row r="24295" spans="1:1" ht="13">
      <c r="A24295" s="11" t="s">
        <v>4370</v>
      </c>
    </row>
    <row r="24296" spans="1:1" ht="13">
      <c r="A24296" s="11" t="s">
        <v>4751</v>
      </c>
    </row>
    <row r="24297" spans="1:1" ht="13">
      <c r="A24297" s="11">
        <v>3</v>
      </c>
    </row>
    <row r="24298" spans="1:1" ht="13">
      <c r="A24298" s="11" t="s">
        <v>4752</v>
      </c>
    </row>
    <row r="24299" spans="1:1" ht="13">
      <c r="A24299" s="11" t="s">
        <v>4762</v>
      </c>
    </row>
    <row r="24300" spans="1:1" ht="13">
      <c r="A24300" s="11" t="s">
        <v>4753</v>
      </c>
    </row>
    <row r="24301" spans="1:1" ht="13">
      <c r="A24301" s="11" t="s">
        <v>4778</v>
      </c>
    </row>
    <row r="24302" spans="1:1" ht="13">
      <c r="A24302" s="11" t="s">
        <v>4755</v>
      </c>
    </row>
    <row r="24303" spans="1:1" ht="13">
      <c r="A24303" s="21">
        <v>1950</v>
      </c>
    </row>
    <row r="24304" spans="1:1" ht="13">
      <c r="A24304" s="11" t="s">
        <v>4756</v>
      </c>
    </row>
    <row r="24305" spans="1:1" ht="13">
      <c r="A24305" s="11" t="s">
        <v>4757</v>
      </c>
    </row>
    <row r="24306" spans="1:1" ht="13">
      <c r="A24306" s="11" t="s">
        <v>5396</v>
      </c>
    </row>
    <row r="24307" spans="1:1" ht="13">
      <c r="A24307" s="11" t="s">
        <v>4748</v>
      </c>
    </row>
    <row r="24308" spans="1:1" ht="13">
      <c r="A24308" s="11" t="s">
        <v>4749</v>
      </c>
    </row>
    <row r="24309" spans="1:1" ht="13">
      <c r="A24309" s="11" t="s">
        <v>6649</v>
      </c>
    </row>
    <row r="24310" spans="1:1" ht="13">
      <c r="A24310" s="11" t="s">
        <v>8</v>
      </c>
    </row>
    <row r="24311" spans="1:1" ht="13">
      <c r="A24311" s="11" t="s">
        <v>4346</v>
      </c>
    </row>
    <row r="24312" spans="1:1" ht="13">
      <c r="A24312" s="11" t="s">
        <v>4751</v>
      </c>
    </row>
    <row r="24313" spans="1:1" ht="13">
      <c r="A24313" s="11">
        <v>3</v>
      </c>
    </row>
    <row r="24314" spans="1:1" ht="13">
      <c r="A24314" s="11" t="s">
        <v>4752</v>
      </c>
    </row>
    <row r="24315" spans="1:1" ht="13">
      <c r="A24315" s="11" t="s">
        <v>4762</v>
      </c>
    </row>
    <row r="24316" spans="1:1" ht="13">
      <c r="A24316" s="11" t="s">
        <v>4753</v>
      </c>
    </row>
    <row r="24317" spans="1:1" ht="13">
      <c r="A24317" s="11" t="s">
        <v>4778</v>
      </c>
    </row>
    <row r="24318" spans="1:1" ht="13">
      <c r="A24318" s="11" t="s">
        <v>4755</v>
      </c>
    </row>
    <row r="24319" spans="1:1" ht="13">
      <c r="A24319" s="21">
        <v>1650</v>
      </c>
    </row>
    <row r="24320" spans="1:1" ht="13">
      <c r="A24320" s="11" t="s">
        <v>4756</v>
      </c>
    </row>
    <row r="24321" spans="1:1" ht="13">
      <c r="A24321" s="11" t="s">
        <v>4757</v>
      </c>
    </row>
    <row r="24322" spans="1:1" ht="13">
      <c r="A24322" s="11" t="s">
        <v>6650</v>
      </c>
    </row>
    <row r="24323" spans="1:1" ht="13">
      <c r="A24323" s="11" t="s">
        <v>4748</v>
      </c>
    </row>
    <row r="24324" spans="1:1" ht="13">
      <c r="A24324" s="11" t="s">
        <v>4749</v>
      </c>
    </row>
    <row r="24325" spans="1:1" ht="13">
      <c r="A24325" s="11" t="s">
        <v>5402</v>
      </c>
    </row>
    <row r="24326" spans="1:1" ht="13">
      <c r="A24326" s="11" t="s">
        <v>22</v>
      </c>
    </row>
    <row r="24327" spans="1:1" ht="13">
      <c r="A24327" s="11" t="s">
        <v>3410</v>
      </c>
    </row>
    <row r="24328" spans="1:1" ht="13">
      <c r="A24328" s="11" t="s">
        <v>4751</v>
      </c>
    </row>
    <row r="24329" spans="1:1" ht="13">
      <c r="A24329" s="11">
        <v>3</v>
      </c>
    </row>
    <row r="24330" spans="1:1" ht="13">
      <c r="A24330" s="11" t="s">
        <v>4752</v>
      </c>
    </row>
    <row r="24331" spans="1:1" ht="13">
      <c r="A24331" s="11" t="s">
        <v>4762</v>
      </c>
    </row>
    <row r="24332" spans="1:1" ht="13">
      <c r="A24332" s="11" t="s">
        <v>4753</v>
      </c>
    </row>
    <row r="24333" spans="1:1" ht="13">
      <c r="A24333" s="11" t="s">
        <v>4878</v>
      </c>
    </row>
    <row r="24334" spans="1:1" ht="13">
      <c r="A24334" s="11" t="s">
        <v>4755</v>
      </c>
    </row>
    <row r="24335" spans="1:1" ht="13">
      <c r="A24335" s="21">
        <v>2090</v>
      </c>
    </row>
    <row r="24336" spans="1:1" ht="13">
      <c r="A24336" s="11" t="s">
        <v>4756</v>
      </c>
    </row>
    <row r="24337" spans="1:1" ht="13">
      <c r="A24337" s="11" t="s">
        <v>4757</v>
      </c>
    </row>
    <row r="24338" spans="1:1" ht="13">
      <c r="A24338" s="11" t="s">
        <v>5400</v>
      </c>
    </row>
    <row r="24339" spans="1:1" ht="13">
      <c r="A24339" s="11" t="s">
        <v>4748</v>
      </c>
    </row>
    <row r="24340" spans="1:1" ht="13">
      <c r="A24340" s="11" t="s">
        <v>4749</v>
      </c>
    </row>
    <row r="24341" spans="1:1" ht="13">
      <c r="A24341" s="11" t="s">
        <v>5416</v>
      </c>
    </row>
    <row r="24342" spans="1:1" ht="13">
      <c r="A24342" s="11" t="s">
        <v>16</v>
      </c>
    </row>
    <row r="24343" spans="1:1" ht="13">
      <c r="A24343" s="11" t="s">
        <v>3311</v>
      </c>
    </row>
    <row r="24344" spans="1:1" ht="13">
      <c r="A24344" s="11" t="s">
        <v>4751</v>
      </c>
    </row>
    <row r="24345" spans="1:1" ht="13">
      <c r="A24345" s="11">
        <v>3</v>
      </c>
    </row>
    <row r="24346" spans="1:1" ht="13">
      <c r="A24346" s="11" t="s">
        <v>4752</v>
      </c>
    </row>
    <row r="24347" spans="1:1" ht="13">
      <c r="A24347" s="11" t="s">
        <v>4762</v>
      </c>
    </row>
    <row r="24348" spans="1:1" ht="13">
      <c r="A24348" s="11" t="s">
        <v>4753</v>
      </c>
    </row>
    <row r="24349" spans="1:1" ht="13">
      <c r="A24349" s="11" t="s">
        <v>4994</v>
      </c>
    </row>
    <row r="24350" spans="1:1" ht="13">
      <c r="A24350" s="11" t="s">
        <v>4755</v>
      </c>
    </row>
    <row r="24351" spans="1:1" ht="13">
      <c r="A24351" s="21">
        <v>2080</v>
      </c>
    </row>
    <row r="24352" spans="1:1" ht="13">
      <c r="A24352" s="11" t="s">
        <v>4756</v>
      </c>
    </row>
    <row r="24353" spans="1:1" ht="13">
      <c r="A24353" s="11" t="s">
        <v>4757</v>
      </c>
    </row>
    <row r="24354" spans="1:1" ht="13">
      <c r="A24354" s="11" t="s">
        <v>5414</v>
      </c>
    </row>
    <row r="24355" spans="1:1" ht="13">
      <c r="A24355" s="11" t="s">
        <v>4748</v>
      </c>
    </row>
    <row r="24356" spans="1:1" ht="13">
      <c r="A24356" s="11" t="s">
        <v>4749</v>
      </c>
    </row>
    <row r="24357" spans="1:1" ht="13">
      <c r="A24357" s="11" t="s">
        <v>6651</v>
      </c>
    </row>
    <row r="24358" spans="1:1" ht="13">
      <c r="A24358" s="11" t="s">
        <v>15</v>
      </c>
    </row>
    <row r="24359" spans="1:1" ht="13">
      <c r="A24359" s="11" t="s">
        <v>3138</v>
      </c>
    </row>
    <row r="24360" spans="1:1" ht="13">
      <c r="A24360" s="11" t="s">
        <v>4751</v>
      </c>
    </row>
    <row r="24361" spans="1:1" ht="13">
      <c r="A24361" s="11">
        <v>2</v>
      </c>
    </row>
    <row r="24362" spans="1:1" ht="13">
      <c r="A24362" s="11" t="s">
        <v>4752</v>
      </c>
    </row>
    <row r="24363" spans="1:1" ht="13">
      <c r="A24363" s="11" t="s">
        <v>4762</v>
      </c>
    </row>
    <row r="24364" spans="1:1" ht="13">
      <c r="A24364" s="11" t="s">
        <v>4753</v>
      </c>
    </row>
    <row r="24365" spans="1:1" ht="13">
      <c r="A24365" s="11" t="s">
        <v>4881</v>
      </c>
    </row>
    <row r="24366" spans="1:1" ht="13">
      <c r="A24366" s="11" t="s">
        <v>4755</v>
      </c>
    </row>
    <row r="24367" spans="1:1" ht="13">
      <c r="A24367" s="21">
        <v>1200</v>
      </c>
    </row>
    <row r="24368" spans="1:1" ht="13">
      <c r="A24368" s="11" t="s">
        <v>4756</v>
      </c>
    </row>
    <row r="24369" spans="1:1" ht="13">
      <c r="A24369" s="11" t="s">
        <v>4757</v>
      </c>
    </row>
    <row r="24370" spans="1:1" ht="13">
      <c r="A24370" s="11" t="s">
        <v>5426</v>
      </c>
    </row>
    <row r="24371" spans="1:1" ht="13">
      <c r="A24371" s="11" t="s">
        <v>4748</v>
      </c>
    </row>
    <row r="24372" spans="1:1" ht="13">
      <c r="A24372" s="11" t="s">
        <v>4749</v>
      </c>
    </row>
    <row r="24373" spans="1:1" ht="13">
      <c r="A24373" s="11" t="s">
        <v>6652</v>
      </c>
    </row>
    <row r="24374" spans="1:1" ht="13">
      <c r="A24374" s="11" t="s">
        <v>8</v>
      </c>
    </row>
    <row r="24375" spans="1:1" ht="13">
      <c r="A24375" s="11" t="s">
        <v>907</v>
      </c>
    </row>
    <row r="24376" spans="1:1" ht="13">
      <c r="A24376" s="11" t="s">
        <v>4751</v>
      </c>
    </row>
    <row r="24377" spans="1:1" ht="13">
      <c r="A24377" s="11">
        <v>1</v>
      </c>
    </row>
    <row r="24378" spans="1:1" ht="13">
      <c r="A24378" s="11" t="s">
        <v>4752</v>
      </c>
    </row>
    <row r="24379" spans="1:1" ht="13">
      <c r="A24379" s="11">
        <v>1</v>
      </c>
    </row>
    <row r="24380" spans="1:1" ht="13">
      <c r="A24380" s="11" t="s">
        <v>4753</v>
      </c>
    </row>
    <row r="24381" spans="1:1" ht="13">
      <c r="A24381" s="11" t="s">
        <v>4859</v>
      </c>
    </row>
    <row r="24382" spans="1:1" ht="13">
      <c r="A24382" s="11" t="s">
        <v>4755</v>
      </c>
    </row>
    <row r="24383" spans="1:1" ht="13">
      <c r="A24383" s="21">
        <v>1230</v>
      </c>
    </row>
    <row r="24384" spans="1:1" ht="13">
      <c r="A24384" s="11" t="s">
        <v>4756</v>
      </c>
    </row>
    <row r="24385" spans="1:1" ht="13">
      <c r="A24385" s="11" t="s">
        <v>4757</v>
      </c>
    </row>
    <row r="24386" spans="1:1" ht="13">
      <c r="A24386" s="11" t="s">
        <v>5426</v>
      </c>
    </row>
    <row r="24387" spans="1:1" ht="13">
      <c r="A24387" s="11" t="s">
        <v>4748</v>
      </c>
    </row>
    <row r="24388" spans="1:1" ht="13">
      <c r="A24388" s="11" t="s">
        <v>4749</v>
      </c>
    </row>
    <row r="24389" spans="1:1" ht="13">
      <c r="A24389" s="11" t="s">
        <v>6653</v>
      </c>
    </row>
    <row r="24390" spans="1:1" ht="13">
      <c r="A24390" s="11" t="s">
        <v>8</v>
      </c>
    </row>
    <row r="24391" spans="1:1" ht="13">
      <c r="A24391" s="11" t="s">
        <v>4555</v>
      </c>
    </row>
    <row r="24392" spans="1:1" ht="13">
      <c r="A24392" s="11" t="s">
        <v>4751</v>
      </c>
    </row>
    <row r="24393" spans="1:1" ht="13">
      <c r="A24393" s="11">
        <v>3</v>
      </c>
    </row>
    <row r="24394" spans="1:1" ht="13">
      <c r="A24394" s="11" t="s">
        <v>4752</v>
      </c>
    </row>
    <row r="24395" spans="1:1" ht="13">
      <c r="A24395" s="11" t="s">
        <v>6249</v>
      </c>
    </row>
    <row r="24396" spans="1:1" ht="13">
      <c r="A24396" s="11" t="s">
        <v>4753</v>
      </c>
    </row>
    <row r="24397" spans="1:1" ht="13">
      <c r="A24397" s="11" t="s">
        <v>4773</v>
      </c>
    </row>
    <row r="24398" spans="1:1" ht="13">
      <c r="A24398" s="11" t="s">
        <v>4755</v>
      </c>
    </row>
    <row r="24399" spans="1:1" ht="13">
      <c r="A24399" s="21">
        <v>1290</v>
      </c>
    </row>
    <row r="24400" spans="1:1" ht="13">
      <c r="A24400" s="11" t="s">
        <v>4756</v>
      </c>
    </row>
    <row r="24401" spans="1:1" ht="13">
      <c r="A24401" s="11" t="s">
        <v>4757</v>
      </c>
    </row>
    <row r="24402" spans="1:1" ht="13">
      <c r="A24402" s="11" t="s">
        <v>5426</v>
      </c>
    </row>
    <row r="24403" spans="1:1" ht="13">
      <c r="A24403" s="11" t="s">
        <v>4748</v>
      </c>
    </row>
    <row r="24404" spans="1:1" ht="13">
      <c r="A24404" s="11" t="s">
        <v>4749</v>
      </c>
    </row>
    <row r="24405" spans="1:1" ht="13">
      <c r="A24405" s="11" t="s">
        <v>5446</v>
      </c>
    </row>
    <row r="24406" spans="1:1" ht="13">
      <c r="A24406" s="11" t="s">
        <v>16</v>
      </c>
    </row>
    <row r="24407" spans="1:1" ht="13">
      <c r="A24407" s="11" t="s">
        <v>4215</v>
      </c>
    </row>
    <row r="24408" spans="1:1" ht="13">
      <c r="A24408" s="11" t="s">
        <v>4751</v>
      </c>
    </row>
    <row r="24409" spans="1:1" ht="13">
      <c r="A24409" s="11">
        <v>3</v>
      </c>
    </row>
    <row r="24410" spans="1:1" ht="13">
      <c r="A24410" s="11" t="s">
        <v>4752</v>
      </c>
    </row>
    <row r="24411" spans="1:1" ht="13">
      <c r="A24411" s="11">
        <v>2</v>
      </c>
    </row>
    <row r="24412" spans="1:1" ht="13">
      <c r="A24412" s="11" t="s">
        <v>4753</v>
      </c>
    </row>
    <row r="24413" spans="1:1" ht="13">
      <c r="A24413" s="11" t="s">
        <v>4881</v>
      </c>
    </row>
    <row r="24414" spans="1:1" ht="13">
      <c r="A24414" s="11" t="s">
        <v>4755</v>
      </c>
    </row>
    <row r="24415" spans="1:1" ht="13">
      <c r="A24415" s="21">
        <v>1380</v>
      </c>
    </row>
    <row r="24416" spans="1:1" ht="13">
      <c r="A24416" s="11" t="s">
        <v>4756</v>
      </c>
    </row>
    <row r="24417" spans="1:1" ht="13">
      <c r="A24417" s="11" t="s">
        <v>4757</v>
      </c>
    </row>
    <row r="24418" spans="1:1" ht="13">
      <c r="A24418" s="11" t="s">
        <v>5426</v>
      </c>
    </row>
    <row r="24419" spans="1:1" ht="13">
      <c r="A24419" s="11" t="s">
        <v>4748</v>
      </c>
    </row>
    <row r="24420" spans="1:1" ht="13">
      <c r="A24420" s="11" t="s">
        <v>4749</v>
      </c>
    </row>
    <row r="24421" spans="1:1" ht="13">
      <c r="A24421" s="11" t="s">
        <v>6654</v>
      </c>
    </row>
    <row r="24422" spans="1:1" ht="13">
      <c r="A24422" s="11" t="s">
        <v>8</v>
      </c>
    </row>
    <row r="24423" spans="1:1" ht="13">
      <c r="A24423" s="11" t="s">
        <v>3060</v>
      </c>
    </row>
    <row r="24424" spans="1:1" ht="13">
      <c r="A24424" s="11" t="s">
        <v>4751</v>
      </c>
    </row>
    <row r="24425" spans="1:1" ht="13">
      <c r="A24425" s="11">
        <v>2</v>
      </c>
    </row>
    <row r="24426" spans="1:1" ht="13">
      <c r="A24426" s="11" t="s">
        <v>4752</v>
      </c>
    </row>
    <row r="24427" spans="1:1" ht="13">
      <c r="A24427" s="11">
        <v>1</v>
      </c>
    </row>
    <row r="24428" spans="1:1" ht="13">
      <c r="A24428" s="11" t="s">
        <v>4753</v>
      </c>
    </row>
    <row r="24429" spans="1:1" ht="13">
      <c r="A24429" s="11" t="s">
        <v>4818</v>
      </c>
    </row>
    <row r="24430" spans="1:1" ht="13">
      <c r="A24430" s="11" t="s">
        <v>4755</v>
      </c>
    </row>
    <row r="24431" spans="1:1" ht="13">
      <c r="A24431" s="21">
        <v>1520</v>
      </c>
    </row>
    <row r="24432" spans="1:1" ht="13">
      <c r="A24432" s="11" t="s">
        <v>4756</v>
      </c>
    </row>
    <row r="24433" spans="1:1" ht="13">
      <c r="A24433" s="11" t="s">
        <v>4757</v>
      </c>
    </row>
    <row r="24434" spans="1:1" ht="13">
      <c r="A24434" s="11" t="s">
        <v>5426</v>
      </c>
    </row>
    <row r="24435" spans="1:1" ht="13">
      <c r="A24435" s="11" t="s">
        <v>4748</v>
      </c>
    </row>
    <row r="24436" spans="1:1" ht="13">
      <c r="A24436" s="11" t="s">
        <v>4749</v>
      </c>
    </row>
    <row r="24437" spans="1:1" ht="13">
      <c r="A24437" s="11" t="s">
        <v>6655</v>
      </c>
    </row>
    <row r="24438" spans="1:1" ht="13">
      <c r="A24438" s="11" t="s">
        <v>15</v>
      </c>
    </row>
    <row r="24439" spans="1:1" ht="13">
      <c r="A24439" s="11" t="s">
        <v>3168</v>
      </c>
    </row>
    <row r="24440" spans="1:1" ht="13">
      <c r="A24440" s="11" t="s">
        <v>4751</v>
      </c>
    </row>
    <row r="24441" spans="1:1" ht="13">
      <c r="A24441" s="11">
        <v>2</v>
      </c>
    </row>
    <row r="24442" spans="1:1" ht="13">
      <c r="A24442" s="11" t="s">
        <v>4752</v>
      </c>
    </row>
    <row r="24443" spans="1:1" ht="13">
      <c r="A24443" s="11" t="s">
        <v>4762</v>
      </c>
    </row>
    <row r="24444" spans="1:1" ht="13">
      <c r="A24444" s="11" t="s">
        <v>4753</v>
      </c>
    </row>
    <row r="24445" spans="1:1" ht="13">
      <c r="A24445" s="11" t="s">
        <v>4769</v>
      </c>
    </row>
    <row r="24446" spans="1:1" ht="13">
      <c r="A24446" s="11" t="s">
        <v>4755</v>
      </c>
    </row>
    <row r="24447" spans="1:1" ht="13">
      <c r="A24447" s="21">
        <v>1530</v>
      </c>
    </row>
    <row r="24448" spans="1:1" ht="13">
      <c r="A24448" s="11" t="s">
        <v>4756</v>
      </c>
    </row>
    <row r="24449" spans="1:1" ht="13">
      <c r="A24449" s="11" t="s">
        <v>4757</v>
      </c>
    </row>
    <row r="24450" spans="1:1" ht="13">
      <c r="A24450" s="11" t="s">
        <v>5426</v>
      </c>
    </row>
    <row r="24451" spans="1:1" ht="13">
      <c r="A24451" s="11" t="s">
        <v>4748</v>
      </c>
    </row>
    <row r="24452" spans="1:1" ht="13">
      <c r="A24452" s="11" t="s">
        <v>4749</v>
      </c>
    </row>
    <row r="24453" spans="1:1" ht="13">
      <c r="A24453" s="11" t="s">
        <v>6656</v>
      </c>
    </row>
    <row r="24454" spans="1:1" ht="13">
      <c r="A24454" s="11" t="s">
        <v>15</v>
      </c>
    </row>
    <row r="24455" spans="1:1" ht="13">
      <c r="A24455" s="11" t="s">
        <v>3150</v>
      </c>
    </row>
    <row r="24456" spans="1:1" ht="13">
      <c r="A24456" s="11" t="s">
        <v>4751</v>
      </c>
    </row>
    <row r="24457" spans="1:1" ht="13">
      <c r="A24457" s="11">
        <v>2</v>
      </c>
    </row>
    <row r="24458" spans="1:1" ht="13">
      <c r="A24458" s="11" t="s">
        <v>4752</v>
      </c>
    </row>
    <row r="24459" spans="1:1" ht="13">
      <c r="A24459" s="11" t="s">
        <v>4762</v>
      </c>
    </row>
    <row r="24460" spans="1:1" ht="13">
      <c r="A24460" s="11" t="s">
        <v>4753</v>
      </c>
    </row>
    <row r="24461" spans="1:1" ht="13">
      <c r="A24461" s="11" t="s">
        <v>4765</v>
      </c>
    </row>
    <row r="24462" spans="1:1" ht="13">
      <c r="A24462" s="11" t="s">
        <v>4755</v>
      </c>
    </row>
    <row r="24463" spans="1:1" ht="13">
      <c r="A24463" s="21">
        <v>1670</v>
      </c>
    </row>
    <row r="24464" spans="1:1" ht="13">
      <c r="A24464" s="11" t="s">
        <v>4756</v>
      </c>
    </row>
    <row r="24465" spans="1:1" ht="13">
      <c r="A24465" s="11" t="s">
        <v>4757</v>
      </c>
    </row>
    <row r="24466" spans="1:1" ht="13">
      <c r="A24466" s="11" t="s">
        <v>5426</v>
      </c>
    </row>
    <row r="24467" spans="1:1" ht="13">
      <c r="A24467" s="11" t="s">
        <v>4748</v>
      </c>
    </row>
    <row r="24468" spans="1:1" ht="13">
      <c r="A24468" s="11" t="s">
        <v>4749</v>
      </c>
    </row>
    <row r="24469" spans="1:1" ht="13">
      <c r="A24469" s="11" t="s">
        <v>5454</v>
      </c>
    </row>
    <row r="24470" spans="1:1" ht="13">
      <c r="A24470" s="11" t="s">
        <v>16</v>
      </c>
    </row>
    <row r="24471" spans="1:1" ht="13">
      <c r="A24471" s="11" t="s">
        <v>3264</v>
      </c>
    </row>
    <row r="24472" spans="1:1" ht="13">
      <c r="A24472" s="11" t="s">
        <v>4751</v>
      </c>
    </row>
    <row r="24473" spans="1:1" ht="13">
      <c r="A24473" s="11">
        <v>3</v>
      </c>
    </row>
    <row r="24474" spans="1:1" ht="13">
      <c r="A24474" s="11" t="s">
        <v>4752</v>
      </c>
    </row>
    <row r="24475" spans="1:1" ht="13">
      <c r="A24475" s="11">
        <v>1</v>
      </c>
    </row>
    <row r="24476" spans="1:1" ht="13">
      <c r="A24476" s="11" t="s">
        <v>4753</v>
      </c>
    </row>
    <row r="24477" spans="1:1" ht="13">
      <c r="A24477" s="11" t="s">
        <v>4765</v>
      </c>
    </row>
    <row r="24478" spans="1:1" ht="13">
      <c r="A24478" s="11" t="s">
        <v>4755</v>
      </c>
    </row>
    <row r="24479" spans="1:1" ht="13">
      <c r="A24479" s="21">
        <v>1980</v>
      </c>
    </row>
    <row r="24480" spans="1:1" ht="13">
      <c r="A24480" s="11" t="s">
        <v>4756</v>
      </c>
    </row>
    <row r="24481" spans="1:1" ht="13">
      <c r="A24481" s="11" t="s">
        <v>4757</v>
      </c>
    </row>
    <row r="24482" spans="1:1" ht="13">
      <c r="A24482" s="11" t="s">
        <v>5426</v>
      </c>
    </row>
    <row r="24483" spans="1:1" ht="13">
      <c r="A24483" s="11" t="s">
        <v>4748</v>
      </c>
    </row>
    <row r="24484" spans="1:1" ht="13">
      <c r="A24484" s="11" t="s">
        <v>4749</v>
      </c>
    </row>
    <row r="24485" spans="1:1" ht="13">
      <c r="A24485" s="11" t="s">
        <v>6657</v>
      </c>
    </row>
    <row r="24486" spans="1:1" ht="13">
      <c r="A24486" s="11" t="s">
        <v>8</v>
      </c>
    </row>
    <row r="24487" spans="1:1" ht="13">
      <c r="A24487" s="11" t="s">
        <v>4379</v>
      </c>
    </row>
    <row r="24488" spans="1:1" ht="13">
      <c r="A24488" s="11" t="s">
        <v>4751</v>
      </c>
    </row>
    <row r="24489" spans="1:1" ht="13">
      <c r="A24489" s="11">
        <v>3</v>
      </c>
    </row>
    <row r="24490" spans="1:1" ht="13">
      <c r="A24490" s="11" t="s">
        <v>4752</v>
      </c>
    </row>
    <row r="24491" spans="1:1" ht="13">
      <c r="A24491" s="11">
        <v>2</v>
      </c>
    </row>
    <row r="24492" spans="1:1" ht="13">
      <c r="A24492" s="11" t="s">
        <v>4753</v>
      </c>
    </row>
    <row r="24493" spans="1:1" ht="13">
      <c r="A24493" s="11" t="s">
        <v>4773</v>
      </c>
    </row>
    <row r="24494" spans="1:1" ht="13">
      <c r="A24494" s="11" t="s">
        <v>4755</v>
      </c>
    </row>
    <row r="24495" spans="1:1" ht="13">
      <c r="A24495" s="21">
        <v>1890</v>
      </c>
    </row>
    <row r="24496" spans="1:1" ht="13">
      <c r="A24496" s="11" t="s">
        <v>4756</v>
      </c>
    </row>
    <row r="24497" spans="1:1" ht="13">
      <c r="A24497" s="11" t="s">
        <v>4757</v>
      </c>
    </row>
    <row r="24498" spans="1:1" ht="13">
      <c r="A24498" s="11" t="s">
        <v>5426</v>
      </c>
    </row>
    <row r="24499" spans="1:1" ht="13">
      <c r="A24499" s="11" t="s">
        <v>4748</v>
      </c>
    </row>
    <row r="24500" spans="1:1" ht="13">
      <c r="A24500" s="11" t="s">
        <v>4749</v>
      </c>
    </row>
    <row r="24501" spans="1:1" ht="13">
      <c r="A24501" s="11" t="s">
        <v>6658</v>
      </c>
    </row>
    <row r="24502" spans="1:1" ht="13">
      <c r="A24502" s="11" t="s">
        <v>8</v>
      </c>
    </row>
    <row r="24503" spans="1:1" ht="13">
      <c r="A24503" s="11" t="s">
        <v>3030</v>
      </c>
    </row>
    <row r="24504" spans="1:1" ht="13">
      <c r="A24504" s="11" t="s">
        <v>4751</v>
      </c>
    </row>
    <row r="24505" spans="1:1" ht="13">
      <c r="A24505" s="11">
        <v>2</v>
      </c>
    </row>
    <row r="24506" spans="1:1" ht="13">
      <c r="A24506" s="11" t="s">
        <v>4752</v>
      </c>
    </row>
    <row r="24507" spans="1:1" ht="13">
      <c r="A24507" s="11">
        <v>1</v>
      </c>
    </row>
    <row r="24508" spans="1:1" ht="13">
      <c r="A24508" s="11" t="s">
        <v>4753</v>
      </c>
    </row>
    <row r="24509" spans="1:1" ht="13">
      <c r="A24509" s="11" t="s">
        <v>4780</v>
      </c>
    </row>
    <row r="24510" spans="1:1" ht="13">
      <c r="A24510" s="11" t="s">
        <v>4755</v>
      </c>
    </row>
    <row r="24511" spans="1:1" ht="13">
      <c r="A24511" s="21">
        <v>2420</v>
      </c>
    </row>
    <row r="24512" spans="1:1" ht="13">
      <c r="A24512" s="11" t="s">
        <v>4756</v>
      </c>
    </row>
    <row r="24513" spans="1:1" ht="13">
      <c r="A24513" s="11" t="s">
        <v>4757</v>
      </c>
    </row>
    <row r="24514" spans="1:1" ht="13">
      <c r="A24514" s="11" t="s">
        <v>5426</v>
      </c>
    </row>
    <row r="24515" spans="1:1" ht="13">
      <c r="A24515" s="11" t="s">
        <v>4748</v>
      </c>
    </row>
    <row r="24516" spans="1:1" ht="13">
      <c r="A24516" s="11" t="s">
        <v>4749</v>
      </c>
    </row>
    <row r="24517" spans="1:1" ht="13">
      <c r="A24517" s="11" t="s">
        <v>5462</v>
      </c>
    </row>
    <row r="24518" spans="1:1" ht="13">
      <c r="A24518" s="11" t="s">
        <v>16</v>
      </c>
    </row>
    <row r="24519" spans="1:1" ht="13">
      <c r="A24519" s="11" t="s">
        <v>631</v>
      </c>
    </row>
    <row r="24520" spans="1:1" ht="13">
      <c r="A24520" s="11" t="s">
        <v>4751</v>
      </c>
    </row>
    <row r="24521" spans="1:1" ht="13">
      <c r="A24521" s="11">
        <v>1</v>
      </c>
    </row>
    <row r="24522" spans="1:1" ht="13">
      <c r="A24522" s="11" t="s">
        <v>4752</v>
      </c>
    </row>
    <row r="24523" spans="1:1" ht="13">
      <c r="A24523" s="11">
        <v>1</v>
      </c>
    </row>
    <row r="24524" spans="1:1" ht="13">
      <c r="A24524" s="11" t="s">
        <v>4753</v>
      </c>
    </row>
    <row r="24525" spans="1:1" ht="13">
      <c r="A24525" s="11" t="s">
        <v>4859</v>
      </c>
    </row>
    <row r="24526" spans="1:1" ht="13">
      <c r="A24526" s="11" t="s">
        <v>4755</v>
      </c>
    </row>
    <row r="24527" spans="1:1" ht="13">
      <c r="A24527" s="21">
        <v>960</v>
      </c>
    </row>
    <row r="24528" spans="1:1" ht="13">
      <c r="A24528" s="11" t="s">
        <v>4756</v>
      </c>
    </row>
    <row r="24529" spans="1:1" ht="13">
      <c r="A24529" s="11" t="s">
        <v>4757</v>
      </c>
    </row>
    <row r="24530" spans="1:1" ht="13">
      <c r="A24530" s="11" t="s">
        <v>5463</v>
      </c>
    </row>
    <row r="24531" spans="1:1" ht="13">
      <c r="A24531" s="11" t="s">
        <v>4748</v>
      </c>
    </row>
    <row r="24532" spans="1:1" ht="13">
      <c r="A24532" s="11" t="s">
        <v>4749</v>
      </c>
    </row>
    <row r="24533" spans="1:1" ht="13">
      <c r="A24533" s="11" t="s">
        <v>6659</v>
      </c>
    </row>
    <row r="24534" spans="1:1" ht="13">
      <c r="A24534" s="11" t="s">
        <v>15</v>
      </c>
    </row>
    <row r="24535" spans="1:1" ht="13">
      <c r="A24535" s="11" t="s">
        <v>3189</v>
      </c>
    </row>
    <row r="24536" spans="1:1" ht="13">
      <c r="A24536" s="11" t="s">
        <v>4751</v>
      </c>
    </row>
    <row r="24537" spans="1:1" ht="13">
      <c r="A24537" s="11">
        <v>2</v>
      </c>
    </row>
    <row r="24538" spans="1:1" ht="13">
      <c r="A24538" s="11" t="s">
        <v>4752</v>
      </c>
    </row>
    <row r="24539" spans="1:1" ht="13">
      <c r="A24539" s="11">
        <v>2</v>
      </c>
    </row>
    <row r="24540" spans="1:1" ht="13">
      <c r="A24540" s="11" t="s">
        <v>4753</v>
      </c>
    </row>
    <row r="24541" spans="1:1" ht="13">
      <c r="A24541" s="11" t="s">
        <v>4773</v>
      </c>
    </row>
    <row r="24542" spans="1:1" ht="13">
      <c r="A24542" s="11" t="s">
        <v>4755</v>
      </c>
    </row>
    <row r="24543" spans="1:1" ht="13">
      <c r="A24543" s="21">
        <v>1720</v>
      </c>
    </row>
    <row r="24544" spans="1:1" ht="13">
      <c r="A24544" s="11" t="s">
        <v>4756</v>
      </c>
    </row>
    <row r="24545" spans="1:1" ht="13">
      <c r="A24545" s="11" t="s">
        <v>4757</v>
      </c>
    </row>
    <row r="24546" spans="1:1" ht="13">
      <c r="A24546" s="11" t="s">
        <v>5463</v>
      </c>
    </row>
    <row r="24547" spans="1:1" ht="13">
      <c r="A24547" s="11" t="s">
        <v>4748</v>
      </c>
    </row>
    <row r="24548" spans="1:1" ht="13">
      <c r="A24548" s="11" t="s">
        <v>4749</v>
      </c>
    </row>
    <row r="24549" spans="1:1" ht="13">
      <c r="A24549" s="11" t="s">
        <v>6660</v>
      </c>
    </row>
    <row r="24550" spans="1:1" ht="13">
      <c r="A24550" s="11" t="s">
        <v>15</v>
      </c>
    </row>
    <row r="24551" spans="1:1" ht="13">
      <c r="A24551" s="11" t="s">
        <v>4552</v>
      </c>
    </row>
    <row r="24552" spans="1:1" ht="13">
      <c r="A24552" s="11" t="s">
        <v>4751</v>
      </c>
    </row>
    <row r="24553" spans="1:1" ht="13">
      <c r="A24553" s="11">
        <v>3</v>
      </c>
    </row>
    <row r="24554" spans="1:1" ht="13">
      <c r="A24554" s="11" t="s">
        <v>4752</v>
      </c>
    </row>
    <row r="24555" spans="1:1" ht="13">
      <c r="A24555" s="11" t="s">
        <v>4762</v>
      </c>
    </row>
    <row r="24556" spans="1:1" ht="13">
      <c r="A24556" s="11" t="s">
        <v>4753</v>
      </c>
    </row>
    <row r="24557" spans="1:1" ht="13">
      <c r="A24557" s="11" t="s">
        <v>4878</v>
      </c>
    </row>
    <row r="24558" spans="1:1" ht="13">
      <c r="A24558" s="11" t="s">
        <v>4755</v>
      </c>
    </row>
    <row r="24559" spans="1:1" ht="13">
      <c r="A24559" s="21">
        <v>1890</v>
      </c>
    </row>
    <row r="24560" spans="1:1" ht="13">
      <c r="A24560" s="11" t="s">
        <v>4756</v>
      </c>
    </row>
    <row r="24561" spans="1:1" ht="13">
      <c r="A24561" s="11" t="s">
        <v>4757</v>
      </c>
    </row>
    <row r="24562" spans="1:1" ht="13">
      <c r="A24562" s="11" t="s">
        <v>5463</v>
      </c>
    </row>
    <row r="24563" spans="1:1" ht="13">
      <c r="A24563" s="11" t="s">
        <v>4748</v>
      </c>
    </row>
    <row r="24564" spans="1:1" ht="13">
      <c r="A24564" s="11" t="s">
        <v>4749</v>
      </c>
    </row>
    <row r="24565" spans="1:1" ht="13">
      <c r="A24565" s="11" t="s">
        <v>5477</v>
      </c>
    </row>
    <row r="24566" spans="1:1" ht="13">
      <c r="A24566" s="11" t="s">
        <v>16</v>
      </c>
    </row>
    <row r="24567" spans="1:1" ht="13">
      <c r="A24567" s="11" t="s">
        <v>3991</v>
      </c>
    </row>
    <row r="24568" spans="1:1" ht="13">
      <c r="A24568" s="11" t="s">
        <v>4751</v>
      </c>
    </row>
    <row r="24569" spans="1:1" ht="13">
      <c r="A24569" s="11">
        <v>3</v>
      </c>
    </row>
    <row r="24570" spans="1:1" ht="13">
      <c r="A24570" s="11" t="s">
        <v>4752</v>
      </c>
    </row>
    <row r="24571" spans="1:1" ht="13">
      <c r="A24571" s="11" t="s">
        <v>5069</v>
      </c>
    </row>
    <row r="24572" spans="1:1" ht="13">
      <c r="A24572" s="11" t="s">
        <v>4753</v>
      </c>
    </row>
    <row r="24573" spans="1:1" ht="13">
      <c r="A24573" s="11" t="s">
        <v>5072</v>
      </c>
    </row>
    <row r="24574" spans="1:1" ht="13">
      <c r="A24574" s="11" t="s">
        <v>4755</v>
      </c>
    </row>
    <row r="24575" spans="1:1" ht="13">
      <c r="A24575" s="21">
        <v>3170</v>
      </c>
    </row>
    <row r="24576" spans="1:1" ht="13">
      <c r="A24576" s="11" t="s">
        <v>4756</v>
      </c>
    </row>
    <row r="24577" spans="1:1" ht="13">
      <c r="A24577" s="11" t="s">
        <v>4757</v>
      </c>
    </row>
    <row r="24578" spans="1:1" ht="13">
      <c r="A24578" s="11" t="s">
        <v>5463</v>
      </c>
    </row>
    <row r="24579" spans="1:1" ht="13">
      <c r="A24579" s="11" t="s">
        <v>4748</v>
      </c>
    </row>
    <row r="24580" spans="1:1" ht="13">
      <c r="A24580" s="11" t="s">
        <v>4749</v>
      </c>
    </row>
    <row r="24581" spans="1:1" ht="13">
      <c r="A24581" s="11" t="s">
        <v>6661</v>
      </c>
    </row>
    <row r="24582" spans="1:1" ht="13">
      <c r="A24582" s="11" t="s">
        <v>15</v>
      </c>
    </row>
    <row r="24583" spans="1:1" ht="13">
      <c r="A24583" s="11" t="s">
        <v>4414</v>
      </c>
    </row>
    <row r="24584" spans="1:1" ht="13">
      <c r="A24584" s="11" t="s">
        <v>4751</v>
      </c>
    </row>
    <row r="24585" spans="1:1" ht="13">
      <c r="A24585" s="11">
        <v>3</v>
      </c>
    </row>
    <row r="24586" spans="1:1" ht="13">
      <c r="A24586" s="11" t="s">
        <v>4752</v>
      </c>
    </row>
    <row r="24587" spans="1:1" ht="13">
      <c r="A24587" s="11">
        <v>2</v>
      </c>
    </row>
    <row r="24588" spans="1:1" ht="13">
      <c r="A24588" s="11" t="s">
        <v>4753</v>
      </c>
    </row>
    <row r="24589" spans="1:1" ht="13">
      <c r="A24589" s="11" t="s">
        <v>4878</v>
      </c>
    </row>
    <row r="24590" spans="1:1" ht="13">
      <c r="A24590" s="11" t="s">
        <v>4755</v>
      </c>
    </row>
    <row r="24591" spans="1:1" ht="13">
      <c r="A24591" s="21">
        <v>1660</v>
      </c>
    </row>
    <row r="24592" spans="1:1" ht="13">
      <c r="A24592" s="11" t="s">
        <v>4756</v>
      </c>
    </row>
    <row r="24593" spans="1:1" ht="13">
      <c r="A24593" s="11" t="s">
        <v>4757</v>
      </c>
    </row>
    <row r="24594" spans="1:1" ht="13">
      <c r="A24594" s="11" t="s">
        <v>5479</v>
      </c>
    </row>
    <row r="24595" spans="1:1" ht="13">
      <c r="A24595" s="11" t="s">
        <v>4748</v>
      </c>
    </row>
    <row r="24596" spans="1:1" ht="13">
      <c r="A24596" s="11" t="s">
        <v>4749</v>
      </c>
    </row>
    <row r="24597" spans="1:1" ht="13">
      <c r="A24597" s="11" t="s">
        <v>6662</v>
      </c>
    </row>
    <row r="24598" spans="1:1" ht="13">
      <c r="A24598" s="11" t="s">
        <v>8</v>
      </c>
    </row>
    <row r="24599" spans="1:1" ht="13">
      <c r="A24599" s="11" t="s">
        <v>4406</v>
      </c>
    </row>
    <row r="24600" spans="1:1" ht="13">
      <c r="A24600" s="11" t="s">
        <v>4751</v>
      </c>
    </row>
    <row r="24601" spans="1:1" ht="13">
      <c r="A24601" s="11">
        <v>3</v>
      </c>
    </row>
    <row r="24602" spans="1:1" ht="13">
      <c r="A24602" s="11" t="s">
        <v>4752</v>
      </c>
    </row>
    <row r="24603" spans="1:1" ht="13">
      <c r="A24603" s="11" t="s">
        <v>4789</v>
      </c>
    </row>
    <row r="24604" spans="1:1" ht="13">
      <c r="A24604" s="11" t="s">
        <v>4753</v>
      </c>
    </row>
    <row r="24605" spans="1:1" ht="13">
      <c r="A24605" s="11" t="s">
        <v>4878</v>
      </c>
    </row>
    <row r="24606" spans="1:1" ht="13">
      <c r="A24606" s="11" t="s">
        <v>4755</v>
      </c>
    </row>
    <row r="24607" spans="1:1" ht="13">
      <c r="A24607" s="21">
        <v>2570</v>
      </c>
    </row>
    <row r="24608" spans="1:1" ht="13">
      <c r="A24608" s="11" t="s">
        <v>4756</v>
      </c>
    </row>
    <row r="24609" spans="1:1" ht="13">
      <c r="A24609" s="11" t="s">
        <v>4757</v>
      </c>
    </row>
    <row r="24610" spans="1:1" ht="13">
      <c r="A24610" s="11" t="s">
        <v>5479</v>
      </c>
    </row>
    <row r="24611" spans="1:1" ht="13">
      <c r="A24611" s="11" t="s">
        <v>4748</v>
      </c>
    </row>
    <row r="24612" spans="1:1" ht="13">
      <c r="A24612" s="11" t="s">
        <v>4781</v>
      </c>
    </row>
    <row r="24613" spans="1:1" ht="13">
      <c r="A24613" s="11" t="s">
        <v>6663</v>
      </c>
    </row>
    <row r="24614" spans="1:1" ht="13">
      <c r="A24614" s="11" t="s">
        <v>8</v>
      </c>
    </row>
    <row r="24615" spans="1:1" ht="13">
      <c r="A24615" s="11" t="s">
        <v>850</v>
      </c>
    </row>
    <row r="24616" spans="1:1" ht="13">
      <c r="A24616" s="11" t="s">
        <v>4751</v>
      </c>
    </row>
    <row r="24617" spans="1:1" ht="13">
      <c r="A24617" s="11">
        <v>1</v>
      </c>
    </row>
    <row r="24618" spans="1:1" ht="13">
      <c r="A24618" s="11" t="s">
        <v>4752</v>
      </c>
    </row>
    <row r="24619" spans="1:1" ht="13">
      <c r="A24619" s="11">
        <v>1</v>
      </c>
    </row>
    <row r="24620" spans="1:1" ht="13">
      <c r="A24620" s="11" t="s">
        <v>4753</v>
      </c>
    </row>
    <row r="24621" spans="1:1" ht="13">
      <c r="A24621" s="11" t="s">
        <v>6664</v>
      </c>
    </row>
    <row r="24622" spans="1:1" ht="13">
      <c r="A24622" s="11" t="s">
        <v>4755</v>
      </c>
    </row>
    <row r="24623" spans="1:1" ht="13">
      <c r="A24623" s="21">
        <v>1340</v>
      </c>
    </row>
    <row r="24624" spans="1:1" ht="13">
      <c r="A24624" s="11" t="s">
        <v>4756</v>
      </c>
    </row>
    <row r="24625" spans="1:1" ht="13">
      <c r="A24625" s="11" t="s">
        <v>4783</v>
      </c>
    </row>
    <row r="24626" spans="1:1" ht="13">
      <c r="A24626" s="11" t="s">
        <v>5487</v>
      </c>
    </row>
    <row r="24627" spans="1:1" ht="13">
      <c r="A24627" s="11" t="s">
        <v>4748</v>
      </c>
    </row>
    <row r="24628" spans="1:1" ht="13">
      <c r="A24628" s="11" t="s">
        <v>4781</v>
      </c>
    </row>
    <row r="24629" spans="1:1" ht="13">
      <c r="A24629" s="11" t="s">
        <v>6665</v>
      </c>
    </row>
    <row r="24630" spans="1:1" ht="13">
      <c r="A24630" s="11" t="s">
        <v>15</v>
      </c>
    </row>
    <row r="24631" spans="1:1" ht="13">
      <c r="A24631" s="11" t="s">
        <v>853</v>
      </c>
    </row>
    <row r="24632" spans="1:1" ht="13">
      <c r="A24632" s="11" t="s">
        <v>4751</v>
      </c>
    </row>
    <row r="24633" spans="1:1" ht="13">
      <c r="A24633" s="11">
        <v>1</v>
      </c>
    </row>
    <row r="24634" spans="1:1" ht="13">
      <c r="A24634" s="11" t="s">
        <v>4752</v>
      </c>
    </row>
    <row r="24635" spans="1:1" ht="13">
      <c r="A24635" s="11">
        <v>1</v>
      </c>
    </row>
    <row r="24636" spans="1:1" ht="13">
      <c r="A24636" s="11" t="s">
        <v>4753</v>
      </c>
    </row>
    <row r="24637" spans="1:1" ht="13">
      <c r="A24637" s="11" t="s">
        <v>4822</v>
      </c>
    </row>
    <row r="24638" spans="1:1" ht="13">
      <c r="A24638" s="11" t="s">
        <v>4755</v>
      </c>
    </row>
    <row r="24639" spans="1:1" ht="13">
      <c r="A24639" s="21">
        <v>1450</v>
      </c>
    </row>
    <row r="24640" spans="1:1" ht="13">
      <c r="A24640" s="11" t="s">
        <v>4756</v>
      </c>
    </row>
    <row r="24641" spans="1:1" ht="13">
      <c r="A24641" s="11" t="s">
        <v>4783</v>
      </c>
    </row>
    <row r="24642" spans="1:1" ht="13">
      <c r="A24642" s="11" t="s">
        <v>5487</v>
      </c>
    </row>
    <row r="24643" spans="1:1" ht="13">
      <c r="A24643" s="11" t="s">
        <v>4748</v>
      </c>
    </row>
    <row r="24644" spans="1:1" ht="13">
      <c r="A24644" s="11" t="s">
        <v>4749</v>
      </c>
    </row>
    <row r="24645" spans="1:1" ht="13">
      <c r="A24645" s="11" t="s">
        <v>5489</v>
      </c>
    </row>
    <row r="24646" spans="1:1" ht="13">
      <c r="A24646" s="11" t="s">
        <v>22</v>
      </c>
    </row>
    <row r="24647" spans="1:1" ht="13">
      <c r="A24647" s="11" t="s">
        <v>2169</v>
      </c>
    </row>
    <row r="24648" spans="1:1" ht="13">
      <c r="A24648" s="11" t="s">
        <v>4751</v>
      </c>
    </row>
    <row r="24649" spans="1:1" ht="13">
      <c r="A24649" s="11">
        <v>2</v>
      </c>
    </row>
    <row r="24650" spans="1:1" ht="13">
      <c r="A24650" s="11" t="s">
        <v>4752</v>
      </c>
    </row>
    <row r="24651" spans="1:1" ht="13">
      <c r="A24651" s="11">
        <v>2</v>
      </c>
    </row>
    <row r="24652" spans="1:1" ht="13">
      <c r="A24652" s="11" t="s">
        <v>4753</v>
      </c>
    </row>
    <row r="24653" spans="1:1" ht="13">
      <c r="A24653" s="11" t="s">
        <v>4780</v>
      </c>
    </row>
    <row r="24654" spans="1:1" ht="13">
      <c r="A24654" s="11" t="s">
        <v>4755</v>
      </c>
    </row>
    <row r="24655" spans="1:1" ht="13">
      <c r="A24655" s="21">
        <v>1670</v>
      </c>
    </row>
    <row r="24656" spans="1:1" ht="13">
      <c r="A24656" s="11" t="s">
        <v>4756</v>
      </c>
    </row>
    <row r="24657" spans="1:1" ht="13">
      <c r="A24657" s="11" t="s">
        <v>4757</v>
      </c>
    </row>
    <row r="24658" spans="1:1" ht="13">
      <c r="A24658" s="11" t="s">
        <v>5487</v>
      </c>
    </row>
    <row r="24659" spans="1:1" ht="13">
      <c r="A24659" s="11" t="s">
        <v>4748</v>
      </c>
    </row>
    <row r="24660" spans="1:1" ht="13">
      <c r="A24660" s="11" t="s">
        <v>4749</v>
      </c>
    </row>
    <row r="24661" spans="1:1" ht="13">
      <c r="A24661" s="11" t="s">
        <v>5494</v>
      </c>
    </row>
    <row r="24662" spans="1:1" ht="13">
      <c r="A24662" s="11" t="s">
        <v>16</v>
      </c>
    </row>
    <row r="24663" spans="1:1" ht="13">
      <c r="A24663" s="11" t="s">
        <v>3872</v>
      </c>
    </row>
    <row r="24664" spans="1:1" ht="13">
      <c r="A24664" s="11" t="s">
        <v>4751</v>
      </c>
    </row>
    <row r="24665" spans="1:1" ht="13">
      <c r="A24665" s="11">
        <v>3</v>
      </c>
    </row>
    <row r="24666" spans="1:1" ht="13">
      <c r="A24666" s="11" t="s">
        <v>4752</v>
      </c>
    </row>
    <row r="24667" spans="1:1" ht="13">
      <c r="A24667" s="11" t="s">
        <v>4762</v>
      </c>
    </row>
    <row r="24668" spans="1:1" ht="13">
      <c r="A24668" s="11" t="s">
        <v>4753</v>
      </c>
    </row>
    <row r="24669" spans="1:1" ht="13">
      <c r="A24669" s="11" t="s">
        <v>5089</v>
      </c>
    </row>
    <row r="24670" spans="1:1" ht="13">
      <c r="A24670" s="11" t="s">
        <v>4755</v>
      </c>
    </row>
    <row r="24671" spans="1:1" ht="13">
      <c r="A24671" s="21">
        <v>1670</v>
      </c>
    </row>
    <row r="24672" spans="1:1" ht="13">
      <c r="A24672" s="11" t="s">
        <v>4756</v>
      </c>
    </row>
    <row r="24673" spans="1:1" ht="13">
      <c r="A24673" s="11" t="s">
        <v>4757</v>
      </c>
    </row>
    <row r="24674" spans="1:1" ht="13">
      <c r="A24674" s="11" t="s">
        <v>5493</v>
      </c>
    </row>
    <row r="24675" spans="1:1" ht="13">
      <c r="A24675" s="11" t="s">
        <v>4748</v>
      </c>
    </row>
    <row r="24676" spans="1:1" ht="13">
      <c r="A24676" s="11" t="s">
        <v>4749</v>
      </c>
    </row>
    <row r="24677" spans="1:1" ht="13">
      <c r="A24677" s="11" t="s">
        <v>6666</v>
      </c>
    </row>
    <row r="24678" spans="1:1" ht="13">
      <c r="A24678" s="11" t="s">
        <v>8</v>
      </c>
    </row>
    <row r="24679" spans="1:1" ht="13">
      <c r="A24679" s="11" t="s">
        <v>4361</v>
      </c>
    </row>
    <row r="24680" spans="1:1" ht="13">
      <c r="A24680" s="11" t="s">
        <v>4751</v>
      </c>
    </row>
    <row r="24681" spans="1:1" ht="13">
      <c r="A24681" s="11">
        <v>3</v>
      </c>
    </row>
    <row r="24682" spans="1:1" ht="13">
      <c r="A24682" s="11" t="s">
        <v>4752</v>
      </c>
    </row>
    <row r="24683" spans="1:1" ht="13">
      <c r="A24683" s="11">
        <v>2</v>
      </c>
    </row>
    <row r="24684" spans="1:1" ht="13">
      <c r="A24684" s="11" t="s">
        <v>4753</v>
      </c>
    </row>
    <row r="24685" spans="1:1" ht="13">
      <c r="A24685" s="11" t="s">
        <v>4785</v>
      </c>
    </row>
    <row r="24686" spans="1:1" ht="13">
      <c r="A24686" s="11" t="s">
        <v>4755</v>
      </c>
    </row>
    <row r="24687" spans="1:1" ht="13">
      <c r="A24687" s="21">
        <v>1660</v>
      </c>
    </row>
    <row r="24688" spans="1:1" ht="13">
      <c r="A24688" s="11" t="s">
        <v>4756</v>
      </c>
    </row>
    <row r="24689" spans="1:1" ht="13">
      <c r="A24689" s="11" t="s">
        <v>4757</v>
      </c>
    </row>
    <row r="24690" spans="1:1" ht="13">
      <c r="A24690" s="11" t="s">
        <v>5498</v>
      </c>
    </row>
    <row r="24691" spans="1:1" ht="13">
      <c r="A24691" s="11" t="s">
        <v>4748</v>
      </c>
    </row>
    <row r="24692" spans="1:1" ht="13">
      <c r="A24692" s="11" t="s">
        <v>4749</v>
      </c>
    </row>
    <row r="24693" spans="1:1" ht="13">
      <c r="A24693" s="11" t="s">
        <v>5515</v>
      </c>
    </row>
    <row r="24694" spans="1:1" ht="13">
      <c r="A24694" s="11" t="s">
        <v>8</v>
      </c>
    </row>
    <row r="24695" spans="1:1" ht="13">
      <c r="A24695" s="11" t="s">
        <v>946</v>
      </c>
    </row>
    <row r="24696" spans="1:1" ht="13">
      <c r="A24696" s="11" t="s">
        <v>4751</v>
      </c>
    </row>
    <row r="24697" spans="1:1" ht="13">
      <c r="A24697" s="11">
        <v>1</v>
      </c>
    </row>
    <row r="24698" spans="1:1" ht="13">
      <c r="A24698" s="11" t="s">
        <v>4752</v>
      </c>
    </row>
    <row r="24699" spans="1:1" ht="13">
      <c r="A24699" s="11">
        <v>1</v>
      </c>
    </row>
    <row r="24700" spans="1:1" ht="13">
      <c r="A24700" s="11" t="s">
        <v>4753</v>
      </c>
    </row>
    <row r="24701" spans="1:1" ht="13">
      <c r="A24701" s="11" t="s">
        <v>4846</v>
      </c>
    </row>
    <row r="24702" spans="1:1" ht="13">
      <c r="A24702" s="11" t="s">
        <v>4755</v>
      </c>
    </row>
    <row r="24703" spans="1:1" ht="13">
      <c r="A24703" s="21">
        <v>1220</v>
      </c>
    </row>
    <row r="24704" spans="1:1" ht="13">
      <c r="A24704" s="11" t="s">
        <v>4756</v>
      </c>
    </row>
    <row r="24705" spans="1:1" ht="13">
      <c r="A24705" s="11" t="s">
        <v>4757</v>
      </c>
    </row>
    <row r="24706" spans="1:1" ht="13">
      <c r="A24706" s="11" t="s">
        <v>5502</v>
      </c>
    </row>
    <row r="24707" spans="1:1" ht="13">
      <c r="A24707" s="11" t="s">
        <v>4748</v>
      </c>
    </row>
    <row r="24708" spans="1:1" ht="13">
      <c r="A24708" s="11" t="s">
        <v>4749</v>
      </c>
    </row>
    <row r="24709" spans="1:1" ht="13">
      <c r="A24709" s="11" t="s">
        <v>6667</v>
      </c>
    </row>
    <row r="24710" spans="1:1" ht="13">
      <c r="A24710" s="11" t="s">
        <v>8</v>
      </c>
    </row>
    <row r="24711" spans="1:1" ht="13">
      <c r="A24711" s="11" t="s">
        <v>3075</v>
      </c>
    </row>
    <row r="24712" spans="1:1" ht="13">
      <c r="A24712" s="11" t="s">
        <v>4751</v>
      </c>
    </row>
    <row r="24713" spans="1:1" ht="13">
      <c r="A24713" s="11">
        <v>2</v>
      </c>
    </row>
    <row r="24714" spans="1:1" ht="13">
      <c r="A24714" s="11" t="s">
        <v>4752</v>
      </c>
    </row>
    <row r="24715" spans="1:1" ht="13">
      <c r="A24715" s="11">
        <v>2</v>
      </c>
    </row>
    <row r="24716" spans="1:1" ht="13">
      <c r="A24716" s="11" t="s">
        <v>4753</v>
      </c>
    </row>
    <row r="24717" spans="1:1" ht="13">
      <c r="A24717" s="11" t="s">
        <v>4881</v>
      </c>
    </row>
    <row r="24718" spans="1:1" ht="13">
      <c r="A24718" s="11" t="s">
        <v>4755</v>
      </c>
    </row>
    <row r="24719" spans="1:1" ht="13">
      <c r="A24719" s="21">
        <v>1340</v>
      </c>
    </row>
    <row r="24720" spans="1:1" ht="13">
      <c r="A24720" s="11" t="s">
        <v>4756</v>
      </c>
    </row>
    <row r="24721" spans="1:1" ht="13">
      <c r="A24721" s="11" t="s">
        <v>4757</v>
      </c>
    </row>
    <row r="24722" spans="1:1" ht="13">
      <c r="A24722" s="11" t="s">
        <v>5508</v>
      </c>
    </row>
    <row r="24723" spans="1:1" ht="13">
      <c r="A24723" s="11" t="s">
        <v>4748</v>
      </c>
    </row>
    <row r="24724" spans="1:1" ht="13">
      <c r="A24724" s="11" t="s">
        <v>4749</v>
      </c>
    </row>
    <row r="24725" spans="1:1" ht="13">
      <c r="A24725" s="11" t="s">
        <v>6668</v>
      </c>
    </row>
    <row r="24726" spans="1:1" ht="13">
      <c r="A24726" s="11" t="s">
        <v>8</v>
      </c>
    </row>
    <row r="24727" spans="1:1" ht="13">
      <c r="A24727" s="11" t="s">
        <v>3171</v>
      </c>
    </row>
    <row r="24728" spans="1:1" ht="13">
      <c r="A24728" s="11" t="s">
        <v>4751</v>
      </c>
    </row>
    <row r="24729" spans="1:1" ht="13">
      <c r="A24729" s="11">
        <v>2</v>
      </c>
    </row>
    <row r="24730" spans="1:1" ht="13">
      <c r="A24730" s="11" t="s">
        <v>4752</v>
      </c>
    </row>
    <row r="24731" spans="1:1" ht="13">
      <c r="A24731" s="11">
        <v>2</v>
      </c>
    </row>
    <row r="24732" spans="1:1" ht="13">
      <c r="A24732" s="11" t="s">
        <v>4753</v>
      </c>
    </row>
    <row r="24733" spans="1:1" ht="13">
      <c r="A24733" s="11" t="s">
        <v>5934</v>
      </c>
    </row>
    <row r="24734" spans="1:1" ht="13">
      <c r="A24734" s="11" t="s">
        <v>4755</v>
      </c>
    </row>
    <row r="24735" spans="1:1" ht="13">
      <c r="A24735" s="21">
        <v>1510</v>
      </c>
    </row>
    <row r="24736" spans="1:1" ht="13">
      <c r="A24736" s="11" t="s">
        <v>4756</v>
      </c>
    </row>
    <row r="24737" spans="1:1" ht="13">
      <c r="A24737" s="11" t="s">
        <v>4757</v>
      </c>
    </row>
    <row r="24738" spans="1:1" ht="13">
      <c r="A24738" s="11" t="s">
        <v>5508</v>
      </c>
    </row>
    <row r="24739" spans="1:1" ht="13">
      <c r="A24739" s="11" t="s">
        <v>4748</v>
      </c>
    </row>
    <row r="24740" spans="1:1" ht="13">
      <c r="A24740" s="11" t="s">
        <v>4749</v>
      </c>
    </row>
    <row r="24741" spans="1:1" ht="13">
      <c r="A24741" s="11" t="s">
        <v>5512</v>
      </c>
    </row>
    <row r="24742" spans="1:1" ht="13">
      <c r="A24742" s="11" t="s">
        <v>16</v>
      </c>
    </row>
    <row r="24743" spans="1:1" ht="13">
      <c r="A24743" s="11" t="s">
        <v>3785</v>
      </c>
    </row>
    <row r="24744" spans="1:1" ht="13">
      <c r="A24744" s="11" t="s">
        <v>4751</v>
      </c>
    </row>
    <row r="24745" spans="1:1" ht="13">
      <c r="A24745" s="11">
        <v>3</v>
      </c>
    </row>
    <row r="24746" spans="1:1" ht="13">
      <c r="A24746" s="11" t="s">
        <v>4752</v>
      </c>
    </row>
    <row r="24747" spans="1:1" ht="13">
      <c r="A24747" s="11">
        <v>2</v>
      </c>
    </row>
    <row r="24748" spans="1:1" ht="13">
      <c r="A24748" s="11" t="s">
        <v>4753</v>
      </c>
    </row>
    <row r="24749" spans="1:1" ht="13">
      <c r="A24749" s="11" t="s">
        <v>5000</v>
      </c>
    </row>
    <row r="24750" spans="1:1" ht="13">
      <c r="A24750" s="11" t="s">
        <v>4755</v>
      </c>
    </row>
    <row r="24751" spans="1:1" ht="13">
      <c r="A24751" s="21">
        <v>1550</v>
      </c>
    </row>
    <row r="24752" spans="1:1" ht="13">
      <c r="A24752" s="11" t="s">
        <v>4756</v>
      </c>
    </row>
    <row r="24753" spans="1:1" ht="13">
      <c r="A24753" s="11" t="s">
        <v>4757</v>
      </c>
    </row>
    <row r="24754" spans="1:1" ht="13">
      <c r="A24754" s="11" t="s">
        <v>5508</v>
      </c>
    </row>
    <row r="24755" spans="1:1" ht="13">
      <c r="A24755" s="11" t="s">
        <v>4748</v>
      </c>
    </row>
    <row r="24756" spans="1:1" ht="13">
      <c r="A24756" s="11" t="s">
        <v>4749</v>
      </c>
    </row>
    <row r="24757" spans="1:1" ht="13">
      <c r="A24757" s="11" t="s">
        <v>6669</v>
      </c>
    </row>
    <row r="24758" spans="1:1" ht="13">
      <c r="A24758" s="11" t="s">
        <v>8</v>
      </c>
    </row>
    <row r="24759" spans="1:1" ht="13">
      <c r="A24759" s="11" t="s">
        <v>4513</v>
      </c>
    </row>
    <row r="24760" spans="1:1" ht="13">
      <c r="A24760" s="11" t="s">
        <v>4751</v>
      </c>
    </row>
    <row r="24761" spans="1:1" ht="13">
      <c r="A24761" s="11">
        <v>3</v>
      </c>
    </row>
    <row r="24762" spans="1:1" ht="13">
      <c r="A24762" s="11" t="s">
        <v>4752</v>
      </c>
    </row>
    <row r="24763" spans="1:1" ht="13">
      <c r="A24763" s="11" t="s">
        <v>4762</v>
      </c>
    </row>
    <row r="24764" spans="1:1" ht="13">
      <c r="A24764" s="11" t="s">
        <v>4753</v>
      </c>
    </row>
    <row r="24765" spans="1:1" ht="13">
      <c r="A24765" s="11" t="s">
        <v>4795</v>
      </c>
    </row>
    <row r="24766" spans="1:1" ht="13">
      <c r="A24766" s="11" t="s">
        <v>4755</v>
      </c>
    </row>
    <row r="24767" spans="1:1" ht="13">
      <c r="A24767" s="21">
        <v>1990</v>
      </c>
    </row>
    <row r="24768" spans="1:1" ht="13">
      <c r="A24768" s="11" t="s">
        <v>4756</v>
      </c>
    </row>
    <row r="24769" spans="1:1" ht="13">
      <c r="A24769" s="11" t="s">
        <v>4757</v>
      </c>
    </row>
    <row r="24770" spans="1:1" ht="13">
      <c r="A24770" s="11" t="s">
        <v>5508</v>
      </c>
    </row>
    <row r="24771" spans="1:1" ht="13">
      <c r="A24771" s="11" t="s">
        <v>4748</v>
      </c>
    </row>
    <row r="24772" spans="1:1" ht="13">
      <c r="A24772" s="11" t="s">
        <v>4749</v>
      </c>
    </row>
    <row r="24773" spans="1:1" ht="13">
      <c r="A24773" s="11" t="s">
        <v>6670</v>
      </c>
    </row>
    <row r="24774" spans="1:1" ht="13">
      <c r="A24774" s="11" t="s">
        <v>8</v>
      </c>
    </row>
    <row r="24775" spans="1:1" ht="13">
      <c r="A24775" s="11" t="s">
        <v>3132</v>
      </c>
    </row>
    <row r="24776" spans="1:1" ht="13">
      <c r="A24776" s="11" t="s">
        <v>4751</v>
      </c>
    </row>
    <row r="24777" spans="1:1" ht="13">
      <c r="A24777" s="11">
        <v>2</v>
      </c>
    </row>
    <row r="24778" spans="1:1" ht="13">
      <c r="A24778" s="11" t="s">
        <v>4752</v>
      </c>
    </row>
    <row r="24779" spans="1:1" ht="13">
      <c r="A24779" s="11">
        <v>1</v>
      </c>
    </row>
    <row r="24780" spans="1:1" ht="13">
      <c r="A24780" s="11" t="s">
        <v>4753</v>
      </c>
    </row>
    <row r="24781" spans="1:1" ht="13">
      <c r="A24781" s="11" t="s">
        <v>4775</v>
      </c>
    </row>
    <row r="24782" spans="1:1" ht="13">
      <c r="A24782" s="11" t="s">
        <v>4755</v>
      </c>
    </row>
    <row r="24783" spans="1:1" ht="13">
      <c r="A24783" s="21">
        <v>1720</v>
      </c>
    </row>
    <row r="24784" spans="1:1" ht="13">
      <c r="A24784" s="11" t="s">
        <v>4756</v>
      </c>
    </row>
    <row r="24785" spans="1:1" ht="13">
      <c r="A24785" s="11" t="s">
        <v>4757</v>
      </c>
    </row>
    <row r="24786" spans="1:1" ht="13">
      <c r="A24786" s="11" t="s">
        <v>5514</v>
      </c>
    </row>
    <row r="24787" spans="1:1" ht="13">
      <c r="A24787" s="11" t="s">
        <v>4748</v>
      </c>
    </row>
    <row r="24788" spans="1:1" ht="13">
      <c r="A24788" s="11" t="s">
        <v>4749</v>
      </c>
    </row>
    <row r="24789" spans="1:1" ht="13">
      <c r="A24789" s="11" t="s">
        <v>6671</v>
      </c>
    </row>
    <row r="24790" spans="1:1" ht="13">
      <c r="A24790" s="11" t="s">
        <v>8</v>
      </c>
    </row>
    <row r="24791" spans="1:1" ht="13">
      <c r="A24791" s="11" t="s">
        <v>3222</v>
      </c>
    </row>
    <row r="24792" spans="1:1" ht="13">
      <c r="A24792" s="11" t="s">
        <v>4751</v>
      </c>
    </row>
    <row r="24793" spans="1:1" ht="13">
      <c r="A24793" s="11">
        <v>2</v>
      </c>
    </row>
    <row r="24794" spans="1:1" ht="13">
      <c r="A24794" s="11" t="s">
        <v>4752</v>
      </c>
    </row>
    <row r="24795" spans="1:1" ht="13">
      <c r="A24795" s="11">
        <v>1</v>
      </c>
    </row>
    <row r="24796" spans="1:1" ht="13">
      <c r="A24796" s="11" t="s">
        <v>4753</v>
      </c>
    </row>
    <row r="24797" spans="1:1" ht="13">
      <c r="A24797" s="11" t="s">
        <v>4818</v>
      </c>
    </row>
    <row r="24798" spans="1:1" ht="13">
      <c r="A24798" s="11" t="s">
        <v>4755</v>
      </c>
    </row>
    <row r="24799" spans="1:1" ht="13">
      <c r="A24799" s="21">
        <v>1240</v>
      </c>
    </row>
    <row r="24800" spans="1:1" ht="13">
      <c r="A24800" s="11" t="s">
        <v>4756</v>
      </c>
    </row>
    <row r="24801" spans="1:1" ht="13">
      <c r="A24801" s="11" t="s">
        <v>4757</v>
      </c>
    </row>
    <row r="24802" spans="1:1" ht="13">
      <c r="A24802" s="11" t="s">
        <v>5525</v>
      </c>
    </row>
    <row r="24803" spans="1:1" ht="13">
      <c r="A24803" s="11" t="s">
        <v>4748</v>
      </c>
    </row>
    <row r="24804" spans="1:1" ht="13">
      <c r="A24804" s="11" t="s">
        <v>4749</v>
      </c>
    </row>
    <row r="24805" spans="1:1" ht="13">
      <c r="A24805" s="11" t="s">
        <v>5043</v>
      </c>
    </row>
    <row r="24806" spans="1:1" ht="13">
      <c r="A24806" s="11" t="s">
        <v>8</v>
      </c>
    </row>
    <row r="24807" spans="1:1" ht="13">
      <c r="A24807" s="11" t="s">
        <v>3198</v>
      </c>
    </row>
    <row r="24808" spans="1:1" ht="13">
      <c r="A24808" s="11" t="s">
        <v>4751</v>
      </c>
    </row>
    <row r="24809" spans="1:1" ht="13">
      <c r="A24809" s="11">
        <v>2</v>
      </c>
    </row>
    <row r="24810" spans="1:1" ht="13">
      <c r="A24810" s="11" t="s">
        <v>4752</v>
      </c>
    </row>
    <row r="24811" spans="1:1" ht="13">
      <c r="A24811" s="11">
        <v>1</v>
      </c>
    </row>
    <row r="24812" spans="1:1" ht="13">
      <c r="A24812" s="11" t="s">
        <v>4753</v>
      </c>
    </row>
    <row r="24813" spans="1:1" ht="13">
      <c r="A24813" s="11" t="s">
        <v>4771</v>
      </c>
    </row>
    <row r="24814" spans="1:1" ht="13">
      <c r="A24814" s="11" t="s">
        <v>4755</v>
      </c>
    </row>
    <row r="24815" spans="1:1" ht="13">
      <c r="A24815" s="21">
        <v>1400</v>
      </c>
    </row>
    <row r="24816" spans="1:1" ht="13">
      <c r="A24816" s="11" t="s">
        <v>4756</v>
      </c>
    </row>
    <row r="24817" spans="1:1" ht="13">
      <c r="A24817" s="11" t="s">
        <v>4757</v>
      </c>
    </row>
    <row r="24818" spans="1:1" ht="13">
      <c r="A24818" s="11" t="s">
        <v>5525</v>
      </c>
    </row>
    <row r="24819" spans="1:1" ht="13">
      <c r="A24819" s="11" t="s">
        <v>4748</v>
      </c>
    </row>
    <row r="24820" spans="1:1" ht="13">
      <c r="A24820" s="11" t="s">
        <v>4749</v>
      </c>
    </row>
    <row r="24821" spans="1:1" ht="13">
      <c r="A24821" s="11" t="s">
        <v>6672</v>
      </c>
    </row>
    <row r="24822" spans="1:1" ht="13">
      <c r="A24822" s="11" t="s">
        <v>8</v>
      </c>
    </row>
    <row r="24823" spans="1:1" ht="13">
      <c r="A24823" s="11" t="s">
        <v>3078</v>
      </c>
    </row>
    <row r="24824" spans="1:1" ht="13">
      <c r="A24824" s="11" t="s">
        <v>4751</v>
      </c>
    </row>
    <row r="24825" spans="1:1" ht="13">
      <c r="A24825" s="11">
        <v>2</v>
      </c>
    </row>
    <row r="24826" spans="1:1" ht="13">
      <c r="A24826" s="11" t="s">
        <v>4752</v>
      </c>
    </row>
    <row r="24827" spans="1:1" ht="13">
      <c r="A24827" s="11">
        <v>1</v>
      </c>
    </row>
    <row r="24828" spans="1:1" ht="13">
      <c r="A24828" s="11" t="s">
        <v>4753</v>
      </c>
    </row>
    <row r="24829" spans="1:1" ht="13">
      <c r="A24829" s="11" t="s">
        <v>4771</v>
      </c>
    </row>
    <row r="24830" spans="1:1" ht="13">
      <c r="A24830" s="11" t="s">
        <v>4755</v>
      </c>
    </row>
    <row r="24831" spans="1:1" ht="13">
      <c r="A24831" s="21">
        <v>1620</v>
      </c>
    </row>
    <row r="24832" spans="1:1" ht="13">
      <c r="A24832" s="11" t="s">
        <v>4756</v>
      </c>
    </row>
    <row r="24833" spans="1:1" ht="13">
      <c r="A24833" s="11" t="s">
        <v>4757</v>
      </c>
    </row>
    <row r="24834" spans="1:1" ht="13">
      <c r="A24834" s="11" t="s">
        <v>5525</v>
      </c>
    </row>
    <row r="24835" spans="1:1" ht="13">
      <c r="A24835" s="11" t="s">
        <v>4748</v>
      </c>
    </row>
    <row r="24836" spans="1:1" ht="13">
      <c r="A24836" s="11" t="s">
        <v>4749</v>
      </c>
    </row>
    <row r="24837" spans="1:1" ht="13">
      <c r="A24837" s="11" t="s">
        <v>5532</v>
      </c>
    </row>
    <row r="24838" spans="1:1" ht="13">
      <c r="A24838" s="11" t="s">
        <v>16</v>
      </c>
    </row>
    <row r="24839" spans="1:1" ht="13">
      <c r="A24839" s="11" t="s">
        <v>1701</v>
      </c>
    </row>
    <row r="24840" spans="1:1" ht="13">
      <c r="A24840" s="11" t="s">
        <v>4751</v>
      </c>
    </row>
    <row r="24841" spans="1:1" ht="13">
      <c r="A24841" s="11">
        <v>2</v>
      </c>
    </row>
    <row r="24842" spans="1:1" ht="13">
      <c r="A24842" s="11" t="s">
        <v>4752</v>
      </c>
    </row>
    <row r="24843" spans="1:1" ht="13">
      <c r="A24843" s="11" t="s">
        <v>4762</v>
      </c>
    </row>
    <row r="24844" spans="1:1" ht="13">
      <c r="A24844" s="11" t="s">
        <v>4753</v>
      </c>
    </row>
    <row r="24845" spans="1:1" ht="13">
      <c r="A24845" s="11" t="s">
        <v>5533</v>
      </c>
    </row>
    <row r="24846" spans="1:1" ht="13">
      <c r="A24846" s="11" t="s">
        <v>4755</v>
      </c>
    </row>
    <row r="24847" spans="1:1" ht="13">
      <c r="A24847" s="21">
        <v>1990</v>
      </c>
    </row>
    <row r="24848" spans="1:1" ht="13">
      <c r="A24848" s="11" t="s">
        <v>4756</v>
      </c>
    </row>
    <row r="24849" spans="1:1" ht="13">
      <c r="A24849" s="11" t="s">
        <v>4757</v>
      </c>
    </row>
    <row r="24850" spans="1:1" ht="13">
      <c r="A24850" s="11" t="s">
        <v>5525</v>
      </c>
    </row>
    <row r="24851" spans="1:1" ht="13">
      <c r="A24851" s="11" t="s">
        <v>4748</v>
      </c>
    </row>
    <row r="24852" spans="1:1" ht="13">
      <c r="A24852" s="11" t="s">
        <v>4749</v>
      </c>
    </row>
    <row r="24853" spans="1:1" ht="13">
      <c r="A24853" s="11" t="s">
        <v>6673</v>
      </c>
    </row>
    <row r="24854" spans="1:1" ht="13">
      <c r="A24854" s="11" t="s">
        <v>8</v>
      </c>
    </row>
    <row r="24855" spans="1:1" ht="13">
      <c r="A24855" s="11" t="s">
        <v>4364</v>
      </c>
    </row>
    <row r="24856" spans="1:1" ht="13">
      <c r="A24856" s="11" t="s">
        <v>4751</v>
      </c>
    </row>
    <row r="24857" spans="1:1" ht="13">
      <c r="A24857" s="11">
        <v>3</v>
      </c>
    </row>
    <row r="24858" spans="1:1" ht="13">
      <c r="A24858" s="11" t="s">
        <v>4752</v>
      </c>
    </row>
    <row r="24859" spans="1:1" ht="13">
      <c r="A24859" s="11">
        <v>2</v>
      </c>
    </row>
    <row r="24860" spans="1:1" ht="13">
      <c r="A24860" s="11" t="s">
        <v>4753</v>
      </c>
    </row>
    <row r="24861" spans="1:1" ht="13">
      <c r="A24861" s="11" t="s">
        <v>4878</v>
      </c>
    </row>
    <row r="24862" spans="1:1" ht="13">
      <c r="A24862" s="11" t="s">
        <v>4755</v>
      </c>
    </row>
    <row r="24863" spans="1:1" ht="13">
      <c r="A24863" s="21">
        <v>1860</v>
      </c>
    </row>
    <row r="24864" spans="1:1" ht="13">
      <c r="A24864" s="11" t="s">
        <v>4756</v>
      </c>
    </row>
    <row r="24865" spans="1:1" ht="13">
      <c r="A24865" s="11" t="s">
        <v>4757</v>
      </c>
    </row>
    <row r="24866" spans="1:1" ht="13">
      <c r="A24866" s="11" t="s">
        <v>5546</v>
      </c>
    </row>
    <row r="24867" spans="1:1" ht="13">
      <c r="A24867" s="11" t="s">
        <v>4748</v>
      </c>
    </row>
    <row r="24868" spans="1:1" ht="13">
      <c r="A24868" s="11" t="s">
        <v>4749</v>
      </c>
    </row>
    <row r="24869" spans="1:1" ht="13">
      <c r="A24869" s="11" t="s">
        <v>6674</v>
      </c>
    </row>
    <row r="24870" spans="1:1" ht="13">
      <c r="A24870" s="11" t="s">
        <v>15</v>
      </c>
    </row>
    <row r="24871" spans="1:1" ht="13">
      <c r="A24871" s="11" t="s">
        <v>4385</v>
      </c>
    </row>
    <row r="24872" spans="1:1" ht="13">
      <c r="A24872" s="11" t="s">
        <v>4751</v>
      </c>
    </row>
    <row r="24873" spans="1:1" ht="13">
      <c r="A24873" s="11">
        <v>3</v>
      </c>
    </row>
    <row r="24874" spans="1:1" ht="13">
      <c r="A24874" s="11" t="s">
        <v>4752</v>
      </c>
    </row>
    <row r="24875" spans="1:1" ht="13">
      <c r="A24875" s="11" t="s">
        <v>4789</v>
      </c>
    </row>
    <row r="24876" spans="1:1" ht="13">
      <c r="A24876" s="11" t="s">
        <v>4753</v>
      </c>
    </row>
    <row r="24877" spans="1:1" ht="13">
      <c r="A24877" s="11" t="s">
        <v>4994</v>
      </c>
    </row>
    <row r="24878" spans="1:1" ht="13">
      <c r="A24878" s="11" t="s">
        <v>4755</v>
      </c>
    </row>
    <row r="24879" spans="1:1" ht="13">
      <c r="A24879" s="21">
        <v>2080</v>
      </c>
    </row>
    <row r="24880" spans="1:1" ht="13">
      <c r="A24880" s="11" t="s">
        <v>4756</v>
      </c>
    </row>
    <row r="24881" spans="1:1" ht="13">
      <c r="A24881" s="11" t="s">
        <v>4757</v>
      </c>
    </row>
    <row r="24882" spans="1:1" ht="13">
      <c r="A24882" s="11" t="s">
        <v>5551</v>
      </c>
    </row>
    <row r="24883" spans="1:1" ht="13">
      <c r="A24883" s="11" t="s">
        <v>4748</v>
      </c>
    </row>
    <row r="24884" spans="1:1" ht="13">
      <c r="A24884" s="11" t="s">
        <v>4749</v>
      </c>
    </row>
    <row r="24885" spans="1:1" ht="13">
      <c r="A24885" s="11" t="s">
        <v>5554</v>
      </c>
    </row>
    <row r="24886" spans="1:1" ht="13">
      <c r="A24886" s="11" t="s">
        <v>22</v>
      </c>
    </row>
    <row r="24887" spans="1:1" ht="13">
      <c r="A24887" s="11" t="s">
        <v>3383</v>
      </c>
    </row>
    <row r="24888" spans="1:1" ht="13">
      <c r="A24888" s="11" t="s">
        <v>4751</v>
      </c>
    </row>
    <row r="24889" spans="1:1" ht="13">
      <c r="A24889" s="11">
        <v>3</v>
      </c>
    </row>
    <row r="24890" spans="1:1" ht="13">
      <c r="A24890" s="11" t="s">
        <v>4752</v>
      </c>
    </row>
    <row r="24891" spans="1:1" ht="13">
      <c r="A24891" s="11" t="s">
        <v>4762</v>
      </c>
    </row>
    <row r="24892" spans="1:1" ht="13">
      <c r="A24892" s="11" t="s">
        <v>4753</v>
      </c>
    </row>
    <row r="24893" spans="1:1" ht="13">
      <c r="A24893" s="11" t="s">
        <v>4787</v>
      </c>
    </row>
    <row r="24894" spans="1:1" ht="13">
      <c r="A24894" s="11" t="s">
        <v>4755</v>
      </c>
    </row>
    <row r="24895" spans="1:1" ht="13">
      <c r="A24895" s="21">
        <v>1510</v>
      </c>
    </row>
    <row r="24896" spans="1:1" ht="13">
      <c r="A24896" s="11" t="s">
        <v>4756</v>
      </c>
    </row>
    <row r="24897" spans="1:1" ht="13">
      <c r="A24897" s="11" t="s">
        <v>4757</v>
      </c>
    </row>
    <row r="24898" spans="1:1" ht="13">
      <c r="A24898" s="11" t="s">
        <v>5555</v>
      </c>
    </row>
    <row r="24899" spans="1:1" ht="13">
      <c r="A24899" s="11" t="s">
        <v>4748</v>
      </c>
    </row>
    <row r="24900" spans="1:1" ht="13">
      <c r="A24900" s="11" t="s">
        <v>4749</v>
      </c>
    </row>
    <row r="24901" spans="1:1" ht="13">
      <c r="A24901" s="11" t="s">
        <v>6675</v>
      </c>
    </row>
    <row r="24902" spans="1:1" ht="13">
      <c r="A24902" s="11" t="s">
        <v>8</v>
      </c>
    </row>
    <row r="24903" spans="1:1" ht="13">
      <c r="A24903" s="11" t="s">
        <v>3012</v>
      </c>
    </row>
    <row r="24904" spans="1:1" ht="13">
      <c r="A24904" s="11" t="s">
        <v>4751</v>
      </c>
    </row>
    <row r="24905" spans="1:1" ht="13">
      <c r="A24905" s="11">
        <v>2</v>
      </c>
    </row>
    <row r="24906" spans="1:1" ht="13">
      <c r="A24906" s="11" t="s">
        <v>4752</v>
      </c>
    </row>
    <row r="24907" spans="1:1" ht="13">
      <c r="A24907" s="11" t="s">
        <v>4762</v>
      </c>
    </row>
    <row r="24908" spans="1:1" ht="13">
      <c r="A24908" s="11" t="s">
        <v>4753</v>
      </c>
    </row>
    <row r="24909" spans="1:1" ht="13">
      <c r="A24909" s="11" t="s">
        <v>4765</v>
      </c>
    </row>
    <row r="24910" spans="1:1" ht="13">
      <c r="A24910" s="11" t="s">
        <v>4755</v>
      </c>
    </row>
    <row r="24911" spans="1:1" ht="13">
      <c r="A24911" s="21">
        <v>1100</v>
      </c>
    </row>
    <row r="24912" spans="1:1" ht="13">
      <c r="A24912" s="11" t="s">
        <v>4756</v>
      </c>
    </row>
    <row r="24913" spans="1:1" ht="13">
      <c r="A24913" s="11" t="s">
        <v>4757</v>
      </c>
    </row>
    <row r="24914" spans="1:1" ht="13">
      <c r="A24914" s="11" t="s">
        <v>5559</v>
      </c>
    </row>
    <row r="24915" spans="1:1" ht="13">
      <c r="A24915" s="11" t="s">
        <v>4748</v>
      </c>
    </row>
    <row r="24916" spans="1:1" ht="13">
      <c r="A24916" s="11" t="s">
        <v>4749</v>
      </c>
    </row>
    <row r="24917" spans="1:1" ht="13">
      <c r="A24917" s="11" t="s">
        <v>5562</v>
      </c>
    </row>
    <row r="24918" spans="1:1" ht="13">
      <c r="A24918" s="11" t="s">
        <v>16</v>
      </c>
    </row>
    <row r="24919" spans="1:1" ht="13">
      <c r="A24919" s="11" t="s">
        <v>2892</v>
      </c>
    </row>
    <row r="24920" spans="1:1" ht="13">
      <c r="A24920" s="11" t="s">
        <v>4751</v>
      </c>
    </row>
    <row r="24921" spans="1:1" ht="13">
      <c r="A24921" s="11">
        <v>2</v>
      </c>
    </row>
    <row r="24922" spans="1:1" ht="13">
      <c r="A24922" s="11" t="s">
        <v>4752</v>
      </c>
    </row>
    <row r="24923" spans="1:1" ht="13">
      <c r="A24923" s="11" t="s">
        <v>4762</v>
      </c>
    </row>
    <row r="24924" spans="1:1" ht="13">
      <c r="A24924" s="11" t="s">
        <v>4753</v>
      </c>
    </row>
    <row r="24925" spans="1:1" ht="13">
      <c r="A24925" s="11" t="s">
        <v>4787</v>
      </c>
    </row>
    <row r="24926" spans="1:1" ht="13">
      <c r="A24926" s="11" t="s">
        <v>4755</v>
      </c>
    </row>
    <row r="24927" spans="1:1" ht="13">
      <c r="A24927" s="21">
        <v>1300</v>
      </c>
    </row>
    <row r="24928" spans="1:1" ht="13">
      <c r="A24928" s="11" t="s">
        <v>4756</v>
      </c>
    </row>
    <row r="24929" spans="1:1" ht="13">
      <c r="A24929" s="11" t="s">
        <v>4757</v>
      </c>
    </row>
    <row r="24930" spans="1:1" ht="13">
      <c r="A24930" s="11" t="s">
        <v>5559</v>
      </c>
    </row>
    <row r="24931" spans="1:1" ht="13">
      <c r="A24931" s="11" t="s">
        <v>4748</v>
      </c>
    </row>
    <row r="24932" spans="1:1" ht="13">
      <c r="A24932" s="11" t="s">
        <v>4749</v>
      </c>
    </row>
    <row r="24933" spans="1:1" ht="13">
      <c r="A24933" s="11" t="s">
        <v>6676</v>
      </c>
    </row>
    <row r="24934" spans="1:1" ht="13">
      <c r="A24934" s="11" t="s">
        <v>8</v>
      </c>
    </row>
    <row r="24935" spans="1:1" ht="13">
      <c r="A24935" s="11" t="s">
        <v>862</v>
      </c>
    </row>
    <row r="24936" spans="1:1" ht="13">
      <c r="A24936" s="11" t="s">
        <v>4751</v>
      </c>
    </row>
    <row r="24937" spans="1:1" ht="13">
      <c r="A24937" s="11">
        <v>1</v>
      </c>
    </row>
    <row r="24938" spans="1:1" ht="13">
      <c r="A24938" s="11" t="s">
        <v>4752</v>
      </c>
    </row>
    <row r="24939" spans="1:1" ht="13">
      <c r="A24939" s="11">
        <v>1</v>
      </c>
    </row>
    <row r="24940" spans="1:1" ht="13">
      <c r="A24940" s="11" t="s">
        <v>4753</v>
      </c>
    </row>
    <row r="24941" spans="1:1" ht="13">
      <c r="A24941" s="11" t="s">
        <v>4859</v>
      </c>
    </row>
    <row r="24942" spans="1:1" ht="13">
      <c r="A24942" s="11" t="s">
        <v>4755</v>
      </c>
    </row>
    <row r="24943" spans="1:1" ht="13">
      <c r="A24943" s="21">
        <v>1060</v>
      </c>
    </row>
    <row r="24944" spans="1:1" ht="13">
      <c r="A24944" s="11" t="s">
        <v>4756</v>
      </c>
    </row>
    <row r="24945" spans="1:1" ht="13">
      <c r="A24945" s="11" t="s">
        <v>4757</v>
      </c>
    </row>
    <row r="24946" spans="1:1" ht="13">
      <c r="A24946" s="11" t="s">
        <v>5570</v>
      </c>
    </row>
    <row r="24947" spans="1:1" ht="13">
      <c r="A24947" s="11" t="s">
        <v>4748</v>
      </c>
    </row>
    <row r="24948" spans="1:1" ht="13">
      <c r="A24948" s="11" t="s">
        <v>4749</v>
      </c>
    </row>
    <row r="24949" spans="1:1" ht="13">
      <c r="A24949" s="11" t="s">
        <v>6677</v>
      </c>
    </row>
    <row r="24950" spans="1:1" ht="13">
      <c r="A24950" s="11" t="s">
        <v>8</v>
      </c>
    </row>
    <row r="24951" spans="1:1" ht="13">
      <c r="A24951" s="11" t="s">
        <v>4725</v>
      </c>
    </row>
    <row r="24952" spans="1:1" ht="13">
      <c r="A24952" s="11" t="s">
        <v>4751</v>
      </c>
    </row>
    <row r="24953" spans="1:1" ht="13">
      <c r="A24953" s="11" t="s">
        <v>4839</v>
      </c>
    </row>
    <row r="24954" spans="1:1" ht="13">
      <c r="A24954" s="11" t="s">
        <v>4752</v>
      </c>
    </row>
    <row r="24955" spans="1:1" ht="13">
      <c r="A24955" s="11">
        <v>1</v>
      </c>
    </row>
    <row r="24956" spans="1:1" ht="13">
      <c r="A24956" s="11" t="s">
        <v>4753</v>
      </c>
    </row>
    <row r="24957" spans="1:1" ht="13">
      <c r="A24957" s="11" t="s">
        <v>4754</v>
      </c>
    </row>
    <row r="24958" spans="1:1" ht="13">
      <c r="A24958" s="11" t="s">
        <v>4755</v>
      </c>
    </row>
    <row r="24959" spans="1:1" ht="13">
      <c r="A24959" s="21">
        <v>1250</v>
      </c>
    </row>
    <row r="24960" spans="1:1" ht="13">
      <c r="A24960" s="11" t="s">
        <v>4756</v>
      </c>
    </row>
    <row r="24961" spans="1:1" ht="13">
      <c r="A24961" s="11" t="s">
        <v>4757</v>
      </c>
    </row>
    <row r="24962" spans="1:1" ht="13">
      <c r="A24962" s="11" t="s">
        <v>5570</v>
      </c>
    </row>
    <row r="24963" spans="1:1" ht="13">
      <c r="A24963" s="11" t="s">
        <v>4748</v>
      </c>
    </row>
    <row r="24964" spans="1:1" ht="13">
      <c r="A24964" s="11" t="s">
        <v>4749</v>
      </c>
    </row>
    <row r="24965" spans="1:1" ht="13">
      <c r="A24965" s="11" t="s">
        <v>6678</v>
      </c>
    </row>
    <row r="24966" spans="1:1" ht="13">
      <c r="A24966" s="11" t="s">
        <v>8</v>
      </c>
    </row>
    <row r="24967" spans="1:1" ht="13">
      <c r="A24967" s="11" t="s">
        <v>3102</v>
      </c>
    </row>
    <row r="24968" spans="1:1" ht="13">
      <c r="A24968" s="11" t="s">
        <v>4751</v>
      </c>
    </row>
    <row r="24969" spans="1:1" ht="13">
      <c r="A24969" s="11">
        <v>2</v>
      </c>
    </row>
    <row r="24970" spans="1:1" ht="13">
      <c r="A24970" s="11" t="s">
        <v>4752</v>
      </c>
    </row>
    <row r="24971" spans="1:1" ht="13">
      <c r="A24971" s="11">
        <v>1</v>
      </c>
    </row>
    <row r="24972" spans="1:1" ht="13">
      <c r="A24972" s="11" t="s">
        <v>4753</v>
      </c>
    </row>
    <row r="24973" spans="1:1" ht="13">
      <c r="A24973" s="11" t="s">
        <v>4816</v>
      </c>
    </row>
    <row r="24974" spans="1:1" ht="13">
      <c r="A24974" s="11" t="s">
        <v>4755</v>
      </c>
    </row>
    <row r="24975" spans="1:1" ht="13">
      <c r="A24975" s="21">
        <v>1490</v>
      </c>
    </row>
    <row r="24976" spans="1:1" ht="13">
      <c r="A24976" s="11" t="s">
        <v>4756</v>
      </c>
    </row>
    <row r="24977" spans="1:1" ht="13">
      <c r="A24977" s="11" t="s">
        <v>4757</v>
      </c>
    </row>
    <row r="24978" spans="1:1" ht="13">
      <c r="A24978" s="11" t="s">
        <v>5570</v>
      </c>
    </row>
    <row r="24979" spans="1:1" ht="13">
      <c r="A24979" s="11" t="s">
        <v>4748</v>
      </c>
    </row>
    <row r="24980" spans="1:1" ht="13">
      <c r="A24980" s="11" t="s">
        <v>4749</v>
      </c>
    </row>
    <row r="24981" spans="1:1" ht="13">
      <c r="A24981" s="11" t="s">
        <v>6679</v>
      </c>
    </row>
    <row r="24982" spans="1:1" ht="13">
      <c r="A24982" s="11" t="s">
        <v>8</v>
      </c>
    </row>
    <row r="24983" spans="1:1" ht="13">
      <c r="A24983" s="11" t="s">
        <v>3147</v>
      </c>
    </row>
    <row r="24984" spans="1:1" ht="13">
      <c r="A24984" s="11" t="s">
        <v>4751</v>
      </c>
    </row>
    <row r="24985" spans="1:1" ht="13">
      <c r="A24985" s="11">
        <v>2</v>
      </c>
    </row>
    <row r="24986" spans="1:1" ht="13">
      <c r="A24986" s="11" t="s">
        <v>4752</v>
      </c>
    </row>
    <row r="24987" spans="1:1" ht="13">
      <c r="A24987" s="11" t="s">
        <v>4762</v>
      </c>
    </row>
    <row r="24988" spans="1:1" ht="13">
      <c r="A24988" s="11" t="s">
        <v>4753</v>
      </c>
    </row>
    <row r="24989" spans="1:1" ht="13">
      <c r="A24989" s="11" t="s">
        <v>4881</v>
      </c>
    </row>
    <row r="24990" spans="1:1" ht="13">
      <c r="A24990" s="11" t="s">
        <v>4755</v>
      </c>
    </row>
    <row r="24991" spans="1:1" ht="13">
      <c r="A24991" s="21">
        <v>1650</v>
      </c>
    </row>
    <row r="24992" spans="1:1" ht="13">
      <c r="A24992" s="11" t="s">
        <v>4756</v>
      </c>
    </row>
    <row r="24993" spans="1:1" ht="13">
      <c r="A24993" s="11" t="s">
        <v>4757</v>
      </c>
    </row>
    <row r="24994" spans="1:1" ht="13">
      <c r="A24994" s="11" t="s">
        <v>5570</v>
      </c>
    </row>
    <row r="24995" spans="1:1" ht="13">
      <c r="A24995" s="11" t="s">
        <v>4748</v>
      </c>
    </row>
    <row r="24996" spans="1:1" ht="13">
      <c r="A24996" s="11" t="s">
        <v>4749</v>
      </c>
    </row>
    <row r="24997" spans="1:1" ht="13">
      <c r="A24997" s="11" t="s">
        <v>6680</v>
      </c>
    </row>
    <row r="24998" spans="1:1" ht="13">
      <c r="A24998" s="11" t="s">
        <v>8</v>
      </c>
    </row>
    <row r="24999" spans="1:1" ht="13">
      <c r="A24999" s="11" t="s">
        <v>4417</v>
      </c>
    </row>
    <row r="25000" spans="1:1" ht="13">
      <c r="A25000" s="11" t="s">
        <v>4751</v>
      </c>
    </row>
    <row r="25001" spans="1:1" ht="13">
      <c r="A25001" s="11">
        <v>3</v>
      </c>
    </row>
    <row r="25002" spans="1:1" ht="13">
      <c r="A25002" s="11" t="s">
        <v>4752</v>
      </c>
    </row>
    <row r="25003" spans="1:1" ht="13">
      <c r="A25003" s="11">
        <v>2</v>
      </c>
    </row>
    <row r="25004" spans="1:1" ht="13">
      <c r="A25004" s="11" t="s">
        <v>4753</v>
      </c>
    </row>
    <row r="25005" spans="1:1" ht="13">
      <c r="A25005" s="11" t="s">
        <v>4878</v>
      </c>
    </row>
    <row r="25006" spans="1:1" ht="13">
      <c r="A25006" s="11" t="s">
        <v>4755</v>
      </c>
    </row>
    <row r="25007" spans="1:1" ht="13">
      <c r="A25007" s="21">
        <v>1820</v>
      </c>
    </row>
    <row r="25008" spans="1:1" ht="13">
      <c r="A25008" s="11" t="s">
        <v>4756</v>
      </c>
    </row>
    <row r="25009" spans="1:1" ht="13">
      <c r="A25009" s="11" t="s">
        <v>4757</v>
      </c>
    </row>
    <row r="25010" spans="1:1" ht="13">
      <c r="A25010" s="11" t="s">
        <v>5570</v>
      </c>
    </row>
    <row r="25011" spans="1:1" ht="13">
      <c r="A25011" s="11" t="s">
        <v>4748</v>
      </c>
    </row>
    <row r="25012" spans="1:1" ht="13">
      <c r="A25012" s="11" t="s">
        <v>4749</v>
      </c>
    </row>
    <row r="25013" spans="1:1" ht="13">
      <c r="A25013" s="11" t="s">
        <v>6681</v>
      </c>
    </row>
    <row r="25014" spans="1:1" ht="13">
      <c r="A25014" s="11" t="s">
        <v>8</v>
      </c>
    </row>
    <row r="25015" spans="1:1" ht="13">
      <c r="A25015" s="11" t="s">
        <v>3027</v>
      </c>
    </row>
    <row r="25016" spans="1:1" ht="13">
      <c r="A25016" s="11" t="s">
        <v>4751</v>
      </c>
    </row>
    <row r="25017" spans="1:1" ht="13">
      <c r="A25017" s="11">
        <v>2</v>
      </c>
    </row>
    <row r="25018" spans="1:1" ht="13">
      <c r="A25018" s="11" t="s">
        <v>4752</v>
      </c>
    </row>
    <row r="25019" spans="1:1" ht="13">
      <c r="A25019" s="11">
        <v>2</v>
      </c>
    </row>
    <row r="25020" spans="1:1" ht="13">
      <c r="A25020" s="11" t="s">
        <v>4753</v>
      </c>
    </row>
    <row r="25021" spans="1:1" ht="13">
      <c r="A25021" s="11" t="s">
        <v>4780</v>
      </c>
    </row>
    <row r="25022" spans="1:1" ht="13">
      <c r="A25022" s="11" t="s">
        <v>4755</v>
      </c>
    </row>
    <row r="25023" spans="1:1" ht="13">
      <c r="A25023" s="21">
        <v>2210</v>
      </c>
    </row>
    <row r="25024" spans="1:1" ht="13">
      <c r="A25024" s="11" t="s">
        <v>4756</v>
      </c>
    </row>
    <row r="25025" spans="1:1" ht="13">
      <c r="A25025" s="11" t="s">
        <v>4757</v>
      </c>
    </row>
    <row r="25026" spans="1:1" ht="13">
      <c r="A25026" s="11" t="s">
        <v>5570</v>
      </c>
    </row>
    <row r="25027" spans="1:1" ht="13">
      <c r="A25027" s="11" t="s">
        <v>4748</v>
      </c>
    </row>
    <row r="25028" spans="1:1" ht="13">
      <c r="A25028" s="11" t="s">
        <v>4749</v>
      </c>
    </row>
    <row r="25029" spans="1:1" ht="13">
      <c r="A25029" s="11" t="s">
        <v>6682</v>
      </c>
    </row>
    <row r="25030" spans="1:1" ht="13">
      <c r="A25030" s="11" t="s">
        <v>8</v>
      </c>
    </row>
    <row r="25031" spans="1:1" ht="13">
      <c r="A25031" s="11" t="s">
        <v>919</v>
      </c>
    </row>
    <row r="25032" spans="1:1" ht="13">
      <c r="A25032" s="11" t="s">
        <v>4751</v>
      </c>
    </row>
    <row r="25033" spans="1:1" ht="13">
      <c r="A25033" s="11">
        <v>1</v>
      </c>
    </row>
    <row r="25034" spans="1:1" ht="13">
      <c r="A25034" s="11" t="s">
        <v>4752</v>
      </c>
    </row>
    <row r="25035" spans="1:1" ht="13">
      <c r="A25035" s="11">
        <v>1</v>
      </c>
    </row>
    <row r="25036" spans="1:1" ht="13">
      <c r="A25036" s="11" t="s">
        <v>4753</v>
      </c>
    </row>
    <row r="25037" spans="1:1" ht="13">
      <c r="A25037" s="11" t="s">
        <v>4859</v>
      </c>
    </row>
    <row r="25038" spans="1:1" ht="13">
      <c r="A25038" s="11" t="s">
        <v>4755</v>
      </c>
    </row>
    <row r="25039" spans="1:1" ht="13">
      <c r="A25039" s="21">
        <v>1090</v>
      </c>
    </row>
    <row r="25040" spans="1:1" ht="13">
      <c r="A25040" s="11" t="s">
        <v>4756</v>
      </c>
    </row>
    <row r="25041" spans="1:1" ht="13">
      <c r="A25041" s="11" t="s">
        <v>4757</v>
      </c>
    </row>
    <row r="25042" spans="1:1" ht="13">
      <c r="A25042" s="11" t="s">
        <v>5595</v>
      </c>
    </row>
    <row r="25043" spans="1:1" ht="13">
      <c r="A25043" s="11" t="s">
        <v>4748</v>
      </c>
    </row>
    <row r="25044" spans="1:1" ht="13">
      <c r="A25044" s="11" t="s">
        <v>4749</v>
      </c>
    </row>
    <row r="25045" spans="1:1" ht="13">
      <c r="A25045" s="11" t="s">
        <v>6683</v>
      </c>
    </row>
    <row r="25046" spans="1:1" ht="13">
      <c r="A25046" s="11" t="s">
        <v>8</v>
      </c>
    </row>
    <row r="25047" spans="1:1" ht="13">
      <c r="A25047" s="11" t="s">
        <v>4519</v>
      </c>
    </row>
    <row r="25048" spans="1:1" ht="13">
      <c r="A25048" s="11" t="s">
        <v>4751</v>
      </c>
    </row>
    <row r="25049" spans="1:1" ht="13">
      <c r="A25049" s="11">
        <v>3</v>
      </c>
    </row>
    <row r="25050" spans="1:1" ht="13">
      <c r="A25050" s="11" t="s">
        <v>4752</v>
      </c>
    </row>
    <row r="25051" spans="1:1" ht="13">
      <c r="A25051" s="11" t="s">
        <v>4762</v>
      </c>
    </row>
    <row r="25052" spans="1:1" ht="13">
      <c r="A25052" s="11" t="s">
        <v>4753</v>
      </c>
    </row>
    <row r="25053" spans="1:1" ht="13">
      <c r="A25053" s="11" t="s">
        <v>4773</v>
      </c>
    </row>
    <row r="25054" spans="1:1" ht="13">
      <c r="A25054" s="11" t="s">
        <v>4755</v>
      </c>
    </row>
    <row r="25055" spans="1:1" ht="13">
      <c r="A25055" s="21">
        <v>1890</v>
      </c>
    </row>
    <row r="25056" spans="1:1" ht="13">
      <c r="A25056" s="11" t="s">
        <v>4756</v>
      </c>
    </row>
    <row r="25057" spans="1:1" ht="13">
      <c r="A25057" s="11" t="s">
        <v>4757</v>
      </c>
    </row>
    <row r="25058" spans="1:1" ht="13">
      <c r="A25058" s="11" t="s">
        <v>5595</v>
      </c>
    </row>
    <row r="25059" spans="1:1" ht="13">
      <c r="A25059" s="11" t="s">
        <v>4748</v>
      </c>
    </row>
    <row r="25060" spans="1:1" ht="13">
      <c r="A25060" s="11" t="s">
        <v>4749</v>
      </c>
    </row>
    <row r="25061" spans="1:1" ht="13">
      <c r="A25061" s="11" t="s">
        <v>6684</v>
      </c>
    </row>
    <row r="25062" spans="1:1" ht="13">
      <c r="A25062" s="11" t="s">
        <v>15</v>
      </c>
    </row>
    <row r="25063" spans="1:1" ht="13">
      <c r="A25063" s="11" t="s">
        <v>4567</v>
      </c>
    </row>
    <row r="25064" spans="1:1" ht="13">
      <c r="A25064" s="11" t="s">
        <v>4751</v>
      </c>
    </row>
    <row r="25065" spans="1:1" ht="13">
      <c r="A25065" s="11">
        <v>3</v>
      </c>
    </row>
    <row r="25066" spans="1:1" ht="13">
      <c r="A25066" s="11" t="s">
        <v>4752</v>
      </c>
    </row>
    <row r="25067" spans="1:1" ht="13">
      <c r="A25067" s="11" t="s">
        <v>4762</v>
      </c>
    </row>
    <row r="25068" spans="1:1" ht="13">
      <c r="A25068" s="11" t="s">
        <v>4753</v>
      </c>
    </row>
    <row r="25069" spans="1:1" ht="13">
      <c r="A25069" s="11" t="s">
        <v>6685</v>
      </c>
    </row>
    <row r="25070" spans="1:1" ht="13">
      <c r="A25070" s="11" t="s">
        <v>4755</v>
      </c>
    </row>
    <row r="25071" spans="1:1" ht="13">
      <c r="A25071" s="21">
        <v>1690</v>
      </c>
    </row>
    <row r="25072" spans="1:1" ht="13">
      <c r="A25072" s="11" t="s">
        <v>4756</v>
      </c>
    </row>
    <row r="25073" spans="1:1" ht="13">
      <c r="A25073" s="11" t="s">
        <v>4757</v>
      </c>
    </row>
    <row r="25074" spans="1:1" ht="13">
      <c r="A25074" s="11" t="s">
        <v>5601</v>
      </c>
    </row>
    <row r="25075" spans="1:1" ht="13">
      <c r="A25075" s="11" t="s">
        <v>4748</v>
      </c>
    </row>
    <row r="25076" spans="1:1" ht="13">
      <c r="A25076" s="11" t="s">
        <v>4749</v>
      </c>
    </row>
    <row r="25077" spans="1:1" ht="13">
      <c r="A25077" s="11" t="s">
        <v>6686</v>
      </c>
    </row>
    <row r="25078" spans="1:1" ht="13">
      <c r="A25078" s="11" t="s">
        <v>15</v>
      </c>
    </row>
    <row r="25079" spans="1:1" ht="13">
      <c r="A25079" s="11" t="s">
        <v>4373</v>
      </c>
    </row>
    <row r="25080" spans="1:1" ht="13">
      <c r="A25080" s="11" t="s">
        <v>4751</v>
      </c>
    </row>
    <row r="25081" spans="1:1" ht="13">
      <c r="A25081" s="11">
        <v>3</v>
      </c>
    </row>
    <row r="25082" spans="1:1" ht="13">
      <c r="A25082" s="11" t="s">
        <v>4752</v>
      </c>
    </row>
    <row r="25083" spans="1:1" ht="13">
      <c r="A25083" s="11" t="s">
        <v>4762</v>
      </c>
    </row>
    <row r="25084" spans="1:1" ht="13">
      <c r="A25084" s="11" t="s">
        <v>4753</v>
      </c>
    </row>
    <row r="25085" spans="1:1" ht="13">
      <c r="A25085" s="11" t="s">
        <v>4994</v>
      </c>
    </row>
    <row r="25086" spans="1:1" ht="13">
      <c r="A25086" s="11" t="s">
        <v>4755</v>
      </c>
    </row>
    <row r="25087" spans="1:1" ht="13">
      <c r="A25087" s="21">
        <v>2350</v>
      </c>
    </row>
    <row r="25088" spans="1:1" ht="13">
      <c r="A25088" s="11" t="s">
        <v>4756</v>
      </c>
    </row>
    <row r="25089" spans="1:1" ht="13">
      <c r="A25089" s="11" t="s">
        <v>4757</v>
      </c>
    </row>
    <row r="25090" spans="1:1" ht="13">
      <c r="A25090" s="11" t="s">
        <v>5604</v>
      </c>
    </row>
    <row r="25091" spans="1:1" ht="13">
      <c r="A25091" s="11" t="s">
        <v>4748</v>
      </c>
    </row>
    <row r="25092" spans="1:1" ht="13">
      <c r="A25092" s="11" t="s">
        <v>4749</v>
      </c>
    </row>
    <row r="25093" spans="1:1" ht="13">
      <c r="A25093" s="11" t="s">
        <v>6687</v>
      </c>
    </row>
    <row r="25094" spans="1:1" ht="13">
      <c r="A25094" s="11" t="s">
        <v>8</v>
      </c>
    </row>
    <row r="25095" spans="1:1" ht="13">
      <c r="A25095" s="11" t="s">
        <v>4358</v>
      </c>
    </row>
    <row r="25096" spans="1:1" ht="13">
      <c r="A25096" s="11" t="s">
        <v>4751</v>
      </c>
    </row>
    <row r="25097" spans="1:1" ht="13">
      <c r="A25097" s="11">
        <v>3</v>
      </c>
    </row>
    <row r="25098" spans="1:1" ht="13">
      <c r="A25098" s="11" t="s">
        <v>4752</v>
      </c>
    </row>
    <row r="25099" spans="1:1" ht="13">
      <c r="A25099" s="11" t="s">
        <v>4789</v>
      </c>
    </row>
    <row r="25100" spans="1:1" ht="13">
      <c r="A25100" s="11" t="s">
        <v>4753</v>
      </c>
    </row>
    <row r="25101" spans="1:1" ht="13">
      <c r="A25101" s="11" t="s">
        <v>4773</v>
      </c>
    </row>
    <row r="25102" spans="1:1" ht="13">
      <c r="A25102" s="11" t="s">
        <v>4755</v>
      </c>
    </row>
    <row r="25103" spans="1:1" ht="13">
      <c r="A25103" s="21">
        <v>2580</v>
      </c>
    </row>
    <row r="25104" spans="1:1" ht="13">
      <c r="A25104" s="11" t="s">
        <v>4756</v>
      </c>
    </row>
    <row r="25105" spans="1:1" ht="13">
      <c r="A25105" s="11" t="s">
        <v>4757</v>
      </c>
    </row>
    <row r="25106" spans="1:1" ht="13">
      <c r="A25106" s="11" t="s">
        <v>5604</v>
      </c>
    </row>
    <row r="25107" spans="1:1" ht="13">
      <c r="A25107" s="11" t="s">
        <v>4748</v>
      </c>
    </row>
    <row r="25108" spans="1:1" ht="13">
      <c r="A25108" s="11" t="s">
        <v>4749</v>
      </c>
    </row>
    <row r="25109" spans="1:1" ht="13">
      <c r="A25109" s="11" t="s">
        <v>6688</v>
      </c>
    </row>
    <row r="25110" spans="1:1" ht="13">
      <c r="A25110" s="11" t="s">
        <v>8</v>
      </c>
    </row>
    <row r="25111" spans="1:1" ht="13">
      <c r="A25111" s="11" t="s">
        <v>3015</v>
      </c>
    </row>
    <row r="25112" spans="1:1" ht="13">
      <c r="A25112" s="11" t="s">
        <v>4751</v>
      </c>
    </row>
    <row r="25113" spans="1:1" ht="13">
      <c r="A25113" s="11">
        <v>2</v>
      </c>
    </row>
    <row r="25114" spans="1:1" ht="13">
      <c r="A25114" s="11" t="s">
        <v>4752</v>
      </c>
    </row>
    <row r="25115" spans="1:1" ht="13">
      <c r="A25115" s="11">
        <v>2</v>
      </c>
    </row>
    <row r="25116" spans="1:1" ht="13">
      <c r="A25116" s="11" t="s">
        <v>4753</v>
      </c>
    </row>
    <row r="25117" spans="1:1" ht="13">
      <c r="A25117" s="11" t="s">
        <v>4775</v>
      </c>
    </row>
    <row r="25118" spans="1:1" ht="13">
      <c r="A25118" s="11" t="s">
        <v>4755</v>
      </c>
    </row>
    <row r="25119" spans="1:1" ht="13">
      <c r="A25119" s="21">
        <v>1450</v>
      </c>
    </row>
    <row r="25120" spans="1:1" ht="13">
      <c r="A25120" s="11" t="s">
        <v>4756</v>
      </c>
    </row>
    <row r="25121" spans="1:1" ht="13">
      <c r="A25121" s="11" t="s">
        <v>4757</v>
      </c>
    </row>
    <row r="25122" spans="1:1" ht="13">
      <c r="A25122" s="11" t="s">
        <v>5606</v>
      </c>
    </row>
    <row r="25123" spans="1:1" ht="13">
      <c r="A25123" s="11" t="s">
        <v>4748</v>
      </c>
    </row>
    <row r="25124" spans="1:1" ht="13">
      <c r="A25124" s="11" t="s">
        <v>4749</v>
      </c>
    </row>
    <row r="25125" spans="1:1" ht="13">
      <c r="A25125" s="11" t="s">
        <v>6689</v>
      </c>
    </row>
    <row r="25126" spans="1:1" ht="13">
      <c r="A25126" s="11" t="s">
        <v>8</v>
      </c>
    </row>
    <row r="25127" spans="1:1" ht="13">
      <c r="A25127" s="11" t="s">
        <v>928</v>
      </c>
    </row>
    <row r="25128" spans="1:1" ht="13">
      <c r="A25128" s="11" t="s">
        <v>4751</v>
      </c>
    </row>
    <row r="25129" spans="1:1" ht="13">
      <c r="A25129" s="11">
        <v>1</v>
      </c>
    </row>
    <row r="25130" spans="1:1" ht="13">
      <c r="A25130" s="11" t="s">
        <v>4752</v>
      </c>
    </row>
    <row r="25131" spans="1:1" ht="13">
      <c r="A25131" s="11">
        <v>1</v>
      </c>
    </row>
    <row r="25132" spans="1:1" ht="13">
      <c r="A25132" s="11" t="s">
        <v>4753</v>
      </c>
    </row>
    <row r="25133" spans="1:1" ht="13">
      <c r="A25133" s="11" t="s">
        <v>5636</v>
      </c>
    </row>
    <row r="25134" spans="1:1" ht="13">
      <c r="A25134" s="11" t="s">
        <v>4755</v>
      </c>
    </row>
    <row r="25135" spans="1:1" ht="13">
      <c r="A25135" s="21">
        <v>1130</v>
      </c>
    </row>
    <row r="25136" spans="1:1" ht="13">
      <c r="A25136" s="11" t="s">
        <v>4756</v>
      </c>
    </row>
    <row r="25137" spans="1:1" ht="13">
      <c r="A25137" s="11" t="s">
        <v>4757</v>
      </c>
    </row>
    <row r="25138" spans="1:1" ht="13">
      <c r="A25138" s="11" t="s">
        <v>5618</v>
      </c>
    </row>
    <row r="25139" spans="1:1" ht="13">
      <c r="A25139" s="11" t="s">
        <v>4748</v>
      </c>
    </row>
    <row r="25140" spans="1:1" ht="13">
      <c r="A25140" s="11" t="s">
        <v>4749</v>
      </c>
    </row>
    <row r="25141" spans="1:1" ht="13">
      <c r="A25141" s="11" t="s">
        <v>5627</v>
      </c>
    </row>
    <row r="25142" spans="1:1" ht="13">
      <c r="A25142" s="11" t="s">
        <v>16</v>
      </c>
    </row>
    <row r="25143" spans="1:1" ht="13">
      <c r="A25143" s="11" t="s">
        <v>518</v>
      </c>
    </row>
    <row r="25144" spans="1:1" ht="13">
      <c r="A25144" s="11" t="s">
        <v>4751</v>
      </c>
    </row>
    <row r="25145" spans="1:1" ht="13">
      <c r="A25145" s="11">
        <v>1</v>
      </c>
    </row>
    <row r="25146" spans="1:1" ht="13">
      <c r="A25146" s="11" t="s">
        <v>4752</v>
      </c>
    </row>
    <row r="25147" spans="1:1" ht="13">
      <c r="A25147" s="11">
        <v>1</v>
      </c>
    </row>
    <row r="25148" spans="1:1" ht="13">
      <c r="A25148" s="11" t="s">
        <v>4753</v>
      </c>
    </row>
    <row r="25149" spans="1:1" ht="13">
      <c r="A25149" s="11" t="s">
        <v>4822</v>
      </c>
    </row>
    <row r="25150" spans="1:1" ht="13">
      <c r="A25150" s="11" t="s">
        <v>4755</v>
      </c>
    </row>
    <row r="25151" spans="1:1" ht="13">
      <c r="A25151" s="21">
        <v>1020</v>
      </c>
    </row>
    <row r="25152" spans="1:1" ht="13">
      <c r="A25152" s="11" t="s">
        <v>4756</v>
      </c>
    </row>
    <row r="25153" spans="1:1" ht="13">
      <c r="A25153" s="11" t="s">
        <v>4757</v>
      </c>
    </row>
    <row r="25154" spans="1:1" ht="13">
      <c r="A25154" s="11" t="s">
        <v>5626</v>
      </c>
    </row>
    <row r="25155" spans="1:1" ht="13">
      <c r="A25155" s="11" t="s">
        <v>4748</v>
      </c>
    </row>
    <row r="25156" spans="1:1" ht="13">
      <c r="A25156" s="11" t="s">
        <v>4749</v>
      </c>
    </row>
    <row r="25157" spans="1:1" ht="13">
      <c r="A25157" s="11" t="s">
        <v>6690</v>
      </c>
    </row>
    <row r="25158" spans="1:1" ht="13">
      <c r="A25158" s="11" t="s">
        <v>8</v>
      </c>
    </row>
    <row r="25159" spans="1:1" ht="13">
      <c r="A25159" s="11" t="s">
        <v>4558</v>
      </c>
    </row>
    <row r="25160" spans="1:1" ht="13">
      <c r="A25160" s="11" t="s">
        <v>4751</v>
      </c>
    </row>
    <row r="25161" spans="1:1" ht="13">
      <c r="A25161" s="11">
        <v>3</v>
      </c>
    </row>
    <row r="25162" spans="1:1" ht="13">
      <c r="A25162" s="11" t="s">
        <v>4752</v>
      </c>
    </row>
    <row r="25163" spans="1:1" ht="13">
      <c r="A25163" s="11">
        <v>2</v>
      </c>
    </row>
    <row r="25164" spans="1:1" ht="13">
      <c r="A25164" s="11" t="s">
        <v>4753</v>
      </c>
    </row>
    <row r="25165" spans="1:1" ht="13">
      <c r="A25165" s="11" t="s">
        <v>4790</v>
      </c>
    </row>
    <row r="25166" spans="1:1" ht="13">
      <c r="A25166" s="11" t="s">
        <v>4755</v>
      </c>
    </row>
    <row r="25167" spans="1:1" ht="13">
      <c r="A25167" s="21">
        <v>1940</v>
      </c>
    </row>
    <row r="25168" spans="1:1" ht="13">
      <c r="A25168" s="11" t="s">
        <v>4756</v>
      </c>
    </row>
    <row r="25169" spans="1:1" ht="13">
      <c r="A25169" s="11" t="s">
        <v>4757</v>
      </c>
    </row>
    <row r="25170" spans="1:1" ht="13">
      <c r="A25170" s="11" t="s">
        <v>5626</v>
      </c>
    </row>
    <row r="25171" spans="1:1" ht="13">
      <c r="A25171" s="11" t="s">
        <v>4748</v>
      </c>
    </row>
    <row r="25172" spans="1:1" ht="13">
      <c r="A25172" s="11" t="s">
        <v>4749</v>
      </c>
    </row>
    <row r="25173" spans="1:1" ht="13">
      <c r="A25173" s="11" t="s">
        <v>6691</v>
      </c>
    </row>
    <row r="25174" spans="1:1" ht="13">
      <c r="A25174" s="11" t="s">
        <v>8</v>
      </c>
    </row>
    <row r="25175" spans="1:1" ht="13">
      <c r="A25175" s="11" t="s">
        <v>3021</v>
      </c>
    </row>
    <row r="25176" spans="1:1" ht="13">
      <c r="A25176" s="11" t="s">
        <v>4751</v>
      </c>
    </row>
    <row r="25177" spans="1:1" ht="13">
      <c r="A25177" s="11">
        <v>2</v>
      </c>
    </row>
    <row r="25178" spans="1:1" ht="13">
      <c r="A25178" s="11" t="s">
        <v>4752</v>
      </c>
    </row>
    <row r="25179" spans="1:1" ht="13">
      <c r="A25179" s="11">
        <v>2</v>
      </c>
    </row>
    <row r="25180" spans="1:1" ht="13">
      <c r="A25180" s="11" t="s">
        <v>4753</v>
      </c>
    </row>
    <row r="25181" spans="1:1" ht="13">
      <c r="A25181" s="11" t="s">
        <v>4765</v>
      </c>
    </row>
    <row r="25182" spans="1:1" ht="13">
      <c r="A25182" s="11" t="s">
        <v>4755</v>
      </c>
    </row>
    <row r="25183" spans="1:1" ht="13">
      <c r="A25183" s="21">
        <v>2040</v>
      </c>
    </row>
    <row r="25184" spans="1:1" ht="13">
      <c r="A25184" s="11" t="s">
        <v>4756</v>
      </c>
    </row>
    <row r="25185" spans="1:1" ht="13">
      <c r="A25185" s="11" t="s">
        <v>4757</v>
      </c>
    </row>
    <row r="25186" spans="1:1" ht="13">
      <c r="A25186" s="11" t="s">
        <v>5626</v>
      </c>
    </row>
    <row r="25187" spans="1:1" ht="13">
      <c r="A25187" s="11" t="s">
        <v>4748</v>
      </c>
    </row>
    <row r="25188" spans="1:1" ht="13">
      <c r="A25188" s="11" t="s">
        <v>4749</v>
      </c>
    </row>
    <row r="25189" spans="1:1" ht="13">
      <c r="A25189" s="11" t="s">
        <v>5634</v>
      </c>
    </row>
    <row r="25190" spans="1:1" ht="13">
      <c r="A25190" s="11" t="s">
        <v>16</v>
      </c>
    </row>
    <row r="25191" spans="1:1" ht="13">
      <c r="A25191" s="11" t="s">
        <v>1866</v>
      </c>
    </row>
    <row r="25192" spans="1:1" ht="13">
      <c r="A25192" s="11" t="s">
        <v>4751</v>
      </c>
    </row>
    <row r="25193" spans="1:1" ht="13">
      <c r="A25193" s="11">
        <v>2</v>
      </c>
    </row>
    <row r="25194" spans="1:1" ht="13">
      <c r="A25194" s="11" t="s">
        <v>4752</v>
      </c>
    </row>
    <row r="25195" spans="1:1" ht="13">
      <c r="A25195" s="11" t="s">
        <v>4762</v>
      </c>
    </row>
    <row r="25196" spans="1:1" ht="13">
      <c r="A25196" s="11" t="s">
        <v>4753</v>
      </c>
    </row>
    <row r="25197" spans="1:1" ht="13">
      <c r="A25197" s="11" t="s">
        <v>4773</v>
      </c>
    </row>
    <row r="25198" spans="1:1" ht="13">
      <c r="A25198" s="11" t="s">
        <v>4755</v>
      </c>
    </row>
    <row r="25199" spans="1:1" ht="13">
      <c r="A25199" s="21">
        <v>1600</v>
      </c>
    </row>
    <row r="25200" spans="1:1" ht="13">
      <c r="A25200" s="11" t="s">
        <v>4756</v>
      </c>
    </row>
    <row r="25201" spans="1:1" ht="13">
      <c r="A25201" s="11" t="s">
        <v>4757</v>
      </c>
    </row>
    <row r="25202" spans="1:1" ht="13">
      <c r="A25202" s="11" t="s">
        <v>5633</v>
      </c>
    </row>
    <row r="25203" spans="1:1" ht="13">
      <c r="A25203" s="11" t="s">
        <v>4748</v>
      </c>
    </row>
    <row r="25204" spans="1:1" ht="13">
      <c r="A25204" s="11" t="s">
        <v>4749</v>
      </c>
    </row>
    <row r="25205" spans="1:1" ht="13">
      <c r="A25205" s="11" t="s">
        <v>6692</v>
      </c>
    </row>
    <row r="25206" spans="1:1" ht="13">
      <c r="A25206" s="11" t="s">
        <v>15</v>
      </c>
    </row>
    <row r="25207" spans="1:1" ht="13">
      <c r="A25207" s="11" t="s">
        <v>4426</v>
      </c>
    </row>
    <row r="25208" spans="1:1" ht="13">
      <c r="A25208" s="11" t="s">
        <v>4751</v>
      </c>
    </row>
    <row r="25209" spans="1:1" ht="13">
      <c r="A25209" s="11">
        <v>3</v>
      </c>
    </row>
    <row r="25210" spans="1:1" ht="13">
      <c r="A25210" s="11" t="s">
        <v>4752</v>
      </c>
    </row>
    <row r="25211" spans="1:1" ht="13">
      <c r="A25211" s="11" t="s">
        <v>4762</v>
      </c>
    </row>
    <row r="25212" spans="1:1" ht="13">
      <c r="A25212" s="11" t="s">
        <v>4753</v>
      </c>
    </row>
    <row r="25213" spans="1:1" ht="13">
      <c r="A25213" s="11" t="s">
        <v>4878</v>
      </c>
    </row>
    <row r="25214" spans="1:1" ht="13">
      <c r="A25214" s="11" t="s">
        <v>4755</v>
      </c>
    </row>
    <row r="25215" spans="1:1" ht="13">
      <c r="A25215" s="21">
        <v>2130</v>
      </c>
    </row>
    <row r="25216" spans="1:1" ht="13">
      <c r="A25216" s="11" t="s">
        <v>4756</v>
      </c>
    </row>
    <row r="25217" spans="1:1" ht="13">
      <c r="A25217" s="11" t="s">
        <v>4757</v>
      </c>
    </row>
    <row r="25218" spans="1:1" ht="13">
      <c r="A25218" s="11" t="s">
        <v>5633</v>
      </c>
    </row>
    <row r="25219" spans="1:1" ht="13">
      <c r="A25219" s="11" t="s">
        <v>4748</v>
      </c>
    </row>
    <row r="25220" spans="1:1" ht="13">
      <c r="A25220" s="11" t="s">
        <v>4749</v>
      </c>
    </row>
    <row r="25221" spans="1:1" ht="13">
      <c r="A25221" s="11" t="s">
        <v>6693</v>
      </c>
    </row>
    <row r="25222" spans="1:1" ht="13">
      <c r="A25222" s="11" t="s">
        <v>8</v>
      </c>
    </row>
    <row r="25223" spans="1:1" ht="13">
      <c r="A25223" s="11" t="s">
        <v>865</v>
      </c>
    </row>
    <row r="25224" spans="1:1" ht="13">
      <c r="A25224" s="11" t="s">
        <v>4751</v>
      </c>
    </row>
    <row r="25225" spans="1:1" ht="13">
      <c r="A25225" s="11">
        <v>1</v>
      </c>
    </row>
    <row r="25226" spans="1:1" ht="13">
      <c r="A25226" s="11" t="s">
        <v>4752</v>
      </c>
    </row>
    <row r="25227" spans="1:1" ht="13">
      <c r="A25227" s="11">
        <v>1</v>
      </c>
    </row>
    <row r="25228" spans="1:1" ht="13">
      <c r="A25228" s="11" t="s">
        <v>4753</v>
      </c>
    </row>
    <row r="25229" spans="1:1" ht="13">
      <c r="A25229" s="11" t="s">
        <v>4754</v>
      </c>
    </row>
    <row r="25230" spans="1:1" ht="13">
      <c r="A25230" s="11" t="s">
        <v>4755</v>
      </c>
    </row>
    <row r="25231" spans="1:1" ht="13">
      <c r="A25231" s="21">
        <v>1220</v>
      </c>
    </row>
    <row r="25232" spans="1:1" ht="13">
      <c r="A25232" s="11" t="s">
        <v>4756</v>
      </c>
    </row>
    <row r="25233" spans="1:1" ht="13">
      <c r="A25233" s="11" t="s">
        <v>4757</v>
      </c>
    </row>
    <row r="25234" spans="1:1" ht="13">
      <c r="A25234" s="11" t="s">
        <v>5637</v>
      </c>
    </row>
    <row r="25235" spans="1:1" ht="13">
      <c r="A25235" s="11" t="s">
        <v>4748</v>
      </c>
    </row>
    <row r="25236" spans="1:1" ht="13">
      <c r="A25236" s="11" t="s">
        <v>4749</v>
      </c>
    </row>
    <row r="25237" spans="1:1" ht="13">
      <c r="A25237" s="11" t="s">
        <v>5850</v>
      </c>
    </row>
    <row r="25238" spans="1:1" ht="13">
      <c r="A25238" s="11" t="s">
        <v>15</v>
      </c>
    </row>
    <row r="25239" spans="1:1" ht="13">
      <c r="A25239" s="11" t="s">
        <v>3096</v>
      </c>
    </row>
    <row r="25240" spans="1:1" ht="13">
      <c r="A25240" s="11" t="s">
        <v>4751</v>
      </c>
    </row>
    <row r="25241" spans="1:1" ht="13">
      <c r="A25241" s="11">
        <v>2</v>
      </c>
    </row>
    <row r="25242" spans="1:1" ht="13">
      <c r="A25242" s="11" t="s">
        <v>4752</v>
      </c>
    </row>
    <row r="25243" spans="1:1" ht="13">
      <c r="A25243" s="11">
        <v>1</v>
      </c>
    </row>
    <row r="25244" spans="1:1" ht="13">
      <c r="A25244" s="11" t="s">
        <v>4753</v>
      </c>
    </row>
    <row r="25245" spans="1:1" ht="13">
      <c r="A25245" s="11" t="s">
        <v>4818</v>
      </c>
    </row>
    <row r="25246" spans="1:1" ht="13">
      <c r="A25246" s="11" t="s">
        <v>4755</v>
      </c>
    </row>
    <row r="25247" spans="1:1" ht="13">
      <c r="A25247" s="21">
        <v>1500</v>
      </c>
    </row>
    <row r="25248" spans="1:1" ht="13">
      <c r="A25248" s="11" t="s">
        <v>4756</v>
      </c>
    </row>
    <row r="25249" spans="1:1" ht="13">
      <c r="A25249" s="11" t="s">
        <v>4757</v>
      </c>
    </row>
    <row r="25250" spans="1:1" ht="13">
      <c r="A25250" s="11" t="s">
        <v>5637</v>
      </c>
    </row>
    <row r="25251" spans="1:1" ht="13">
      <c r="A25251" s="11" t="s">
        <v>4748</v>
      </c>
    </row>
    <row r="25252" spans="1:1" ht="13">
      <c r="A25252" s="11" t="s">
        <v>4749</v>
      </c>
    </row>
    <row r="25253" spans="1:1" ht="13">
      <c r="A25253" s="11" t="s">
        <v>6694</v>
      </c>
    </row>
    <row r="25254" spans="1:1" ht="13">
      <c r="A25254" s="11" t="s">
        <v>22</v>
      </c>
    </row>
    <row r="25255" spans="1:1" ht="13">
      <c r="A25255" s="11" t="s">
        <v>4468</v>
      </c>
    </row>
    <row r="25256" spans="1:1" ht="13">
      <c r="A25256" s="11" t="s">
        <v>4751</v>
      </c>
    </row>
    <row r="25257" spans="1:1" ht="13">
      <c r="A25257" s="11">
        <v>3</v>
      </c>
    </row>
    <row r="25258" spans="1:1" ht="13">
      <c r="A25258" s="11" t="s">
        <v>4752</v>
      </c>
    </row>
    <row r="25259" spans="1:1" ht="13">
      <c r="A25259" s="11" t="s">
        <v>4762</v>
      </c>
    </row>
    <row r="25260" spans="1:1" ht="13">
      <c r="A25260" s="11" t="s">
        <v>4753</v>
      </c>
    </row>
    <row r="25261" spans="1:1" ht="13">
      <c r="A25261" s="11" t="s">
        <v>4799</v>
      </c>
    </row>
    <row r="25262" spans="1:1" ht="13">
      <c r="A25262" s="11" t="s">
        <v>4755</v>
      </c>
    </row>
    <row r="25263" spans="1:1" ht="13">
      <c r="A25263" s="21">
        <v>1740</v>
      </c>
    </row>
    <row r="25264" spans="1:1" ht="13">
      <c r="A25264" s="11" t="s">
        <v>4756</v>
      </c>
    </row>
    <row r="25265" spans="1:1" ht="13">
      <c r="A25265" s="11" t="s">
        <v>4757</v>
      </c>
    </row>
    <row r="25266" spans="1:1" ht="13">
      <c r="A25266" s="11" t="s">
        <v>5637</v>
      </c>
    </row>
    <row r="25267" spans="1:1" ht="13">
      <c r="A25267" s="11" t="s">
        <v>4748</v>
      </c>
    </row>
    <row r="25268" spans="1:1" ht="13">
      <c r="A25268" s="11" t="s">
        <v>4749</v>
      </c>
    </row>
    <row r="25269" spans="1:1" ht="13">
      <c r="A25269" s="11" t="s">
        <v>6695</v>
      </c>
    </row>
    <row r="25270" spans="1:1" ht="13">
      <c r="A25270" s="11" t="s">
        <v>8</v>
      </c>
    </row>
    <row r="25271" spans="1:1" ht="13">
      <c r="A25271" s="11" t="s">
        <v>4423</v>
      </c>
    </row>
    <row r="25272" spans="1:1" ht="13">
      <c r="A25272" s="11" t="s">
        <v>4751</v>
      </c>
    </row>
    <row r="25273" spans="1:1" ht="13">
      <c r="A25273" s="11">
        <v>3</v>
      </c>
    </row>
    <row r="25274" spans="1:1" ht="13">
      <c r="A25274" s="11" t="s">
        <v>4752</v>
      </c>
    </row>
    <row r="25275" spans="1:1" ht="13">
      <c r="A25275" s="11">
        <v>1</v>
      </c>
    </row>
    <row r="25276" spans="1:1" ht="13">
      <c r="A25276" s="11" t="s">
        <v>4753</v>
      </c>
    </row>
    <row r="25277" spans="1:1" ht="13">
      <c r="A25277" s="11" t="s">
        <v>4765</v>
      </c>
    </row>
    <row r="25278" spans="1:1" ht="13">
      <c r="A25278" s="11" t="s">
        <v>4755</v>
      </c>
    </row>
    <row r="25279" spans="1:1" ht="13">
      <c r="A25279" s="21">
        <v>1410</v>
      </c>
    </row>
    <row r="25280" spans="1:1" ht="13">
      <c r="A25280" s="11" t="s">
        <v>4756</v>
      </c>
    </row>
    <row r="25281" spans="1:1" ht="13">
      <c r="A25281" s="11" t="s">
        <v>4757</v>
      </c>
    </row>
    <row r="25282" spans="1:1" ht="13">
      <c r="A25282" s="11" t="s">
        <v>5648</v>
      </c>
    </row>
    <row r="25283" spans="1:1" ht="13">
      <c r="A25283" s="11" t="s">
        <v>4748</v>
      </c>
    </row>
    <row r="25284" spans="1:1" ht="13">
      <c r="A25284" s="11" t="s">
        <v>4749</v>
      </c>
    </row>
    <row r="25285" spans="1:1" ht="13">
      <c r="A25285" s="11" t="s">
        <v>6696</v>
      </c>
    </row>
    <row r="25286" spans="1:1" ht="13">
      <c r="A25286" s="11" t="s">
        <v>8</v>
      </c>
    </row>
    <row r="25287" spans="1:1" ht="13">
      <c r="A25287" s="11" t="s">
        <v>4654</v>
      </c>
    </row>
    <row r="25288" spans="1:1" ht="13">
      <c r="A25288" s="11" t="s">
        <v>4751</v>
      </c>
    </row>
    <row r="25289" spans="1:1" ht="13">
      <c r="A25289" s="11">
        <v>4</v>
      </c>
    </row>
    <row r="25290" spans="1:1" ht="13">
      <c r="A25290" s="11" t="s">
        <v>4752</v>
      </c>
    </row>
    <row r="25291" spans="1:1" ht="13">
      <c r="A25291" s="11" t="s">
        <v>4789</v>
      </c>
    </row>
    <row r="25292" spans="1:1" ht="13">
      <c r="A25292" s="11" t="s">
        <v>4753</v>
      </c>
    </row>
    <row r="25293" spans="1:1" ht="13">
      <c r="A25293" s="11" t="s">
        <v>6697</v>
      </c>
    </row>
    <row r="25294" spans="1:1" ht="13">
      <c r="A25294" s="11" t="s">
        <v>4755</v>
      </c>
    </row>
    <row r="25295" spans="1:1" ht="13">
      <c r="A25295" s="21">
        <v>2500</v>
      </c>
    </row>
    <row r="25296" spans="1:1" ht="13">
      <c r="A25296" s="11" t="s">
        <v>4756</v>
      </c>
    </row>
    <row r="25297" spans="1:1" ht="13">
      <c r="A25297" s="11" t="s">
        <v>4757</v>
      </c>
    </row>
    <row r="25298" spans="1:1" ht="13">
      <c r="A25298" s="11" t="s">
        <v>5648</v>
      </c>
    </row>
    <row r="25299" spans="1:1" ht="13">
      <c r="A25299" s="11" t="s">
        <v>4748</v>
      </c>
    </row>
    <row r="25300" spans="1:1" ht="13">
      <c r="A25300" s="11" t="s">
        <v>4749</v>
      </c>
    </row>
    <row r="25301" spans="1:1" ht="13">
      <c r="A25301" s="11" t="s">
        <v>6698</v>
      </c>
    </row>
    <row r="25302" spans="1:1" ht="13">
      <c r="A25302" s="11" t="s">
        <v>8</v>
      </c>
    </row>
    <row r="25303" spans="1:1" ht="13">
      <c r="A25303" s="11" t="s">
        <v>4459</v>
      </c>
    </row>
    <row r="25304" spans="1:1" ht="13">
      <c r="A25304" s="11" t="s">
        <v>4751</v>
      </c>
    </row>
    <row r="25305" spans="1:1" ht="13">
      <c r="A25305" s="11">
        <v>3</v>
      </c>
    </row>
    <row r="25306" spans="1:1" ht="13">
      <c r="A25306" s="11" t="s">
        <v>4752</v>
      </c>
    </row>
    <row r="25307" spans="1:1" ht="13">
      <c r="A25307" s="11">
        <v>2</v>
      </c>
    </row>
    <row r="25308" spans="1:1" ht="13">
      <c r="A25308" s="11" t="s">
        <v>4753</v>
      </c>
    </row>
    <row r="25309" spans="1:1" ht="13">
      <c r="A25309" s="11" t="s">
        <v>4773</v>
      </c>
    </row>
    <row r="25310" spans="1:1" ht="13">
      <c r="A25310" s="11" t="s">
        <v>4755</v>
      </c>
    </row>
    <row r="25311" spans="1:1" ht="13">
      <c r="A25311" s="21">
        <v>1840</v>
      </c>
    </row>
    <row r="25312" spans="1:1" ht="13">
      <c r="A25312" s="11" t="s">
        <v>4756</v>
      </c>
    </row>
    <row r="25313" spans="1:1" ht="13">
      <c r="A25313" s="11" t="s">
        <v>4757</v>
      </c>
    </row>
    <row r="25314" spans="1:1" ht="13">
      <c r="A25314" s="11" t="s">
        <v>5658</v>
      </c>
    </row>
    <row r="25315" spans="1:1" ht="13">
      <c r="A25315" s="11" t="s">
        <v>4748</v>
      </c>
    </row>
    <row r="25316" spans="1:1" ht="13">
      <c r="A25316" s="11" t="s">
        <v>4749</v>
      </c>
    </row>
    <row r="25317" spans="1:1" ht="13">
      <c r="A25317" s="11" t="s">
        <v>6699</v>
      </c>
    </row>
    <row r="25318" spans="1:1" ht="13">
      <c r="A25318" s="11" t="s">
        <v>15</v>
      </c>
    </row>
    <row r="25319" spans="1:1" ht="13">
      <c r="A25319" s="11" t="s">
        <v>868</v>
      </c>
    </row>
    <row r="25320" spans="1:1" ht="13">
      <c r="A25320" s="11" t="s">
        <v>4751</v>
      </c>
    </row>
    <row r="25321" spans="1:1" ht="13">
      <c r="A25321" s="11">
        <v>1</v>
      </c>
    </row>
    <row r="25322" spans="1:1" ht="13">
      <c r="A25322" s="11" t="s">
        <v>4752</v>
      </c>
    </row>
    <row r="25323" spans="1:1" ht="13">
      <c r="A25323" s="11">
        <v>1</v>
      </c>
    </row>
    <row r="25324" spans="1:1" ht="13">
      <c r="A25324" s="11" t="s">
        <v>4753</v>
      </c>
    </row>
    <row r="25325" spans="1:1" ht="13">
      <c r="A25325" s="11" t="s">
        <v>4754</v>
      </c>
    </row>
    <row r="25326" spans="1:1" ht="13">
      <c r="A25326" s="11" t="s">
        <v>4755</v>
      </c>
    </row>
    <row r="25327" spans="1:1" ht="13">
      <c r="A25327" s="21">
        <v>1000</v>
      </c>
    </row>
    <row r="25328" spans="1:1" ht="13">
      <c r="A25328" s="11" t="s">
        <v>4756</v>
      </c>
    </row>
    <row r="25329" spans="1:1" ht="13">
      <c r="A25329" s="11" t="s">
        <v>4757</v>
      </c>
    </row>
    <row r="25330" spans="1:1" ht="13">
      <c r="A25330" s="11" t="s">
        <v>5662</v>
      </c>
    </row>
    <row r="25331" spans="1:1" ht="13">
      <c r="A25331" s="11" t="s">
        <v>4748</v>
      </c>
    </row>
    <row r="25332" spans="1:1" ht="13">
      <c r="A25332" s="11" t="s">
        <v>4749</v>
      </c>
    </row>
    <row r="25333" spans="1:1" ht="13">
      <c r="A25333" s="11" t="s">
        <v>6700</v>
      </c>
    </row>
    <row r="25334" spans="1:1" ht="13">
      <c r="A25334" s="11" t="s">
        <v>8</v>
      </c>
    </row>
    <row r="25335" spans="1:1" ht="13">
      <c r="A25335" s="11" t="s">
        <v>4409</v>
      </c>
    </row>
    <row r="25336" spans="1:1" ht="13">
      <c r="A25336" s="11" t="s">
        <v>4751</v>
      </c>
    </row>
    <row r="25337" spans="1:1" ht="13">
      <c r="A25337" s="11">
        <v>3</v>
      </c>
    </row>
    <row r="25338" spans="1:1" ht="13">
      <c r="A25338" s="11" t="s">
        <v>4752</v>
      </c>
    </row>
    <row r="25339" spans="1:1" ht="13">
      <c r="A25339" s="11" t="s">
        <v>4762</v>
      </c>
    </row>
    <row r="25340" spans="1:1" ht="13">
      <c r="A25340" s="11" t="s">
        <v>4753</v>
      </c>
    </row>
    <row r="25341" spans="1:1" ht="13">
      <c r="A25341" s="11" t="s">
        <v>4773</v>
      </c>
    </row>
    <row r="25342" spans="1:1" ht="13">
      <c r="A25342" s="11" t="s">
        <v>4755</v>
      </c>
    </row>
    <row r="25343" spans="1:1" ht="13">
      <c r="A25343" s="21">
        <v>1720</v>
      </c>
    </row>
    <row r="25344" spans="1:1" ht="13">
      <c r="A25344" s="11" t="s">
        <v>4756</v>
      </c>
    </row>
    <row r="25345" spans="1:1" ht="13">
      <c r="A25345" s="11" t="s">
        <v>4757</v>
      </c>
    </row>
    <row r="25346" spans="1:1" ht="13">
      <c r="A25346" s="11" t="s">
        <v>5673</v>
      </c>
    </row>
    <row r="25347" spans="1:1" ht="13">
      <c r="A25347" s="11" t="s">
        <v>4748</v>
      </c>
    </row>
    <row r="25348" spans="1:1" ht="13">
      <c r="A25348" s="11" t="s">
        <v>4749</v>
      </c>
    </row>
    <row r="25349" spans="1:1" ht="13">
      <c r="A25349" s="11" t="s">
        <v>5686</v>
      </c>
    </row>
    <row r="25350" spans="1:1" ht="13">
      <c r="A25350" s="11" t="s">
        <v>22</v>
      </c>
    </row>
    <row r="25351" spans="1:1" ht="13">
      <c r="A25351" s="11" t="s">
        <v>3320</v>
      </c>
    </row>
    <row r="25352" spans="1:1" ht="13">
      <c r="A25352" s="11" t="s">
        <v>4751</v>
      </c>
    </row>
    <row r="25353" spans="1:1" ht="13">
      <c r="A25353" s="11">
        <v>3</v>
      </c>
    </row>
    <row r="25354" spans="1:1" ht="13">
      <c r="A25354" s="11" t="s">
        <v>4752</v>
      </c>
    </row>
    <row r="25355" spans="1:1" ht="13">
      <c r="A25355" s="11">
        <v>2</v>
      </c>
    </row>
    <row r="25356" spans="1:1" ht="13">
      <c r="A25356" s="11" t="s">
        <v>4753</v>
      </c>
    </row>
    <row r="25357" spans="1:1" ht="13">
      <c r="A25357" s="11" t="s">
        <v>4878</v>
      </c>
    </row>
    <row r="25358" spans="1:1" ht="13">
      <c r="A25358" s="11" t="s">
        <v>4755</v>
      </c>
    </row>
    <row r="25359" spans="1:1" ht="13">
      <c r="A25359" s="21">
        <v>2060</v>
      </c>
    </row>
    <row r="25360" spans="1:1" ht="13">
      <c r="A25360" s="11" t="s">
        <v>4756</v>
      </c>
    </row>
    <row r="25361" spans="1:1" ht="13">
      <c r="A25361" s="11" t="s">
        <v>4757</v>
      </c>
    </row>
    <row r="25362" spans="1:1" ht="13">
      <c r="A25362" s="11" t="s">
        <v>5685</v>
      </c>
    </row>
    <row r="25363" spans="1:1" ht="13">
      <c r="A25363" s="11" t="s">
        <v>4748</v>
      </c>
    </row>
    <row r="25364" spans="1:1" ht="13">
      <c r="A25364" s="11" t="s">
        <v>4749</v>
      </c>
    </row>
    <row r="25365" spans="1:1" ht="13">
      <c r="A25365" s="11" t="s">
        <v>5710</v>
      </c>
    </row>
    <row r="25366" spans="1:1" ht="13">
      <c r="A25366" s="11" t="s">
        <v>16</v>
      </c>
    </row>
    <row r="25367" spans="1:1" ht="13">
      <c r="A25367" s="11" t="s">
        <v>2859</v>
      </c>
    </row>
    <row r="25368" spans="1:1" ht="13">
      <c r="A25368" s="11" t="s">
        <v>4751</v>
      </c>
    </row>
    <row r="25369" spans="1:1" ht="13">
      <c r="A25369" s="11">
        <v>2</v>
      </c>
    </row>
    <row r="25370" spans="1:1" ht="13">
      <c r="A25370" s="11" t="s">
        <v>4752</v>
      </c>
    </row>
    <row r="25371" spans="1:1" ht="13">
      <c r="A25371" s="11">
        <v>1</v>
      </c>
    </row>
    <row r="25372" spans="1:1" ht="13">
      <c r="A25372" s="11" t="s">
        <v>4753</v>
      </c>
    </row>
    <row r="25373" spans="1:1" ht="13">
      <c r="A25373" s="11" t="s">
        <v>5120</v>
      </c>
    </row>
    <row r="25374" spans="1:1" ht="13">
      <c r="A25374" s="11" t="s">
        <v>4755</v>
      </c>
    </row>
    <row r="25375" spans="1:1" ht="13">
      <c r="A25375" s="21">
        <v>1160</v>
      </c>
    </row>
    <row r="25376" spans="1:1" ht="13">
      <c r="A25376" s="11" t="s">
        <v>4756</v>
      </c>
    </row>
    <row r="25377" spans="1:1" ht="13">
      <c r="A25377" s="11" t="s">
        <v>4757</v>
      </c>
    </row>
    <row r="25378" spans="1:1" ht="13">
      <c r="A25378" s="11" t="s">
        <v>5702</v>
      </c>
    </row>
    <row r="25379" spans="1:1" ht="13">
      <c r="A25379" s="11" t="s">
        <v>4748</v>
      </c>
    </row>
    <row r="25380" spans="1:1" ht="13">
      <c r="A25380" s="11" t="s">
        <v>4749</v>
      </c>
    </row>
    <row r="25381" spans="1:1" ht="13">
      <c r="A25381" s="11" t="s">
        <v>6701</v>
      </c>
    </row>
    <row r="25382" spans="1:1" ht="13">
      <c r="A25382" s="11" t="s">
        <v>8</v>
      </c>
    </row>
    <row r="25383" spans="1:1" ht="13">
      <c r="A25383" s="11" t="s">
        <v>4376</v>
      </c>
    </row>
    <row r="25384" spans="1:1" ht="13">
      <c r="A25384" s="11" t="s">
        <v>4751</v>
      </c>
    </row>
    <row r="25385" spans="1:1" ht="13">
      <c r="A25385" s="11">
        <v>3</v>
      </c>
    </row>
    <row r="25386" spans="1:1" ht="13">
      <c r="A25386" s="11" t="s">
        <v>4752</v>
      </c>
    </row>
    <row r="25387" spans="1:1" ht="13">
      <c r="A25387" s="11" t="s">
        <v>4762</v>
      </c>
    </row>
    <row r="25388" spans="1:1" ht="13">
      <c r="A25388" s="11" t="s">
        <v>4753</v>
      </c>
    </row>
    <row r="25389" spans="1:1" ht="13">
      <c r="A25389" s="11" t="s">
        <v>4878</v>
      </c>
    </row>
    <row r="25390" spans="1:1" ht="13">
      <c r="A25390" s="11" t="s">
        <v>4755</v>
      </c>
    </row>
    <row r="25391" spans="1:1" ht="13">
      <c r="A25391" s="21">
        <v>1550</v>
      </c>
    </row>
    <row r="25392" spans="1:1" ht="13">
      <c r="A25392" s="11" t="s">
        <v>4756</v>
      </c>
    </row>
    <row r="25393" spans="1:1" ht="13">
      <c r="A25393" s="11" t="s">
        <v>4757</v>
      </c>
    </row>
    <row r="25394" spans="1:1" ht="13">
      <c r="A25394" s="11" t="s">
        <v>5702</v>
      </c>
    </row>
    <row r="25395" spans="1:1" ht="13">
      <c r="A25395" s="11" t="s">
        <v>4748</v>
      </c>
    </row>
    <row r="25396" spans="1:1" ht="13">
      <c r="A25396" s="11" t="s">
        <v>4749</v>
      </c>
    </row>
    <row r="25397" spans="1:1" ht="13">
      <c r="A25397" s="11" t="s">
        <v>6702</v>
      </c>
    </row>
    <row r="25398" spans="1:1" ht="13">
      <c r="A25398" s="11" t="s">
        <v>8</v>
      </c>
    </row>
    <row r="25399" spans="1:1" ht="13">
      <c r="A25399" s="11" t="s">
        <v>4420</v>
      </c>
    </row>
    <row r="25400" spans="1:1" ht="13">
      <c r="A25400" s="11" t="s">
        <v>4751</v>
      </c>
    </row>
    <row r="25401" spans="1:1" ht="13">
      <c r="A25401" s="11">
        <v>3</v>
      </c>
    </row>
    <row r="25402" spans="1:1" ht="13">
      <c r="A25402" s="11" t="s">
        <v>4752</v>
      </c>
    </row>
    <row r="25403" spans="1:1" ht="13">
      <c r="A25403" s="11">
        <v>1</v>
      </c>
    </row>
    <row r="25404" spans="1:1" ht="13">
      <c r="A25404" s="11" t="s">
        <v>4753</v>
      </c>
    </row>
    <row r="25405" spans="1:1" ht="13">
      <c r="A25405" s="11" t="s">
        <v>4765</v>
      </c>
    </row>
    <row r="25406" spans="1:1" ht="13">
      <c r="A25406" s="11" t="s">
        <v>4755</v>
      </c>
    </row>
    <row r="25407" spans="1:1" ht="13">
      <c r="A25407" s="21">
        <v>1810</v>
      </c>
    </row>
    <row r="25408" spans="1:1" ht="13">
      <c r="A25408" s="11" t="s">
        <v>4756</v>
      </c>
    </row>
    <row r="25409" spans="1:1" ht="13">
      <c r="A25409" s="11" t="s">
        <v>4757</v>
      </c>
    </row>
    <row r="25410" spans="1:1" ht="13">
      <c r="A25410" s="11" t="s">
        <v>5702</v>
      </c>
    </row>
    <row r="25411" spans="1:1" ht="13">
      <c r="A25411" s="11" t="s">
        <v>4748</v>
      </c>
    </row>
    <row r="25412" spans="1:1" ht="13">
      <c r="A25412" s="11" t="s">
        <v>4749</v>
      </c>
    </row>
    <row r="25413" spans="1:1" ht="13">
      <c r="A25413" s="11" t="s">
        <v>6703</v>
      </c>
    </row>
    <row r="25414" spans="1:1" ht="13">
      <c r="A25414" s="11" t="s">
        <v>8</v>
      </c>
    </row>
    <row r="25415" spans="1:1" ht="13">
      <c r="A25415" s="11" t="s">
        <v>4477</v>
      </c>
    </row>
    <row r="25416" spans="1:1" ht="13">
      <c r="A25416" s="11" t="s">
        <v>4751</v>
      </c>
    </row>
    <row r="25417" spans="1:1" ht="13">
      <c r="A25417" s="11">
        <v>3</v>
      </c>
    </row>
    <row r="25418" spans="1:1" ht="13">
      <c r="A25418" s="11" t="s">
        <v>4752</v>
      </c>
    </row>
    <row r="25419" spans="1:1" ht="13">
      <c r="A25419" s="11" t="s">
        <v>4789</v>
      </c>
    </row>
    <row r="25420" spans="1:1" ht="13">
      <c r="A25420" s="11" t="s">
        <v>4753</v>
      </c>
    </row>
    <row r="25421" spans="1:1" ht="13">
      <c r="A25421" s="11" t="s">
        <v>4994</v>
      </c>
    </row>
    <row r="25422" spans="1:1" ht="13">
      <c r="A25422" s="11" t="s">
        <v>4755</v>
      </c>
    </row>
    <row r="25423" spans="1:1" ht="13">
      <c r="A25423" s="21">
        <v>1980</v>
      </c>
    </row>
    <row r="25424" spans="1:1" ht="13">
      <c r="A25424" s="11" t="s">
        <v>4756</v>
      </c>
    </row>
    <row r="25425" spans="1:1" ht="13">
      <c r="A25425" s="11" t="s">
        <v>4757</v>
      </c>
    </row>
    <row r="25426" spans="1:1" ht="13">
      <c r="A25426" s="11" t="s">
        <v>5702</v>
      </c>
    </row>
    <row r="25427" spans="1:1" ht="13">
      <c r="A25427" s="11" t="s">
        <v>4748</v>
      </c>
    </row>
    <row r="25428" spans="1:1" ht="13">
      <c r="A25428" s="11" t="s">
        <v>4749</v>
      </c>
    </row>
    <row r="25429" spans="1:1" ht="13">
      <c r="A25429" s="11" t="s">
        <v>6704</v>
      </c>
    </row>
    <row r="25430" spans="1:1" ht="13">
      <c r="A25430" s="11" t="s">
        <v>15</v>
      </c>
    </row>
    <row r="25431" spans="1:1" ht="13">
      <c r="A25431" s="11" t="s">
        <v>910</v>
      </c>
    </row>
    <row r="25432" spans="1:1" ht="13">
      <c r="A25432" s="11" t="s">
        <v>4751</v>
      </c>
    </row>
    <row r="25433" spans="1:1" ht="13">
      <c r="A25433" s="11">
        <v>1</v>
      </c>
    </row>
    <row r="25434" spans="1:1" ht="13">
      <c r="A25434" s="11" t="s">
        <v>4752</v>
      </c>
    </row>
    <row r="25435" spans="1:1" ht="13">
      <c r="A25435" s="11">
        <v>1</v>
      </c>
    </row>
    <row r="25436" spans="1:1" ht="13">
      <c r="A25436" s="11" t="s">
        <v>4753</v>
      </c>
    </row>
    <row r="25437" spans="1:1" ht="13">
      <c r="A25437" s="11" t="s">
        <v>4859</v>
      </c>
    </row>
    <row r="25438" spans="1:1" ht="13">
      <c r="A25438" s="11" t="s">
        <v>4755</v>
      </c>
    </row>
    <row r="25439" spans="1:1" ht="13">
      <c r="A25439" s="21">
        <v>1180</v>
      </c>
    </row>
    <row r="25440" spans="1:1" ht="13">
      <c r="A25440" s="11" t="s">
        <v>4756</v>
      </c>
    </row>
    <row r="25441" spans="1:1" ht="13">
      <c r="A25441" s="11" t="s">
        <v>4757</v>
      </c>
    </row>
    <row r="25442" spans="1:1" ht="13">
      <c r="A25442" s="11" t="s">
        <v>5725</v>
      </c>
    </row>
    <row r="25443" spans="1:1" ht="13">
      <c r="A25443" s="11" t="s">
        <v>4748</v>
      </c>
    </row>
    <row r="25444" spans="1:1" ht="13">
      <c r="A25444" s="11" t="s">
        <v>4749</v>
      </c>
    </row>
    <row r="25445" spans="1:1" ht="13">
      <c r="A25445" s="11" t="s">
        <v>5742</v>
      </c>
    </row>
    <row r="25446" spans="1:1" ht="13">
      <c r="A25446" s="11" t="s">
        <v>22</v>
      </c>
    </row>
    <row r="25447" spans="1:1" ht="13">
      <c r="A25447" s="11" t="s">
        <v>1117</v>
      </c>
    </row>
    <row r="25448" spans="1:1" ht="13">
      <c r="A25448" s="11" t="s">
        <v>4751</v>
      </c>
    </row>
    <row r="25449" spans="1:1" ht="13">
      <c r="A25449" s="11">
        <v>2</v>
      </c>
    </row>
    <row r="25450" spans="1:1" ht="13">
      <c r="A25450" s="11" t="s">
        <v>4752</v>
      </c>
    </row>
    <row r="25451" spans="1:1" ht="13">
      <c r="A25451" s="11" t="s">
        <v>4762</v>
      </c>
    </row>
    <row r="25452" spans="1:1" ht="13">
      <c r="A25452" s="11" t="s">
        <v>4753</v>
      </c>
    </row>
    <row r="25453" spans="1:1" ht="13">
      <c r="A25453" s="11" t="s">
        <v>4769</v>
      </c>
    </row>
    <row r="25454" spans="1:1" ht="13">
      <c r="A25454" s="11" t="s">
        <v>4755</v>
      </c>
    </row>
    <row r="25455" spans="1:1" ht="13">
      <c r="A25455" s="21">
        <v>1650</v>
      </c>
    </row>
    <row r="25456" spans="1:1" ht="13">
      <c r="A25456" s="11" t="s">
        <v>4756</v>
      </c>
    </row>
    <row r="25457" spans="1:1" ht="13">
      <c r="A25457" s="11" t="s">
        <v>4757</v>
      </c>
    </row>
    <row r="25458" spans="1:1" ht="13">
      <c r="A25458" s="11" t="s">
        <v>5738</v>
      </c>
    </row>
    <row r="25459" spans="1:1" ht="13">
      <c r="A25459" s="11" t="s">
        <v>4748</v>
      </c>
    </row>
    <row r="25460" spans="1:1" ht="13">
      <c r="A25460" s="11" t="s">
        <v>4749</v>
      </c>
    </row>
    <row r="25461" spans="1:1" ht="13">
      <c r="A25461" s="11" t="s">
        <v>6705</v>
      </c>
    </row>
    <row r="25462" spans="1:1" ht="13">
      <c r="A25462" s="11" t="s">
        <v>8</v>
      </c>
    </row>
    <row r="25463" spans="1:1" ht="13">
      <c r="A25463" s="11" t="s">
        <v>889</v>
      </c>
    </row>
    <row r="25464" spans="1:1" ht="13">
      <c r="A25464" s="11" t="s">
        <v>4751</v>
      </c>
    </row>
    <row r="25465" spans="1:1" ht="13">
      <c r="A25465" s="11">
        <v>1</v>
      </c>
    </row>
    <row r="25466" spans="1:1" ht="13">
      <c r="A25466" s="11" t="s">
        <v>4752</v>
      </c>
    </row>
    <row r="25467" spans="1:1" ht="13">
      <c r="A25467" s="11">
        <v>1</v>
      </c>
    </row>
    <row r="25468" spans="1:1" ht="13">
      <c r="A25468" s="11" t="s">
        <v>4753</v>
      </c>
    </row>
    <row r="25469" spans="1:1" ht="13">
      <c r="A25469" s="11" t="s">
        <v>4822</v>
      </c>
    </row>
    <row r="25470" spans="1:1" ht="13">
      <c r="A25470" s="11" t="s">
        <v>4755</v>
      </c>
    </row>
    <row r="25471" spans="1:1" ht="13">
      <c r="A25471" s="21">
        <v>1080</v>
      </c>
    </row>
    <row r="25472" spans="1:1" ht="13">
      <c r="A25472" s="11" t="s">
        <v>4756</v>
      </c>
    </row>
    <row r="25473" spans="1:1" ht="13">
      <c r="A25473" s="11" t="s">
        <v>4757</v>
      </c>
    </row>
    <row r="25474" spans="1:1" ht="13">
      <c r="A25474" s="11" t="s">
        <v>5744</v>
      </c>
    </row>
    <row r="25475" spans="1:1" ht="13">
      <c r="A25475" s="11" t="s">
        <v>4748</v>
      </c>
    </row>
    <row r="25476" spans="1:1" ht="13">
      <c r="A25476" s="11" t="s">
        <v>4749</v>
      </c>
    </row>
    <row r="25477" spans="1:1" ht="13">
      <c r="A25477" s="11" t="s">
        <v>5758</v>
      </c>
    </row>
    <row r="25478" spans="1:1" ht="13">
      <c r="A25478" s="11" t="s">
        <v>16</v>
      </c>
    </row>
    <row r="25479" spans="1:1" ht="13">
      <c r="A25479" s="11" t="s">
        <v>1060</v>
      </c>
    </row>
    <row r="25480" spans="1:1" ht="13">
      <c r="A25480" s="11" t="s">
        <v>4751</v>
      </c>
    </row>
    <row r="25481" spans="1:1" ht="13">
      <c r="A25481" s="11">
        <v>2</v>
      </c>
    </row>
    <row r="25482" spans="1:1" ht="13">
      <c r="A25482" s="11" t="s">
        <v>4752</v>
      </c>
    </row>
    <row r="25483" spans="1:1" ht="13">
      <c r="A25483" s="11" t="s">
        <v>4762</v>
      </c>
    </row>
    <row r="25484" spans="1:1" ht="13">
      <c r="A25484" s="11" t="s">
        <v>4753</v>
      </c>
    </row>
    <row r="25485" spans="1:1" ht="13">
      <c r="A25485" s="11" t="s">
        <v>4765</v>
      </c>
    </row>
    <row r="25486" spans="1:1" ht="13">
      <c r="A25486" s="11" t="s">
        <v>4755</v>
      </c>
    </row>
    <row r="25487" spans="1:1" ht="13">
      <c r="A25487" s="21">
        <v>1540</v>
      </c>
    </row>
    <row r="25488" spans="1:1" ht="13">
      <c r="A25488" s="11" t="s">
        <v>4756</v>
      </c>
    </row>
    <row r="25489" spans="1:1" ht="13">
      <c r="A25489" s="11" t="s">
        <v>4757</v>
      </c>
    </row>
    <row r="25490" spans="1:1" ht="13">
      <c r="A25490" s="11" t="s">
        <v>5756</v>
      </c>
    </row>
    <row r="25491" spans="1:1" ht="13">
      <c r="A25491" s="11" t="s">
        <v>4748</v>
      </c>
    </row>
    <row r="25492" spans="1:1" ht="13">
      <c r="A25492" s="11" t="s">
        <v>4749</v>
      </c>
    </row>
    <row r="25493" spans="1:1" ht="13">
      <c r="A25493" s="11" t="s">
        <v>6706</v>
      </c>
    </row>
    <row r="25494" spans="1:1" ht="13">
      <c r="A25494" s="11" t="s">
        <v>15</v>
      </c>
    </row>
    <row r="25495" spans="1:1" ht="13">
      <c r="A25495" s="11" t="s">
        <v>4382</v>
      </c>
    </row>
    <row r="25496" spans="1:1" ht="13">
      <c r="A25496" s="11" t="s">
        <v>4751</v>
      </c>
    </row>
    <row r="25497" spans="1:1" ht="13">
      <c r="A25497" s="11">
        <v>3</v>
      </c>
    </row>
    <row r="25498" spans="1:1" ht="13">
      <c r="A25498" s="11" t="s">
        <v>4752</v>
      </c>
    </row>
    <row r="25499" spans="1:1" ht="13">
      <c r="A25499" s="11">
        <v>2</v>
      </c>
    </row>
    <row r="25500" spans="1:1" ht="13">
      <c r="A25500" s="11" t="s">
        <v>4753</v>
      </c>
    </row>
    <row r="25501" spans="1:1" ht="13">
      <c r="A25501" s="11" t="s">
        <v>4773</v>
      </c>
    </row>
    <row r="25502" spans="1:1" ht="13">
      <c r="A25502" s="11" t="s">
        <v>4755</v>
      </c>
    </row>
    <row r="25503" spans="1:1" ht="13">
      <c r="A25503" s="21">
        <v>2050</v>
      </c>
    </row>
    <row r="25504" spans="1:1" ht="13">
      <c r="A25504" s="11" t="s">
        <v>4756</v>
      </c>
    </row>
    <row r="25505" spans="1:1" ht="13">
      <c r="A25505" s="11" t="s">
        <v>4757</v>
      </c>
    </row>
    <row r="25506" spans="1:1" ht="13">
      <c r="A25506" s="11" t="s">
        <v>5756</v>
      </c>
    </row>
    <row r="25507" spans="1:1" ht="13">
      <c r="A25507" s="11" t="s">
        <v>4748</v>
      </c>
    </row>
    <row r="25508" spans="1:1" ht="13">
      <c r="A25508" s="11" t="s">
        <v>4749</v>
      </c>
    </row>
    <row r="25509" spans="1:1" ht="13">
      <c r="A25509" s="11" t="s">
        <v>5767</v>
      </c>
    </row>
    <row r="25510" spans="1:1" ht="13">
      <c r="A25510" s="11" t="s">
        <v>22</v>
      </c>
    </row>
    <row r="25511" spans="1:1" ht="13">
      <c r="A25511" s="11" t="s">
        <v>3773</v>
      </c>
    </row>
    <row r="25512" spans="1:1" ht="13">
      <c r="A25512" s="11" t="s">
        <v>4751</v>
      </c>
    </row>
    <row r="25513" spans="1:1" ht="13">
      <c r="A25513" s="11">
        <v>3</v>
      </c>
    </row>
    <row r="25514" spans="1:1" ht="13">
      <c r="A25514" s="11" t="s">
        <v>4752</v>
      </c>
    </row>
    <row r="25515" spans="1:1" ht="13">
      <c r="A25515" s="11" t="s">
        <v>4762</v>
      </c>
    </row>
    <row r="25516" spans="1:1" ht="13">
      <c r="A25516" s="11" t="s">
        <v>4753</v>
      </c>
    </row>
    <row r="25517" spans="1:1" ht="13">
      <c r="A25517" s="11" t="s">
        <v>4773</v>
      </c>
    </row>
    <row r="25518" spans="1:1" ht="13">
      <c r="A25518" s="11" t="s">
        <v>4755</v>
      </c>
    </row>
    <row r="25519" spans="1:1" ht="13">
      <c r="A25519" s="21">
        <v>1530</v>
      </c>
    </row>
    <row r="25520" spans="1:1" ht="13">
      <c r="A25520" s="11" t="s">
        <v>4756</v>
      </c>
    </row>
    <row r="25521" spans="1:1" ht="13">
      <c r="A25521" s="11" t="s">
        <v>4757</v>
      </c>
    </row>
    <row r="25522" spans="1:1" ht="13">
      <c r="A25522" s="11" t="s">
        <v>5768</v>
      </c>
    </row>
    <row r="25523" spans="1:1" ht="13">
      <c r="A25523" s="11" t="s">
        <v>4748</v>
      </c>
    </row>
    <row r="25524" spans="1:1" ht="13">
      <c r="A25524" s="11" t="s">
        <v>4749</v>
      </c>
    </row>
    <row r="25525" spans="1:1" ht="13">
      <c r="A25525" s="11" t="s">
        <v>6707</v>
      </c>
    </row>
    <row r="25526" spans="1:1" ht="13">
      <c r="A25526" s="11" t="s">
        <v>8</v>
      </c>
    </row>
    <row r="25527" spans="1:1" ht="13">
      <c r="A25527" s="11" t="s">
        <v>3156</v>
      </c>
    </row>
    <row r="25528" spans="1:1" ht="13">
      <c r="A25528" s="11" t="s">
        <v>4751</v>
      </c>
    </row>
    <row r="25529" spans="1:1" ht="13">
      <c r="A25529" s="11">
        <v>2</v>
      </c>
    </row>
    <row r="25530" spans="1:1" ht="13">
      <c r="A25530" s="11" t="s">
        <v>4752</v>
      </c>
    </row>
    <row r="25531" spans="1:1" ht="13">
      <c r="A25531" s="11">
        <v>1</v>
      </c>
    </row>
    <row r="25532" spans="1:1" ht="13">
      <c r="A25532" s="11" t="s">
        <v>4753</v>
      </c>
    </row>
    <row r="25533" spans="1:1" ht="13">
      <c r="A25533" s="11" t="s">
        <v>4870</v>
      </c>
    </row>
    <row r="25534" spans="1:1" ht="13">
      <c r="A25534" s="11" t="s">
        <v>4755</v>
      </c>
    </row>
    <row r="25535" spans="1:1" ht="13">
      <c r="A25535" s="21">
        <v>1990</v>
      </c>
    </row>
    <row r="25536" spans="1:1" ht="13">
      <c r="A25536" s="11" t="s">
        <v>4756</v>
      </c>
    </row>
    <row r="25537" spans="1:1" ht="13">
      <c r="A25537" s="11" t="s">
        <v>4757</v>
      </c>
    </row>
    <row r="25538" spans="1:1" ht="13">
      <c r="A25538" s="11" t="s">
        <v>5768</v>
      </c>
    </row>
    <row r="25539" spans="1:1" ht="13">
      <c r="A25539" s="11" t="s">
        <v>4748</v>
      </c>
    </row>
    <row r="25540" spans="1:1" ht="13">
      <c r="A25540" s="11" t="s">
        <v>4749</v>
      </c>
    </row>
    <row r="25541" spans="1:1" ht="13">
      <c r="A25541" s="11" t="s">
        <v>5772</v>
      </c>
    </row>
    <row r="25542" spans="1:1" ht="13">
      <c r="A25542" s="11" t="s">
        <v>22</v>
      </c>
    </row>
    <row r="25543" spans="1:1" ht="13">
      <c r="A25543" s="11" t="s">
        <v>1902</v>
      </c>
    </row>
    <row r="25544" spans="1:1" ht="13">
      <c r="A25544" s="11" t="s">
        <v>4751</v>
      </c>
    </row>
    <row r="25545" spans="1:1" ht="13">
      <c r="A25545" s="11">
        <v>2</v>
      </c>
    </row>
    <row r="25546" spans="1:1" ht="13">
      <c r="A25546" s="11" t="s">
        <v>4752</v>
      </c>
    </row>
    <row r="25547" spans="1:1" ht="13">
      <c r="A25547" s="11" t="s">
        <v>4762</v>
      </c>
    </row>
    <row r="25548" spans="1:1" ht="13">
      <c r="A25548" s="11" t="s">
        <v>4753</v>
      </c>
    </row>
    <row r="25549" spans="1:1" ht="13">
      <c r="A25549" s="11" t="s">
        <v>4937</v>
      </c>
    </row>
    <row r="25550" spans="1:1" ht="13">
      <c r="A25550" s="11" t="s">
        <v>4755</v>
      </c>
    </row>
    <row r="25551" spans="1:1" ht="13">
      <c r="A25551" s="21">
        <v>1780</v>
      </c>
    </row>
    <row r="25552" spans="1:1" ht="13">
      <c r="A25552" s="11" t="s">
        <v>4756</v>
      </c>
    </row>
    <row r="25553" spans="1:1" ht="13">
      <c r="A25553" s="11" t="s">
        <v>4757</v>
      </c>
    </row>
    <row r="25554" spans="1:1" ht="13">
      <c r="A25554" s="11" t="s">
        <v>5770</v>
      </c>
    </row>
    <row r="25555" spans="1:1" ht="13">
      <c r="A25555" s="11" t="s">
        <v>4748</v>
      </c>
    </row>
    <row r="25556" spans="1:1" ht="13">
      <c r="A25556" s="11" t="s">
        <v>4749</v>
      </c>
    </row>
    <row r="25557" spans="1:1" ht="13">
      <c r="A25557" s="11" t="s">
        <v>5783</v>
      </c>
    </row>
    <row r="25558" spans="1:1" ht="13">
      <c r="A25558" s="11" t="s">
        <v>16</v>
      </c>
    </row>
    <row r="25559" spans="1:1" ht="13">
      <c r="A25559" s="11" t="s">
        <v>3633</v>
      </c>
    </row>
    <row r="25560" spans="1:1" ht="13">
      <c r="A25560" s="11" t="s">
        <v>4751</v>
      </c>
    </row>
    <row r="25561" spans="1:1" ht="13">
      <c r="A25561" s="11">
        <v>3</v>
      </c>
    </row>
    <row r="25562" spans="1:1" ht="13">
      <c r="A25562" s="11" t="s">
        <v>4752</v>
      </c>
    </row>
    <row r="25563" spans="1:1" ht="13">
      <c r="A25563" s="11">
        <v>2</v>
      </c>
    </row>
    <row r="25564" spans="1:1" ht="13">
      <c r="A25564" s="11" t="s">
        <v>4753</v>
      </c>
    </row>
    <row r="25565" spans="1:1" ht="13">
      <c r="A25565" s="11" t="s">
        <v>4787</v>
      </c>
    </row>
    <row r="25566" spans="1:1" ht="13">
      <c r="A25566" s="11" t="s">
        <v>4755</v>
      </c>
    </row>
    <row r="25567" spans="1:1" ht="13">
      <c r="A25567" s="21">
        <v>1660</v>
      </c>
    </row>
    <row r="25568" spans="1:1" ht="13">
      <c r="A25568" s="11" t="s">
        <v>4756</v>
      </c>
    </row>
    <row r="25569" spans="1:1" ht="13">
      <c r="A25569" s="11" t="s">
        <v>4757</v>
      </c>
    </row>
    <row r="25570" spans="1:1" ht="13">
      <c r="A25570" s="11" t="s">
        <v>5779</v>
      </c>
    </row>
    <row r="25571" spans="1:1" ht="13">
      <c r="A25571" s="11" t="s">
        <v>4748</v>
      </c>
    </row>
    <row r="25572" spans="1:1" ht="13">
      <c r="A25572" s="11" t="s">
        <v>4749</v>
      </c>
    </row>
    <row r="25573" spans="1:1" ht="13">
      <c r="A25573" s="11" t="s">
        <v>5786</v>
      </c>
    </row>
    <row r="25574" spans="1:1" ht="13">
      <c r="A25574" s="11" t="s">
        <v>16</v>
      </c>
    </row>
    <row r="25575" spans="1:1" ht="13">
      <c r="A25575" s="11" t="s">
        <v>389</v>
      </c>
    </row>
    <row r="25576" spans="1:1" ht="13">
      <c r="A25576" s="11" t="s">
        <v>4751</v>
      </c>
    </row>
    <row r="25577" spans="1:1" ht="13">
      <c r="A25577" s="11">
        <v>1</v>
      </c>
    </row>
    <row r="25578" spans="1:1" ht="13">
      <c r="A25578" s="11" t="s">
        <v>4752</v>
      </c>
    </row>
    <row r="25579" spans="1:1" ht="13">
      <c r="A25579" s="11">
        <v>1</v>
      </c>
    </row>
    <row r="25580" spans="1:1" ht="13">
      <c r="A25580" s="11" t="s">
        <v>4753</v>
      </c>
    </row>
    <row r="25581" spans="1:1" ht="13">
      <c r="A25581" s="11" t="s">
        <v>4754</v>
      </c>
    </row>
    <row r="25582" spans="1:1" ht="13">
      <c r="A25582" s="11" t="s">
        <v>4755</v>
      </c>
    </row>
    <row r="25583" spans="1:1" ht="13">
      <c r="A25583" s="21">
        <v>800</v>
      </c>
    </row>
    <row r="25584" spans="1:1" ht="13">
      <c r="A25584" s="11" t="s">
        <v>4756</v>
      </c>
    </row>
    <row r="25585" spans="1:1" ht="13">
      <c r="A25585" s="11" t="s">
        <v>4757</v>
      </c>
    </row>
    <row r="25586" spans="1:1" ht="13">
      <c r="A25586" s="11" t="s">
        <v>5787</v>
      </c>
    </row>
    <row r="25587" spans="1:1" ht="13">
      <c r="A25587" s="11" t="s">
        <v>4748</v>
      </c>
    </row>
    <row r="25588" spans="1:1" ht="13">
      <c r="A25588" s="11" t="s">
        <v>4749</v>
      </c>
    </row>
    <row r="25589" spans="1:1" ht="13">
      <c r="A25589" s="11" t="s">
        <v>5788</v>
      </c>
    </row>
    <row r="25590" spans="1:1" ht="13">
      <c r="A25590" s="11" t="s">
        <v>22</v>
      </c>
    </row>
    <row r="25591" spans="1:1" ht="13">
      <c r="A25591" s="11" t="s">
        <v>1621</v>
      </c>
    </row>
    <row r="25592" spans="1:1" ht="13">
      <c r="A25592" s="11" t="s">
        <v>4751</v>
      </c>
    </row>
    <row r="25593" spans="1:1" ht="13">
      <c r="A25593" s="11">
        <v>2</v>
      </c>
    </row>
    <row r="25594" spans="1:1" ht="13">
      <c r="A25594" s="11" t="s">
        <v>4752</v>
      </c>
    </row>
    <row r="25595" spans="1:1" ht="13">
      <c r="A25595" s="11" t="s">
        <v>4762</v>
      </c>
    </row>
    <row r="25596" spans="1:1" ht="13">
      <c r="A25596" s="11" t="s">
        <v>4753</v>
      </c>
    </row>
    <row r="25597" spans="1:1" ht="13">
      <c r="A25597" s="11" t="s">
        <v>5789</v>
      </c>
    </row>
    <row r="25598" spans="1:1" ht="13">
      <c r="A25598" s="11" t="s">
        <v>4755</v>
      </c>
    </row>
    <row r="25599" spans="1:1" ht="13">
      <c r="A25599" s="21">
        <v>1350</v>
      </c>
    </row>
    <row r="25600" spans="1:1" ht="13">
      <c r="A25600" s="11" t="s">
        <v>4756</v>
      </c>
    </row>
    <row r="25601" spans="1:1" ht="13">
      <c r="A25601" s="11" t="s">
        <v>4757</v>
      </c>
    </row>
    <row r="25602" spans="1:1" ht="13">
      <c r="A25602" s="11" t="s">
        <v>5787</v>
      </c>
    </row>
    <row r="25603" spans="1:1" ht="13">
      <c r="A25603" s="11" t="s">
        <v>4748</v>
      </c>
    </row>
    <row r="25604" spans="1:1" ht="13">
      <c r="A25604" s="11" t="s">
        <v>4749</v>
      </c>
    </row>
    <row r="25605" spans="1:1" ht="13">
      <c r="A25605" s="11" t="s">
        <v>5798</v>
      </c>
    </row>
    <row r="25606" spans="1:1" ht="13">
      <c r="A25606" s="11" t="s">
        <v>16</v>
      </c>
    </row>
    <row r="25607" spans="1:1" ht="13">
      <c r="A25607" s="11" t="s">
        <v>1547</v>
      </c>
    </row>
    <row r="25608" spans="1:1" ht="13">
      <c r="A25608" s="11" t="s">
        <v>4751</v>
      </c>
    </row>
    <row r="25609" spans="1:1" ht="13">
      <c r="A25609" s="11">
        <v>2</v>
      </c>
    </row>
    <row r="25610" spans="1:1" ht="13">
      <c r="A25610" s="11" t="s">
        <v>4752</v>
      </c>
    </row>
    <row r="25611" spans="1:1" ht="13">
      <c r="A25611" s="11">
        <v>1</v>
      </c>
    </row>
    <row r="25612" spans="1:1" ht="13">
      <c r="A25612" s="11" t="s">
        <v>4753</v>
      </c>
    </row>
    <row r="25613" spans="1:1" ht="13">
      <c r="A25613" s="11" t="s">
        <v>4846</v>
      </c>
    </row>
    <row r="25614" spans="1:1" ht="13">
      <c r="A25614" s="11" t="s">
        <v>4755</v>
      </c>
    </row>
    <row r="25615" spans="1:1" ht="13">
      <c r="A25615" s="21">
        <v>1180</v>
      </c>
    </row>
    <row r="25616" spans="1:1" ht="13">
      <c r="A25616" s="11" t="s">
        <v>4756</v>
      </c>
    </row>
    <row r="25617" spans="1:1" ht="13">
      <c r="A25617" s="11" t="s">
        <v>4757</v>
      </c>
    </row>
    <row r="25618" spans="1:1" ht="13">
      <c r="A25618" s="11" t="s">
        <v>5796</v>
      </c>
    </row>
    <row r="25619" spans="1:1" ht="13">
      <c r="A25619" s="11" t="s">
        <v>4748</v>
      </c>
    </row>
    <row r="25620" spans="1:1" ht="13">
      <c r="A25620" s="11" t="s">
        <v>4749</v>
      </c>
    </row>
    <row r="25621" spans="1:1" ht="13">
      <c r="A25621" s="11" t="s">
        <v>6708</v>
      </c>
    </row>
    <row r="25622" spans="1:1" ht="13">
      <c r="A25622" s="11" t="s">
        <v>8</v>
      </c>
    </row>
    <row r="25623" spans="1:1" ht="13">
      <c r="A25623" s="11" t="s">
        <v>3144</v>
      </c>
    </row>
    <row r="25624" spans="1:1" ht="13">
      <c r="A25624" s="11" t="s">
        <v>4751</v>
      </c>
    </row>
    <row r="25625" spans="1:1" ht="13">
      <c r="A25625" s="11">
        <v>2</v>
      </c>
    </row>
    <row r="25626" spans="1:1" ht="13">
      <c r="A25626" s="11" t="s">
        <v>4752</v>
      </c>
    </row>
    <row r="25627" spans="1:1" ht="13">
      <c r="A25627" s="11">
        <v>1</v>
      </c>
    </row>
    <row r="25628" spans="1:1" ht="13">
      <c r="A25628" s="11" t="s">
        <v>4753</v>
      </c>
    </row>
    <row r="25629" spans="1:1" ht="13">
      <c r="A25629" s="11" t="s">
        <v>4818</v>
      </c>
    </row>
    <row r="25630" spans="1:1" ht="13">
      <c r="A25630" s="11" t="s">
        <v>4755</v>
      </c>
    </row>
    <row r="25631" spans="1:1" ht="13">
      <c r="A25631" s="21">
        <v>1250</v>
      </c>
    </row>
    <row r="25632" spans="1:1" ht="13">
      <c r="A25632" s="11" t="s">
        <v>4756</v>
      </c>
    </row>
    <row r="25633" spans="1:1" ht="13">
      <c r="A25633" s="11" t="s">
        <v>4757</v>
      </c>
    </row>
    <row r="25634" spans="1:1" ht="13">
      <c r="A25634" s="11" t="s">
        <v>5823</v>
      </c>
    </row>
    <row r="25635" spans="1:1" ht="13">
      <c r="A25635" s="11" t="s">
        <v>4748</v>
      </c>
    </row>
    <row r="25636" spans="1:1" ht="13">
      <c r="A25636" s="11" t="s">
        <v>4749</v>
      </c>
    </row>
    <row r="25637" spans="1:1" ht="13">
      <c r="A25637" s="11" t="s">
        <v>6709</v>
      </c>
    </row>
    <row r="25638" spans="1:1" ht="13">
      <c r="A25638" s="11" t="s">
        <v>8</v>
      </c>
    </row>
    <row r="25639" spans="1:1" ht="13">
      <c r="A25639" s="11" t="s">
        <v>3135</v>
      </c>
    </row>
    <row r="25640" spans="1:1" ht="13">
      <c r="A25640" s="11" t="s">
        <v>4751</v>
      </c>
    </row>
    <row r="25641" spans="1:1" ht="13">
      <c r="A25641" s="11">
        <v>2</v>
      </c>
    </row>
    <row r="25642" spans="1:1" ht="13">
      <c r="A25642" s="11" t="s">
        <v>4752</v>
      </c>
    </row>
    <row r="25643" spans="1:1" ht="13">
      <c r="A25643" s="11">
        <v>1</v>
      </c>
    </row>
    <row r="25644" spans="1:1" ht="13">
      <c r="A25644" s="11" t="s">
        <v>4753</v>
      </c>
    </row>
    <row r="25645" spans="1:1" ht="13">
      <c r="A25645" s="11" t="s">
        <v>4818</v>
      </c>
    </row>
    <row r="25646" spans="1:1" ht="13">
      <c r="A25646" s="11" t="s">
        <v>4755</v>
      </c>
    </row>
    <row r="25647" spans="1:1" ht="13">
      <c r="A25647" s="21">
        <v>1730</v>
      </c>
    </row>
    <row r="25648" spans="1:1" ht="13">
      <c r="A25648" s="11" t="s">
        <v>4756</v>
      </c>
    </row>
    <row r="25649" spans="1:1" ht="13">
      <c r="A25649" s="11" t="s">
        <v>4757</v>
      </c>
    </row>
    <row r="25650" spans="1:1" ht="13">
      <c r="A25650" s="11" t="s">
        <v>5823</v>
      </c>
    </row>
    <row r="25651" spans="1:1" ht="13">
      <c r="A25651" s="11" t="s">
        <v>4748</v>
      </c>
    </row>
    <row r="25652" spans="1:1" ht="13">
      <c r="A25652" s="11" t="s">
        <v>4749</v>
      </c>
    </row>
    <row r="25653" spans="1:1" ht="13">
      <c r="A25653" s="11" t="s">
        <v>6710</v>
      </c>
    </row>
    <row r="25654" spans="1:1" ht="13">
      <c r="A25654" s="11" t="s">
        <v>15</v>
      </c>
    </row>
    <row r="25655" spans="1:1" ht="13">
      <c r="A25655" s="11" t="s">
        <v>940</v>
      </c>
    </row>
    <row r="25656" spans="1:1" ht="13">
      <c r="A25656" s="11" t="s">
        <v>4751</v>
      </c>
    </row>
    <row r="25657" spans="1:1" ht="13">
      <c r="A25657" s="11">
        <v>1</v>
      </c>
    </row>
    <row r="25658" spans="1:1" ht="13">
      <c r="A25658" s="11" t="s">
        <v>4752</v>
      </c>
    </row>
    <row r="25659" spans="1:1" ht="13">
      <c r="A25659" s="11">
        <v>1</v>
      </c>
    </row>
    <row r="25660" spans="1:1" ht="13">
      <c r="A25660" s="11" t="s">
        <v>4753</v>
      </c>
    </row>
    <row r="25661" spans="1:1" ht="13">
      <c r="A25661" s="11" t="s">
        <v>4754</v>
      </c>
    </row>
    <row r="25662" spans="1:1" ht="13">
      <c r="A25662" s="11" t="s">
        <v>4755</v>
      </c>
    </row>
    <row r="25663" spans="1:1" ht="13">
      <c r="A25663" s="21">
        <v>1080</v>
      </c>
    </row>
    <row r="25664" spans="1:1" ht="13">
      <c r="A25664" s="11" t="s">
        <v>4756</v>
      </c>
    </row>
    <row r="25665" spans="1:1" ht="13">
      <c r="A25665" s="11" t="s">
        <v>4757</v>
      </c>
    </row>
    <row r="25666" spans="1:1" ht="13">
      <c r="A25666" s="11" t="s">
        <v>5827</v>
      </c>
    </row>
    <row r="25667" spans="1:1" ht="13">
      <c r="A25667" s="11" t="s">
        <v>4748</v>
      </c>
    </row>
    <row r="25668" spans="1:1" ht="13">
      <c r="A25668" s="11" t="s">
        <v>4749</v>
      </c>
    </row>
    <row r="25669" spans="1:1" ht="13">
      <c r="A25669" s="11" t="s">
        <v>6711</v>
      </c>
    </row>
    <row r="25670" spans="1:1" ht="13">
      <c r="A25670" s="11" t="s">
        <v>8</v>
      </c>
    </row>
    <row r="25671" spans="1:1" ht="13">
      <c r="A25671" s="11" t="s">
        <v>2982</v>
      </c>
    </row>
    <row r="25672" spans="1:1" ht="13">
      <c r="A25672" s="11" t="s">
        <v>4751</v>
      </c>
    </row>
    <row r="25673" spans="1:1" ht="13">
      <c r="A25673" s="11">
        <v>2</v>
      </c>
    </row>
    <row r="25674" spans="1:1" ht="13">
      <c r="A25674" s="11" t="s">
        <v>4752</v>
      </c>
    </row>
    <row r="25675" spans="1:1" ht="13">
      <c r="A25675" s="11">
        <v>2</v>
      </c>
    </row>
    <row r="25676" spans="1:1" ht="13">
      <c r="A25676" s="11" t="s">
        <v>4753</v>
      </c>
    </row>
    <row r="25677" spans="1:1" ht="13">
      <c r="A25677" s="11" t="s">
        <v>4771</v>
      </c>
    </row>
    <row r="25678" spans="1:1" ht="13">
      <c r="A25678" s="11" t="s">
        <v>4755</v>
      </c>
    </row>
    <row r="25679" spans="1:1" ht="13">
      <c r="A25679" s="21">
        <v>1460</v>
      </c>
    </row>
    <row r="25680" spans="1:1" ht="13">
      <c r="A25680" s="11" t="s">
        <v>4756</v>
      </c>
    </row>
    <row r="25681" spans="1:1" ht="13">
      <c r="A25681" s="11" t="s">
        <v>4757</v>
      </c>
    </row>
    <row r="25682" spans="1:1" ht="13">
      <c r="A25682" s="11" t="s">
        <v>5827</v>
      </c>
    </row>
    <row r="25683" spans="1:1" ht="13">
      <c r="A25683" s="11" t="s">
        <v>4748</v>
      </c>
    </row>
    <row r="25684" spans="1:1" ht="13">
      <c r="A25684" s="11" t="s">
        <v>4749</v>
      </c>
    </row>
    <row r="25685" spans="1:1" ht="13">
      <c r="A25685" s="11" t="s">
        <v>6712</v>
      </c>
    </row>
    <row r="25686" spans="1:1" ht="13">
      <c r="A25686" s="11" t="s">
        <v>15</v>
      </c>
    </row>
    <row r="25687" spans="1:1" ht="13">
      <c r="A25687" s="11" t="s">
        <v>4438</v>
      </c>
    </row>
    <row r="25688" spans="1:1" ht="13">
      <c r="A25688" s="11" t="s">
        <v>4751</v>
      </c>
    </row>
    <row r="25689" spans="1:1" ht="13">
      <c r="A25689" s="11">
        <v>3</v>
      </c>
    </row>
    <row r="25690" spans="1:1" ht="13">
      <c r="A25690" s="11" t="s">
        <v>4752</v>
      </c>
    </row>
    <row r="25691" spans="1:1" ht="13">
      <c r="A25691" s="11">
        <v>2</v>
      </c>
    </row>
    <row r="25692" spans="1:1" ht="13">
      <c r="A25692" s="11" t="s">
        <v>4753</v>
      </c>
    </row>
    <row r="25693" spans="1:1" ht="13">
      <c r="A25693" s="11" t="s">
        <v>4773</v>
      </c>
    </row>
    <row r="25694" spans="1:1" ht="13">
      <c r="A25694" s="11" t="s">
        <v>4755</v>
      </c>
    </row>
    <row r="25695" spans="1:1" ht="13">
      <c r="A25695" s="21">
        <v>2020</v>
      </c>
    </row>
    <row r="25696" spans="1:1" ht="13">
      <c r="A25696" s="11" t="s">
        <v>4756</v>
      </c>
    </row>
    <row r="25697" spans="1:1" ht="13">
      <c r="A25697" s="11" t="s">
        <v>4757</v>
      </c>
    </row>
    <row r="25698" spans="1:1" ht="13">
      <c r="A25698" s="11" t="s">
        <v>5827</v>
      </c>
    </row>
    <row r="25699" spans="1:1" ht="13">
      <c r="A25699" s="11" t="s">
        <v>4748</v>
      </c>
    </row>
    <row r="25700" spans="1:1" ht="13">
      <c r="A25700" s="11" t="s">
        <v>4749</v>
      </c>
    </row>
    <row r="25701" spans="1:1" ht="13">
      <c r="A25701" s="11" t="s">
        <v>6713</v>
      </c>
    </row>
    <row r="25702" spans="1:1" ht="13">
      <c r="A25702" s="11" t="s">
        <v>8</v>
      </c>
    </row>
    <row r="25703" spans="1:1" ht="13">
      <c r="A25703" s="11" t="s">
        <v>3036</v>
      </c>
    </row>
    <row r="25704" spans="1:1" ht="13">
      <c r="A25704" s="11" t="s">
        <v>4751</v>
      </c>
    </row>
    <row r="25705" spans="1:1" ht="13">
      <c r="A25705" s="11">
        <v>2</v>
      </c>
    </row>
    <row r="25706" spans="1:1" ht="13">
      <c r="A25706" s="11" t="s">
        <v>4752</v>
      </c>
    </row>
    <row r="25707" spans="1:1" ht="13">
      <c r="A25707" s="11">
        <v>1</v>
      </c>
    </row>
    <row r="25708" spans="1:1" ht="13">
      <c r="A25708" s="11" t="s">
        <v>4753</v>
      </c>
    </row>
    <row r="25709" spans="1:1" ht="13">
      <c r="A25709" s="11" t="s">
        <v>4846</v>
      </c>
    </row>
    <row r="25710" spans="1:1" ht="13">
      <c r="A25710" s="11" t="s">
        <v>4755</v>
      </c>
    </row>
    <row r="25711" spans="1:1" ht="13">
      <c r="A25711" s="21">
        <v>1070</v>
      </c>
    </row>
    <row r="25712" spans="1:1" ht="13">
      <c r="A25712" s="11" t="s">
        <v>4756</v>
      </c>
    </row>
    <row r="25713" spans="1:1" ht="13">
      <c r="A25713" s="11" t="s">
        <v>4757</v>
      </c>
    </row>
    <row r="25714" spans="1:1" ht="13">
      <c r="A25714" s="11" t="s">
        <v>5849</v>
      </c>
    </row>
    <row r="25715" spans="1:1" ht="13">
      <c r="A25715" s="11" t="s">
        <v>4748</v>
      </c>
    </row>
    <row r="25716" spans="1:1" ht="13">
      <c r="A25716" s="11" t="s">
        <v>4749</v>
      </c>
    </row>
    <row r="25717" spans="1:1" ht="13">
      <c r="A25717" s="11" t="s">
        <v>6714</v>
      </c>
    </row>
    <row r="25718" spans="1:1" ht="13">
      <c r="A25718" s="11" t="s">
        <v>15</v>
      </c>
    </row>
    <row r="25719" spans="1:1" ht="13">
      <c r="A25719" s="11" t="s">
        <v>922</v>
      </c>
    </row>
    <row r="25720" spans="1:1" ht="13">
      <c r="A25720" s="11" t="s">
        <v>4751</v>
      </c>
    </row>
    <row r="25721" spans="1:1" ht="13">
      <c r="A25721" s="11">
        <v>1</v>
      </c>
    </row>
    <row r="25722" spans="1:1" ht="13">
      <c r="A25722" s="11" t="s">
        <v>4752</v>
      </c>
    </row>
    <row r="25723" spans="1:1" ht="13">
      <c r="A25723" s="11">
        <v>1</v>
      </c>
    </row>
    <row r="25724" spans="1:1" ht="13">
      <c r="A25724" s="11" t="s">
        <v>4753</v>
      </c>
    </row>
    <row r="25725" spans="1:1" ht="13">
      <c r="A25725" s="11" t="s">
        <v>4822</v>
      </c>
    </row>
    <row r="25726" spans="1:1" ht="13">
      <c r="A25726" s="11" t="s">
        <v>4755</v>
      </c>
    </row>
    <row r="25727" spans="1:1" ht="13">
      <c r="A25727" s="21">
        <v>1100</v>
      </c>
    </row>
    <row r="25728" spans="1:1" ht="13">
      <c r="A25728" s="11" t="s">
        <v>4756</v>
      </c>
    </row>
    <row r="25729" spans="1:1" ht="13">
      <c r="A25729" s="11" t="s">
        <v>4757</v>
      </c>
    </row>
    <row r="25730" spans="1:1" ht="13">
      <c r="A25730" s="11" t="s">
        <v>5849</v>
      </c>
    </row>
    <row r="25731" spans="1:1" ht="13">
      <c r="A25731" s="11" t="s">
        <v>4748</v>
      </c>
    </row>
    <row r="25732" spans="1:1" ht="13">
      <c r="A25732" s="11" t="s">
        <v>4749</v>
      </c>
    </row>
    <row r="25733" spans="1:1" ht="13">
      <c r="A25733" s="11" t="s">
        <v>5850</v>
      </c>
    </row>
    <row r="25734" spans="1:1" ht="13">
      <c r="A25734" s="11" t="s">
        <v>8</v>
      </c>
    </row>
    <row r="25735" spans="1:1" ht="13">
      <c r="A25735" s="11" t="s">
        <v>2319</v>
      </c>
    </row>
    <row r="25736" spans="1:1" ht="13">
      <c r="A25736" s="11" t="s">
        <v>4751</v>
      </c>
    </row>
    <row r="25737" spans="1:1" ht="13">
      <c r="A25737" s="11">
        <v>2</v>
      </c>
    </row>
    <row r="25738" spans="1:1" ht="13">
      <c r="A25738" s="11" t="s">
        <v>4752</v>
      </c>
    </row>
    <row r="25739" spans="1:1" ht="13">
      <c r="A25739" s="11">
        <v>1</v>
      </c>
    </row>
    <row r="25740" spans="1:1" ht="13">
      <c r="A25740" s="11" t="s">
        <v>4753</v>
      </c>
    </row>
    <row r="25741" spans="1:1" ht="13">
      <c r="A25741" s="11" t="s">
        <v>4769</v>
      </c>
    </row>
    <row r="25742" spans="1:1" ht="13">
      <c r="A25742" s="11" t="s">
        <v>4755</v>
      </c>
    </row>
    <row r="25743" spans="1:1" ht="13">
      <c r="A25743" s="21">
        <v>1250</v>
      </c>
    </row>
    <row r="25744" spans="1:1" ht="13">
      <c r="A25744" s="11" t="s">
        <v>4756</v>
      </c>
    </row>
    <row r="25745" spans="1:1" ht="13">
      <c r="A25745" s="11" t="s">
        <v>4757</v>
      </c>
    </row>
    <row r="25746" spans="1:1" ht="13">
      <c r="A25746" s="11" t="s">
        <v>5849</v>
      </c>
    </row>
    <row r="25747" spans="1:1" ht="13">
      <c r="A25747" s="11" t="s">
        <v>4748</v>
      </c>
    </row>
    <row r="25748" spans="1:1" ht="13">
      <c r="A25748" s="11" t="s">
        <v>4749</v>
      </c>
    </row>
    <row r="25749" spans="1:1" ht="13">
      <c r="A25749" s="11" t="s">
        <v>6715</v>
      </c>
    </row>
    <row r="25750" spans="1:1" ht="13">
      <c r="A25750" s="11" t="s">
        <v>8</v>
      </c>
    </row>
    <row r="25751" spans="1:1" ht="13">
      <c r="A25751" s="11" t="s">
        <v>4522</v>
      </c>
    </row>
    <row r="25752" spans="1:1" ht="13">
      <c r="A25752" s="11" t="s">
        <v>4751</v>
      </c>
    </row>
    <row r="25753" spans="1:1" ht="13">
      <c r="A25753" s="11">
        <v>3</v>
      </c>
    </row>
    <row r="25754" spans="1:1" ht="13">
      <c r="A25754" s="11" t="s">
        <v>4752</v>
      </c>
    </row>
    <row r="25755" spans="1:1" ht="13">
      <c r="A25755" s="11" t="s">
        <v>4762</v>
      </c>
    </row>
    <row r="25756" spans="1:1" ht="13">
      <c r="A25756" s="11" t="s">
        <v>4753</v>
      </c>
    </row>
    <row r="25757" spans="1:1" ht="13">
      <c r="A25757" s="11" t="s">
        <v>4785</v>
      </c>
    </row>
    <row r="25758" spans="1:1" ht="13">
      <c r="A25758" s="11" t="s">
        <v>4755</v>
      </c>
    </row>
    <row r="25759" spans="1:1" ht="13">
      <c r="A25759" s="21">
        <v>2050</v>
      </c>
    </row>
    <row r="25760" spans="1:1" ht="13">
      <c r="A25760" s="11" t="s">
        <v>4756</v>
      </c>
    </row>
    <row r="25761" spans="1:1" ht="13">
      <c r="A25761" s="11" t="s">
        <v>4757</v>
      </c>
    </row>
    <row r="25762" spans="1:1" ht="13">
      <c r="A25762" s="11" t="s">
        <v>5854</v>
      </c>
    </row>
    <row r="25763" spans="1:1" ht="13">
      <c r="A25763" s="11" t="s">
        <v>4748</v>
      </c>
    </row>
    <row r="25764" spans="1:1" ht="13">
      <c r="A25764" s="11" t="s">
        <v>4749</v>
      </c>
    </row>
    <row r="25765" spans="1:1" ht="13">
      <c r="A25765" s="11" t="s">
        <v>6716</v>
      </c>
    </row>
    <row r="25766" spans="1:1" ht="13">
      <c r="A25766" s="11" t="s">
        <v>15</v>
      </c>
    </row>
    <row r="25767" spans="1:1" ht="13">
      <c r="A25767" s="11" t="s">
        <v>901</v>
      </c>
    </row>
    <row r="25768" spans="1:1" ht="13">
      <c r="A25768" s="11" t="s">
        <v>4751</v>
      </c>
    </row>
    <row r="25769" spans="1:1" ht="13">
      <c r="A25769" s="11">
        <v>1</v>
      </c>
    </row>
    <row r="25770" spans="1:1" ht="13">
      <c r="A25770" s="11" t="s">
        <v>4752</v>
      </c>
    </row>
    <row r="25771" spans="1:1" ht="13">
      <c r="A25771" s="11" t="s">
        <v>4762</v>
      </c>
    </row>
    <row r="25772" spans="1:1" ht="13">
      <c r="A25772" s="11" t="s">
        <v>4753</v>
      </c>
    </row>
    <row r="25773" spans="1:1" ht="13">
      <c r="A25773" s="11" t="s">
        <v>5157</v>
      </c>
    </row>
    <row r="25774" spans="1:1" ht="13">
      <c r="A25774" s="11" t="s">
        <v>4755</v>
      </c>
    </row>
    <row r="25775" spans="1:1" ht="13">
      <c r="A25775" s="21">
        <v>1260</v>
      </c>
    </row>
    <row r="25776" spans="1:1" ht="13">
      <c r="A25776" s="11" t="s">
        <v>4756</v>
      </c>
    </row>
    <row r="25777" spans="1:1" ht="13">
      <c r="A25777" s="11" t="s">
        <v>4757</v>
      </c>
    </row>
    <row r="25778" spans="1:1" ht="13">
      <c r="A25778" s="11" t="s">
        <v>5874</v>
      </c>
    </row>
    <row r="25779" spans="1:1" ht="13">
      <c r="A25779" s="11" t="s">
        <v>4748</v>
      </c>
    </row>
    <row r="25780" spans="1:1" ht="13">
      <c r="A25780" s="11" t="s">
        <v>4749</v>
      </c>
    </row>
    <row r="25781" spans="1:1" ht="13">
      <c r="A25781" s="11" t="s">
        <v>6717</v>
      </c>
    </row>
    <row r="25782" spans="1:1" ht="13">
      <c r="A25782" s="11" t="s">
        <v>8</v>
      </c>
    </row>
    <row r="25783" spans="1:1" ht="13">
      <c r="A25783" s="11" t="s">
        <v>874</v>
      </c>
    </row>
    <row r="25784" spans="1:1" ht="13">
      <c r="A25784" s="11" t="s">
        <v>4751</v>
      </c>
    </row>
    <row r="25785" spans="1:1" ht="13">
      <c r="A25785" s="11">
        <v>1</v>
      </c>
    </row>
    <row r="25786" spans="1:1" ht="13">
      <c r="A25786" s="11" t="s">
        <v>4752</v>
      </c>
    </row>
    <row r="25787" spans="1:1" ht="13">
      <c r="A25787" s="11">
        <v>1</v>
      </c>
    </row>
    <row r="25788" spans="1:1" ht="13">
      <c r="A25788" s="11" t="s">
        <v>4753</v>
      </c>
    </row>
    <row r="25789" spans="1:1" ht="13">
      <c r="A25789" s="11" t="s">
        <v>4822</v>
      </c>
    </row>
    <row r="25790" spans="1:1" ht="13">
      <c r="A25790" s="11" t="s">
        <v>4755</v>
      </c>
    </row>
    <row r="25791" spans="1:1" ht="13">
      <c r="A25791" s="21">
        <v>1420</v>
      </c>
    </row>
    <row r="25792" spans="1:1" ht="13">
      <c r="A25792" s="11" t="s">
        <v>4756</v>
      </c>
    </row>
    <row r="25793" spans="1:1" ht="13">
      <c r="A25793" s="11" t="s">
        <v>4757</v>
      </c>
    </row>
    <row r="25794" spans="1:1" ht="13">
      <c r="A25794" s="11" t="s">
        <v>5879</v>
      </c>
    </row>
    <row r="25795" spans="1:1" ht="13">
      <c r="A25795" s="11" t="s">
        <v>4748</v>
      </c>
    </row>
    <row r="25796" spans="1:1" ht="13">
      <c r="A25796" s="11" t="s">
        <v>4749</v>
      </c>
    </row>
    <row r="25797" spans="1:1" ht="13">
      <c r="A25797" s="11" t="s">
        <v>6718</v>
      </c>
    </row>
    <row r="25798" spans="1:1" ht="13">
      <c r="A25798" s="11" t="s">
        <v>8</v>
      </c>
    </row>
    <row r="25799" spans="1:1" ht="13">
      <c r="A25799" s="11" t="s">
        <v>4391</v>
      </c>
    </row>
    <row r="25800" spans="1:1" ht="13">
      <c r="A25800" s="11" t="s">
        <v>4751</v>
      </c>
    </row>
    <row r="25801" spans="1:1" ht="13">
      <c r="A25801" s="11">
        <v>3</v>
      </c>
    </row>
    <row r="25802" spans="1:1" ht="13">
      <c r="A25802" s="11" t="s">
        <v>4752</v>
      </c>
    </row>
    <row r="25803" spans="1:1" ht="13">
      <c r="A25803" s="11" t="s">
        <v>4789</v>
      </c>
    </row>
    <row r="25804" spans="1:1" ht="13">
      <c r="A25804" s="11" t="s">
        <v>4753</v>
      </c>
    </row>
    <row r="25805" spans="1:1" ht="13">
      <c r="A25805" s="11" t="s">
        <v>4797</v>
      </c>
    </row>
    <row r="25806" spans="1:1" ht="13">
      <c r="A25806" s="11" t="s">
        <v>4755</v>
      </c>
    </row>
    <row r="25807" spans="1:1" ht="13">
      <c r="A25807" s="21">
        <v>2680</v>
      </c>
    </row>
    <row r="25808" spans="1:1" ht="13">
      <c r="A25808" s="11" t="s">
        <v>4756</v>
      </c>
    </row>
    <row r="25809" spans="1:1" ht="13">
      <c r="A25809" s="11" t="s">
        <v>4757</v>
      </c>
    </row>
    <row r="25810" spans="1:1" ht="13">
      <c r="A25810" s="11" t="s">
        <v>5883</v>
      </c>
    </row>
    <row r="25811" spans="1:1" ht="13">
      <c r="A25811" s="11" t="s">
        <v>4748</v>
      </c>
    </row>
    <row r="25812" spans="1:1" ht="13">
      <c r="A25812" s="11" t="s">
        <v>4749</v>
      </c>
    </row>
    <row r="25813" spans="1:1" ht="13">
      <c r="A25813" s="11" t="s">
        <v>6719</v>
      </c>
    </row>
    <row r="25814" spans="1:1" ht="13">
      <c r="A25814" s="11" t="s">
        <v>15</v>
      </c>
    </row>
    <row r="25815" spans="1:1" ht="13">
      <c r="A25815" s="11" t="s">
        <v>4474</v>
      </c>
    </row>
    <row r="25816" spans="1:1" ht="13">
      <c r="A25816" s="11" t="s">
        <v>4751</v>
      </c>
    </row>
    <row r="25817" spans="1:1" ht="13">
      <c r="A25817" s="11">
        <v>3</v>
      </c>
    </row>
    <row r="25818" spans="1:1" ht="13">
      <c r="A25818" s="11" t="s">
        <v>4752</v>
      </c>
    </row>
    <row r="25819" spans="1:1" ht="13">
      <c r="A25819" s="11">
        <v>2</v>
      </c>
    </row>
    <row r="25820" spans="1:1" ht="13">
      <c r="A25820" s="11" t="s">
        <v>4753</v>
      </c>
    </row>
    <row r="25821" spans="1:1" ht="13">
      <c r="A25821" s="11" t="s">
        <v>4773</v>
      </c>
    </row>
    <row r="25822" spans="1:1" ht="13">
      <c r="A25822" s="11" t="s">
        <v>4755</v>
      </c>
    </row>
    <row r="25823" spans="1:1" ht="13">
      <c r="A25823" s="21">
        <v>2460</v>
      </c>
    </row>
    <row r="25824" spans="1:1" ht="13">
      <c r="A25824" s="11" t="s">
        <v>4756</v>
      </c>
    </row>
    <row r="25825" spans="1:1" ht="13">
      <c r="A25825" s="11" t="s">
        <v>4757</v>
      </c>
    </row>
    <row r="25826" spans="1:1" ht="13">
      <c r="A25826" s="11" t="s">
        <v>5890</v>
      </c>
    </row>
    <row r="25827" spans="1:1" ht="13">
      <c r="A25827" s="11" t="s">
        <v>4748</v>
      </c>
    </row>
    <row r="25828" spans="1:1" ht="13">
      <c r="A25828" s="11" t="s">
        <v>4749</v>
      </c>
    </row>
    <row r="25829" spans="1:1" ht="13">
      <c r="A25829" s="11" t="s">
        <v>6720</v>
      </c>
    </row>
    <row r="25830" spans="1:1" ht="13">
      <c r="A25830" s="11" t="s">
        <v>8</v>
      </c>
    </row>
    <row r="25831" spans="1:1" ht="13">
      <c r="A25831" s="11" t="s">
        <v>883</v>
      </c>
    </row>
    <row r="25832" spans="1:1" ht="13">
      <c r="A25832" s="11" t="s">
        <v>4751</v>
      </c>
    </row>
    <row r="25833" spans="1:1" ht="13">
      <c r="A25833" s="11">
        <v>1</v>
      </c>
    </row>
    <row r="25834" spans="1:1" ht="13">
      <c r="A25834" s="11" t="s">
        <v>4752</v>
      </c>
    </row>
    <row r="25835" spans="1:1" ht="13">
      <c r="A25835" s="11">
        <v>1</v>
      </c>
    </row>
    <row r="25836" spans="1:1" ht="13">
      <c r="A25836" s="11" t="s">
        <v>4753</v>
      </c>
    </row>
    <row r="25837" spans="1:1" ht="13">
      <c r="A25837" s="11" t="s">
        <v>4822</v>
      </c>
    </row>
    <row r="25838" spans="1:1" ht="13">
      <c r="A25838" s="11" t="s">
        <v>4755</v>
      </c>
    </row>
    <row r="25839" spans="1:1" ht="13">
      <c r="A25839" s="21">
        <v>980</v>
      </c>
    </row>
    <row r="25840" spans="1:1" ht="13">
      <c r="A25840" s="11" t="s">
        <v>4756</v>
      </c>
    </row>
    <row r="25841" spans="1:1" ht="13">
      <c r="A25841" s="11" t="s">
        <v>4757</v>
      </c>
    </row>
    <row r="25842" spans="1:1" ht="13">
      <c r="A25842" s="11" t="s">
        <v>5894</v>
      </c>
    </row>
    <row r="25843" spans="1:1" ht="13">
      <c r="A25843" s="11" t="s">
        <v>4748</v>
      </c>
    </row>
    <row r="25844" spans="1:1" ht="13">
      <c r="A25844" s="11" t="s">
        <v>4749</v>
      </c>
    </row>
    <row r="25845" spans="1:1" ht="13">
      <c r="A25845" s="11" t="s">
        <v>6721</v>
      </c>
    </row>
    <row r="25846" spans="1:1" ht="13">
      <c r="A25846" s="11" t="s">
        <v>8</v>
      </c>
    </row>
    <row r="25847" spans="1:1" ht="13">
      <c r="A25847" s="11" t="s">
        <v>877</v>
      </c>
    </row>
    <row r="25848" spans="1:1" ht="13">
      <c r="A25848" s="11" t="s">
        <v>4751</v>
      </c>
    </row>
    <row r="25849" spans="1:1" ht="13">
      <c r="A25849" s="11">
        <v>1</v>
      </c>
    </row>
    <row r="25850" spans="1:1" ht="13">
      <c r="A25850" s="11" t="s">
        <v>4752</v>
      </c>
    </row>
    <row r="25851" spans="1:1" ht="13">
      <c r="A25851" s="11">
        <v>1</v>
      </c>
    </row>
    <row r="25852" spans="1:1" ht="13">
      <c r="A25852" s="11" t="s">
        <v>4753</v>
      </c>
    </row>
    <row r="25853" spans="1:1" ht="13">
      <c r="A25853" s="11" t="s">
        <v>4870</v>
      </c>
    </row>
    <row r="25854" spans="1:1" ht="13">
      <c r="A25854" s="11" t="s">
        <v>4755</v>
      </c>
    </row>
    <row r="25855" spans="1:1" ht="13">
      <c r="A25855" s="21">
        <v>1110</v>
      </c>
    </row>
    <row r="25856" spans="1:1" ht="13">
      <c r="A25856" s="11" t="s">
        <v>4756</v>
      </c>
    </row>
    <row r="25857" spans="1:1" ht="13">
      <c r="A25857" s="11" t="s">
        <v>4757</v>
      </c>
    </row>
    <row r="25858" spans="1:1" ht="13">
      <c r="A25858" s="11" t="s">
        <v>5894</v>
      </c>
    </row>
    <row r="25859" spans="1:1" ht="13">
      <c r="A25859" s="11" t="s">
        <v>4748</v>
      </c>
    </row>
    <row r="25860" spans="1:1" ht="13">
      <c r="A25860" s="11" t="s">
        <v>4749</v>
      </c>
    </row>
    <row r="25861" spans="1:1" ht="13">
      <c r="A25861" s="11" t="s">
        <v>5900</v>
      </c>
    </row>
    <row r="25862" spans="1:1" ht="13">
      <c r="A25862" s="11" t="s">
        <v>16</v>
      </c>
    </row>
    <row r="25863" spans="1:1" ht="13">
      <c r="A25863" s="11" t="s">
        <v>1556</v>
      </c>
    </row>
    <row r="25864" spans="1:1" ht="13">
      <c r="A25864" s="11" t="s">
        <v>4751</v>
      </c>
    </row>
    <row r="25865" spans="1:1" ht="13">
      <c r="A25865" s="11">
        <v>2</v>
      </c>
    </row>
    <row r="25866" spans="1:1" ht="13">
      <c r="A25866" s="11" t="s">
        <v>4752</v>
      </c>
    </row>
    <row r="25867" spans="1:1" ht="13">
      <c r="A25867" s="11">
        <v>1</v>
      </c>
    </row>
    <row r="25868" spans="1:1" ht="13">
      <c r="A25868" s="11" t="s">
        <v>4753</v>
      </c>
    </row>
    <row r="25869" spans="1:1" ht="13">
      <c r="A25869" s="11" t="s">
        <v>4771</v>
      </c>
    </row>
    <row r="25870" spans="1:1" ht="13">
      <c r="A25870" s="11" t="s">
        <v>4755</v>
      </c>
    </row>
    <row r="25871" spans="1:1" ht="13">
      <c r="A25871" s="21">
        <v>1270</v>
      </c>
    </row>
    <row r="25872" spans="1:1" ht="13">
      <c r="A25872" s="11" t="s">
        <v>4756</v>
      </c>
    </row>
    <row r="25873" spans="1:1" ht="13">
      <c r="A25873" s="11" t="s">
        <v>4757</v>
      </c>
    </row>
    <row r="25874" spans="1:1" ht="13">
      <c r="A25874" s="11" t="s">
        <v>5899</v>
      </c>
    </row>
    <row r="25875" spans="1:1" ht="13">
      <c r="A25875" s="11" t="s">
        <v>4748</v>
      </c>
    </row>
    <row r="25876" spans="1:1" ht="13">
      <c r="A25876" s="11" t="s">
        <v>4749</v>
      </c>
    </row>
    <row r="25877" spans="1:1" ht="13">
      <c r="A25877" s="11" t="s">
        <v>6722</v>
      </c>
    </row>
    <row r="25878" spans="1:1" ht="13">
      <c r="A25878" s="11" t="s">
        <v>8</v>
      </c>
    </row>
    <row r="25879" spans="1:1" ht="13">
      <c r="A25879" s="11" t="s">
        <v>898</v>
      </c>
    </row>
    <row r="25880" spans="1:1" ht="13">
      <c r="A25880" s="11" t="s">
        <v>4751</v>
      </c>
    </row>
    <row r="25881" spans="1:1" ht="13">
      <c r="A25881" s="11">
        <v>1</v>
      </c>
    </row>
    <row r="25882" spans="1:1" ht="13">
      <c r="A25882" s="11" t="s">
        <v>4752</v>
      </c>
    </row>
    <row r="25883" spans="1:1" ht="13">
      <c r="A25883" s="11">
        <v>1</v>
      </c>
    </row>
    <row r="25884" spans="1:1" ht="13">
      <c r="A25884" s="11" t="s">
        <v>4753</v>
      </c>
    </row>
    <row r="25885" spans="1:1" ht="13">
      <c r="A25885" s="11" t="s">
        <v>4910</v>
      </c>
    </row>
    <row r="25886" spans="1:1" ht="13">
      <c r="A25886" s="11" t="s">
        <v>4755</v>
      </c>
    </row>
    <row r="25887" spans="1:1" ht="13">
      <c r="A25887" s="21">
        <v>1070</v>
      </c>
    </row>
    <row r="25888" spans="1:1" ht="13">
      <c r="A25888" s="11" t="s">
        <v>4756</v>
      </c>
    </row>
    <row r="25889" spans="1:1" ht="13">
      <c r="A25889" s="11" t="s">
        <v>4757</v>
      </c>
    </row>
    <row r="25890" spans="1:1" ht="13">
      <c r="A25890" s="11" t="s">
        <v>5903</v>
      </c>
    </row>
    <row r="25891" spans="1:1" ht="13">
      <c r="A25891" s="11" t="s">
        <v>4748</v>
      </c>
    </row>
    <row r="25892" spans="1:1" ht="13">
      <c r="A25892" s="11" t="s">
        <v>4749</v>
      </c>
    </row>
    <row r="25893" spans="1:1" ht="13">
      <c r="A25893" s="11" t="s">
        <v>6723</v>
      </c>
    </row>
    <row r="25894" spans="1:1" ht="13">
      <c r="A25894" s="11" t="s">
        <v>8</v>
      </c>
    </row>
    <row r="25895" spans="1:1" ht="13">
      <c r="A25895" s="11" t="s">
        <v>4435</v>
      </c>
    </row>
    <row r="25896" spans="1:1" ht="13">
      <c r="A25896" s="11" t="s">
        <v>4751</v>
      </c>
    </row>
    <row r="25897" spans="1:1" ht="13">
      <c r="A25897" s="11">
        <v>3</v>
      </c>
    </row>
    <row r="25898" spans="1:1" ht="13">
      <c r="A25898" s="11" t="s">
        <v>4752</v>
      </c>
    </row>
    <row r="25899" spans="1:1" ht="13">
      <c r="A25899" s="11">
        <v>2</v>
      </c>
    </row>
    <row r="25900" spans="1:1" ht="13">
      <c r="A25900" s="11" t="s">
        <v>4753</v>
      </c>
    </row>
    <row r="25901" spans="1:1" ht="13">
      <c r="A25901" s="11" t="s">
        <v>6724</v>
      </c>
    </row>
    <row r="25902" spans="1:1" ht="13">
      <c r="A25902" s="11" t="s">
        <v>4755</v>
      </c>
    </row>
    <row r="25903" spans="1:1" ht="13">
      <c r="A25903" s="21">
        <v>2220</v>
      </c>
    </row>
    <row r="25904" spans="1:1" ht="13">
      <c r="A25904" s="11" t="s">
        <v>4756</v>
      </c>
    </row>
    <row r="25905" spans="1:1" ht="13">
      <c r="A25905" s="11" t="s">
        <v>4757</v>
      </c>
    </row>
    <row r="25906" spans="1:1" ht="13">
      <c r="A25906" s="11" t="s">
        <v>6725</v>
      </c>
    </row>
    <row r="25907" spans="1:1" ht="13">
      <c r="A25907" s="11" t="s">
        <v>4748</v>
      </c>
    </row>
    <row r="25908" spans="1:1" ht="13">
      <c r="A25908" s="11" t="s">
        <v>4749</v>
      </c>
    </row>
    <row r="25909" spans="1:1" ht="13">
      <c r="A25909" s="11" t="s">
        <v>5925</v>
      </c>
    </row>
    <row r="25910" spans="1:1" ht="13">
      <c r="A25910" s="11" t="s">
        <v>8</v>
      </c>
    </row>
    <row r="25911" spans="1:1" ht="13">
      <c r="A25911" s="11" t="s">
        <v>3305</v>
      </c>
    </row>
    <row r="25912" spans="1:1" ht="13">
      <c r="A25912" s="11" t="s">
        <v>4751</v>
      </c>
    </row>
    <row r="25913" spans="1:1" ht="13">
      <c r="A25913" s="11">
        <v>3</v>
      </c>
    </row>
    <row r="25914" spans="1:1" ht="13">
      <c r="A25914" s="11" t="s">
        <v>4752</v>
      </c>
    </row>
    <row r="25915" spans="1:1" ht="13">
      <c r="A25915" s="11">
        <v>2</v>
      </c>
    </row>
    <row r="25916" spans="1:1" ht="13">
      <c r="A25916" s="11" t="s">
        <v>4753</v>
      </c>
    </row>
    <row r="25917" spans="1:1" ht="13">
      <c r="A25917" s="11" t="s">
        <v>4787</v>
      </c>
    </row>
    <row r="25918" spans="1:1" ht="13">
      <c r="A25918" s="11" t="s">
        <v>4755</v>
      </c>
    </row>
    <row r="25919" spans="1:1" ht="13">
      <c r="A25919" s="21">
        <v>1320</v>
      </c>
    </row>
    <row r="25920" spans="1:1" ht="13">
      <c r="A25920" s="11" t="s">
        <v>4756</v>
      </c>
    </row>
    <row r="25921" spans="1:1" ht="13">
      <c r="A25921" s="11" t="s">
        <v>4757</v>
      </c>
    </row>
    <row r="25922" spans="1:1" ht="13">
      <c r="A25922" s="11" t="s">
        <v>5924</v>
      </c>
    </row>
    <row r="25923" spans="1:1" ht="13">
      <c r="A25923" s="11" t="s">
        <v>4748</v>
      </c>
    </row>
    <row r="25924" spans="1:1" ht="13">
      <c r="A25924" s="11" t="s">
        <v>4749</v>
      </c>
    </row>
    <row r="25925" spans="1:1" ht="13">
      <c r="A25925" s="11" t="s">
        <v>5936</v>
      </c>
    </row>
    <row r="25926" spans="1:1" ht="13">
      <c r="A25926" s="11" t="s">
        <v>16</v>
      </c>
    </row>
    <row r="25927" spans="1:1" ht="13">
      <c r="A25927" s="11" t="s">
        <v>4651</v>
      </c>
    </row>
    <row r="25928" spans="1:1" ht="13">
      <c r="A25928" s="11" t="s">
        <v>4751</v>
      </c>
    </row>
    <row r="25929" spans="1:1" ht="13">
      <c r="A25929" s="11">
        <v>4</v>
      </c>
    </row>
    <row r="25930" spans="1:1" ht="13">
      <c r="A25930" s="11" t="s">
        <v>4752</v>
      </c>
    </row>
    <row r="25931" spans="1:1" ht="13">
      <c r="A25931" s="11" t="s">
        <v>4789</v>
      </c>
    </row>
    <row r="25932" spans="1:1" ht="13">
      <c r="A25932" s="11" t="s">
        <v>4753</v>
      </c>
    </row>
    <row r="25933" spans="1:1" ht="13">
      <c r="A25933" s="11" t="s">
        <v>4790</v>
      </c>
    </row>
    <row r="25934" spans="1:1" ht="13">
      <c r="A25934" s="11" t="s">
        <v>4755</v>
      </c>
    </row>
    <row r="25935" spans="1:1" ht="13">
      <c r="A25935" s="21">
        <v>1960</v>
      </c>
    </row>
    <row r="25936" spans="1:1" ht="13">
      <c r="A25936" s="11" t="s">
        <v>4756</v>
      </c>
    </row>
    <row r="25937" spans="1:1" ht="13">
      <c r="A25937" s="11" t="s">
        <v>4757</v>
      </c>
    </row>
    <row r="25938" spans="1:1" ht="13">
      <c r="A25938" s="11" t="s">
        <v>5929</v>
      </c>
    </row>
    <row r="25939" spans="1:1" ht="13">
      <c r="A25939" s="11" t="s">
        <v>4748</v>
      </c>
    </row>
    <row r="25940" spans="1:1" ht="13">
      <c r="A25940" s="11" t="s">
        <v>4749</v>
      </c>
    </row>
    <row r="25941" spans="1:1" ht="13">
      <c r="A25941" s="11" t="s">
        <v>5953</v>
      </c>
    </row>
    <row r="25942" spans="1:1" ht="13">
      <c r="A25942" s="11" t="s">
        <v>16</v>
      </c>
    </row>
    <row r="25943" spans="1:1" ht="13">
      <c r="A25943" s="11" t="s">
        <v>2427</v>
      </c>
    </row>
    <row r="25944" spans="1:1" ht="13">
      <c r="A25944" s="11" t="s">
        <v>4751</v>
      </c>
    </row>
    <row r="25945" spans="1:1" ht="13">
      <c r="A25945" s="11">
        <v>2</v>
      </c>
    </row>
    <row r="25946" spans="1:1" ht="13">
      <c r="A25946" s="11" t="s">
        <v>4752</v>
      </c>
    </row>
    <row r="25947" spans="1:1" ht="13">
      <c r="A25947" s="11">
        <v>1</v>
      </c>
    </row>
    <row r="25948" spans="1:1" ht="13">
      <c r="A25948" s="11" t="s">
        <v>4753</v>
      </c>
    </row>
    <row r="25949" spans="1:1" ht="13">
      <c r="A25949" s="11" t="s">
        <v>4771</v>
      </c>
    </row>
    <row r="25950" spans="1:1" ht="13">
      <c r="A25950" s="11" t="s">
        <v>4755</v>
      </c>
    </row>
    <row r="25951" spans="1:1" ht="13">
      <c r="A25951" s="21">
        <v>1040</v>
      </c>
    </row>
    <row r="25952" spans="1:1" ht="13">
      <c r="A25952" s="11" t="s">
        <v>4756</v>
      </c>
    </row>
    <row r="25953" spans="1:1" ht="13">
      <c r="A25953" s="11" t="s">
        <v>4757</v>
      </c>
    </row>
    <row r="25954" spans="1:1" ht="13">
      <c r="A25954" s="11" t="s">
        <v>5938</v>
      </c>
    </row>
    <row r="25955" spans="1:1" ht="13">
      <c r="A25955" s="11" t="s">
        <v>4748</v>
      </c>
    </row>
    <row r="25956" spans="1:1" ht="13">
      <c r="A25956" s="11" t="s">
        <v>4749</v>
      </c>
    </row>
    <row r="25957" spans="1:1" ht="13">
      <c r="A25957" s="11" t="s">
        <v>5964</v>
      </c>
    </row>
    <row r="25958" spans="1:1" ht="13">
      <c r="A25958" s="11" t="s">
        <v>16</v>
      </c>
    </row>
    <row r="25959" spans="1:1" ht="13">
      <c r="A25959" s="11" t="s">
        <v>2454</v>
      </c>
    </row>
    <row r="25960" spans="1:1" ht="13">
      <c r="A25960" s="11" t="s">
        <v>4751</v>
      </c>
    </row>
    <row r="25961" spans="1:1" ht="13">
      <c r="A25961" s="11">
        <v>2</v>
      </c>
    </row>
    <row r="25962" spans="1:1" ht="13">
      <c r="A25962" s="11" t="s">
        <v>4752</v>
      </c>
    </row>
    <row r="25963" spans="1:1" ht="13">
      <c r="A25963" s="11" t="s">
        <v>4762</v>
      </c>
    </row>
    <row r="25964" spans="1:1" ht="13">
      <c r="A25964" s="11" t="s">
        <v>4753</v>
      </c>
    </row>
    <row r="25965" spans="1:1" ht="13">
      <c r="A25965" s="11" t="s">
        <v>4870</v>
      </c>
    </row>
    <row r="25966" spans="1:1" ht="13">
      <c r="A25966" s="11" t="s">
        <v>4755</v>
      </c>
    </row>
    <row r="25967" spans="1:1" ht="13">
      <c r="A25967" s="21">
        <v>1330</v>
      </c>
    </row>
    <row r="25968" spans="1:1" ht="13">
      <c r="A25968" s="11" t="s">
        <v>4756</v>
      </c>
    </row>
    <row r="25969" spans="1:1" ht="13">
      <c r="A25969" s="11" t="s">
        <v>4757</v>
      </c>
    </row>
    <row r="25970" spans="1:1" ht="13">
      <c r="A25970" s="11" t="s">
        <v>5938</v>
      </c>
    </row>
    <row r="25971" spans="1:1" ht="13">
      <c r="A25971" s="11" t="s">
        <v>4748</v>
      </c>
    </row>
    <row r="25972" spans="1:1" ht="13">
      <c r="A25972" s="11" t="s">
        <v>4749</v>
      </c>
    </row>
    <row r="25973" spans="1:1" ht="13">
      <c r="A25973" s="11" t="s">
        <v>6726</v>
      </c>
    </row>
    <row r="25974" spans="1:1" ht="13">
      <c r="A25974" s="11" t="s">
        <v>8</v>
      </c>
    </row>
    <row r="25975" spans="1:1" ht="13">
      <c r="A25975" s="11" t="s">
        <v>3201</v>
      </c>
    </row>
    <row r="25976" spans="1:1" ht="13">
      <c r="A25976" s="11" t="s">
        <v>4751</v>
      </c>
    </row>
    <row r="25977" spans="1:1" ht="13">
      <c r="A25977" s="11">
        <v>2</v>
      </c>
    </row>
    <row r="25978" spans="1:1" ht="13">
      <c r="A25978" s="11" t="s">
        <v>4752</v>
      </c>
    </row>
    <row r="25979" spans="1:1" ht="13">
      <c r="A25979" s="11">
        <v>1</v>
      </c>
    </row>
    <row r="25980" spans="1:1" ht="13">
      <c r="A25980" s="11" t="s">
        <v>4753</v>
      </c>
    </row>
    <row r="25981" spans="1:1" ht="13">
      <c r="A25981" s="11" t="s">
        <v>4771</v>
      </c>
    </row>
    <row r="25982" spans="1:1" ht="13">
      <c r="A25982" s="11" t="s">
        <v>4755</v>
      </c>
    </row>
    <row r="25983" spans="1:1" ht="13">
      <c r="A25983" s="21">
        <v>1480</v>
      </c>
    </row>
    <row r="25984" spans="1:1" ht="13">
      <c r="A25984" s="11" t="s">
        <v>4756</v>
      </c>
    </row>
    <row r="25985" spans="1:1" ht="13">
      <c r="A25985" s="11" t="s">
        <v>4757</v>
      </c>
    </row>
    <row r="25986" spans="1:1" ht="13">
      <c r="A25986" s="11" t="s">
        <v>5938</v>
      </c>
    </row>
    <row r="25987" spans="1:1" ht="13">
      <c r="A25987" s="11" t="s">
        <v>4748</v>
      </c>
    </row>
    <row r="25988" spans="1:1" ht="13">
      <c r="A25988" s="11" t="s">
        <v>4749</v>
      </c>
    </row>
    <row r="25989" spans="1:1" ht="13">
      <c r="A25989" s="11" t="s">
        <v>5344</v>
      </c>
    </row>
    <row r="25990" spans="1:1" ht="13">
      <c r="A25990" s="11" t="s">
        <v>8</v>
      </c>
    </row>
    <row r="25991" spans="1:1" ht="13">
      <c r="A25991" s="11" t="s">
        <v>3117</v>
      </c>
    </row>
    <row r="25992" spans="1:1" ht="13">
      <c r="A25992" s="11" t="s">
        <v>4751</v>
      </c>
    </row>
    <row r="25993" spans="1:1" ht="13">
      <c r="A25993" s="11">
        <v>2</v>
      </c>
    </row>
    <row r="25994" spans="1:1" ht="13">
      <c r="A25994" s="11" t="s">
        <v>4752</v>
      </c>
    </row>
    <row r="25995" spans="1:1" ht="13">
      <c r="A25995" s="11">
        <v>1</v>
      </c>
    </row>
    <row r="25996" spans="1:1" ht="13">
      <c r="A25996" s="11" t="s">
        <v>4753</v>
      </c>
    </row>
    <row r="25997" spans="1:1" ht="13">
      <c r="A25997" s="11" t="s">
        <v>4769</v>
      </c>
    </row>
    <row r="25998" spans="1:1" ht="13">
      <c r="A25998" s="11" t="s">
        <v>4755</v>
      </c>
    </row>
    <row r="25999" spans="1:1" ht="13">
      <c r="A25999" s="21">
        <v>1700</v>
      </c>
    </row>
    <row r="26000" spans="1:1" ht="13">
      <c r="A26000" s="11" t="s">
        <v>4756</v>
      </c>
    </row>
    <row r="26001" spans="1:1" ht="13">
      <c r="A26001" s="11" t="s">
        <v>4757</v>
      </c>
    </row>
    <row r="26002" spans="1:1" ht="13">
      <c r="A26002" s="11" t="s">
        <v>5938</v>
      </c>
    </row>
    <row r="26003" spans="1:1" ht="13">
      <c r="A26003" s="11" t="s">
        <v>4748</v>
      </c>
    </row>
    <row r="26004" spans="1:1" ht="13">
      <c r="A26004" s="11" t="s">
        <v>4749</v>
      </c>
    </row>
    <row r="26005" spans="1:1" ht="13">
      <c r="A26005" s="11" t="s">
        <v>6727</v>
      </c>
    </row>
    <row r="26006" spans="1:1" ht="13">
      <c r="A26006" s="11" t="s">
        <v>15</v>
      </c>
    </row>
    <row r="26007" spans="1:1" ht="13">
      <c r="A26007" s="11" t="s">
        <v>4510</v>
      </c>
    </row>
    <row r="26008" spans="1:1" ht="13">
      <c r="A26008" s="11" t="s">
        <v>4751</v>
      </c>
    </row>
    <row r="26009" spans="1:1" ht="13">
      <c r="A26009" s="11">
        <v>3</v>
      </c>
    </row>
    <row r="26010" spans="1:1" ht="13">
      <c r="A26010" s="11" t="s">
        <v>4752</v>
      </c>
    </row>
    <row r="26011" spans="1:1" ht="13">
      <c r="A26011" s="11">
        <v>2</v>
      </c>
    </row>
    <row r="26012" spans="1:1" ht="13">
      <c r="A26012" s="11" t="s">
        <v>4753</v>
      </c>
    </row>
    <row r="26013" spans="1:1" ht="13">
      <c r="A26013" s="11" t="s">
        <v>5199</v>
      </c>
    </row>
    <row r="26014" spans="1:1" ht="13">
      <c r="A26014" s="11" t="s">
        <v>4755</v>
      </c>
    </row>
    <row r="26015" spans="1:1" ht="13">
      <c r="A26015" s="21">
        <v>2090</v>
      </c>
    </row>
    <row r="26016" spans="1:1" ht="13">
      <c r="A26016" s="11" t="s">
        <v>4756</v>
      </c>
    </row>
    <row r="26017" spans="1:1" ht="13">
      <c r="A26017" s="11" t="s">
        <v>4757</v>
      </c>
    </row>
    <row r="26018" spans="1:1" ht="13">
      <c r="A26018" s="11" t="s">
        <v>5938</v>
      </c>
    </row>
    <row r="26019" spans="1:1" ht="13">
      <c r="A26019" s="11" t="s">
        <v>4748</v>
      </c>
    </row>
    <row r="26020" spans="1:1" ht="13">
      <c r="A26020" s="11" t="s">
        <v>4749</v>
      </c>
    </row>
    <row r="26021" spans="1:1" ht="13">
      <c r="A26021" s="11" t="s">
        <v>5974</v>
      </c>
    </row>
    <row r="26022" spans="1:1" ht="13">
      <c r="A26022" s="11" t="s">
        <v>22</v>
      </c>
    </row>
    <row r="26023" spans="1:1" ht="13">
      <c r="A26023" s="11" t="s">
        <v>2334</v>
      </c>
    </row>
    <row r="26024" spans="1:1" ht="13">
      <c r="A26024" s="11" t="s">
        <v>4751</v>
      </c>
    </row>
    <row r="26025" spans="1:1" ht="13">
      <c r="A26025" s="11">
        <v>2</v>
      </c>
    </row>
    <row r="26026" spans="1:1" ht="13">
      <c r="A26026" s="11" t="s">
        <v>4752</v>
      </c>
    </row>
    <row r="26027" spans="1:1" ht="13">
      <c r="A26027" s="11" t="s">
        <v>4762</v>
      </c>
    </row>
    <row r="26028" spans="1:1" ht="13">
      <c r="A26028" s="11" t="s">
        <v>4753</v>
      </c>
    </row>
    <row r="26029" spans="1:1" ht="13">
      <c r="A26029" s="11" t="s">
        <v>4818</v>
      </c>
    </row>
    <row r="26030" spans="1:1" ht="13">
      <c r="A26030" s="11" t="s">
        <v>4755</v>
      </c>
    </row>
    <row r="26031" spans="1:1" ht="13">
      <c r="A26031" s="21">
        <v>1040</v>
      </c>
    </row>
    <row r="26032" spans="1:1" ht="13">
      <c r="A26032" s="11" t="s">
        <v>4756</v>
      </c>
    </row>
    <row r="26033" spans="1:1" ht="13">
      <c r="A26033" s="11" t="s">
        <v>4757</v>
      </c>
    </row>
    <row r="26034" spans="1:1" ht="13">
      <c r="A26034" s="11" t="s">
        <v>5975</v>
      </c>
    </row>
    <row r="26035" spans="1:1" ht="13">
      <c r="A26035" s="11" t="s">
        <v>4748</v>
      </c>
    </row>
    <row r="26036" spans="1:1" ht="13">
      <c r="A26036" s="11" t="s">
        <v>4749</v>
      </c>
    </row>
    <row r="26037" spans="1:1" ht="13">
      <c r="A26037" s="11" t="s">
        <v>6728</v>
      </c>
    </row>
    <row r="26038" spans="1:1" ht="13">
      <c r="A26038" s="11" t="s">
        <v>8</v>
      </c>
    </row>
    <row r="26039" spans="1:1" ht="13">
      <c r="A26039" s="11" t="s">
        <v>943</v>
      </c>
    </row>
    <row r="26040" spans="1:1" ht="13">
      <c r="A26040" s="11" t="s">
        <v>4751</v>
      </c>
    </row>
    <row r="26041" spans="1:1" ht="13">
      <c r="A26041" s="11">
        <v>1</v>
      </c>
    </row>
    <row r="26042" spans="1:1" ht="13">
      <c r="A26042" s="11" t="s">
        <v>4752</v>
      </c>
    </row>
    <row r="26043" spans="1:1" ht="13">
      <c r="A26043" s="11">
        <v>1</v>
      </c>
    </row>
    <row r="26044" spans="1:1" ht="13">
      <c r="A26044" s="11" t="s">
        <v>4753</v>
      </c>
    </row>
    <row r="26045" spans="1:1" ht="13">
      <c r="A26045" s="11" t="s">
        <v>4775</v>
      </c>
    </row>
    <row r="26046" spans="1:1" ht="13">
      <c r="A26046" s="11" t="s">
        <v>4755</v>
      </c>
    </row>
    <row r="26047" spans="1:1" ht="13">
      <c r="A26047" s="21">
        <v>1390</v>
      </c>
    </row>
    <row r="26048" spans="1:1" ht="13">
      <c r="A26048" s="11" t="s">
        <v>4756</v>
      </c>
    </row>
    <row r="26049" spans="1:1" ht="13">
      <c r="A26049" s="11" t="s">
        <v>4757</v>
      </c>
    </row>
    <row r="26050" spans="1:1" ht="13">
      <c r="A26050" s="11" t="s">
        <v>6006</v>
      </c>
    </row>
    <row r="26051" spans="1:1" ht="13">
      <c r="A26051" s="11" t="s">
        <v>4748</v>
      </c>
    </row>
    <row r="26052" spans="1:1" ht="13">
      <c r="A26052" s="11" t="s">
        <v>4749</v>
      </c>
    </row>
    <row r="26053" spans="1:1" ht="13">
      <c r="A26053" s="11" t="s">
        <v>6729</v>
      </c>
    </row>
    <row r="26054" spans="1:1" ht="13">
      <c r="A26054" s="11" t="s">
        <v>8</v>
      </c>
    </row>
    <row r="26055" spans="1:1" ht="13">
      <c r="A26055" s="11" t="s">
        <v>3129</v>
      </c>
    </row>
    <row r="26056" spans="1:1" ht="13">
      <c r="A26056" s="11" t="s">
        <v>4751</v>
      </c>
    </row>
    <row r="26057" spans="1:1" ht="13">
      <c r="A26057" s="11">
        <v>2</v>
      </c>
    </row>
    <row r="26058" spans="1:1" ht="13">
      <c r="A26058" s="11" t="s">
        <v>4752</v>
      </c>
    </row>
    <row r="26059" spans="1:1" ht="13">
      <c r="A26059" s="11">
        <v>2</v>
      </c>
    </row>
    <row r="26060" spans="1:1" ht="13">
      <c r="A26060" s="11" t="s">
        <v>4753</v>
      </c>
    </row>
    <row r="26061" spans="1:1" ht="13">
      <c r="A26061" s="11" t="s">
        <v>6336</v>
      </c>
    </row>
    <row r="26062" spans="1:1" ht="13">
      <c r="A26062" s="11" t="s">
        <v>4755</v>
      </c>
    </row>
    <row r="26063" spans="1:1" ht="13">
      <c r="A26063" s="21">
        <v>1450</v>
      </c>
    </row>
    <row r="26064" spans="1:1" ht="13">
      <c r="A26064" s="11" t="s">
        <v>4756</v>
      </c>
    </row>
    <row r="26065" spans="1:1" ht="13">
      <c r="A26065" s="11" t="s">
        <v>4757</v>
      </c>
    </row>
    <row r="26066" spans="1:1" ht="13">
      <c r="A26066" s="11" t="s">
        <v>6013</v>
      </c>
    </row>
    <row r="26067" spans="1:1" ht="13">
      <c r="A26067" s="11" t="s">
        <v>4748</v>
      </c>
    </row>
    <row r="26068" spans="1:1" ht="13">
      <c r="A26068" s="11" t="s">
        <v>4749</v>
      </c>
    </row>
    <row r="26069" spans="1:1" ht="13">
      <c r="A26069" s="11" t="s">
        <v>6016</v>
      </c>
    </row>
    <row r="26070" spans="1:1" ht="13">
      <c r="A26070" s="11" t="s">
        <v>16</v>
      </c>
    </row>
    <row r="26071" spans="1:1" ht="13">
      <c r="A26071" s="11" t="s">
        <v>1737</v>
      </c>
    </row>
    <row r="26072" spans="1:1" ht="13">
      <c r="A26072" s="11" t="s">
        <v>4751</v>
      </c>
    </row>
    <row r="26073" spans="1:1" ht="13">
      <c r="A26073" s="11">
        <v>2</v>
      </c>
    </row>
    <row r="26074" spans="1:1" ht="13">
      <c r="A26074" s="11" t="s">
        <v>4752</v>
      </c>
    </row>
    <row r="26075" spans="1:1" ht="13">
      <c r="A26075" s="11" t="s">
        <v>4762</v>
      </c>
    </row>
    <row r="26076" spans="1:1" ht="13">
      <c r="A26076" s="11" t="s">
        <v>4753</v>
      </c>
    </row>
    <row r="26077" spans="1:1" ht="13">
      <c r="A26077" s="11" t="s">
        <v>4787</v>
      </c>
    </row>
    <row r="26078" spans="1:1" ht="13">
      <c r="A26078" s="11" t="s">
        <v>4755</v>
      </c>
    </row>
    <row r="26079" spans="1:1" ht="13">
      <c r="A26079" s="21">
        <v>1390</v>
      </c>
    </row>
    <row r="26080" spans="1:1" ht="13">
      <c r="A26080" s="11" t="s">
        <v>4756</v>
      </c>
    </row>
    <row r="26081" spans="1:1" ht="13">
      <c r="A26081" s="11" t="s">
        <v>4757</v>
      </c>
    </row>
    <row r="26082" spans="1:1" ht="13">
      <c r="A26082" s="11" t="s">
        <v>6013</v>
      </c>
    </row>
    <row r="26083" spans="1:1" ht="13">
      <c r="A26083" s="11" t="s">
        <v>4748</v>
      </c>
    </row>
    <row r="26084" spans="1:1" ht="13">
      <c r="A26084" s="11" t="s">
        <v>4749</v>
      </c>
    </row>
    <row r="26085" spans="1:1" ht="13">
      <c r="A26085" s="11" t="s">
        <v>6730</v>
      </c>
    </row>
    <row r="26086" spans="1:1" ht="13">
      <c r="A26086" s="11" t="s">
        <v>8</v>
      </c>
    </row>
    <row r="26087" spans="1:1" ht="13">
      <c r="A26087" s="11" t="s">
        <v>4349</v>
      </c>
    </row>
    <row r="26088" spans="1:1" ht="13">
      <c r="A26088" s="11" t="s">
        <v>4751</v>
      </c>
    </row>
    <row r="26089" spans="1:1" ht="13">
      <c r="A26089" s="11">
        <v>3</v>
      </c>
    </row>
    <row r="26090" spans="1:1" ht="13">
      <c r="A26090" s="11" t="s">
        <v>4752</v>
      </c>
    </row>
    <row r="26091" spans="1:1" ht="13">
      <c r="A26091" s="11">
        <v>2</v>
      </c>
    </row>
    <row r="26092" spans="1:1" ht="13">
      <c r="A26092" s="11" t="s">
        <v>4753</v>
      </c>
    </row>
    <row r="26093" spans="1:1" ht="13">
      <c r="A26093" s="11" t="s">
        <v>5000</v>
      </c>
    </row>
    <row r="26094" spans="1:1" ht="13">
      <c r="A26094" s="11" t="s">
        <v>4755</v>
      </c>
    </row>
    <row r="26095" spans="1:1" ht="13">
      <c r="A26095" s="21">
        <v>1880</v>
      </c>
    </row>
    <row r="26096" spans="1:1" ht="13">
      <c r="A26096" s="11" t="s">
        <v>4756</v>
      </c>
    </row>
    <row r="26097" spans="1:1" ht="13">
      <c r="A26097" s="11" t="s">
        <v>4757</v>
      </c>
    </row>
    <row r="26098" spans="1:1" ht="13">
      <c r="A26098" s="11" t="s">
        <v>6013</v>
      </c>
    </row>
    <row r="26099" spans="1:1" ht="13">
      <c r="A26099" s="11" t="s">
        <v>4748</v>
      </c>
    </row>
    <row r="26100" spans="1:1" ht="13">
      <c r="A26100" s="11" t="s">
        <v>4749</v>
      </c>
    </row>
    <row r="26101" spans="1:1" ht="13">
      <c r="A26101" s="11" t="s">
        <v>6731</v>
      </c>
    </row>
    <row r="26102" spans="1:1" ht="13">
      <c r="A26102" s="11" t="s">
        <v>15</v>
      </c>
    </row>
    <row r="26103" spans="1:1" ht="13">
      <c r="A26103" s="11" t="s">
        <v>2988</v>
      </c>
    </row>
    <row r="26104" spans="1:1" ht="13">
      <c r="A26104" s="11" t="s">
        <v>4751</v>
      </c>
    </row>
    <row r="26105" spans="1:1" ht="13">
      <c r="A26105" s="11">
        <v>2</v>
      </c>
    </row>
    <row r="26106" spans="1:1" ht="13">
      <c r="A26106" s="11" t="s">
        <v>4752</v>
      </c>
    </row>
    <row r="26107" spans="1:1" ht="13">
      <c r="A26107" s="11">
        <v>2</v>
      </c>
    </row>
    <row r="26108" spans="1:1" ht="13">
      <c r="A26108" s="11" t="s">
        <v>4753</v>
      </c>
    </row>
    <row r="26109" spans="1:1" ht="13">
      <c r="A26109" s="11" t="s">
        <v>5174</v>
      </c>
    </row>
    <row r="26110" spans="1:1" ht="13">
      <c r="A26110" s="11" t="s">
        <v>4755</v>
      </c>
    </row>
    <row r="26111" spans="1:1" ht="13">
      <c r="A26111" s="21">
        <v>1870</v>
      </c>
    </row>
    <row r="26112" spans="1:1" ht="13">
      <c r="A26112" s="11" t="s">
        <v>4756</v>
      </c>
    </row>
    <row r="26113" spans="1:1" ht="13">
      <c r="A26113" s="11" t="s">
        <v>4757</v>
      </c>
    </row>
    <row r="26114" spans="1:1" ht="13">
      <c r="A26114" s="11" t="s">
        <v>6013</v>
      </c>
    </row>
    <row r="26115" spans="1:1" ht="13">
      <c r="A26115" s="11" t="s">
        <v>4748</v>
      </c>
    </row>
    <row r="26116" spans="1:1" ht="13">
      <c r="A26116" s="11" t="s">
        <v>4749</v>
      </c>
    </row>
    <row r="26117" spans="1:1" ht="13">
      <c r="A26117" s="11" t="s">
        <v>6732</v>
      </c>
    </row>
    <row r="26118" spans="1:1" ht="13">
      <c r="A26118" s="11" t="s">
        <v>8</v>
      </c>
    </row>
    <row r="26119" spans="1:1" ht="13">
      <c r="A26119" s="11" t="s">
        <v>3033</v>
      </c>
    </row>
    <row r="26120" spans="1:1" ht="13">
      <c r="A26120" s="11" t="s">
        <v>4751</v>
      </c>
    </row>
    <row r="26121" spans="1:1" ht="13">
      <c r="A26121" s="11">
        <v>2</v>
      </c>
    </row>
    <row r="26122" spans="1:1" ht="13">
      <c r="A26122" s="11" t="s">
        <v>4752</v>
      </c>
    </row>
    <row r="26123" spans="1:1" ht="13">
      <c r="A26123" s="11" t="s">
        <v>4762</v>
      </c>
    </row>
    <row r="26124" spans="1:1" ht="13">
      <c r="A26124" s="11" t="s">
        <v>4753</v>
      </c>
    </row>
    <row r="26125" spans="1:1" ht="13">
      <c r="A26125" s="11" t="s">
        <v>4769</v>
      </c>
    </row>
    <row r="26126" spans="1:1" ht="13">
      <c r="A26126" s="11" t="s">
        <v>4755</v>
      </c>
    </row>
    <row r="26127" spans="1:1" ht="13">
      <c r="A26127" s="21">
        <v>2460</v>
      </c>
    </row>
    <row r="26128" spans="1:1" ht="13">
      <c r="A26128" s="11" t="s">
        <v>4756</v>
      </c>
    </row>
    <row r="26129" spans="1:1" ht="13">
      <c r="A26129" s="11" t="s">
        <v>4757</v>
      </c>
    </row>
    <row r="26130" spans="1:1" ht="13">
      <c r="A26130" s="11" t="s">
        <v>6013</v>
      </c>
    </row>
    <row r="26131" spans="1:1" ht="13">
      <c r="A26131" s="11" t="s">
        <v>4748</v>
      </c>
    </row>
    <row r="26132" spans="1:1" ht="13">
      <c r="A26132" s="11" t="s">
        <v>4749</v>
      </c>
    </row>
    <row r="26133" spans="1:1" ht="13">
      <c r="A26133" s="11" t="s">
        <v>6733</v>
      </c>
    </row>
    <row r="26134" spans="1:1" ht="13">
      <c r="A26134" s="11" t="s">
        <v>8</v>
      </c>
    </row>
    <row r="26135" spans="1:1" ht="13">
      <c r="A26135" s="11" t="s">
        <v>4432</v>
      </c>
    </row>
    <row r="26136" spans="1:1" ht="13">
      <c r="A26136" s="11" t="s">
        <v>4751</v>
      </c>
    </row>
    <row r="26137" spans="1:1" ht="13">
      <c r="A26137" s="11">
        <v>3</v>
      </c>
    </row>
    <row r="26138" spans="1:1" ht="13">
      <c r="A26138" s="11" t="s">
        <v>4752</v>
      </c>
    </row>
    <row r="26139" spans="1:1" ht="13">
      <c r="A26139" s="11" t="s">
        <v>4762</v>
      </c>
    </row>
    <row r="26140" spans="1:1" ht="13">
      <c r="A26140" s="11" t="s">
        <v>4753</v>
      </c>
    </row>
    <row r="26141" spans="1:1" ht="13">
      <c r="A26141" s="11" t="s">
        <v>4878</v>
      </c>
    </row>
    <row r="26142" spans="1:1" ht="13">
      <c r="A26142" s="11" t="s">
        <v>4755</v>
      </c>
    </row>
    <row r="26143" spans="1:1" ht="13">
      <c r="A26143" s="21">
        <v>1740</v>
      </c>
    </row>
    <row r="26144" spans="1:1" ht="13">
      <c r="A26144" s="11" t="s">
        <v>4756</v>
      </c>
    </row>
    <row r="26145" spans="1:1" ht="13">
      <c r="A26145" s="11" t="s">
        <v>4757</v>
      </c>
    </row>
    <row r="26146" spans="1:1" ht="13">
      <c r="A26146" s="11" t="s">
        <v>6734</v>
      </c>
    </row>
    <row r="26147" spans="1:1" ht="13">
      <c r="A26147" s="11" t="s">
        <v>4748</v>
      </c>
    </row>
    <row r="26148" spans="1:1" ht="13">
      <c r="A26148" s="11" t="s">
        <v>4749</v>
      </c>
    </row>
    <row r="26149" spans="1:1" ht="13">
      <c r="A26149" s="11" t="s">
        <v>5166</v>
      </c>
    </row>
    <row r="26150" spans="1:1" ht="13">
      <c r="A26150" s="11" t="s">
        <v>16</v>
      </c>
    </row>
    <row r="26151" spans="1:1" ht="13">
      <c r="A26151" s="11" t="s">
        <v>3496</v>
      </c>
    </row>
    <row r="26152" spans="1:1" ht="13">
      <c r="A26152" s="11" t="s">
        <v>4751</v>
      </c>
    </row>
    <row r="26153" spans="1:1" ht="13">
      <c r="A26153" s="11">
        <v>3</v>
      </c>
    </row>
    <row r="26154" spans="1:1" ht="13">
      <c r="A26154" s="11" t="s">
        <v>4752</v>
      </c>
    </row>
    <row r="26155" spans="1:1" ht="13">
      <c r="A26155" s="11" t="s">
        <v>4762</v>
      </c>
    </row>
    <row r="26156" spans="1:1" ht="13">
      <c r="A26156" s="11" t="s">
        <v>4753</v>
      </c>
    </row>
    <row r="26157" spans="1:1" ht="13">
      <c r="A26157" s="11" t="s">
        <v>4765</v>
      </c>
    </row>
    <row r="26158" spans="1:1" ht="13">
      <c r="A26158" s="11" t="s">
        <v>4755</v>
      </c>
    </row>
    <row r="26159" spans="1:1" ht="13">
      <c r="A26159" s="21">
        <v>1470</v>
      </c>
    </row>
    <row r="26160" spans="1:1" ht="13">
      <c r="A26160" s="11" t="s">
        <v>4756</v>
      </c>
    </row>
    <row r="26161" spans="1:1" ht="13">
      <c r="A26161" s="11" t="s">
        <v>4757</v>
      </c>
    </row>
    <row r="26162" spans="1:1" ht="13">
      <c r="A26162" s="11" t="s">
        <v>6034</v>
      </c>
    </row>
    <row r="26163" spans="1:1" ht="13">
      <c r="A26163" s="11" t="s">
        <v>4748</v>
      </c>
    </row>
    <row r="26164" spans="1:1" ht="13">
      <c r="A26164" s="11" t="s">
        <v>4749</v>
      </c>
    </row>
    <row r="26165" spans="1:1" ht="13">
      <c r="A26165" s="11" t="s">
        <v>6735</v>
      </c>
    </row>
    <row r="26166" spans="1:1" ht="13">
      <c r="A26166" s="11" t="s">
        <v>8</v>
      </c>
    </row>
    <row r="26167" spans="1:1" ht="13">
      <c r="A26167" s="11" t="s">
        <v>4394</v>
      </c>
    </row>
    <row r="26168" spans="1:1" ht="13">
      <c r="A26168" s="11" t="s">
        <v>4751</v>
      </c>
    </row>
    <row r="26169" spans="1:1" ht="13">
      <c r="A26169" s="11">
        <v>3</v>
      </c>
    </row>
    <row r="26170" spans="1:1" ht="13">
      <c r="A26170" s="11" t="s">
        <v>4752</v>
      </c>
    </row>
    <row r="26171" spans="1:1" ht="13">
      <c r="A26171" s="11">
        <v>2</v>
      </c>
    </row>
    <row r="26172" spans="1:1" ht="13">
      <c r="A26172" s="11" t="s">
        <v>4753</v>
      </c>
    </row>
    <row r="26173" spans="1:1" ht="13">
      <c r="A26173" s="11" t="s">
        <v>4785</v>
      </c>
    </row>
    <row r="26174" spans="1:1" ht="13">
      <c r="A26174" s="11" t="s">
        <v>4755</v>
      </c>
    </row>
    <row r="26175" spans="1:1" ht="13">
      <c r="A26175" s="21">
        <v>1560</v>
      </c>
    </row>
    <row r="26176" spans="1:1" ht="13">
      <c r="A26176" s="11" t="s">
        <v>4756</v>
      </c>
    </row>
    <row r="26177" spans="1:1" ht="13">
      <c r="A26177" s="11" t="s">
        <v>4757</v>
      </c>
    </row>
    <row r="26178" spans="1:1" ht="13">
      <c r="A26178" s="11" t="s">
        <v>6044</v>
      </c>
    </row>
    <row r="26179" spans="1:1" ht="13">
      <c r="A26179" s="11" t="s">
        <v>4748</v>
      </c>
    </row>
    <row r="26180" spans="1:1" ht="13">
      <c r="A26180" s="11" t="s">
        <v>4749</v>
      </c>
    </row>
    <row r="26181" spans="1:1" ht="13">
      <c r="A26181" s="11" t="s">
        <v>6736</v>
      </c>
    </row>
    <row r="26182" spans="1:1" ht="13">
      <c r="A26182" s="11" t="s">
        <v>8</v>
      </c>
    </row>
    <row r="26183" spans="1:1" ht="13">
      <c r="A26183" s="11" t="s">
        <v>4480</v>
      </c>
    </row>
    <row r="26184" spans="1:1" ht="13">
      <c r="A26184" s="11" t="s">
        <v>4751</v>
      </c>
    </row>
    <row r="26185" spans="1:1" ht="13">
      <c r="A26185" s="11">
        <v>3</v>
      </c>
    </row>
    <row r="26186" spans="1:1" ht="13">
      <c r="A26186" s="11" t="s">
        <v>4752</v>
      </c>
    </row>
    <row r="26187" spans="1:1" ht="13">
      <c r="A26187" s="11" t="s">
        <v>4762</v>
      </c>
    </row>
    <row r="26188" spans="1:1" ht="13">
      <c r="A26188" s="11" t="s">
        <v>4753</v>
      </c>
    </row>
    <row r="26189" spans="1:1" ht="13">
      <c r="A26189" s="11" t="s">
        <v>5000</v>
      </c>
    </row>
    <row r="26190" spans="1:1" ht="13">
      <c r="A26190" s="11" t="s">
        <v>4755</v>
      </c>
    </row>
    <row r="26191" spans="1:1" ht="13">
      <c r="A26191" s="21">
        <v>1670</v>
      </c>
    </row>
    <row r="26192" spans="1:1" ht="13">
      <c r="A26192" s="11" t="s">
        <v>4756</v>
      </c>
    </row>
    <row r="26193" spans="1:1" ht="13">
      <c r="A26193" s="11" t="s">
        <v>4757</v>
      </c>
    </row>
    <row r="26194" spans="1:1" ht="13">
      <c r="A26194" s="11" t="s">
        <v>6044</v>
      </c>
    </row>
    <row r="26195" spans="1:1" ht="13">
      <c r="A26195" s="11" t="s">
        <v>4748</v>
      </c>
    </row>
    <row r="26196" spans="1:1" ht="13">
      <c r="A26196" s="11" t="s">
        <v>4749</v>
      </c>
    </row>
    <row r="26197" spans="1:1" ht="13">
      <c r="A26197" s="11" t="s">
        <v>6737</v>
      </c>
    </row>
    <row r="26198" spans="1:1" ht="13">
      <c r="A26198" s="11" t="s">
        <v>8</v>
      </c>
    </row>
    <row r="26199" spans="1:1" ht="13">
      <c r="A26199" s="11" t="s">
        <v>4331</v>
      </c>
    </row>
    <row r="26200" spans="1:1" ht="13">
      <c r="A26200" s="11" t="s">
        <v>4751</v>
      </c>
    </row>
    <row r="26201" spans="1:1" ht="13">
      <c r="A26201" s="11">
        <v>3</v>
      </c>
    </row>
    <row r="26202" spans="1:1" ht="13">
      <c r="A26202" s="11" t="s">
        <v>4752</v>
      </c>
    </row>
    <row r="26203" spans="1:1" ht="13">
      <c r="A26203" s="11">
        <v>2</v>
      </c>
    </row>
    <row r="26204" spans="1:1" ht="13">
      <c r="A26204" s="11" t="s">
        <v>4753</v>
      </c>
    </row>
    <row r="26205" spans="1:1" ht="13">
      <c r="A26205" s="11" t="s">
        <v>5000</v>
      </c>
    </row>
    <row r="26206" spans="1:1" ht="13">
      <c r="A26206" s="11" t="s">
        <v>4755</v>
      </c>
    </row>
    <row r="26207" spans="1:1" ht="13">
      <c r="A26207" s="21">
        <v>1780</v>
      </c>
    </row>
    <row r="26208" spans="1:1" ht="13">
      <c r="A26208" s="11" t="s">
        <v>4756</v>
      </c>
    </row>
    <row r="26209" spans="1:1" ht="13">
      <c r="A26209" s="11" t="s">
        <v>4757</v>
      </c>
    </row>
    <row r="26210" spans="1:1" ht="13">
      <c r="A26210" s="11" t="s">
        <v>6738</v>
      </c>
    </row>
    <row r="26211" spans="1:1" ht="13">
      <c r="A26211" s="11" t="s">
        <v>4748</v>
      </c>
    </row>
    <row r="26212" spans="1:1" ht="13">
      <c r="A26212" s="11" t="s">
        <v>4749</v>
      </c>
    </row>
    <row r="26213" spans="1:1" ht="13">
      <c r="A26213" s="11" t="s">
        <v>6056</v>
      </c>
    </row>
    <row r="26214" spans="1:1" ht="13">
      <c r="A26214" s="11" t="s">
        <v>16</v>
      </c>
    </row>
    <row r="26215" spans="1:1" ht="13">
      <c r="A26215" s="11" t="s">
        <v>1368</v>
      </c>
    </row>
    <row r="26216" spans="1:1" ht="13">
      <c r="A26216" s="11" t="s">
        <v>4751</v>
      </c>
    </row>
    <row r="26217" spans="1:1" ht="13">
      <c r="A26217" s="11">
        <v>2</v>
      </c>
    </row>
    <row r="26218" spans="1:1" ht="13">
      <c r="A26218" s="11" t="s">
        <v>4752</v>
      </c>
    </row>
    <row r="26219" spans="1:1" ht="13">
      <c r="A26219" s="11">
        <v>1</v>
      </c>
    </row>
    <row r="26220" spans="1:1" ht="13">
      <c r="A26220" s="11" t="s">
        <v>4753</v>
      </c>
    </row>
    <row r="26221" spans="1:1" ht="13">
      <c r="A26221" s="11" t="s">
        <v>4818</v>
      </c>
    </row>
    <row r="26222" spans="1:1" ht="13">
      <c r="A26222" s="11" t="s">
        <v>4755</v>
      </c>
    </row>
    <row r="26223" spans="1:1" ht="13">
      <c r="A26223" s="21">
        <v>1600</v>
      </c>
    </row>
    <row r="26224" spans="1:1" ht="13">
      <c r="A26224" s="11" t="s">
        <v>4756</v>
      </c>
    </row>
    <row r="26225" spans="1:1" ht="13">
      <c r="A26225" s="11" t="s">
        <v>4757</v>
      </c>
    </row>
    <row r="26226" spans="1:1" ht="13">
      <c r="A26226" s="11" t="s">
        <v>6054</v>
      </c>
    </row>
    <row r="26227" spans="1:1" ht="13">
      <c r="A26227" s="11" t="s">
        <v>4748</v>
      </c>
    </row>
    <row r="26228" spans="1:1" ht="13">
      <c r="A26228" s="11" t="s">
        <v>4749</v>
      </c>
    </row>
    <row r="26229" spans="1:1" ht="13">
      <c r="A26229" s="11" t="s">
        <v>6063</v>
      </c>
    </row>
    <row r="26230" spans="1:1" ht="13">
      <c r="A26230" s="11" t="s">
        <v>16</v>
      </c>
    </row>
    <row r="26231" spans="1:1" ht="13">
      <c r="A26231" s="11" t="s">
        <v>823</v>
      </c>
    </row>
    <row r="26232" spans="1:1" ht="13">
      <c r="A26232" s="11" t="s">
        <v>4751</v>
      </c>
    </row>
    <row r="26233" spans="1:1" ht="13">
      <c r="A26233" s="11">
        <v>1</v>
      </c>
    </row>
    <row r="26234" spans="1:1" ht="13">
      <c r="A26234" s="11" t="s">
        <v>4752</v>
      </c>
    </row>
    <row r="26235" spans="1:1" ht="13">
      <c r="A26235" s="11">
        <v>1</v>
      </c>
    </row>
    <row r="26236" spans="1:1" ht="13">
      <c r="A26236" s="11" t="s">
        <v>4753</v>
      </c>
    </row>
    <row r="26237" spans="1:1" ht="13">
      <c r="A26237" s="11" t="s">
        <v>4754</v>
      </c>
    </row>
    <row r="26238" spans="1:1" ht="13">
      <c r="A26238" s="11" t="s">
        <v>4755</v>
      </c>
    </row>
    <row r="26239" spans="1:1" ht="13">
      <c r="A26239" s="21">
        <v>810</v>
      </c>
    </row>
    <row r="26240" spans="1:1" ht="13">
      <c r="A26240" s="11" t="s">
        <v>4756</v>
      </c>
    </row>
    <row r="26241" spans="1:1" ht="13">
      <c r="A26241" s="11" t="s">
        <v>4757</v>
      </c>
    </row>
    <row r="26242" spans="1:1" ht="13">
      <c r="A26242" s="11" t="s">
        <v>6064</v>
      </c>
    </row>
    <row r="26243" spans="1:1" ht="13">
      <c r="A26243" s="11" t="s">
        <v>4748</v>
      </c>
    </row>
    <row r="26244" spans="1:1" ht="13">
      <c r="A26244" s="11" t="s">
        <v>4749</v>
      </c>
    </row>
    <row r="26245" spans="1:1" ht="13">
      <c r="A26245" s="11" t="s">
        <v>6739</v>
      </c>
    </row>
    <row r="26246" spans="1:1" ht="13">
      <c r="A26246" s="11" t="s">
        <v>8</v>
      </c>
    </row>
    <row r="26247" spans="1:1" ht="13">
      <c r="A26247" s="11" t="s">
        <v>3120</v>
      </c>
    </row>
    <row r="26248" spans="1:1" ht="13">
      <c r="A26248" s="11" t="s">
        <v>4751</v>
      </c>
    </row>
    <row r="26249" spans="1:1" ht="13">
      <c r="A26249" s="11">
        <v>2</v>
      </c>
    </row>
    <row r="26250" spans="1:1" ht="13">
      <c r="A26250" s="11" t="s">
        <v>4752</v>
      </c>
    </row>
    <row r="26251" spans="1:1" ht="13">
      <c r="A26251" s="11">
        <v>1</v>
      </c>
    </row>
    <row r="26252" spans="1:1" ht="13">
      <c r="A26252" s="11" t="s">
        <v>4753</v>
      </c>
    </row>
    <row r="26253" spans="1:1" ht="13">
      <c r="A26253" s="11" t="s">
        <v>4872</v>
      </c>
    </row>
    <row r="26254" spans="1:1" ht="13">
      <c r="A26254" s="11" t="s">
        <v>4755</v>
      </c>
    </row>
    <row r="26255" spans="1:1" ht="13">
      <c r="A26255" s="21">
        <v>1510</v>
      </c>
    </row>
    <row r="26256" spans="1:1" ht="13">
      <c r="A26256" s="11" t="s">
        <v>4756</v>
      </c>
    </row>
    <row r="26257" spans="1:1" ht="13">
      <c r="A26257" s="11" t="s">
        <v>4757</v>
      </c>
    </row>
    <row r="26258" spans="1:1" ht="13">
      <c r="A26258" s="11" t="s">
        <v>6064</v>
      </c>
    </row>
    <row r="26259" spans="1:1" ht="13">
      <c r="A26259" s="11" t="s">
        <v>4748</v>
      </c>
    </row>
    <row r="26260" spans="1:1" ht="13">
      <c r="A26260" s="11" t="s">
        <v>4749</v>
      </c>
    </row>
    <row r="26261" spans="1:1" ht="13">
      <c r="A26261" s="11" t="s">
        <v>5556</v>
      </c>
    </row>
    <row r="26262" spans="1:1" ht="13">
      <c r="A26262" s="11" t="s">
        <v>15</v>
      </c>
    </row>
    <row r="26263" spans="1:1" ht="13">
      <c r="A26263" s="11" t="s">
        <v>931</v>
      </c>
    </row>
    <row r="26264" spans="1:1" ht="13">
      <c r="A26264" s="11" t="s">
        <v>4751</v>
      </c>
    </row>
    <row r="26265" spans="1:1" ht="13">
      <c r="A26265" s="11">
        <v>1</v>
      </c>
    </row>
    <row r="26266" spans="1:1" ht="13">
      <c r="A26266" s="11" t="s">
        <v>4752</v>
      </c>
    </row>
    <row r="26267" spans="1:1" ht="13">
      <c r="A26267" s="11">
        <v>1</v>
      </c>
    </row>
    <row r="26268" spans="1:1" ht="13">
      <c r="A26268" s="11" t="s">
        <v>4753</v>
      </c>
    </row>
    <row r="26269" spans="1:1" ht="13">
      <c r="A26269" s="11" t="s">
        <v>4822</v>
      </c>
    </row>
    <row r="26270" spans="1:1" ht="13">
      <c r="A26270" s="11" t="s">
        <v>4755</v>
      </c>
    </row>
    <row r="26271" spans="1:1" ht="13">
      <c r="A26271" s="21">
        <v>1010</v>
      </c>
    </row>
    <row r="26272" spans="1:1" ht="13">
      <c r="A26272" s="11" t="s">
        <v>4756</v>
      </c>
    </row>
    <row r="26273" spans="1:1" ht="13">
      <c r="A26273" s="11" t="s">
        <v>4757</v>
      </c>
    </row>
    <row r="26274" spans="1:1" ht="13">
      <c r="A26274" s="11" t="s">
        <v>6072</v>
      </c>
    </row>
    <row r="26275" spans="1:1" ht="13">
      <c r="A26275" s="11" t="s">
        <v>4748</v>
      </c>
    </row>
    <row r="26276" spans="1:1" ht="13">
      <c r="A26276" s="11" t="s">
        <v>4749</v>
      </c>
    </row>
    <row r="26277" spans="1:1" ht="13">
      <c r="A26277" s="11" t="s">
        <v>6083</v>
      </c>
    </row>
    <row r="26278" spans="1:1" ht="13">
      <c r="A26278" s="11" t="s">
        <v>16</v>
      </c>
    </row>
    <row r="26279" spans="1:1" ht="13">
      <c r="A26279" s="11" t="s">
        <v>2652</v>
      </c>
    </row>
    <row r="26280" spans="1:1" ht="13">
      <c r="A26280" s="11" t="s">
        <v>4751</v>
      </c>
    </row>
    <row r="26281" spans="1:1" ht="13">
      <c r="A26281" s="11">
        <v>2</v>
      </c>
    </row>
    <row r="26282" spans="1:1" ht="13">
      <c r="A26282" s="11" t="s">
        <v>4752</v>
      </c>
    </row>
    <row r="26283" spans="1:1" ht="13">
      <c r="A26283" s="11">
        <v>2</v>
      </c>
    </row>
    <row r="26284" spans="1:1" ht="13">
      <c r="A26284" s="11" t="s">
        <v>4753</v>
      </c>
    </row>
    <row r="26285" spans="1:1" ht="13">
      <c r="A26285" s="11" t="s">
        <v>4818</v>
      </c>
    </row>
    <row r="26286" spans="1:1" ht="13">
      <c r="A26286" s="11" t="s">
        <v>4755</v>
      </c>
    </row>
    <row r="26287" spans="1:1" ht="13">
      <c r="A26287" s="21">
        <v>1150</v>
      </c>
    </row>
    <row r="26288" spans="1:1" ht="13">
      <c r="A26288" s="11" t="s">
        <v>4756</v>
      </c>
    </row>
    <row r="26289" spans="1:1" ht="13">
      <c r="A26289" s="11" t="s">
        <v>4757</v>
      </c>
    </row>
    <row r="26290" spans="1:1" ht="13">
      <c r="A26290" s="11" t="s">
        <v>6072</v>
      </c>
    </row>
    <row r="26291" spans="1:1" ht="13">
      <c r="A26291" s="11" t="s">
        <v>4748</v>
      </c>
    </row>
    <row r="26292" spans="1:1" ht="13">
      <c r="A26292" s="11" t="s">
        <v>4749</v>
      </c>
    </row>
    <row r="26293" spans="1:1" ht="13">
      <c r="A26293" s="11" t="s">
        <v>6740</v>
      </c>
    </row>
    <row r="26294" spans="1:1" ht="13">
      <c r="A26294" s="11" t="s">
        <v>8</v>
      </c>
    </row>
    <row r="26295" spans="1:1" ht="13">
      <c r="A26295" s="11" t="s">
        <v>4531</v>
      </c>
    </row>
    <row r="26296" spans="1:1" ht="13">
      <c r="A26296" s="11" t="s">
        <v>4751</v>
      </c>
    </row>
    <row r="26297" spans="1:1" ht="13">
      <c r="A26297" s="11">
        <v>3</v>
      </c>
    </row>
    <row r="26298" spans="1:1" ht="13">
      <c r="A26298" s="11" t="s">
        <v>4752</v>
      </c>
    </row>
    <row r="26299" spans="1:1" ht="13">
      <c r="A26299" s="11" t="s">
        <v>4762</v>
      </c>
    </row>
    <row r="26300" spans="1:1" ht="13">
      <c r="A26300" s="11" t="s">
        <v>4753</v>
      </c>
    </row>
    <row r="26301" spans="1:1" ht="13">
      <c r="A26301" s="11" t="s">
        <v>4771</v>
      </c>
    </row>
    <row r="26302" spans="1:1" ht="13">
      <c r="A26302" s="11" t="s">
        <v>4755</v>
      </c>
    </row>
    <row r="26303" spans="1:1" ht="13">
      <c r="A26303" s="21">
        <v>1360</v>
      </c>
    </row>
    <row r="26304" spans="1:1" ht="13">
      <c r="A26304" s="11" t="s">
        <v>4756</v>
      </c>
    </row>
    <row r="26305" spans="1:1" ht="13">
      <c r="A26305" s="11" t="s">
        <v>4757</v>
      </c>
    </row>
    <row r="26306" spans="1:1" ht="13">
      <c r="A26306" s="11" t="s">
        <v>6072</v>
      </c>
    </row>
    <row r="26307" spans="1:1" ht="13">
      <c r="A26307" s="11" t="s">
        <v>4748</v>
      </c>
    </row>
    <row r="26308" spans="1:1" ht="13">
      <c r="A26308" s="11" t="s">
        <v>4749</v>
      </c>
    </row>
    <row r="26309" spans="1:1" ht="13">
      <c r="A26309" s="11" t="s">
        <v>6741</v>
      </c>
    </row>
    <row r="26310" spans="1:1" ht="13">
      <c r="A26310" s="11" t="s">
        <v>8</v>
      </c>
    </row>
    <row r="26311" spans="1:1" ht="13">
      <c r="A26311" s="11" t="s">
        <v>3180</v>
      </c>
    </row>
    <row r="26312" spans="1:1" ht="13">
      <c r="A26312" s="11" t="s">
        <v>4751</v>
      </c>
    </row>
    <row r="26313" spans="1:1" ht="13">
      <c r="A26313" s="11">
        <v>2</v>
      </c>
    </row>
    <row r="26314" spans="1:1" ht="13">
      <c r="A26314" s="11" t="s">
        <v>4752</v>
      </c>
    </row>
    <row r="26315" spans="1:1" ht="13">
      <c r="A26315" s="11" t="s">
        <v>4762</v>
      </c>
    </row>
    <row r="26316" spans="1:1" ht="13">
      <c r="A26316" s="11" t="s">
        <v>4753</v>
      </c>
    </row>
    <row r="26317" spans="1:1" ht="13">
      <c r="A26317" s="11" t="s">
        <v>4775</v>
      </c>
    </row>
    <row r="26318" spans="1:1" ht="13">
      <c r="A26318" s="11" t="s">
        <v>4755</v>
      </c>
    </row>
    <row r="26319" spans="1:1" ht="13">
      <c r="A26319" s="21">
        <v>1760</v>
      </c>
    </row>
    <row r="26320" spans="1:1" ht="13">
      <c r="A26320" s="11" t="s">
        <v>4756</v>
      </c>
    </row>
    <row r="26321" spans="1:1" ht="13">
      <c r="A26321" s="11" t="s">
        <v>4757</v>
      </c>
    </row>
    <row r="26322" spans="1:1" ht="13">
      <c r="A26322" s="11" t="s">
        <v>6072</v>
      </c>
    </row>
    <row r="26323" spans="1:1" ht="13">
      <c r="A26323" s="11" t="s">
        <v>4748</v>
      </c>
    </row>
    <row r="26324" spans="1:1" ht="13">
      <c r="A26324" s="11" t="s">
        <v>4749</v>
      </c>
    </row>
    <row r="26325" spans="1:1" ht="13">
      <c r="A26325" s="11" t="s">
        <v>6248</v>
      </c>
    </row>
    <row r="26326" spans="1:1" ht="13">
      <c r="A26326" s="11" t="s">
        <v>8</v>
      </c>
    </row>
    <row r="26327" spans="1:1" ht="13">
      <c r="A26327" s="11" t="s">
        <v>3153</v>
      </c>
    </row>
    <row r="26328" spans="1:1" ht="13">
      <c r="A26328" s="11" t="s">
        <v>4751</v>
      </c>
    </row>
    <row r="26329" spans="1:1" ht="13">
      <c r="A26329" s="11">
        <v>2</v>
      </c>
    </row>
    <row r="26330" spans="1:1" ht="13">
      <c r="A26330" s="11" t="s">
        <v>4752</v>
      </c>
    </row>
    <row r="26331" spans="1:1" ht="13">
      <c r="A26331" s="11">
        <v>1</v>
      </c>
    </row>
    <row r="26332" spans="1:1" ht="13">
      <c r="A26332" s="11" t="s">
        <v>4753</v>
      </c>
    </row>
    <row r="26333" spans="1:1" ht="13">
      <c r="A26333" s="11" t="s">
        <v>4780</v>
      </c>
    </row>
    <row r="26334" spans="1:1" ht="13">
      <c r="A26334" s="11" t="s">
        <v>4755</v>
      </c>
    </row>
    <row r="26335" spans="1:1" ht="13">
      <c r="A26335" s="21">
        <v>1280</v>
      </c>
    </row>
    <row r="26336" spans="1:1" ht="13">
      <c r="A26336" s="11" t="s">
        <v>4756</v>
      </c>
    </row>
    <row r="26337" spans="1:1" ht="13">
      <c r="A26337" s="11" t="s">
        <v>4757</v>
      </c>
    </row>
    <row r="26338" spans="1:1" ht="13">
      <c r="A26338" s="11" t="s">
        <v>6102</v>
      </c>
    </row>
    <row r="26339" spans="1:1" ht="13">
      <c r="A26339" s="11" t="s">
        <v>4748</v>
      </c>
    </row>
    <row r="26340" spans="1:1" ht="13">
      <c r="A26340" s="11" t="s">
        <v>4749</v>
      </c>
    </row>
    <row r="26341" spans="1:1" ht="13">
      <c r="A26341" s="11" t="s">
        <v>6742</v>
      </c>
    </row>
    <row r="26342" spans="1:1" ht="13">
      <c r="A26342" s="11" t="s">
        <v>8</v>
      </c>
    </row>
    <row r="26343" spans="1:1" ht="13">
      <c r="A26343" s="11" t="s">
        <v>4498</v>
      </c>
    </row>
    <row r="26344" spans="1:1" ht="13">
      <c r="A26344" s="11" t="s">
        <v>4751</v>
      </c>
    </row>
    <row r="26345" spans="1:1" ht="13">
      <c r="A26345" s="11">
        <v>3</v>
      </c>
    </row>
    <row r="26346" spans="1:1" ht="13">
      <c r="A26346" s="11" t="s">
        <v>4752</v>
      </c>
    </row>
    <row r="26347" spans="1:1" ht="13">
      <c r="A26347" s="11">
        <v>2</v>
      </c>
    </row>
    <row r="26348" spans="1:1" ht="13">
      <c r="A26348" s="11" t="s">
        <v>4753</v>
      </c>
    </row>
    <row r="26349" spans="1:1" ht="13">
      <c r="A26349" s="11" t="s">
        <v>4799</v>
      </c>
    </row>
    <row r="26350" spans="1:1" ht="13">
      <c r="A26350" s="11" t="s">
        <v>4755</v>
      </c>
    </row>
    <row r="26351" spans="1:1" ht="13">
      <c r="A26351" s="21">
        <v>2130</v>
      </c>
    </row>
    <row r="26352" spans="1:1" ht="13">
      <c r="A26352" s="11" t="s">
        <v>4756</v>
      </c>
    </row>
    <row r="26353" spans="1:1" ht="13">
      <c r="A26353" s="11" t="s">
        <v>4757</v>
      </c>
    </row>
    <row r="26354" spans="1:1" ht="13">
      <c r="A26354" s="11" t="s">
        <v>6102</v>
      </c>
    </row>
    <row r="26355" spans="1:1" ht="13">
      <c r="A26355" s="11" t="s">
        <v>4748</v>
      </c>
    </row>
    <row r="26356" spans="1:1" ht="13">
      <c r="A26356" s="11" t="s">
        <v>4749</v>
      </c>
    </row>
    <row r="26357" spans="1:1" ht="13">
      <c r="A26357" s="11" t="s">
        <v>6119</v>
      </c>
    </row>
    <row r="26358" spans="1:1" ht="13">
      <c r="A26358" s="11" t="s">
        <v>16</v>
      </c>
    </row>
    <row r="26359" spans="1:1" ht="13">
      <c r="A26359" s="11" t="s">
        <v>3857</v>
      </c>
    </row>
    <row r="26360" spans="1:1" ht="13">
      <c r="A26360" s="11" t="s">
        <v>4751</v>
      </c>
    </row>
    <row r="26361" spans="1:1" ht="13">
      <c r="A26361" s="11">
        <v>3</v>
      </c>
    </row>
    <row r="26362" spans="1:1" ht="13">
      <c r="A26362" s="11" t="s">
        <v>4752</v>
      </c>
    </row>
    <row r="26363" spans="1:1" ht="13">
      <c r="A26363" s="11" t="s">
        <v>4789</v>
      </c>
    </row>
    <row r="26364" spans="1:1" ht="13">
      <c r="A26364" s="11" t="s">
        <v>4753</v>
      </c>
    </row>
    <row r="26365" spans="1:1" ht="13">
      <c r="A26365" s="11" t="s">
        <v>4994</v>
      </c>
    </row>
    <row r="26366" spans="1:1" ht="13">
      <c r="A26366" s="11" t="s">
        <v>4755</v>
      </c>
    </row>
    <row r="26367" spans="1:1" ht="13">
      <c r="A26367" s="21">
        <v>1930</v>
      </c>
    </row>
    <row r="26368" spans="1:1" ht="13">
      <c r="A26368" s="11" t="s">
        <v>4756</v>
      </c>
    </row>
    <row r="26369" spans="1:1" ht="13">
      <c r="A26369" s="11" t="s">
        <v>4757</v>
      </c>
    </row>
    <row r="26370" spans="1:1" ht="13">
      <c r="A26370" s="11" t="s">
        <v>6120</v>
      </c>
    </row>
    <row r="26371" spans="1:1" ht="13">
      <c r="A26371" s="11" t="s">
        <v>4748</v>
      </c>
    </row>
    <row r="26372" spans="1:1" ht="13">
      <c r="A26372" s="11" t="s">
        <v>4749</v>
      </c>
    </row>
    <row r="26373" spans="1:1" ht="13">
      <c r="A26373" s="11" t="s">
        <v>6743</v>
      </c>
    </row>
    <row r="26374" spans="1:1" ht="13">
      <c r="A26374" s="11" t="s">
        <v>8</v>
      </c>
    </row>
    <row r="26375" spans="1:1" ht="13">
      <c r="A26375" s="11" t="s">
        <v>3105</v>
      </c>
    </row>
    <row r="26376" spans="1:1" ht="13">
      <c r="A26376" s="11" t="s">
        <v>4751</v>
      </c>
    </row>
    <row r="26377" spans="1:1" ht="13">
      <c r="A26377" s="11">
        <v>2</v>
      </c>
    </row>
    <row r="26378" spans="1:1" ht="13">
      <c r="A26378" s="11" t="s">
        <v>4752</v>
      </c>
    </row>
    <row r="26379" spans="1:1" ht="13">
      <c r="A26379" s="11" t="s">
        <v>4789</v>
      </c>
    </row>
    <row r="26380" spans="1:1" ht="13">
      <c r="A26380" s="11" t="s">
        <v>4753</v>
      </c>
    </row>
    <row r="26381" spans="1:1" ht="13">
      <c r="A26381" s="11" t="s">
        <v>4787</v>
      </c>
    </row>
    <row r="26382" spans="1:1" ht="13">
      <c r="A26382" s="11" t="s">
        <v>4755</v>
      </c>
    </row>
    <row r="26383" spans="1:1" ht="13">
      <c r="A26383" s="21">
        <v>1610</v>
      </c>
    </row>
    <row r="26384" spans="1:1" ht="13">
      <c r="A26384" s="11" t="s">
        <v>4756</v>
      </c>
    </row>
    <row r="26385" spans="1:1" ht="13">
      <c r="A26385" s="11" t="s">
        <v>4757</v>
      </c>
    </row>
    <row r="26386" spans="1:1" ht="13">
      <c r="A26386" s="11" t="s">
        <v>6122</v>
      </c>
    </row>
    <row r="26387" spans="1:1" ht="13">
      <c r="A26387" s="11" t="s">
        <v>4748</v>
      </c>
    </row>
    <row r="26388" spans="1:1" ht="13">
      <c r="A26388" s="11" t="s">
        <v>4749</v>
      </c>
    </row>
    <row r="26389" spans="1:1" ht="13">
      <c r="A26389" s="11" t="s">
        <v>6744</v>
      </c>
    </row>
    <row r="26390" spans="1:1" ht="13">
      <c r="A26390" s="11" t="s">
        <v>8</v>
      </c>
    </row>
    <row r="26391" spans="1:1" ht="13">
      <c r="A26391" s="11" t="s">
        <v>4355</v>
      </c>
    </row>
    <row r="26392" spans="1:1" ht="13">
      <c r="A26392" s="11" t="s">
        <v>4751</v>
      </c>
    </row>
    <row r="26393" spans="1:1" ht="13">
      <c r="A26393" s="11">
        <v>3</v>
      </c>
    </row>
    <row r="26394" spans="1:1" ht="13">
      <c r="A26394" s="11" t="s">
        <v>4752</v>
      </c>
    </row>
    <row r="26395" spans="1:1" ht="13">
      <c r="A26395" s="11">
        <v>2</v>
      </c>
    </row>
    <row r="26396" spans="1:1" ht="13">
      <c r="A26396" s="11" t="s">
        <v>4753</v>
      </c>
    </row>
    <row r="26397" spans="1:1" ht="13">
      <c r="A26397" s="11" t="s">
        <v>4787</v>
      </c>
    </row>
    <row r="26398" spans="1:1" ht="13">
      <c r="A26398" s="11" t="s">
        <v>4755</v>
      </c>
    </row>
    <row r="26399" spans="1:1" ht="13">
      <c r="A26399" s="21">
        <v>1720</v>
      </c>
    </row>
    <row r="26400" spans="1:1" ht="13">
      <c r="A26400" s="11" t="s">
        <v>4756</v>
      </c>
    </row>
    <row r="26401" spans="1:1" ht="13">
      <c r="A26401" s="11" t="s">
        <v>4757</v>
      </c>
    </row>
    <row r="26402" spans="1:1" ht="13">
      <c r="A26402" s="11" t="s">
        <v>6745</v>
      </c>
    </row>
    <row r="26403" spans="1:1" ht="13">
      <c r="A26403" s="11" t="s">
        <v>4748</v>
      </c>
    </row>
    <row r="26404" spans="1:1" ht="13">
      <c r="A26404" s="11" t="s">
        <v>4749</v>
      </c>
    </row>
    <row r="26405" spans="1:1" ht="13">
      <c r="A26405" s="11" t="s">
        <v>6746</v>
      </c>
    </row>
    <row r="26406" spans="1:1" ht="13">
      <c r="A26406" s="11" t="s">
        <v>8</v>
      </c>
    </row>
    <row r="26407" spans="1:1" ht="13">
      <c r="A26407" s="11" t="s">
        <v>3210</v>
      </c>
    </row>
    <row r="26408" spans="1:1" ht="13">
      <c r="A26408" s="11" t="s">
        <v>4751</v>
      </c>
    </row>
    <row r="26409" spans="1:1" ht="13">
      <c r="A26409" s="11">
        <v>2</v>
      </c>
    </row>
    <row r="26410" spans="1:1" ht="13">
      <c r="A26410" s="11" t="s">
        <v>4752</v>
      </c>
    </row>
    <row r="26411" spans="1:1" ht="13">
      <c r="A26411" s="11">
        <v>1</v>
      </c>
    </row>
    <row r="26412" spans="1:1" ht="13">
      <c r="A26412" s="11" t="s">
        <v>4753</v>
      </c>
    </row>
    <row r="26413" spans="1:1" ht="13">
      <c r="A26413" s="11" t="s">
        <v>4818</v>
      </c>
    </row>
    <row r="26414" spans="1:1" ht="13">
      <c r="A26414" s="11" t="s">
        <v>4755</v>
      </c>
    </row>
    <row r="26415" spans="1:1" ht="13">
      <c r="A26415" s="21">
        <v>1260</v>
      </c>
    </row>
    <row r="26416" spans="1:1" ht="13">
      <c r="A26416" s="11" t="s">
        <v>4756</v>
      </c>
    </row>
    <row r="26417" spans="1:1" ht="13">
      <c r="A26417" s="11" t="s">
        <v>4757</v>
      </c>
    </row>
    <row r="26418" spans="1:1" ht="13">
      <c r="A26418" s="11" t="s">
        <v>6181</v>
      </c>
    </row>
    <row r="26419" spans="1:1" ht="13">
      <c r="A26419" s="11" t="s">
        <v>4748</v>
      </c>
    </row>
    <row r="26420" spans="1:1" ht="13">
      <c r="A26420" s="11" t="s">
        <v>4749</v>
      </c>
    </row>
    <row r="26421" spans="1:1" ht="13">
      <c r="A26421" s="11" t="s">
        <v>6192</v>
      </c>
    </row>
    <row r="26422" spans="1:1" ht="13">
      <c r="A26422" s="11" t="s">
        <v>16</v>
      </c>
    </row>
    <row r="26423" spans="1:1" ht="13">
      <c r="A26423" s="11" t="s">
        <v>2841</v>
      </c>
    </row>
    <row r="26424" spans="1:1" ht="13">
      <c r="A26424" s="11" t="s">
        <v>4751</v>
      </c>
    </row>
    <row r="26425" spans="1:1" ht="13">
      <c r="A26425" s="11">
        <v>2</v>
      </c>
    </row>
    <row r="26426" spans="1:1" ht="13">
      <c r="A26426" s="11" t="s">
        <v>4752</v>
      </c>
    </row>
    <row r="26427" spans="1:1" ht="13">
      <c r="A26427" s="11">
        <v>1</v>
      </c>
    </row>
    <row r="26428" spans="1:1" ht="13">
      <c r="A26428" s="11" t="s">
        <v>4753</v>
      </c>
    </row>
    <row r="26429" spans="1:1" ht="13">
      <c r="A26429" s="11" t="s">
        <v>4775</v>
      </c>
    </row>
    <row r="26430" spans="1:1" ht="13">
      <c r="A26430" s="11" t="s">
        <v>4755</v>
      </c>
    </row>
    <row r="26431" spans="1:1" ht="13">
      <c r="A26431" s="21">
        <v>1400</v>
      </c>
    </row>
    <row r="26432" spans="1:1" ht="13">
      <c r="A26432" s="11" t="s">
        <v>4756</v>
      </c>
    </row>
    <row r="26433" spans="1:1" ht="13">
      <c r="A26433" s="11" t="s">
        <v>4757</v>
      </c>
    </row>
    <row r="26434" spans="1:1" ht="13">
      <c r="A26434" s="11" t="s">
        <v>6181</v>
      </c>
    </row>
    <row r="26435" spans="1:1" ht="13">
      <c r="A26435" s="11" t="s">
        <v>4748</v>
      </c>
    </row>
    <row r="26436" spans="1:1" ht="13">
      <c r="A26436" s="11" t="s">
        <v>4749</v>
      </c>
    </row>
    <row r="26437" spans="1:1" ht="13">
      <c r="A26437" s="11" t="s">
        <v>6747</v>
      </c>
    </row>
    <row r="26438" spans="1:1" ht="13">
      <c r="A26438" s="11" t="s">
        <v>8</v>
      </c>
    </row>
    <row r="26439" spans="1:1" ht="13">
      <c r="A26439" s="11" t="s">
        <v>2997</v>
      </c>
    </row>
    <row r="26440" spans="1:1" ht="13">
      <c r="A26440" s="11" t="s">
        <v>4751</v>
      </c>
    </row>
    <row r="26441" spans="1:1" ht="13">
      <c r="A26441" s="11">
        <v>2</v>
      </c>
    </row>
    <row r="26442" spans="1:1" ht="13">
      <c r="A26442" s="11" t="s">
        <v>4752</v>
      </c>
    </row>
    <row r="26443" spans="1:1" ht="13">
      <c r="A26443" s="11">
        <v>1</v>
      </c>
    </row>
    <row r="26444" spans="1:1" ht="13">
      <c r="A26444" s="11" t="s">
        <v>4753</v>
      </c>
    </row>
    <row r="26445" spans="1:1" ht="13">
      <c r="A26445" s="11" t="s">
        <v>5262</v>
      </c>
    </row>
    <row r="26446" spans="1:1" ht="13">
      <c r="A26446" s="11" t="s">
        <v>4755</v>
      </c>
    </row>
    <row r="26447" spans="1:1" ht="13">
      <c r="A26447" s="21">
        <v>1550</v>
      </c>
    </row>
    <row r="26448" spans="1:1" ht="13">
      <c r="A26448" s="11" t="s">
        <v>4756</v>
      </c>
    </row>
    <row r="26449" spans="1:1" ht="13">
      <c r="A26449" s="11" t="s">
        <v>4757</v>
      </c>
    </row>
    <row r="26450" spans="1:1" ht="13">
      <c r="A26450" s="11" t="s">
        <v>6181</v>
      </c>
    </row>
    <row r="26451" spans="1:1" ht="13">
      <c r="A26451" s="11" t="s">
        <v>4748</v>
      </c>
    </row>
    <row r="26452" spans="1:1" ht="13">
      <c r="A26452" s="11" t="s">
        <v>4749</v>
      </c>
    </row>
    <row r="26453" spans="1:1" ht="13">
      <c r="A26453" s="11" t="s">
        <v>6748</v>
      </c>
    </row>
    <row r="26454" spans="1:1" ht="13">
      <c r="A26454" s="11" t="s">
        <v>8</v>
      </c>
    </row>
    <row r="26455" spans="1:1" ht="13">
      <c r="A26455" s="11" t="s">
        <v>3162</v>
      </c>
    </row>
    <row r="26456" spans="1:1" ht="13">
      <c r="A26456" s="11" t="s">
        <v>4751</v>
      </c>
    </row>
    <row r="26457" spans="1:1" ht="13">
      <c r="A26457" s="11">
        <v>2</v>
      </c>
    </row>
    <row r="26458" spans="1:1" ht="13">
      <c r="A26458" s="11" t="s">
        <v>4752</v>
      </c>
    </row>
    <row r="26459" spans="1:1" ht="13">
      <c r="A26459" s="11">
        <v>1</v>
      </c>
    </row>
    <row r="26460" spans="1:1" ht="13">
      <c r="A26460" s="11" t="s">
        <v>4753</v>
      </c>
    </row>
    <row r="26461" spans="1:1" ht="13">
      <c r="A26461" s="11" t="s">
        <v>4765</v>
      </c>
    </row>
    <row r="26462" spans="1:1" ht="13">
      <c r="A26462" s="11" t="s">
        <v>4755</v>
      </c>
    </row>
    <row r="26463" spans="1:1" ht="13">
      <c r="A26463" s="21">
        <v>1640</v>
      </c>
    </row>
    <row r="26464" spans="1:1" ht="13">
      <c r="A26464" s="11" t="s">
        <v>4756</v>
      </c>
    </row>
    <row r="26465" spans="1:1" ht="13">
      <c r="A26465" s="11" t="s">
        <v>4757</v>
      </c>
    </row>
    <row r="26466" spans="1:1" ht="13">
      <c r="A26466" s="11" t="s">
        <v>6181</v>
      </c>
    </row>
    <row r="26467" spans="1:1" ht="13">
      <c r="A26467" s="11" t="s">
        <v>4748</v>
      </c>
    </row>
    <row r="26468" spans="1:1" ht="13">
      <c r="A26468" s="11" t="s">
        <v>4749</v>
      </c>
    </row>
    <row r="26469" spans="1:1" ht="13">
      <c r="A26469" s="11" t="s">
        <v>6749</v>
      </c>
    </row>
    <row r="26470" spans="1:1" ht="13">
      <c r="A26470" s="11" t="s">
        <v>8</v>
      </c>
    </row>
    <row r="26471" spans="1:1" ht="13">
      <c r="A26471" s="11" t="s">
        <v>4400</v>
      </c>
    </row>
    <row r="26472" spans="1:1" ht="13">
      <c r="A26472" s="11" t="s">
        <v>4751</v>
      </c>
    </row>
    <row r="26473" spans="1:1" ht="13">
      <c r="A26473" s="11">
        <v>3</v>
      </c>
    </row>
    <row r="26474" spans="1:1" ht="13">
      <c r="A26474" s="11" t="s">
        <v>4752</v>
      </c>
    </row>
    <row r="26475" spans="1:1" ht="13">
      <c r="A26475" s="11">
        <v>2</v>
      </c>
    </row>
    <row r="26476" spans="1:1" ht="13">
      <c r="A26476" s="11" t="s">
        <v>4753</v>
      </c>
    </row>
    <row r="26477" spans="1:1" ht="13">
      <c r="A26477" s="11" t="s">
        <v>6750</v>
      </c>
    </row>
    <row r="26478" spans="1:1" ht="13">
      <c r="A26478" s="11" t="s">
        <v>4755</v>
      </c>
    </row>
    <row r="26479" spans="1:1" ht="13">
      <c r="A26479" s="21">
        <v>2090</v>
      </c>
    </row>
    <row r="26480" spans="1:1" ht="13">
      <c r="A26480" s="11" t="s">
        <v>4756</v>
      </c>
    </row>
    <row r="26481" spans="1:1" ht="13">
      <c r="A26481" s="11" t="s">
        <v>4757</v>
      </c>
    </row>
    <row r="26482" spans="1:1" ht="13">
      <c r="A26482" s="11" t="s">
        <v>6181</v>
      </c>
    </row>
    <row r="26483" spans="1:1" ht="13">
      <c r="A26483" s="11" t="s">
        <v>4748</v>
      </c>
    </row>
    <row r="26484" spans="1:1" ht="13">
      <c r="A26484" s="11" t="s">
        <v>4749</v>
      </c>
    </row>
    <row r="26485" spans="1:1" ht="13">
      <c r="A26485" s="11" t="s">
        <v>6751</v>
      </c>
    </row>
    <row r="26486" spans="1:1" ht="13">
      <c r="A26486" s="11" t="s">
        <v>8</v>
      </c>
    </row>
    <row r="26487" spans="1:1" ht="13">
      <c r="A26487" s="11" t="s">
        <v>4561</v>
      </c>
    </row>
    <row r="26488" spans="1:1" ht="13">
      <c r="A26488" s="11" t="s">
        <v>4751</v>
      </c>
    </row>
    <row r="26489" spans="1:1" ht="13">
      <c r="A26489" s="11">
        <v>3</v>
      </c>
    </row>
    <row r="26490" spans="1:1" ht="13">
      <c r="A26490" s="11" t="s">
        <v>4752</v>
      </c>
    </row>
    <row r="26491" spans="1:1" ht="13">
      <c r="A26491" s="11">
        <v>2</v>
      </c>
    </row>
    <row r="26492" spans="1:1" ht="13">
      <c r="A26492" s="11" t="s">
        <v>4753</v>
      </c>
    </row>
    <row r="26493" spans="1:1" ht="13">
      <c r="A26493" s="11" t="s">
        <v>4787</v>
      </c>
    </row>
    <row r="26494" spans="1:1" ht="13">
      <c r="A26494" s="11" t="s">
        <v>4755</v>
      </c>
    </row>
    <row r="26495" spans="1:1" ht="13">
      <c r="A26495" s="21">
        <v>2080</v>
      </c>
    </row>
    <row r="26496" spans="1:1" ht="13">
      <c r="A26496" s="11" t="s">
        <v>4756</v>
      </c>
    </row>
    <row r="26497" spans="1:1" ht="13">
      <c r="A26497" s="11" t="s">
        <v>4757</v>
      </c>
    </row>
    <row r="26498" spans="1:1" ht="13">
      <c r="A26498" s="11" t="s">
        <v>6181</v>
      </c>
    </row>
    <row r="26499" spans="1:1" ht="13">
      <c r="A26499" s="11" t="s">
        <v>4748</v>
      </c>
    </row>
    <row r="26500" spans="1:1" ht="13">
      <c r="A26500" s="11" t="s">
        <v>4749</v>
      </c>
    </row>
    <row r="26501" spans="1:1" ht="13">
      <c r="A26501" s="11" t="s">
        <v>6752</v>
      </c>
    </row>
    <row r="26502" spans="1:1" ht="13">
      <c r="A26502" s="11" t="s">
        <v>8</v>
      </c>
    </row>
    <row r="26503" spans="1:1" ht="13">
      <c r="A26503" s="11" t="s">
        <v>4456</v>
      </c>
    </row>
    <row r="26504" spans="1:1" ht="13">
      <c r="A26504" s="11" t="s">
        <v>4751</v>
      </c>
    </row>
    <row r="26505" spans="1:1" ht="13">
      <c r="A26505" s="11">
        <v>3</v>
      </c>
    </row>
    <row r="26506" spans="1:1" ht="13">
      <c r="A26506" s="11" t="s">
        <v>4752</v>
      </c>
    </row>
    <row r="26507" spans="1:1" ht="13">
      <c r="A26507" s="11" t="s">
        <v>4762</v>
      </c>
    </row>
    <row r="26508" spans="1:1" ht="13">
      <c r="A26508" s="11" t="s">
        <v>4753</v>
      </c>
    </row>
    <row r="26509" spans="1:1" ht="13">
      <c r="A26509" s="11" t="s">
        <v>5000</v>
      </c>
    </row>
    <row r="26510" spans="1:1" ht="13">
      <c r="A26510" s="11" t="s">
        <v>4755</v>
      </c>
    </row>
    <row r="26511" spans="1:1" ht="13">
      <c r="A26511" s="21">
        <v>1360</v>
      </c>
    </row>
    <row r="26512" spans="1:1" ht="13">
      <c r="A26512" s="11" t="s">
        <v>4756</v>
      </c>
    </row>
    <row r="26513" spans="1:1" ht="13">
      <c r="A26513" s="11" t="s">
        <v>4757</v>
      </c>
    </row>
    <row r="26514" spans="1:1" ht="13">
      <c r="A26514" s="11" t="s">
        <v>6204</v>
      </c>
    </row>
    <row r="26515" spans="1:1" ht="13">
      <c r="A26515" s="11" t="s">
        <v>4748</v>
      </c>
    </row>
    <row r="26516" spans="1:1" ht="13">
      <c r="A26516" s="11" t="s">
        <v>4749</v>
      </c>
    </row>
    <row r="26517" spans="1:1" ht="13">
      <c r="A26517" s="11" t="s">
        <v>6753</v>
      </c>
    </row>
    <row r="26518" spans="1:1" ht="13">
      <c r="A26518" s="11" t="s">
        <v>15</v>
      </c>
    </row>
    <row r="26519" spans="1:1" ht="13">
      <c r="A26519" s="11" t="s">
        <v>4540</v>
      </c>
    </row>
    <row r="26520" spans="1:1" ht="13">
      <c r="A26520" s="11" t="s">
        <v>4751</v>
      </c>
    </row>
    <row r="26521" spans="1:1" ht="13">
      <c r="A26521" s="11">
        <v>3</v>
      </c>
    </row>
    <row r="26522" spans="1:1" ht="13">
      <c r="A26522" s="11" t="s">
        <v>4752</v>
      </c>
    </row>
    <row r="26523" spans="1:1" ht="13">
      <c r="A26523" s="11" t="s">
        <v>4762</v>
      </c>
    </row>
    <row r="26524" spans="1:1" ht="13">
      <c r="A26524" s="11" t="s">
        <v>4753</v>
      </c>
    </row>
    <row r="26525" spans="1:1" ht="13">
      <c r="A26525" s="11" t="s">
        <v>4785</v>
      </c>
    </row>
    <row r="26526" spans="1:1" ht="13">
      <c r="A26526" s="11" t="s">
        <v>4755</v>
      </c>
    </row>
    <row r="26527" spans="1:1" ht="13">
      <c r="A26527" s="21">
        <v>1710</v>
      </c>
    </row>
    <row r="26528" spans="1:1" ht="13">
      <c r="A26528" s="11" t="s">
        <v>4756</v>
      </c>
    </row>
    <row r="26529" spans="1:1" ht="13">
      <c r="A26529" s="11" t="s">
        <v>4757</v>
      </c>
    </row>
    <row r="26530" spans="1:1" ht="13">
      <c r="A26530" s="11" t="s">
        <v>6204</v>
      </c>
    </row>
    <row r="26531" spans="1:1" ht="13">
      <c r="A26531" s="11" t="s">
        <v>4748</v>
      </c>
    </row>
    <row r="26532" spans="1:1" ht="13">
      <c r="A26532" s="11" t="s">
        <v>4749</v>
      </c>
    </row>
    <row r="26533" spans="1:1" ht="13">
      <c r="A26533" s="11" t="s">
        <v>6209</v>
      </c>
    </row>
    <row r="26534" spans="1:1" ht="13">
      <c r="A26534" s="11" t="s">
        <v>16</v>
      </c>
    </row>
    <row r="26535" spans="1:1" ht="13">
      <c r="A26535" s="11" t="s">
        <v>619</v>
      </c>
    </row>
    <row r="26536" spans="1:1" ht="13">
      <c r="A26536" s="11" t="s">
        <v>4751</v>
      </c>
    </row>
    <row r="26537" spans="1:1" ht="13">
      <c r="A26537" s="11">
        <v>1</v>
      </c>
    </row>
    <row r="26538" spans="1:1" ht="13">
      <c r="A26538" s="11" t="s">
        <v>4752</v>
      </c>
    </row>
    <row r="26539" spans="1:1" ht="13">
      <c r="A26539" s="11">
        <v>1</v>
      </c>
    </row>
    <row r="26540" spans="1:1" ht="13">
      <c r="A26540" s="11" t="s">
        <v>4753</v>
      </c>
    </row>
    <row r="26541" spans="1:1" ht="13">
      <c r="A26541" s="11" t="s">
        <v>4859</v>
      </c>
    </row>
    <row r="26542" spans="1:1" ht="13">
      <c r="A26542" s="11" t="s">
        <v>4755</v>
      </c>
    </row>
    <row r="26543" spans="1:1" ht="13">
      <c r="A26543" s="21">
        <v>1060</v>
      </c>
    </row>
    <row r="26544" spans="1:1" ht="13">
      <c r="A26544" s="11" t="s">
        <v>4756</v>
      </c>
    </row>
    <row r="26545" spans="1:1" ht="13">
      <c r="A26545" s="11" t="s">
        <v>4757</v>
      </c>
    </row>
    <row r="26546" spans="1:1" ht="13">
      <c r="A26546" s="11" t="s">
        <v>6210</v>
      </c>
    </row>
    <row r="26547" spans="1:1" ht="13">
      <c r="A26547" s="11" t="s">
        <v>4748</v>
      </c>
    </row>
    <row r="26548" spans="1:1" ht="13">
      <c r="A26548" s="11" t="s">
        <v>4749</v>
      </c>
    </row>
    <row r="26549" spans="1:1" ht="13">
      <c r="A26549" s="11" t="s">
        <v>6231</v>
      </c>
    </row>
    <row r="26550" spans="1:1" ht="13">
      <c r="A26550" s="11" t="s">
        <v>16</v>
      </c>
    </row>
    <row r="26551" spans="1:1" ht="13">
      <c r="A26551" s="11" t="s">
        <v>2085</v>
      </c>
    </row>
    <row r="26552" spans="1:1" ht="13">
      <c r="A26552" s="11" t="s">
        <v>4751</v>
      </c>
    </row>
    <row r="26553" spans="1:1" ht="13">
      <c r="A26553" s="11">
        <v>2</v>
      </c>
    </row>
    <row r="26554" spans="1:1" ht="13">
      <c r="A26554" s="11" t="s">
        <v>4752</v>
      </c>
    </row>
    <row r="26555" spans="1:1" ht="13">
      <c r="A26555" s="11" t="s">
        <v>4762</v>
      </c>
    </row>
    <row r="26556" spans="1:1" ht="13">
      <c r="A26556" s="11" t="s">
        <v>4753</v>
      </c>
    </row>
    <row r="26557" spans="1:1" ht="13">
      <c r="A26557" s="11" t="s">
        <v>4771</v>
      </c>
    </row>
    <row r="26558" spans="1:1" ht="13">
      <c r="A26558" s="11" t="s">
        <v>4755</v>
      </c>
    </row>
    <row r="26559" spans="1:1" ht="13">
      <c r="A26559" s="21">
        <v>1380</v>
      </c>
    </row>
    <row r="26560" spans="1:1" ht="13">
      <c r="A26560" s="11" t="s">
        <v>4756</v>
      </c>
    </row>
    <row r="26561" spans="1:1" ht="13">
      <c r="A26561" s="11" t="s">
        <v>4757</v>
      </c>
    </row>
    <row r="26562" spans="1:1" ht="13">
      <c r="A26562" s="11" t="s">
        <v>6232</v>
      </c>
    </row>
    <row r="26563" spans="1:1" ht="13">
      <c r="A26563" s="11" t="s">
        <v>4748</v>
      </c>
    </row>
    <row r="26564" spans="1:1" ht="13">
      <c r="A26564" s="11" t="s">
        <v>4749</v>
      </c>
    </row>
    <row r="26565" spans="1:1" ht="13">
      <c r="A26565" s="11" t="s">
        <v>6754</v>
      </c>
    </row>
    <row r="26566" spans="1:1" ht="13">
      <c r="A26566" s="11" t="s">
        <v>8</v>
      </c>
    </row>
    <row r="26567" spans="1:1" ht="13">
      <c r="A26567" s="11" t="s">
        <v>4465</v>
      </c>
    </row>
    <row r="26568" spans="1:1" ht="13">
      <c r="A26568" s="11" t="s">
        <v>4751</v>
      </c>
    </row>
    <row r="26569" spans="1:1" ht="13">
      <c r="A26569" s="11">
        <v>3</v>
      </c>
    </row>
    <row r="26570" spans="1:1" ht="13">
      <c r="A26570" s="11" t="s">
        <v>4752</v>
      </c>
    </row>
    <row r="26571" spans="1:1" ht="13">
      <c r="A26571" s="11">
        <v>2</v>
      </c>
    </row>
    <row r="26572" spans="1:1" ht="13">
      <c r="A26572" s="11" t="s">
        <v>4753</v>
      </c>
    </row>
    <row r="26573" spans="1:1" ht="13">
      <c r="A26573" s="11" t="s">
        <v>4959</v>
      </c>
    </row>
    <row r="26574" spans="1:1" ht="13">
      <c r="A26574" s="11" t="s">
        <v>4755</v>
      </c>
    </row>
    <row r="26575" spans="1:1" ht="13">
      <c r="A26575" s="21">
        <v>1890</v>
      </c>
    </row>
    <row r="26576" spans="1:1" ht="13">
      <c r="A26576" s="11" t="s">
        <v>4756</v>
      </c>
    </row>
    <row r="26577" spans="1:1" ht="13">
      <c r="A26577" s="11" t="s">
        <v>4757</v>
      </c>
    </row>
    <row r="26578" spans="1:1" ht="13">
      <c r="A26578" s="11" t="s">
        <v>6244</v>
      </c>
    </row>
    <row r="26579" spans="1:1" ht="13">
      <c r="A26579" s="11" t="s">
        <v>4748</v>
      </c>
    </row>
    <row r="26580" spans="1:1" ht="13">
      <c r="A26580" s="11" t="s">
        <v>4749</v>
      </c>
    </row>
    <row r="26581" spans="1:1" ht="13">
      <c r="A26581" s="11" t="s">
        <v>6252</v>
      </c>
    </row>
    <row r="26582" spans="1:1" ht="13">
      <c r="A26582" s="11" t="s">
        <v>22</v>
      </c>
    </row>
    <row r="26583" spans="1:1" ht="13">
      <c r="A26583" s="11" t="s">
        <v>1665</v>
      </c>
    </row>
    <row r="26584" spans="1:1" ht="13">
      <c r="A26584" s="11" t="s">
        <v>4751</v>
      </c>
    </row>
    <row r="26585" spans="1:1" ht="13">
      <c r="A26585" s="11">
        <v>2</v>
      </c>
    </row>
    <row r="26586" spans="1:1" ht="13">
      <c r="A26586" s="11" t="s">
        <v>4752</v>
      </c>
    </row>
    <row r="26587" spans="1:1" ht="13">
      <c r="A26587" s="11" t="s">
        <v>4762</v>
      </c>
    </row>
    <row r="26588" spans="1:1" ht="13">
      <c r="A26588" s="11" t="s">
        <v>4753</v>
      </c>
    </row>
    <row r="26589" spans="1:1" ht="13">
      <c r="A26589" s="11" t="s">
        <v>5017</v>
      </c>
    </row>
    <row r="26590" spans="1:1" ht="13">
      <c r="A26590" s="11" t="s">
        <v>4755</v>
      </c>
    </row>
    <row r="26591" spans="1:1" ht="13">
      <c r="A26591" s="21">
        <v>1220</v>
      </c>
    </row>
    <row r="26592" spans="1:1" ht="13">
      <c r="A26592" s="11" t="s">
        <v>4756</v>
      </c>
    </row>
    <row r="26593" spans="1:1" ht="13">
      <c r="A26593" s="11" t="s">
        <v>4757</v>
      </c>
    </row>
    <row r="26594" spans="1:1" ht="13">
      <c r="A26594" s="11" t="s">
        <v>6251</v>
      </c>
    </row>
    <row r="26595" spans="1:1" ht="13">
      <c r="A26595" s="11" t="s">
        <v>4748</v>
      </c>
    </row>
    <row r="26596" spans="1:1" ht="13">
      <c r="A26596" s="11" t="s">
        <v>4749</v>
      </c>
    </row>
    <row r="26597" spans="1:1" ht="13">
      <c r="A26597" s="11" t="s">
        <v>6755</v>
      </c>
    </row>
    <row r="26598" spans="1:1" ht="13">
      <c r="A26598" s="11" t="s">
        <v>15</v>
      </c>
    </row>
    <row r="26599" spans="1:1" ht="13">
      <c r="A26599" s="11" t="s">
        <v>3045</v>
      </c>
    </row>
    <row r="26600" spans="1:1" ht="13">
      <c r="A26600" s="11" t="s">
        <v>4751</v>
      </c>
    </row>
    <row r="26601" spans="1:1" ht="13">
      <c r="A26601" s="11">
        <v>2</v>
      </c>
    </row>
    <row r="26602" spans="1:1" ht="13">
      <c r="A26602" s="11" t="s">
        <v>4752</v>
      </c>
    </row>
    <row r="26603" spans="1:1" ht="13">
      <c r="A26603" s="11" t="s">
        <v>4789</v>
      </c>
    </row>
    <row r="26604" spans="1:1" ht="13">
      <c r="A26604" s="11" t="s">
        <v>4753</v>
      </c>
    </row>
    <row r="26605" spans="1:1" ht="13">
      <c r="A26605" s="11" t="s">
        <v>4785</v>
      </c>
    </row>
    <row r="26606" spans="1:1" ht="13">
      <c r="A26606" s="11" t="s">
        <v>4755</v>
      </c>
    </row>
    <row r="26607" spans="1:1" ht="13">
      <c r="A26607" s="21">
        <v>1900</v>
      </c>
    </row>
    <row r="26608" spans="1:1" ht="13">
      <c r="A26608" s="11" t="s">
        <v>4756</v>
      </c>
    </row>
    <row r="26609" spans="1:1" ht="13">
      <c r="A26609" s="11" t="s">
        <v>4757</v>
      </c>
    </row>
    <row r="26610" spans="1:1" ht="13">
      <c r="A26610" s="11" t="s">
        <v>6279</v>
      </c>
    </row>
    <row r="26611" spans="1:1" ht="13">
      <c r="A26611" s="11" t="s">
        <v>4748</v>
      </c>
    </row>
    <row r="26612" spans="1:1" ht="13">
      <c r="A26612" s="11" t="s">
        <v>4749</v>
      </c>
    </row>
    <row r="26613" spans="1:1" ht="13">
      <c r="A26613" s="11" t="s">
        <v>6756</v>
      </c>
    </row>
    <row r="26614" spans="1:1" ht="13">
      <c r="A26614" s="11" t="s">
        <v>15</v>
      </c>
    </row>
    <row r="26615" spans="1:1" ht="13">
      <c r="A26615" s="11" t="s">
        <v>4397</v>
      </c>
    </row>
    <row r="26616" spans="1:1" ht="13">
      <c r="A26616" s="11" t="s">
        <v>4751</v>
      </c>
    </row>
    <row r="26617" spans="1:1" ht="13">
      <c r="A26617" s="11">
        <v>3</v>
      </c>
    </row>
    <row r="26618" spans="1:1" ht="13">
      <c r="A26618" s="11" t="s">
        <v>4752</v>
      </c>
    </row>
    <row r="26619" spans="1:1" ht="13">
      <c r="A26619" s="11" t="s">
        <v>4762</v>
      </c>
    </row>
    <row r="26620" spans="1:1" ht="13">
      <c r="A26620" s="11" t="s">
        <v>4753</v>
      </c>
    </row>
    <row r="26621" spans="1:1" ht="13">
      <c r="A26621" s="11" t="s">
        <v>4878</v>
      </c>
    </row>
    <row r="26622" spans="1:1" ht="13">
      <c r="A26622" s="11" t="s">
        <v>4755</v>
      </c>
    </row>
    <row r="26623" spans="1:1" ht="13">
      <c r="A26623" s="21">
        <v>1920</v>
      </c>
    </row>
    <row r="26624" spans="1:1" ht="13">
      <c r="A26624" s="11" t="s">
        <v>4756</v>
      </c>
    </row>
    <row r="26625" spans="1:1" ht="13">
      <c r="A26625" s="11" t="s">
        <v>4757</v>
      </c>
    </row>
    <row r="26626" spans="1:1" ht="13">
      <c r="A26626" s="11" t="s">
        <v>6306</v>
      </c>
    </row>
    <row r="26627" spans="1:1" ht="13">
      <c r="A26627" s="11" t="s">
        <v>4748</v>
      </c>
    </row>
    <row r="26628" spans="1:1" ht="13">
      <c r="A26628" s="11" t="s">
        <v>4749</v>
      </c>
    </row>
    <row r="26629" spans="1:1" ht="13">
      <c r="A26629" s="11" t="s">
        <v>6757</v>
      </c>
    </row>
    <row r="26630" spans="1:1" ht="13">
      <c r="A26630" s="11" t="s">
        <v>15</v>
      </c>
    </row>
    <row r="26631" spans="1:1" ht="13">
      <c r="A26631" s="11" t="s">
        <v>3000</v>
      </c>
    </row>
    <row r="26632" spans="1:1" ht="13">
      <c r="A26632" s="11" t="s">
        <v>4751</v>
      </c>
    </row>
    <row r="26633" spans="1:1" ht="13">
      <c r="A26633" s="11">
        <v>2</v>
      </c>
    </row>
    <row r="26634" spans="1:1" ht="13">
      <c r="A26634" s="11" t="s">
        <v>4752</v>
      </c>
    </row>
    <row r="26635" spans="1:1" ht="13">
      <c r="A26635" s="11" t="s">
        <v>4762</v>
      </c>
    </row>
    <row r="26636" spans="1:1" ht="13">
      <c r="A26636" s="11" t="s">
        <v>4753</v>
      </c>
    </row>
    <row r="26637" spans="1:1" ht="13">
      <c r="A26637" s="11" t="s">
        <v>4787</v>
      </c>
    </row>
    <row r="26638" spans="1:1" ht="13">
      <c r="A26638" s="11" t="s">
        <v>4755</v>
      </c>
    </row>
    <row r="26639" spans="1:1" ht="13">
      <c r="A26639" s="21">
        <v>1790</v>
      </c>
    </row>
    <row r="26640" spans="1:1" ht="13">
      <c r="A26640" s="11" t="s">
        <v>4756</v>
      </c>
    </row>
    <row r="26641" spans="1:1" ht="13">
      <c r="A26641" s="11" t="s">
        <v>4757</v>
      </c>
    </row>
    <row r="26642" spans="1:1" ht="13">
      <c r="A26642" s="11" t="s">
        <v>6311</v>
      </c>
    </row>
    <row r="26643" spans="1:1" ht="13">
      <c r="A26643" s="11" t="s">
        <v>4748</v>
      </c>
    </row>
    <row r="26644" spans="1:1" ht="13">
      <c r="A26644" s="11" t="s">
        <v>4749</v>
      </c>
    </row>
    <row r="26645" spans="1:1" ht="13">
      <c r="A26645" s="11" t="s">
        <v>6758</v>
      </c>
    </row>
    <row r="26646" spans="1:1" ht="13">
      <c r="A26646" s="11" t="s">
        <v>8</v>
      </c>
    </row>
    <row r="26647" spans="1:1" ht="13">
      <c r="A26647" s="11" t="s">
        <v>3054</v>
      </c>
    </row>
    <row r="26648" spans="1:1" ht="13">
      <c r="A26648" s="11" t="s">
        <v>4751</v>
      </c>
    </row>
    <row r="26649" spans="1:1" ht="13">
      <c r="A26649" s="11">
        <v>2</v>
      </c>
    </row>
    <row r="26650" spans="1:1" ht="13">
      <c r="A26650" s="11" t="s">
        <v>4752</v>
      </c>
    </row>
    <row r="26651" spans="1:1" ht="13">
      <c r="A26651" s="11">
        <v>1</v>
      </c>
    </row>
    <row r="26652" spans="1:1" ht="13">
      <c r="A26652" s="11" t="s">
        <v>4753</v>
      </c>
    </row>
    <row r="26653" spans="1:1" ht="13">
      <c r="A26653" s="11" t="s">
        <v>4881</v>
      </c>
    </row>
    <row r="26654" spans="1:1" ht="13">
      <c r="A26654" s="11" t="s">
        <v>4755</v>
      </c>
    </row>
    <row r="26655" spans="1:1" ht="13">
      <c r="A26655" s="21">
        <v>1100</v>
      </c>
    </row>
    <row r="26656" spans="1:1" ht="13">
      <c r="A26656" s="11" t="s">
        <v>4756</v>
      </c>
    </row>
    <row r="26657" spans="1:1" ht="13">
      <c r="A26657" s="11" t="s">
        <v>4757</v>
      </c>
    </row>
    <row r="26658" spans="1:1" ht="13">
      <c r="A26658" s="11" t="s">
        <v>6320</v>
      </c>
    </row>
    <row r="26659" spans="1:1" ht="13">
      <c r="A26659" s="11" t="s">
        <v>4748</v>
      </c>
    </row>
    <row r="26660" spans="1:1" ht="13">
      <c r="A26660" s="11" t="s">
        <v>4749</v>
      </c>
    </row>
    <row r="26661" spans="1:1" ht="13">
      <c r="A26661" s="11" t="s">
        <v>6759</v>
      </c>
    </row>
    <row r="26662" spans="1:1" ht="13">
      <c r="A26662" s="11" t="s">
        <v>8</v>
      </c>
    </row>
    <row r="26663" spans="1:1" ht="13">
      <c r="A26663" s="11" t="s">
        <v>4573</v>
      </c>
    </row>
    <row r="26664" spans="1:1" ht="13">
      <c r="A26664" s="11" t="s">
        <v>4751</v>
      </c>
    </row>
    <row r="26665" spans="1:1" ht="13">
      <c r="A26665" s="11">
        <v>3</v>
      </c>
    </row>
    <row r="26666" spans="1:1" ht="13">
      <c r="A26666" s="11" t="s">
        <v>4752</v>
      </c>
    </row>
    <row r="26667" spans="1:1" ht="13">
      <c r="A26667" s="11">
        <v>2</v>
      </c>
    </row>
    <row r="26668" spans="1:1" ht="13">
      <c r="A26668" s="11" t="s">
        <v>4753</v>
      </c>
    </row>
    <row r="26669" spans="1:1" ht="13">
      <c r="A26669" s="11" t="s">
        <v>4773</v>
      </c>
    </row>
    <row r="26670" spans="1:1" ht="13">
      <c r="A26670" s="11" t="s">
        <v>4755</v>
      </c>
    </row>
    <row r="26671" spans="1:1" ht="13">
      <c r="A26671" s="21">
        <v>1550</v>
      </c>
    </row>
    <row r="26672" spans="1:1" ht="13">
      <c r="A26672" s="11" t="s">
        <v>4756</v>
      </c>
    </row>
    <row r="26673" spans="1:1" ht="13">
      <c r="A26673" s="11" t="s">
        <v>4757</v>
      </c>
    </row>
    <row r="26674" spans="1:1" ht="13">
      <c r="A26674" s="11" t="s">
        <v>6330</v>
      </c>
    </row>
    <row r="26675" spans="1:1" ht="13">
      <c r="A26675" s="11" t="s">
        <v>4748</v>
      </c>
    </row>
    <row r="26676" spans="1:1" ht="13">
      <c r="A26676" s="11" t="s">
        <v>4749</v>
      </c>
    </row>
    <row r="26677" spans="1:1" ht="13">
      <c r="A26677" s="11" t="s">
        <v>6760</v>
      </c>
    </row>
    <row r="26678" spans="1:1" ht="13">
      <c r="A26678" s="11" t="s">
        <v>8</v>
      </c>
    </row>
    <row r="26679" spans="1:1" ht="13">
      <c r="A26679" s="11" t="s">
        <v>4657</v>
      </c>
    </row>
    <row r="26680" spans="1:1" ht="13">
      <c r="A26680" s="11" t="s">
        <v>4751</v>
      </c>
    </row>
    <row r="26681" spans="1:1" ht="13">
      <c r="A26681" s="11">
        <v>4</v>
      </c>
    </row>
    <row r="26682" spans="1:1" ht="13">
      <c r="A26682" s="11" t="s">
        <v>4752</v>
      </c>
    </row>
    <row r="26683" spans="1:1" ht="13">
      <c r="A26683" s="11">
        <v>2</v>
      </c>
    </row>
    <row r="26684" spans="1:1" ht="13">
      <c r="A26684" s="11" t="s">
        <v>4753</v>
      </c>
    </row>
    <row r="26685" spans="1:1" ht="13">
      <c r="A26685" s="11" t="s">
        <v>4778</v>
      </c>
    </row>
    <row r="26686" spans="1:1" ht="13">
      <c r="A26686" s="11" t="s">
        <v>4755</v>
      </c>
    </row>
    <row r="26687" spans="1:1" ht="13">
      <c r="A26687" s="21">
        <v>1940</v>
      </c>
    </row>
    <row r="26688" spans="1:1" ht="13">
      <c r="A26688" s="11" t="s">
        <v>4756</v>
      </c>
    </row>
    <row r="26689" spans="1:1" ht="13">
      <c r="A26689" s="11" t="s">
        <v>4757</v>
      </c>
    </row>
    <row r="26690" spans="1:1" ht="13">
      <c r="A26690" s="11" t="s">
        <v>6332</v>
      </c>
    </row>
    <row r="26691" spans="1:1" ht="13">
      <c r="A26691" s="11" t="s">
        <v>4748</v>
      </c>
    </row>
    <row r="26692" spans="1:1" ht="13">
      <c r="A26692" s="11" t="s">
        <v>4749</v>
      </c>
    </row>
    <row r="26693" spans="1:1" ht="13">
      <c r="A26693" s="11" t="s">
        <v>6761</v>
      </c>
    </row>
    <row r="26694" spans="1:1" ht="13">
      <c r="A26694" s="11" t="s">
        <v>15</v>
      </c>
    </row>
    <row r="26695" spans="1:1" ht="13">
      <c r="A26695" s="11" t="s">
        <v>3072</v>
      </c>
    </row>
    <row r="26696" spans="1:1" ht="13">
      <c r="A26696" s="11" t="s">
        <v>4751</v>
      </c>
    </row>
    <row r="26697" spans="1:1" ht="13">
      <c r="A26697" s="11">
        <v>2</v>
      </c>
    </row>
    <row r="26698" spans="1:1" ht="13">
      <c r="A26698" s="11" t="s">
        <v>4752</v>
      </c>
    </row>
    <row r="26699" spans="1:1" ht="13">
      <c r="A26699" s="11" t="s">
        <v>4762</v>
      </c>
    </row>
    <row r="26700" spans="1:1" ht="13">
      <c r="A26700" s="11" t="s">
        <v>4753</v>
      </c>
    </row>
    <row r="26701" spans="1:1" ht="13">
      <c r="A26701" s="11" t="s">
        <v>4769</v>
      </c>
    </row>
    <row r="26702" spans="1:1" ht="13">
      <c r="A26702" s="11" t="s">
        <v>4755</v>
      </c>
    </row>
    <row r="26703" spans="1:1" ht="13">
      <c r="A26703" s="21">
        <v>1230</v>
      </c>
    </row>
    <row r="26704" spans="1:1" ht="13">
      <c r="A26704" s="11" t="s">
        <v>4756</v>
      </c>
    </row>
    <row r="26705" spans="1:1" ht="13">
      <c r="A26705" s="11" t="s">
        <v>4757</v>
      </c>
    </row>
    <row r="26706" spans="1:1" ht="13">
      <c r="A26706" s="11" t="s">
        <v>6762</v>
      </c>
    </row>
    <row r="26707" spans="1:1" ht="13">
      <c r="A26707" s="11" t="s">
        <v>4748</v>
      </c>
    </row>
    <row r="26708" spans="1:1" ht="13">
      <c r="A26708" s="11" t="s">
        <v>4749</v>
      </c>
    </row>
    <row r="26709" spans="1:1" ht="13">
      <c r="A26709" s="11" t="s">
        <v>6335</v>
      </c>
    </row>
    <row r="26710" spans="1:1" ht="13">
      <c r="A26710" s="11" t="s">
        <v>22</v>
      </c>
    </row>
    <row r="26711" spans="1:1" ht="13">
      <c r="A26711" s="11" t="s">
        <v>3353</v>
      </c>
    </row>
    <row r="26712" spans="1:1" ht="13">
      <c r="A26712" s="11" t="s">
        <v>4751</v>
      </c>
    </row>
    <row r="26713" spans="1:1" ht="13">
      <c r="A26713" s="11">
        <v>3</v>
      </c>
    </row>
    <row r="26714" spans="1:1" ht="13">
      <c r="A26714" s="11" t="s">
        <v>4752</v>
      </c>
    </row>
    <row r="26715" spans="1:1" ht="13">
      <c r="A26715" s="11">
        <v>2</v>
      </c>
    </row>
    <row r="26716" spans="1:1" ht="13">
      <c r="A26716" s="11" t="s">
        <v>4753</v>
      </c>
    </row>
    <row r="26717" spans="1:1" ht="13">
      <c r="A26717" s="11" t="s">
        <v>6336</v>
      </c>
    </row>
    <row r="26718" spans="1:1" ht="13">
      <c r="A26718" s="11" t="s">
        <v>4755</v>
      </c>
    </row>
    <row r="26719" spans="1:1" ht="13">
      <c r="A26719" s="21">
        <v>1650</v>
      </c>
    </row>
    <row r="26720" spans="1:1" ht="13">
      <c r="A26720" s="11" t="s">
        <v>4756</v>
      </c>
    </row>
    <row r="26721" spans="1:1" ht="13">
      <c r="A26721" s="11" t="s">
        <v>4757</v>
      </c>
    </row>
    <row r="26722" spans="1:1" ht="13">
      <c r="A26722" s="11" t="s">
        <v>6337</v>
      </c>
    </row>
    <row r="26723" spans="1:1" ht="13">
      <c r="A26723" s="11" t="s">
        <v>4748</v>
      </c>
    </row>
    <row r="26724" spans="1:1" ht="13">
      <c r="A26724" s="11" t="s">
        <v>4749</v>
      </c>
    </row>
    <row r="26725" spans="1:1" ht="13">
      <c r="A26725" s="11" t="s">
        <v>6763</v>
      </c>
    </row>
    <row r="26726" spans="1:1" ht="13">
      <c r="A26726" s="11" t="s">
        <v>8</v>
      </c>
    </row>
    <row r="26727" spans="1:1" ht="13">
      <c r="A26727" s="11" t="s">
        <v>3051</v>
      </c>
    </row>
    <row r="26728" spans="1:1" ht="13">
      <c r="A26728" s="11" t="s">
        <v>4751</v>
      </c>
    </row>
    <row r="26729" spans="1:1" ht="13">
      <c r="A26729" s="11">
        <v>2</v>
      </c>
    </row>
    <row r="26730" spans="1:1" ht="13">
      <c r="A26730" s="11" t="s">
        <v>4752</v>
      </c>
    </row>
    <row r="26731" spans="1:1" ht="13">
      <c r="A26731" s="11">
        <v>2</v>
      </c>
    </row>
    <row r="26732" spans="1:1" ht="13">
      <c r="A26732" s="11" t="s">
        <v>4753</v>
      </c>
    </row>
    <row r="26733" spans="1:1" ht="13">
      <c r="A26733" s="11" t="s">
        <v>4787</v>
      </c>
    </row>
    <row r="26734" spans="1:1" ht="13">
      <c r="A26734" s="11" t="s">
        <v>4755</v>
      </c>
    </row>
    <row r="26735" spans="1:1" ht="13">
      <c r="A26735" s="21">
        <v>1460</v>
      </c>
    </row>
    <row r="26736" spans="1:1" ht="13">
      <c r="A26736" s="11" t="s">
        <v>4756</v>
      </c>
    </row>
    <row r="26737" spans="1:1" ht="13">
      <c r="A26737" s="11" t="s">
        <v>4757</v>
      </c>
    </row>
    <row r="26738" spans="1:1" ht="13">
      <c r="A26738" s="11" t="s">
        <v>6342</v>
      </c>
    </row>
    <row r="26739" spans="1:1" ht="13">
      <c r="A26739" s="11" t="s">
        <v>4748</v>
      </c>
    </row>
    <row r="26740" spans="1:1" ht="13">
      <c r="A26740" s="11" t="s">
        <v>4749</v>
      </c>
    </row>
    <row r="26741" spans="1:1" ht="13">
      <c r="A26741" s="11" t="s">
        <v>6764</v>
      </c>
    </row>
    <row r="26742" spans="1:1" ht="13">
      <c r="A26742" s="11" t="s">
        <v>8</v>
      </c>
    </row>
    <row r="26743" spans="1:1" ht="13">
      <c r="A26743" s="11" t="s">
        <v>4447</v>
      </c>
    </row>
    <row r="26744" spans="1:1" ht="13">
      <c r="A26744" s="11" t="s">
        <v>4751</v>
      </c>
    </row>
    <row r="26745" spans="1:1" ht="13">
      <c r="A26745" s="11">
        <v>3</v>
      </c>
    </row>
    <row r="26746" spans="1:1" ht="13">
      <c r="A26746" s="11" t="s">
        <v>4752</v>
      </c>
    </row>
    <row r="26747" spans="1:1" ht="13">
      <c r="A26747" s="11" t="s">
        <v>4762</v>
      </c>
    </row>
    <row r="26748" spans="1:1" ht="13">
      <c r="A26748" s="11" t="s">
        <v>4753</v>
      </c>
    </row>
    <row r="26749" spans="1:1" ht="13">
      <c r="A26749" s="11" t="s">
        <v>4765</v>
      </c>
    </row>
    <row r="26750" spans="1:1" ht="13">
      <c r="A26750" s="11" t="s">
        <v>4755</v>
      </c>
    </row>
    <row r="26751" spans="1:1" ht="13">
      <c r="A26751" s="21">
        <v>1970</v>
      </c>
    </row>
    <row r="26752" spans="1:1" ht="13">
      <c r="A26752" s="11" t="s">
        <v>4756</v>
      </c>
    </row>
    <row r="26753" spans="1:1" ht="13">
      <c r="A26753" s="11" t="s">
        <v>4757</v>
      </c>
    </row>
    <row r="26754" spans="1:1" ht="13">
      <c r="A26754" s="11" t="s">
        <v>6342</v>
      </c>
    </row>
    <row r="26755" spans="1:1" ht="13">
      <c r="A26755" s="11" t="s">
        <v>4748</v>
      </c>
    </row>
    <row r="26756" spans="1:1" ht="13">
      <c r="A26756" s="11" t="s">
        <v>4749</v>
      </c>
    </row>
    <row r="26757" spans="1:1" ht="13">
      <c r="A26757" s="11" t="s">
        <v>6765</v>
      </c>
    </row>
    <row r="26758" spans="1:1" ht="13">
      <c r="A26758" s="11" t="s">
        <v>8</v>
      </c>
    </row>
    <row r="26759" spans="1:1" ht="13">
      <c r="A26759" s="11" t="s">
        <v>4462</v>
      </c>
    </row>
    <row r="26760" spans="1:1" ht="13">
      <c r="A26760" s="11" t="s">
        <v>4751</v>
      </c>
    </row>
    <row r="26761" spans="1:1" ht="13">
      <c r="A26761" s="11">
        <v>3</v>
      </c>
    </row>
    <row r="26762" spans="1:1" ht="13">
      <c r="A26762" s="11" t="s">
        <v>4752</v>
      </c>
    </row>
    <row r="26763" spans="1:1" ht="13">
      <c r="A26763" s="11">
        <v>2</v>
      </c>
    </row>
    <row r="26764" spans="1:1" ht="13">
      <c r="A26764" s="11" t="s">
        <v>4753</v>
      </c>
    </row>
    <row r="26765" spans="1:1" ht="13">
      <c r="A26765" s="11" t="s">
        <v>5312</v>
      </c>
    </row>
    <row r="26766" spans="1:1" ht="13">
      <c r="A26766" s="11" t="s">
        <v>4755</v>
      </c>
    </row>
    <row r="26767" spans="1:1" ht="13">
      <c r="A26767" s="21">
        <v>1960</v>
      </c>
    </row>
    <row r="26768" spans="1:1" ht="13">
      <c r="A26768" s="11" t="s">
        <v>4756</v>
      </c>
    </row>
    <row r="26769" spans="1:1" ht="13">
      <c r="A26769" s="11" t="s">
        <v>4757</v>
      </c>
    </row>
    <row r="26770" spans="1:1" ht="13">
      <c r="A26770" s="11" t="s">
        <v>6353</v>
      </c>
    </row>
    <row r="26771" spans="1:1" ht="13">
      <c r="A26771" s="11" t="s">
        <v>4748</v>
      </c>
    </row>
    <row r="26772" spans="1:1" ht="13">
      <c r="A26772" s="11" t="s">
        <v>4749</v>
      </c>
    </row>
    <row r="26773" spans="1:1" ht="13">
      <c r="A26773" s="11" t="s">
        <v>6363</v>
      </c>
    </row>
    <row r="26774" spans="1:1" ht="13">
      <c r="A26774" s="11" t="s">
        <v>16</v>
      </c>
    </row>
    <row r="26775" spans="1:1" ht="13">
      <c r="A26775" s="11" t="s">
        <v>2139</v>
      </c>
    </row>
    <row r="26776" spans="1:1" ht="13">
      <c r="A26776" s="11" t="s">
        <v>4751</v>
      </c>
    </row>
    <row r="26777" spans="1:1" ht="13">
      <c r="A26777" s="11">
        <v>2</v>
      </c>
    </row>
    <row r="26778" spans="1:1" ht="13">
      <c r="A26778" s="11" t="s">
        <v>4752</v>
      </c>
    </row>
    <row r="26779" spans="1:1" ht="13">
      <c r="A26779" s="11">
        <v>1</v>
      </c>
    </row>
    <row r="26780" spans="1:1" ht="13">
      <c r="A26780" s="11" t="s">
        <v>4753</v>
      </c>
    </row>
    <row r="26781" spans="1:1" ht="13">
      <c r="A26781" s="11" t="s">
        <v>4771</v>
      </c>
    </row>
    <row r="26782" spans="1:1" ht="13">
      <c r="A26782" s="11" t="s">
        <v>4755</v>
      </c>
    </row>
    <row r="26783" spans="1:1" ht="13">
      <c r="A26783" s="21">
        <v>1600</v>
      </c>
    </row>
    <row r="26784" spans="1:1" ht="13">
      <c r="A26784" s="11" t="s">
        <v>4756</v>
      </c>
    </row>
    <row r="26785" spans="1:1" ht="13">
      <c r="A26785" s="11" t="s">
        <v>4757</v>
      </c>
    </row>
    <row r="26786" spans="1:1" ht="13">
      <c r="A26786" s="11" t="s">
        <v>6361</v>
      </c>
    </row>
    <row r="26787" spans="1:1" ht="13">
      <c r="A26787" s="11" t="s">
        <v>4748</v>
      </c>
    </row>
    <row r="26788" spans="1:1" ht="13">
      <c r="A26788" s="11" t="s">
        <v>4749</v>
      </c>
    </row>
    <row r="26789" spans="1:1" ht="13">
      <c r="A26789" s="11" t="s">
        <v>6766</v>
      </c>
    </row>
    <row r="26790" spans="1:1" ht="13">
      <c r="A26790" s="11" t="s">
        <v>8</v>
      </c>
    </row>
    <row r="26791" spans="1:1" ht="13">
      <c r="A26791" s="11" t="s">
        <v>4411</v>
      </c>
    </row>
    <row r="26792" spans="1:1" ht="13">
      <c r="A26792" s="11" t="s">
        <v>4751</v>
      </c>
    </row>
    <row r="26793" spans="1:1" ht="13">
      <c r="A26793" s="11">
        <v>3</v>
      </c>
    </row>
    <row r="26794" spans="1:1" ht="13">
      <c r="A26794" s="11" t="s">
        <v>4752</v>
      </c>
    </row>
    <row r="26795" spans="1:1" ht="13">
      <c r="A26795" s="11">
        <v>2</v>
      </c>
    </row>
    <row r="26796" spans="1:1" ht="13">
      <c r="A26796" s="11" t="s">
        <v>4753</v>
      </c>
    </row>
    <row r="26797" spans="1:1" ht="13">
      <c r="A26797" s="11" t="s">
        <v>4878</v>
      </c>
    </row>
    <row r="26798" spans="1:1" ht="13">
      <c r="A26798" s="11" t="s">
        <v>4755</v>
      </c>
    </row>
    <row r="26799" spans="1:1" ht="13">
      <c r="A26799" s="21">
        <v>1540</v>
      </c>
    </row>
    <row r="26800" spans="1:1" ht="13">
      <c r="A26800" s="11" t="s">
        <v>4756</v>
      </c>
    </row>
    <row r="26801" spans="1:1" ht="13">
      <c r="A26801" s="11" t="s">
        <v>4757</v>
      </c>
    </row>
    <row r="26802" spans="1:1" ht="13">
      <c r="A26802" s="11" t="s">
        <v>6361</v>
      </c>
    </row>
    <row r="26803" spans="1:1" ht="13">
      <c r="A26803" s="11" t="s">
        <v>4748</v>
      </c>
    </row>
    <row r="26804" spans="1:1" ht="13">
      <c r="A26804" s="11" t="s">
        <v>4749</v>
      </c>
    </row>
    <row r="26805" spans="1:1" ht="13">
      <c r="A26805" s="11" t="s">
        <v>6767</v>
      </c>
    </row>
    <row r="26806" spans="1:1" ht="13">
      <c r="A26806" s="11" t="s">
        <v>8</v>
      </c>
    </row>
    <row r="26807" spans="1:1" ht="13">
      <c r="A26807" s="11" t="s">
        <v>4343</v>
      </c>
    </row>
    <row r="26808" spans="1:1" ht="13">
      <c r="A26808" s="11" t="s">
        <v>4751</v>
      </c>
    </row>
    <row r="26809" spans="1:1" ht="13">
      <c r="A26809" s="11">
        <v>3</v>
      </c>
    </row>
    <row r="26810" spans="1:1" ht="13">
      <c r="A26810" s="11" t="s">
        <v>4752</v>
      </c>
    </row>
    <row r="26811" spans="1:1" ht="13">
      <c r="A26811" s="11">
        <v>2</v>
      </c>
    </row>
    <row r="26812" spans="1:1" ht="13">
      <c r="A26812" s="11" t="s">
        <v>4753</v>
      </c>
    </row>
    <row r="26813" spans="1:1" ht="13">
      <c r="A26813" s="11" t="s">
        <v>4878</v>
      </c>
    </row>
    <row r="26814" spans="1:1" ht="13">
      <c r="A26814" s="11" t="s">
        <v>4755</v>
      </c>
    </row>
    <row r="26815" spans="1:1" ht="13">
      <c r="A26815" s="21">
        <v>1910</v>
      </c>
    </row>
    <row r="26816" spans="1:1" ht="13">
      <c r="A26816" s="11" t="s">
        <v>4756</v>
      </c>
    </row>
    <row r="26817" spans="1:1" ht="13">
      <c r="A26817" s="11" t="s">
        <v>4757</v>
      </c>
    </row>
    <row r="26818" spans="1:1" ht="13">
      <c r="A26818" s="11" t="s">
        <v>6768</v>
      </c>
    </row>
    <row r="26819" spans="1:1" ht="13">
      <c r="A26819" s="11" t="s">
        <v>4748</v>
      </c>
    </row>
    <row r="26820" spans="1:1" ht="13">
      <c r="A26820" s="11" t="s">
        <v>4749</v>
      </c>
    </row>
    <row r="26821" spans="1:1" ht="13">
      <c r="A26821" s="11" t="s">
        <v>6371</v>
      </c>
    </row>
    <row r="26822" spans="1:1" ht="13">
      <c r="A26822" s="11" t="s">
        <v>16</v>
      </c>
    </row>
    <row r="26823" spans="1:1" ht="13">
      <c r="A26823" s="11" t="s">
        <v>476</v>
      </c>
    </row>
    <row r="26824" spans="1:1" ht="13">
      <c r="A26824" s="11" t="s">
        <v>4751</v>
      </c>
    </row>
    <row r="26825" spans="1:1" ht="13">
      <c r="A26825" s="11">
        <v>1</v>
      </c>
    </row>
    <row r="26826" spans="1:1" ht="13">
      <c r="A26826" s="11" t="s">
        <v>4752</v>
      </c>
    </row>
    <row r="26827" spans="1:1" ht="13">
      <c r="A26827" s="11">
        <v>1</v>
      </c>
    </row>
    <row r="26828" spans="1:1" ht="13">
      <c r="A26828" s="11" t="s">
        <v>4753</v>
      </c>
    </row>
    <row r="26829" spans="1:1" ht="13">
      <c r="A26829" s="11" t="s">
        <v>4822</v>
      </c>
    </row>
    <row r="26830" spans="1:1" ht="13">
      <c r="A26830" s="11" t="s">
        <v>4755</v>
      </c>
    </row>
    <row r="26831" spans="1:1" ht="13">
      <c r="A26831" s="21">
        <v>940</v>
      </c>
    </row>
    <row r="26832" spans="1:1" ht="13">
      <c r="A26832" s="11" t="s">
        <v>4756</v>
      </c>
    </row>
    <row r="26833" spans="1:1" ht="13">
      <c r="A26833" s="11" t="s">
        <v>4757</v>
      </c>
    </row>
    <row r="26834" spans="1:1" ht="13">
      <c r="A26834" s="11" t="s">
        <v>6372</v>
      </c>
    </row>
    <row r="26835" spans="1:1" ht="13">
      <c r="A26835" s="11" t="s">
        <v>4748</v>
      </c>
    </row>
    <row r="26836" spans="1:1" ht="13">
      <c r="A26836" s="11" t="s">
        <v>4749</v>
      </c>
    </row>
    <row r="26837" spans="1:1" ht="13">
      <c r="A26837" s="11" t="s">
        <v>6376</v>
      </c>
    </row>
    <row r="26838" spans="1:1" ht="13">
      <c r="A26838" s="11" t="s">
        <v>8</v>
      </c>
    </row>
    <row r="26839" spans="1:1" ht="13">
      <c r="A26839" s="11" t="s">
        <v>3648</v>
      </c>
    </row>
    <row r="26840" spans="1:1" ht="13">
      <c r="A26840" s="11" t="s">
        <v>4751</v>
      </c>
    </row>
    <row r="26841" spans="1:1" ht="13">
      <c r="A26841" s="11">
        <v>3</v>
      </c>
    </row>
    <row r="26842" spans="1:1" ht="13">
      <c r="A26842" s="11" t="s">
        <v>4752</v>
      </c>
    </row>
    <row r="26843" spans="1:1" ht="13">
      <c r="A26843" s="11" t="s">
        <v>4762</v>
      </c>
    </row>
    <row r="26844" spans="1:1" ht="13">
      <c r="A26844" s="11" t="s">
        <v>4753</v>
      </c>
    </row>
    <row r="26845" spans="1:1" ht="13">
      <c r="A26845" s="11" t="s">
        <v>4994</v>
      </c>
    </row>
    <row r="26846" spans="1:1" ht="13">
      <c r="A26846" s="11" t="s">
        <v>4755</v>
      </c>
    </row>
    <row r="26847" spans="1:1" ht="13">
      <c r="A26847" s="21">
        <v>1690</v>
      </c>
    </row>
    <row r="26848" spans="1:1" ht="13">
      <c r="A26848" s="11" t="s">
        <v>4756</v>
      </c>
    </row>
    <row r="26849" spans="1:1" ht="13">
      <c r="A26849" s="11" t="s">
        <v>4757</v>
      </c>
    </row>
    <row r="26850" spans="1:1" ht="13">
      <c r="A26850" s="11" t="s">
        <v>6375</v>
      </c>
    </row>
    <row r="26851" spans="1:1" ht="13">
      <c r="A26851" s="11" t="s">
        <v>4748</v>
      </c>
    </row>
    <row r="26852" spans="1:1" ht="13">
      <c r="A26852" s="11" t="s">
        <v>4749</v>
      </c>
    </row>
    <row r="26853" spans="1:1" ht="13">
      <c r="A26853" s="11" t="s">
        <v>6769</v>
      </c>
    </row>
    <row r="26854" spans="1:1" ht="13">
      <c r="A26854" s="11" t="s">
        <v>15</v>
      </c>
    </row>
    <row r="26855" spans="1:1" ht="13">
      <c r="A26855" s="11" t="s">
        <v>4546</v>
      </c>
    </row>
    <row r="26856" spans="1:1" ht="13">
      <c r="A26856" s="11" t="s">
        <v>4751</v>
      </c>
    </row>
    <row r="26857" spans="1:1" ht="13">
      <c r="A26857" s="11">
        <v>3</v>
      </c>
    </row>
    <row r="26858" spans="1:1" ht="13">
      <c r="A26858" s="11" t="s">
        <v>4752</v>
      </c>
    </row>
    <row r="26859" spans="1:1" ht="13">
      <c r="A26859" s="11">
        <v>2</v>
      </c>
    </row>
    <row r="26860" spans="1:1" ht="13">
      <c r="A26860" s="11" t="s">
        <v>4753</v>
      </c>
    </row>
    <row r="26861" spans="1:1" ht="13">
      <c r="A26861" s="11" t="s">
        <v>4773</v>
      </c>
    </row>
    <row r="26862" spans="1:1" ht="13">
      <c r="A26862" s="11" t="s">
        <v>4755</v>
      </c>
    </row>
    <row r="26863" spans="1:1" ht="13">
      <c r="A26863" s="21">
        <v>1950</v>
      </c>
    </row>
    <row r="26864" spans="1:1" ht="13">
      <c r="A26864" s="11" t="s">
        <v>4756</v>
      </c>
    </row>
    <row r="26865" spans="1:1" ht="13">
      <c r="A26865" s="11" t="s">
        <v>4757</v>
      </c>
    </row>
    <row r="26866" spans="1:1" ht="13">
      <c r="A26866" s="11" t="s">
        <v>6378</v>
      </c>
    </row>
    <row r="26867" spans="1:1" ht="13">
      <c r="A26867" s="11" t="s">
        <v>4748</v>
      </c>
    </row>
    <row r="26868" spans="1:1" ht="13">
      <c r="A26868" s="11" t="s">
        <v>4749</v>
      </c>
    </row>
    <row r="26869" spans="1:1" ht="13">
      <c r="A26869" s="11" t="s">
        <v>6770</v>
      </c>
    </row>
    <row r="26870" spans="1:1" ht="13">
      <c r="A26870" s="11" t="s">
        <v>15</v>
      </c>
    </row>
    <row r="26871" spans="1:1" ht="13">
      <c r="A26871" s="11" t="s">
        <v>3174</v>
      </c>
    </row>
    <row r="26872" spans="1:1" ht="13">
      <c r="A26872" s="11" t="s">
        <v>4751</v>
      </c>
    </row>
    <row r="26873" spans="1:1" ht="13">
      <c r="A26873" s="11">
        <v>2</v>
      </c>
    </row>
    <row r="26874" spans="1:1" ht="13">
      <c r="A26874" s="11" t="s">
        <v>4752</v>
      </c>
    </row>
    <row r="26875" spans="1:1" ht="13">
      <c r="A26875" s="11">
        <v>1</v>
      </c>
    </row>
    <row r="26876" spans="1:1" ht="13">
      <c r="A26876" s="11" t="s">
        <v>4753</v>
      </c>
    </row>
    <row r="26877" spans="1:1" ht="13">
      <c r="A26877" s="11" t="s">
        <v>4870</v>
      </c>
    </row>
    <row r="26878" spans="1:1" ht="13">
      <c r="A26878" s="11" t="s">
        <v>4755</v>
      </c>
    </row>
    <row r="26879" spans="1:1" ht="13">
      <c r="A26879" s="21">
        <v>1290</v>
      </c>
    </row>
    <row r="26880" spans="1:1" ht="13">
      <c r="A26880" s="11" t="s">
        <v>4756</v>
      </c>
    </row>
    <row r="26881" spans="1:1" ht="13">
      <c r="A26881" s="11" t="s">
        <v>4757</v>
      </c>
    </row>
    <row r="26882" spans="1:1" ht="13">
      <c r="A26882" s="11" t="s">
        <v>6396</v>
      </c>
    </row>
    <row r="26883" spans="1:1" ht="13">
      <c r="A26883" s="11" t="s">
        <v>4748</v>
      </c>
    </row>
    <row r="26884" spans="1:1" ht="13">
      <c r="A26884" s="11" t="s">
        <v>4749</v>
      </c>
    </row>
    <row r="26885" spans="1:1" ht="13">
      <c r="A26885" s="11" t="s">
        <v>6771</v>
      </c>
    </row>
    <row r="26886" spans="1:1" ht="13">
      <c r="A26886" s="11" t="s">
        <v>8</v>
      </c>
    </row>
    <row r="26887" spans="1:1" ht="13">
      <c r="A26887" s="11" t="s">
        <v>895</v>
      </c>
    </row>
    <row r="26888" spans="1:1" ht="13">
      <c r="A26888" s="11" t="s">
        <v>4751</v>
      </c>
    </row>
    <row r="26889" spans="1:1" ht="13">
      <c r="A26889" s="11">
        <v>1</v>
      </c>
    </row>
    <row r="26890" spans="1:1" ht="13">
      <c r="A26890" s="11" t="s">
        <v>4752</v>
      </c>
    </row>
    <row r="26891" spans="1:1" ht="13">
      <c r="A26891" s="11">
        <v>1</v>
      </c>
    </row>
    <row r="26892" spans="1:1" ht="13">
      <c r="A26892" s="11" t="s">
        <v>4753</v>
      </c>
    </row>
    <row r="26893" spans="1:1" ht="13">
      <c r="A26893" s="11" t="s">
        <v>4822</v>
      </c>
    </row>
    <row r="26894" spans="1:1" ht="13">
      <c r="A26894" s="11" t="s">
        <v>4755</v>
      </c>
    </row>
    <row r="26895" spans="1:1" ht="13">
      <c r="A26895" s="21">
        <v>1210</v>
      </c>
    </row>
    <row r="26896" spans="1:1" ht="13">
      <c r="A26896" s="11" t="s">
        <v>4756</v>
      </c>
    </row>
    <row r="26897" spans="1:1" ht="13">
      <c r="A26897" s="11" t="s">
        <v>4757</v>
      </c>
    </row>
    <row r="26898" spans="1:1" ht="13">
      <c r="A26898" s="11" t="s">
        <v>6411</v>
      </c>
    </row>
    <row r="26899" spans="1:1" ht="13">
      <c r="A26899" s="11" t="s">
        <v>4748</v>
      </c>
    </row>
    <row r="26900" spans="1:1" ht="13">
      <c r="A26900" s="11" t="s">
        <v>4749</v>
      </c>
    </row>
    <row r="26901" spans="1:1" ht="13">
      <c r="A26901" s="11" t="s">
        <v>6772</v>
      </c>
    </row>
    <row r="26902" spans="1:1" ht="13">
      <c r="A26902" s="11" t="s">
        <v>8</v>
      </c>
    </row>
    <row r="26903" spans="1:1" ht="13">
      <c r="A26903" s="11" t="s">
        <v>3195</v>
      </c>
    </row>
    <row r="26904" spans="1:1" ht="13">
      <c r="A26904" s="11" t="s">
        <v>4751</v>
      </c>
    </row>
    <row r="26905" spans="1:1" ht="13">
      <c r="A26905" s="11">
        <v>2</v>
      </c>
    </row>
    <row r="26906" spans="1:1" ht="13">
      <c r="A26906" s="11" t="s">
        <v>4752</v>
      </c>
    </row>
    <row r="26907" spans="1:1" ht="13">
      <c r="A26907" s="11">
        <v>1</v>
      </c>
    </row>
    <row r="26908" spans="1:1" ht="13">
      <c r="A26908" s="11" t="s">
        <v>4753</v>
      </c>
    </row>
    <row r="26909" spans="1:1" ht="13">
      <c r="A26909" s="11" t="s">
        <v>4765</v>
      </c>
    </row>
    <row r="26910" spans="1:1" ht="13">
      <c r="A26910" s="11" t="s">
        <v>4755</v>
      </c>
    </row>
    <row r="26911" spans="1:1" ht="13">
      <c r="A26911" s="21">
        <v>1550</v>
      </c>
    </row>
    <row r="26912" spans="1:1" ht="13">
      <c r="A26912" s="11" t="s">
        <v>4756</v>
      </c>
    </row>
    <row r="26913" spans="1:1" ht="13">
      <c r="A26913" s="11" t="s">
        <v>4757</v>
      </c>
    </row>
    <row r="26914" spans="1:1" ht="13">
      <c r="A26914" s="11" t="s">
        <v>6411</v>
      </c>
    </row>
    <row r="26915" spans="1:1" ht="13">
      <c r="A26915" s="11" t="s">
        <v>4748</v>
      </c>
    </row>
    <row r="26916" spans="1:1" ht="13">
      <c r="A26916" s="11" t="s">
        <v>4749</v>
      </c>
    </row>
    <row r="26917" spans="1:1" ht="13">
      <c r="A26917" s="11" t="s">
        <v>6773</v>
      </c>
    </row>
    <row r="26918" spans="1:1" ht="13">
      <c r="A26918" s="11" t="s">
        <v>8</v>
      </c>
    </row>
    <row r="26919" spans="1:1" ht="13">
      <c r="A26919" s="11" t="s">
        <v>4444</v>
      </c>
    </row>
    <row r="26920" spans="1:1" ht="13">
      <c r="A26920" s="11" t="s">
        <v>4751</v>
      </c>
    </row>
    <row r="26921" spans="1:1" ht="13">
      <c r="A26921" s="11">
        <v>3</v>
      </c>
    </row>
    <row r="26922" spans="1:1" ht="13">
      <c r="A26922" s="11" t="s">
        <v>4752</v>
      </c>
    </row>
    <row r="26923" spans="1:1" ht="13">
      <c r="A26923" s="11" t="s">
        <v>4762</v>
      </c>
    </row>
    <row r="26924" spans="1:1" ht="13">
      <c r="A26924" s="11" t="s">
        <v>4753</v>
      </c>
    </row>
    <row r="26925" spans="1:1" ht="13">
      <c r="A26925" s="11" t="s">
        <v>4773</v>
      </c>
    </row>
    <row r="26926" spans="1:1" ht="13">
      <c r="A26926" s="11" t="s">
        <v>4755</v>
      </c>
    </row>
    <row r="26927" spans="1:1" ht="13">
      <c r="A26927" s="21">
        <v>1780</v>
      </c>
    </row>
    <row r="26928" spans="1:1" ht="13">
      <c r="A26928" s="11" t="s">
        <v>4756</v>
      </c>
    </row>
    <row r="26929" spans="1:1" ht="13">
      <c r="A26929" s="11" t="s">
        <v>4757</v>
      </c>
    </row>
    <row r="26930" spans="1:1" ht="13">
      <c r="A26930" s="11" t="s">
        <v>6411</v>
      </c>
    </row>
    <row r="26931" spans="1:1" ht="13">
      <c r="A26931" s="11" t="s">
        <v>4748</v>
      </c>
    </row>
    <row r="26932" spans="1:1" ht="13">
      <c r="A26932" s="11" t="s">
        <v>4749</v>
      </c>
    </row>
    <row r="26933" spans="1:1" ht="13">
      <c r="A26933" s="11" t="s">
        <v>6421</v>
      </c>
    </row>
    <row r="26934" spans="1:1" ht="13">
      <c r="A26934" s="11" t="s">
        <v>16</v>
      </c>
    </row>
    <row r="26935" spans="1:1" ht="13">
      <c r="A26935" s="11" t="s">
        <v>2313</v>
      </c>
    </row>
    <row r="26936" spans="1:1" ht="13">
      <c r="A26936" s="11" t="s">
        <v>4751</v>
      </c>
    </row>
    <row r="26937" spans="1:1" ht="13">
      <c r="A26937" s="11">
        <v>2</v>
      </c>
    </row>
    <row r="26938" spans="1:1" ht="13">
      <c r="A26938" s="11" t="s">
        <v>4752</v>
      </c>
    </row>
    <row r="26939" spans="1:1" ht="13">
      <c r="A26939" s="11">
        <v>1</v>
      </c>
    </row>
    <row r="26940" spans="1:1" ht="13">
      <c r="A26940" s="11" t="s">
        <v>4753</v>
      </c>
    </row>
    <row r="26941" spans="1:1" ht="13">
      <c r="A26941" s="11" t="s">
        <v>4818</v>
      </c>
    </row>
    <row r="26942" spans="1:1" ht="13">
      <c r="A26942" s="11" t="s">
        <v>4755</v>
      </c>
    </row>
    <row r="26943" spans="1:1" ht="13">
      <c r="A26943" s="21">
        <v>960</v>
      </c>
    </row>
    <row r="26944" spans="1:1" ht="13">
      <c r="A26944" s="11" t="s">
        <v>4756</v>
      </c>
    </row>
    <row r="26945" spans="1:1" ht="13">
      <c r="A26945" s="11" t="s">
        <v>4757</v>
      </c>
    </row>
    <row r="26946" spans="1:1" ht="13">
      <c r="A26946" s="11" t="s">
        <v>6422</v>
      </c>
    </row>
    <row r="26947" spans="1:1" ht="13">
      <c r="A26947" s="11" t="s">
        <v>4748</v>
      </c>
    </row>
    <row r="26948" spans="1:1" ht="13">
      <c r="A26948" s="11" t="s">
        <v>4749</v>
      </c>
    </row>
    <row r="26949" spans="1:1" ht="13">
      <c r="A26949" s="11" t="s">
        <v>6774</v>
      </c>
    </row>
    <row r="26950" spans="1:1" ht="13">
      <c r="A26950" s="11" t="s">
        <v>8</v>
      </c>
    </row>
    <row r="26951" spans="1:1" ht="13">
      <c r="A26951" s="11" t="s">
        <v>4352</v>
      </c>
    </row>
    <row r="26952" spans="1:1" ht="13">
      <c r="A26952" s="11" t="s">
        <v>4751</v>
      </c>
    </row>
    <row r="26953" spans="1:1" ht="13">
      <c r="A26953" s="11">
        <v>3</v>
      </c>
    </row>
    <row r="26954" spans="1:1" ht="13">
      <c r="A26954" s="11" t="s">
        <v>4752</v>
      </c>
    </row>
    <row r="26955" spans="1:1" ht="13">
      <c r="A26955" s="11" t="s">
        <v>4789</v>
      </c>
    </row>
    <row r="26956" spans="1:1" ht="13">
      <c r="A26956" s="11" t="s">
        <v>4753</v>
      </c>
    </row>
    <row r="26957" spans="1:1" ht="13">
      <c r="A26957" s="11" t="s">
        <v>4878</v>
      </c>
    </row>
    <row r="26958" spans="1:1" ht="13">
      <c r="A26958" s="11" t="s">
        <v>4755</v>
      </c>
    </row>
    <row r="26959" spans="1:1" ht="13">
      <c r="A26959" s="21">
        <v>2460</v>
      </c>
    </row>
    <row r="26960" spans="1:1" ht="13">
      <c r="A26960" s="11" t="s">
        <v>4756</v>
      </c>
    </row>
    <row r="26961" spans="1:1" ht="13">
      <c r="A26961" s="11" t="s">
        <v>4757</v>
      </c>
    </row>
    <row r="26962" spans="1:1" ht="13">
      <c r="A26962" s="11" t="s">
        <v>6427</v>
      </c>
    </row>
    <row r="26963" spans="1:1" ht="13">
      <c r="A26963" s="11" t="s">
        <v>4748</v>
      </c>
    </row>
    <row r="26964" spans="1:1" ht="13">
      <c r="A26964" s="11" t="s">
        <v>4749</v>
      </c>
    </row>
    <row r="26965" spans="1:1" ht="13">
      <c r="A26965" s="11" t="s">
        <v>6775</v>
      </c>
    </row>
    <row r="26966" spans="1:1" ht="13">
      <c r="A26966" s="11" t="s">
        <v>15</v>
      </c>
    </row>
    <row r="26967" spans="1:1" ht="13">
      <c r="A26967" s="11" t="s">
        <v>3186</v>
      </c>
    </row>
    <row r="26968" spans="1:1" ht="13">
      <c r="A26968" s="11" t="s">
        <v>4751</v>
      </c>
    </row>
    <row r="26969" spans="1:1" ht="13">
      <c r="A26969" s="11">
        <v>2</v>
      </c>
    </row>
    <row r="26970" spans="1:1" ht="13">
      <c r="A26970" s="11" t="s">
        <v>4752</v>
      </c>
    </row>
    <row r="26971" spans="1:1" ht="13">
      <c r="A26971" s="11">
        <v>1</v>
      </c>
    </row>
    <row r="26972" spans="1:1" ht="13">
      <c r="A26972" s="11" t="s">
        <v>4753</v>
      </c>
    </row>
    <row r="26973" spans="1:1" ht="13">
      <c r="A26973" s="11" t="s">
        <v>4846</v>
      </c>
    </row>
    <row r="26974" spans="1:1" ht="13">
      <c r="A26974" s="11" t="s">
        <v>4755</v>
      </c>
    </row>
    <row r="26975" spans="1:1" ht="13">
      <c r="A26975" s="21">
        <v>1260</v>
      </c>
    </row>
    <row r="26976" spans="1:1" ht="13">
      <c r="A26976" s="11" t="s">
        <v>4756</v>
      </c>
    </row>
    <row r="26977" spans="1:1" ht="13">
      <c r="A26977" s="11" t="s">
        <v>4757</v>
      </c>
    </row>
    <row r="26978" spans="1:1" ht="13">
      <c r="A26978" s="11" t="s">
        <v>6438</v>
      </c>
    </row>
    <row r="26979" spans="1:1" ht="13">
      <c r="A26979" s="11" t="s">
        <v>4748</v>
      </c>
    </row>
    <row r="26980" spans="1:1" ht="13">
      <c r="A26980" s="11" t="s">
        <v>4749</v>
      </c>
    </row>
    <row r="26981" spans="1:1" ht="13">
      <c r="A26981" s="11" t="s">
        <v>6776</v>
      </c>
    </row>
    <row r="26982" spans="1:1" ht="13">
      <c r="A26982" s="11" t="s">
        <v>8</v>
      </c>
    </row>
    <row r="26983" spans="1:1" ht="13">
      <c r="A26983" s="11" t="s">
        <v>4516</v>
      </c>
    </row>
    <row r="26984" spans="1:1" ht="13">
      <c r="A26984" s="11" t="s">
        <v>4751</v>
      </c>
    </row>
    <row r="26985" spans="1:1" ht="13">
      <c r="A26985" s="11">
        <v>3</v>
      </c>
    </row>
    <row r="26986" spans="1:1" ht="13">
      <c r="A26986" s="11" t="s">
        <v>4752</v>
      </c>
    </row>
    <row r="26987" spans="1:1" ht="13">
      <c r="A26987" s="11">
        <v>2</v>
      </c>
    </row>
    <row r="26988" spans="1:1" ht="13">
      <c r="A26988" s="11" t="s">
        <v>4753</v>
      </c>
    </row>
    <row r="26989" spans="1:1" ht="13">
      <c r="A26989" s="11" t="s">
        <v>4994</v>
      </c>
    </row>
    <row r="26990" spans="1:1" ht="13">
      <c r="A26990" s="11" t="s">
        <v>4755</v>
      </c>
    </row>
    <row r="26991" spans="1:1" ht="13">
      <c r="A26991" s="21">
        <v>2410</v>
      </c>
    </row>
    <row r="26992" spans="1:1" ht="13">
      <c r="A26992" s="11" t="s">
        <v>4756</v>
      </c>
    </row>
    <row r="26993" spans="1:1" ht="13">
      <c r="A26993" s="11" t="s">
        <v>4757</v>
      </c>
    </row>
    <row r="26994" spans="1:1" ht="13">
      <c r="A26994" s="11" t="s">
        <v>6438</v>
      </c>
    </row>
    <row r="26995" spans="1:1" ht="13">
      <c r="A26995" s="11" t="s">
        <v>4748</v>
      </c>
    </row>
    <row r="26996" spans="1:1" ht="13">
      <c r="A26996" s="11" t="s">
        <v>4749</v>
      </c>
    </row>
    <row r="26997" spans="1:1" ht="13">
      <c r="A26997" s="11" t="s">
        <v>6777</v>
      </c>
    </row>
    <row r="26998" spans="1:1" ht="13">
      <c r="A26998" s="11" t="s">
        <v>15</v>
      </c>
    </row>
    <row r="26999" spans="1:1" ht="13">
      <c r="A26999" s="11" t="s">
        <v>3141</v>
      </c>
    </row>
    <row r="27000" spans="1:1" ht="13">
      <c r="A27000" s="11" t="s">
        <v>4751</v>
      </c>
    </row>
    <row r="27001" spans="1:1" ht="13">
      <c r="A27001" s="11">
        <v>2</v>
      </c>
    </row>
    <row r="27002" spans="1:1" ht="13">
      <c r="A27002" s="11" t="s">
        <v>4752</v>
      </c>
    </row>
    <row r="27003" spans="1:1" ht="13">
      <c r="A27003" s="11" t="s">
        <v>4762</v>
      </c>
    </row>
    <row r="27004" spans="1:1" ht="13">
      <c r="A27004" s="11" t="s">
        <v>4753</v>
      </c>
    </row>
    <row r="27005" spans="1:1" ht="13">
      <c r="A27005" s="11" t="s">
        <v>5460</v>
      </c>
    </row>
    <row r="27006" spans="1:1" ht="13">
      <c r="A27006" s="11" t="s">
        <v>4755</v>
      </c>
    </row>
    <row r="27007" spans="1:1" ht="13">
      <c r="A27007" s="21">
        <v>1330</v>
      </c>
    </row>
    <row r="27008" spans="1:1" ht="13">
      <c r="A27008" s="11" t="s">
        <v>4756</v>
      </c>
    </row>
    <row r="27009" spans="1:1" ht="13">
      <c r="A27009" s="11" t="s">
        <v>4757</v>
      </c>
    </row>
    <row r="27010" spans="1:1" ht="13">
      <c r="A27010" s="11" t="s">
        <v>6778</v>
      </c>
    </row>
    <row r="27011" spans="1:1" ht="13">
      <c r="A27011" s="11" t="s">
        <v>4748</v>
      </c>
    </row>
    <row r="27012" spans="1:1" ht="13">
      <c r="A27012" s="11" t="s">
        <v>4749</v>
      </c>
    </row>
    <row r="27013" spans="1:1" ht="13">
      <c r="A27013" s="11" t="s">
        <v>6779</v>
      </c>
    </row>
    <row r="27014" spans="1:1" ht="13">
      <c r="A27014" s="11" t="s">
        <v>8</v>
      </c>
    </row>
    <row r="27015" spans="1:1" ht="13">
      <c r="A27015" s="11" t="s">
        <v>4486</v>
      </c>
    </row>
    <row r="27016" spans="1:1" ht="13">
      <c r="A27016" s="11" t="s">
        <v>4751</v>
      </c>
    </row>
    <row r="27017" spans="1:1" ht="13">
      <c r="A27017" s="11">
        <v>3</v>
      </c>
    </row>
    <row r="27018" spans="1:1" ht="13">
      <c r="A27018" s="11" t="s">
        <v>4752</v>
      </c>
    </row>
    <row r="27019" spans="1:1" ht="13">
      <c r="A27019" s="11">
        <v>2</v>
      </c>
    </row>
    <row r="27020" spans="1:1" ht="13">
      <c r="A27020" s="11" t="s">
        <v>4753</v>
      </c>
    </row>
    <row r="27021" spans="1:1" ht="13">
      <c r="A27021" s="11" t="s">
        <v>4773</v>
      </c>
    </row>
    <row r="27022" spans="1:1" ht="13">
      <c r="A27022" s="11" t="s">
        <v>4755</v>
      </c>
    </row>
    <row r="27023" spans="1:1" ht="13">
      <c r="A27023" s="21">
        <v>1980</v>
      </c>
    </row>
    <row r="27024" spans="1:1" ht="13">
      <c r="A27024" s="11" t="s">
        <v>4756</v>
      </c>
    </row>
    <row r="27025" spans="1:1" ht="13">
      <c r="A27025" s="11" t="s">
        <v>4757</v>
      </c>
    </row>
    <row r="27026" spans="1:1" ht="13">
      <c r="A27026" s="11" t="s">
        <v>6780</v>
      </c>
    </row>
    <row r="27027" spans="1:1" ht="13">
      <c r="A27027" s="11" t="s">
        <v>4748</v>
      </c>
    </row>
    <row r="27028" spans="1:1" ht="13">
      <c r="A27028" s="11" t="s">
        <v>4749</v>
      </c>
    </row>
    <row r="27029" spans="1:1" ht="13">
      <c r="A27029" s="11" t="s">
        <v>6781</v>
      </c>
    </row>
    <row r="27030" spans="1:1" ht="13">
      <c r="A27030" s="11" t="s">
        <v>8</v>
      </c>
    </row>
    <row r="27031" spans="1:1" ht="13">
      <c r="A27031" s="11" t="s">
        <v>937</v>
      </c>
    </row>
    <row r="27032" spans="1:1" ht="13">
      <c r="A27032" s="11" t="s">
        <v>4751</v>
      </c>
    </row>
    <row r="27033" spans="1:1" ht="13">
      <c r="A27033" s="11">
        <v>1</v>
      </c>
    </row>
    <row r="27034" spans="1:1" ht="13">
      <c r="A27034" s="11" t="s">
        <v>4752</v>
      </c>
    </row>
    <row r="27035" spans="1:1" ht="13">
      <c r="A27035" s="11">
        <v>1</v>
      </c>
    </row>
    <row r="27036" spans="1:1" ht="13">
      <c r="A27036" s="11" t="s">
        <v>4753</v>
      </c>
    </row>
    <row r="27037" spans="1:1" ht="13">
      <c r="A27037" s="11" t="s">
        <v>4822</v>
      </c>
    </row>
    <row r="27038" spans="1:1" ht="13">
      <c r="A27038" s="11" t="s">
        <v>4755</v>
      </c>
    </row>
    <row r="27039" spans="1:1" ht="13">
      <c r="A27039" s="21">
        <v>1030</v>
      </c>
    </row>
    <row r="27040" spans="1:1" ht="13">
      <c r="A27040" s="11" t="s">
        <v>4756</v>
      </c>
    </row>
    <row r="27041" spans="1:1" ht="13">
      <c r="A27041" s="11" t="s">
        <v>4757</v>
      </c>
    </row>
    <row r="27042" spans="1:1" ht="13">
      <c r="A27042" s="11" t="s">
        <v>6782</v>
      </c>
    </row>
    <row r="27043" spans="1:1" ht="13">
      <c r="A27043" s="11" t="s">
        <v>4748</v>
      </c>
    </row>
    <row r="27044" spans="1:1" ht="13">
      <c r="A27044" s="11" t="s">
        <v>4749</v>
      </c>
    </row>
    <row r="27045" spans="1:1" ht="13">
      <c r="A27045" s="11" t="s">
        <v>6783</v>
      </c>
    </row>
    <row r="27046" spans="1:1" ht="13">
      <c r="A27046" s="11" t="s">
        <v>8</v>
      </c>
    </row>
    <row r="27047" spans="1:1" ht="13">
      <c r="A27047" s="11" t="s">
        <v>4501</v>
      </c>
    </row>
    <row r="27048" spans="1:1" ht="13">
      <c r="A27048" s="11" t="s">
        <v>4751</v>
      </c>
    </row>
    <row r="27049" spans="1:1" ht="13">
      <c r="A27049" s="11">
        <v>3</v>
      </c>
    </row>
    <row r="27050" spans="1:1" ht="13">
      <c r="A27050" s="11" t="s">
        <v>4752</v>
      </c>
    </row>
    <row r="27051" spans="1:1" ht="13">
      <c r="A27051" s="11">
        <v>2</v>
      </c>
    </row>
    <row r="27052" spans="1:1" ht="13">
      <c r="A27052" s="11" t="s">
        <v>4753</v>
      </c>
    </row>
    <row r="27053" spans="1:1" ht="13">
      <c r="A27053" s="11" t="s">
        <v>4878</v>
      </c>
    </row>
    <row r="27054" spans="1:1" ht="13">
      <c r="A27054" s="11" t="s">
        <v>4755</v>
      </c>
    </row>
    <row r="27055" spans="1:1" ht="13">
      <c r="A27055" s="21">
        <v>2000</v>
      </c>
    </row>
    <row r="27056" spans="1:1" ht="13">
      <c r="A27056" s="11" t="s">
        <v>4756</v>
      </c>
    </row>
    <row r="27057" spans="1:1" ht="13">
      <c r="A27057" s="11" t="s">
        <v>4757</v>
      </c>
    </row>
    <row r="27058" spans="1:1" ht="13">
      <c r="A27058" s="11" t="s">
        <v>6465</v>
      </c>
    </row>
    <row r="27059" spans="1:1" ht="13">
      <c r="A27059" s="11" t="s">
        <v>4748</v>
      </c>
    </row>
    <row r="27060" spans="1:1" ht="13">
      <c r="A27060" s="11" t="s">
        <v>4749</v>
      </c>
    </row>
    <row r="27061" spans="1:1" ht="13">
      <c r="A27061" s="11" t="s">
        <v>6784</v>
      </c>
    </row>
    <row r="27062" spans="1:1" ht="13">
      <c r="A27062" s="11" t="s">
        <v>8</v>
      </c>
    </row>
    <row r="27063" spans="1:1" ht="13">
      <c r="A27063" s="11" t="s">
        <v>3165</v>
      </c>
    </row>
    <row r="27064" spans="1:1" ht="13">
      <c r="A27064" s="11" t="s">
        <v>4751</v>
      </c>
    </row>
    <row r="27065" spans="1:1" ht="13">
      <c r="A27065" s="11">
        <v>2</v>
      </c>
    </row>
    <row r="27066" spans="1:1" ht="13">
      <c r="A27066" s="11" t="s">
        <v>4752</v>
      </c>
    </row>
    <row r="27067" spans="1:1" ht="13">
      <c r="A27067" s="11">
        <v>1</v>
      </c>
    </row>
    <row r="27068" spans="1:1" ht="13">
      <c r="A27068" s="11" t="s">
        <v>4753</v>
      </c>
    </row>
    <row r="27069" spans="1:1" ht="13">
      <c r="A27069" s="11" t="s">
        <v>4870</v>
      </c>
    </row>
    <row r="27070" spans="1:1" ht="13">
      <c r="A27070" s="11" t="s">
        <v>4755</v>
      </c>
    </row>
    <row r="27071" spans="1:1" ht="13">
      <c r="A27071" s="21">
        <v>1290</v>
      </c>
    </row>
    <row r="27072" spans="1:1" ht="13">
      <c r="A27072" s="11" t="s">
        <v>4756</v>
      </c>
    </row>
    <row r="27073" spans="1:1" ht="13">
      <c r="A27073" s="11" t="s">
        <v>4757</v>
      </c>
    </row>
    <row r="27074" spans="1:1" ht="13">
      <c r="A27074" s="11" t="s">
        <v>6478</v>
      </c>
    </row>
    <row r="27075" spans="1:1" ht="13">
      <c r="A27075" s="11" t="s">
        <v>4748</v>
      </c>
    </row>
    <row r="27076" spans="1:1" ht="13">
      <c r="A27076" s="11" t="s">
        <v>4749</v>
      </c>
    </row>
    <row r="27077" spans="1:1" ht="13">
      <c r="A27077" s="11" t="s">
        <v>6486</v>
      </c>
    </row>
    <row r="27078" spans="1:1" ht="13">
      <c r="A27078" s="11" t="s">
        <v>22</v>
      </c>
    </row>
    <row r="27079" spans="1:1" ht="13">
      <c r="A27079" s="11" t="s">
        <v>422</v>
      </c>
    </row>
    <row r="27080" spans="1:1" ht="13">
      <c r="A27080" s="11" t="s">
        <v>4751</v>
      </c>
    </row>
    <row r="27081" spans="1:1" ht="13">
      <c r="A27081" s="11">
        <v>1</v>
      </c>
    </row>
    <row r="27082" spans="1:1" ht="13">
      <c r="A27082" s="11" t="s">
        <v>4752</v>
      </c>
    </row>
    <row r="27083" spans="1:1" ht="13">
      <c r="A27083" s="11">
        <v>1</v>
      </c>
    </row>
    <row r="27084" spans="1:1" ht="13">
      <c r="A27084" s="11" t="s">
        <v>4753</v>
      </c>
    </row>
    <row r="27085" spans="1:1" ht="13">
      <c r="A27085" s="11" t="s">
        <v>4846</v>
      </c>
    </row>
    <row r="27086" spans="1:1" ht="13">
      <c r="A27086" s="11" t="s">
        <v>4755</v>
      </c>
    </row>
    <row r="27087" spans="1:1" ht="13">
      <c r="A27087" s="21">
        <v>1060</v>
      </c>
    </row>
    <row r="27088" spans="1:1" ht="13">
      <c r="A27088" s="11" t="s">
        <v>4756</v>
      </c>
    </row>
    <row r="27089" spans="1:1" ht="13">
      <c r="A27089" s="11" t="s">
        <v>4757</v>
      </c>
    </row>
    <row r="27090" spans="1:1" ht="13">
      <c r="A27090" s="11" t="s">
        <v>6487</v>
      </c>
    </row>
    <row r="27091" spans="1:1" ht="13">
      <c r="A27091" s="11" t="s">
        <v>4748</v>
      </c>
    </row>
    <row r="27092" spans="1:1" ht="13">
      <c r="A27092" s="11" t="s">
        <v>4749</v>
      </c>
    </row>
    <row r="27093" spans="1:1" ht="13">
      <c r="A27093" s="11" t="s">
        <v>6785</v>
      </c>
    </row>
    <row r="27094" spans="1:1" ht="13">
      <c r="A27094" s="11" t="s">
        <v>8</v>
      </c>
    </row>
    <row r="27095" spans="1:1" ht="13">
      <c r="A27095" s="11" t="s">
        <v>3093</v>
      </c>
    </row>
    <row r="27096" spans="1:1" ht="13">
      <c r="A27096" s="11" t="s">
        <v>4751</v>
      </c>
    </row>
    <row r="27097" spans="1:1" ht="13">
      <c r="A27097" s="11">
        <v>2</v>
      </c>
    </row>
    <row r="27098" spans="1:1" ht="13">
      <c r="A27098" s="11" t="s">
        <v>4752</v>
      </c>
    </row>
    <row r="27099" spans="1:1" ht="13">
      <c r="A27099" s="11">
        <v>1</v>
      </c>
    </row>
    <row r="27100" spans="1:1" ht="13">
      <c r="A27100" s="11" t="s">
        <v>4753</v>
      </c>
    </row>
    <row r="27101" spans="1:1" ht="13">
      <c r="A27101" s="11" t="s">
        <v>4765</v>
      </c>
    </row>
    <row r="27102" spans="1:1" ht="13">
      <c r="A27102" s="11" t="s">
        <v>4755</v>
      </c>
    </row>
    <row r="27103" spans="1:1" ht="13">
      <c r="A27103" s="21">
        <v>1500</v>
      </c>
    </row>
    <row r="27104" spans="1:1" ht="13">
      <c r="A27104" s="11" t="s">
        <v>4756</v>
      </c>
    </row>
    <row r="27105" spans="1:1" ht="13">
      <c r="A27105" s="11" t="s">
        <v>4757</v>
      </c>
    </row>
    <row r="27106" spans="1:1" ht="13">
      <c r="A27106" s="11" t="s">
        <v>6497</v>
      </c>
    </row>
    <row r="27107" spans="1:1" ht="13">
      <c r="A27107" s="11" t="s">
        <v>4748</v>
      </c>
    </row>
    <row r="27108" spans="1:1" ht="13">
      <c r="A27108" s="11" t="s">
        <v>4749</v>
      </c>
    </row>
    <row r="27109" spans="1:1" ht="13">
      <c r="A27109" s="11" t="s">
        <v>6786</v>
      </c>
    </row>
    <row r="27110" spans="1:1" ht="13">
      <c r="A27110" s="11" t="s">
        <v>8</v>
      </c>
    </row>
    <row r="27111" spans="1:1" ht="13">
      <c r="A27111" s="11" t="s">
        <v>904</v>
      </c>
    </row>
    <row r="27112" spans="1:1" ht="13">
      <c r="A27112" s="11" t="s">
        <v>4751</v>
      </c>
    </row>
    <row r="27113" spans="1:1" ht="13">
      <c r="A27113" s="11">
        <v>1</v>
      </c>
    </row>
    <row r="27114" spans="1:1" ht="13">
      <c r="A27114" s="11" t="s">
        <v>4752</v>
      </c>
    </row>
    <row r="27115" spans="1:1" ht="13">
      <c r="A27115" s="11">
        <v>1</v>
      </c>
    </row>
    <row r="27116" spans="1:1" ht="13">
      <c r="A27116" s="11" t="s">
        <v>4753</v>
      </c>
    </row>
    <row r="27117" spans="1:1" ht="13">
      <c r="A27117" s="11" t="s">
        <v>4918</v>
      </c>
    </row>
    <row r="27118" spans="1:1" ht="13">
      <c r="A27118" s="11" t="s">
        <v>4755</v>
      </c>
    </row>
    <row r="27119" spans="1:1" ht="13">
      <c r="A27119" s="21">
        <v>1100</v>
      </c>
    </row>
    <row r="27120" spans="1:1" ht="13">
      <c r="A27120" s="11" t="s">
        <v>4756</v>
      </c>
    </row>
    <row r="27121" spans="1:1" ht="13">
      <c r="A27121" s="11" t="s">
        <v>4757</v>
      </c>
    </row>
    <row r="27122" spans="1:1" ht="13">
      <c r="A27122" s="11" t="s">
        <v>6509</v>
      </c>
    </row>
    <row r="27123" spans="1:1" ht="13">
      <c r="A27123" s="11" t="s">
        <v>4748</v>
      </c>
    </row>
    <row r="27124" spans="1:1" ht="13">
      <c r="A27124" s="11" t="s">
        <v>4749</v>
      </c>
    </row>
    <row r="27125" spans="1:1" ht="13">
      <c r="A27125" s="11" t="s">
        <v>6787</v>
      </c>
    </row>
    <row r="27126" spans="1:1" ht="13">
      <c r="A27126" s="11" t="s">
        <v>8</v>
      </c>
    </row>
    <row r="27127" spans="1:1" ht="13">
      <c r="A27127" s="11" t="s">
        <v>2985</v>
      </c>
    </row>
    <row r="27128" spans="1:1" ht="13">
      <c r="A27128" s="11" t="s">
        <v>4751</v>
      </c>
    </row>
    <row r="27129" spans="1:1" ht="13">
      <c r="A27129" s="11">
        <v>2</v>
      </c>
    </row>
    <row r="27130" spans="1:1" ht="13">
      <c r="A27130" s="11" t="s">
        <v>4752</v>
      </c>
    </row>
    <row r="27131" spans="1:1" ht="13">
      <c r="A27131" s="11" t="s">
        <v>4762</v>
      </c>
    </row>
    <row r="27132" spans="1:1" ht="13">
      <c r="A27132" s="11" t="s">
        <v>4753</v>
      </c>
    </row>
    <row r="27133" spans="1:1" ht="13">
      <c r="A27133" s="11" t="s">
        <v>4780</v>
      </c>
    </row>
    <row r="27134" spans="1:1" ht="13">
      <c r="A27134" s="11" t="s">
        <v>4755</v>
      </c>
    </row>
    <row r="27135" spans="1:1" ht="13">
      <c r="A27135" s="21">
        <v>1360</v>
      </c>
    </row>
    <row r="27136" spans="1:1" ht="13">
      <c r="A27136" s="11" t="s">
        <v>4756</v>
      </c>
    </row>
    <row r="27137" spans="1:1" ht="13">
      <c r="A27137" s="11" t="s">
        <v>4757</v>
      </c>
    </row>
    <row r="27138" spans="1:1" ht="13">
      <c r="A27138" s="11" t="s">
        <v>6509</v>
      </c>
    </row>
    <row r="27139" spans="1:1" ht="13">
      <c r="A27139" s="11" t="s">
        <v>4748</v>
      </c>
    </row>
    <row r="27140" spans="1:1" ht="13">
      <c r="A27140" s="11" t="s">
        <v>4749</v>
      </c>
    </row>
    <row r="27141" spans="1:1" ht="13">
      <c r="A27141" s="11" t="s">
        <v>6752</v>
      </c>
    </row>
    <row r="27142" spans="1:1" ht="13">
      <c r="A27142" s="11" t="s">
        <v>8</v>
      </c>
    </row>
    <row r="27143" spans="1:1" ht="13">
      <c r="A27143" s="11" t="s">
        <v>3224</v>
      </c>
    </row>
    <row r="27144" spans="1:1" ht="13">
      <c r="A27144" s="11" t="s">
        <v>4751</v>
      </c>
    </row>
    <row r="27145" spans="1:1" ht="13">
      <c r="A27145" s="11">
        <v>2</v>
      </c>
    </row>
    <row r="27146" spans="1:1" ht="13">
      <c r="A27146" s="11" t="s">
        <v>4752</v>
      </c>
    </row>
    <row r="27147" spans="1:1" ht="13">
      <c r="A27147" s="11" t="s">
        <v>4762</v>
      </c>
    </row>
    <row r="27148" spans="1:1" ht="13">
      <c r="A27148" s="11" t="s">
        <v>4753</v>
      </c>
    </row>
    <row r="27149" spans="1:1" ht="13">
      <c r="A27149" s="11" t="s">
        <v>5000</v>
      </c>
    </row>
    <row r="27150" spans="1:1" ht="13">
      <c r="A27150" s="11" t="s">
        <v>4755</v>
      </c>
    </row>
    <row r="27151" spans="1:1" ht="13">
      <c r="A27151" s="21">
        <v>1340</v>
      </c>
    </row>
    <row r="27152" spans="1:1" ht="13">
      <c r="A27152" s="11" t="s">
        <v>4756</v>
      </c>
    </row>
    <row r="27153" spans="1:1" ht="13">
      <c r="A27153" s="11" t="s">
        <v>4757</v>
      </c>
    </row>
    <row r="27154" spans="1:1" ht="13">
      <c r="A27154" s="11" t="s">
        <v>6788</v>
      </c>
    </row>
    <row r="27155" spans="1:1" ht="13">
      <c r="A27155" s="11" t="s">
        <v>4748</v>
      </c>
    </row>
    <row r="27156" spans="1:1" ht="13">
      <c r="A27156" s="11" t="s">
        <v>4749</v>
      </c>
    </row>
    <row r="27157" spans="1:1" ht="13">
      <c r="A27157" s="11" t="s">
        <v>6789</v>
      </c>
    </row>
    <row r="27158" spans="1:1" ht="13">
      <c r="A27158" s="11" t="s">
        <v>8</v>
      </c>
    </row>
    <row r="27159" spans="1:1" ht="13">
      <c r="A27159" s="11" t="s">
        <v>4495</v>
      </c>
    </row>
    <row r="27160" spans="1:1" ht="13">
      <c r="A27160" s="11" t="s">
        <v>4751</v>
      </c>
    </row>
    <row r="27161" spans="1:1" ht="13">
      <c r="A27161" s="11">
        <v>3</v>
      </c>
    </row>
    <row r="27162" spans="1:1" ht="13">
      <c r="A27162" s="11" t="s">
        <v>4752</v>
      </c>
    </row>
    <row r="27163" spans="1:1" ht="13">
      <c r="A27163" s="11" t="s">
        <v>4789</v>
      </c>
    </row>
    <row r="27164" spans="1:1" ht="13">
      <c r="A27164" s="11" t="s">
        <v>4753</v>
      </c>
    </row>
    <row r="27165" spans="1:1" ht="13">
      <c r="A27165" s="11" t="s">
        <v>6096</v>
      </c>
    </row>
    <row r="27166" spans="1:1" ht="13">
      <c r="A27166" s="11" t="s">
        <v>4755</v>
      </c>
    </row>
    <row r="27167" spans="1:1" ht="13">
      <c r="A27167" s="21">
        <v>2210</v>
      </c>
    </row>
    <row r="27168" spans="1:1" ht="13">
      <c r="A27168" s="11" t="s">
        <v>4756</v>
      </c>
    </row>
    <row r="27169" spans="1:1" ht="13">
      <c r="A27169" s="11" t="s">
        <v>4757</v>
      </c>
    </row>
    <row r="27170" spans="1:1" ht="13">
      <c r="A27170" s="11" t="s">
        <v>6790</v>
      </c>
    </row>
    <row r="27171" spans="1:1" ht="13">
      <c r="A27171" s="11" t="s">
        <v>4748</v>
      </c>
    </row>
    <row r="27172" spans="1:1" ht="13">
      <c r="A27172" s="11" t="s">
        <v>4749</v>
      </c>
    </row>
    <row r="27173" spans="1:1" ht="13">
      <c r="A27173" s="11" t="s">
        <v>6791</v>
      </c>
    </row>
    <row r="27174" spans="1:1" ht="13">
      <c r="A27174" s="11" t="s">
        <v>15</v>
      </c>
    </row>
    <row r="27175" spans="1:1" ht="13">
      <c r="A27175" s="11" t="s">
        <v>2994</v>
      </c>
    </row>
    <row r="27176" spans="1:1" ht="13">
      <c r="A27176" s="11" t="s">
        <v>4751</v>
      </c>
    </row>
    <row r="27177" spans="1:1" ht="13">
      <c r="A27177" s="11">
        <v>2</v>
      </c>
    </row>
    <row r="27178" spans="1:1" ht="13">
      <c r="A27178" s="11" t="s">
        <v>4752</v>
      </c>
    </row>
    <row r="27179" spans="1:1" ht="13">
      <c r="A27179" s="11">
        <v>1</v>
      </c>
    </row>
    <row r="27180" spans="1:1" ht="13">
      <c r="A27180" s="11" t="s">
        <v>4753</v>
      </c>
    </row>
    <row r="27181" spans="1:1" ht="13">
      <c r="A27181" s="11" t="s">
        <v>4818</v>
      </c>
    </row>
    <row r="27182" spans="1:1" ht="13">
      <c r="A27182" s="11" t="s">
        <v>4755</v>
      </c>
    </row>
    <row r="27183" spans="1:1" ht="13">
      <c r="A27183" s="21">
        <v>1360</v>
      </c>
    </row>
    <row r="27184" spans="1:1" ht="13">
      <c r="A27184" s="11" t="s">
        <v>4756</v>
      </c>
    </row>
    <row r="27185" spans="1:1" ht="13">
      <c r="A27185" s="11" t="s">
        <v>4757</v>
      </c>
    </row>
    <row r="27186" spans="1:1" ht="13">
      <c r="A27186" s="11" t="s">
        <v>6533</v>
      </c>
    </row>
    <row r="27187" spans="1:1" ht="13">
      <c r="A27187" s="11" t="s">
        <v>4748</v>
      </c>
    </row>
    <row r="27188" spans="1:1" ht="13">
      <c r="A27188" s="11" t="s">
        <v>4749</v>
      </c>
    </row>
    <row r="27189" spans="1:1" ht="13">
      <c r="A27189" s="11" t="s">
        <v>6792</v>
      </c>
    </row>
    <row r="27190" spans="1:1" ht="13">
      <c r="A27190" s="11" t="s">
        <v>22</v>
      </c>
    </row>
    <row r="27191" spans="1:1" ht="13">
      <c r="A27191" s="11" t="s">
        <v>925</v>
      </c>
    </row>
    <row r="27192" spans="1:1" ht="13">
      <c r="A27192" s="11" t="s">
        <v>4751</v>
      </c>
    </row>
    <row r="27193" spans="1:1" ht="13">
      <c r="A27193" s="11">
        <v>1</v>
      </c>
    </row>
    <row r="27194" spans="1:1" ht="13">
      <c r="A27194" s="11" t="s">
        <v>4752</v>
      </c>
    </row>
    <row r="27195" spans="1:1" ht="13">
      <c r="A27195" s="11">
        <v>1</v>
      </c>
    </row>
    <row r="27196" spans="1:1" ht="13">
      <c r="A27196" s="11" t="s">
        <v>4753</v>
      </c>
    </row>
    <row r="27197" spans="1:1" ht="13">
      <c r="A27197" s="11" t="s">
        <v>4859</v>
      </c>
    </row>
    <row r="27198" spans="1:1" ht="13">
      <c r="A27198" s="11" t="s">
        <v>4755</v>
      </c>
    </row>
    <row r="27199" spans="1:1" ht="13">
      <c r="A27199" s="21">
        <v>1010</v>
      </c>
    </row>
    <row r="27200" spans="1:1" ht="13">
      <c r="A27200" s="11" t="s">
        <v>4756</v>
      </c>
    </row>
    <row r="27201" spans="1:1" ht="13">
      <c r="A27201" s="11" t="s">
        <v>4757</v>
      </c>
    </row>
    <row r="27202" spans="1:1" ht="13">
      <c r="A27202" s="11" t="s">
        <v>6793</v>
      </c>
    </row>
    <row r="27203" spans="1:1" ht="13">
      <c r="A27203" s="11" t="s">
        <v>4748</v>
      </c>
    </row>
    <row r="27204" spans="1:1" ht="13">
      <c r="A27204" s="11" t="s">
        <v>4749</v>
      </c>
    </row>
    <row r="27205" spans="1:1" ht="13">
      <c r="A27205" s="11" t="s">
        <v>6794</v>
      </c>
    </row>
    <row r="27206" spans="1:1" ht="13">
      <c r="A27206" s="11" t="s">
        <v>8</v>
      </c>
    </row>
    <row r="27207" spans="1:1" ht="13">
      <c r="A27207" s="11" t="s">
        <v>4492</v>
      </c>
    </row>
    <row r="27208" spans="1:1" ht="13">
      <c r="A27208" s="11" t="s">
        <v>4751</v>
      </c>
    </row>
    <row r="27209" spans="1:1" ht="13">
      <c r="A27209" s="11">
        <v>3</v>
      </c>
    </row>
    <row r="27210" spans="1:1" ht="13">
      <c r="A27210" s="11" t="s">
        <v>4752</v>
      </c>
    </row>
    <row r="27211" spans="1:1" ht="13">
      <c r="A27211" s="11" t="s">
        <v>4762</v>
      </c>
    </row>
    <row r="27212" spans="1:1" ht="13">
      <c r="A27212" s="11" t="s">
        <v>4753</v>
      </c>
    </row>
    <row r="27213" spans="1:1" ht="13">
      <c r="A27213" s="11" t="s">
        <v>4787</v>
      </c>
    </row>
    <row r="27214" spans="1:1" ht="13">
      <c r="A27214" s="11" t="s">
        <v>4755</v>
      </c>
    </row>
    <row r="27215" spans="1:1" ht="13">
      <c r="A27215" s="21">
        <v>1320</v>
      </c>
    </row>
    <row r="27216" spans="1:1" ht="13">
      <c r="A27216" s="11" t="s">
        <v>4756</v>
      </c>
    </row>
    <row r="27217" spans="1:1" ht="13">
      <c r="A27217" s="11" t="s">
        <v>4757</v>
      </c>
    </row>
    <row r="27218" spans="1:1" ht="13">
      <c r="A27218" s="11" t="s">
        <v>6537</v>
      </c>
    </row>
    <row r="27219" spans="1:1" ht="13">
      <c r="A27219" s="11" t="s">
        <v>4748</v>
      </c>
    </row>
    <row r="27220" spans="1:1" ht="13">
      <c r="A27220" s="11" t="s">
        <v>4749</v>
      </c>
    </row>
    <row r="27221" spans="1:1" ht="13">
      <c r="A27221" s="11" t="s">
        <v>6795</v>
      </c>
    </row>
    <row r="27222" spans="1:1" ht="13">
      <c r="A27222" s="11" t="s">
        <v>15</v>
      </c>
    </row>
    <row r="27223" spans="1:1" ht="13">
      <c r="A27223" s="11" t="s">
        <v>3069</v>
      </c>
    </row>
    <row r="27224" spans="1:1" ht="13">
      <c r="A27224" s="11" t="s">
        <v>4751</v>
      </c>
    </row>
    <row r="27225" spans="1:1" ht="13">
      <c r="A27225" s="11">
        <v>2</v>
      </c>
    </row>
    <row r="27226" spans="1:1" ht="13">
      <c r="A27226" s="11" t="s">
        <v>4752</v>
      </c>
    </row>
    <row r="27227" spans="1:1" ht="13">
      <c r="A27227" s="11">
        <v>1</v>
      </c>
    </row>
    <row r="27228" spans="1:1" ht="13">
      <c r="A27228" s="11" t="s">
        <v>4753</v>
      </c>
    </row>
    <row r="27229" spans="1:1" ht="13">
      <c r="A27229" s="11" t="s">
        <v>4818</v>
      </c>
    </row>
    <row r="27230" spans="1:1" ht="13">
      <c r="A27230" s="11" t="s">
        <v>4755</v>
      </c>
    </row>
    <row r="27231" spans="1:1" ht="13">
      <c r="A27231" s="21">
        <v>1510</v>
      </c>
    </row>
    <row r="27232" spans="1:1" ht="13">
      <c r="A27232" s="11" t="s">
        <v>4756</v>
      </c>
    </row>
    <row r="27233" spans="1:1" ht="13">
      <c r="A27233" s="11" t="s">
        <v>4757</v>
      </c>
    </row>
    <row r="27234" spans="1:1" ht="13">
      <c r="A27234" s="11" t="s">
        <v>6546</v>
      </c>
    </row>
    <row r="27235" spans="1:1" ht="13">
      <c r="A27235" s="11" t="s">
        <v>4748</v>
      </c>
    </row>
    <row r="27236" spans="1:1" ht="13">
      <c r="A27236" s="11" t="s">
        <v>4749</v>
      </c>
    </row>
    <row r="27237" spans="1:1" ht="13">
      <c r="A27237" s="11" t="s">
        <v>6796</v>
      </c>
    </row>
    <row r="27238" spans="1:1" ht="13">
      <c r="A27238" s="11" t="s">
        <v>15</v>
      </c>
    </row>
    <row r="27239" spans="1:1" ht="13">
      <c r="A27239" s="11" t="s">
        <v>4471</v>
      </c>
    </row>
    <row r="27240" spans="1:1" ht="13">
      <c r="A27240" s="11" t="s">
        <v>4751</v>
      </c>
    </row>
    <row r="27241" spans="1:1" ht="13">
      <c r="A27241" s="11">
        <v>3</v>
      </c>
    </row>
    <row r="27242" spans="1:1" ht="13">
      <c r="A27242" s="11" t="s">
        <v>4752</v>
      </c>
    </row>
    <row r="27243" spans="1:1" ht="13">
      <c r="A27243" s="11" t="s">
        <v>4762</v>
      </c>
    </row>
    <row r="27244" spans="1:1" ht="13">
      <c r="A27244" s="11" t="s">
        <v>4753</v>
      </c>
    </row>
    <row r="27245" spans="1:1" ht="13">
      <c r="A27245" s="11" t="s">
        <v>5089</v>
      </c>
    </row>
    <row r="27246" spans="1:1" ht="13">
      <c r="A27246" s="11" t="s">
        <v>4755</v>
      </c>
    </row>
    <row r="27247" spans="1:1" ht="13">
      <c r="A27247" s="21">
        <v>3060</v>
      </c>
    </row>
    <row r="27248" spans="1:1" ht="13">
      <c r="A27248" s="11" t="s">
        <v>4756</v>
      </c>
    </row>
    <row r="27249" spans="1:1" ht="13">
      <c r="A27249" s="11" t="s">
        <v>4757</v>
      </c>
    </row>
    <row r="27250" spans="1:1" ht="13">
      <c r="A27250" s="11" t="s">
        <v>6797</v>
      </c>
    </row>
    <row r="27251" spans="1:1" ht="13">
      <c r="A27251" s="11" t="s">
        <v>4748</v>
      </c>
    </row>
    <row r="27252" spans="1:1" ht="13">
      <c r="A27252" s="11" t="s">
        <v>4749</v>
      </c>
    </row>
    <row r="27253" spans="1:1" ht="13">
      <c r="A27253" s="11" t="s">
        <v>6547</v>
      </c>
    </row>
    <row r="27254" spans="1:1" ht="13">
      <c r="A27254" s="11" t="s">
        <v>22</v>
      </c>
    </row>
    <row r="27255" spans="1:1" ht="13">
      <c r="A27255" s="11" t="s">
        <v>1290</v>
      </c>
    </row>
    <row r="27256" spans="1:1" ht="13">
      <c r="A27256" s="11" t="s">
        <v>4751</v>
      </c>
    </row>
    <row r="27257" spans="1:1" ht="13">
      <c r="A27257" s="11">
        <v>2</v>
      </c>
    </row>
    <row r="27258" spans="1:1" ht="13">
      <c r="A27258" s="11" t="s">
        <v>4752</v>
      </c>
    </row>
    <row r="27259" spans="1:1" ht="13">
      <c r="A27259" s="11">
        <v>1</v>
      </c>
    </row>
    <row r="27260" spans="1:1" ht="13">
      <c r="A27260" s="11" t="s">
        <v>4753</v>
      </c>
    </row>
    <row r="27261" spans="1:1" ht="13">
      <c r="A27261" s="11" t="s">
        <v>4859</v>
      </c>
    </row>
    <row r="27262" spans="1:1" ht="13">
      <c r="A27262" s="11" t="s">
        <v>4755</v>
      </c>
    </row>
    <row r="27263" spans="1:1" ht="13">
      <c r="A27263" s="21">
        <v>920</v>
      </c>
    </row>
    <row r="27264" spans="1:1" ht="13">
      <c r="A27264" s="11" t="s">
        <v>4756</v>
      </c>
    </row>
    <row r="27265" spans="1:1" ht="13">
      <c r="A27265" s="11" t="s">
        <v>4757</v>
      </c>
    </row>
    <row r="27266" spans="1:1" ht="13">
      <c r="A27266" s="11" t="s">
        <v>6548</v>
      </c>
    </row>
    <row r="27267" spans="1:1" ht="13">
      <c r="A27267" s="11" t="s">
        <v>4748</v>
      </c>
    </row>
    <row r="27268" spans="1:1" ht="13">
      <c r="A27268" s="11" t="s">
        <v>4749</v>
      </c>
    </row>
    <row r="27269" spans="1:1" ht="13">
      <c r="A27269" s="11" t="s">
        <v>6798</v>
      </c>
    </row>
    <row r="27270" spans="1:1" ht="13">
      <c r="A27270" s="11" t="s">
        <v>15</v>
      </c>
    </row>
    <row r="27271" spans="1:1" ht="13">
      <c r="A27271" s="11" t="s">
        <v>4441</v>
      </c>
    </row>
    <row r="27272" spans="1:1" ht="13">
      <c r="A27272" s="11" t="s">
        <v>4751</v>
      </c>
    </row>
    <row r="27273" spans="1:1" ht="13">
      <c r="A27273" s="11">
        <v>3</v>
      </c>
    </row>
    <row r="27274" spans="1:1" ht="13">
      <c r="A27274" s="11" t="s">
        <v>4752</v>
      </c>
    </row>
    <row r="27275" spans="1:1" ht="13">
      <c r="A27275" s="11">
        <v>2</v>
      </c>
    </row>
    <row r="27276" spans="1:1" ht="13">
      <c r="A27276" s="11" t="s">
        <v>4753</v>
      </c>
    </row>
    <row r="27277" spans="1:1" ht="13">
      <c r="A27277" s="11" t="s">
        <v>4878</v>
      </c>
    </row>
    <row r="27278" spans="1:1" ht="13">
      <c r="A27278" s="11" t="s">
        <v>4755</v>
      </c>
    </row>
    <row r="27279" spans="1:1" ht="13">
      <c r="A27279" s="21">
        <v>2940</v>
      </c>
    </row>
    <row r="27280" spans="1:1" ht="13">
      <c r="A27280" s="11" t="s">
        <v>4756</v>
      </c>
    </row>
    <row r="27281" spans="1:1" ht="13">
      <c r="A27281" s="11" t="s">
        <v>4757</v>
      </c>
    </row>
    <row r="27282" spans="1:1" ht="13">
      <c r="A27282" s="11" t="s">
        <v>6799</v>
      </c>
    </row>
    <row r="27283" spans="1:1" ht="13">
      <c r="A27283" s="11" t="s">
        <v>4748</v>
      </c>
    </row>
    <row r="27284" spans="1:1" ht="13">
      <c r="A27284" s="11" t="s">
        <v>4749</v>
      </c>
    </row>
    <row r="27285" spans="1:1" ht="13">
      <c r="A27285" s="11" t="s">
        <v>6800</v>
      </c>
    </row>
    <row r="27286" spans="1:1" ht="13">
      <c r="A27286" s="11" t="s">
        <v>8</v>
      </c>
    </row>
    <row r="27287" spans="1:1" ht="13">
      <c r="A27287" s="11" t="s">
        <v>4534</v>
      </c>
    </row>
    <row r="27288" spans="1:1" ht="13">
      <c r="A27288" s="11" t="s">
        <v>4751</v>
      </c>
    </row>
    <row r="27289" spans="1:1" ht="13">
      <c r="A27289" s="11">
        <v>3</v>
      </c>
    </row>
    <row r="27290" spans="1:1" ht="13">
      <c r="A27290" s="11" t="s">
        <v>4752</v>
      </c>
    </row>
    <row r="27291" spans="1:1" ht="13">
      <c r="A27291" s="11" t="s">
        <v>4789</v>
      </c>
    </row>
    <row r="27292" spans="1:1" ht="13">
      <c r="A27292" s="11" t="s">
        <v>4753</v>
      </c>
    </row>
    <row r="27293" spans="1:1" ht="13">
      <c r="A27293" s="11" t="s">
        <v>4778</v>
      </c>
    </row>
    <row r="27294" spans="1:1" ht="13">
      <c r="A27294" s="11" t="s">
        <v>4755</v>
      </c>
    </row>
    <row r="27295" spans="1:1" ht="13">
      <c r="A27295" s="21">
        <v>2320</v>
      </c>
    </row>
    <row r="27296" spans="1:1" ht="13">
      <c r="A27296" s="11" t="s">
        <v>4756</v>
      </c>
    </row>
    <row r="27297" spans="1:1" ht="13">
      <c r="A27297" s="11" t="s">
        <v>4757</v>
      </c>
    </row>
    <row r="27298" spans="1:1" ht="13">
      <c r="A27298" s="11" t="s">
        <v>6801</v>
      </c>
    </row>
    <row r="27299" spans="1:1" ht="13">
      <c r="A27299" s="11" t="s">
        <v>4748</v>
      </c>
    </row>
    <row r="27300" spans="1:1" ht="13">
      <c r="A27300" s="11" t="s">
        <v>4749</v>
      </c>
    </row>
    <row r="27301" spans="1:1" ht="13">
      <c r="A27301" s="11" t="s">
        <v>6802</v>
      </c>
    </row>
    <row r="27302" spans="1:1" ht="13">
      <c r="A27302" s="11" t="s">
        <v>8</v>
      </c>
    </row>
    <row r="27303" spans="1:1" ht="13">
      <c r="A27303" s="11" t="s">
        <v>886</v>
      </c>
    </row>
    <row r="27304" spans="1:1" ht="13">
      <c r="A27304" s="11" t="s">
        <v>4751</v>
      </c>
    </row>
    <row r="27305" spans="1:1" ht="13">
      <c r="A27305" s="11">
        <v>1</v>
      </c>
    </row>
    <row r="27306" spans="1:1" ht="13">
      <c r="A27306" s="11" t="s">
        <v>4752</v>
      </c>
    </row>
    <row r="27307" spans="1:1" ht="13">
      <c r="A27307" s="11">
        <v>1</v>
      </c>
    </row>
    <row r="27308" spans="1:1" ht="13">
      <c r="A27308" s="11" t="s">
        <v>4753</v>
      </c>
    </row>
    <row r="27309" spans="1:1" ht="13">
      <c r="A27309" s="11" t="s">
        <v>4859</v>
      </c>
    </row>
    <row r="27310" spans="1:1" ht="13">
      <c r="A27310" s="11" t="s">
        <v>4755</v>
      </c>
    </row>
    <row r="27311" spans="1:1" ht="13">
      <c r="A27311" s="21">
        <v>1130</v>
      </c>
    </row>
    <row r="27312" spans="1:1" ht="13">
      <c r="A27312" s="11" t="s">
        <v>4756</v>
      </c>
    </row>
    <row r="27313" spans="1:1" ht="13">
      <c r="A27313" s="11" t="s">
        <v>4757</v>
      </c>
    </row>
    <row r="27314" spans="1:1" ht="13">
      <c r="A27314" s="11" t="s">
        <v>6803</v>
      </c>
    </row>
    <row r="27315" spans="1:1" ht="13">
      <c r="A27315" s="11" t="s">
        <v>4748</v>
      </c>
    </row>
    <row r="27316" spans="1:1" ht="13">
      <c r="A27316" s="11" t="s">
        <v>4749</v>
      </c>
    </row>
    <row r="27317" spans="1:1" ht="13">
      <c r="A27317" s="11" t="s">
        <v>6804</v>
      </c>
    </row>
    <row r="27318" spans="1:1" ht="13">
      <c r="A27318" s="11" t="s">
        <v>8</v>
      </c>
    </row>
    <row r="27319" spans="1:1" ht="13">
      <c r="A27319" s="11" t="s">
        <v>3063</v>
      </c>
    </row>
    <row r="27320" spans="1:1" ht="13">
      <c r="A27320" s="11" t="s">
        <v>4751</v>
      </c>
    </row>
    <row r="27321" spans="1:1" ht="13">
      <c r="A27321" s="11">
        <v>2</v>
      </c>
    </row>
    <row r="27322" spans="1:1" ht="13">
      <c r="A27322" s="11" t="s">
        <v>4752</v>
      </c>
    </row>
    <row r="27323" spans="1:1" ht="13">
      <c r="A27323" s="11">
        <v>1</v>
      </c>
    </row>
    <row r="27324" spans="1:1" ht="13">
      <c r="A27324" s="11" t="s">
        <v>4753</v>
      </c>
    </row>
    <row r="27325" spans="1:1" ht="13">
      <c r="A27325" s="11" t="s">
        <v>4765</v>
      </c>
    </row>
    <row r="27326" spans="1:1" ht="13">
      <c r="A27326" s="11" t="s">
        <v>4755</v>
      </c>
    </row>
    <row r="27327" spans="1:1" ht="13">
      <c r="A27327" s="21">
        <v>1470</v>
      </c>
    </row>
    <row r="27328" spans="1:1" ht="13">
      <c r="A27328" s="11" t="s">
        <v>4756</v>
      </c>
    </row>
    <row r="27329" spans="1:1" ht="13">
      <c r="A27329" s="11" t="s">
        <v>4757</v>
      </c>
    </row>
    <row r="27330" spans="1:1" ht="13">
      <c r="A27330" s="11" t="s">
        <v>6805</v>
      </c>
    </row>
    <row r="27331" spans="1:1" ht="13">
      <c r="A27331" s="11" t="s">
        <v>4748</v>
      </c>
    </row>
    <row r="27332" spans="1:1" ht="13">
      <c r="A27332" s="11" t="s">
        <v>4749</v>
      </c>
    </row>
    <row r="27333" spans="1:1" ht="13">
      <c r="A27333" s="11" t="s">
        <v>6806</v>
      </c>
    </row>
    <row r="27334" spans="1:1" ht="13">
      <c r="A27334" s="11" t="s">
        <v>8</v>
      </c>
    </row>
    <row r="27335" spans="1:1" ht="13">
      <c r="A27335" s="11" t="s">
        <v>859</v>
      </c>
    </row>
    <row r="27336" spans="1:1" ht="13">
      <c r="A27336" s="11" t="s">
        <v>4751</v>
      </c>
    </row>
    <row r="27337" spans="1:1" ht="13">
      <c r="A27337" s="11">
        <v>1</v>
      </c>
    </row>
    <row r="27338" spans="1:1" ht="13">
      <c r="A27338" s="11" t="s">
        <v>4752</v>
      </c>
    </row>
    <row r="27339" spans="1:1" ht="13">
      <c r="A27339" s="11">
        <v>1</v>
      </c>
    </row>
    <row r="27340" spans="1:1" ht="13">
      <c r="A27340" s="11" t="s">
        <v>4753</v>
      </c>
    </row>
    <row r="27341" spans="1:1" ht="13">
      <c r="A27341" s="11" t="s">
        <v>4846</v>
      </c>
    </row>
    <row r="27342" spans="1:1" ht="13">
      <c r="A27342" s="11" t="s">
        <v>4755</v>
      </c>
    </row>
    <row r="27343" spans="1:1" ht="13">
      <c r="A27343" s="21">
        <v>1040</v>
      </c>
    </row>
    <row r="27344" spans="1:1" ht="13">
      <c r="A27344" s="11" t="s">
        <v>4756</v>
      </c>
    </row>
    <row r="27345" spans="1:1" ht="13">
      <c r="A27345" s="11" t="s">
        <v>4757</v>
      </c>
    </row>
    <row r="27346" spans="1:1" ht="13">
      <c r="A27346" s="11" t="s">
        <v>6586</v>
      </c>
    </row>
    <row r="27347" spans="1:1" ht="13">
      <c r="A27347" s="11" t="s">
        <v>4748</v>
      </c>
    </row>
    <row r="27348" spans="1:1" ht="13">
      <c r="A27348" s="11" t="s">
        <v>4749</v>
      </c>
    </row>
    <row r="27349" spans="1:1" ht="13">
      <c r="A27349" s="11" t="s">
        <v>6807</v>
      </c>
    </row>
    <row r="27350" spans="1:1" ht="13">
      <c r="A27350" s="11" t="s">
        <v>8</v>
      </c>
    </row>
    <row r="27351" spans="1:1" ht="13">
      <c r="A27351" s="11" t="s">
        <v>4483</v>
      </c>
    </row>
    <row r="27352" spans="1:1" ht="13">
      <c r="A27352" s="11" t="s">
        <v>4751</v>
      </c>
    </row>
    <row r="27353" spans="1:1" ht="13">
      <c r="A27353" s="11">
        <v>3</v>
      </c>
    </row>
    <row r="27354" spans="1:1" ht="13">
      <c r="A27354" s="11" t="s">
        <v>4752</v>
      </c>
    </row>
    <row r="27355" spans="1:1" ht="13">
      <c r="A27355" s="11">
        <v>2</v>
      </c>
    </row>
    <row r="27356" spans="1:1" ht="13">
      <c r="A27356" s="11" t="s">
        <v>4753</v>
      </c>
    </row>
    <row r="27357" spans="1:1" ht="13">
      <c r="A27357" s="11" t="s">
        <v>5072</v>
      </c>
    </row>
    <row r="27358" spans="1:1" ht="13">
      <c r="A27358" s="11" t="s">
        <v>4755</v>
      </c>
    </row>
    <row r="27359" spans="1:1" ht="13">
      <c r="A27359" s="21">
        <v>2880</v>
      </c>
    </row>
    <row r="27360" spans="1:1" ht="13">
      <c r="A27360" s="11" t="s">
        <v>4756</v>
      </c>
    </row>
    <row r="27361" spans="1:1" ht="13">
      <c r="A27361" s="11" t="s">
        <v>4757</v>
      </c>
    </row>
    <row r="27362" spans="1:1" ht="13">
      <c r="A27362" s="11" t="s">
        <v>6591</v>
      </c>
    </row>
    <row r="27363" spans="1:1" ht="13">
      <c r="A27363" s="11" t="s">
        <v>4748</v>
      </c>
    </row>
    <row r="27364" spans="1:1" ht="13">
      <c r="A27364" s="11" t="s">
        <v>4749</v>
      </c>
    </row>
    <row r="27365" spans="1:1" ht="13">
      <c r="A27365" s="11" t="s">
        <v>6808</v>
      </c>
    </row>
    <row r="27366" spans="1:1" ht="13">
      <c r="A27366" s="11" t="s">
        <v>8</v>
      </c>
    </row>
    <row r="27367" spans="1:1" ht="13">
      <c r="A27367" s="11" t="s">
        <v>3204</v>
      </c>
    </row>
    <row r="27368" spans="1:1" ht="13">
      <c r="A27368" s="11" t="s">
        <v>4751</v>
      </c>
    </row>
    <row r="27369" spans="1:1" ht="13">
      <c r="A27369" s="11">
        <v>2</v>
      </c>
    </row>
    <row r="27370" spans="1:1" ht="13">
      <c r="A27370" s="11" t="s">
        <v>4752</v>
      </c>
    </row>
    <row r="27371" spans="1:1" ht="13">
      <c r="A27371" s="11">
        <v>2</v>
      </c>
    </row>
    <row r="27372" spans="1:1" ht="13">
      <c r="A27372" s="11" t="s">
        <v>4753</v>
      </c>
    </row>
    <row r="27373" spans="1:1" ht="13">
      <c r="A27373" s="11" t="s">
        <v>4771</v>
      </c>
    </row>
    <row r="27374" spans="1:1" ht="13">
      <c r="A27374" s="11" t="s">
        <v>4755</v>
      </c>
    </row>
    <row r="27375" spans="1:1" ht="13">
      <c r="A27375" s="21">
        <v>1810</v>
      </c>
    </row>
    <row r="27376" spans="1:1" ht="13">
      <c r="A27376" s="11" t="s">
        <v>4756</v>
      </c>
    </row>
    <row r="27377" spans="1:1" ht="13">
      <c r="A27377" s="11" t="s">
        <v>4757</v>
      </c>
    </row>
    <row r="27378" spans="1:1" ht="13">
      <c r="A27378" s="11" t="s">
        <v>6809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Averages</vt:lpstr>
      <vt:lpstr>locations</vt:lpstr>
      <vt:lpstr>Availability</vt:lpstr>
      <vt:lpstr>list</vt:lpstr>
      <vt:lpstr>raw data</vt:lpstr>
      <vt:lpstr>GeocodeAddressColumn_locations</vt:lpstr>
      <vt:lpstr>GeocodeAddressColumn_Sheet7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2024-10-24T11:04:09Z</dcterms:modified>
</cp:coreProperties>
</file>